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nataliajames/Downloads/"/>
    </mc:Choice>
  </mc:AlternateContent>
  <xr:revisionPtr revIDLastSave="0" documentId="8_{0DFC0CCA-1CBC-1F4F-B6ED-B27AFE828870}" xr6:coauthVersionLast="47" xr6:coauthVersionMax="47" xr10:uidLastSave="{00000000-0000-0000-0000-000000000000}"/>
  <bookViews>
    <workbookView xWindow="0" yWindow="740" windowWidth="29400" windowHeight="18380" firstSheet="1" activeTab="1" xr2:uid="{00000000-000D-0000-FFFF-FFFF00000000}"/>
  </bookViews>
  <sheets>
    <sheet name="📋 Cover &amp; Instructions" sheetId="1" r:id="rId1"/>
    <sheet name="🔑 Legend &amp; Key" sheetId="2" r:id="rId2"/>
    <sheet name="🗺️ Visual Summary" sheetId="3" r:id="rId3"/>
    <sheet name="📊 Training Matrix" sheetId="4" r:id="rId4"/>
    <sheet name="📈 Dashboard" sheetId="5" r:id="rId5"/>
    <sheet name="👥 Worker Register" sheetId="6" r:id="rId6"/>
    <sheet name="📚 Training Catalogue" sheetId="7" r:id="rId7"/>
    <sheet name="⚠️ Expiry Alerts" sheetId="8" r:id="rId8"/>
    <sheet name="⚙️ Reference Lists" sheetId="9" r:id="rId9"/>
    <sheet name="⚙️ Alert Data" sheetId="10" r:id="rId10"/>
  </sheets>
  <definedNames>
    <definedName name="_xlnm._FilterDatabase" localSheetId="7" hidden="1">'⚠️ Expiry Alerts'!$A$3:$M$203</definedName>
    <definedName name="ActiveStatus">'⚙️ Reference Lists'!$H$62:$H$68</definedName>
    <definedName name="Departments">'⚙️ Reference Lists'!$B$8:$B$27</definedName>
    <definedName name="Grades">'⚙️ Reference Lists'!$B$44:$B$64</definedName>
    <definedName name="JobRoles">'⚙️ Reference Lists'!$E$8:$E$46</definedName>
    <definedName name="MandatoryTypes">'⚙️ Reference Lists'!$H$52:$H$58</definedName>
    <definedName name="RenewalMethods">'⚙️ Reference Lists'!$H$31:$H$48</definedName>
    <definedName name="Sites">'⚙️ Reference Lists'!$E$50:$E$66</definedName>
    <definedName name="TrainingCategories">'⚙️ Reference Lists'!$H$8:$H$27</definedName>
    <definedName name="WorkerTypes">'⚙️ Reference Lists'!$B$31:$B$40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5" l="1"/>
  <c r="B28" i="5"/>
  <c r="B27" i="5"/>
  <c r="B26" i="5"/>
  <c r="B25" i="5"/>
  <c r="B24" i="5"/>
  <c r="B23" i="5"/>
  <c r="B22" i="5"/>
  <c r="B21" i="5"/>
  <c r="B20" i="5"/>
  <c r="B19" i="5"/>
  <c r="H5" i="5"/>
  <c r="E5" i="5"/>
  <c r="B5" i="5"/>
  <c r="AW104" i="4"/>
  <c r="AU104" i="4"/>
  <c r="AS104" i="4"/>
  <c r="AQ104" i="4"/>
  <c r="AO104" i="4"/>
  <c r="AM104" i="4"/>
  <c r="AK104" i="4"/>
  <c r="AI104" i="4"/>
  <c r="AG104" i="4"/>
  <c r="AE104" i="4"/>
  <c r="AC104" i="4"/>
  <c r="AA104" i="4"/>
  <c r="Y104" i="4"/>
  <c r="W104" i="4"/>
  <c r="U104" i="4"/>
  <c r="S104" i="4"/>
  <c r="Q104" i="4"/>
  <c r="O104" i="4"/>
  <c r="M104" i="4"/>
  <c r="K104" i="4"/>
  <c r="AW103" i="4"/>
  <c r="AU103" i="4"/>
  <c r="AS103" i="4"/>
  <c r="AQ103" i="4"/>
  <c r="AO103" i="4"/>
  <c r="AM103" i="4"/>
  <c r="AK103" i="4"/>
  <c r="AI103" i="4"/>
  <c r="AG103" i="4"/>
  <c r="AE103" i="4"/>
  <c r="AC103" i="4"/>
  <c r="AA103" i="4"/>
  <c r="Y103" i="4"/>
  <c r="W103" i="4"/>
  <c r="U103" i="4"/>
  <c r="S103" i="4"/>
  <c r="Q103" i="4"/>
  <c r="O103" i="4"/>
  <c r="M103" i="4"/>
  <c r="K103" i="4"/>
  <c r="AW102" i="4"/>
  <c r="AU102" i="4"/>
  <c r="AS102" i="4"/>
  <c r="AQ102" i="4"/>
  <c r="AO102" i="4"/>
  <c r="AM102" i="4"/>
  <c r="AK102" i="4"/>
  <c r="AI102" i="4"/>
  <c r="AG102" i="4"/>
  <c r="AE102" i="4"/>
  <c r="AC102" i="4"/>
  <c r="AA102" i="4"/>
  <c r="Y102" i="4"/>
  <c r="W102" i="4"/>
  <c r="U102" i="4"/>
  <c r="S102" i="4"/>
  <c r="Q102" i="4"/>
  <c r="O102" i="4"/>
  <c r="M102" i="4"/>
  <c r="K102" i="4"/>
  <c r="I102" i="4"/>
  <c r="AW101" i="4"/>
  <c r="AU101" i="4"/>
  <c r="AS101" i="4"/>
  <c r="AQ101" i="4"/>
  <c r="AO101" i="4"/>
  <c r="AM101" i="4"/>
  <c r="AK101" i="4"/>
  <c r="AI101" i="4"/>
  <c r="AG101" i="4"/>
  <c r="AE101" i="4"/>
  <c r="AC101" i="4"/>
  <c r="AA101" i="4"/>
  <c r="Y101" i="4"/>
  <c r="W101" i="4"/>
  <c r="U101" i="4"/>
  <c r="S101" i="4"/>
  <c r="Q101" i="4"/>
  <c r="O101" i="4"/>
  <c r="M101" i="4"/>
  <c r="K101" i="4"/>
  <c r="I101" i="4"/>
  <c r="AW100" i="4"/>
  <c r="AU100" i="4"/>
  <c r="AS100" i="4"/>
  <c r="AQ100" i="4"/>
  <c r="AO100" i="4"/>
  <c r="AM100" i="4"/>
  <c r="AK100" i="4"/>
  <c r="AI100" i="4"/>
  <c r="AG100" i="4"/>
  <c r="AE100" i="4"/>
  <c r="AC100" i="4"/>
  <c r="AA100" i="4"/>
  <c r="Y100" i="4"/>
  <c r="W100" i="4"/>
  <c r="U100" i="4"/>
  <c r="S100" i="4"/>
  <c r="Q100" i="4"/>
  <c r="O100" i="4"/>
  <c r="M100" i="4"/>
  <c r="K100" i="4"/>
  <c r="AW99" i="4"/>
  <c r="AU99" i="4"/>
  <c r="AS99" i="4"/>
  <c r="AQ99" i="4"/>
  <c r="AO99" i="4"/>
  <c r="AM99" i="4"/>
  <c r="AK99" i="4"/>
  <c r="AI99" i="4"/>
  <c r="AG99" i="4"/>
  <c r="AE99" i="4"/>
  <c r="AC99" i="4"/>
  <c r="AA99" i="4"/>
  <c r="Y99" i="4"/>
  <c r="W99" i="4"/>
  <c r="U99" i="4"/>
  <c r="S99" i="4"/>
  <c r="Q99" i="4"/>
  <c r="O99" i="4"/>
  <c r="M99" i="4"/>
  <c r="K99" i="4"/>
  <c r="AW98" i="4"/>
  <c r="AU98" i="4"/>
  <c r="AS98" i="4"/>
  <c r="AQ98" i="4"/>
  <c r="AO98" i="4"/>
  <c r="AM98" i="4"/>
  <c r="AK98" i="4"/>
  <c r="AI98" i="4"/>
  <c r="AG98" i="4"/>
  <c r="AE98" i="4"/>
  <c r="AC98" i="4"/>
  <c r="AA98" i="4"/>
  <c r="Y98" i="4"/>
  <c r="W98" i="4"/>
  <c r="U98" i="4"/>
  <c r="S98" i="4"/>
  <c r="Q98" i="4"/>
  <c r="O98" i="4"/>
  <c r="M98" i="4"/>
  <c r="K98" i="4"/>
  <c r="I98" i="4" s="1"/>
  <c r="AW97" i="4"/>
  <c r="AU97" i="4"/>
  <c r="AS97" i="4"/>
  <c r="AQ97" i="4"/>
  <c r="AO97" i="4"/>
  <c r="AM97" i="4"/>
  <c r="AK97" i="4"/>
  <c r="AI97" i="4"/>
  <c r="AG97" i="4"/>
  <c r="AE97" i="4"/>
  <c r="AC97" i="4"/>
  <c r="AA97" i="4"/>
  <c r="Y97" i="4"/>
  <c r="W97" i="4"/>
  <c r="U97" i="4"/>
  <c r="S97" i="4"/>
  <c r="Q97" i="4"/>
  <c r="O97" i="4"/>
  <c r="M97" i="4"/>
  <c r="K97" i="4"/>
  <c r="I97" i="4"/>
  <c r="AW96" i="4"/>
  <c r="AU96" i="4"/>
  <c r="AS96" i="4"/>
  <c r="AQ96" i="4"/>
  <c r="AO96" i="4"/>
  <c r="AM96" i="4"/>
  <c r="AK96" i="4"/>
  <c r="AI96" i="4"/>
  <c r="AG96" i="4"/>
  <c r="AE96" i="4"/>
  <c r="AC96" i="4"/>
  <c r="AA96" i="4"/>
  <c r="Y96" i="4"/>
  <c r="W96" i="4"/>
  <c r="U96" i="4"/>
  <c r="S96" i="4"/>
  <c r="Q96" i="4"/>
  <c r="O96" i="4"/>
  <c r="M96" i="4"/>
  <c r="K96" i="4"/>
  <c r="AW95" i="4"/>
  <c r="AU95" i="4"/>
  <c r="AS95" i="4"/>
  <c r="AQ95" i="4"/>
  <c r="AO95" i="4"/>
  <c r="AM95" i="4"/>
  <c r="AK95" i="4"/>
  <c r="AI95" i="4"/>
  <c r="AG95" i="4"/>
  <c r="AE95" i="4"/>
  <c r="AC95" i="4"/>
  <c r="AA95" i="4"/>
  <c r="Y95" i="4"/>
  <c r="W95" i="4"/>
  <c r="U95" i="4"/>
  <c r="S95" i="4"/>
  <c r="Q95" i="4"/>
  <c r="O95" i="4"/>
  <c r="M95" i="4"/>
  <c r="K95" i="4"/>
  <c r="AW94" i="4"/>
  <c r="AU94" i="4"/>
  <c r="AS94" i="4"/>
  <c r="AQ94" i="4"/>
  <c r="AO94" i="4"/>
  <c r="AM94" i="4"/>
  <c r="AK94" i="4"/>
  <c r="AI94" i="4"/>
  <c r="AG94" i="4"/>
  <c r="AE94" i="4"/>
  <c r="AC94" i="4"/>
  <c r="AA94" i="4"/>
  <c r="Y94" i="4"/>
  <c r="W94" i="4"/>
  <c r="U94" i="4"/>
  <c r="S94" i="4"/>
  <c r="Q94" i="4"/>
  <c r="O94" i="4"/>
  <c r="M94" i="4"/>
  <c r="K94" i="4"/>
  <c r="AW93" i="4"/>
  <c r="AU93" i="4"/>
  <c r="AS93" i="4"/>
  <c r="AQ93" i="4"/>
  <c r="AO93" i="4"/>
  <c r="AM93" i="4"/>
  <c r="AK93" i="4"/>
  <c r="AI93" i="4"/>
  <c r="AG93" i="4"/>
  <c r="AE93" i="4"/>
  <c r="AC93" i="4"/>
  <c r="AA93" i="4"/>
  <c r="Y93" i="4"/>
  <c r="W93" i="4"/>
  <c r="U93" i="4"/>
  <c r="S93" i="4"/>
  <c r="Q93" i="4"/>
  <c r="O93" i="4"/>
  <c r="M93" i="4"/>
  <c r="K93" i="4"/>
  <c r="I93" i="4" s="1"/>
  <c r="AW92" i="4"/>
  <c r="AU92" i="4"/>
  <c r="AS92" i="4"/>
  <c r="AQ92" i="4"/>
  <c r="AO92" i="4"/>
  <c r="AM92" i="4"/>
  <c r="AK92" i="4"/>
  <c r="AI92" i="4"/>
  <c r="AG92" i="4"/>
  <c r="AE92" i="4"/>
  <c r="AC92" i="4"/>
  <c r="AA92" i="4"/>
  <c r="Y92" i="4"/>
  <c r="W92" i="4"/>
  <c r="U92" i="4"/>
  <c r="S92" i="4"/>
  <c r="Q92" i="4"/>
  <c r="O92" i="4"/>
  <c r="M92" i="4"/>
  <c r="K92" i="4"/>
  <c r="AW91" i="4"/>
  <c r="AU91" i="4"/>
  <c r="AS91" i="4"/>
  <c r="AQ91" i="4"/>
  <c r="AO91" i="4"/>
  <c r="AM91" i="4"/>
  <c r="AK91" i="4"/>
  <c r="AI91" i="4"/>
  <c r="AG91" i="4"/>
  <c r="AE91" i="4"/>
  <c r="AC91" i="4"/>
  <c r="AA91" i="4"/>
  <c r="Y91" i="4"/>
  <c r="W91" i="4"/>
  <c r="U91" i="4"/>
  <c r="S91" i="4"/>
  <c r="Q91" i="4"/>
  <c r="O91" i="4"/>
  <c r="M91" i="4"/>
  <c r="K91" i="4"/>
  <c r="I91" i="4" s="1"/>
  <c r="AW90" i="4"/>
  <c r="AU90" i="4"/>
  <c r="AS90" i="4"/>
  <c r="AQ90" i="4"/>
  <c r="AO90" i="4"/>
  <c r="AM90" i="4"/>
  <c r="AK90" i="4"/>
  <c r="AI90" i="4"/>
  <c r="AG90" i="4"/>
  <c r="AE90" i="4"/>
  <c r="AC90" i="4"/>
  <c r="AA90" i="4"/>
  <c r="Y90" i="4"/>
  <c r="W90" i="4"/>
  <c r="U90" i="4"/>
  <c r="S90" i="4"/>
  <c r="Q90" i="4"/>
  <c r="O90" i="4"/>
  <c r="M90" i="4"/>
  <c r="K90" i="4"/>
  <c r="I90" i="4" s="1"/>
  <c r="AW89" i="4"/>
  <c r="AU89" i="4"/>
  <c r="AS89" i="4"/>
  <c r="AQ89" i="4"/>
  <c r="AO89" i="4"/>
  <c r="AM89" i="4"/>
  <c r="AK89" i="4"/>
  <c r="AI89" i="4"/>
  <c r="AG89" i="4"/>
  <c r="AE89" i="4"/>
  <c r="AC89" i="4"/>
  <c r="AA89" i="4"/>
  <c r="Y89" i="4"/>
  <c r="W89" i="4"/>
  <c r="U89" i="4"/>
  <c r="S89" i="4"/>
  <c r="Q89" i="4"/>
  <c r="O89" i="4"/>
  <c r="M89" i="4"/>
  <c r="K89" i="4"/>
  <c r="AW88" i="4"/>
  <c r="AU88" i="4"/>
  <c r="AS88" i="4"/>
  <c r="AQ88" i="4"/>
  <c r="AO88" i="4"/>
  <c r="AM88" i="4"/>
  <c r="AK88" i="4"/>
  <c r="AI88" i="4"/>
  <c r="AG88" i="4"/>
  <c r="AE88" i="4"/>
  <c r="AC88" i="4"/>
  <c r="AA88" i="4"/>
  <c r="Y88" i="4"/>
  <c r="W88" i="4"/>
  <c r="U88" i="4"/>
  <c r="S88" i="4"/>
  <c r="Q88" i="4"/>
  <c r="O88" i="4"/>
  <c r="M88" i="4"/>
  <c r="K88" i="4"/>
  <c r="AW87" i="4"/>
  <c r="AU87" i="4"/>
  <c r="AS87" i="4"/>
  <c r="AQ87" i="4"/>
  <c r="AO87" i="4"/>
  <c r="AM87" i="4"/>
  <c r="AK87" i="4"/>
  <c r="AI87" i="4"/>
  <c r="AG87" i="4"/>
  <c r="AE87" i="4"/>
  <c r="AC87" i="4"/>
  <c r="AA87" i="4"/>
  <c r="Y87" i="4"/>
  <c r="W87" i="4"/>
  <c r="U87" i="4"/>
  <c r="S87" i="4"/>
  <c r="Q87" i="4"/>
  <c r="O87" i="4"/>
  <c r="M87" i="4"/>
  <c r="K87" i="4"/>
  <c r="AW86" i="4"/>
  <c r="AU86" i="4"/>
  <c r="AS86" i="4"/>
  <c r="AQ86" i="4"/>
  <c r="AO86" i="4"/>
  <c r="AM86" i="4"/>
  <c r="AK86" i="4"/>
  <c r="AI86" i="4"/>
  <c r="AG86" i="4"/>
  <c r="AE86" i="4"/>
  <c r="AC86" i="4"/>
  <c r="AA86" i="4"/>
  <c r="Y86" i="4"/>
  <c r="W86" i="4"/>
  <c r="U86" i="4"/>
  <c r="S86" i="4"/>
  <c r="Q86" i="4"/>
  <c r="O86" i="4"/>
  <c r="M86" i="4"/>
  <c r="K86" i="4"/>
  <c r="AW85" i="4"/>
  <c r="AU85" i="4"/>
  <c r="AS85" i="4"/>
  <c r="AQ85" i="4"/>
  <c r="AO85" i="4"/>
  <c r="AM85" i="4"/>
  <c r="AK85" i="4"/>
  <c r="AI85" i="4"/>
  <c r="AG85" i="4"/>
  <c r="AE85" i="4"/>
  <c r="AC85" i="4"/>
  <c r="AA85" i="4"/>
  <c r="Y85" i="4"/>
  <c r="W85" i="4"/>
  <c r="U85" i="4"/>
  <c r="S85" i="4"/>
  <c r="Q85" i="4"/>
  <c r="O85" i="4"/>
  <c r="M85" i="4"/>
  <c r="K85" i="4"/>
  <c r="I85" i="4" s="1"/>
  <c r="AW84" i="4"/>
  <c r="AU84" i="4"/>
  <c r="AS84" i="4"/>
  <c r="AQ84" i="4"/>
  <c r="AO84" i="4"/>
  <c r="AM84" i="4"/>
  <c r="AK84" i="4"/>
  <c r="AI84" i="4"/>
  <c r="AG84" i="4"/>
  <c r="AE84" i="4"/>
  <c r="AC84" i="4"/>
  <c r="AA84" i="4"/>
  <c r="Y84" i="4"/>
  <c r="W84" i="4"/>
  <c r="U84" i="4"/>
  <c r="S84" i="4"/>
  <c r="Q84" i="4"/>
  <c r="O84" i="4"/>
  <c r="M84" i="4"/>
  <c r="K84" i="4"/>
  <c r="AW83" i="4"/>
  <c r="AU83" i="4"/>
  <c r="AS83" i="4"/>
  <c r="AQ83" i="4"/>
  <c r="AO83" i="4"/>
  <c r="AM83" i="4"/>
  <c r="AK83" i="4"/>
  <c r="AI83" i="4"/>
  <c r="AG83" i="4"/>
  <c r="AE83" i="4"/>
  <c r="AC83" i="4"/>
  <c r="AA83" i="4"/>
  <c r="Y83" i="4"/>
  <c r="W83" i="4"/>
  <c r="U83" i="4"/>
  <c r="S83" i="4"/>
  <c r="Q83" i="4"/>
  <c r="O83" i="4"/>
  <c r="M83" i="4"/>
  <c r="K83" i="4"/>
  <c r="AW82" i="4"/>
  <c r="AU82" i="4"/>
  <c r="AS82" i="4"/>
  <c r="AQ82" i="4"/>
  <c r="AO82" i="4"/>
  <c r="AM82" i="4"/>
  <c r="AK82" i="4"/>
  <c r="AI82" i="4"/>
  <c r="AG82" i="4"/>
  <c r="AE82" i="4"/>
  <c r="AC82" i="4"/>
  <c r="AA82" i="4"/>
  <c r="Y82" i="4"/>
  <c r="W82" i="4"/>
  <c r="U82" i="4"/>
  <c r="S82" i="4"/>
  <c r="Q82" i="4"/>
  <c r="O82" i="4"/>
  <c r="M82" i="4"/>
  <c r="K82" i="4"/>
  <c r="AW81" i="4"/>
  <c r="AU81" i="4"/>
  <c r="AS81" i="4"/>
  <c r="AQ81" i="4"/>
  <c r="AO81" i="4"/>
  <c r="AM81" i="4"/>
  <c r="AK81" i="4"/>
  <c r="AI81" i="4"/>
  <c r="AG81" i="4"/>
  <c r="AE81" i="4"/>
  <c r="AC81" i="4"/>
  <c r="AA81" i="4"/>
  <c r="Y81" i="4"/>
  <c r="W81" i="4"/>
  <c r="U81" i="4"/>
  <c r="S81" i="4"/>
  <c r="Q81" i="4"/>
  <c r="O81" i="4"/>
  <c r="M81" i="4"/>
  <c r="K81" i="4"/>
  <c r="AW80" i="4"/>
  <c r="AU80" i="4"/>
  <c r="AS80" i="4"/>
  <c r="AQ80" i="4"/>
  <c r="AO80" i="4"/>
  <c r="AM80" i="4"/>
  <c r="AK80" i="4"/>
  <c r="AI80" i="4"/>
  <c r="AG80" i="4"/>
  <c r="AE80" i="4"/>
  <c r="AC80" i="4"/>
  <c r="AA80" i="4"/>
  <c r="Y80" i="4"/>
  <c r="W80" i="4"/>
  <c r="U80" i="4"/>
  <c r="S80" i="4"/>
  <c r="Q80" i="4"/>
  <c r="O80" i="4"/>
  <c r="M80" i="4"/>
  <c r="K80" i="4"/>
  <c r="AW79" i="4"/>
  <c r="AU79" i="4"/>
  <c r="AS79" i="4"/>
  <c r="AQ79" i="4"/>
  <c r="AO79" i="4"/>
  <c r="AM79" i="4"/>
  <c r="AK79" i="4"/>
  <c r="AI79" i="4"/>
  <c r="AG79" i="4"/>
  <c r="AE79" i="4"/>
  <c r="AC79" i="4"/>
  <c r="AA79" i="4"/>
  <c r="Y79" i="4"/>
  <c r="W79" i="4"/>
  <c r="U79" i="4"/>
  <c r="S79" i="4"/>
  <c r="Q79" i="4"/>
  <c r="O79" i="4"/>
  <c r="M79" i="4"/>
  <c r="K79" i="4"/>
  <c r="AW78" i="4"/>
  <c r="AU78" i="4"/>
  <c r="AS78" i="4"/>
  <c r="AQ78" i="4"/>
  <c r="AO78" i="4"/>
  <c r="AM78" i="4"/>
  <c r="AK78" i="4"/>
  <c r="AI78" i="4"/>
  <c r="AG78" i="4"/>
  <c r="AE78" i="4"/>
  <c r="AC78" i="4"/>
  <c r="AA78" i="4"/>
  <c r="Y78" i="4"/>
  <c r="W78" i="4"/>
  <c r="U78" i="4"/>
  <c r="S78" i="4"/>
  <c r="Q78" i="4"/>
  <c r="O78" i="4"/>
  <c r="M78" i="4"/>
  <c r="K78" i="4"/>
  <c r="AW77" i="4"/>
  <c r="AU77" i="4"/>
  <c r="AS77" i="4"/>
  <c r="AQ77" i="4"/>
  <c r="AO77" i="4"/>
  <c r="AM77" i="4"/>
  <c r="AK77" i="4"/>
  <c r="AI77" i="4"/>
  <c r="AG77" i="4"/>
  <c r="AE77" i="4"/>
  <c r="AC77" i="4"/>
  <c r="AA77" i="4"/>
  <c r="Y77" i="4"/>
  <c r="W77" i="4"/>
  <c r="U77" i="4"/>
  <c r="S77" i="4"/>
  <c r="Q77" i="4"/>
  <c r="O77" i="4"/>
  <c r="M77" i="4"/>
  <c r="K77" i="4"/>
  <c r="AW76" i="4"/>
  <c r="AU76" i="4"/>
  <c r="AS76" i="4"/>
  <c r="AQ76" i="4"/>
  <c r="AO76" i="4"/>
  <c r="AM76" i="4"/>
  <c r="AK76" i="4"/>
  <c r="AI76" i="4"/>
  <c r="AG76" i="4"/>
  <c r="AE76" i="4"/>
  <c r="AC76" i="4"/>
  <c r="AA76" i="4"/>
  <c r="Y76" i="4"/>
  <c r="W76" i="4"/>
  <c r="U76" i="4"/>
  <c r="S76" i="4"/>
  <c r="Q76" i="4"/>
  <c r="O76" i="4"/>
  <c r="M76" i="4"/>
  <c r="K76" i="4"/>
  <c r="AW75" i="4"/>
  <c r="AU75" i="4"/>
  <c r="AS75" i="4"/>
  <c r="AQ75" i="4"/>
  <c r="AO75" i="4"/>
  <c r="AM75" i="4"/>
  <c r="AK75" i="4"/>
  <c r="AI75" i="4"/>
  <c r="AG75" i="4"/>
  <c r="AE75" i="4"/>
  <c r="AC75" i="4"/>
  <c r="AA75" i="4"/>
  <c r="Y75" i="4"/>
  <c r="W75" i="4"/>
  <c r="U75" i="4"/>
  <c r="S75" i="4"/>
  <c r="Q75" i="4"/>
  <c r="O75" i="4"/>
  <c r="M75" i="4"/>
  <c r="K75" i="4"/>
  <c r="AW74" i="4"/>
  <c r="AU74" i="4"/>
  <c r="AS74" i="4"/>
  <c r="AQ74" i="4"/>
  <c r="AO74" i="4"/>
  <c r="AM74" i="4"/>
  <c r="AK74" i="4"/>
  <c r="AI74" i="4"/>
  <c r="AG74" i="4"/>
  <c r="AE74" i="4"/>
  <c r="AC74" i="4"/>
  <c r="AA74" i="4"/>
  <c r="Y74" i="4"/>
  <c r="W74" i="4"/>
  <c r="U74" i="4"/>
  <c r="S74" i="4"/>
  <c r="Q74" i="4"/>
  <c r="O74" i="4"/>
  <c r="M74" i="4"/>
  <c r="K74" i="4"/>
  <c r="AW73" i="4"/>
  <c r="AU73" i="4"/>
  <c r="AS73" i="4"/>
  <c r="AQ73" i="4"/>
  <c r="AO73" i="4"/>
  <c r="AM73" i="4"/>
  <c r="AK73" i="4"/>
  <c r="AI73" i="4"/>
  <c r="AG73" i="4"/>
  <c r="AE73" i="4"/>
  <c r="AC73" i="4"/>
  <c r="AA73" i="4"/>
  <c r="Y73" i="4"/>
  <c r="W73" i="4"/>
  <c r="U73" i="4"/>
  <c r="S73" i="4"/>
  <c r="Q73" i="4"/>
  <c r="O73" i="4"/>
  <c r="M73" i="4"/>
  <c r="K73" i="4"/>
  <c r="AW72" i="4"/>
  <c r="AU72" i="4"/>
  <c r="AS72" i="4"/>
  <c r="AQ72" i="4"/>
  <c r="AO72" i="4"/>
  <c r="AM72" i="4"/>
  <c r="AK72" i="4"/>
  <c r="AI72" i="4"/>
  <c r="AG72" i="4"/>
  <c r="AE72" i="4"/>
  <c r="AC72" i="4"/>
  <c r="AA72" i="4"/>
  <c r="Y72" i="4"/>
  <c r="W72" i="4"/>
  <c r="U72" i="4"/>
  <c r="S72" i="4"/>
  <c r="Q72" i="4"/>
  <c r="O72" i="4"/>
  <c r="M72" i="4"/>
  <c r="K72" i="4"/>
  <c r="AW71" i="4"/>
  <c r="AU71" i="4"/>
  <c r="AS71" i="4"/>
  <c r="AQ71" i="4"/>
  <c r="AO71" i="4"/>
  <c r="AM71" i="4"/>
  <c r="AK71" i="4"/>
  <c r="AI71" i="4"/>
  <c r="AG71" i="4"/>
  <c r="AE71" i="4"/>
  <c r="AC71" i="4"/>
  <c r="AA71" i="4"/>
  <c r="Y71" i="4"/>
  <c r="W71" i="4"/>
  <c r="U71" i="4"/>
  <c r="S71" i="4"/>
  <c r="Q71" i="4"/>
  <c r="O71" i="4"/>
  <c r="M71" i="4"/>
  <c r="K71" i="4"/>
  <c r="AW70" i="4"/>
  <c r="AU70" i="4"/>
  <c r="AS70" i="4"/>
  <c r="AQ70" i="4"/>
  <c r="AO70" i="4"/>
  <c r="AM70" i="4"/>
  <c r="AK70" i="4"/>
  <c r="AI70" i="4"/>
  <c r="AG70" i="4"/>
  <c r="AE70" i="4"/>
  <c r="AC70" i="4"/>
  <c r="AA70" i="4"/>
  <c r="Y70" i="4"/>
  <c r="W70" i="4"/>
  <c r="U70" i="4"/>
  <c r="S70" i="4"/>
  <c r="Q70" i="4"/>
  <c r="O70" i="4"/>
  <c r="M70" i="4"/>
  <c r="K70" i="4"/>
  <c r="AW69" i="4"/>
  <c r="AU69" i="4"/>
  <c r="AS69" i="4"/>
  <c r="AQ69" i="4"/>
  <c r="AO69" i="4"/>
  <c r="AM69" i="4"/>
  <c r="AK69" i="4"/>
  <c r="AI69" i="4"/>
  <c r="AG69" i="4"/>
  <c r="AE69" i="4"/>
  <c r="AC69" i="4"/>
  <c r="AA69" i="4"/>
  <c r="Y69" i="4"/>
  <c r="W69" i="4"/>
  <c r="U69" i="4"/>
  <c r="S69" i="4"/>
  <c r="Q69" i="4"/>
  <c r="O69" i="4"/>
  <c r="M69" i="4"/>
  <c r="K69" i="4"/>
  <c r="AW68" i="4"/>
  <c r="AU68" i="4"/>
  <c r="AS68" i="4"/>
  <c r="AQ68" i="4"/>
  <c r="AO68" i="4"/>
  <c r="AM68" i="4"/>
  <c r="AK68" i="4"/>
  <c r="AI68" i="4"/>
  <c r="AG68" i="4"/>
  <c r="AE68" i="4"/>
  <c r="AC68" i="4"/>
  <c r="AA68" i="4"/>
  <c r="Y68" i="4"/>
  <c r="W68" i="4"/>
  <c r="U68" i="4"/>
  <c r="S68" i="4"/>
  <c r="Q68" i="4"/>
  <c r="O68" i="4"/>
  <c r="M68" i="4"/>
  <c r="K68" i="4"/>
  <c r="AW67" i="4"/>
  <c r="AU67" i="4"/>
  <c r="AS67" i="4"/>
  <c r="AQ67" i="4"/>
  <c r="AO67" i="4"/>
  <c r="AM67" i="4"/>
  <c r="AK67" i="4"/>
  <c r="AI67" i="4"/>
  <c r="AG67" i="4"/>
  <c r="AE67" i="4"/>
  <c r="AC67" i="4"/>
  <c r="AA67" i="4"/>
  <c r="Y67" i="4"/>
  <c r="W67" i="4"/>
  <c r="U67" i="4"/>
  <c r="S67" i="4"/>
  <c r="Q67" i="4"/>
  <c r="O67" i="4"/>
  <c r="M67" i="4"/>
  <c r="K67" i="4"/>
  <c r="AW66" i="4"/>
  <c r="AU66" i="4"/>
  <c r="AS66" i="4"/>
  <c r="AQ66" i="4"/>
  <c r="AO66" i="4"/>
  <c r="AM66" i="4"/>
  <c r="AK66" i="4"/>
  <c r="AI66" i="4"/>
  <c r="AG66" i="4"/>
  <c r="AE66" i="4"/>
  <c r="AC66" i="4"/>
  <c r="AA66" i="4"/>
  <c r="Y66" i="4"/>
  <c r="W66" i="4"/>
  <c r="U66" i="4"/>
  <c r="S66" i="4"/>
  <c r="Q66" i="4"/>
  <c r="O66" i="4"/>
  <c r="M66" i="4"/>
  <c r="K66" i="4"/>
  <c r="AW65" i="4"/>
  <c r="AU65" i="4"/>
  <c r="AS65" i="4"/>
  <c r="AQ65" i="4"/>
  <c r="AO65" i="4"/>
  <c r="AM65" i="4"/>
  <c r="AK65" i="4"/>
  <c r="AI65" i="4"/>
  <c r="AG65" i="4"/>
  <c r="AE65" i="4"/>
  <c r="AC65" i="4"/>
  <c r="AA65" i="4"/>
  <c r="Y65" i="4"/>
  <c r="W65" i="4"/>
  <c r="U65" i="4"/>
  <c r="S65" i="4"/>
  <c r="Q65" i="4"/>
  <c r="O65" i="4"/>
  <c r="M65" i="4"/>
  <c r="K65" i="4"/>
  <c r="AW64" i="4"/>
  <c r="AU64" i="4"/>
  <c r="AS64" i="4"/>
  <c r="AQ64" i="4"/>
  <c r="AO64" i="4"/>
  <c r="AM64" i="4"/>
  <c r="AK64" i="4"/>
  <c r="AI64" i="4"/>
  <c r="AG64" i="4"/>
  <c r="AE64" i="4"/>
  <c r="AC64" i="4"/>
  <c r="AA64" i="4"/>
  <c r="Y64" i="4"/>
  <c r="W64" i="4"/>
  <c r="U64" i="4"/>
  <c r="S64" i="4"/>
  <c r="Q64" i="4"/>
  <c r="O64" i="4"/>
  <c r="M64" i="4"/>
  <c r="K64" i="4"/>
  <c r="AW63" i="4"/>
  <c r="AU63" i="4"/>
  <c r="AS63" i="4"/>
  <c r="AQ63" i="4"/>
  <c r="AO63" i="4"/>
  <c r="AM63" i="4"/>
  <c r="AK63" i="4"/>
  <c r="AI63" i="4"/>
  <c r="AG63" i="4"/>
  <c r="AE63" i="4"/>
  <c r="AC63" i="4"/>
  <c r="AA63" i="4"/>
  <c r="Y63" i="4"/>
  <c r="W63" i="4"/>
  <c r="U63" i="4"/>
  <c r="S63" i="4"/>
  <c r="Q63" i="4"/>
  <c r="O63" i="4"/>
  <c r="M63" i="4"/>
  <c r="K63" i="4"/>
  <c r="AW62" i="4"/>
  <c r="AU62" i="4"/>
  <c r="AS62" i="4"/>
  <c r="AQ62" i="4"/>
  <c r="AO62" i="4"/>
  <c r="AM62" i="4"/>
  <c r="AK62" i="4"/>
  <c r="AI62" i="4"/>
  <c r="AG62" i="4"/>
  <c r="AE62" i="4"/>
  <c r="AC62" i="4"/>
  <c r="AA62" i="4"/>
  <c r="Y62" i="4"/>
  <c r="W62" i="4"/>
  <c r="U62" i="4"/>
  <c r="S62" i="4"/>
  <c r="Q62" i="4"/>
  <c r="O62" i="4"/>
  <c r="M62" i="4"/>
  <c r="K62" i="4"/>
  <c r="AW61" i="4"/>
  <c r="AU61" i="4"/>
  <c r="AS61" i="4"/>
  <c r="AQ61" i="4"/>
  <c r="AO61" i="4"/>
  <c r="AM61" i="4"/>
  <c r="AK61" i="4"/>
  <c r="AI61" i="4"/>
  <c r="AG61" i="4"/>
  <c r="AE61" i="4"/>
  <c r="AC61" i="4"/>
  <c r="AA61" i="4"/>
  <c r="Y61" i="4"/>
  <c r="W61" i="4"/>
  <c r="U61" i="4"/>
  <c r="S61" i="4"/>
  <c r="Q61" i="4"/>
  <c r="O61" i="4"/>
  <c r="M61" i="4"/>
  <c r="K61" i="4"/>
  <c r="AW60" i="4"/>
  <c r="AU60" i="4"/>
  <c r="AS60" i="4"/>
  <c r="AQ60" i="4"/>
  <c r="AO60" i="4"/>
  <c r="AM60" i="4"/>
  <c r="AK60" i="4"/>
  <c r="AI60" i="4"/>
  <c r="AG60" i="4"/>
  <c r="AE60" i="4"/>
  <c r="AC60" i="4"/>
  <c r="AA60" i="4"/>
  <c r="Y60" i="4"/>
  <c r="W60" i="4"/>
  <c r="U60" i="4"/>
  <c r="S60" i="4"/>
  <c r="Q60" i="4"/>
  <c r="O60" i="4"/>
  <c r="M60" i="4"/>
  <c r="K60" i="4"/>
  <c r="AW59" i="4"/>
  <c r="AU59" i="4"/>
  <c r="AS59" i="4"/>
  <c r="AQ59" i="4"/>
  <c r="AO59" i="4"/>
  <c r="AM59" i="4"/>
  <c r="AK59" i="4"/>
  <c r="AI59" i="4"/>
  <c r="AG59" i="4"/>
  <c r="AE59" i="4"/>
  <c r="AC59" i="4"/>
  <c r="AA59" i="4"/>
  <c r="Y59" i="4"/>
  <c r="W59" i="4"/>
  <c r="U59" i="4"/>
  <c r="S59" i="4"/>
  <c r="Q59" i="4"/>
  <c r="O59" i="4"/>
  <c r="M59" i="4"/>
  <c r="K59" i="4"/>
  <c r="AW58" i="4"/>
  <c r="AU58" i="4"/>
  <c r="AS58" i="4"/>
  <c r="AQ58" i="4"/>
  <c r="AO58" i="4"/>
  <c r="AM58" i="4"/>
  <c r="AK58" i="4"/>
  <c r="AI58" i="4"/>
  <c r="AG58" i="4"/>
  <c r="AE58" i="4"/>
  <c r="AC58" i="4"/>
  <c r="AA58" i="4"/>
  <c r="Y58" i="4"/>
  <c r="W58" i="4"/>
  <c r="U58" i="4"/>
  <c r="S58" i="4"/>
  <c r="Q58" i="4"/>
  <c r="O58" i="4"/>
  <c r="M58" i="4"/>
  <c r="K58" i="4"/>
  <c r="AW57" i="4"/>
  <c r="AU57" i="4"/>
  <c r="AS57" i="4"/>
  <c r="AQ57" i="4"/>
  <c r="AO57" i="4"/>
  <c r="AM57" i="4"/>
  <c r="AK57" i="4"/>
  <c r="AI57" i="4"/>
  <c r="AG57" i="4"/>
  <c r="AE57" i="4"/>
  <c r="AC57" i="4"/>
  <c r="AA57" i="4"/>
  <c r="Y57" i="4"/>
  <c r="W57" i="4"/>
  <c r="U57" i="4"/>
  <c r="S57" i="4"/>
  <c r="Q57" i="4"/>
  <c r="O57" i="4"/>
  <c r="M57" i="4"/>
  <c r="K57" i="4"/>
  <c r="AW56" i="4"/>
  <c r="AU56" i="4"/>
  <c r="AS56" i="4"/>
  <c r="AQ56" i="4"/>
  <c r="AO56" i="4"/>
  <c r="AM56" i="4"/>
  <c r="AK56" i="4"/>
  <c r="AI56" i="4"/>
  <c r="AG56" i="4"/>
  <c r="AE56" i="4"/>
  <c r="AC56" i="4"/>
  <c r="AA56" i="4"/>
  <c r="Y56" i="4"/>
  <c r="W56" i="4"/>
  <c r="U56" i="4"/>
  <c r="S56" i="4"/>
  <c r="Q56" i="4"/>
  <c r="O56" i="4"/>
  <c r="M56" i="4"/>
  <c r="K56" i="4"/>
  <c r="AW55" i="4"/>
  <c r="X53" i="3" s="1" a="1"/>
  <c r="X53" i="3" s="1"/>
  <c r="AU55" i="4"/>
  <c r="W53" i="3" s="1" a="1"/>
  <c r="W53" i="3" s="1"/>
  <c r="AS55" i="4"/>
  <c r="V53" i="3" s="1" a="1"/>
  <c r="V53" i="3" s="1"/>
  <c r="AQ55" i="4"/>
  <c r="U53" i="3" s="1" a="1"/>
  <c r="U53" i="3" s="1"/>
  <c r="AO55" i="4"/>
  <c r="T53" i="3" s="1" a="1"/>
  <c r="T53" i="3" s="1"/>
  <c r="AM55" i="4"/>
  <c r="S53" i="3" s="1" a="1"/>
  <c r="S53" i="3" s="1"/>
  <c r="AK55" i="4"/>
  <c r="R53" i="3" s="1" a="1"/>
  <c r="R53" i="3" s="1"/>
  <c r="AI55" i="4"/>
  <c r="Q53" i="3" s="1" a="1"/>
  <c r="Q53" i="3" s="1"/>
  <c r="AG55" i="4"/>
  <c r="P53" i="3" s="1" a="1"/>
  <c r="P53" i="3" s="1"/>
  <c r="AE55" i="4"/>
  <c r="O53" i="3" s="1" a="1"/>
  <c r="O53" i="3" s="1"/>
  <c r="AC55" i="4"/>
  <c r="N53" i="3" s="1" a="1"/>
  <c r="N53" i="3" s="1"/>
  <c r="AA55" i="4"/>
  <c r="M53" i="3" s="1" a="1"/>
  <c r="M53" i="3" s="1"/>
  <c r="Y55" i="4"/>
  <c r="L53" i="3" s="1" a="1"/>
  <c r="L53" i="3" s="1"/>
  <c r="W55" i="4"/>
  <c r="K53" i="3" s="1" a="1"/>
  <c r="K53" i="3" s="1"/>
  <c r="U55" i="4"/>
  <c r="J53" i="3" s="1" a="1"/>
  <c r="J53" i="3" s="1"/>
  <c r="S55" i="4"/>
  <c r="I53" i="3" s="1" a="1"/>
  <c r="I53" i="3" s="1"/>
  <c r="Q55" i="4"/>
  <c r="H53" i="3" s="1" a="1"/>
  <c r="H53" i="3" s="1"/>
  <c r="O55" i="4"/>
  <c r="G53" i="3" s="1" a="1"/>
  <c r="G53" i="3" s="1"/>
  <c r="M55" i="4"/>
  <c r="F53" i="3" s="1" a="1"/>
  <c r="F53" i="3" s="1"/>
  <c r="K55" i="4"/>
  <c r="E53" i="3" s="1" a="1"/>
  <c r="E53" i="3" s="1"/>
  <c r="AW54" i="4"/>
  <c r="X52" i="3" s="1" a="1"/>
  <c r="X52" i="3" s="1"/>
  <c r="AU54" i="4"/>
  <c r="W52" i="3" s="1" a="1"/>
  <c r="W52" i="3" s="1"/>
  <c r="AS54" i="4"/>
  <c r="V52" i="3" s="1" a="1"/>
  <c r="V52" i="3" s="1"/>
  <c r="AQ54" i="4"/>
  <c r="U52" i="3" s="1" a="1"/>
  <c r="U52" i="3" s="1"/>
  <c r="AO54" i="4"/>
  <c r="T52" i="3" s="1" a="1"/>
  <c r="T52" i="3" s="1"/>
  <c r="AM54" i="4"/>
  <c r="S52" i="3" s="1" a="1"/>
  <c r="S52" i="3" s="1"/>
  <c r="AK54" i="4"/>
  <c r="R52" i="3" s="1" a="1"/>
  <c r="R52" i="3" s="1"/>
  <c r="AI54" i="4"/>
  <c r="Q52" i="3" s="1" a="1"/>
  <c r="Q52" i="3" s="1"/>
  <c r="AG54" i="4"/>
  <c r="P52" i="3" s="1" a="1"/>
  <c r="P52" i="3" s="1"/>
  <c r="AE54" i="4"/>
  <c r="O52" i="3" s="1" a="1"/>
  <c r="O52" i="3" s="1"/>
  <c r="AC54" i="4"/>
  <c r="N52" i="3" s="1" a="1"/>
  <c r="N52" i="3" s="1"/>
  <c r="AA54" i="4"/>
  <c r="M52" i="3" s="1" a="1"/>
  <c r="M52" i="3" s="1"/>
  <c r="Y54" i="4"/>
  <c r="L52" i="3" s="1" a="1"/>
  <c r="L52" i="3" s="1"/>
  <c r="W54" i="4"/>
  <c r="K52" i="3" s="1" a="1"/>
  <c r="K52" i="3" s="1"/>
  <c r="U54" i="4"/>
  <c r="J52" i="3" s="1" a="1"/>
  <c r="J52" i="3" s="1"/>
  <c r="S54" i="4"/>
  <c r="I52" i="3" s="1" a="1"/>
  <c r="I52" i="3" s="1"/>
  <c r="Q54" i="4"/>
  <c r="H52" i="3" s="1" a="1"/>
  <c r="H52" i="3" s="1"/>
  <c r="O54" i="4"/>
  <c r="G52" i="3" s="1" a="1"/>
  <c r="G52" i="3" s="1"/>
  <c r="M54" i="4"/>
  <c r="F52" i="3" s="1" a="1"/>
  <c r="F52" i="3" s="1"/>
  <c r="K54" i="4"/>
  <c r="E52" i="3" s="1" a="1"/>
  <c r="E52" i="3" s="1"/>
  <c r="AW53" i="4"/>
  <c r="X51" i="3" s="1" a="1"/>
  <c r="X51" i="3" s="1"/>
  <c r="AU53" i="4"/>
  <c r="W51" i="3" s="1" a="1"/>
  <c r="W51" i="3" s="1"/>
  <c r="AS53" i="4"/>
  <c r="V51" i="3" s="1" a="1"/>
  <c r="V51" i="3" s="1"/>
  <c r="AQ53" i="4"/>
  <c r="U51" i="3" s="1" a="1"/>
  <c r="U51" i="3" s="1"/>
  <c r="AO53" i="4"/>
  <c r="T51" i="3" s="1" a="1"/>
  <c r="T51" i="3" s="1"/>
  <c r="AM53" i="4"/>
  <c r="S51" i="3" s="1" a="1"/>
  <c r="S51" i="3" s="1"/>
  <c r="AK53" i="4"/>
  <c r="R51" i="3" s="1" a="1"/>
  <c r="R51" i="3" s="1"/>
  <c r="AI53" i="4"/>
  <c r="Q51" i="3" s="1" a="1"/>
  <c r="Q51" i="3" s="1"/>
  <c r="AG53" i="4"/>
  <c r="P51" i="3" s="1" a="1"/>
  <c r="P51" i="3" s="1"/>
  <c r="AE53" i="4"/>
  <c r="O51" i="3" s="1" a="1"/>
  <c r="O51" i="3" s="1"/>
  <c r="AC53" i="4"/>
  <c r="N51" i="3" s="1" a="1"/>
  <c r="N51" i="3" s="1"/>
  <c r="AA53" i="4"/>
  <c r="M51" i="3" s="1" a="1"/>
  <c r="M51" i="3" s="1"/>
  <c r="Y53" i="4"/>
  <c r="L51" i="3" s="1" a="1"/>
  <c r="L51" i="3" s="1"/>
  <c r="W53" i="4"/>
  <c r="K51" i="3" s="1" a="1"/>
  <c r="K51" i="3" s="1"/>
  <c r="U53" i="4"/>
  <c r="J51" i="3" s="1" a="1"/>
  <c r="J51" i="3" s="1"/>
  <c r="S53" i="4"/>
  <c r="I51" i="3" s="1" a="1"/>
  <c r="I51" i="3" s="1"/>
  <c r="Q53" i="4"/>
  <c r="H51" i="3" s="1" a="1"/>
  <c r="H51" i="3" s="1"/>
  <c r="O53" i="4"/>
  <c r="G51" i="3" s="1" a="1"/>
  <c r="G51" i="3" s="1"/>
  <c r="M53" i="4"/>
  <c r="F51" i="3" s="1" a="1"/>
  <c r="F51" i="3" s="1"/>
  <c r="K53" i="4"/>
  <c r="E51" i="3" s="1" a="1"/>
  <c r="E51" i="3" s="1"/>
  <c r="AW52" i="4"/>
  <c r="X50" i="3" s="1" a="1"/>
  <c r="X50" i="3" s="1"/>
  <c r="AU52" i="4"/>
  <c r="W50" i="3" s="1" a="1"/>
  <c r="W50" i="3" s="1"/>
  <c r="AS52" i="4"/>
  <c r="V50" i="3" s="1" a="1"/>
  <c r="V50" i="3" s="1"/>
  <c r="AQ52" i="4"/>
  <c r="U50" i="3" s="1" a="1"/>
  <c r="U50" i="3" s="1"/>
  <c r="AO52" i="4"/>
  <c r="T50" i="3" s="1" a="1"/>
  <c r="T50" i="3" s="1"/>
  <c r="AM52" i="4"/>
  <c r="S50" i="3" s="1" a="1"/>
  <c r="S50" i="3" s="1"/>
  <c r="AK52" i="4"/>
  <c r="R50" i="3" s="1" a="1"/>
  <c r="R50" i="3" s="1"/>
  <c r="AI52" i="4"/>
  <c r="Q50" i="3" s="1" a="1"/>
  <c r="Q50" i="3" s="1"/>
  <c r="AG52" i="4"/>
  <c r="P50" i="3" s="1" a="1"/>
  <c r="P50" i="3" s="1"/>
  <c r="AE52" i="4"/>
  <c r="O50" i="3" s="1" a="1"/>
  <c r="O50" i="3" s="1"/>
  <c r="AC52" i="4"/>
  <c r="N50" i="3" s="1" a="1"/>
  <c r="N50" i="3" s="1"/>
  <c r="AA52" i="4"/>
  <c r="M50" i="3" s="1" a="1"/>
  <c r="M50" i="3" s="1"/>
  <c r="Y52" i="4"/>
  <c r="L50" i="3" s="1" a="1"/>
  <c r="L50" i="3" s="1"/>
  <c r="W52" i="4"/>
  <c r="K50" i="3" s="1" a="1"/>
  <c r="K50" i="3" s="1"/>
  <c r="U52" i="4"/>
  <c r="J50" i="3" s="1" a="1"/>
  <c r="J50" i="3" s="1"/>
  <c r="S52" i="4"/>
  <c r="I50" i="3" s="1" a="1"/>
  <c r="I50" i="3" s="1"/>
  <c r="Q52" i="4"/>
  <c r="H50" i="3" s="1" a="1"/>
  <c r="H50" i="3" s="1"/>
  <c r="O52" i="4"/>
  <c r="G50" i="3" s="1" a="1"/>
  <c r="G50" i="3" s="1"/>
  <c r="M52" i="4"/>
  <c r="F50" i="3" s="1" a="1"/>
  <c r="F50" i="3" s="1"/>
  <c r="K52" i="4"/>
  <c r="E50" i="3" s="1" a="1"/>
  <c r="E50" i="3" s="1"/>
  <c r="AW51" i="4"/>
  <c r="X49" i="3" s="1" a="1"/>
  <c r="X49" i="3" s="1"/>
  <c r="AU51" i="4"/>
  <c r="W49" i="3" s="1" a="1"/>
  <c r="W49" i="3" s="1"/>
  <c r="AS51" i="4"/>
  <c r="V49" i="3" s="1" a="1"/>
  <c r="V49" i="3" s="1"/>
  <c r="AQ51" i="4"/>
  <c r="U49" i="3" s="1" a="1"/>
  <c r="U49" i="3" s="1"/>
  <c r="AO51" i="4"/>
  <c r="T49" i="3" s="1" a="1"/>
  <c r="T49" i="3" s="1"/>
  <c r="AM51" i="4"/>
  <c r="S49" i="3" s="1" a="1"/>
  <c r="S49" i="3" s="1"/>
  <c r="AK51" i="4"/>
  <c r="R49" i="3" s="1" a="1"/>
  <c r="R49" i="3" s="1"/>
  <c r="AI51" i="4"/>
  <c r="Q49" i="3" s="1" a="1"/>
  <c r="Q49" i="3" s="1"/>
  <c r="AG51" i="4"/>
  <c r="P49" i="3" s="1" a="1"/>
  <c r="P49" i="3" s="1"/>
  <c r="AE51" i="4"/>
  <c r="O49" i="3" s="1" a="1"/>
  <c r="O49" i="3" s="1"/>
  <c r="AC51" i="4"/>
  <c r="N49" i="3" s="1" a="1"/>
  <c r="N49" i="3" s="1"/>
  <c r="AA51" i="4"/>
  <c r="M49" i="3" s="1" a="1"/>
  <c r="M49" i="3" s="1"/>
  <c r="Y51" i="4"/>
  <c r="L49" i="3" s="1" a="1"/>
  <c r="L49" i="3" s="1"/>
  <c r="W51" i="4"/>
  <c r="K49" i="3" s="1" a="1"/>
  <c r="K49" i="3" s="1"/>
  <c r="U51" i="4"/>
  <c r="J49" i="3" s="1" a="1"/>
  <c r="J49" i="3" s="1"/>
  <c r="S51" i="4"/>
  <c r="I49" i="3" s="1" a="1"/>
  <c r="I49" i="3" s="1"/>
  <c r="Q51" i="4"/>
  <c r="H49" i="3" s="1" a="1"/>
  <c r="H49" i="3" s="1"/>
  <c r="O51" i="4"/>
  <c r="G49" i="3" s="1" a="1"/>
  <c r="G49" i="3" s="1"/>
  <c r="M51" i="4"/>
  <c r="F49" i="3" s="1" a="1"/>
  <c r="F49" i="3" s="1"/>
  <c r="K51" i="4"/>
  <c r="E49" i="3" s="1" a="1"/>
  <c r="E49" i="3" s="1"/>
  <c r="AW50" i="4"/>
  <c r="X48" i="3" s="1" a="1"/>
  <c r="X48" i="3" s="1"/>
  <c r="AU50" i="4"/>
  <c r="W48" i="3" s="1" a="1"/>
  <c r="W48" i="3" s="1"/>
  <c r="AS50" i="4"/>
  <c r="V48" i="3" s="1" a="1"/>
  <c r="V48" i="3" s="1"/>
  <c r="AQ50" i="4"/>
  <c r="U48" i="3" s="1" a="1"/>
  <c r="U48" i="3" s="1"/>
  <c r="AO50" i="4"/>
  <c r="T48" i="3" s="1" a="1"/>
  <c r="T48" i="3" s="1"/>
  <c r="AM50" i="4"/>
  <c r="S48" i="3" s="1" a="1"/>
  <c r="S48" i="3" s="1"/>
  <c r="AK50" i="4"/>
  <c r="R48" i="3" s="1" a="1"/>
  <c r="R48" i="3" s="1"/>
  <c r="AI50" i="4"/>
  <c r="Q48" i="3" s="1" a="1"/>
  <c r="Q48" i="3" s="1"/>
  <c r="AG50" i="4"/>
  <c r="P48" i="3" s="1" a="1"/>
  <c r="P48" i="3" s="1"/>
  <c r="AE50" i="4"/>
  <c r="O48" i="3" s="1" a="1"/>
  <c r="O48" i="3" s="1"/>
  <c r="AC50" i="4"/>
  <c r="N48" i="3" s="1" a="1"/>
  <c r="N48" i="3" s="1"/>
  <c r="AA50" i="4"/>
  <c r="M48" i="3" s="1" a="1"/>
  <c r="M48" i="3" s="1"/>
  <c r="Y50" i="4"/>
  <c r="L48" i="3" s="1" a="1"/>
  <c r="L48" i="3" s="1"/>
  <c r="W50" i="4"/>
  <c r="K48" i="3" s="1" a="1"/>
  <c r="K48" i="3" s="1"/>
  <c r="U50" i="4"/>
  <c r="J48" i="3" s="1" a="1"/>
  <c r="J48" i="3" s="1"/>
  <c r="S50" i="4"/>
  <c r="I48" i="3" s="1" a="1"/>
  <c r="I48" i="3" s="1"/>
  <c r="Q50" i="4"/>
  <c r="H48" i="3" s="1" a="1"/>
  <c r="H48" i="3" s="1"/>
  <c r="O50" i="4"/>
  <c r="G48" i="3" s="1" a="1"/>
  <c r="G48" i="3" s="1"/>
  <c r="M50" i="4"/>
  <c r="F48" i="3" s="1" a="1"/>
  <c r="F48" i="3" s="1"/>
  <c r="K50" i="4"/>
  <c r="E48" i="3" s="1" a="1"/>
  <c r="E48" i="3" s="1"/>
  <c r="AW49" i="4"/>
  <c r="X47" i="3" s="1" a="1"/>
  <c r="X47" i="3" s="1"/>
  <c r="AU49" i="4"/>
  <c r="W47" i="3" s="1" a="1"/>
  <c r="W47" i="3" s="1"/>
  <c r="AS49" i="4"/>
  <c r="V47" i="3" s="1" a="1"/>
  <c r="V47" i="3" s="1"/>
  <c r="AQ49" i="4"/>
  <c r="U47" i="3" s="1" a="1"/>
  <c r="U47" i="3" s="1"/>
  <c r="AO49" i="4"/>
  <c r="T47" i="3" s="1" a="1"/>
  <c r="T47" i="3" s="1"/>
  <c r="AM49" i="4"/>
  <c r="S47" i="3" s="1" a="1"/>
  <c r="S47" i="3" s="1"/>
  <c r="AK49" i="4"/>
  <c r="R47" i="3" s="1" a="1"/>
  <c r="R47" i="3" s="1"/>
  <c r="AI49" i="4"/>
  <c r="Q47" i="3" s="1" a="1"/>
  <c r="Q47" i="3" s="1"/>
  <c r="AG49" i="4"/>
  <c r="P47" i="3" s="1" a="1"/>
  <c r="P47" i="3" s="1"/>
  <c r="AE49" i="4"/>
  <c r="AC49" i="4"/>
  <c r="AA49" i="4"/>
  <c r="Y49" i="4"/>
  <c r="W49" i="4"/>
  <c r="U49" i="4"/>
  <c r="S49" i="4"/>
  <c r="Q49" i="4"/>
  <c r="O49" i="4"/>
  <c r="M49" i="4"/>
  <c r="K49" i="4"/>
  <c r="AW48" i="4"/>
  <c r="AU48" i="4"/>
  <c r="AS48" i="4"/>
  <c r="AQ48" i="4"/>
  <c r="AO48" i="4"/>
  <c r="AM48" i="4"/>
  <c r="AK48" i="4"/>
  <c r="AI48" i="4"/>
  <c r="AG48" i="4"/>
  <c r="AE48" i="4"/>
  <c r="AC48" i="4"/>
  <c r="AA48" i="4"/>
  <c r="Y48" i="4"/>
  <c r="W48" i="4"/>
  <c r="U48" i="4"/>
  <c r="S48" i="4"/>
  <c r="Q48" i="4"/>
  <c r="O48" i="4"/>
  <c r="M48" i="4"/>
  <c r="K48" i="4"/>
  <c r="AW47" i="4"/>
  <c r="AU47" i="4"/>
  <c r="AS47" i="4"/>
  <c r="AQ47" i="4"/>
  <c r="AO47" i="4"/>
  <c r="AM47" i="4"/>
  <c r="AK47" i="4"/>
  <c r="AI47" i="4"/>
  <c r="AG47" i="4"/>
  <c r="AE47" i="4"/>
  <c r="AC47" i="4"/>
  <c r="AA47" i="4"/>
  <c r="Y47" i="4"/>
  <c r="W47" i="4"/>
  <c r="U47" i="4"/>
  <c r="S47" i="4"/>
  <c r="Q47" i="4"/>
  <c r="O47" i="4"/>
  <c r="M47" i="4"/>
  <c r="K47" i="4"/>
  <c r="AW46" i="4"/>
  <c r="AU46" i="4"/>
  <c r="AS46" i="4"/>
  <c r="AQ46" i="4"/>
  <c r="AO46" i="4"/>
  <c r="AM46" i="4"/>
  <c r="AK46" i="4"/>
  <c r="AI46" i="4"/>
  <c r="AG46" i="4"/>
  <c r="AE46" i="4"/>
  <c r="AC46" i="4"/>
  <c r="AA46" i="4"/>
  <c r="Y46" i="4"/>
  <c r="W46" i="4"/>
  <c r="U46" i="4"/>
  <c r="S46" i="4"/>
  <c r="Q46" i="4"/>
  <c r="O46" i="4"/>
  <c r="M46" i="4"/>
  <c r="K46" i="4"/>
  <c r="AW45" i="4"/>
  <c r="AU45" i="4"/>
  <c r="AS45" i="4"/>
  <c r="AQ45" i="4"/>
  <c r="AO45" i="4"/>
  <c r="AM45" i="4"/>
  <c r="AK45" i="4"/>
  <c r="AI45" i="4"/>
  <c r="AG45" i="4"/>
  <c r="AE45" i="4"/>
  <c r="AC45" i="4"/>
  <c r="AA45" i="4"/>
  <c r="Y45" i="4"/>
  <c r="W45" i="4"/>
  <c r="U45" i="4"/>
  <c r="S45" i="4"/>
  <c r="Q45" i="4"/>
  <c r="O45" i="4"/>
  <c r="M45" i="4"/>
  <c r="K45" i="4"/>
  <c r="AW44" i="4"/>
  <c r="AU44" i="4"/>
  <c r="AS44" i="4"/>
  <c r="AQ44" i="4"/>
  <c r="AO44" i="4"/>
  <c r="AM44" i="4"/>
  <c r="AK44" i="4"/>
  <c r="AI44" i="4"/>
  <c r="AG44" i="4"/>
  <c r="AE44" i="4"/>
  <c r="AC44" i="4"/>
  <c r="AA44" i="4"/>
  <c r="Y44" i="4"/>
  <c r="W44" i="4"/>
  <c r="U44" i="4"/>
  <c r="S44" i="4"/>
  <c r="Q44" i="4"/>
  <c r="O44" i="4"/>
  <c r="M44" i="4"/>
  <c r="K44" i="4"/>
  <c r="AW43" i="4"/>
  <c r="AU43" i="4"/>
  <c r="AS43" i="4"/>
  <c r="AQ43" i="4"/>
  <c r="AO43" i="4"/>
  <c r="AM43" i="4"/>
  <c r="AK43" i="4"/>
  <c r="AI43" i="4"/>
  <c r="AG43" i="4"/>
  <c r="AE43" i="4"/>
  <c r="AC43" i="4"/>
  <c r="AA43" i="4"/>
  <c r="Y43" i="4"/>
  <c r="W43" i="4"/>
  <c r="U43" i="4"/>
  <c r="S43" i="4"/>
  <c r="Q43" i="4"/>
  <c r="O43" i="4"/>
  <c r="M43" i="4"/>
  <c r="K43" i="4"/>
  <c r="AW42" i="4"/>
  <c r="AU42" i="4"/>
  <c r="AS42" i="4"/>
  <c r="AQ42" i="4"/>
  <c r="AO42" i="4"/>
  <c r="AM42" i="4"/>
  <c r="AK42" i="4"/>
  <c r="AI42" i="4"/>
  <c r="AG42" i="4"/>
  <c r="AE42" i="4"/>
  <c r="AC42" i="4"/>
  <c r="AA42" i="4"/>
  <c r="Y42" i="4"/>
  <c r="W42" i="4"/>
  <c r="U42" i="4"/>
  <c r="S42" i="4"/>
  <c r="Q42" i="4"/>
  <c r="O42" i="4"/>
  <c r="M42" i="4"/>
  <c r="K42" i="4"/>
  <c r="AW41" i="4"/>
  <c r="AU41" i="4"/>
  <c r="AS41" i="4"/>
  <c r="AQ41" i="4"/>
  <c r="AO41" i="4"/>
  <c r="AM41" i="4"/>
  <c r="AK41" i="4"/>
  <c r="AI41" i="4"/>
  <c r="AG41" i="4"/>
  <c r="AE41" i="4"/>
  <c r="AC41" i="4"/>
  <c r="AA41" i="4"/>
  <c r="Y41" i="4"/>
  <c r="W41" i="4"/>
  <c r="U41" i="4"/>
  <c r="S41" i="4"/>
  <c r="Q41" i="4"/>
  <c r="O41" i="4"/>
  <c r="M41" i="4"/>
  <c r="K41" i="4"/>
  <c r="AW40" i="4"/>
  <c r="AU40" i="4"/>
  <c r="AS40" i="4"/>
  <c r="AQ40" i="4"/>
  <c r="AO40" i="4"/>
  <c r="AM40" i="4"/>
  <c r="AK40" i="4"/>
  <c r="AI40" i="4"/>
  <c r="AG40" i="4"/>
  <c r="AE40" i="4"/>
  <c r="AC40" i="4"/>
  <c r="AA40" i="4"/>
  <c r="Y40" i="4"/>
  <c r="W40" i="4"/>
  <c r="U40" i="4"/>
  <c r="S40" i="4"/>
  <c r="Q40" i="4"/>
  <c r="O40" i="4"/>
  <c r="M40" i="4"/>
  <c r="K40" i="4"/>
  <c r="AW39" i="4"/>
  <c r="AU39" i="4"/>
  <c r="AS39" i="4"/>
  <c r="AQ39" i="4"/>
  <c r="AO39" i="4"/>
  <c r="AM39" i="4"/>
  <c r="AK39" i="4"/>
  <c r="AI39" i="4"/>
  <c r="AG39" i="4"/>
  <c r="AE39" i="4"/>
  <c r="AC39" i="4"/>
  <c r="AA39" i="4"/>
  <c r="Y39" i="4"/>
  <c r="W39" i="4"/>
  <c r="U39" i="4"/>
  <c r="S39" i="4"/>
  <c r="Q39" i="4"/>
  <c r="O39" i="4"/>
  <c r="M39" i="4"/>
  <c r="K39" i="4"/>
  <c r="AW38" i="4"/>
  <c r="AU38" i="4"/>
  <c r="AS38" i="4"/>
  <c r="AQ38" i="4"/>
  <c r="AO38" i="4"/>
  <c r="AM38" i="4"/>
  <c r="AK38" i="4"/>
  <c r="AI38" i="4"/>
  <c r="AG38" i="4"/>
  <c r="AE38" i="4"/>
  <c r="AC38" i="4"/>
  <c r="AA38" i="4"/>
  <c r="Y38" i="4"/>
  <c r="W38" i="4"/>
  <c r="U38" i="4"/>
  <c r="S38" i="4"/>
  <c r="Q38" i="4"/>
  <c r="O38" i="4"/>
  <c r="M38" i="4"/>
  <c r="K38" i="4"/>
  <c r="AW37" i="4"/>
  <c r="AU37" i="4"/>
  <c r="AS37" i="4"/>
  <c r="AQ37" i="4"/>
  <c r="AO37" i="4"/>
  <c r="AM37" i="4"/>
  <c r="AK37" i="4"/>
  <c r="AI37" i="4"/>
  <c r="AG37" i="4"/>
  <c r="AE37" i="4"/>
  <c r="AC37" i="4"/>
  <c r="AA37" i="4"/>
  <c r="Y37" i="4"/>
  <c r="W37" i="4"/>
  <c r="U37" i="4"/>
  <c r="S37" i="4"/>
  <c r="Q37" i="4"/>
  <c r="O37" i="4"/>
  <c r="M37" i="4"/>
  <c r="K37" i="4"/>
  <c r="AW36" i="4"/>
  <c r="AU36" i="4"/>
  <c r="AS36" i="4"/>
  <c r="AQ36" i="4"/>
  <c r="AO36" i="4"/>
  <c r="AM36" i="4"/>
  <c r="AK36" i="4"/>
  <c r="AI36" i="4"/>
  <c r="AG36" i="4"/>
  <c r="AE36" i="4"/>
  <c r="AC36" i="4"/>
  <c r="AA36" i="4"/>
  <c r="Y36" i="4"/>
  <c r="W36" i="4"/>
  <c r="U36" i="4"/>
  <c r="S36" i="4"/>
  <c r="Q36" i="4"/>
  <c r="O36" i="4"/>
  <c r="M36" i="4"/>
  <c r="K36" i="4"/>
  <c r="AW35" i="4"/>
  <c r="AU35" i="4"/>
  <c r="AS35" i="4"/>
  <c r="AQ35" i="4"/>
  <c r="AO35" i="4"/>
  <c r="AM35" i="4"/>
  <c r="AK35" i="4"/>
  <c r="AI35" i="4"/>
  <c r="AG35" i="4"/>
  <c r="AE35" i="4"/>
  <c r="AC35" i="4"/>
  <c r="AA35" i="4"/>
  <c r="Y35" i="4"/>
  <c r="W35" i="4"/>
  <c r="U35" i="4"/>
  <c r="S35" i="4"/>
  <c r="Q35" i="4"/>
  <c r="O35" i="4"/>
  <c r="M35" i="4"/>
  <c r="K35" i="4"/>
  <c r="AW34" i="4"/>
  <c r="AU34" i="4"/>
  <c r="AS34" i="4"/>
  <c r="AQ34" i="4"/>
  <c r="AO34" i="4"/>
  <c r="AM34" i="4"/>
  <c r="AK34" i="4"/>
  <c r="AI34" i="4"/>
  <c r="AG34" i="4"/>
  <c r="AE34" i="4"/>
  <c r="AC34" i="4"/>
  <c r="AA34" i="4"/>
  <c r="Y34" i="4"/>
  <c r="W34" i="4"/>
  <c r="U34" i="4"/>
  <c r="S34" i="4"/>
  <c r="Q34" i="4"/>
  <c r="O34" i="4"/>
  <c r="M34" i="4"/>
  <c r="K34" i="4"/>
  <c r="AW33" i="4"/>
  <c r="AU33" i="4"/>
  <c r="AS33" i="4"/>
  <c r="AQ33" i="4"/>
  <c r="AO33" i="4"/>
  <c r="AM33" i="4"/>
  <c r="AK33" i="4"/>
  <c r="AI33" i="4"/>
  <c r="AG33" i="4"/>
  <c r="AE33" i="4"/>
  <c r="AC33" i="4"/>
  <c r="AA33" i="4"/>
  <c r="Y33" i="4"/>
  <c r="W33" i="4"/>
  <c r="U33" i="4"/>
  <c r="S33" i="4"/>
  <c r="Q33" i="4"/>
  <c r="O33" i="4"/>
  <c r="M33" i="4"/>
  <c r="K33" i="4"/>
  <c r="AW32" i="4"/>
  <c r="AU32" i="4"/>
  <c r="AS32" i="4"/>
  <c r="AQ32" i="4"/>
  <c r="AO32" i="4"/>
  <c r="AM32" i="4"/>
  <c r="AK32" i="4"/>
  <c r="AI32" i="4"/>
  <c r="AG32" i="4"/>
  <c r="AE32" i="4"/>
  <c r="AC32" i="4"/>
  <c r="AA32" i="4"/>
  <c r="Y32" i="4"/>
  <c r="W32" i="4"/>
  <c r="U32" i="4"/>
  <c r="S32" i="4"/>
  <c r="Q32" i="4"/>
  <c r="O32" i="4"/>
  <c r="M32" i="4"/>
  <c r="K32" i="4"/>
  <c r="AW31" i="4"/>
  <c r="AU31" i="4"/>
  <c r="AS31" i="4"/>
  <c r="AQ31" i="4"/>
  <c r="AO31" i="4"/>
  <c r="AM31" i="4"/>
  <c r="AK31" i="4"/>
  <c r="AI31" i="4"/>
  <c r="AG31" i="4"/>
  <c r="AE31" i="4"/>
  <c r="AC31" i="4"/>
  <c r="AA31" i="4"/>
  <c r="Y31" i="4"/>
  <c r="W31" i="4"/>
  <c r="U31" i="4"/>
  <c r="S31" i="4"/>
  <c r="Q31" i="4"/>
  <c r="O31" i="4"/>
  <c r="M31" i="4"/>
  <c r="K31" i="4"/>
  <c r="AW30" i="4"/>
  <c r="AU30" i="4"/>
  <c r="AS30" i="4"/>
  <c r="AQ30" i="4"/>
  <c r="AO30" i="4"/>
  <c r="AM30" i="4"/>
  <c r="AK30" i="4"/>
  <c r="AI30" i="4"/>
  <c r="AG30" i="4"/>
  <c r="AE30" i="4"/>
  <c r="AC30" i="4"/>
  <c r="AA30" i="4"/>
  <c r="Y30" i="4"/>
  <c r="W30" i="4"/>
  <c r="U30" i="4"/>
  <c r="S30" i="4"/>
  <c r="Q30" i="4"/>
  <c r="O30" i="4"/>
  <c r="M30" i="4"/>
  <c r="K30" i="4"/>
  <c r="AW29" i="4"/>
  <c r="AU29" i="4"/>
  <c r="AS29" i="4"/>
  <c r="AQ29" i="4"/>
  <c r="AO29" i="4"/>
  <c r="AM29" i="4"/>
  <c r="AK29" i="4"/>
  <c r="AI29" i="4"/>
  <c r="AG29" i="4"/>
  <c r="AE29" i="4"/>
  <c r="AC29" i="4"/>
  <c r="AA29" i="4"/>
  <c r="Y29" i="4"/>
  <c r="W29" i="4"/>
  <c r="U29" i="4"/>
  <c r="S29" i="4"/>
  <c r="Q29" i="4"/>
  <c r="O29" i="4"/>
  <c r="M29" i="4"/>
  <c r="K29" i="4"/>
  <c r="AW28" i="4"/>
  <c r="AU28" i="4"/>
  <c r="AS28" i="4"/>
  <c r="AQ28" i="4"/>
  <c r="AO28" i="4"/>
  <c r="AM28" i="4"/>
  <c r="AK28" i="4"/>
  <c r="AI28" i="4"/>
  <c r="AG28" i="4"/>
  <c r="AE28" i="4"/>
  <c r="AC28" i="4"/>
  <c r="AA28" i="4"/>
  <c r="Y28" i="4"/>
  <c r="W28" i="4"/>
  <c r="U28" i="4"/>
  <c r="S28" i="4"/>
  <c r="Q28" i="4"/>
  <c r="O28" i="4"/>
  <c r="M28" i="4"/>
  <c r="K28" i="4"/>
  <c r="AW27" i="4"/>
  <c r="AU27" i="4"/>
  <c r="AS27" i="4"/>
  <c r="AQ27" i="4"/>
  <c r="AO27" i="4"/>
  <c r="AM27" i="4"/>
  <c r="AK27" i="4"/>
  <c r="AI27" i="4"/>
  <c r="AG27" i="4"/>
  <c r="AE27" i="4"/>
  <c r="AC27" i="4"/>
  <c r="AA27" i="4"/>
  <c r="Y27" i="4"/>
  <c r="W27" i="4"/>
  <c r="U27" i="4"/>
  <c r="S27" i="4"/>
  <c r="Q27" i="4"/>
  <c r="O27" i="4"/>
  <c r="M27" i="4"/>
  <c r="K27" i="4"/>
  <c r="AW26" i="4"/>
  <c r="AU26" i="4"/>
  <c r="AS26" i="4"/>
  <c r="AQ26" i="4"/>
  <c r="AO26" i="4"/>
  <c r="AM26" i="4"/>
  <c r="AK26" i="4"/>
  <c r="AI26" i="4"/>
  <c r="AG26" i="4"/>
  <c r="AE26" i="4"/>
  <c r="AC26" i="4"/>
  <c r="AA26" i="4"/>
  <c r="Y26" i="4"/>
  <c r="W26" i="4"/>
  <c r="U26" i="4"/>
  <c r="S26" i="4"/>
  <c r="Q26" i="4"/>
  <c r="O26" i="4"/>
  <c r="M26" i="4"/>
  <c r="K26" i="4"/>
  <c r="AW25" i="4"/>
  <c r="AU25" i="4"/>
  <c r="AS25" i="4"/>
  <c r="AQ25" i="4"/>
  <c r="AO25" i="4"/>
  <c r="AM25" i="4"/>
  <c r="AK25" i="4"/>
  <c r="AI25" i="4"/>
  <c r="AG25" i="4"/>
  <c r="AE25" i="4"/>
  <c r="AC25" i="4"/>
  <c r="AA25" i="4"/>
  <c r="Y25" i="4"/>
  <c r="W25" i="4"/>
  <c r="U25" i="4"/>
  <c r="S25" i="4"/>
  <c r="Q25" i="4"/>
  <c r="O25" i="4"/>
  <c r="M25" i="4"/>
  <c r="K25" i="4"/>
  <c r="AW24" i="4"/>
  <c r="AU24" i="4"/>
  <c r="AS24" i="4"/>
  <c r="AQ24" i="4"/>
  <c r="AO24" i="4"/>
  <c r="AM24" i="4"/>
  <c r="AK24" i="4"/>
  <c r="AI24" i="4"/>
  <c r="AG24" i="4"/>
  <c r="AE24" i="4"/>
  <c r="AC24" i="4"/>
  <c r="AA24" i="4"/>
  <c r="Y24" i="4"/>
  <c r="W24" i="4"/>
  <c r="U24" i="4"/>
  <c r="S24" i="4"/>
  <c r="Q24" i="4"/>
  <c r="O24" i="4"/>
  <c r="M24" i="4"/>
  <c r="K24" i="4"/>
  <c r="AW23" i="4"/>
  <c r="AU23" i="4"/>
  <c r="AS23" i="4"/>
  <c r="AQ23" i="4"/>
  <c r="AO23" i="4"/>
  <c r="AM23" i="4"/>
  <c r="AK23" i="4"/>
  <c r="AI23" i="4"/>
  <c r="AG23" i="4"/>
  <c r="AE23" i="4"/>
  <c r="AC23" i="4"/>
  <c r="AA23" i="4"/>
  <c r="Y23" i="4"/>
  <c r="W23" i="4"/>
  <c r="U23" i="4"/>
  <c r="S23" i="4"/>
  <c r="Q23" i="4"/>
  <c r="O23" i="4"/>
  <c r="M23" i="4"/>
  <c r="K23" i="4"/>
  <c r="AW22" i="4"/>
  <c r="AU22" i="4"/>
  <c r="AS22" i="4"/>
  <c r="AQ22" i="4"/>
  <c r="AO22" i="4"/>
  <c r="AM22" i="4"/>
  <c r="AK22" i="4"/>
  <c r="AI22" i="4"/>
  <c r="AG22" i="4"/>
  <c r="AE22" i="4"/>
  <c r="AC22" i="4"/>
  <c r="AA22" i="4"/>
  <c r="Y22" i="4"/>
  <c r="W22" i="4"/>
  <c r="U22" i="4"/>
  <c r="S22" i="4"/>
  <c r="Q22" i="4"/>
  <c r="O22" i="4"/>
  <c r="M22" i="4"/>
  <c r="K22" i="4"/>
  <c r="AW21" i="4"/>
  <c r="AU21" i="4"/>
  <c r="AS21" i="4"/>
  <c r="AQ21" i="4"/>
  <c r="AO21" i="4"/>
  <c r="AM21" i="4"/>
  <c r="AK21" i="4"/>
  <c r="AI21" i="4"/>
  <c r="AG21" i="4"/>
  <c r="AE21" i="4"/>
  <c r="AC21" i="4"/>
  <c r="AA21" i="4"/>
  <c r="Y21" i="4"/>
  <c r="W21" i="4"/>
  <c r="U21" i="4"/>
  <c r="S21" i="4"/>
  <c r="Q21" i="4"/>
  <c r="O21" i="4"/>
  <c r="M21" i="4"/>
  <c r="K21" i="4"/>
  <c r="AW20" i="4"/>
  <c r="AU20" i="4"/>
  <c r="AS20" i="4"/>
  <c r="AQ20" i="4"/>
  <c r="AO20" i="4"/>
  <c r="AM20" i="4"/>
  <c r="AK20" i="4"/>
  <c r="AI20" i="4"/>
  <c r="AG20" i="4"/>
  <c r="AE20" i="4"/>
  <c r="AC20" i="4"/>
  <c r="AA20" i="4"/>
  <c r="Y20" i="4"/>
  <c r="W20" i="4"/>
  <c r="U20" i="4"/>
  <c r="S20" i="4"/>
  <c r="Q20" i="4"/>
  <c r="O20" i="4"/>
  <c r="M20" i="4"/>
  <c r="K20" i="4"/>
  <c r="AW19" i="4"/>
  <c r="AU19" i="4"/>
  <c r="AS19" i="4"/>
  <c r="AQ19" i="4"/>
  <c r="AO19" i="4"/>
  <c r="AM19" i="4"/>
  <c r="AK19" i="4"/>
  <c r="AI19" i="4"/>
  <c r="AG19" i="4"/>
  <c r="AE19" i="4"/>
  <c r="AC19" i="4"/>
  <c r="AA19" i="4"/>
  <c r="Y19" i="4"/>
  <c r="W19" i="4"/>
  <c r="U19" i="4"/>
  <c r="S19" i="4"/>
  <c r="Q19" i="4"/>
  <c r="O19" i="4"/>
  <c r="M19" i="4"/>
  <c r="K19" i="4"/>
  <c r="AW18" i="4"/>
  <c r="AU18" i="4"/>
  <c r="AS18" i="4"/>
  <c r="AQ18" i="4"/>
  <c r="AO18" i="4"/>
  <c r="AM18" i="4"/>
  <c r="AK18" i="4"/>
  <c r="AI18" i="4"/>
  <c r="AG18" i="4"/>
  <c r="AE18" i="4"/>
  <c r="AC18" i="4"/>
  <c r="AA18" i="4"/>
  <c r="Y18" i="4"/>
  <c r="W18" i="4"/>
  <c r="U18" i="4"/>
  <c r="S18" i="4"/>
  <c r="Q18" i="4"/>
  <c r="O18" i="4"/>
  <c r="M18" i="4"/>
  <c r="K18" i="4"/>
  <c r="AW17" i="4"/>
  <c r="AU17" i="4"/>
  <c r="AS17" i="4"/>
  <c r="AQ17" i="4"/>
  <c r="AO17" i="4"/>
  <c r="AM17" i="4"/>
  <c r="AK17" i="4"/>
  <c r="AI17" i="4"/>
  <c r="AG17" i="4"/>
  <c r="AE17" i="4"/>
  <c r="AC17" i="4"/>
  <c r="AA17" i="4"/>
  <c r="Y17" i="4"/>
  <c r="W17" i="4"/>
  <c r="U17" i="4"/>
  <c r="S17" i="4"/>
  <c r="Q17" i="4"/>
  <c r="O17" i="4"/>
  <c r="M17" i="4"/>
  <c r="K17" i="4"/>
  <c r="AW16" i="4"/>
  <c r="AU16" i="4"/>
  <c r="AS16" i="4"/>
  <c r="AQ16" i="4"/>
  <c r="AO16" i="4"/>
  <c r="AM16" i="4"/>
  <c r="AK16" i="4"/>
  <c r="AI16" i="4"/>
  <c r="AG16" i="4"/>
  <c r="AE16" i="4"/>
  <c r="AC16" i="4"/>
  <c r="AA16" i="4"/>
  <c r="Y16" i="4"/>
  <c r="W16" i="4"/>
  <c r="U16" i="4"/>
  <c r="S16" i="4"/>
  <c r="Q16" i="4"/>
  <c r="O16" i="4"/>
  <c r="M16" i="4"/>
  <c r="K16" i="4"/>
  <c r="AW15" i="4"/>
  <c r="AU15" i="4"/>
  <c r="AS15" i="4"/>
  <c r="AQ15" i="4"/>
  <c r="AO15" i="4"/>
  <c r="AM15" i="4"/>
  <c r="AK15" i="4"/>
  <c r="AI15" i="4"/>
  <c r="AG15" i="4"/>
  <c r="AE15" i="4"/>
  <c r="AC15" i="4"/>
  <c r="AA15" i="4"/>
  <c r="Y15" i="4"/>
  <c r="W15" i="4"/>
  <c r="U15" i="4"/>
  <c r="S15" i="4"/>
  <c r="Q15" i="4"/>
  <c r="O15" i="4"/>
  <c r="M15" i="4"/>
  <c r="K15" i="4"/>
  <c r="AW14" i="4"/>
  <c r="AU14" i="4"/>
  <c r="AS14" i="4"/>
  <c r="AQ14" i="4"/>
  <c r="AO14" i="4"/>
  <c r="AM14" i="4"/>
  <c r="AK14" i="4"/>
  <c r="AI14" i="4"/>
  <c r="AG14" i="4"/>
  <c r="AE14" i="4"/>
  <c r="AC14" i="4"/>
  <c r="AA14" i="4"/>
  <c r="Y14" i="4"/>
  <c r="W14" i="4"/>
  <c r="U14" i="4"/>
  <c r="S14" i="4"/>
  <c r="Q14" i="4"/>
  <c r="O14" i="4"/>
  <c r="M14" i="4"/>
  <c r="K14" i="4"/>
  <c r="AW13" i="4"/>
  <c r="AU13" i="4"/>
  <c r="AS13" i="4"/>
  <c r="AQ13" i="4"/>
  <c r="AO13" i="4"/>
  <c r="AM13" i="4"/>
  <c r="AK13" i="4"/>
  <c r="AI13" i="4"/>
  <c r="AG13" i="4"/>
  <c r="AE13" i="4"/>
  <c r="AC13" i="4"/>
  <c r="AA13" i="4"/>
  <c r="Y13" i="4"/>
  <c r="W13" i="4"/>
  <c r="U13" i="4"/>
  <c r="S13" i="4"/>
  <c r="Q13" i="4"/>
  <c r="O13" i="4"/>
  <c r="M13" i="4"/>
  <c r="K13" i="4"/>
  <c r="AW12" i="4"/>
  <c r="AU12" i="4"/>
  <c r="AS12" i="4"/>
  <c r="AQ12" i="4"/>
  <c r="AO12" i="4"/>
  <c r="AM12" i="4"/>
  <c r="AK12" i="4"/>
  <c r="AI12" i="4"/>
  <c r="AG12" i="4"/>
  <c r="AE12" i="4"/>
  <c r="AC12" i="4"/>
  <c r="AA12" i="4"/>
  <c r="Y12" i="4"/>
  <c r="W12" i="4"/>
  <c r="U12" i="4"/>
  <c r="S12" i="4"/>
  <c r="Q12" i="4"/>
  <c r="O12" i="4"/>
  <c r="M12" i="4"/>
  <c r="K12" i="4"/>
  <c r="AW11" i="4"/>
  <c r="AU11" i="4"/>
  <c r="AS11" i="4"/>
  <c r="AQ11" i="4"/>
  <c r="AO11" i="4"/>
  <c r="AM11" i="4"/>
  <c r="AK11" i="4"/>
  <c r="AI11" i="4"/>
  <c r="AG11" i="4"/>
  <c r="AE11" i="4"/>
  <c r="AC11" i="4"/>
  <c r="AA11" i="4"/>
  <c r="Y11" i="4"/>
  <c r="W11" i="4"/>
  <c r="U11" i="4"/>
  <c r="S11" i="4"/>
  <c r="Q11" i="4"/>
  <c r="O11" i="4"/>
  <c r="M11" i="4"/>
  <c r="K11" i="4"/>
  <c r="AW10" i="4"/>
  <c r="AU10" i="4"/>
  <c r="AS10" i="4"/>
  <c r="AQ10" i="4"/>
  <c r="AO10" i="4"/>
  <c r="AM10" i="4"/>
  <c r="AK10" i="4"/>
  <c r="AI10" i="4"/>
  <c r="AG10" i="4"/>
  <c r="AE10" i="4"/>
  <c r="AC10" i="4"/>
  <c r="AA10" i="4"/>
  <c r="Y10" i="4"/>
  <c r="W10" i="4"/>
  <c r="U10" i="4"/>
  <c r="S10" i="4"/>
  <c r="Q10" i="4"/>
  <c r="O10" i="4"/>
  <c r="M10" i="4"/>
  <c r="K10" i="4"/>
  <c r="AW9" i="4"/>
  <c r="AU9" i="4"/>
  <c r="AS9" i="4"/>
  <c r="AQ9" i="4"/>
  <c r="AO9" i="4"/>
  <c r="AM9" i="4"/>
  <c r="AK9" i="4"/>
  <c r="AI9" i="4"/>
  <c r="AG9" i="4"/>
  <c r="AE9" i="4"/>
  <c r="AC9" i="4"/>
  <c r="AA9" i="4"/>
  <c r="Y9" i="4"/>
  <c r="W9" i="4"/>
  <c r="U9" i="4"/>
  <c r="S9" i="4"/>
  <c r="Q9" i="4"/>
  <c r="O9" i="4"/>
  <c r="M9" i="4"/>
  <c r="K9" i="4"/>
  <c r="AW8" i="4"/>
  <c r="AU8" i="4"/>
  <c r="AS8" i="4"/>
  <c r="AQ8" i="4"/>
  <c r="AO8" i="4"/>
  <c r="AM8" i="4"/>
  <c r="AK8" i="4"/>
  <c r="AI8" i="4"/>
  <c r="AG8" i="4"/>
  <c r="AE8" i="4"/>
  <c r="AC8" i="4"/>
  <c r="AA8" i="4"/>
  <c r="Y8" i="4"/>
  <c r="W8" i="4"/>
  <c r="U8" i="4"/>
  <c r="S8" i="4"/>
  <c r="Q8" i="4"/>
  <c r="O8" i="4"/>
  <c r="M8" i="4"/>
  <c r="K8" i="4"/>
  <c r="AW7" i="4"/>
  <c r="AU7" i="4"/>
  <c r="AS7" i="4"/>
  <c r="AQ7" i="4"/>
  <c r="AO7" i="4"/>
  <c r="AM7" i="4"/>
  <c r="AK7" i="4"/>
  <c r="AI7" i="4"/>
  <c r="AG7" i="4"/>
  <c r="AE7" i="4"/>
  <c r="AC7" i="4"/>
  <c r="AA7" i="4"/>
  <c r="Y7" i="4"/>
  <c r="W7" i="4"/>
  <c r="U7" i="4"/>
  <c r="S7" i="4"/>
  <c r="Q7" i="4"/>
  <c r="O7" i="4"/>
  <c r="M7" i="4"/>
  <c r="K7" i="4"/>
  <c r="AW6" i="4"/>
  <c r="AU6" i="4"/>
  <c r="AS6" i="4"/>
  <c r="AQ6" i="4"/>
  <c r="AO6" i="4"/>
  <c r="AM6" i="4"/>
  <c r="AK6" i="4"/>
  <c r="AI6" i="4"/>
  <c r="AG6" i="4"/>
  <c r="AE6" i="4"/>
  <c r="AC6" i="4"/>
  <c r="AA6" i="4"/>
  <c r="Y6" i="4"/>
  <c r="W6" i="4"/>
  <c r="U6" i="4"/>
  <c r="S6" i="4"/>
  <c r="Q6" i="4"/>
  <c r="O6" i="4"/>
  <c r="M6" i="4"/>
  <c r="K6" i="4"/>
  <c r="AW5" i="4"/>
  <c r="AU5" i="4"/>
  <c r="AS5" i="4"/>
  <c r="AQ5" i="4"/>
  <c r="AO5" i="4"/>
  <c r="AM5" i="4"/>
  <c r="AK5" i="4"/>
  <c r="AI5" i="4"/>
  <c r="AG5" i="4"/>
  <c r="AE5" i="4"/>
  <c r="AC5" i="4"/>
  <c r="AA5" i="4"/>
  <c r="Y5" i="4"/>
  <c r="W5" i="4"/>
  <c r="U5" i="4"/>
  <c r="S5" i="4"/>
  <c r="Q5" i="4"/>
  <c r="O5" i="4"/>
  <c r="M5" i="4"/>
  <c r="K5" i="4"/>
  <c r="X57" i="3" a="1"/>
  <c r="X57" i="3" s="1"/>
  <c r="W57" i="3" a="1"/>
  <c r="W57" i="3" s="1"/>
  <c r="V57" i="3" a="1"/>
  <c r="V57" i="3" s="1"/>
  <c r="U57" i="3" a="1"/>
  <c r="U57" i="3" s="1"/>
  <c r="T57" i="3" a="1"/>
  <c r="T57" i="3" s="1"/>
  <c r="S57" i="3" a="1"/>
  <c r="S57" i="3" s="1"/>
  <c r="R57" i="3" a="1"/>
  <c r="R57" i="3" s="1"/>
  <c r="Q57" i="3" a="1"/>
  <c r="Q57" i="3" s="1"/>
  <c r="P57" i="3" a="1"/>
  <c r="P57" i="3" s="1"/>
  <c r="O57" i="3" a="1"/>
  <c r="O57" i="3" s="1"/>
  <c r="N57" i="3" a="1"/>
  <c r="N57" i="3" s="1"/>
  <c r="M57" i="3" a="1"/>
  <c r="M57" i="3" s="1"/>
  <c r="L57" i="3" a="1"/>
  <c r="L57" i="3" s="1"/>
  <c r="K57" i="3" a="1"/>
  <c r="K57" i="3" s="1"/>
  <c r="J57" i="3" a="1"/>
  <c r="J57" i="3" s="1"/>
  <c r="I57" i="3" a="1"/>
  <c r="I57" i="3" s="1"/>
  <c r="H57" i="3" a="1"/>
  <c r="H57" i="3" s="1"/>
  <c r="G57" i="3" a="1"/>
  <c r="G57" i="3" s="1"/>
  <c r="F57" i="3" a="1"/>
  <c r="F57" i="3" s="1"/>
  <c r="E57" i="3" a="1"/>
  <c r="E57" i="3" s="1"/>
  <c r="X56" i="3" a="1"/>
  <c r="X56" i="3" s="1"/>
  <c r="W56" i="3" a="1"/>
  <c r="W56" i="3" s="1"/>
  <c r="V56" i="3" a="1"/>
  <c r="V56" i="3" s="1"/>
  <c r="U56" i="3" a="1"/>
  <c r="U56" i="3" s="1"/>
  <c r="T56" i="3" a="1"/>
  <c r="T56" i="3" s="1"/>
  <c r="S56" i="3" a="1"/>
  <c r="S56" i="3" s="1"/>
  <c r="R56" i="3" a="1"/>
  <c r="R56" i="3" s="1"/>
  <c r="Q56" i="3" a="1"/>
  <c r="Q56" i="3" s="1"/>
  <c r="P56" i="3" a="1"/>
  <c r="P56" i="3" s="1"/>
  <c r="O56" i="3" a="1"/>
  <c r="O56" i="3" s="1"/>
  <c r="N56" i="3" a="1"/>
  <c r="N56" i="3" s="1"/>
  <c r="M56" i="3" a="1"/>
  <c r="M56" i="3" s="1"/>
  <c r="L56" i="3" a="1"/>
  <c r="L56" i="3" s="1"/>
  <c r="K56" i="3" a="1"/>
  <c r="K56" i="3" s="1"/>
  <c r="J56" i="3" a="1"/>
  <c r="J56" i="3" s="1"/>
  <c r="I56" i="3" a="1"/>
  <c r="I56" i="3" s="1"/>
  <c r="H56" i="3" a="1"/>
  <c r="H56" i="3" s="1"/>
  <c r="G56" i="3" a="1"/>
  <c r="G56" i="3" s="1"/>
  <c r="F56" i="3" a="1"/>
  <c r="F56" i="3" s="1"/>
  <c r="E56" i="3" a="1"/>
  <c r="E56" i="3" s="1"/>
  <c r="X55" i="3" a="1"/>
  <c r="X55" i="3" s="1"/>
  <c r="W55" i="3" a="1"/>
  <c r="W55" i="3" s="1"/>
  <c r="V55" i="3" a="1"/>
  <c r="V55" i="3" s="1"/>
  <c r="U55" i="3" a="1"/>
  <c r="U55" i="3" s="1"/>
  <c r="T55" i="3" a="1"/>
  <c r="T55" i="3" s="1"/>
  <c r="S55" i="3" a="1"/>
  <c r="S55" i="3" s="1"/>
  <c r="R55" i="3" a="1"/>
  <c r="R55" i="3" s="1"/>
  <c r="Q55" i="3" a="1"/>
  <c r="Q55" i="3" s="1"/>
  <c r="P55" i="3" a="1"/>
  <c r="P55" i="3" s="1"/>
  <c r="O55" i="3" a="1"/>
  <c r="O55" i="3" s="1"/>
  <c r="N55" i="3" a="1"/>
  <c r="N55" i="3" s="1"/>
  <c r="M55" i="3" a="1"/>
  <c r="M55" i="3" s="1"/>
  <c r="L55" i="3" a="1"/>
  <c r="L55" i="3" s="1"/>
  <c r="K55" i="3" a="1"/>
  <c r="K55" i="3" s="1"/>
  <c r="J55" i="3" a="1"/>
  <c r="J55" i="3" s="1"/>
  <c r="I55" i="3" a="1"/>
  <c r="I55" i="3" s="1"/>
  <c r="H55" i="3" a="1"/>
  <c r="H55" i="3" s="1"/>
  <c r="G55" i="3" a="1"/>
  <c r="G55" i="3" s="1"/>
  <c r="F55" i="3" a="1"/>
  <c r="F55" i="3" s="1"/>
  <c r="E55" i="3" a="1"/>
  <c r="E55" i="3" s="1"/>
  <c r="X54" i="3" a="1"/>
  <c r="X54" i="3" s="1"/>
  <c r="W54" i="3" a="1"/>
  <c r="W54" i="3" s="1"/>
  <c r="V54" i="3" a="1"/>
  <c r="V54" i="3" s="1"/>
  <c r="U54" i="3" a="1"/>
  <c r="U54" i="3" s="1"/>
  <c r="T54" i="3" a="1"/>
  <c r="T54" i="3" s="1"/>
  <c r="S54" i="3" a="1"/>
  <c r="S54" i="3" s="1"/>
  <c r="R54" i="3" a="1"/>
  <c r="R54" i="3" s="1"/>
  <c r="Q54" i="3" a="1"/>
  <c r="Q54" i="3" s="1"/>
  <c r="P54" i="3" a="1"/>
  <c r="P54" i="3" s="1"/>
  <c r="O54" i="3" a="1"/>
  <c r="O54" i="3" s="1"/>
  <c r="N54" i="3" a="1"/>
  <c r="N54" i="3" s="1"/>
  <c r="M54" i="3" a="1"/>
  <c r="M54" i="3" s="1"/>
  <c r="L54" i="3" a="1"/>
  <c r="L54" i="3" s="1"/>
  <c r="K54" i="3" a="1"/>
  <c r="K54" i="3" s="1"/>
  <c r="J54" i="3" a="1"/>
  <c r="J54" i="3" s="1"/>
  <c r="I54" i="3" a="1"/>
  <c r="I54" i="3" s="1"/>
  <c r="H54" i="3" a="1"/>
  <c r="H54" i="3" s="1"/>
  <c r="G54" i="3" a="1"/>
  <c r="G54" i="3" s="1"/>
  <c r="F54" i="3" a="1"/>
  <c r="F54" i="3" s="1"/>
  <c r="E54" i="3" a="1"/>
  <c r="E54" i="3" s="1"/>
  <c r="X2" i="3"/>
  <c r="W2" i="3"/>
  <c r="V2" i="3"/>
  <c r="U2" i="3"/>
  <c r="T2" i="3"/>
  <c r="S2" i="3"/>
  <c r="R2" i="3"/>
  <c r="Q2" i="3"/>
  <c r="P2" i="3"/>
  <c r="O2" i="3"/>
  <c r="N2" i="3"/>
  <c r="M2" i="3"/>
  <c r="L2" i="3"/>
  <c r="K2" i="3"/>
  <c r="J2" i="3"/>
  <c r="I2" i="3"/>
  <c r="H2" i="3"/>
  <c r="G2" i="3"/>
  <c r="F2" i="3"/>
  <c r="E2" i="3"/>
  <c r="I89" i="4" l="1"/>
  <c r="I92" i="4"/>
  <c r="I35" i="4"/>
  <c r="D33" i="3" s="1"/>
  <c r="M2001" i="10"/>
  <c r="D2001" i="10"/>
  <c r="E2001" i="10"/>
  <c r="F2001" i="10"/>
  <c r="G2001" i="10"/>
  <c r="H2001" i="10"/>
  <c r="I2001" i="10"/>
  <c r="A2001" i="10"/>
  <c r="J2001" i="10"/>
  <c r="K2001" i="10"/>
  <c r="C2001" i="10"/>
  <c r="B2001" i="10"/>
  <c r="L2001" i="10"/>
  <c r="L2000" i="10"/>
  <c r="D2000" i="10"/>
  <c r="E2000" i="10"/>
  <c r="F2000" i="10"/>
  <c r="G2000" i="10"/>
  <c r="A2000" i="10"/>
  <c r="H2000" i="10"/>
  <c r="I2000" i="10"/>
  <c r="J2000" i="10"/>
  <c r="K2000" i="10"/>
  <c r="B2000" i="10"/>
  <c r="M2000" i="10"/>
  <c r="C2000" i="10"/>
  <c r="M1999" i="10"/>
  <c r="A1999" i="10"/>
  <c r="E1999" i="10"/>
  <c r="F1999" i="10"/>
  <c r="G1999" i="10"/>
  <c r="L1999" i="10"/>
  <c r="C1999" i="10"/>
  <c r="B1999" i="10"/>
  <c r="H1999" i="10"/>
  <c r="I1999" i="10"/>
  <c r="J1999" i="10"/>
  <c r="K1999" i="10"/>
  <c r="D1999" i="10"/>
  <c r="M1998" i="10"/>
  <c r="D1998" i="10"/>
  <c r="E1998" i="10"/>
  <c r="F1998" i="10"/>
  <c r="G1998" i="10"/>
  <c r="C1998" i="10"/>
  <c r="B1998" i="10"/>
  <c r="H1998" i="10"/>
  <c r="I1998" i="10"/>
  <c r="J1998" i="10"/>
  <c r="K1998" i="10"/>
  <c r="L1998" i="10"/>
  <c r="A1998" i="10"/>
  <c r="M1997" i="10"/>
  <c r="A1997" i="10"/>
  <c r="E1997" i="10"/>
  <c r="F1997" i="10"/>
  <c r="G1997" i="10"/>
  <c r="H1997" i="10"/>
  <c r="L1997" i="10"/>
  <c r="C1997" i="10"/>
  <c r="B1997" i="10"/>
  <c r="I1997" i="10"/>
  <c r="J1997" i="10"/>
  <c r="K1997" i="10"/>
  <c r="D1997" i="10"/>
  <c r="B1996" i="10"/>
  <c r="A1996" i="10"/>
  <c r="C1996" i="10"/>
  <c r="M1996" i="10"/>
  <c r="L1996" i="10"/>
  <c r="K1996" i="10"/>
  <c r="J1996" i="10"/>
  <c r="I1996" i="10"/>
  <c r="H1996" i="10"/>
  <c r="G1996" i="10"/>
  <c r="D1996" i="10"/>
  <c r="E1996" i="10"/>
  <c r="F1996" i="10"/>
  <c r="C1995" i="10"/>
  <c r="I1995" i="10"/>
  <c r="H1995" i="10"/>
  <c r="G1995" i="10"/>
  <c r="F1995" i="10"/>
  <c r="E1995" i="10"/>
  <c r="D1995" i="10"/>
  <c r="J1995" i="10"/>
  <c r="B1995" i="10"/>
  <c r="A1995" i="10"/>
  <c r="M1995" i="10"/>
  <c r="L1995" i="10"/>
  <c r="K1995" i="10"/>
  <c r="J1994" i="10"/>
  <c r="H1994" i="10"/>
  <c r="G1994" i="10"/>
  <c r="F1994" i="10"/>
  <c r="E1994" i="10"/>
  <c r="D1994" i="10"/>
  <c r="C1994" i="10"/>
  <c r="B1994" i="10"/>
  <c r="A1994" i="10"/>
  <c r="K1994" i="10"/>
  <c r="L1994" i="10"/>
  <c r="M1994" i="10"/>
  <c r="I1994" i="10"/>
  <c r="A1993" i="10"/>
  <c r="B1993" i="10"/>
  <c r="M1993" i="10"/>
  <c r="L1993" i="10"/>
  <c r="K1993" i="10"/>
  <c r="J1993" i="10"/>
  <c r="I1993" i="10"/>
  <c r="C1993" i="10"/>
  <c r="H1993" i="10"/>
  <c r="G1993" i="10"/>
  <c r="F1993" i="10"/>
  <c r="E1993" i="10"/>
  <c r="I104" i="4"/>
  <c r="D1993" i="10"/>
  <c r="H1992" i="10"/>
  <c r="A1992" i="10"/>
  <c r="M1992" i="10"/>
  <c r="L1992" i="10"/>
  <c r="K1992" i="10"/>
  <c r="J1992" i="10"/>
  <c r="I1992" i="10"/>
  <c r="G1992" i="10"/>
  <c r="F1992" i="10"/>
  <c r="E1992" i="10"/>
  <c r="D1992" i="10"/>
  <c r="C1992" i="10"/>
  <c r="B1992" i="10"/>
  <c r="A1991" i="10"/>
  <c r="B1991" i="10"/>
  <c r="L1991" i="10"/>
  <c r="K1991" i="10"/>
  <c r="J1991" i="10"/>
  <c r="I1991" i="10"/>
  <c r="H1991" i="10"/>
  <c r="M1991" i="10"/>
  <c r="G1991" i="10"/>
  <c r="F1991" i="10"/>
  <c r="E1991" i="10"/>
  <c r="D1991" i="10"/>
  <c r="C1991" i="10"/>
  <c r="M1990" i="10"/>
  <c r="A1990" i="10"/>
  <c r="B1990" i="10"/>
  <c r="C1990" i="10"/>
  <c r="D1990" i="10"/>
  <c r="E1990" i="10"/>
  <c r="F1990" i="10"/>
  <c r="H1990" i="10"/>
  <c r="I1990" i="10"/>
  <c r="J1990" i="10"/>
  <c r="K1990" i="10"/>
  <c r="L1990" i="10"/>
  <c r="G1990" i="10"/>
  <c r="A1989" i="10"/>
  <c r="G1989" i="10"/>
  <c r="I1989" i="10"/>
  <c r="M1989" i="10"/>
  <c r="L1989" i="10"/>
  <c r="K1989" i="10"/>
  <c r="J1989" i="10"/>
  <c r="F1989" i="10"/>
  <c r="E1989" i="10"/>
  <c r="D1989" i="10"/>
  <c r="C1989" i="10"/>
  <c r="B1989" i="10"/>
  <c r="H1989" i="10"/>
  <c r="A1988" i="10"/>
  <c r="B1988" i="10"/>
  <c r="L1988" i="10"/>
  <c r="M1988" i="10"/>
  <c r="K1988" i="10"/>
  <c r="J1988" i="10"/>
  <c r="I1988" i="10"/>
  <c r="H1988" i="10"/>
  <c r="G1988" i="10"/>
  <c r="C1988" i="10"/>
  <c r="D1988" i="10"/>
  <c r="E1988" i="10"/>
  <c r="F1988" i="10"/>
  <c r="B1987" i="10"/>
  <c r="H1987" i="10"/>
  <c r="G1987" i="10"/>
  <c r="F1987" i="10"/>
  <c r="E1987" i="10"/>
  <c r="D1987" i="10"/>
  <c r="C1987" i="10"/>
  <c r="I1987" i="10"/>
  <c r="A1987" i="10"/>
  <c r="M1987" i="10"/>
  <c r="L1987" i="10"/>
  <c r="K1987" i="10"/>
  <c r="J1987" i="10"/>
  <c r="I1986" i="10"/>
  <c r="G1986" i="10"/>
  <c r="F1986" i="10"/>
  <c r="E1986" i="10"/>
  <c r="D1986" i="10"/>
  <c r="C1986" i="10"/>
  <c r="B1986" i="10"/>
  <c r="A1986" i="10"/>
  <c r="J1986" i="10"/>
  <c r="K1986" i="10"/>
  <c r="L1986" i="10"/>
  <c r="M1986" i="10"/>
  <c r="H1986" i="10"/>
  <c r="A1985" i="10"/>
  <c r="C1985" i="10"/>
  <c r="M1985" i="10"/>
  <c r="L1985" i="10"/>
  <c r="K1985" i="10"/>
  <c r="J1985" i="10"/>
  <c r="B1985" i="10"/>
  <c r="I1985" i="10"/>
  <c r="H1985" i="10"/>
  <c r="G1985" i="10"/>
  <c r="F1985" i="10"/>
  <c r="E1985" i="10"/>
  <c r="D1985" i="10"/>
  <c r="H1984" i="10"/>
  <c r="M1984" i="10"/>
  <c r="L1984" i="10"/>
  <c r="K1984" i="10"/>
  <c r="J1984" i="10"/>
  <c r="I1984" i="10"/>
  <c r="G1984" i="10"/>
  <c r="F1984" i="10"/>
  <c r="E1984" i="10"/>
  <c r="D1984" i="10"/>
  <c r="C1984" i="10"/>
  <c r="B1984" i="10"/>
  <c r="A1984" i="10"/>
  <c r="A1983" i="10"/>
  <c r="B1983" i="10"/>
  <c r="L1983" i="10"/>
  <c r="K1983" i="10"/>
  <c r="J1983" i="10"/>
  <c r="I1983" i="10"/>
  <c r="H1983" i="10"/>
  <c r="M1983" i="10"/>
  <c r="G1983" i="10"/>
  <c r="F1983" i="10"/>
  <c r="E1983" i="10"/>
  <c r="D1983" i="10"/>
  <c r="C1983" i="10"/>
  <c r="M1982" i="10"/>
  <c r="A1982" i="10"/>
  <c r="B1982" i="10"/>
  <c r="C1982" i="10"/>
  <c r="D1982" i="10"/>
  <c r="E1982" i="10"/>
  <c r="F1982" i="10"/>
  <c r="H1982" i="10"/>
  <c r="I1982" i="10"/>
  <c r="J1982" i="10"/>
  <c r="K1982" i="10"/>
  <c r="L1982" i="10"/>
  <c r="G1982" i="10"/>
  <c r="A1981" i="10"/>
  <c r="G1981" i="10"/>
  <c r="H1981" i="10"/>
  <c r="M1981" i="10"/>
  <c r="L1981" i="10"/>
  <c r="K1981" i="10"/>
  <c r="J1981" i="10"/>
  <c r="I1981" i="10"/>
  <c r="E1981" i="10"/>
  <c r="D1981" i="10"/>
  <c r="C1981" i="10"/>
  <c r="B1981" i="10"/>
  <c r="I103" i="4"/>
  <c r="F1981" i="10"/>
  <c r="L1980" i="10"/>
  <c r="B1980" i="10"/>
  <c r="C1980" i="10"/>
  <c r="D1980" i="10"/>
  <c r="E1980" i="10"/>
  <c r="F1980" i="10"/>
  <c r="M1980" i="10"/>
  <c r="A1980" i="10"/>
  <c r="G1980" i="10"/>
  <c r="H1980" i="10"/>
  <c r="I1980" i="10"/>
  <c r="J1980" i="10"/>
  <c r="K1980" i="10"/>
  <c r="L1979" i="10"/>
  <c r="A1979" i="10"/>
  <c r="C1979" i="10"/>
  <c r="D1979" i="10"/>
  <c r="E1979" i="10"/>
  <c r="M1979" i="10"/>
  <c r="F1979" i="10"/>
  <c r="G1979" i="10"/>
  <c r="H1979" i="10"/>
  <c r="I1979" i="10"/>
  <c r="J1979" i="10"/>
  <c r="K1979" i="10"/>
  <c r="B1979" i="10"/>
  <c r="M1978" i="10"/>
  <c r="A1978" i="10"/>
  <c r="K1978" i="10"/>
  <c r="J1978" i="10"/>
  <c r="I1978" i="10"/>
  <c r="H1978" i="10"/>
  <c r="L1978" i="10"/>
  <c r="G1978" i="10"/>
  <c r="F1978" i="10"/>
  <c r="C1978" i="10"/>
  <c r="D1978" i="10"/>
  <c r="E1978" i="10"/>
  <c r="B1978" i="10"/>
  <c r="I1977" i="10"/>
  <c r="G1977" i="10"/>
  <c r="F1977" i="10"/>
  <c r="E1977" i="10"/>
  <c r="D1977" i="10"/>
  <c r="C1977" i="10"/>
  <c r="B1977" i="10"/>
  <c r="A1977" i="10"/>
  <c r="M1977" i="10"/>
  <c r="J1977" i="10"/>
  <c r="K1977" i="10"/>
  <c r="L1977" i="10"/>
  <c r="H1977" i="10"/>
  <c r="G1976" i="10"/>
  <c r="A1976" i="10"/>
  <c r="B1976" i="10"/>
  <c r="C1976" i="10"/>
  <c r="D1976" i="10"/>
  <c r="E1976" i="10"/>
  <c r="F1976" i="10"/>
  <c r="H1976" i="10"/>
  <c r="I1976" i="10"/>
  <c r="J1976" i="10"/>
  <c r="K1976" i="10"/>
  <c r="L1976" i="10"/>
  <c r="M1976" i="10"/>
  <c r="F1975" i="10"/>
  <c r="M1975" i="10"/>
  <c r="L1975" i="10"/>
  <c r="K1975" i="10"/>
  <c r="J1975" i="10"/>
  <c r="I1975" i="10"/>
  <c r="H1975" i="10"/>
  <c r="G1975" i="10"/>
  <c r="E1975" i="10"/>
  <c r="D1975" i="10"/>
  <c r="C1975" i="10"/>
  <c r="B1975" i="10"/>
  <c r="A1975" i="10"/>
  <c r="L1974" i="10"/>
  <c r="M1974" i="10"/>
  <c r="K1974" i="10"/>
  <c r="J1974" i="10"/>
  <c r="I1974" i="10"/>
  <c r="H1974" i="10"/>
  <c r="G1974" i="10"/>
  <c r="F1974" i="10"/>
  <c r="E1974" i="10"/>
  <c r="D1974" i="10"/>
  <c r="C1974" i="10"/>
  <c r="B1974" i="10"/>
  <c r="A1974" i="10"/>
  <c r="L1973" i="10"/>
  <c r="A1973" i="10"/>
  <c r="B1973" i="10"/>
  <c r="C1973" i="10"/>
  <c r="D1973" i="10"/>
  <c r="E1973" i="10"/>
  <c r="M1973" i="10"/>
  <c r="G1973" i="10"/>
  <c r="H1973" i="10"/>
  <c r="I1973" i="10"/>
  <c r="J1973" i="10"/>
  <c r="K1973" i="10"/>
  <c r="F1973" i="10"/>
  <c r="G1972" i="10"/>
  <c r="F1972" i="10"/>
  <c r="H1972" i="10"/>
  <c r="M1972" i="10"/>
  <c r="L1972" i="10"/>
  <c r="K1972" i="10"/>
  <c r="J1972" i="10"/>
  <c r="I1972" i="10"/>
  <c r="E1972" i="10"/>
  <c r="D1972" i="10"/>
  <c r="C1972" i="10"/>
  <c r="B1972" i="10"/>
  <c r="A1972" i="10"/>
  <c r="M1971" i="10"/>
  <c r="A1971" i="10"/>
  <c r="C1971" i="10"/>
  <c r="D1971" i="10"/>
  <c r="E1971" i="10"/>
  <c r="F1971" i="10"/>
  <c r="G1971" i="10"/>
  <c r="H1971" i="10"/>
  <c r="I1971" i="10"/>
  <c r="J1971" i="10"/>
  <c r="L1971" i="10"/>
  <c r="K1971" i="10"/>
  <c r="B1971" i="10"/>
  <c r="M1970" i="10"/>
  <c r="A1970" i="10"/>
  <c r="K1970" i="10"/>
  <c r="J1970" i="10"/>
  <c r="I1970" i="10"/>
  <c r="H1970" i="10"/>
  <c r="L1970" i="10"/>
  <c r="G1970" i="10"/>
  <c r="F1970" i="10"/>
  <c r="C1970" i="10"/>
  <c r="D1970" i="10"/>
  <c r="E1970" i="10"/>
  <c r="B1970" i="10"/>
  <c r="I1969" i="10"/>
  <c r="G1969" i="10"/>
  <c r="F1969" i="10"/>
  <c r="E1969" i="10"/>
  <c r="D1969" i="10"/>
  <c r="C1969" i="10"/>
  <c r="B1969" i="10"/>
  <c r="A1969" i="10"/>
  <c r="M1969" i="10"/>
  <c r="J1969" i="10"/>
  <c r="K1969" i="10"/>
  <c r="L1969" i="10"/>
  <c r="H1969" i="10"/>
  <c r="G1968" i="10"/>
  <c r="A1968" i="10"/>
  <c r="B1968" i="10"/>
  <c r="C1968" i="10"/>
  <c r="D1968" i="10"/>
  <c r="E1968" i="10"/>
  <c r="F1968" i="10"/>
  <c r="H1968" i="10"/>
  <c r="I1968" i="10"/>
  <c r="J1968" i="10"/>
  <c r="K1968" i="10"/>
  <c r="L1968" i="10"/>
  <c r="M1968" i="10"/>
  <c r="F1967" i="10"/>
  <c r="M1967" i="10"/>
  <c r="L1967" i="10"/>
  <c r="K1967" i="10"/>
  <c r="J1967" i="10"/>
  <c r="I1967" i="10"/>
  <c r="H1967" i="10"/>
  <c r="G1967" i="10"/>
  <c r="E1967" i="10"/>
  <c r="D1967" i="10"/>
  <c r="C1967" i="10"/>
  <c r="B1967" i="10"/>
  <c r="A1967" i="10"/>
  <c r="L1966" i="10"/>
  <c r="M1966" i="10"/>
  <c r="K1966" i="10"/>
  <c r="J1966" i="10"/>
  <c r="I1966" i="10"/>
  <c r="H1966" i="10"/>
  <c r="G1966" i="10"/>
  <c r="F1966" i="10"/>
  <c r="E1966" i="10"/>
  <c r="D1966" i="10"/>
  <c r="C1966" i="10"/>
  <c r="B1966" i="10"/>
  <c r="A1966" i="10"/>
  <c r="L1965" i="10"/>
  <c r="A1965" i="10"/>
  <c r="B1965" i="10"/>
  <c r="C1965" i="10"/>
  <c r="D1965" i="10"/>
  <c r="E1965" i="10"/>
  <c r="M1965" i="10"/>
  <c r="G1965" i="10"/>
  <c r="H1965" i="10"/>
  <c r="I1965" i="10"/>
  <c r="J1965" i="10"/>
  <c r="K1965" i="10"/>
  <c r="F1965" i="10"/>
  <c r="A1964" i="10"/>
  <c r="G1964" i="10"/>
  <c r="H1964" i="10"/>
  <c r="M1964" i="10"/>
  <c r="L1964" i="10"/>
  <c r="K1964" i="10"/>
  <c r="J1964" i="10"/>
  <c r="I1964" i="10"/>
  <c r="E1964" i="10"/>
  <c r="D1964" i="10"/>
  <c r="C1964" i="10"/>
  <c r="B1964" i="10"/>
  <c r="F1964" i="10"/>
  <c r="L1963" i="10"/>
  <c r="A1963" i="10"/>
  <c r="B1963" i="10"/>
  <c r="C1963" i="10"/>
  <c r="D1963" i="10"/>
  <c r="M1963" i="10"/>
  <c r="K1963" i="10"/>
  <c r="E1963" i="10"/>
  <c r="F1963" i="10"/>
  <c r="G1963" i="10"/>
  <c r="H1963" i="10"/>
  <c r="I1963" i="10"/>
  <c r="J1963" i="10"/>
  <c r="L1962" i="10"/>
  <c r="A1962" i="10"/>
  <c r="B1962" i="10"/>
  <c r="C1962" i="10"/>
  <c r="D1962" i="10"/>
  <c r="J1962" i="10"/>
  <c r="K1962" i="10"/>
  <c r="E1962" i="10"/>
  <c r="F1962" i="10"/>
  <c r="G1962" i="10"/>
  <c r="M1962" i="10"/>
  <c r="H1962" i="10"/>
  <c r="I1962" i="10"/>
  <c r="L1961" i="10"/>
  <c r="A1961" i="10"/>
  <c r="C1961" i="10"/>
  <c r="D1961" i="10"/>
  <c r="E1961" i="10"/>
  <c r="F1961" i="10"/>
  <c r="G1961" i="10"/>
  <c r="M1961" i="10"/>
  <c r="H1961" i="10"/>
  <c r="I1961" i="10"/>
  <c r="J1961" i="10"/>
  <c r="K1961" i="10"/>
  <c r="B1961" i="10"/>
  <c r="M1960" i="10"/>
  <c r="A1960" i="10"/>
  <c r="K1960" i="10"/>
  <c r="J1960" i="10"/>
  <c r="I1960" i="10"/>
  <c r="H1960" i="10"/>
  <c r="L1960" i="10"/>
  <c r="G1960" i="10"/>
  <c r="F1960" i="10"/>
  <c r="C1960" i="10"/>
  <c r="D1960" i="10"/>
  <c r="E1960" i="10"/>
  <c r="B1960" i="10"/>
  <c r="I1959" i="10"/>
  <c r="G1959" i="10"/>
  <c r="F1959" i="10"/>
  <c r="E1959" i="10"/>
  <c r="D1959" i="10"/>
  <c r="C1959" i="10"/>
  <c r="B1959" i="10"/>
  <c r="A1959" i="10"/>
  <c r="M1959" i="10"/>
  <c r="J1959" i="10"/>
  <c r="K1959" i="10"/>
  <c r="L1959" i="10"/>
  <c r="H1959" i="10"/>
  <c r="G1958" i="10"/>
  <c r="A1958" i="10"/>
  <c r="B1958" i="10"/>
  <c r="C1958" i="10"/>
  <c r="D1958" i="10"/>
  <c r="E1958" i="10"/>
  <c r="F1958" i="10"/>
  <c r="H1958" i="10"/>
  <c r="I1958" i="10"/>
  <c r="J1958" i="10"/>
  <c r="K1958" i="10"/>
  <c r="L1958" i="10"/>
  <c r="M1958" i="10"/>
  <c r="F1957" i="10"/>
  <c r="M1957" i="10"/>
  <c r="L1957" i="10"/>
  <c r="K1957" i="10"/>
  <c r="J1957" i="10"/>
  <c r="I1957" i="10"/>
  <c r="H1957" i="10"/>
  <c r="G1957" i="10"/>
  <c r="E1957" i="10"/>
  <c r="D1957" i="10"/>
  <c r="C1957" i="10"/>
  <c r="B1957" i="10"/>
  <c r="A1957" i="10"/>
  <c r="L1956" i="10"/>
  <c r="M1956" i="10"/>
  <c r="K1956" i="10"/>
  <c r="J1956" i="10"/>
  <c r="I1956" i="10"/>
  <c r="H1956" i="10"/>
  <c r="G1956" i="10"/>
  <c r="F1956" i="10"/>
  <c r="E1956" i="10"/>
  <c r="D1956" i="10"/>
  <c r="C1956" i="10"/>
  <c r="B1956" i="10"/>
  <c r="A1956" i="10"/>
  <c r="L1955" i="10"/>
  <c r="A1955" i="10"/>
  <c r="B1955" i="10"/>
  <c r="C1955" i="10"/>
  <c r="D1955" i="10"/>
  <c r="E1955" i="10"/>
  <c r="M1955" i="10"/>
  <c r="G1955" i="10"/>
  <c r="H1955" i="10"/>
  <c r="I1955" i="10"/>
  <c r="J1955" i="10"/>
  <c r="K1955" i="10"/>
  <c r="F1955" i="10"/>
  <c r="F1954" i="10"/>
  <c r="E1954" i="10"/>
  <c r="G1954" i="10"/>
  <c r="M1954" i="10"/>
  <c r="L1954" i="10"/>
  <c r="K1954" i="10"/>
  <c r="J1954" i="10"/>
  <c r="I1954" i="10"/>
  <c r="H1954" i="10"/>
  <c r="D1954" i="10"/>
  <c r="C1954" i="10"/>
  <c r="B1954" i="10"/>
  <c r="A1954" i="10"/>
  <c r="M1953" i="10"/>
  <c r="A1953" i="10"/>
  <c r="C1953" i="10"/>
  <c r="D1953" i="10"/>
  <c r="E1953" i="10"/>
  <c r="F1953" i="10"/>
  <c r="G1953" i="10"/>
  <c r="H1953" i="10"/>
  <c r="I1953" i="10"/>
  <c r="J1953" i="10"/>
  <c r="L1953" i="10"/>
  <c r="K1953" i="10"/>
  <c r="B1953" i="10"/>
  <c r="M1952" i="10"/>
  <c r="A1952" i="10"/>
  <c r="K1952" i="10"/>
  <c r="J1952" i="10"/>
  <c r="I1952" i="10"/>
  <c r="H1952" i="10"/>
  <c r="L1952" i="10"/>
  <c r="G1952" i="10"/>
  <c r="F1952" i="10"/>
  <c r="C1952" i="10"/>
  <c r="D1952" i="10"/>
  <c r="E1952" i="10"/>
  <c r="B1952" i="10"/>
  <c r="I1951" i="10"/>
  <c r="G1951" i="10"/>
  <c r="F1951" i="10"/>
  <c r="E1951" i="10"/>
  <c r="D1951" i="10"/>
  <c r="C1951" i="10"/>
  <c r="B1951" i="10"/>
  <c r="A1951" i="10"/>
  <c r="M1951" i="10"/>
  <c r="J1951" i="10"/>
  <c r="K1951" i="10"/>
  <c r="L1951" i="10"/>
  <c r="H1951" i="10"/>
  <c r="G1950" i="10"/>
  <c r="A1950" i="10"/>
  <c r="B1950" i="10"/>
  <c r="C1950" i="10"/>
  <c r="D1950" i="10"/>
  <c r="E1950" i="10"/>
  <c r="F1950" i="10"/>
  <c r="H1950" i="10"/>
  <c r="I1950" i="10"/>
  <c r="J1950" i="10"/>
  <c r="K1950" i="10"/>
  <c r="L1950" i="10"/>
  <c r="M1950" i="10"/>
  <c r="F1949" i="10"/>
  <c r="M1949" i="10"/>
  <c r="L1949" i="10"/>
  <c r="K1949" i="10"/>
  <c r="J1949" i="10"/>
  <c r="I1949" i="10"/>
  <c r="H1949" i="10"/>
  <c r="G1949" i="10"/>
  <c r="E1949" i="10"/>
  <c r="D1949" i="10"/>
  <c r="C1949" i="10"/>
  <c r="B1949" i="10"/>
  <c r="A1949" i="10"/>
  <c r="L1948" i="10"/>
  <c r="M1948" i="10"/>
  <c r="K1948" i="10"/>
  <c r="J1948" i="10"/>
  <c r="I1948" i="10"/>
  <c r="H1948" i="10"/>
  <c r="G1948" i="10"/>
  <c r="F1948" i="10"/>
  <c r="E1948" i="10"/>
  <c r="D1948" i="10"/>
  <c r="C1948" i="10"/>
  <c r="B1948" i="10"/>
  <c r="A1948" i="10"/>
  <c r="L1947" i="10"/>
  <c r="A1947" i="10"/>
  <c r="B1947" i="10"/>
  <c r="C1947" i="10"/>
  <c r="D1947" i="10"/>
  <c r="E1947" i="10"/>
  <c r="M1947" i="10"/>
  <c r="G1947" i="10"/>
  <c r="H1947" i="10"/>
  <c r="I1947" i="10"/>
  <c r="J1947" i="10"/>
  <c r="K1947" i="10"/>
  <c r="F1947" i="10"/>
  <c r="F1946" i="10"/>
  <c r="E1946" i="10"/>
  <c r="G1946" i="10"/>
  <c r="M1946" i="10"/>
  <c r="L1946" i="10"/>
  <c r="K1946" i="10"/>
  <c r="J1946" i="10"/>
  <c r="I1946" i="10"/>
  <c r="H1946" i="10"/>
  <c r="D1946" i="10"/>
  <c r="C1946" i="10"/>
  <c r="B1946" i="10"/>
  <c r="A1946" i="10"/>
  <c r="M1945" i="10"/>
  <c r="A1945" i="10"/>
  <c r="B1945" i="10"/>
  <c r="C1945" i="10"/>
  <c r="D1945" i="10"/>
  <c r="L1945" i="10"/>
  <c r="K1945" i="10"/>
  <c r="E1945" i="10"/>
  <c r="F1945" i="10"/>
  <c r="G1945" i="10"/>
  <c r="H1945" i="10"/>
  <c r="I1945" i="10"/>
  <c r="J1945" i="10"/>
  <c r="L1944" i="10"/>
  <c r="A1944" i="10"/>
  <c r="C1944" i="10"/>
  <c r="D1944" i="10"/>
  <c r="E1944" i="10"/>
  <c r="F1944" i="10"/>
  <c r="G1944" i="10"/>
  <c r="M1944" i="10"/>
  <c r="H1944" i="10"/>
  <c r="I1944" i="10"/>
  <c r="J1944" i="10"/>
  <c r="K1944" i="10"/>
  <c r="B1944" i="10"/>
  <c r="M1943" i="10"/>
  <c r="A1943" i="10"/>
  <c r="K1943" i="10"/>
  <c r="J1943" i="10"/>
  <c r="I1943" i="10"/>
  <c r="H1943" i="10"/>
  <c r="L1943" i="10"/>
  <c r="G1943" i="10"/>
  <c r="F1943" i="10"/>
  <c r="C1943" i="10"/>
  <c r="D1943" i="10"/>
  <c r="E1943" i="10"/>
  <c r="B1943" i="10"/>
  <c r="I1942" i="10"/>
  <c r="G1942" i="10"/>
  <c r="F1942" i="10"/>
  <c r="E1942" i="10"/>
  <c r="D1942" i="10"/>
  <c r="C1942" i="10"/>
  <c r="B1942" i="10"/>
  <c r="A1942" i="10"/>
  <c r="M1942" i="10"/>
  <c r="J1942" i="10"/>
  <c r="K1942" i="10"/>
  <c r="L1942" i="10"/>
  <c r="H1942" i="10"/>
  <c r="G1941" i="10"/>
  <c r="A1941" i="10"/>
  <c r="B1941" i="10"/>
  <c r="C1941" i="10"/>
  <c r="D1941" i="10"/>
  <c r="E1941" i="10"/>
  <c r="F1941" i="10"/>
  <c r="H1941" i="10"/>
  <c r="I1941" i="10"/>
  <c r="J1941" i="10"/>
  <c r="K1941" i="10"/>
  <c r="L1941" i="10"/>
  <c r="M1941" i="10"/>
  <c r="F1940" i="10"/>
  <c r="M1940" i="10"/>
  <c r="L1940" i="10"/>
  <c r="K1940" i="10"/>
  <c r="J1940" i="10"/>
  <c r="I1940" i="10"/>
  <c r="H1940" i="10"/>
  <c r="G1940" i="10"/>
  <c r="E1940" i="10"/>
  <c r="D1940" i="10"/>
  <c r="C1940" i="10"/>
  <c r="B1940" i="10"/>
  <c r="A1940" i="10"/>
  <c r="L1939" i="10"/>
  <c r="M1939" i="10"/>
  <c r="K1939" i="10"/>
  <c r="J1939" i="10"/>
  <c r="I1939" i="10"/>
  <c r="H1939" i="10"/>
  <c r="G1939" i="10"/>
  <c r="F1939" i="10"/>
  <c r="E1939" i="10"/>
  <c r="D1939" i="10"/>
  <c r="C1939" i="10"/>
  <c r="B1939" i="10"/>
  <c r="A1939" i="10"/>
  <c r="L1938" i="10"/>
  <c r="A1938" i="10"/>
  <c r="B1938" i="10"/>
  <c r="C1938" i="10"/>
  <c r="D1938" i="10"/>
  <c r="E1938" i="10"/>
  <c r="M1938" i="10"/>
  <c r="G1938" i="10"/>
  <c r="H1938" i="10"/>
  <c r="I1938" i="10"/>
  <c r="J1938" i="10"/>
  <c r="K1938" i="10"/>
  <c r="F1938" i="10"/>
  <c r="F1937" i="10"/>
  <c r="E1937" i="10"/>
  <c r="G1937" i="10"/>
  <c r="M1937" i="10"/>
  <c r="L1937" i="10"/>
  <c r="K1937" i="10"/>
  <c r="J1937" i="10"/>
  <c r="I1937" i="10"/>
  <c r="H1937" i="10"/>
  <c r="D1937" i="10"/>
  <c r="C1937" i="10"/>
  <c r="B1937" i="10"/>
  <c r="A1937" i="10"/>
  <c r="M1936" i="10"/>
  <c r="A1936" i="10"/>
  <c r="C1936" i="10"/>
  <c r="D1936" i="10"/>
  <c r="E1936" i="10"/>
  <c r="F1936" i="10"/>
  <c r="G1936" i="10"/>
  <c r="H1936" i="10"/>
  <c r="I1936" i="10"/>
  <c r="J1936" i="10"/>
  <c r="L1936" i="10"/>
  <c r="K1936" i="10"/>
  <c r="B1936" i="10"/>
  <c r="M1935" i="10"/>
  <c r="A1935" i="10"/>
  <c r="K1935" i="10"/>
  <c r="J1935" i="10"/>
  <c r="I1935" i="10"/>
  <c r="H1935" i="10"/>
  <c r="L1935" i="10"/>
  <c r="G1935" i="10"/>
  <c r="F1935" i="10"/>
  <c r="C1935" i="10"/>
  <c r="D1935" i="10"/>
  <c r="E1935" i="10"/>
  <c r="B1935" i="10"/>
  <c r="I1934" i="10"/>
  <c r="G1934" i="10"/>
  <c r="F1934" i="10"/>
  <c r="E1934" i="10"/>
  <c r="D1934" i="10"/>
  <c r="C1934" i="10"/>
  <c r="B1934" i="10"/>
  <c r="A1934" i="10"/>
  <c r="M1934" i="10"/>
  <c r="J1934" i="10"/>
  <c r="K1934" i="10"/>
  <c r="L1934" i="10"/>
  <c r="H1934" i="10"/>
  <c r="G1933" i="10"/>
  <c r="A1933" i="10"/>
  <c r="B1933" i="10"/>
  <c r="C1933" i="10"/>
  <c r="D1933" i="10"/>
  <c r="E1933" i="10"/>
  <c r="F1933" i="10"/>
  <c r="H1933" i="10"/>
  <c r="I1933" i="10"/>
  <c r="J1933" i="10"/>
  <c r="K1933" i="10"/>
  <c r="L1933" i="10"/>
  <c r="M1933" i="10"/>
  <c r="F1932" i="10"/>
  <c r="M1932" i="10"/>
  <c r="L1932" i="10"/>
  <c r="K1932" i="10"/>
  <c r="J1932" i="10"/>
  <c r="I1932" i="10"/>
  <c r="H1932" i="10"/>
  <c r="G1932" i="10"/>
  <c r="E1932" i="10"/>
  <c r="D1932" i="10"/>
  <c r="C1932" i="10"/>
  <c r="B1932" i="10"/>
  <c r="A1932" i="10"/>
  <c r="L1931" i="10"/>
  <c r="A1931" i="10"/>
  <c r="K1931" i="10"/>
  <c r="J1931" i="10"/>
  <c r="I1931" i="10"/>
  <c r="H1931" i="10"/>
  <c r="G1931" i="10"/>
  <c r="F1931" i="10"/>
  <c r="E1931" i="10"/>
  <c r="D1931" i="10"/>
  <c r="C1931" i="10"/>
  <c r="B1931" i="10"/>
  <c r="M1931" i="10"/>
  <c r="L1930" i="10"/>
  <c r="B1930" i="10"/>
  <c r="C1930" i="10"/>
  <c r="D1930" i="10"/>
  <c r="E1930" i="10"/>
  <c r="M1930" i="10"/>
  <c r="A1930" i="10"/>
  <c r="G1930" i="10"/>
  <c r="H1930" i="10"/>
  <c r="I1930" i="10"/>
  <c r="J1930" i="10"/>
  <c r="K1930" i="10"/>
  <c r="F1930" i="10"/>
  <c r="F1929" i="10"/>
  <c r="M1929" i="10"/>
  <c r="G1929" i="10"/>
  <c r="L1929" i="10"/>
  <c r="K1929" i="10"/>
  <c r="J1929" i="10"/>
  <c r="I1929" i="10"/>
  <c r="H1929" i="10"/>
  <c r="E1929" i="10"/>
  <c r="D1929" i="10"/>
  <c r="C1929" i="10"/>
  <c r="B1929" i="10"/>
  <c r="A1929" i="10"/>
  <c r="L1928" i="10"/>
  <c r="A1928" i="10"/>
  <c r="B1928" i="10"/>
  <c r="C1928" i="10"/>
  <c r="D1928" i="10"/>
  <c r="E1928" i="10"/>
  <c r="F1928" i="10"/>
  <c r="G1928" i="10"/>
  <c r="H1928" i="10"/>
  <c r="I1928" i="10"/>
  <c r="J1928" i="10"/>
  <c r="K1928" i="10"/>
  <c r="M1928" i="10"/>
  <c r="K1927" i="10"/>
  <c r="B1927" i="10"/>
  <c r="M1927" i="10"/>
  <c r="C1927" i="10"/>
  <c r="D1927" i="10"/>
  <c r="J1927" i="10"/>
  <c r="A1927" i="10"/>
  <c r="E1927" i="10"/>
  <c r="F1927" i="10"/>
  <c r="G1927" i="10"/>
  <c r="H1927" i="10"/>
  <c r="L1927" i="10"/>
  <c r="I1927" i="10"/>
  <c r="L1926" i="10"/>
  <c r="A1926" i="10"/>
  <c r="B1926" i="10"/>
  <c r="C1926" i="10"/>
  <c r="D1926" i="10"/>
  <c r="J1926" i="10"/>
  <c r="K1926" i="10"/>
  <c r="E1926" i="10"/>
  <c r="F1926" i="10"/>
  <c r="M1926" i="10"/>
  <c r="G1926" i="10"/>
  <c r="H1926" i="10"/>
  <c r="I1926" i="10"/>
  <c r="L1925" i="10"/>
  <c r="A1925" i="10"/>
  <c r="C1925" i="10"/>
  <c r="D1925" i="10"/>
  <c r="E1925" i="10"/>
  <c r="F1925" i="10"/>
  <c r="G1925" i="10"/>
  <c r="M1925" i="10"/>
  <c r="H1925" i="10"/>
  <c r="I1925" i="10"/>
  <c r="J1925" i="10"/>
  <c r="K1925" i="10"/>
  <c r="B1925" i="10"/>
  <c r="M1924" i="10"/>
  <c r="A1924" i="10"/>
  <c r="K1924" i="10"/>
  <c r="J1924" i="10"/>
  <c r="I1924" i="10"/>
  <c r="H1924" i="10"/>
  <c r="L1924" i="10"/>
  <c r="G1924" i="10"/>
  <c r="F1924" i="10"/>
  <c r="C1924" i="10"/>
  <c r="D1924" i="10"/>
  <c r="E1924" i="10"/>
  <c r="B1924" i="10"/>
  <c r="I1923" i="10"/>
  <c r="G1923" i="10"/>
  <c r="F1923" i="10"/>
  <c r="E1923" i="10"/>
  <c r="D1923" i="10"/>
  <c r="C1923" i="10"/>
  <c r="B1923" i="10"/>
  <c r="A1923" i="10"/>
  <c r="M1923" i="10"/>
  <c r="J1923" i="10"/>
  <c r="K1923" i="10"/>
  <c r="L1923" i="10"/>
  <c r="H1923" i="10"/>
  <c r="G1922" i="10"/>
  <c r="A1922" i="10"/>
  <c r="B1922" i="10"/>
  <c r="C1922" i="10"/>
  <c r="D1922" i="10"/>
  <c r="E1922" i="10"/>
  <c r="F1922" i="10"/>
  <c r="H1922" i="10"/>
  <c r="I1922" i="10"/>
  <c r="J1922" i="10"/>
  <c r="K1922" i="10"/>
  <c r="L1922" i="10"/>
  <c r="M1922" i="10"/>
  <c r="F1921" i="10"/>
  <c r="M1921" i="10"/>
  <c r="L1921" i="10"/>
  <c r="K1921" i="10"/>
  <c r="J1921" i="10"/>
  <c r="I1921" i="10"/>
  <c r="H1921" i="10"/>
  <c r="G1921" i="10"/>
  <c r="E1921" i="10"/>
  <c r="D1921" i="10"/>
  <c r="C1921" i="10"/>
  <c r="B1921" i="10"/>
  <c r="A1921" i="10"/>
  <c r="L1920" i="10"/>
  <c r="M1920" i="10"/>
  <c r="K1920" i="10"/>
  <c r="J1920" i="10"/>
  <c r="I1920" i="10"/>
  <c r="H1920" i="10"/>
  <c r="G1920" i="10"/>
  <c r="F1920" i="10"/>
  <c r="E1920" i="10"/>
  <c r="D1920" i="10"/>
  <c r="C1920" i="10"/>
  <c r="B1920" i="10"/>
  <c r="A1920" i="10"/>
  <c r="L1919" i="10"/>
  <c r="A1919" i="10"/>
  <c r="B1919" i="10"/>
  <c r="C1919" i="10"/>
  <c r="D1919" i="10"/>
  <c r="E1919" i="10"/>
  <c r="M1919" i="10"/>
  <c r="G1919" i="10"/>
  <c r="H1919" i="10"/>
  <c r="I1919" i="10"/>
  <c r="J1919" i="10"/>
  <c r="K1919" i="10"/>
  <c r="F1919" i="10"/>
  <c r="F1918" i="10"/>
  <c r="E1918" i="10"/>
  <c r="G1918" i="10"/>
  <c r="M1918" i="10"/>
  <c r="L1918" i="10"/>
  <c r="K1918" i="10"/>
  <c r="J1918" i="10"/>
  <c r="I1918" i="10"/>
  <c r="H1918" i="10"/>
  <c r="D1918" i="10"/>
  <c r="C1918" i="10"/>
  <c r="B1918" i="10"/>
  <c r="A1918" i="10"/>
  <c r="M1917" i="10"/>
  <c r="A1917" i="10"/>
  <c r="C1917" i="10"/>
  <c r="D1917" i="10"/>
  <c r="E1917" i="10"/>
  <c r="F1917" i="10"/>
  <c r="G1917" i="10"/>
  <c r="H1917" i="10"/>
  <c r="I1917" i="10"/>
  <c r="J1917" i="10"/>
  <c r="L1917" i="10"/>
  <c r="K1917" i="10"/>
  <c r="B1917" i="10"/>
  <c r="M1916" i="10"/>
  <c r="A1916" i="10"/>
  <c r="K1916" i="10"/>
  <c r="J1916" i="10"/>
  <c r="I1916" i="10"/>
  <c r="H1916" i="10"/>
  <c r="L1916" i="10"/>
  <c r="G1916" i="10"/>
  <c r="F1916" i="10"/>
  <c r="C1916" i="10"/>
  <c r="D1916" i="10"/>
  <c r="E1916" i="10"/>
  <c r="B1916" i="10"/>
  <c r="I1915" i="10"/>
  <c r="G1915" i="10"/>
  <c r="F1915" i="10"/>
  <c r="E1915" i="10"/>
  <c r="D1915" i="10"/>
  <c r="C1915" i="10"/>
  <c r="B1915" i="10"/>
  <c r="A1915" i="10"/>
  <c r="M1915" i="10"/>
  <c r="J1915" i="10"/>
  <c r="K1915" i="10"/>
  <c r="L1915" i="10"/>
  <c r="H1915" i="10"/>
  <c r="G1914" i="10"/>
  <c r="A1914" i="10"/>
  <c r="B1914" i="10"/>
  <c r="C1914" i="10"/>
  <c r="D1914" i="10"/>
  <c r="E1914" i="10"/>
  <c r="F1914" i="10"/>
  <c r="H1914" i="10"/>
  <c r="I1914" i="10"/>
  <c r="J1914" i="10"/>
  <c r="K1914" i="10"/>
  <c r="L1914" i="10"/>
  <c r="M1914" i="10"/>
  <c r="F1913" i="10"/>
  <c r="M1913" i="10"/>
  <c r="L1913" i="10"/>
  <c r="K1913" i="10"/>
  <c r="J1913" i="10"/>
  <c r="I1913" i="10"/>
  <c r="H1913" i="10"/>
  <c r="G1913" i="10"/>
  <c r="E1913" i="10"/>
  <c r="D1913" i="10"/>
  <c r="C1913" i="10"/>
  <c r="B1913" i="10"/>
  <c r="A1913" i="10"/>
  <c r="L1912" i="10"/>
  <c r="M1912" i="10"/>
  <c r="K1912" i="10"/>
  <c r="J1912" i="10"/>
  <c r="I1912" i="10"/>
  <c r="H1912" i="10"/>
  <c r="G1912" i="10"/>
  <c r="F1912" i="10"/>
  <c r="E1912" i="10"/>
  <c r="D1912" i="10"/>
  <c r="C1912" i="10"/>
  <c r="B1912" i="10"/>
  <c r="A1912" i="10"/>
  <c r="L1911" i="10"/>
  <c r="A1911" i="10"/>
  <c r="B1911" i="10"/>
  <c r="C1911" i="10"/>
  <c r="D1911" i="10"/>
  <c r="E1911" i="10"/>
  <c r="M1911" i="10"/>
  <c r="G1911" i="10"/>
  <c r="H1911" i="10"/>
  <c r="I1911" i="10"/>
  <c r="J1911" i="10"/>
  <c r="K1911" i="10"/>
  <c r="F1911" i="10"/>
  <c r="F1910" i="10"/>
  <c r="G1910" i="10"/>
  <c r="E1910" i="10"/>
  <c r="M1910" i="10"/>
  <c r="L1910" i="10"/>
  <c r="K1910" i="10"/>
  <c r="J1910" i="10"/>
  <c r="I1910" i="10"/>
  <c r="H1910" i="10"/>
  <c r="D1910" i="10"/>
  <c r="C1910" i="10"/>
  <c r="B1910" i="10"/>
  <c r="A1910" i="10"/>
  <c r="L1909" i="10"/>
  <c r="A1909" i="10"/>
  <c r="B1909" i="10"/>
  <c r="C1909" i="10"/>
  <c r="D1909" i="10"/>
  <c r="E1909" i="10"/>
  <c r="K1909" i="10"/>
  <c r="M1909" i="10"/>
  <c r="F1909" i="10"/>
  <c r="G1909" i="10"/>
  <c r="H1909" i="10"/>
  <c r="I1909" i="10"/>
  <c r="J1909" i="10"/>
  <c r="L1908" i="10"/>
  <c r="A1908" i="10"/>
  <c r="C1908" i="10"/>
  <c r="D1908" i="10"/>
  <c r="E1908" i="10"/>
  <c r="F1908" i="10"/>
  <c r="M1908" i="10"/>
  <c r="G1908" i="10"/>
  <c r="H1908" i="10"/>
  <c r="I1908" i="10"/>
  <c r="J1908" i="10"/>
  <c r="K1908" i="10"/>
  <c r="B1908" i="10"/>
  <c r="B1907" i="10"/>
  <c r="A1907" i="10"/>
  <c r="K1907" i="10"/>
  <c r="J1907" i="10"/>
  <c r="I1907" i="10"/>
  <c r="H1907" i="10"/>
  <c r="L1907" i="10"/>
  <c r="G1907" i="10"/>
  <c r="F1907" i="10"/>
  <c r="C1907" i="10"/>
  <c r="D1907" i="10"/>
  <c r="E1907" i="10"/>
  <c r="M1907" i="10"/>
  <c r="I1906" i="10"/>
  <c r="G1906" i="10"/>
  <c r="F1906" i="10"/>
  <c r="E1906" i="10"/>
  <c r="D1906" i="10"/>
  <c r="C1906" i="10"/>
  <c r="B1906" i="10"/>
  <c r="A1906" i="10"/>
  <c r="M1906" i="10"/>
  <c r="J1906" i="10"/>
  <c r="K1906" i="10"/>
  <c r="L1906" i="10"/>
  <c r="H1906" i="10"/>
  <c r="G1905" i="10"/>
  <c r="A1905" i="10"/>
  <c r="B1905" i="10"/>
  <c r="C1905" i="10"/>
  <c r="D1905" i="10"/>
  <c r="E1905" i="10"/>
  <c r="F1905" i="10"/>
  <c r="H1905" i="10"/>
  <c r="I1905" i="10"/>
  <c r="J1905" i="10"/>
  <c r="K1905" i="10"/>
  <c r="L1905" i="10"/>
  <c r="M1905" i="10"/>
  <c r="F1904" i="10"/>
  <c r="L1904" i="10"/>
  <c r="M1904" i="10"/>
  <c r="K1904" i="10"/>
  <c r="J1904" i="10"/>
  <c r="I1904" i="10"/>
  <c r="H1904" i="10"/>
  <c r="G1904" i="10"/>
  <c r="E1904" i="10"/>
  <c r="D1904" i="10"/>
  <c r="C1904" i="10"/>
  <c r="B1904" i="10"/>
  <c r="A1904" i="10"/>
  <c r="L1903" i="10"/>
  <c r="M1903" i="10"/>
  <c r="K1903" i="10"/>
  <c r="J1903" i="10"/>
  <c r="I1903" i="10"/>
  <c r="H1903" i="10"/>
  <c r="G1903" i="10"/>
  <c r="F1903" i="10"/>
  <c r="E1903" i="10"/>
  <c r="D1903" i="10"/>
  <c r="C1903" i="10"/>
  <c r="B1903" i="10"/>
  <c r="A1903" i="10"/>
  <c r="L1902" i="10"/>
  <c r="I100" i="4"/>
  <c r="A1902" i="10"/>
  <c r="B1902" i="10"/>
  <c r="C1902" i="10"/>
  <c r="D1902" i="10"/>
  <c r="E1902" i="10"/>
  <c r="M1902" i="10"/>
  <c r="G1902" i="10"/>
  <c r="H1902" i="10"/>
  <c r="I1902" i="10"/>
  <c r="J1902" i="10"/>
  <c r="K1902" i="10"/>
  <c r="F1902" i="10"/>
  <c r="F1901" i="10"/>
  <c r="E1901" i="10"/>
  <c r="M1901" i="10"/>
  <c r="L1901" i="10"/>
  <c r="K1901" i="10"/>
  <c r="J1901" i="10"/>
  <c r="I1901" i="10"/>
  <c r="H1901" i="10"/>
  <c r="D1901" i="10"/>
  <c r="C1901" i="10"/>
  <c r="B1901" i="10"/>
  <c r="A1901" i="10"/>
  <c r="G1901" i="10"/>
  <c r="L1900" i="10"/>
  <c r="A1900" i="10"/>
  <c r="B1900" i="10"/>
  <c r="C1900" i="10"/>
  <c r="D1900" i="10"/>
  <c r="E1900" i="10"/>
  <c r="F1900" i="10"/>
  <c r="G1900" i="10"/>
  <c r="H1900" i="10"/>
  <c r="I1900" i="10"/>
  <c r="J1900" i="10"/>
  <c r="K1900" i="10"/>
  <c r="M1900" i="10"/>
  <c r="M1899" i="10"/>
  <c r="L1899" i="10"/>
  <c r="A1899" i="10"/>
  <c r="B1899" i="10"/>
  <c r="C1899" i="10"/>
  <c r="D1899" i="10"/>
  <c r="E1899" i="10"/>
  <c r="F1899" i="10"/>
  <c r="K1899" i="10"/>
  <c r="G1899" i="10"/>
  <c r="H1899" i="10"/>
  <c r="I1899" i="10"/>
  <c r="J1899" i="10"/>
  <c r="L1898" i="10"/>
  <c r="A1898" i="10"/>
  <c r="B1898" i="10"/>
  <c r="C1898" i="10"/>
  <c r="D1898" i="10"/>
  <c r="E1898" i="10"/>
  <c r="F1898" i="10"/>
  <c r="K1898" i="10"/>
  <c r="G1898" i="10"/>
  <c r="H1898" i="10"/>
  <c r="I1898" i="10"/>
  <c r="J1898" i="10"/>
  <c r="M1898" i="10"/>
  <c r="E1897" i="10"/>
  <c r="A1897" i="10"/>
  <c r="B1897" i="10"/>
  <c r="C1897" i="10"/>
  <c r="D1897" i="10"/>
  <c r="F1897" i="10"/>
  <c r="G1897" i="10"/>
  <c r="H1897" i="10"/>
  <c r="I1897" i="10"/>
  <c r="J1897" i="10"/>
  <c r="K1897" i="10"/>
  <c r="M1897" i="10"/>
  <c r="L1897" i="10"/>
  <c r="E1896" i="10"/>
  <c r="L1896" i="10"/>
  <c r="M1896" i="10"/>
  <c r="K1896" i="10"/>
  <c r="J1896" i="10"/>
  <c r="I1896" i="10"/>
  <c r="H1896" i="10"/>
  <c r="G1896" i="10"/>
  <c r="F1896" i="10"/>
  <c r="D1896" i="10"/>
  <c r="C1896" i="10"/>
  <c r="B1896" i="10"/>
  <c r="A1896" i="10"/>
  <c r="K1895" i="10"/>
  <c r="M1895" i="10"/>
  <c r="J1895" i="10"/>
  <c r="I1895" i="10"/>
  <c r="H1895" i="10"/>
  <c r="G1895" i="10"/>
  <c r="F1895" i="10"/>
  <c r="E1895" i="10"/>
  <c r="D1895" i="10"/>
  <c r="C1895" i="10"/>
  <c r="B1895" i="10"/>
  <c r="A1895" i="10"/>
  <c r="L1895" i="10"/>
  <c r="K1894" i="10"/>
  <c r="M1894" i="10"/>
  <c r="A1894" i="10"/>
  <c r="B1894" i="10"/>
  <c r="C1894" i="10"/>
  <c r="D1894" i="10"/>
  <c r="L1894" i="10"/>
  <c r="F1894" i="10"/>
  <c r="G1894" i="10"/>
  <c r="H1894" i="10"/>
  <c r="I1894" i="10"/>
  <c r="J1894" i="10"/>
  <c r="E1894" i="10"/>
  <c r="E1893" i="10"/>
  <c r="L1893" i="10"/>
  <c r="M1893" i="10"/>
  <c r="K1893" i="10"/>
  <c r="J1893" i="10"/>
  <c r="I1893" i="10"/>
  <c r="H1893" i="10"/>
  <c r="G1893" i="10"/>
  <c r="F1893" i="10"/>
  <c r="D1893" i="10"/>
  <c r="C1893" i="10"/>
  <c r="B1893" i="10"/>
  <c r="A1893" i="10"/>
  <c r="K1892" i="10"/>
  <c r="M1892" i="10"/>
  <c r="B1892" i="10"/>
  <c r="A1892" i="10"/>
  <c r="C1892" i="10"/>
  <c r="D1892" i="10"/>
  <c r="E1892" i="10"/>
  <c r="F1892" i="10"/>
  <c r="G1892" i="10"/>
  <c r="I1892" i="10"/>
  <c r="J1892" i="10"/>
  <c r="H1892" i="10"/>
  <c r="L1892" i="10"/>
  <c r="M1891" i="10"/>
  <c r="A1891" i="10"/>
  <c r="B1891" i="10"/>
  <c r="L1891" i="10"/>
  <c r="C1891" i="10"/>
  <c r="I1891" i="10"/>
  <c r="D1891" i="10"/>
  <c r="E1891" i="10"/>
  <c r="F1891" i="10"/>
  <c r="G1891" i="10"/>
  <c r="K1891" i="10"/>
  <c r="H1891" i="10"/>
  <c r="J1891" i="10"/>
  <c r="K1890" i="10"/>
  <c r="A1890" i="10"/>
  <c r="B1890" i="10"/>
  <c r="C1890" i="10"/>
  <c r="D1890" i="10"/>
  <c r="E1890" i="10"/>
  <c r="F1890" i="10"/>
  <c r="L1890" i="10"/>
  <c r="M1890" i="10"/>
  <c r="G1890" i="10"/>
  <c r="H1890" i="10"/>
  <c r="I1890" i="10"/>
  <c r="J1890" i="10"/>
  <c r="M1889" i="10"/>
  <c r="L1889" i="10"/>
  <c r="A1889" i="10"/>
  <c r="B1889" i="10"/>
  <c r="C1889" i="10"/>
  <c r="D1889" i="10"/>
  <c r="E1889" i="10"/>
  <c r="F1889" i="10"/>
  <c r="K1889" i="10"/>
  <c r="G1889" i="10"/>
  <c r="H1889" i="10"/>
  <c r="I1889" i="10"/>
  <c r="J1889" i="10"/>
  <c r="L1888" i="10"/>
  <c r="A1888" i="10"/>
  <c r="B1888" i="10"/>
  <c r="C1888" i="10"/>
  <c r="D1888" i="10"/>
  <c r="E1888" i="10"/>
  <c r="F1888" i="10"/>
  <c r="K1888" i="10"/>
  <c r="G1888" i="10"/>
  <c r="H1888" i="10"/>
  <c r="I1888" i="10"/>
  <c r="J1888" i="10"/>
  <c r="M1888" i="10"/>
  <c r="E1887" i="10"/>
  <c r="A1887" i="10"/>
  <c r="B1887" i="10"/>
  <c r="C1887" i="10"/>
  <c r="D1887" i="10"/>
  <c r="F1887" i="10"/>
  <c r="G1887" i="10"/>
  <c r="H1887" i="10"/>
  <c r="I1887" i="10"/>
  <c r="J1887" i="10"/>
  <c r="K1887" i="10"/>
  <c r="M1887" i="10"/>
  <c r="L1887" i="10"/>
  <c r="E1886" i="10"/>
  <c r="L1886" i="10"/>
  <c r="M1886" i="10"/>
  <c r="K1886" i="10"/>
  <c r="J1886" i="10"/>
  <c r="I1886" i="10"/>
  <c r="H1886" i="10"/>
  <c r="G1886" i="10"/>
  <c r="F1886" i="10"/>
  <c r="D1886" i="10"/>
  <c r="C1886" i="10"/>
  <c r="B1886" i="10"/>
  <c r="A1886" i="10"/>
  <c r="K1885" i="10"/>
  <c r="M1885" i="10"/>
  <c r="J1885" i="10"/>
  <c r="I1885" i="10"/>
  <c r="H1885" i="10"/>
  <c r="G1885" i="10"/>
  <c r="F1885" i="10"/>
  <c r="E1885" i="10"/>
  <c r="D1885" i="10"/>
  <c r="C1885" i="10"/>
  <c r="B1885" i="10"/>
  <c r="A1885" i="10"/>
  <c r="L1885" i="10"/>
  <c r="K1884" i="10"/>
  <c r="M1884" i="10"/>
  <c r="A1884" i="10"/>
  <c r="B1884" i="10"/>
  <c r="C1884" i="10"/>
  <c r="D1884" i="10"/>
  <c r="L1884" i="10"/>
  <c r="F1884" i="10"/>
  <c r="G1884" i="10"/>
  <c r="H1884" i="10"/>
  <c r="I1884" i="10"/>
  <c r="J1884" i="10"/>
  <c r="E1884" i="10"/>
  <c r="E1883" i="10"/>
  <c r="F1883" i="10"/>
  <c r="D1883" i="10"/>
  <c r="M1883" i="10"/>
  <c r="L1883" i="10"/>
  <c r="K1883" i="10"/>
  <c r="J1883" i="10"/>
  <c r="I1883" i="10"/>
  <c r="H1883" i="10"/>
  <c r="G1883" i="10"/>
  <c r="C1883" i="10"/>
  <c r="B1883" i="10"/>
  <c r="A1883" i="10"/>
  <c r="K1882" i="10"/>
  <c r="M1882" i="10"/>
  <c r="A1882" i="10"/>
  <c r="B1882" i="10"/>
  <c r="C1882" i="10"/>
  <c r="D1882" i="10"/>
  <c r="E1882" i="10"/>
  <c r="F1882" i="10"/>
  <c r="G1882" i="10"/>
  <c r="I99" i="4"/>
  <c r="H1882" i="10"/>
  <c r="I1882" i="10"/>
  <c r="J1882" i="10"/>
  <c r="L1882" i="10"/>
  <c r="M1881" i="10"/>
  <c r="L1881" i="10"/>
  <c r="A1881" i="10"/>
  <c r="B1881" i="10"/>
  <c r="C1881" i="10"/>
  <c r="D1881" i="10"/>
  <c r="E1881" i="10"/>
  <c r="K1881" i="10"/>
  <c r="F1881" i="10"/>
  <c r="G1881" i="10"/>
  <c r="H1881" i="10"/>
  <c r="J1881" i="10"/>
  <c r="I1881" i="10"/>
  <c r="K1880" i="10"/>
  <c r="A1880" i="10"/>
  <c r="B1880" i="10"/>
  <c r="C1880" i="10"/>
  <c r="D1880" i="10"/>
  <c r="E1880" i="10"/>
  <c r="F1880" i="10"/>
  <c r="J1880" i="10"/>
  <c r="G1880" i="10"/>
  <c r="H1880" i="10"/>
  <c r="I1880" i="10"/>
  <c r="L1880" i="10"/>
  <c r="M1880" i="10"/>
  <c r="D1879" i="10"/>
  <c r="A1879" i="10"/>
  <c r="B1879" i="10"/>
  <c r="C1879" i="10"/>
  <c r="E1879" i="10"/>
  <c r="F1879" i="10"/>
  <c r="G1879" i="10"/>
  <c r="H1879" i="10"/>
  <c r="I1879" i="10"/>
  <c r="J1879" i="10"/>
  <c r="L1879" i="10"/>
  <c r="M1879" i="10"/>
  <c r="K1879" i="10"/>
  <c r="E1878" i="10"/>
  <c r="K1878" i="10"/>
  <c r="M1878" i="10"/>
  <c r="L1878" i="10"/>
  <c r="J1878" i="10"/>
  <c r="I1878" i="10"/>
  <c r="H1878" i="10"/>
  <c r="G1878" i="10"/>
  <c r="F1878" i="10"/>
  <c r="D1878" i="10"/>
  <c r="C1878" i="10"/>
  <c r="B1878" i="10"/>
  <c r="A1878" i="10"/>
  <c r="J1877" i="10"/>
  <c r="M1877" i="10"/>
  <c r="I1877" i="10"/>
  <c r="H1877" i="10"/>
  <c r="G1877" i="10"/>
  <c r="F1877" i="10"/>
  <c r="E1877" i="10"/>
  <c r="D1877" i="10"/>
  <c r="C1877" i="10"/>
  <c r="B1877" i="10"/>
  <c r="A1877" i="10"/>
  <c r="K1877" i="10"/>
  <c r="L1877" i="10"/>
  <c r="J1876" i="10"/>
  <c r="L1876" i="10"/>
  <c r="M1876" i="10"/>
  <c r="A1876" i="10"/>
  <c r="B1876" i="10"/>
  <c r="C1876" i="10"/>
  <c r="K1876" i="10"/>
  <c r="E1876" i="10"/>
  <c r="F1876" i="10"/>
  <c r="G1876" i="10"/>
  <c r="H1876" i="10"/>
  <c r="I1876" i="10"/>
  <c r="D1876" i="10"/>
  <c r="E1875" i="10"/>
  <c r="K1875" i="10"/>
  <c r="L1875" i="10"/>
  <c r="J1875" i="10"/>
  <c r="M1875" i="10"/>
  <c r="I1875" i="10"/>
  <c r="H1875" i="10"/>
  <c r="G1875" i="10"/>
  <c r="F1875" i="10"/>
  <c r="D1875" i="10"/>
  <c r="C1875" i="10"/>
  <c r="B1875" i="10"/>
  <c r="A1875" i="10"/>
  <c r="J1874" i="10"/>
  <c r="K1874" i="10"/>
  <c r="M1874" i="10"/>
  <c r="A1874" i="10"/>
  <c r="B1874" i="10"/>
  <c r="C1874" i="10"/>
  <c r="D1874" i="10"/>
  <c r="E1874" i="10"/>
  <c r="F1874" i="10"/>
  <c r="H1874" i="10"/>
  <c r="I1874" i="10"/>
  <c r="G1874" i="10"/>
  <c r="L1874" i="10"/>
  <c r="A1873" i="10"/>
  <c r="K1873" i="10"/>
  <c r="B1873" i="10"/>
  <c r="C1873" i="10"/>
  <c r="D1873" i="10"/>
  <c r="E1873" i="10"/>
  <c r="F1873" i="10"/>
  <c r="G1873" i="10"/>
  <c r="J1873" i="10"/>
  <c r="H1873" i="10"/>
  <c r="M1873" i="10"/>
  <c r="L1873" i="10"/>
  <c r="I1873" i="10"/>
  <c r="M1872" i="10"/>
  <c r="L1872" i="10"/>
  <c r="A1872" i="10"/>
  <c r="B1872" i="10"/>
  <c r="C1872" i="10"/>
  <c r="D1872" i="10"/>
  <c r="E1872" i="10"/>
  <c r="K1872" i="10"/>
  <c r="F1872" i="10"/>
  <c r="G1872" i="10"/>
  <c r="H1872" i="10"/>
  <c r="J1872" i="10"/>
  <c r="I1872" i="10"/>
  <c r="K1871" i="10"/>
  <c r="A1871" i="10"/>
  <c r="B1871" i="10"/>
  <c r="C1871" i="10"/>
  <c r="D1871" i="10"/>
  <c r="E1871" i="10"/>
  <c r="F1871" i="10"/>
  <c r="J1871" i="10"/>
  <c r="G1871" i="10"/>
  <c r="H1871" i="10"/>
  <c r="I1871" i="10"/>
  <c r="L1871" i="10"/>
  <c r="M1871" i="10"/>
  <c r="D1870" i="10"/>
  <c r="A1870" i="10"/>
  <c r="B1870" i="10"/>
  <c r="C1870" i="10"/>
  <c r="E1870" i="10"/>
  <c r="F1870" i="10"/>
  <c r="G1870" i="10"/>
  <c r="H1870" i="10"/>
  <c r="I1870" i="10"/>
  <c r="J1870" i="10"/>
  <c r="L1870" i="10"/>
  <c r="M1870" i="10"/>
  <c r="K1870" i="10"/>
  <c r="E1869" i="10"/>
  <c r="K1869" i="10"/>
  <c r="M1869" i="10"/>
  <c r="L1869" i="10"/>
  <c r="J1869" i="10"/>
  <c r="I1869" i="10"/>
  <c r="H1869" i="10"/>
  <c r="G1869" i="10"/>
  <c r="F1869" i="10"/>
  <c r="D1869" i="10"/>
  <c r="C1869" i="10"/>
  <c r="B1869" i="10"/>
  <c r="A1869" i="10"/>
  <c r="J1868" i="10"/>
  <c r="M1868" i="10"/>
  <c r="I1868" i="10"/>
  <c r="H1868" i="10"/>
  <c r="G1868" i="10"/>
  <c r="F1868" i="10"/>
  <c r="E1868" i="10"/>
  <c r="D1868" i="10"/>
  <c r="C1868" i="10"/>
  <c r="B1868" i="10"/>
  <c r="A1868" i="10"/>
  <c r="K1868" i="10"/>
  <c r="L1868" i="10"/>
  <c r="J1867" i="10"/>
  <c r="L1867" i="10"/>
  <c r="M1867" i="10"/>
  <c r="A1867" i="10"/>
  <c r="B1867" i="10"/>
  <c r="C1867" i="10"/>
  <c r="K1867" i="10"/>
  <c r="E1867" i="10"/>
  <c r="F1867" i="10"/>
  <c r="G1867" i="10"/>
  <c r="H1867" i="10"/>
  <c r="I1867" i="10"/>
  <c r="D1867" i="10"/>
  <c r="D1866" i="10"/>
  <c r="K1866" i="10"/>
  <c r="L1866" i="10"/>
  <c r="J1866" i="10"/>
  <c r="M1866" i="10"/>
  <c r="I1866" i="10"/>
  <c r="H1866" i="10"/>
  <c r="G1866" i="10"/>
  <c r="F1866" i="10"/>
  <c r="E1866" i="10"/>
  <c r="C1866" i="10"/>
  <c r="B1866" i="10"/>
  <c r="A1866" i="10"/>
  <c r="J1865" i="10"/>
  <c r="K1865" i="10"/>
  <c r="L1865" i="10"/>
  <c r="M1865" i="10"/>
  <c r="A1865" i="10"/>
  <c r="B1865" i="10"/>
  <c r="C1865" i="10"/>
  <c r="D1865" i="10"/>
  <c r="E1865" i="10"/>
  <c r="F1865" i="10"/>
  <c r="G1865" i="10"/>
  <c r="H1865" i="10"/>
  <c r="I1865" i="10"/>
  <c r="J1864" i="10"/>
  <c r="A1864" i="10"/>
  <c r="I1864" i="10"/>
  <c r="H1864" i="10"/>
  <c r="L1864" i="10"/>
  <c r="M1864" i="10"/>
  <c r="K1864" i="10"/>
  <c r="G1864" i="10"/>
  <c r="F1864" i="10"/>
  <c r="E1864" i="10"/>
  <c r="D1864" i="10"/>
  <c r="C1864" i="10"/>
  <c r="B1864" i="10"/>
  <c r="J1863" i="10"/>
  <c r="M1863" i="10"/>
  <c r="L1863" i="10"/>
  <c r="A1863" i="10"/>
  <c r="B1863" i="10"/>
  <c r="C1863" i="10"/>
  <c r="K1863" i="10"/>
  <c r="E1863" i="10"/>
  <c r="F1863" i="10"/>
  <c r="G1863" i="10"/>
  <c r="H1863" i="10"/>
  <c r="I1863" i="10"/>
  <c r="D1863" i="10"/>
  <c r="D1862" i="10"/>
  <c r="A1862" i="10"/>
  <c r="M1862" i="10"/>
  <c r="L1862" i="10"/>
  <c r="K1862" i="10"/>
  <c r="J1862" i="10"/>
  <c r="I1862" i="10"/>
  <c r="H1862" i="10"/>
  <c r="G1862" i="10"/>
  <c r="F1862" i="10"/>
  <c r="E1862" i="10"/>
  <c r="C1862" i="10"/>
  <c r="B1862" i="10"/>
  <c r="K1861" i="10"/>
  <c r="A1861" i="10"/>
  <c r="I1861" i="10"/>
  <c r="H1861" i="10"/>
  <c r="G1861" i="10"/>
  <c r="F1861" i="10"/>
  <c r="E1861" i="10"/>
  <c r="J1861" i="10"/>
  <c r="D1861" i="10"/>
  <c r="C1861" i="10"/>
  <c r="B1861" i="10"/>
  <c r="L1861" i="10"/>
  <c r="M1861" i="10"/>
  <c r="J1860" i="10"/>
  <c r="L1860" i="10"/>
  <c r="M1860" i="10"/>
  <c r="K1860" i="10"/>
  <c r="A1860" i="10"/>
  <c r="B1860" i="10"/>
  <c r="C1860" i="10"/>
  <c r="E1860" i="10"/>
  <c r="F1860" i="10"/>
  <c r="G1860" i="10"/>
  <c r="H1860" i="10"/>
  <c r="I1860" i="10"/>
  <c r="D1860" i="10"/>
  <c r="E1859" i="10"/>
  <c r="K1859" i="10"/>
  <c r="L1859" i="10"/>
  <c r="J1859" i="10"/>
  <c r="M1859" i="10"/>
  <c r="I1859" i="10"/>
  <c r="H1859" i="10"/>
  <c r="G1859" i="10"/>
  <c r="F1859" i="10"/>
  <c r="D1859" i="10"/>
  <c r="C1859" i="10"/>
  <c r="B1859" i="10"/>
  <c r="A1859" i="10"/>
  <c r="J1858" i="10"/>
  <c r="I1858" i="10"/>
  <c r="H1858" i="10"/>
  <c r="G1858" i="10"/>
  <c r="F1858" i="10"/>
  <c r="E1858" i="10"/>
  <c r="D1858" i="10"/>
  <c r="C1858" i="10"/>
  <c r="B1858" i="10"/>
  <c r="A1858" i="10"/>
  <c r="K1858" i="10"/>
  <c r="L1858" i="10"/>
  <c r="M1858" i="10"/>
  <c r="K1857" i="10"/>
  <c r="G1857" i="10"/>
  <c r="A1857" i="10"/>
  <c r="L1857" i="10"/>
  <c r="M1857" i="10"/>
  <c r="B1857" i="10"/>
  <c r="C1857" i="10"/>
  <c r="D1857" i="10"/>
  <c r="J1857" i="10"/>
  <c r="E1857" i="10"/>
  <c r="H1857" i="10"/>
  <c r="I1857" i="10"/>
  <c r="F1857" i="10"/>
  <c r="M1856" i="10"/>
  <c r="G1856" i="10"/>
  <c r="A1856" i="10"/>
  <c r="K1856" i="10"/>
  <c r="B1856" i="10"/>
  <c r="C1856" i="10"/>
  <c r="D1856" i="10"/>
  <c r="E1856" i="10"/>
  <c r="J1856" i="10"/>
  <c r="F1856" i="10"/>
  <c r="H1856" i="10"/>
  <c r="L1856" i="10"/>
  <c r="I1856" i="10"/>
  <c r="L1855" i="10"/>
  <c r="I1855" i="10"/>
  <c r="A1855" i="10"/>
  <c r="B1855" i="10"/>
  <c r="C1855" i="10"/>
  <c r="D1855" i="10"/>
  <c r="E1855" i="10"/>
  <c r="F1855" i="10"/>
  <c r="J1855" i="10"/>
  <c r="G1855" i="10"/>
  <c r="H1855" i="10"/>
  <c r="K1855" i="10"/>
  <c r="M1855" i="10"/>
  <c r="L1854" i="10"/>
  <c r="M1854" i="10"/>
  <c r="A1854" i="10"/>
  <c r="B1854" i="10"/>
  <c r="K1854" i="10"/>
  <c r="C1854" i="10"/>
  <c r="D1854" i="10"/>
  <c r="E1854" i="10"/>
  <c r="F1854" i="10"/>
  <c r="J1854" i="10"/>
  <c r="G1854" i="10"/>
  <c r="H1854" i="10"/>
  <c r="I1854" i="10"/>
  <c r="K1853" i="10"/>
  <c r="A1853" i="10"/>
  <c r="L1853" i="10"/>
  <c r="M1853" i="10"/>
  <c r="I1853" i="10"/>
  <c r="H1853" i="10"/>
  <c r="G1853" i="10"/>
  <c r="J1853" i="10"/>
  <c r="F1853" i="10"/>
  <c r="E1853" i="10"/>
  <c r="D1853" i="10"/>
  <c r="C1853" i="10"/>
  <c r="B1853" i="10"/>
  <c r="J1852" i="10"/>
  <c r="M1852" i="10"/>
  <c r="L1852" i="10"/>
  <c r="K1852" i="10"/>
  <c r="A1852" i="10"/>
  <c r="B1852" i="10"/>
  <c r="C1852" i="10"/>
  <c r="E1852" i="10"/>
  <c r="F1852" i="10"/>
  <c r="G1852" i="10"/>
  <c r="H1852" i="10"/>
  <c r="I1852" i="10"/>
  <c r="D1852" i="10"/>
  <c r="D1851" i="10"/>
  <c r="A1851" i="10"/>
  <c r="M1851" i="10"/>
  <c r="L1851" i="10"/>
  <c r="K1851" i="10"/>
  <c r="J1851" i="10"/>
  <c r="I1851" i="10"/>
  <c r="H1851" i="10"/>
  <c r="G1851" i="10"/>
  <c r="F1851" i="10"/>
  <c r="E1851" i="10"/>
  <c r="C1851" i="10"/>
  <c r="B1851" i="10"/>
  <c r="K1850" i="10"/>
  <c r="A1850" i="10"/>
  <c r="I1850" i="10"/>
  <c r="H1850" i="10"/>
  <c r="G1850" i="10"/>
  <c r="F1850" i="10"/>
  <c r="E1850" i="10"/>
  <c r="J1850" i="10"/>
  <c r="D1850" i="10"/>
  <c r="C1850" i="10"/>
  <c r="B1850" i="10"/>
  <c r="L1850" i="10"/>
  <c r="M1850" i="10"/>
  <c r="J1849" i="10"/>
  <c r="L1849" i="10"/>
  <c r="M1849" i="10"/>
  <c r="K1849" i="10"/>
  <c r="A1849" i="10"/>
  <c r="B1849" i="10"/>
  <c r="C1849" i="10"/>
  <c r="E1849" i="10"/>
  <c r="F1849" i="10"/>
  <c r="G1849" i="10"/>
  <c r="H1849" i="10"/>
  <c r="I1849" i="10"/>
  <c r="D1849" i="10"/>
  <c r="D1848" i="10"/>
  <c r="K1848" i="10"/>
  <c r="L1848" i="10"/>
  <c r="J1848" i="10"/>
  <c r="M1848" i="10"/>
  <c r="I1848" i="10"/>
  <c r="H1848" i="10"/>
  <c r="G1848" i="10"/>
  <c r="F1848" i="10"/>
  <c r="E1848" i="10"/>
  <c r="C1848" i="10"/>
  <c r="B1848" i="10"/>
  <c r="A1848" i="10"/>
  <c r="J1847" i="10"/>
  <c r="K1847" i="10"/>
  <c r="M1847" i="10"/>
  <c r="A1847" i="10"/>
  <c r="B1847" i="10"/>
  <c r="C1847" i="10"/>
  <c r="D1847" i="10"/>
  <c r="E1847" i="10"/>
  <c r="F1847" i="10"/>
  <c r="G1847" i="10"/>
  <c r="H1847" i="10"/>
  <c r="I1847" i="10"/>
  <c r="L1847" i="10"/>
  <c r="K1846" i="10"/>
  <c r="I1846" i="10"/>
  <c r="L1846" i="10"/>
  <c r="M1846" i="10"/>
  <c r="H1846" i="10"/>
  <c r="J1846" i="10"/>
  <c r="G1846" i="10"/>
  <c r="F1846" i="10"/>
  <c r="E1846" i="10"/>
  <c r="D1846" i="10"/>
  <c r="C1846" i="10"/>
  <c r="B1846" i="10"/>
  <c r="A1846" i="10"/>
  <c r="K1845" i="10"/>
  <c r="M1845" i="10"/>
  <c r="A1845" i="10"/>
  <c r="B1845" i="10"/>
  <c r="C1845" i="10"/>
  <c r="L1845" i="10"/>
  <c r="E1845" i="10"/>
  <c r="F1845" i="10"/>
  <c r="G1845" i="10"/>
  <c r="H1845" i="10"/>
  <c r="I1845" i="10"/>
  <c r="J1845" i="10"/>
  <c r="D1845" i="10"/>
  <c r="D1844" i="10"/>
  <c r="K1844" i="10"/>
  <c r="M1844" i="10"/>
  <c r="L1844" i="10"/>
  <c r="J1844" i="10"/>
  <c r="I1844" i="10"/>
  <c r="H1844" i="10"/>
  <c r="G1844" i="10"/>
  <c r="F1844" i="10"/>
  <c r="E1844" i="10"/>
  <c r="C1844" i="10"/>
  <c r="B1844" i="10"/>
  <c r="A1844" i="10"/>
  <c r="M1843" i="10"/>
  <c r="L1843" i="10"/>
  <c r="K1843" i="10"/>
  <c r="A1843" i="10"/>
  <c r="B1843" i="10"/>
  <c r="C1843" i="10"/>
  <c r="D1843" i="10"/>
  <c r="E1843" i="10"/>
  <c r="F1843" i="10"/>
  <c r="G1843" i="10"/>
  <c r="H1843" i="10"/>
  <c r="I1843" i="10"/>
  <c r="J1843" i="10"/>
  <c r="D1842" i="10"/>
  <c r="K1842" i="10"/>
  <c r="L1842" i="10"/>
  <c r="J1842" i="10"/>
  <c r="M1842" i="10"/>
  <c r="I1842" i="10"/>
  <c r="H1842" i="10"/>
  <c r="G1842" i="10"/>
  <c r="F1842" i="10"/>
  <c r="E1842" i="10"/>
  <c r="C1842" i="10"/>
  <c r="B1842" i="10"/>
  <c r="A1842" i="10"/>
  <c r="J1841" i="10"/>
  <c r="K1841" i="10"/>
  <c r="L1841" i="10"/>
  <c r="M1841" i="10"/>
  <c r="H1841" i="10"/>
  <c r="I1841" i="10"/>
  <c r="A1841" i="10"/>
  <c r="B1841" i="10"/>
  <c r="C1841" i="10"/>
  <c r="D1841" i="10"/>
  <c r="E1841" i="10"/>
  <c r="F1841" i="10"/>
  <c r="G1841" i="10"/>
  <c r="J1840" i="10"/>
  <c r="I1840" i="10"/>
  <c r="A1840" i="10"/>
  <c r="B1840" i="10"/>
  <c r="C1840" i="10"/>
  <c r="D1840" i="10"/>
  <c r="E1840" i="10"/>
  <c r="M1840" i="10"/>
  <c r="F1840" i="10"/>
  <c r="K1840" i="10"/>
  <c r="G1840" i="10"/>
  <c r="L1840" i="10"/>
  <c r="H1840" i="10"/>
  <c r="M1839" i="10"/>
  <c r="K1839" i="10"/>
  <c r="I1839" i="10"/>
  <c r="H1839" i="10"/>
  <c r="G1839" i="10"/>
  <c r="F1839" i="10"/>
  <c r="J1839" i="10"/>
  <c r="L1839" i="10"/>
  <c r="E1839" i="10"/>
  <c r="D1839" i="10"/>
  <c r="C1839" i="10"/>
  <c r="B1839" i="10"/>
  <c r="A1839" i="10"/>
  <c r="J1838" i="10"/>
  <c r="M1838" i="10"/>
  <c r="L1838" i="10"/>
  <c r="K1838" i="10"/>
  <c r="A1838" i="10"/>
  <c r="B1838" i="10"/>
  <c r="C1838" i="10"/>
  <c r="E1838" i="10"/>
  <c r="F1838" i="10"/>
  <c r="G1838" i="10"/>
  <c r="H1838" i="10"/>
  <c r="I1838" i="10"/>
  <c r="D1838" i="10"/>
  <c r="D1837" i="10"/>
  <c r="K1837" i="10"/>
  <c r="M1837" i="10"/>
  <c r="L1837" i="10"/>
  <c r="J1837" i="10"/>
  <c r="I1837" i="10"/>
  <c r="H1837" i="10"/>
  <c r="G1837" i="10"/>
  <c r="F1837" i="10"/>
  <c r="E1837" i="10"/>
  <c r="C1837" i="10"/>
  <c r="B1837" i="10"/>
  <c r="A1837" i="10"/>
  <c r="M1836" i="10"/>
  <c r="L1836" i="10"/>
  <c r="K1836" i="10"/>
  <c r="A1836" i="10"/>
  <c r="B1836" i="10"/>
  <c r="C1836" i="10"/>
  <c r="D1836" i="10"/>
  <c r="E1836" i="10"/>
  <c r="F1836" i="10"/>
  <c r="G1836" i="10"/>
  <c r="H1836" i="10"/>
  <c r="I1836" i="10"/>
  <c r="J1836" i="10"/>
  <c r="D1835" i="10"/>
  <c r="C1835" i="10"/>
  <c r="M1835" i="10"/>
  <c r="L1835" i="10"/>
  <c r="K1835" i="10"/>
  <c r="J1835" i="10"/>
  <c r="I1835" i="10"/>
  <c r="H1835" i="10"/>
  <c r="G1835" i="10"/>
  <c r="F1835" i="10"/>
  <c r="B1835" i="10"/>
  <c r="A1835" i="10"/>
  <c r="E1835" i="10"/>
  <c r="K1834" i="10"/>
  <c r="M1834" i="10"/>
  <c r="A1834" i="10"/>
  <c r="B1834" i="10"/>
  <c r="C1834" i="10"/>
  <c r="D1834" i="10"/>
  <c r="E1834" i="10"/>
  <c r="F1834" i="10"/>
  <c r="G1834" i="10"/>
  <c r="H1834" i="10"/>
  <c r="I1834" i="10"/>
  <c r="J1834" i="10"/>
  <c r="L1834" i="10"/>
  <c r="L1833" i="10"/>
  <c r="K1833" i="10"/>
  <c r="M1833" i="10"/>
  <c r="I1833" i="10"/>
  <c r="H1833" i="10"/>
  <c r="G1833" i="10"/>
  <c r="J1833" i="10"/>
  <c r="F1833" i="10"/>
  <c r="E1833" i="10"/>
  <c r="D1833" i="10"/>
  <c r="C1833" i="10"/>
  <c r="B1833" i="10"/>
  <c r="A1833" i="10"/>
  <c r="J1832" i="10"/>
  <c r="M1832" i="10"/>
  <c r="L1832" i="10"/>
  <c r="A1832" i="10"/>
  <c r="B1832" i="10"/>
  <c r="C1832" i="10"/>
  <c r="K1832" i="10"/>
  <c r="E1832" i="10"/>
  <c r="F1832" i="10"/>
  <c r="G1832" i="10"/>
  <c r="H1832" i="10"/>
  <c r="I1832" i="10"/>
  <c r="D1832" i="10"/>
  <c r="D1831" i="10"/>
  <c r="K1831" i="10"/>
  <c r="M1831" i="10"/>
  <c r="L1831" i="10"/>
  <c r="J1831" i="10"/>
  <c r="I1831" i="10"/>
  <c r="H1831" i="10"/>
  <c r="G1831" i="10"/>
  <c r="F1831" i="10"/>
  <c r="E1831" i="10"/>
  <c r="C1831" i="10"/>
  <c r="B1831" i="10"/>
  <c r="A1831" i="10"/>
  <c r="M1830" i="10"/>
  <c r="L1830" i="10"/>
  <c r="K1830" i="10"/>
  <c r="A1830" i="10"/>
  <c r="B1830" i="10"/>
  <c r="C1830" i="10"/>
  <c r="D1830" i="10"/>
  <c r="E1830" i="10"/>
  <c r="F1830" i="10"/>
  <c r="G1830" i="10"/>
  <c r="H1830" i="10"/>
  <c r="I1830" i="10"/>
  <c r="J1830" i="10"/>
  <c r="D1829" i="10"/>
  <c r="J1829" i="10"/>
  <c r="K1829" i="10"/>
  <c r="I1829" i="10"/>
  <c r="M1829" i="10"/>
  <c r="L1829" i="10"/>
  <c r="H1829" i="10"/>
  <c r="G1829" i="10"/>
  <c r="F1829" i="10"/>
  <c r="E1829" i="10"/>
  <c r="C1829" i="10"/>
  <c r="B1829" i="10"/>
  <c r="A1829" i="10"/>
  <c r="J1828" i="10"/>
  <c r="K1828" i="10"/>
  <c r="L1828" i="10"/>
  <c r="M1828" i="10"/>
  <c r="H1828" i="10"/>
  <c r="I1828" i="10"/>
  <c r="A1828" i="10"/>
  <c r="B1828" i="10"/>
  <c r="C1828" i="10"/>
  <c r="D1828" i="10"/>
  <c r="E1828" i="10"/>
  <c r="F1828" i="10"/>
  <c r="G1828" i="10"/>
  <c r="J1827" i="10"/>
  <c r="L1827" i="10"/>
  <c r="A1827" i="10"/>
  <c r="B1827" i="10"/>
  <c r="H1827" i="10"/>
  <c r="I1827" i="10"/>
  <c r="C1827" i="10"/>
  <c r="D1827" i="10"/>
  <c r="E1827" i="10"/>
  <c r="F1827" i="10"/>
  <c r="K1827" i="10"/>
  <c r="G1827" i="10"/>
  <c r="M1827" i="10"/>
  <c r="L1826" i="10"/>
  <c r="M1826" i="10"/>
  <c r="A1826" i="10"/>
  <c r="B1826" i="10"/>
  <c r="C1826" i="10"/>
  <c r="D1826" i="10"/>
  <c r="E1826" i="10"/>
  <c r="F1826" i="10"/>
  <c r="K1826" i="10"/>
  <c r="G1826" i="10"/>
  <c r="J1826" i="10"/>
  <c r="H1826" i="10"/>
  <c r="I1826" i="10"/>
  <c r="L1825" i="10"/>
  <c r="A1825" i="10"/>
  <c r="M1825" i="10"/>
  <c r="I1825" i="10"/>
  <c r="H1825" i="10"/>
  <c r="G1825" i="10"/>
  <c r="J1825" i="10"/>
  <c r="K1825" i="10"/>
  <c r="F1825" i="10"/>
  <c r="E1825" i="10"/>
  <c r="D1825" i="10"/>
  <c r="C1825" i="10"/>
  <c r="B1825" i="10"/>
  <c r="J1824" i="10"/>
  <c r="M1824" i="10"/>
  <c r="L1824" i="10"/>
  <c r="K1824" i="10"/>
  <c r="A1824" i="10"/>
  <c r="B1824" i="10"/>
  <c r="C1824" i="10"/>
  <c r="E1824" i="10"/>
  <c r="F1824" i="10"/>
  <c r="G1824" i="10"/>
  <c r="H1824" i="10"/>
  <c r="I1824" i="10"/>
  <c r="D1824" i="10"/>
  <c r="D1823" i="10"/>
  <c r="A1823" i="10"/>
  <c r="M1823" i="10"/>
  <c r="L1823" i="10"/>
  <c r="K1823" i="10"/>
  <c r="I1823" i="10"/>
  <c r="H1823" i="10"/>
  <c r="G1823" i="10"/>
  <c r="F1823" i="10"/>
  <c r="E1823" i="10"/>
  <c r="C1823" i="10"/>
  <c r="B1823" i="10"/>
  <c r="J1823" i="10"/>
  <c r="M1822" i="10"/>
  <c r="L1822" i="10"/>
  <c r="K1822" i="10"/>
  <c r="A1822" i="10"/>
  <c r="B1822" i="10"/>
  <c r="C1822" i="10"/>
  <c r="D1822" i="10"/>
  <c r="E1822" i="10"/>
  <c r="F1822" i="10"/>
  <c r="I96" i="4"/>
  <c r="G1822" i="10"/>
  <c r="H1822" i="10"/>
  <c r="I1822" i="10"/>
  <c r="J1822" i="10"/>
  <c r="D1821" i="10"/>
  <c r="C1821" i="10"/>
  <c r="M1821" i="10"/>
  <c r="L1821" i="10"/>
  <c r="K1821" i="10"/>
  <c r="J1821" i="10"/>
  <c r="I1821" i="10"/>
  <c r="H1821" i="10"/>
  <c r="G1821" i="10"/>
  <c r="F1821" i="10"/>
  <c r="B1821" i="10"/>
  <c r="A1821" i="10"/>
  <c r="E1821" i="10"/>
  <c r="J1820" i="10"/>
  <c r="L1820" i="10"/>
  <c r="M1820" i="10"/>
  <c r="A1820" i="10"/>
  <c r="B1820" i="10"/>
  <c r="C1820" i="10"/>
  <c r="D1820" i="10"/>
  <c r="E1820" i="10"/>
  <c r="F1820" i="10"/>
  <c r="G1820" i="10"/>
  <c r="H1820" i="10"/>
  <c r="I1820" i="10"/>
  <c r="K1820" i="10"/>
  <c r="K1819" i="10"/>
  <c r="J1819" i="10"/>
  <c r="H1819" i="10"/>
  <c r="L1819" i="10"/>
  <c r="M1819" i="10"/>
  <c r="G1819" i="10"/>
  <c r="I1819" i="10"/>
  <c r="F1819" i="10"/>
  <c r="E1819" i="10"/>
  <c r="D1819" i="10"/>
  <c r="C1819" i="10"/>
  <c r="B1819" i="10"/>
  <c r="A1819" i="10"/>
  <c r="I1818" i="10"/>
  <c r="M1818" i="10"/>
  <c r="L1818" i="10"/>
  <c r="K1818" i="10"/>
  <c r="A1818" i="10"/>
  <c r="B1818" i="10"/>
  <c r="J1818" i="10"/>
  <c r="D1818" i="10"/>
  <c r="E1818" i="10"/>
  <c r="F1818" i="10"/>
  <c r="G1818" i="10"/>
  <c r="H1818" i="10"/>
  <c r="C1818" i="10"/>
  <c r="C1817" i="10"/>
  <c r="J1817" i="10"/>
  <c r="M1817" i="10"/>
  <c r="L1817" i="10"/>
  <c r="K1817" i="10"/>
  <c r="I1817" i="10"/>
  <c r="H1817" i="10"/>
  <c r="G1817" i="10"/>
  <c r="F1817" i="10"/>
  <c r="E1817" i="10"/>
  <c r="D1817" i="10"/>
  <c r="B1817" i="10"/>
  <c r="A1817" i="10"/>
  <c r="M1816" i="10"/>
  <c r="L1816" i="10"/>
  <c r="K1816" i="10"/>
  <c r="J1816" i="10"/>
  <c r="A1816" i="10"/>
  <c r="B1816" i="10"/>
  <c r="C1816" i="10"/>
  <c r="D1816" i="10"/>
  <c r="E1816" i="10"/>
  <c r="F1816" i="10"/>
  <c r="G1816" i="10"/>
  <c r="H1816" i="10"/>
  <c r="I1816" i="10"/>
  <c r="D1815" i="10"/>
  <c r="C1815" i="10"/>
  <c r="M1815" i="10"/>
  <c r="L1815" i="10"/>
  <c r="K1815" i="10"/>
  <c r="J1815" i="10"/>
  <c r="I1815" i="10"/>
  <c r="H1815" i="10"/>
  <c r="G1815" i="10"/>
  <c r="F1815" i="10"/>
  <c r="B1815" i="10"/>
  <c r="A1815" i="10"/>
  <c r="E1815" i="10"/>
  <c r="J1814" i="10"/>
  <c r="H1814" i="10"/>
  <c r="L1814" i="10"/>
  <c r="M1814" i="10"/>
  <c r="I1814" i="10"/>
  <c r="K1814" i="10"/>
  <c r="A1814" i="10"/>
  <c r="B1814" i="10"/>
  <c r="C1814" i="10"/>
  <c r="D1814" i="10"/>
  <c r="E1814" i="10"/>
  <c r="F1814" i="10"/>
  <c r="G1814" i="10"/>
  <c r="K1813" i="10"/>
  <c r="H1813" i="10"/>
  <c r="A1813" i="10"/>
  <c r="B1813" i="10"/>
  <c r="C1813" i="10"/>
  <c r="D1813" i="10"/>
  <c r="M1813" i="10"/>
  <c r="E1813" i="10"/>
  <c r="J1813" i="10"/>
  <c r="F1813" i="10"/>
  <c r="I1813" i="10"/>
  <c r="L1813" i="10"/>
  <c r="G1813" i="10"/>
  <c r="K1812" i="10"/>
  <c r="A1812" i="10"/>
  <c r="L1812" i="10"/>
  <c r="M1812" i="10"/>
  <c r="H1812" i="10"/>
  <c r="G1812" i="10"/>
  <c r="I1812" i="10"/>
  <c r="J1812" i="10"/>
  <c r="F1812" i="10"/>
  <c r="E1812" i="10"/>
  <c r="D1812" i="10"/>
  <c r="C1812" i="10"/>
  <c r="B1812" i="10"/>
  <c r="I1811" i="10"/>
  <c r="M1811" i="10"/>
  <c r="L1811" i="10"/>
  <c r="K1811" i="10"/>
  <c r="J1811" i="10"/>
  <c r="A1811" i="10"/>
  <c r="B1811" i="10"/>
  <c r="D1811" i="10"/>
  <c r="E1811" i="10"/>
  <c r="F1811" i="10"/>
  <c r="G1811" i="10"/>
  <c r="H1811" i="10"/>
  <c r="C1811" i="10"/>
  <c r="C1810" i="10"/>
  <c r="J1810" i="10"/>
  <c r="M1810" i="10"/>
  <c r="L1810" i="10"/>
  <c r="K1810" i="10"/>
  <c r="I1810" i="10"/>
  <c r="H1810" i="10"/>
  <c r="G1810" i="10"/>
  <c r="F1810" i="10"/>
  <c r="E1810" i="10"/>
  <c r="D1810" i="10"/>
  <c r="B1810" i="10"/>
  <c r="A1810" i="10"/>
  <c r="M1809" i="10"/>
  <c r="L1809" i="10"/>
  <c r="K1809" i="10"/>
  <c r="J1809" i="10"/>
  <c r="A1809" i="10"/>
  <c r="B1809" i="10"/>
  <c r="C1809" i="10"/>
  <c r="D1809" i="10"/>
  <c r="E1809" i="10"/>
  <c r="F1809" i="10"/>
  <c r="G1809" i="10"/>
  <c r="H1809" i="10"/>
  <c r="I1809" i="10"/>
  <c r="C1808" i="10"/>
  <c r="B1808" i="10"/>
  <c r="M1808" i="10"/>
  <c r="L1808" i="10"/>
  <c r="K1808" i="10"/>
  <c r="J1808" i="10"/>
  <c r="I1808" i="10"/>
  <c r="H1808" i="10"/>
  <c r="G1808" i="10"/>
  <c r="F1808" i="10"/>
  <c r="E1808" i="10"/>
  <c r="A1808" i="10"/>
  <c r="D1808" i="10"/>
  <c r="J1807" i="10"/>
  <c r="L1807" i="10"/>
  <c r="M1807" i="10"/>
  <c r="A1807" i="10"/>
  <c r="B1807" i="10"/>
  <c r="C1807" i="10"/>
  <c r="D1807" i="10"/>
  <c r="E1807" i="10"/>
  <c r="F1807" i="10"/>
  <c r="G1807" i="10"/>
  <c r="H1807" i="10"/>
  <c r="I1807" i="10"/>
  <c r="K1807" i="10"/>
  <c r="K1806" i="10"/>
  <c r="J1806" i="10"/>
  <c r="H1806" i="10"/>
  <c r="L1806" i="10"/>
  <c r="M1806" i="10"/>
  <c r="G1806" i="10"/>
  <c r="I1806" i="10"/>
  <c r="F1806" i="10"/>
  <c r="E1806" i="10"/>
  <c r="D1806" i="10"/>
  <c r="C1806" i="10"/>
  <c r="B1806" i="10"/>
  <c r="A1806" i="10"/>
  <c r="I1805" i="10"/>
  <c r="M1805" i="10"/>
  <c r="L1805" i="10"/>
  <c r="K1805" i="10"/>
  <c r="A1805" i="10"/>
  <c r="B1805" i="10"/>
  <c r="J1805" i="10"/>
  <c r="D1805" i="10"/>
  <c r="E1805" i="10"/>
  <c r="F1805" i="10"/>
  <c r="G1805" i="10"/>
  <c r="H1805" i="10"/>
  <c r="C1805" i="10"/>
  <c r="C1804" i="10"/>
  <c r="J1804" i="10"/>
  <c r="M1804" i="10"/>
  <c r="L1804" i="10"/>
  <c r="K1804" i="10"/>
  <c r="I1804" i="10"/>
  <c r="H1804" i="10"/>
  <c r="G1804" i="10"/>
  <c r="F1804" i="10"/>
  <c r="E1804" i="10"/>
  <c r="D1804" i="10"/>
  <c r="B1804" i="10"/>
  <c r="A1804" i="10"/>
  <c r="M1803" i="10"/>
  <c r="L1803" i="10"/>
  <c r="K1803" i="10"/>
  <c r="J1803" i="10"/>
  <c r="A1803" i="10"/>
  <c r="B1803" i="10"/>
  <c r="C1803" i="10"/>
  <c r="D1803" i="10"/>
  <c r="E1803" i="10"/>
  <c r="F1803" i="10"/>
  <c r="G1803" i="10"/>
  <c r="H1803" i="10"/>
  <c r="I1803" i="10"/>
  <c r="H1802" i="10"/>
  <c r="K1802" i="10"/>
  <c r="M1802" i="10"/>
  <c r="A1802" i="10"/>
  <c r="B1802" i="10"/>
  <c r="C1802" i="10"/>
  <c r="D1802" i="10"/>
  <c r="E1802" i="10"/>
  <c r="F1802" i="10"/>
  <c r="G1802" i="10"/>
  <c r="I1802" i="10"/>
  <c r="J1802" i="10"/>
  <c r="L1802" i="10"/>
  <c r="I95" i="4"/>
  <c r="J1801" i="10"/>
  <c r="I1801" i="10"/>
  <c r="H1801" i="10"/>
  <c r="A1801" i="10"/>
  <c r="B1801" i="10"/>
  <c r="C1801" i="10"/>
  <c r="D1801" i="10"/>
  <c r="E1801" i="10"/>
  <c r="F1801" i="10"/>
  <c r="L1801" i="10"/>
  <c r="K1801" i="10"/>
  <c r="G1801" i="10"/>
  <c r="M1801" i="10"/>
  <c r="J1800" i="10"/>
  <c r="I94" i="4"/>
  <c r="I1800" i="10"/>
  <c r="A1800" i="10"/>
  <c r="B1800" i="10"/>
  <c r="C1800" i="10"/>
  <c r="D1800" i="10"/>
  <c r="E1800" i="10"/>
  <c r="H1800" i="10"/>
  <c r="F1800" i="10"/>
  <c r="M1800" i="10"/>
  <c r="L1800" i="10"/>
  <c r="K1800" i="10"/>
  <c r="G1800" i="10"/>
  <c r="J1799" i="10"/>
  <c r="I1799" i="10"/>
  <c r="K1799" i="10"/>
  <c r="L1799" i="10"/>
  <c r="G1799" i="10"/>
  <c r="M1799" i="10"/>
  <c r="F1799" i="10"/>
  <c r="H1799" i="10"/>
  <c r="E1799" i="10"/>
  <c r="D1799" i="10"/>
  <c r="C1799" i="10"/>
  <c r="B1799" i="10"/>
  <c r="A1799" i="10"/>
  <c r="G1798" i="10"/>
  <c r="M1798" i="10"/>
  <c r="L1798" i="10"/>
  <c r="K1798" i="10"/>
  <c r="J1798" i="10"/>
  <c r="I1798" i="10"/>
  <c r="A1798" i="10"/>
  <c r="H1798" i="10"/>
  <c r="C1798" i="10"/>
  <c r="D1798" i="10"/>
  <c r="E1798" i="10"/>
  <c r="F1798" i="10"/>
  <c r="B1798" i="10"/>
  <c r="B1797" i="10"/>
  <c r="H1797" i="10"/>
  <c r="M1797" i="10"/>
  <c r="L1797" i="10"/>
  <c r="K1797" i="10"/>
  <c r="J1797" i="10"/>
  <c r="I1797" i="10"/>
  <c r="G1797" i="10"/>
  <c r="F1797" i="10"/>
  <c r="E1797" i="10"/>
  <c r="D1797" i="10"/>
  <c r="C1797" i="10"/>
  <c r="A1797" i="10"/>
  <c r="M1796" i="10"/>
  <c r="L1796" i="10"/>
  <c r="K1796" i="10"/>
  <c r="J1796" i="10"/>
  <c r="I1796" i="10"/>
  <c r="H1796" i="10"/>
  <c r="A1796" i="10"/>
  <c r="B1796" i="10"/>
  <c r="C1796" i="10"/>
  <c r="D1796" i="10"/>
  <c r="E1796" i="10"/>
  <c r="F1796" i="10"/>
  <c r="G1796" i="10"/>
  <c r="B1795" i="10"/>
  <c r="I1795" i="10"/>
  <c r="J1795" i="10"/>
  <c r="H1795" i="10"/>
  <c r="M1795" i="10"/>
  <c r="L1795" i="10"/>
  <c r="K1795" i="10"/>
  <c r="G1795" i="10"/>
  <c r="F1795" i="10"/>
  <c r="E1795" i="10"/>
  <c r="D1795" i="10"/>
  <c r="C1795" i="10"/>
  <c r="A1795" i="10"/>
  <c r="G1794" i="10"/>
  <c r="F1794" i="10"/>
  <c r="A1794" i="10"/>
  <c r="K1794" i="10"/>
  <c r="J1794" i="10"/>
  <c r="I1794" i="10"/>
  <c r="H1794" i="10"/>
  <c r="B1794" i="10"/>
  <c r="M1794" i="10"/>
  <c r="C1794" i="10"/>
  <c r="D1794" i="10"/>
  <c r="E1794" i="10"/>
  <c r="L1794" i="10"/>
  <c r="H1793" i="10"/>
  <c r="A1793" i="10"/>
  <c r="B1793" i="10"/>
  <c r="C1793" i="10"/>
  <c r="D1793" i="10"/>
  <c r="E1793" i="10"/>
  <c r="G1793" i="10"/>
  <c r="F1793" i="10"/>
  <c r="M1793" i="10"/>
  <c r="I1793" i="10"/>
  <c r="J1793" i="10"/>
  <c r="K1793" i="10"/>
  <c r="L1793" i="10"/>
  <c r="K1792" i="10"/>
  <c r="L1792" i="10"/>
  <c r="M1792" i="10"/>
  <c r="J1792" i="10"/>
  <c r="I1792" i="10"/>
  <c r="E1792" i="10"/>
  <c r="F1792" i="10"/>
  <c r="A1792" i="10"/>
  <c r="B1792" i="10"/>
  <c r="C1792" i="10"/>
  <c r="D1792" i="10"/>
  <c r="G1792" i="10"/>
  <c r="H1792" i="10"/>
  <c r="C1791" i="10"/>
  <c r="L1791" i="10"/>
  <c r="K1791" i="10"/>
  <c r="I1791" i="10"/>
  <c r="G1791" i="10"/>
  <c r="F1791" i="10"/>
  <c r="E1791" i="10"/>
  <c r="B1791" i="10"/>
  <c r="D1791" i="10"/>
  <c r="H1791" i="10"/>
  <c r="J1791" i="10"/>
  <c r="M1791" i="10"/>
  <c r="A1791" i="10"/>
  <c r="K1790" i="10"/>
  <c r="M1790" i="10"/>
  <c r="L1790" i="10"/>
  <c r="J1790" i="10"/>
  <c r="I1790" i="10"/>
  <c r="H1790" i="10"/>
  <c r="G1790" i="10"/>
  <c r="F1790" i="10"/>
  <c r="E1790" i="10"/>
  <c r="D1790" i="10"/>
  <c r="C1790" i="10"/>
  <c r="B1790" i="10"/>
  <c r="A1790" i="10"/>
  <c r="G1789" i="10"/>
  <c r="L1789" i="10"/>
  <c r="B1789" i="10"/>
  <c r="C1789" i="10"/>
  <c r="D1789" i="10"/>
  <c r="E1789" i="10"/>
  <c r="F1789" i="10"/>
  <c r="M1789" i="10"/>
  <c r="H1789" i="10"/>
  <c r="I1789" i="10"/>
  <c r="J1789" i="10"/>
  <c r="K1789" i="10"/>
  <c r="A1789" i="10"/>
  <c r="M1788" i="10"/>
  <c r="L1788" i="10"/>
  <c r="K1788" i="10"/>
  <c r="J1788" i="10"/>
  <c r="I1788" i="10"/>
  <c r="H1788" i="10"/>
  <c r="G1788" i="10"/>
  <c r="F1788" i="10"/>
  <c r="E1788" i="10"/>
  <c r="D1788" i="10"/>
  <c r="C1788" i="10"/>
  <c r="A1788" i="10"/>
  <c r="B1788" i="10"/>
  <c r="F1787" i="10"/>
  <c r="C1787" i="10"/>
  <c r="G1787" i="10"/>
  <c r="H1787" i="10"/>
  <c r="I1787" i="10"/>
  <c r="J1787" i="10"/>
  <c r="E1787" i="10"/>
  <c r="K1787" i="10"/>
  <c r="L1787" i="10"/>
  <c r="M1787" i="10"/>
  <c r="B1787" i="10"/>
  <c r="A1787" i="10"/>
  <c r="D1787" i="10"/>
  <c r="F1786" i="10"/>
  <c r="A1786" i="10"/>
  <c r="G1786" i="10"/>
  <c r="E1786" i="10"/>
  <c r="H1786" i="10"/>
  <c r="I1786" i="10"/>
  <c r="J1786" i="10"/>
  <c r="K1786" i="10"/>
  <c r="L1786" i="10"/>
  <c r="M1786" i="10"/>
  <c r="D1786" i="10"/>
  <c r="C1786" i="10"/>
  <c r="B1786" i="10"/>
  <c r="K1785" i="10"/>
  <c r="L1785" i="10"/>
  <c r="M1785" i="10"/>
  <c r="J1785" i="10"/>
  <c r="I1785" i="10"/>
  <c r="H1785" i="10"/>
  <c r="G1785" i="10"/>
  <c r="F1785" i="10"/>
  <c r="E1785" i="10"/>
  <c r="D1785" i="10"/>
  <c r="C1785" i="10"/>
  <c r="B1785" i="10"/>
  <c r="A1785" i="10"/>
  <c r="M1784" i="10"/>
  <c r="L1784" i="10"/>
  <c r="K1784" i="10"/>
  <c r="J1784" i="10"/>
  <c r="I1784" i="10"/>
  <c r="H1784" i="10"/>
  <c r="G1784" i="10"/>
  <c r="F1784" i="10"/>
  <c r="E1784" i="10"/>
  <c r="A1784" i="10"/>
  <c r="B1784" i="10"/>
  <c r="C1784" i="10"/>
  <c r="D1784" i="10"/>
  <c r="F1783" i="10"/>
  <c r="D1783" i="10"/>
  <c r="C1783" i="10"/>
  <c r="B1783" i="10"/>
  <c r="A1783" i="10"/>
  <c r="E1783" i="10"/>
  <c r="H1783" i="10"/>
  <c r="M1783" i="10"/>
  <c r="L1783" i="10"/>
  <c r="K1783" i="10"/>
  <c r="J1783" i="10"/>
  <c r="I1783" i="10"/>
  <c r="G1783" i="10"/>
  <c r="F1782" i="10"/>
  <c r="D1782" i="10"/>
  <c r="C1782" i="10"/>
  <c r="B1782" i="10"/>
  <c r="A1782" i="10"/>
  <c r="G1782" i="10"/>
  <c r="H1782" i="10"/>
  <c r="I1782" i="10"/>
  <c r="J1782" i="10"/>
  <c r="K1782" i="10"/>
  <c r="L1782" i="10"/>
  <c r="M1782" i="10"/>
  <c r="E1782" i="10"/>
  <c r="E1781" i="10"/>
  <c r="D1781" i="10"/>
  <c r="C1781" i="10"/>
  <c r="B1781" i="10"/>
  <c r="A1781" i="10"/>
  <c r="F1781" i="10"/>
  <c r="H1781" i="10"/>
  <c r="M1781" i="10"/>
  <c r="L1781" i="10"/>
  <c r="K1781" i="10"/>
  <c r="J1781" i="10"/>
  <c r="I1781" i="10"/>
  <c r="G1781" i="10"/>
  <c r="F1780" i="10"/>
  <c r="D1780" i="10"/>
  <c r="C1780" i="10"/>
  <c r="B1780" i="10"/>
  <c r="A1780" i="10"/>
  <c r="G1780" i="10"/>
  <c r="H1780" i="10"/>
  <c r="I1780" i="10"/>
  <c r="J1780" i="10"/>
  <c r="K1780" i="10"/>
  <c r="L1780" i="10"/>
  <c r="M1780" i="10"/>
  <c r="E1780" i="10"/>
  <c r="I1779" i="10"/>
  <c r="H1779" i="10"/>
  <c r="F1779" i="10"/>
  <c r="J1779" i="10"/>
  <c r="E1779" i="10"/>
  <c r="K1779" i="10"/>
  <c r="L1779" i="10"/>
  <c r="M1779" i="10"/>
  <c r="D1779" i="10"/>
  <c r="C1779" i="10"/>
  <c r="B1779" i="10"/>
  <c r="A1779" i="10"/>
  <c r="G1779" i="10"/>
  <c r="B1778" i="10"/>
  <c r="C1778" i="10"/>
  <c r="A1778" i="10"/>
  <c r="M1778" i="10"/>
  <c r="L1778" i="10"/>
  <c r="K1778" i="10"/>
  <c r="J1778" i="10"/>
  <c r="I1778" i="10"/>
  <c r="H1778" i="10"/>
  <c r="G1778" i="10"/>
  <c r="F1778" i="10"/>
  <c r="E1778" i="10"/>
  <c r="D1778" i="10"/>
  <c r="J1777" i="10"/>
  <c r="B1777" i="10"/>
  <c r="L1777" i="10"/>
  <c r="M1777" i="10"/>
  <c r="A1777" i="10"/>
  <c r="I1777" i="10"/>
  <c r="H1777" i="10"/>
  <c r="G1777" i="10"/>
  <c r="F1777" i="10"/>
  <c r="E1777" i="10"/>
  <c r="D1777" i="10"/>
  <c r="C1777" i="10"/>
  <c r="K1777" i="10"/>
  <c r="I1776" i="10"/>
  <c r="M1776" i="10"/>
  <c r="H1776" i="10"/>
  <c r="G1776" i="10"/>
  <c r="F1776" i="10"/>
  <c r="E1776" i="10"/>
  <c r="D1776" i="10"/>
  <c r="C1776" i="10"/>
  <c r="B1776" i="10"/>
  <c r="A1776" i="10"/>
  <c r="L1776" i="10"/>
  <c r="K1776" i="10"/>
  <c r="J1776" i="10"/>
  <c r="A1775" i="10"/>
  <c r="C1775" i="10"/>
  <c r="K1775" i="10"/>
  <c r="J1775" i="10"/>
  <c r="I1775" i="10"/>
  <c r="H1775" i="10"/>
  <c r="G1775" i="10"/>
  <c r="F1775" i="10"/>
  <c r="E1775" i="10"/>
  <c r="D1775" i="10"/>
  <c r="B1775" i="10"/>
  <c r="M1775" i="10"/>
  <c r="L1775" i="10"/>
  <c r="E1774" i="10"/>
  <c r="A1774" i="10"/>
  <c r="B1774" i="10"/>
  <c r="C1774" i="10"/>
  <c r="D1774" i="10"/>
  <c r="F1774" i="10"/>
  <c r="G1774" i="10"/>
  <c r="H1774" i="10"/>
  <c r="I1774" i="10"/>
  <c r="J1774" i="10"/>
  <c r="K1774" i="10"/>
  <c r="M1774" i="10"/>
  <c r="L1774" i="10"/>
  <c r="J1773" i="10"/>
  <c r="K1773" i="10"/>
  <c r="M1773" i="10"/>
  <c r="I1773" i="10"/>
  <c r="H1773" i="10"/>
  <c r="G1773" i="10"/>
  <c r="F1773" i="10"/>
  <c r="E1773" i="10"/>
  <c r="D1773" i="10"/>
  <c r="C1773" i="10"/>
  <c r="B1773" i="10"/>
  <c r="A1773" i="10"/>
  <c r="L1773" i="10"/>
  <c r="J1772" i="10"/>
  <c r="G1772" i="10"/>
  <c r="K1772" i="10"/>
  <c r="L1772" i="10"/>
  <c r="M1772" i="10"/>
  <c r="D1772" i="10"/>
  <c r="C1772" i="10"/>
  <c r="E1772" i="10"/>
  <c r="B1772" i="10"/>
  <c r="F1772" i="10"/>
  <c r="A1772" i="10"/>
  <c r="I1772" i="10"/>
  <c r="H1772" i="10"/>
  <c r="I1771" i="10"/>
  <c r="M1771" i="10"/>
  <c r="H1771" i="10"/>
  <c r="G1771" i="10"/>
  <c r="F1771" i="10"/>
  <c r="E1771" i="10"/>
  <c r="K1771" i="10"/>
  <c r="J1771" i="10"/>
  <c r="L1771" i="10"/>
  <c r="D1771" i="10"/>
  <c r="C1771" i="10"/>
  <c r="B1771" i="10"/>
  <c r="A1771" i="10"/>
  <c r="A1770" i="10"/>
  <c r="L1770" i="10"/>
  <c r="M1770" i="10"/>
  <c r="K1770" i="10"/>
  <c r="J1770" i="10"/>
  <c r="I1770" i="10"/>
  <c r="H1770" i="10"/>
  <c r="G1770" i="10"/>
  <c r="E1770" i="10"/>
  <c r="D1770" i="10"/>
  <c r="C1770" i="10"/>
  <c r="B1770" i="10"/>
  <c r="F1770" i="10"/>
  <c r="H1769" i="10"/>
  <c r="M1769" i="10"/>
  <c r="L1769" i="10"/>
  <c r="K1769" i="10"/>
  <c r="J1769" i="10"/>
  <c r="I1769" i="10"/>
  <c r="A1769" i="10"/>
  <c r="C1769" i="10"/>
  <c r="D1769" i="10"/>
  <c r="E1769" i="10"/>
  <c r="F1769" i="10"/>
  <c r="G1769" i="10"/>
  <c r="B1769" i="10"/>
  <c r="A1768" i="10"/>
  <c r="M1768" i="10"/>
  <c r="C1768" i="10"/>
  <c r="K1768" i="10"/>
  <c r="J1768" i="10"/>
  <c r="I1768" i="10"/>
  <c r="H1768" i="10"/>
  <c r="G1768" i="10"/>
  <c r="F1768" i="10"/>
  <c r="E1768" i="10"/>
  <c r="D1768" i="10"/>
  <c r="B1768" i="10"/>
  <c r="L1768" i="10"/>
  <c r="J1767" i="10"/>
  <c r="L1767" i="10"/>
  <c r="M1767" i="10"/>
  <c r="I1767" i="10"/>
  <c r="H1767" i="10"/>
  <c r="G1767" i="10"/>
  <c r="F1767" i="10"/>
  <c r="E1767" i="10"/>
  <c r="D1767" i="10"/>
  <c r="C1767" i="10"/>
  <c r="B1767" i="10"/>
  <c r="A1767" i="10"/>
  <c r="K1767" i="10"/>
  <c r="J1766" i="10"/>
  <c r="I1766" i="10"/>
  <c r="K1766" i="10"/>
  <c r="L1766" i="10"/>
  <c r="M1766" i="10"/>
  <c r="G1766" i="10"/>
  <c r="F1766" i="10"/>
  <c r="E1766" i="10"/>
  <c r="D1766" i="10"/>
  <c r="C1766" i="10"/>
  <c r="B1766" i="10"/>
  <c r="A1766" i="10"/>
  <c r="H1766" i="10"/>
  <c r="A1765" i="10"/>
  <c r="L1765" i="10"/>
  <c r="K1765" i="10"/>
  <c r="J1765" i="10"/>
  <c r="I1765" i="10"/>
  <c r="H1765" i="10"/>
  <c r="M1765" i="10"/>
  <c r="G1765" i="10"/>
  <c r="F1765" i="10"/>
  <c r="E1765" i="10"/>
  <c r="D1765" i="10"/>
  <c r="C1765" i="10"/>
  <c r="B1765" i="10"/>
  <c r="I1764" i="10"/>
  <c r="M1764" i="10"/>
  <c r="L1764" i="10"/>
  <c r="K1764" i="10"/>
  <c r="J1764" i="10"/>
  <c r="H1764" i="10"/>
  <c r="G1764" i="10"/>
  <c r="F1764" i="10"/>
  <c r="E1764" i="10"/>
  <c r="D1764" i="10"/>
  <c r="C1764" i="10"/>
  <c r="B1764" i="10"/>
  <c r="A1764" i="10"/>
  <c r="I1763" i="10"/>
  <c r="K1763" i="10"/>
  <c r="L1763" i="10"/>
  <c r="M1763" i="10"/>
  <c r="H1763" i="10"/>
  <c r="G1763" i="10"/>
  <c r="F1763" i="10"/>
  <c r="E1763" i="10"/>
  <c r="D1763" i="10"/>
  <c r="C1763" i="10"/>
  <c r="A1763" i="10"/>
  <c r="B1763" i="10"/>
  <c r="J1763" i="10"/>
  <c r="L1762" i="10"/>
  <c r="J1762" i="10"/>
  <c r="K1762" i="10"/>
  <c r="A1762" i="10"/>
  <c r="B1762" i="10"/>
  <c r="C1762" i="10"/>
  <c r="D1762" i="10"/>
  <c r="E1762" i="10"/>
  <c r="F1762" i="10"/>
  <c r="G1762" i="10"/>
  <c r="H1762" i="10"/>
  <c r="I1762" i="10"/>
  <c r="M1762" i="10"/>
  <c r="M1761" i="10"/>
  <c r="B1761" i="10"/>
  <c r="A1761" i="10"/>
  <c r="C1761" i="10"/>
  <c r="D1761" i="10"/>
  <c r="E1761" i="10"/>
  <c r="F1761" i="10"/>
  <c r="G1761" i="10"/>
  <c r="H1761" i="10"/>
  <c r="I1761" i="10"/>
  <c r="J1761" i="10"/>
  <c r="K1761" i="10"/>
  <c r="L1761" i="10"/>
  <c r="G1760" i="10"/>
  <c r="F1760" i="10"/>
  <c r="J1760" i="10"/>
  <c r="K1760" i="10"/>
  <c r="L1760" i="10"/>
  <c r="D1760" i="10"/>
  <c r="A1760" i="10"/>
  <c r="E1760" i="10"/>
  <c r="H1760" i="10"/>
  <c r="M1760" i="10"/>
  <c r="C1760" i="10"/>
  <c r="B1760" i="10"/>
  <c r="I1760" i="10"/>
  <c r="G1759" i="10"/>
  <c r="I1759" i="10"/>
  <c r="K1759" i="10"/>
  <c r="L1759" i="10"/>
  <c r="M1759" i="10"/>
  <c r="E1759" i="10"/>
  <c r="D1759" i="10"/>
  <c r="B1759" i="10"/>
  <c r="J1759" i="10"/>
  <c r="F1759" i="10"/>
  <c r="C1759" i="10"/>
  <c r="A1759" i="10"/>
  <c r="H1759" i="10"/>
  <c r="J1758" i="10"/>
  <c r="G1758" i="10"/>
  <c r="A1758" i="10"/>
  <c r="B1758" i="10"/>
  <c r="D1758" i="10"/>
  <c r="E1758" i="10"/>
  <c r="F1758" i="10"/>
  <c r="H1758" i="10"/>
  <c r="I1758" i="10"/>
  <c r="K1758" i="10"/>
  <c r="L1758" i="10"/>
  <c r="M1758" i="10"/>
  <c r="C1758" i="10"/>
  <c r="I1757" i="10"/>
  <c r="K1757" i="10"/>
  <c r="A1757" i="10"/>
  <c r="B1757" i="10"/>
  <c r="D1757" i="10"/>
  <c r="E1757" i="10"/>
  <c r="G1757" i="10"/>
  <c r="H1757" i="10"/>
  <c r="J1757" i="10"/>
  <c r="C1757" i="10"/>
  <c r="F1757" i="10"/>
  <c r="M1757" i="10"/>
  <c r="L1757" i="10"/>
  <c r="M1756" i="10"/>
  <c r="J1756" i="10"/>
  <c r="E1756" i="10"/>
  <c r="B1756" i="10"/>
  <c r="A1756" i="10"/>
  <c r="C1756" i="10"/>
  <c r="D1756" i="10"/>
  <c r="L1756" i="10"/>
  <c r="K1756" i="10"/>
  <c r="I1756" i="10"/>
  <c r="H1756" i="10"/>
  <c r="G1756" i="10"/>
  <c r="F1756" i="10"/>
  <c r="F1755" i="10"/>
  <c r="B1755" i="10"/>
  <c r="E1755" i="10"/>
  <c r="H1755" i="10"/>
  <c r="L1755" i="10"/>
  <c r="M1755" i="10"/>
  <c r="K1755" i="10"/>
  <c r="J1755" i="10"/>
  <c r="I1755" i="10"/>
  <c r="G1755" i="10"/>
  <c r="A1755" i="10"/>
  <c r="C1755" i="10"/>
  <c r="D1755" i="10"/>
  <c r="B1754" i="10"/>
  <c r="M1754" i="10"/>
  <c r="K1754" i="10"/>
  <c r="J1754" i="10"/>
  <c r="I1754" i="10"/>
  <c r="H1754" i="10"/>
  <c r="F1754" i="10"/>
  <c r="E1754" i="10"/>
  <c r="C1754" i="10"/>
  <c r="L1754" i="10"/>
  <c r="G1754" i="10"/>
  <c r="D1754" i="10"/>
  <c r="A1754" i="10"/>
  <c r="M1753" i="10"/>
  <c r="F1753" i="10"/>
  <c r="C1753" i="10"/>
  <c r="B1753" i="10"/>
  <c r="I1753" i="10"/>
  <c r="J1753" i="10"/>
  <c r="L1753" i="10"/>
  <c r="K1753" i="10"/>
  <c r="G1753" i="10"/>
  <c r="D1753" i="10"/>
  <c r="A1753" i="10"/>
  <c r="E1753" i="10"/>
  <c r="H1753" i="10"/>
  <c r="A1752" i="10"/>
  <c r="G1752" i="10"/>
  <c r="B1752" i="10"/>
  <c r="I1752" i="10"/>
  <c r="K1752" i="10"/>
  <c r="C1752" i="10"/>
  <c r="D1752" i="10"/>
  <c r="F1752" i="10"/>
  <c r="H1752" i="10"/>
  <c r="J1752" i="10"/>
  <c r="L1752" i="10"/>
  <c r="M1752" i="10"/>
  <c r="E1752" i="10"/>
  <c r="C1751" i="10"/>
  <c r="A1751" i="10"/>
  <c r="B1751" i="10"/>
  <c r="D1751" i="10"/>
  <c r="E1751" i="10"/>
  <c r="F1751" i="10"/>
  <c r="G1751" i="10"/>
  <c r="I1751" i="10"/>
  <c r="J1751" i="10"/>
  <c r="L1751" i="10"/>
  <c r="M1751" i="10"/>
  <c r="K1751" i="10"/>
  <c r="H1751" i="10"/>
  <c r="G1750" i="10"/>
  <c r="A1750" i="10"/>
  <c r="L1750" i="10"/>
  <c r="B1750" i="10"/>
  <c r="E1750" i="10"/>
  <c r="H1750" i="10"/>
  <c r="M1750" i="10"/>
  <c r="K1750" i="10"/>
  <c r="J1750" i="10"/>
  <c r="I1750" i="10"/>
  <c r="F1750" i="10"/>
  <c r="D1750" i="10"/>
  <c r="C1750" i="10"/>
  <c r="G1749" i="10"/>
  <c r="M1749" i="10"/>
  <c r="L1749" i="10"/>
  <c r="I1749" i="10"/>
  <c r="H1749" i="10"/>
  <c r="F1749" i="10"/>
  <c r="D1749" i="10"/>
  <c r="C1749" i="10"/>
  <c r="A1749" i="10"/>
  <c r="K1749" i="10"/>
  <c r="E1749" i="10"/>
  <c r="B1749" i="10"/>
  <c r="J1749" i="10"/>
  <c r="I1748" i="10"/>
  <c r="M1748" i="10"/>
  <c r="K1748" i="10"/>
  <c r="J1748" i="10"/>
  <c r="H1748" i="10"/>
  <c r="G1748" i="10"/>
  <c r="F1748" i="10"/>
  <c r="E1748" i="10"/>
  <c r="C1748" i="10"/>
  <c r="B1748" i="10"/>
  <c r="A1748" i="10"/>
  <c r="L1748" i="10"/>
  <c r="D1748" i="10"/>
  <c r="K1747" i="10"/>
  <c r="H1747" i="10"/>
  <c r="G1747" i="10"/>
  <c r="E1747" i="10"/>
  <c r="D1747" i="10"/>
  <c r="C1747" i="10"/>
  <c r="B1747" i="10"/>
  <c r="M1747" i="10"/>
  <c r="J1747" i="10"/>
  <c r="F1747" i="10"/>
  <c r="A1747" i="10"/>
  <c r="L1747" i="10"/>
  <c r="I1747" i="10"/>
  <c r="G1746" i="10"/>
  <c r="C1746" i="10"/>
  <c r="B1746" i="10"/>
  <c r="M1746" i="10"/>
  <c r="K1746" i="10"/>
  <c r="E1746" i="10"/>
  <c r="D1746" i="10"/>
  <c r="L1746" i="10"/>
  <c r="J1746" i="10"/>
  <c r="I1746" i="10"/>
  <c r="H1746" i="10"/>
  <c r="F1746" i="10"/>
  <c r="A1746" i="10"/>
  <c r="I1745" i="10"/>
  <c r="K1745" i="10"/>
  <c r="A1745" i="10"/>
  <c r="B1745" i="10"/>
  <c r="D1745" i="10"/>
  <c r="E1745" i="10"/>
  <c r="F1745" i="10"/>
  <c r="G1745" i="10"/>
  <c r="H1745" i="10"/>
  <c r="J1745" i="10"/>
  <c r="L1745" i="10"/>
  <c r="M1745" i="10"/>
  <c r="C1745" i="10"/>
  <c r="M1744" i="10"/>
  <c r="L1744" i="10"/>
  <c r="J1744" i="10"/>
  <c r="H1744" i="10"/>
  <c r="G1744" i="10"/>
  <c r="F1744" i="10"/>
  <c r="I1744" i="10"/>
  <c r="D1744" i="10"/>
  <c r="C1744" i="10"/>
  <c r="A1744" i="10"/>
  <c r="E1744" i="10"/>
  <c r="B1744" i="10"/>
  <c r="K1744" i="10"/>
  <c r="B1743" i="10"/>
  <c r="D1743" i="10"/>
  <c r="C1743" i="10"/>
  <c r="A1743" i="10"/>
  <c r="G1743" i="10"/>
  <c r="H1743" i="10"/>
  <c r="L1743" i="10"/>
  <c r="K1743" i="10"/>
  <c r="I1743" i="10"/>
  <c r="M1743" i="10"/>
  <c r="J1743" i="10"/>
  <c r="E1743" i="10"/>
  <c r="F1743" i="10"/>
  <c r="A1742" i="10"/>
  <c r="C1742" i="10"/>
  <c r="F1742" i="10"/>
  <c r="I1742" i="10"/>
  <c r="L1742" i="10"/>
  <c r="B1742" i="10"/>
  <c r="M1742" i="10"/>
  <c r="K1742" i="10"/>
  <c r="J1742" i="10"/>
  <c r="H1742" i="10"/>
  <c r="D1742" i="10"/>
  <c r="E1742" i="10"/>
  <c r="G1742" i="10"/>
  <c r="C1741" i="10"/>
  <c r="E1741" i="10"/>
  <c r="B1741" i="10"/>
  <c r="A1741" i="10"/>
  <c r="D1741" i="10"/>
  <c r="F1741" i="10"/>
  <c r="G1741" i="10"/>
  <c r="H1741" i="10"/>
  <c r="I1741" i="10"/>
  <c r="J1741" i="10"/>
  <c r="K1741" i="10"/>
  <c r="M1741" i="10"/>
  <c r="L1741" i="10"/>
  <c r="G1740" i="10"/>
  <c r="F1740" i="10"/>
  <c r="A1740" i="10"/>
  <c r="B1740" i="10"/>
  <c r="D1740" i="10"/>
  <c r="E1740" i="10"/>
  <c r="J1740" i="10"/>
  <c r="M1740" i="10"/>
  <c r="L1740" i="10"/>
  <c r="K1740" i="10"/>
  <c r="I1740" i="10"/>
  <c r="H1740" i="10"/>
  <c r="C1740" i="10"/>
  <c r="M1739" i="10"/>
  <c r="K1739" i="10"/>
  <c r="G1739" i="10"/>
  <c r="D1739" i="10"/>
  <c r="B1739" i="10"/>
  <c r="A1739" i="10"/>
  <c r="C1739" i="10"/>
  <c r="E1739" i="10"/>
  <c r="F1739" i="10"/>
  <c r="H1739" i="10"/>
  <c r="I1739" i="10"/>
  <c r="J1739" i="10"/>
  <c r="L1739" i="10"/>
  <c r="L1738" i="10"/>
  <c r="M1738" i="10"/>
  <c r="K1738" i="10"/>
  <c r="J1738" i="10"/>
  <c r="H1738" i="10"/>
  <c r="F1738" i="10"/>
  <c r="D1738" i="10"/>
  <c r="B1738" i="10"/>
  <c r="A1738" i="10"/>
  <c r="C1738" i="10"/>
  <c r="G1738" i="10"/>
  <c r="I1738" i="10"/>
  <c r="E1738" i="10"/>
  <c r="A1737" i="10"/>
  <c r="B1737" i="10"/>
  <c r="C1737" i="10"/>
  <c r="E1737" i="10"/>
  <c r="F1737" i="10"/>
  <c r="G1737" i="10"/>
  <c r="I1737" i="10"/>
  <c r="J1737" i="10"/>
  <c r="L1737" i="10"/>
  <c r="M1737" i="10"/>
  <c r="K1737" i="10"/>
  <c r="H1737" i="10"/>
  <c r="D1737" i="10"/>
  <c r="C1736" i="10"/>
  <c r="G1736" i="10"/>
  <c r="B1736" i="10"/>
  <c r="F1736" i="10"/>
  <c r="I1736" i="10"/>
  <c r="K1736" i="10"/>
  <c r="D1736" i="10"/>
  <c r="E1736" i="10"/>
  <c r="M1736" i="10"/>
  <c r="L1736" i="10"/>
  <c r="J1736" i="10"/>
  <c r="H1736" i="10"/>
  <c r="A1736" i="10"/>
  <c r="C1735" i="10"/>
  <c r="M1735" i="10"/>
  <c r="K1735" i="10"/>
  <c r="J1735" i="10"/>
  <c r="I1735" i="10"/>
  <c r="H1735" i="10"/>
  <c r="G1735" i="10"/>
  <c r="E1735" i="10"/>
  <c r="D1735" i="10"/>
  <c r="B1735" i="10"/>
  <c r="A1735" i="10"/>
  <c r="F1735" i="10"/>
  <c r="L1735" i="10"/>
  <c r="D1734" i="10"/>
  <c r="F1734" i="10"/>
  <c r="G1734" i="10"/>
  <c r="I1734" i="10"/>
  <c r="J1734" i="10"/>
  <c r="C1734" i="10"/>
  <c r="A1734" i="10"/>
  <c r="M1734" i="10"/>
  <c r="K1734" i="10"/>
  <c r="H1734" i="10"/>
  <c r="E1734" i="10"/>
  <c r="B1734" i="10"/>
  <c r="L1734" i="10"/>
  <c r="F1733" i="10"/>
  <c r="C1733" i="10"/>
  <c r="B1733" i="10"/>
  <c r="A1733" i="10"/>
  <c r="D1733" i="10"/>
  <c r="H1733" i="10"/>
  <c r="L1733" i="10"/>
  <c r="G1733" i="10"/>
  <c r="I1733" i="10"/>
  <c r="J1733" i="10"/>
  <c r="K1733" i="10"/>
  <c r="M1733" i="10"/>
  <c r="E1733" i="10"/>
  <c r="I1732" i="10"/>
  <c r="A1732" i="10"/>
  <c r="B1732" i="10"/>
  <c r="E1732" i="10"/>
  <c r="K1732" i="10"/>
  <c r="M1732" i="10"/>
  <c r="L1732" i="10"/>
  <c r="J1732" i="10"/>
  <c r="H1732" i="10"/>
  <c r="G1732" i="10"/>
  <c r="F1732" i="10"/>
  <c r="D1732" i="10"/>
  <c r="C1732" i="10"/>
  <c r="C1731" i="10"/>
  <c r="A1731" i="10"/>
  <c r="E1731" i="10"/>
  <c r="I1731" i="10"/>
  <c r="M1731" i="10"/>
  <c r="L1731" i="10"/>
  <c r="K1731" i="10"/>
  <c r="J1731" i="10"/>
  <c r="H1731" i="10"/>
  <c r="G1731" i="10"/>
  <c r="F1731" i="10"/>
  <c r="D1731" i="10"/>
  <c r="B1731" i="10"/>
  <c r="M1730" i="10"/>
  <c r="L1730" i="10"/>
  <c r="J1730" i="10"/>
  <c r="H1730" i="10"/>
  <c r="G1730" i="10"/>
  <c r="E1730" i="10"/>
  <c r="C1730" i="10"/>
  <c r="B1730" i="10"/>
  <c r="A1730" i="10"/>
  <c r="D1730" i="10"/>
  <c r="K1730" i="10"/>
  <c r="F1730" i="10"/>
  <c r="I1730" i="10"/>
  <c r="B1729" i="10"/>
  <c r="C1729" i="10"/>
  <c r="E1729" i="10"/>
  <c r="F1729" i="10"/>
  <c r="L1729" i="10"/>
  <c r="M1729" i="10"/>
  <c r="K1729" i="10"/>
  <c r="H1729" i="10"/>
  <c r="D1729" i="10"/>
  <c r="A1729" i="10"/>
  <c r="J1729" i="10"/>
  <c r="I1729" i="10"/>
  <c r="G1729" i="10"/>
  <c r="A1728" i="10"/>
  <c r="C1728" i="10"/>
  <c r="M1728" i="10"/>
  <c r="L1728" i="10"/>
  <c r="J1728" i="10"/>
  <c r="I1728" i="10"/>
  <c r="G1728" i="10"/>
  <c r="E1728" i="10"/>
  <c r="D1728" i="10"/>
  <c r="B1728" i="10"/>
  <c r="K1728" i="10"/>
  <c r="H1728" i="10"/>
  <c r="F1728" i="10"/>
  <c r="J1727" i="10"/>
  <c r="K1727" i="10"/>
  <c r="L1727" i="10"/>
  <c r="I1727" i="10"/>
  <c r="M1727" i="10"/>
  <c r="G1727" i="10"/>
  <c r="E1727" i="10"/>
  <c r="D1727" i="10"/>
  <c r="B1727" i="10"/>
  <c r="A1727" i="10"/>
  <c r="F1727" i="10"/>
  <c r="C1727" i="10"/>
  <c r="H1727" i="10"/>
  <c r="G1726" i="10"/>
  <c r="E1726" i="10"/>
  <c r="H1726" i="10"/>
  <c r="F1726" i="10"/>
  <c r="D1726" i="10"/>
  <c r="L1726" i="10"/>
  <c r="K1726" i="10"/>
  <c r="M1726" i="10"/>
  <c r="J1726" i="10"/>
  <c r="A1726" i="10"/>
  <c r="B1726" i="10"/>
  <c r="I1726" i="10"/>
  <c r="C1726" i="10"/>
  <c r="E1725" i="10"/>
  <c r="G1725" i="10"/>
  <c r="J1725" i="10"/>
  <c r="M1725" i="10"/>
  <c r="B1725" i="10"/>
  <c r="L1725" i="10"/>
  <c r="A1725" i="10"/>
  <c r="I1725" i="10"/>
  <c r="H1725" i="10"/>
  <c r="F1725" i="10"/>
  <c r="D1725" i="10"/>
  <c r="C1725" i="10"/>
  <c r="K1725" i="10"/>
  <c r="K1724" i="10"/>
  <c r="L1724" i="10"/>
  <c r="H1724" i="10"/>
  <c r="E1724" i="10"/>
  <c r="B1724" i="10"/>
  <c r="J1724" i="10"/>
  <c r="I1724" i="10"/>
  <c r="G1724" i="10"/>
  <c r="F1724" i="10"/>
  <c r="D1724" i="10"/>
  <c r="C1724" i="10"/>
  <c r="A1724" i="10"/>
  <c r="M1724" i="10"/>
  <c r="H1723" i="10"/>
  <c r="L1723" i="10"/>
  <c r="I1723" i="10"/>
  <c r="F1723" i="10"/>
  <c r="B1723" i="10"/>
  <c r="E1723" i="10"/>
  <c r="D1723" i="10"/>
  <c r="C1723" i="10"/>
  <c r="A1723" i="10"/>
  <c r="M1723" i="10"/>
  <c r="K1723" i="10"/>
  <c r="J1723" i="10"/>
  <c r="G1723" i="10"/>
  <c r="A1722" i="10"/>
  <c r="D1722" i="10"/>
  <c r="E1722" i="10"/>
  <c r="G1722" i="10"/>
  <c r="H1722" i="10"/>
  <c r="J1722" i="10"/>
  <c r="K1722" i="10"/>
  <c r="M1722" i="10"/>
  <c r="C1722" i="10"/>
  <c r="F1722" i="10"/>
  <c r="I1722" i="10"/>
  <c r="L1722" i="10"/>
  <c r="B1722" i="10"/>
  <c r="G1721" i="10"/>
  <c r="L1721" i="10"/>
  <c r="K1721" i="10"/>
  <c r="J1721" i="10"/>
  <c r="I1721" i="10"/>
  <c r="F1721" i="10"/>
  <c r="E1721" i="10"/>
  <c r="C1721" i="10"/>
  <c r="B1721" i="10"/>
  <c r="A1721" i="10"/>
  <c r="D1721" i="10"/>
  <c r="M1721" i="10"/>
  <c r="H1721" i="10"/>
  <c r="J1720" i="10"/>
  <c r="H1720" i="10"/>
  <c r="F1720" i="10"/>
  <c r="E1720" i="10"/>
  <c r="D1720" i="10"/>
  <c r="B1720" i="10"/>
  <c r="A1720" i="10"/>
  <c r="L1720" i="10"/>
  <c r="C1720" i="10"/>
  <c r="G1720" i="10"/>
  <c r="K1720" i="10"/>
  <c r="M1720" i="10"/>
  <c r="I1720" i="10"/>
  <c r="L1719" i="10"/>
  <c r="D1719" i="10"/>
  <c r="E1719" i="10"/>
  <c r="F1719" i="10"/>
  <c r="H1719" i="10"/>
  <c r="I1719" i="10"/>
  <c r="J1719" i="10"/>
  <c r="M1719" i="10"/>
  <c r="K1719" i="10"/>
  <c r="G1719" i="10"/>
  <c r="B1719" i="10"/>
  <c r="A1719" i="10"/>
  <c r="C1719" i="10"/>
  <c r="I1718" i="10"/>
  <c r="K1718" i="10"/>
  <c r="B1718" i="10"/>
  <c r="E1718" i="10"/>
  <c r="M1718" i="10"/>
  <c r="L1718" i="10"/>
  <c r="G1718" i="10"/>
  <c r="D1718" i="10"/>
  <c r="A1718" i="10"/>
  <c r="C1718" i="10"/>
  <c r="J1718" i="10"/>
  <c r="H1718" i="10"/>
  <c r="F1718" i="10"/>
  <c r="J1717" i="10"/>
  <c r="A1717" i="10"/>
  <c r="C1717" i="10"/>
  <c r="D1717" i="10"/>
  <c r="F1717" i="10"/>
  <c r="G1717" i="10"/>
  <c r="I1717" i="10"/>
  <c r="B1717" i="10"/>
  <c r="E1717" i="10"/>
  <c r="H1717" i="10"/>
  <c r="K1717" i="10"/>
  <c r="M1717" i="10"/>
  <c r="L1717" i="10"/>
  <c r="A1716" i="10"/>
  <c r="L1716" i="10"/>
  <c r="B1716" i="10"/>
  <c r="D1716" i="10"/>
  <c r="E1716" i="10"/>
  <c r="C1716" i="10"/>
  <c r="H1716" i="10"/>
  <c r="M1716" i="10"/>
  <c r="K1716" i="10"/>
  <c r="J1716" i="10"/>
  <c r="I1716" i="10"/>
  <c r="G1716" i="10"/>
  <c r="F1716" i="10"/>
  <c r="B1715" i="10"/>
  <c r="M1715" i="10"/>
  <c r="J1715" i="10"/>
  <c r="G1715" i="10"/>
  <c r="A1715" i="10"/>
  <c r="C1715" i="10"/>
  <c r="D1715" i="10"/>
  <c r="E1715" i="10"/>
  <c r="F1715" i="10"/>
  <c r="H1715" i="10"/>
  <c r="I1715" i="10"/>
  <c r="K1715" i="10"/>
  <c r="L1715" i="10"/>
  <c r="I1714" i="10"/>
  <c r="M1714" i="10"/>
  <c r="K1714" i="10"/>
  <c r="J1714" i="10"/>
  <c r="H1714" i="10"/>
  <c r="F1714" i="10"/>
  <c r="E1714" i="10"/>
  <c r="C1714" i="10"/>
  <c r="B1714" i="10"/>
  <c r="L1714" i="10"/>
  <c r="G1714" i="10"/>
  <c r="D1714" i="10"/>
  <c r="A1714" i="10"/>
  <c r="H1713" i="10"/>
  <c r="F1713" i="10"/>
  <c r="E1713" i="10"/>
  <c r="D1713" i="10"/>
  <c r="G1713" i="10"/>
  <c r="K1713" i="10"/>
  <c r="I1713" i="10"/>
  <c r="J1713" i="10"/>
  <c r="L1713" i="10"/>
  <c r="M1713" i="10"/>
  <c r="C1713" i="10"/>
  <c r="B1713" i="10"/>
  <c r="A1713" i="10"/>
  <c r="A1712" i="10"/>
  <c r="M1712" i="10"/>
  <c r="K1712" i="10"/>
  <c r="J1712" i="10"/>
  <c r="I1712" i="10"/>
  <c r="H1712" i="10"/>
  <c r="G1712" i="10"/>
  <c r="F1712" i="10"/>
  <c r="E1712" i="10"/>
  <c r="D1712" i="10"/>
  <c r="C1712" i="10"/>
  <c r="B1712" i="10"/>
  <c r="L1712" i="10"/>
  <c r="M1711" i="10"/>
  <c r="L1711" i="10"/>
  <c r="K1711" i="10"/>
  <c r="J1711" i="10"/>
  <c r="I1711" i="10"/>
  <c r="H1711" i="10"/>
  <c r="G1711" i="10"/>
  <c r="F1711" i="10"/>
  <c r="E1711" i="10"/>
  <c r="D1711" i="10"/>
  <c r="C1711" i="10"/>
  <c r="B1711" i="10"/>
  <c r="A1711" i="10"/>
  <c r="F1710" i="10"/>
  <c r="L1710" i="10"/>
  <c r="K1710" i="10"/>
  <c r="J1710" i="10"/>
  <c r="I1710" i="10"/>
  <c r="H1710" i="10"/>
  <c r="G1710" i="10"/>
  <c r="M1710" i="10"/>
  <c r="E1710" i="10"/>
  <c r="D1710" i="10"/>
  <c r="C1710" i="10"/>
  <c r="B1710" i="10"/>
  <c r="A1710" i="10"/>
  <c r="F1709" i="10"/>
  <c r="L1709" i="10"/>
  <c r="K1709" i="10"/>
  <c r="J1709" i="10"/>
  <c r="I1709" i="10"/>
  <c r="H1709" i="10"/>
  <c r="G1709" i="10"/>
  <c r="M1709" i="10"/>
  <c r="E1709" i="10"/>
  <c r="D1709" i="10"/>
  <c r="C1709" i="10"/>
  <c r="B1709" i="10"/>
  <c r="A1709" i="10"/>
  <c r="M1708" i="10"/>
  <c r="L1708" i="10"/>
  <c r="K1708" i="10"/>
  <c r="J1708" i="10"/>
  <c r="I1708" i="10"/>
  <c r="H1708" i="10"/>
  <c r="G1708" i="10"/>
  <c r="F1708" i="10"/>
  <c r="E1708" i="10"/>
  <c r="D1708" i="10"/>
  <c r="C1708" i="10"/>
  <c r="B1708" i="10"/>
  <c r="A1708" i="10"/>
  <c r="G1707" i="10"/>
  <c r="L1707" i="10"/>
  <c r="K1707" i="10"/>
  <c r="J1707" i="10"/>
  <c r="I1707" i="10"/>
  <c r="H1707" i="10"/>
  <c r="F1707" i="10"/>
  <c r="M1707" i="10"/>
  <c r="E1707" i="10"/>
  <c r="D1707" i="10"/>
  <c r="C1707" i="10"/>
  <c r="B1707" i="10"/>
  <c r="A1707" i="10"/>
  <c r="F1706" i="10"/>
  <c r="L1706" i="10"/>
  <c r="K1706" i="10"/>
  <c r="J1706" i="10"/>
  <c r="I1706" i="10"/>
  <c r="H1706" i="10"/>
  <c r="G1706" i="10"/>
  <c r="M1706" i="10"/>
  <c r="E1706" i="10"/>
  <c r="D1706" i="10"/>
  <c r="C1706" i="10"/>
  <c r="B1706" i="10"/>
  <c r="A1706" i="10"/>
  <c r="M1705" i="10"/>
  <c r="L1705" i="10"/>
  <c r="K1705" i="10"/>
  <c r="J1705" i="10"/>
  <c r="I1705" i="10"/>
  <c r="H1705" i="10"/>
  <c r="G1705" i="10"/>
  <c r="F1705" i="10"/>
  <c r="E1705" i="10"/>
  <c r="D1705" i="10"/>
  <c r="C1705" i="10"/>
  <c r="B1705" i="10"/>
  <c r="A1705" i="10"/>
  <c r="A1704" i="10"/>
  <c r="L1704" i="10"/>
  <c r="K1704" i="10"/>
  <c r="J1704" i="10"/>
  <c r="I1704" i="10"/>
  <c r="H1704" i="10"/>
  <c r="G1704" i="10"/>
  <c r="F1704" i="10"/>
  <c r="E1704" i="10"/>
  <c r="D1704" i="10"/>
  <c r="C1704" i="10"/>
  <c r="B1704" i="10"/>
  <c r="M1704" i="10"/>
  <c r="M1703" i="10"/>
  <c r="L1703" i="10"/>
  <c r="K1703" i="10"/>
  <c r="J1703" i="10"/>
  <c r="I1703" i="10"/>
  <c r="H1703" i="10"/>
  <c r="G1703" i="10"/>
  <c r="F1703" i="10"/>
  <c r="E1703" i="10"/>
  <c r="D1703" i="10"/>
  <c r="C1703" i="10"/>
  <c r="B1703" i="10"/>
  <c r="A1703" i="10"/>
  <c r="M1702" i="10"/>
  <c r="L1702" i="10"/>
  <c r="K1702" i="10"/>
  <c r="J1702" i="10"/>
  <c r="I1702" i="10"/>
  <c r="H1702" i="10"/>
  <c r="G1702" i="10"/>
  <c r="F1702" i="10"/>
  <c r="E1702" i="10"/>
  <c r="D1702" i="10"/>
  <c r="C1702" i="10"/>
  <c r="B1702" i="10"/>
  <c r="A1702" i="10"/>
  <c r="M1701" i="10"/>
  <c r="L1701" i="10"/>
  <c r="K1701" i="10"/>
  <c r="J1701" i="10"/>
  <c r="I1701" i="10"/>
  <c r="H1701" i="10"/>
  <c r="G1701" i="10"/>
  <c r="F1701" i="10"/>
  <c r="E1701" i="10"/>
  <c r="D1701" i="10"/>
  <c r="C1701" i="10"/>
  <c r="B1701" i="10"/>
  <c r="A1701" i="10"/>
  <c r="F1700" i="10"/>
  <c r="L1700" i="10"/>
  <c r="K1700" i="10"/>
  <c r="J1700" i="10"/>
  <c r="I1700" i="10"/>
  <c r="H1700" i="10"/>
  <c r="G1700" i="10"/>
  <c r="M1700" i="10"/>
  <c r="E1700" i="10"/>
  <c r="D1700" i="10"/>
  <c r="C1700" i="10"/>
  <c r="B1700" i="10"/>
  <c r="A1700" i="10"/>
  <c r="M1699" i="10"/>
  <c r="L1699" i="10"/>
  <c r="K1699" i="10"/>
  <c r="J1699" i="10"/>
  <c r="I1699" i="10"/>
  <c r="H1699" i="10"/>
  <c r="G1699" i="10"/>
  <c r="F1699" i="10"/>
  <c r="E1699" i="10"/>
  <c r="D1699" i="10"/>
  <c r="C1699" i="10"/>
  <c r="B1699" i="10"/>
  <c r="A1699" i="10"/>
  <c r="F1698" i="10"/>
  <c r="L1698" i="10"/>
  <c r="K1698" i="10"/>
  <c r="J1698" i="10"/>
  <c r="I1698" i="10"/>
  <c r="H1698" i="10"/>
  <c r="G1698" i="10"/>
  <c r="M1698" i="10"/>
  <c r="E1698" i="10"/>
  <c r="D1698" i="10"/>
  <c r="C1698" i="10"/>
  <c r="B1698" i="10"/>
  <c r="A1698" i="10"/>
  <c r="F1697" i="10"/>
  <c r="L1697" i="10"/>
  <c r="K1697" i="10"/>
  <c r="J1697" i="10"/>
  <c r="I1697" i="10"/>
  <c r="H1697" i="10"/>
  <c r="G1697" i="10"/>
  <c r="M1697" i="10"/>
  <c r="E1697" i="10"/>
  <c r="D1697" i="10"/>
  <c r="C1697" i="10"/>
  <c r="B1697" i="10"/>
  <c r="A1697" i="10"/>
  <c r="M1696" i="10"/>
  <c r="L1696" i="10"/>
  <c r="K1696" i="10"/>
  <c r="J1696" i="10"/>
  <c r="I1696" i="10"/>
  <c r="H1696" i="10"/>
  <c r="G1696" i="10"/>
  <c r="F1696" i="10"/>
  <c r="E1696" i="10"/>
  <c r="D1696" i="10"/>
  <c r="C1696" i="10"/>
  <c r="B1696" i="10"/>
  <c r="A1696" i="10"/>
  <c r="A1695" i="10"/>
  <c r="M1695" i="10"/>
  <c r="K1695" i="10"/>
  <c r="J1695" i="10"/>
  <c r="I1695" i="10"/>
  <c r="H1695" i="10"/>
  <c r="G1695" i="10"/>
  <c r="F1695" i="10"/>
  <c r="E1695" i="10"/>
  <c r="D1695" i="10"/>
  <c r="C1695" i="10"/>
  <c r="B1695" i="10"/>
  <c r="L1695" i="10"/>
  <c r="F1694" i="10"/>
  <c r="L1694" i="10"/>
  <c r="K1694" i="10"/>
  <c r="J1694" i="10"/>
  <c r="I1694" i="10"/>
  <c r="H1694" i="10"/>
  <c r="G1694" i="10"/>
  <c r="M1694" i="10"/>
  <c r="E1694" i="10"/>
  <c r="D1694" i="10"/>
  <c r="C1694" i="10"/>
  <c r="B1694" i="10"/>
  <c r="A1694" i="10"/>
  <c r="M1693" i="10"/>
  <c r="L1693" i="10"/>
  <c r="K1693" i="10"/>
  <c r="J1693" i="10"/>
  <c r="I1693" i="10"/>
  <c r="H1693" i="10"/>
  <c r="G1693" i="10"/>
  <c r="F1693" i="10"/>
  <c r="E1693" i="10"/>
  <c r="D1693" i="10"/>
  <c r="C1693" i="10"/>
  <c r="B1693" i="10"/>
  <c r="A1693" i="10"/>
  <c r="F1692" i="10"/>
  <c r="L1692" i="10"/>
  <c r="K1692" i="10"/>
  <c r="J1692" i="10"/>
  <c r="I1692" i="10"/>
  <c r="H1692" i="10"/>
  <c r="G1692" i="10"/>
  <c r="M1692" i="10"/>
  <c r="E1692" i="10"/>
  <c r="D1692" i="10"/>
  <c r="C1692" i="10"/>
  <c r="B1692" i="10"/>
  <c r="A1692" i="10"/>
  <c r="M1691" i="10"/>
  <c r="L1691" i="10"/>
  <c r="K1691" i="10"/>
  <c r="J1691" i="10"/>
  <c r="I1691" i="10"/>
  <c r="H1691" i="10"/>
  <c r="G1691" i="10"/>
  <c r="F1691" i="10"/>
  <c r="E1691" i="10"/>
  <c r="D1691" i="10"/>
  <c r="C1691" i="10"/>
  <c r="B1691" i="10"/>
  <c r="A1691" i="10"/>
  <c r="M1690" i="10"/>
  <c r="L1690" i="10"/>
  <c r="K1690" i="10"/>
  <c r="J1690" i="10"/>
  <c r="I1690" i="10"/>
  <c r="H1690" i="10"/>
  <c r="G1690" i="10"/>
  <c r="F1690" i="10"/>
  <c r="E1690" i="10"/>
  <c r="D1690" i="10"/>
  <c r="C1690" i="10"/>
  <c r="B1690" i="10"/>
  <c r="A1690" i="10"/>
  <c r="M1689" i="10"/>
  <c r="L1689" i="10"/>
  <c r="K1689" i="10"/>
  <c r="J1689" i="10"/>
  <c r="I1689" i="10"/>
  <c r="H1689" i="10"/>
  <c r="G1689" i="10"/>
  <c r="F1689" i="10"/>
  <c r="E1689" i="10"/>
  <c r="D1689" i="10"/>
  <c r="C1689" i="10"/>
  <c r="B1689" i="10"/>
  <c r="A1689" i="10"/>
  <c r="G1688" i="10"/>
  <c r="L1688" i="10"/>
  <c r="K1688" i="10"/>
  <c r="J1688" i="10"/>
  <c r="I1688" i="10"/>
  <c r="H1688" i="10"/>
  <c r="M1688" i="10"/>
  <c r="F1688" i="10"/>
  <c r="E1688" i="10"/>
  <c r="D1688" i="10"/>
  <c r="C1688" i="10"/>
  <c r="B1688" i="10"/>
  <c r="A1688" i="10"/>
  <c r="M1687" i="10"/>
  <c r="L1687" i="10"/>
  <c r="K1687" i="10"/>
  <c r="J1687" i="10"/>
  <c r="I1687" i="10"/>
  <c r="H1687" i="10"/>
  <c r="G1687" i="10"/>
  <c r="F1687" i="10"/>
  <c r="E1687" i="10"/>
  <c r="D1687" i="10"/>
  <c r="C1687" i="10"/>
  <c r="B1687" i="10"/>
  <c r="A1687" i="10"/>
  <c r="M1686" i="10"/>
  <c r="L1686" i="10"/>
  <c r="K1686" i="10"/>
  <c r="J1686" i="10"/>
  <c r="I1686" i="10"/>
  <c r="H1686" i="10"/>
  <c r="G1686" i="10"/>
  <c r="F1686" i="10"/>
  <c r="E1686" i="10"/>
  <c r="D1686" i="10"/>
  <c r="C1686" i="10"/>
  <c r="B1686" i="10"/>
  <c r="A1686" i="10"/>
  <c r="M1685" i="10"/>
  <c r="L1685" i="10"/>
  <c r="K1685" i="10"/>
  <c r="J1685" i="10"/>
  <c r="I1685" i="10"/>
  <c r="H1685" i="10"/>
  <c r="G1685" i="10"/>
  <c r="F1685" i="10"/>
  <c r="E1685" i="10"/>
  <c r="D1685" i="10"/>
  <c r="C1685" i="10"/>
  <c r="B1685" i="10"/>
  <c r="A1685" i="10"/>
  <c r="M1684" i="10"/>
  <c r="L1684" i="10"/>
  <c r="K1684" i="10"/>
  <c r="J1684" i="10"/>
  <c r="I1684" i="10"/>
  <c r="H1684" i="10"/>
  <c r="G1684" i="10"/>
  <c r="F1684" i="10"/>
  <c r="E1684" i="10"/>
  <c r="D1684" i="10"/>
  <c r="C1684" i="10"/>
  <c r="B1684" i="10"/>
  <c r="A1684" i="10"/>
  <c r="M1683" i="10"/>
  <c r="L1683" i="10"/>
  <c r="K1683" i="10"/>
  <c r="J1683" i="10"/>
  <c r="I1683" i="10"/>
  <c r="H1683" i="10"/>
  <c r="G1683" i="10"/>
  <c r="F1683" i="10"/>
  <c r="E1683" i="10"/>
  <c r="D1683" i="10"/>
  <c r="C1683" i="10"/>
  <c r="B1683" i="10"/>
  <c r="A1683" i="10"/>
  <c r="M1682" i="10"/>
  <c r="L1682" i="10"/>
  <c r="K1682" i="10"/>
  <c r="J1682" i="10"/>
  <c r="I1682" i="10"/>
  <c r="H1682" i="10"/>
  <c r="G1682" i="10"/>
  <c r="F1682" i="10"/>
  <c r="E1682" i="10"/>
  <c r="D1682" i="10"/>
  <c r="C1682" i="10"/>
  <c r="B1682" i="10"/>
  <c r="A1682" i="10"/>
  <c r="M1681" i="10"/>
  <c r="L1681" i="10"/>
  <c r="K1681" i="10"/>
  <c r="J1681" i="10"/>
  <c r="I1681" i="10"/>
  <c r="H1681" i="10"/>
  <c r="G1681" i="10"/>
  <c r="F1681" i="10"/>
  <c r="E1681" i="10"/>
  <c r="D1681" i="10"/>
  <c r="C1681" i="10"/>
  <c r="B1681" i="10"/>
  <c r="A1681" i="10"/>
  <c r="M1680" i="10"/>
  <c r="L1680" i="10"/>
  <c r="K1680" i="10"/>
  <c r="J1680" i="10"/>
  <c r="I1680" i="10"/>
  <c r="H1680" i="10"/>
  <c r="G1680" i="10"/>
  <c r="F1680" i="10"/>
  <c r="E1680" i="10"/>
  <c r="D1680" i="10"/>
  <c r="C1680" i="10"/>
  <c r="B1680" i="10"/>
  <c r="A1680" i="10"/>
  <c r="M1679" i="10"/>
  <c r="L1679" i="10"/>
  <c r="K1679" i="10"/>
  <c r="J1679" i="10"/>
  <c r="I1679" i="10"/>
  <c r="H1679" i="10"/>
  <c r="G1679" i="10"/>
  <c r="F1679" i="10"/>
  <c r="E1679" i="10"/>
  <c r="D1679" i="10"/>
  <c r="C1679" i="10"/>
  <c r="B1679" i="10"/>
  <c r="A1679" i="10"/>
  <c r="M1678" i="10"/>
  <c r="L1678" i="10"/>
  <c r="K1678" i="10"/>
  <c r="J1678" i="10"/>
  <c r="I1678" i="10"/>
  <c r="H1678" i="10"/>
  <c r="G1678" i="10"/>
  <c r="F1678" i="10"/>
  <c r="E1678" i="10"/>
  <c r="D1678" i="10"/>
  <c r="C1678" i="10"/>
  <c r="B1678" i="10"/>
  <c r="A1678" i="10"/>
  <c r="M1677" i="10"/>
  <c r="L1677" i="10"/>
  <c r="K1677" i="10"/>
  <c r="J1677" i="10"/>
  <c r="I1677" i="10"/>
  <c r="H1677" i="10"/>
  <c r="G1677" i="10"/>
  <c r="F1677" i="10"/>
  <c r="E1677" i="10"/>
  <c r="D1677" i="10"/>
  <c r="C1677" i="10"/>
  <c r="B1677" i="10"/>
  <c r="A1677" i="10"/>
  <c r="M1676" i="10"/>
  <c r="L1676" i="10"/>
  <c r="K1676" i="10"/>
  <c r="J1676" i="10"/>
  <c r="I1676" i="10"/>
  <c r="H1676" i="10"/>
  <c r="G1676" i="10"/>
  <c r="F1676" i="10"/>
  <c r="E1676" i="10"/>
  <c r="D1676" i="10"/>
  <c r="C1676" i="10"/>
  <c r="B1676" i="10"/>
  <c r="A1676" i="10"/>
  <c r="M1675" i="10"/>
  <c r="L1675" i="10"/>
  <c r="K1675" i="10"/>
  <c r="J1675" i="10"/>
  <c r="I1675" i="10"/>
  <c r="H1675" i="10"/>
  <c r="G1675" i="10"/>
  <c r="F1675" i="10"/>
  <c r="E1675" i="10"/>
  <c r="D1675" i="10"/>
  <c r="C1675" i="10"/>
  <c r="B1675" i="10"/>
  <c r="A1675" i="10"/>
  <c r="M1674" i="10"/>
  <c r="L1674" i="10"/>
  <c r="K1674" i="10"/>
  <c r="J1674" i="10"/>
  <c r="I1674" i="10"/>
  <c r="H1674" i="10"/>
  <c r="G1674" i="10"/>
  <c r="F1674" i="10"/>
  <c r="E1674" i="10"/>
  <c r="D1674" i="10"/>
  <c r="C1674" i="10"/>
  <c r="B1674" i="10"/>
  <c r="A1674" i="10"/>
  <c r="M1673" i="10"/>
  <c r="L1673" i="10"/>
  <c r="K1673" i="10"/>
  <c r="J1673" i="10"/>
  <c r="I1673" i="10"/>
  <c r="H1673" i="10"/>
  <c r="G1673" i="10"/>
  <c r="F1673" i="10"/>
  <c r="E1673" i="10"/>
  <c r="D1673" i="10"/>
  <c r="C1673" i="10"/>
  <c r="B1673" i="10"/>
  <c r="A1673" i="10"/>
  <c r="M1672" i="10"/>
  <c r="L1672" i="10"/>
  <c r="K1672" i="10"/>
  <c r="J1672" i="10"/>
  <c r="I1672" i="10"/>
  <c r="H1672" i="10"/>
  <c r="G1672" i="10"/>
  <c r="F1672" i="10"/>
  <c r="E1672" i="10"/>
  <c r="D1672" i="10"/>
  <c r="C1672" i="10"/>
  <c r="B1672" i="10"/>
  <c r="A1672" i="10"/>
  <c r="M1671" i="10"/>
  <c r="L1671" i="10"/>
  <c r="K1671" i="10"/>
  <c r="J1671" i="10"/>
  <c r="I1671" i="10"/>
  <c r="H1671" i="10"/>
  <c r="G1671" i="10"/>
  <c r="F1671" i="10"/>
  <c r="E1671" i="10"/>
  <c r="D1671" i="10"/>
  <c r="C1671" i="10"/>
  <c r="B1671" i="10"/>
  <c r="A1671" i="10"/>
  <c r="B1670" i="10"/>
  <c r="L1670" i="10"/>
  <c r="K1670" i="10"/>
  <c r="J1670" i="10"/>
  <c r="I1670" i="10"/>
  <c r="H1670" i="10"/>
  <c r="G1670" i="10"/>
  <c r="F1670" i="10"/>
  <c r="E1670" i="10"/>
  <c r="D1670" i="10"/>
  <c r="M1670" i="10"/>
  <c r="A1670" i="10"/>
  <c r="C1670" i="10"/>
  <c r="M1669" i="10"/>
  <c r="L1669" i="10"/>
  <c r="K1669" i="10"/>
  <c r="J1669" i="10"/>
  <c r="I1669" i="10"/>
  <c r="H1669" i="10"/>
  <c r="G1669" i="10"/>
  <c r="F1669" i="10"/>
  <c r="E1669" i="10"/>
  <c r="D1669" i="10"/>
  <c r="C1669" i="10"/>
  <c r="B1669" i="10"/>
  <c r="A1669" i="10"/>
  <c r="M1668" i="10"/>
  <c r="L1668" i="10"/>
  <c r="K1668" i="10"/>
  <c r="J1668" i="10"/>
  <c r="I1668" i="10"/>
  <c r="H1668" i="10"/>
  <c r="G1668" i="10"/>
  <c r="F1668" i="10"/>
  <c r="E1668" i="10"/>
  <c r="D1668" i="10"/>
  <c r="C1668" i="10"/>
  <c r="B1668" i="10"/>
  <c r="A1668" i="10"/>
  <c r="M1667" i="10"/>
  <c r="L1667" i="10"/>
  <c r="K1667" i="10"/>
  <c r="J1667" i="10"/>
  <c r="I1667" i="10"/>
  <c r="H1667" i="10"/>
  <c r="G1667" i="10"/>
  <c r="F1667" i="10"/>
  <c r="E1667" i="10"/>
  <c r="D1667" i="10"/>
  <c r="C1667" i="10"/>
  <c r="B1667" i="10"/>
  <c r="A1667" i="10"/>
  <c r="M1666" i="10"/>
  <c r="L1666" i="10"/>
  <c r="K1666" i="10"/>
  <c r="J1666" i="10"/>
  <c r="I1666" i="10"/>
  <c r="H1666" i="10"/>
  <c r="G1666" i="10"/>
  <c r="F1666" i="10"/>
  <c r="E1666" i="10"/>
  <c r="D1666" i="10"/>
  <c r="C1666" i="10"/>
  <c r="B1666" i="10"/>
  <c r="A1666" i="10"/>
  <c r="M1665" i="10"/>
  <c r="L1665" i="10"/>
  <c r="K1665" i="10"/>
  <c r="J1665" i="10"/>
  <c r="I1665" i="10"/>
  <c r="H1665" i="10"/>
  <c r="G1665" i="10"/>
  <c r="F1665" i="10"/>
  <c r="E1665" i="10"/>
  <c r="D1665" i="10"/>
  <c r="C1665" i="10"/>
  <c r="B1665" i="10"/>
  <c r="A1665" i="10"/>
  <c r="F1664" i="10"/>
  <c r="L1664" i="10"/>
  <c r="K1664" i="10"/>
  <c r="J1664" i="10"/>
  <c r="I1664" i="10"/>
  <c r="H1664" i="10"/>
  <c r="G1664" i="10"/>
  <c r="M1664" i="10"/>
  <c r="E1664" i="10"/>
  <c r="D1664" i="10"/>
  <c r="C1664" i="10"/>
  <c r="B1664" i="10"/>
  <c r="A1664" i="10"/>
  <c r="F1663" i="10"/>
  <c r="L1663" i="10"/>
  <c r="K1663" i="10"/>
  <c r="J1663" i="10"/>
  <c r="I1663" i="10"/>
  <c r="H1663" i="10"/>
  <c r="G1663" i="10"/>
  <c r="M1663" i="10"/>
  <c r="E1663" i="10"/>
  <c r="D1663" i="10"/>
  <c r="C1663" i="10"/>
  <c r="B1663" i="10"/>
  <c r="A1663" i="10"/>
  <c r="L1662" i="10"/>
  <c r="M1662" i="10"/>
  <c r="K1662" i="10"/>
  <c r="J1662" i="10"/>
  <c r="I1662" i="10"/>
  <c r="H1662" i="10"/>
  <c r="G1662" i="10"/>
  <c r="F1662" i="10"/>
  <c r="E1662" i="10"/>
  <c r="D1662" i="10"/>
  <c r="C1662" i="10"/>
  <c r="B1662" i="10"/>
  <c r="A1662" i="10"/>
  <c r="I88" i="4"/>
  <c r="F1661" i="10"/>
  <c r="K1661" i="10"/>
  <c r="J1661" i="10"/>
  <c r="I1661" i="10"/>
  <c r="H1661" i="10"/>
  <c r="G1661" i="10"/>
  <c r="L1661" i="10"/>
  <c r="E1661" i="10"/>
  <c r="D1661" i="10"/>
  <c r="C1661" i="10"/>
  <c r="B1661" i="10"/>
  <c r="A1661" i="10"/>
  <c r="M1661" i="10"/>
  <c r="M1660" i="10"/>
  <c r="K1660" i="10"/>
  <c r="J1660" i="10"/>
  <c r="I1660" i="10"/>
  <c r="H1660" i="10"/>
  <c r="G1660" i="10"/>
  <c r="F1660" i="10"/>
  <c r="E1660" i="10"/>
  <c r="D1660" i="10"/>
  <c r="C1660" i="10"/>
  <c r="B1660" i="10"/>
  <c r="A1660" i="10"/>
  <c r="L1660" i="10"/>
  <c r="L1659" i="10"/>
  <c r="K1659" i="10"/>
  <c r="J1659" i="10"/>
  <c r="I1659" i="10"/>
  <c r="H1659" i="10"/>
  <c r="G1659" i="10"/>
  <c r="F1659" i="10"/>
  <c r="E1659" i="10"/>
  <c r="D1659" i="10"/>
  <c r="C1659" i="10"/>
  <c r="B1659" i="10"/>
  <c r="A1659" i="10"/>
  <c r="M1659" i="10"/>
  <c r="L1658" i="10"/>
  <c r="K1658" i="10"/>
  <c r="J1658" i="10"/>
  <c r="I1658" i="10"/>
  <c r="H1658" i="10"/>
  <c r="G1658" i="10"/>
  <c r="F1658" i="10"/>
  <c r="E1658" i="10"/>
  <c r="D1658" i="10"/>
  <c r="C1658" i="10"/>
  <c r="M1658" i="10"/>
  <c r="B1658" i="10"/>
  <c r="A1658" i="10"/>
  <c r="C1657" i="10"/>
  <c r="B1657" i="10"/>
  <c r="F1657" i="10"/>
  <c r="G1657" i="10"/>
  <c r="H1657" i="10"/>
  <c r="I1657" i="10"/>
  <c r="J1657" i="10"/>
  <c r="K1657" i="10"/>
  <c r="L1657" i="10"/>
  <c r="M1657" i="10"/>
  <c r="A1657" i="10"/>
  <c r="E1657" i="10"/>
  <c r="D1657" i="10"/>
  <c r="C1656" i="10"/>
  <c r="A1656" i="10"/>
  <c r="B1656" i="10"/>
  <c r="M1656" i="10"/>
  <c r="L1656" i="10"/>
  <c r="K1656" i="10"/>
  <c r="J1656" i="10"/>
  <c r="I1656" i="10"/>
  <c r="H1656" i="10"/>
  <c r="G1656" i="10"/>
  <c r="F1656" i="10"/>
  <c r="E1656" i="10"/>
  <c r="D1656" i="10"/>
  <c r="C1655" i="10"/>
  <c r="B1655" i="10"/>
  <c r="A1655" i="10"/>
  <c r="M1655" i="10"/>
  <c r="L1655" i="10"/>
  <c r="K1655" i="10"/>
  <c r="J1655" i="10"/>
  <c r="I1655" i="10"/>
  <c r="H1655" i="10"/>
  <c r="G1655" i="10"/>
  <c r="F1655" i="10"/>
  <c r="E1655" i="10"/>
  <c r="D1655" i="10"/>
  <c r="C1654" i="10"/>
  <c r="B1654" i="10"/>
  <c r="A1654" i="10"/>
  <c r="M1654" i="10"/>
  <c r="L1654" i="10"/>
  <c r="K1654" i="10"/>
  <c r="J1654" i="10"/>
  <c r="I1654" i="10"/>
  <c r="H1654" i="10"/>
  <c r="G1654" i="10"/>
  <c r="F1654" i="10"/>
  <c r="E1654" i="10"/>
  <c r="D1654" i="10"/>
  <c r="C1653" i="10"/>
  <c r="B1653" i="10"/>
  <c r="A1653" i="10"/>
  <c r="M1653" i="10"/>
  <c r="L1653" i="10"/>
  <c r="K1653" i="10"/>
  <c r="J1653" i="10"/>
  <c r="I1653" i="10"/>
  <c r="H1653" i="10"/>
  <c r="G1653" i="10"/>
  <c r="F1653" i="10"/>
  <c r="E1653" i="10"/>
  <c r="D1653" i="10"/>
  <c r="C1652" i="10"/>
  <c r="B1652" i="10"/>
  <c r="A1652" i="10"/>
  <c r="M1652" i="10"/>
  <c r="L1652" i="10"/>
  <c r="K1652" i="10"/>
  <c r="J1652" i="10"/>
  <c r="I1652" i="10"/>
  <c r="H1652" i="10"/>
  <c r="G1652" i="10"/>
  <c r="F1652" i="10"/>
  <c r="E1652" i="10"/>
  <c r="D1652" i="10"/>
  <c r="D1651" i="10"/>
  <c r="C1651" i="10"/>
  <c r="B1651" i="10"/>
  <c r="A1651" i="10"/>
  <c r="M1651" i="10"/>
  <c r="L1651" i="10"/>
  <c r="K1651" i="10"/>
  <c r="J1651" i="10"/>
  <c r="I1651" i="10"/>
  <c r="H1651" i="10"/>
  <c r="G1651" i="10"/>
  <c r="F1651" i="10"/>
  <c r="E1651" i="10"/>
  <c r="J1650" i="10"/>
  <c r="D1650" i="10"/>
  <c r="C1650" i="10"/>
  <c r="E1650" i="10"/>
  <c r="M1650" i="10"/>
  <c r="L1650" i="10"/>
  <c r="K1650" i="10"/>
  <c r="A1650" i="10"/>
  <c r="I1650" i="10"/>
  <c r="H1650" i="10"/>
  <c r="G1650" i="10"/>
  <c r="F1650" i="10"/>
  <c r="B1650" i="10"/>
  <c r="D1649" i="10"/>
  <c r="C1649" i="10"/>
  <c r="B1649" i="10"/>
  <c r="A1649" i="10"/>
  <c r="M1649" i="10"/>
  <c r="L1649" i="10"/>
  <c r="K1649" i="10"/>
  <c r="J1649" i="10"/>
  <c r="I1649" i="10"/>
  <c r="H1649" i="10"/>
  <c r="G1649" i="10"/>
  <c r="F1649" i="10"/>
  <c r="E1649" i="10"/>
  <c r="D1648" i="10"/>
  <c r="C1648" i="10"/>
  <c r="B1648" i="10"/>
  <c r="A1648" i="10"/>
  <c r="M1648" i="10"/>
  <c r="L1648" i="10"/>
  <c r="K1648" i="10"/>
  <c r="J1648" i="10"/>
  <c r="I1648" i="10"/>
  <c r="H1648" i="10"/>
  <c r="G1648" i="10"/>
  <c r="F1648" i="10"/>
  <c r="E1648" i="10"/>
  <c r="D1647" i="10"/>
  <c r="C1647" i="10"/>
  <c r="B1647" i="10"/>
  <c r="A1647" i="10"/>
  <c r="M1647" i="10"/>
  <c r="L1647" i="10"/>
  <c r="K1647" i="10"/>
  <c r="J1647" i="10"/>
  <c r="I1647" i="10"/>
  <c r="H1647" i="10"/>
  <c r="G1647" i="10"/>
  <c r="F1647" i="10"/>
  <c r="E1647" i="10"/>
  <c r="D1646" i="10"/>
  <c r="C1646" i="10"/>
  <c r="B1646" i="10"/>
  <c r="A1646" i="10"/>
  <c r="M1646" i="10"/>
  <c r="L1646" i="10"/>
  <c r="K1646" i="10"/>
  <c r="J1646" i="10"/>
  <c r="I1646" i="10"/>
  <c r="H1646" i="10"/>
  <c r="G1646" i="10"/>
  <c r="F1646" i="10"/>
  <c r="E1646" i="10"/>
  <c r="D1645" i="10"/>
  <c r="C1645" i="10"/>
  <c r="B1645" i="10"/>
  <c r="A1645" i="10"/>
  <c r="M1645" i="10"/>
  <c r="L1645" i="10"/>
  <c r="K1645" i="10"/>
  <c r="J1645" i="10"/>
  <c r="I1645" i="10"/>
  <c r="H1645" i="10"/>
  <c r="G1645" i="10"/>
  <c r="F1645" i="10"/>
  <c r="E1645" i="10"/>
  <c r="A1644" i="10"/>
  <c r="C1644" i="10"/>
  <c r="B1644" i="10"/>
  <c r="D1644" i="10"/>
  <c r="M1644" i="10"/>
  <c r="L1644" i="10"/>
  <c r="K1644" i="10"/>
  <c r="J1644" i="10"/>
  <c r="I1644" i="10"/>
  <c r="H1644" i="10"/>
  <c r="G1644" i="10"/>
  <c r="F1644" i="10"/>
  <c r="E1644" i="10"/>
  <c r="D1643" i="10"/>
  <c r="B1643" i="10"/>
  <c r="A1643" i="10"/>
  <c r="C1643" i="10"/>
  <c r="M1643" i="10"/>
  <c r="L1643" i="10"/>
  <c r="K1643" i="10"/>
  <c r="J1643" i="10"/>
  <c r="I1643" i="10"/>
  <c r="H1643" i="10"/>
  <c r="G1643" i="10"/>
  <c r="F1643" i="10"/>
  <c r="E1643" i="10"/>
  <c r="I1642" i="10"/>
  <c r="B1642" i="10"/>
  <c r="C1642" i="10"/>
  <c r="E1642" i="10"/>
  <c r="M1642" i="10"/>
  <c r="L1642" i="10"/>
  <c r="K1642" i="10"/>
  <c r="J1642" i="10"/>
  <c r="I87" i="4"/>
  <c r="H1642" i="10"/>
  <c r="G1642" i="10"/>
  <c r="F1642" i="10"/>
  <c r="A1642" i="10"/>
  <c r="D1642" i="10"/>
  <c r="C1641" i="10"/>
  <c r="B1641" i="10"/>
  <c r="A1641" i="10"/>
  <c r="M1641" i="10"/>
  <c r="L1641" i="10"/>
  <c r="K1641" i="10"/>
  <c r="J1641" i="10"/>
  <c r="I1641" i="10"/>
  <c r="H1641" i="10"/>
  <c r="G1641" i="10"/>
  <c r="F1641" i="10"/>
  <c r="E1641" i="10"/>
  <c r="D1641" i="10"/>
  <c r="C1640" i="10"/>
  <c r="B1640" i="10"/>
  <c r="A1640" i="10"/>
  <c r="M1640" i="10"/>
  <c r="L1640" i="10"/>
  <c r="K1640" i="10"/>
  <c r="J1640" i="10"/>
  <c r="I1640" i="10"/>
  <c r="H1640" i="10"/>
  <c r="G1640" i="10"/>
  <c r="F1640" i="10"/>
  <c r="E1640" i="10"/>
  <c r="D1640" i="10"/>
  <c r="C1639" i="10"/>
  <c r="B1639" i="10"/>
  <c r="A1639" i="10"/>
  <c r="M1639" i="10"/>
  <c r="L1639" i="10"/>
  <c r="K1639" i="10"/>
  <c r="J1639" i="10"/>
  <c r="I1639" i="10"/>
  <c r="H1639" i="10"/>
  <c r="G1639" i="10"/>
  <c r="F1639" i="10"/>
  <c r="E1639" i="10"/>
  <c r="D1639" i="10"/>
  <c r="C1638" i="10"/>
  <c r="B1638" i="10"/>
  <c r="A1638" i="10"/>
  <c r="M1638" i="10"/>
  <c r="L1638" i="10"/>
  <c r="K1638" i="10"/>
  <c r="J1638" i="10"/>
  <c r="I1638" i="10"/>
  <c r="H1638" i="10"/>
  <c r="G1638" i="10"/>
  <c r="F1638" i="10"/>
  <c r="E1638" i="10"/>
  <c r="D1638" i="10"/>
  <c r="C1637" i="10"/>
  <c r="B1637" i="10"/>
  <c r="A1637" i="10"/>
  <c r="M1637" i="10"/>
  <c r="L1637" i="10"/>
  <c r="K1637" i="10"/>
  <c r="J1637" i="10"/>
  <c r="I1637" i="10"/>
  <c r="H1637" i="10"/>
  <c r="G1637" i="10"/>
  <c r="F1637" i="10"/>
  <c r="E1637" i="10"/>
  <c r="D1637" i="10"/>
  <c r="C1636" i="10"/>
  <c r="B1636" i="10"/>
  <c r="A1636" i="10"/>
  <c r="M1636" i="10"/>
  <c r="L1636" i="10"/>
  <c r="K1636" i="10"/>
  <c r="J1636" i="10"/>
  <c r="I1636" i="10"/>
  <c r="H1636" i="10"/>
  <c r="G1636" i="10"/>
  <c r="F1636" i="10"/>
  <c r="E1636" i="10"/>
  <c r="D1636" i="10"/>
  <c r="J1635" i="10"/>
  <c r="C1635" i="10"/>
  <c r="A1635" i="10"/>
  <c r="M1635" i="10"/>
  <c r="L1635" i="10"/>
  <c r="K1635" i="10"/>
  <c r="B1635" i="10"/>
  <c r="I1635" i="10"/>
  <c r="H1635" i="10"/>
  <c r="G1635" i="10"/>
  <c r="F1635" i="10"/>
  <c r="E1635" i="10"/>
  <c r="D1635" i="10"/>
  <c r="C1634" i="10"/>
  <c r="B1634" i="10"/>
  <c r="A1634" i="10"/>
  <c r="M1634" i="10"/>
  <c r="L1634" i="10"/>
  <c r="K1634" i="10"/>
  <c r="J1634" i="10"/>
  <c r="I1634" i="10"/>
  <c r="H1634" i="10"/>
  <c r="G1634" i="10"/>
  <c r="F1634" i="10"/>
  <c r="E1634" i="10"/>
  <c r="D1634" i="10"/>
  <c r="C1633" i="10"/>
  <c r="B1633" i="10"/>
  <c r="A1633" i="10"/>
  <c r="M1633" i="10"/>
  <c r="L1633" i="10"/>
  <c r="K1633" i="10"/>
  <c r="J1633" i="10"/>
  <c r="I1633" i="10"/>
  <c r="H1633" i="10"/>
  <c r="G1633" i="10"/>
  <c r="F1633" i="10"/>
  <c r="E1633" i="10"/>
  <c r="D1633" i="10"/>
  <c r="C1632" i="10"/>
  <c r="B1632" i="10"/>
  <c r="A1632" i="10"/>
  <c r="M1632" i="10"/>
  <c r="L1632" i="10"/>
  <c r="K1632" i="10"/>
  <c r="J1632" i="10"/>
  <c r="I1632" i="10"/>
  <c r="H1632" i="10"/>
  <c r="G1632" i="10"/>
  <c r="F1632" i="10"/>
  <c r="E1632" i="10"/>
  <c r="D1632" i="10"/>
  <c r="C1631" i="10"/>
  <c r="B1631" i="10"/>
  <c r="A1631" i="10"/>
  <c r="M1631" i="10"/>
  <c r="L1631" i="10"/>
  <c r="K1631" i="10"/>
  <c r="J1631" i="10"/>
  <c r="I1631" i="10"/>
  <c r="H1631" i="10"/>
  <c r="G1631" i="10"/>
  <c r="F1631" i="10"/>
  <c r="E1631" i="10"/>
  <c r="D1631" i="10"/>
  <c r="C1630" i="10"/>
  <c r="B1630" i="10"/>
  <c r="A1630" i="10"/>
  <c r="M1630" i="10"/>
  <c r="L1630" i="10"/>
  <c r="K1630" i="10"/>
  <c r="J1630" i="10"/>
  <c r="I1630" i="10"/>
  <c r="H1630" i="10"/>
  <c r="G1630" i="10"/>
  <c r="F1630" i="10"/>
  <c r="E1630" i="10"/>
  <c r="D1630" i="10"/>
  <c r="C1629" i="10"/>
  <c r="B1629" i="10"/>
  <c r="A1629" i="10"/>
  <c r="M1629" i="10"/>
  <c r="L1629" i="10"/>
  <c r="K1629" i="10"/>
  <c r="J1629" i="10"/>
  <c r="I1629" i="10"/>
  <c r="H1629" i="10"/>
  <c r="G1629" i="10"/>
  <c r="F1629" i="10"/>
  <c r="E1629" i="10"/>
  <c r="D1629" i="10"/>
  <c r="B1628" i="10"/>
  <c r="C1628" i="10"/>
  <c r="A1628" i="10"/>
  <c r="M1628" i="10"/>
  <c r="L1628" i="10"/>
  <c r="K1628" i="10"/>
  <c r="J1628" i="10"/>
  <c r="I1628" i="10"/>
  <c r="H1628" i="10"/>
  <c r="G1628" i="10"/>
  <c r="F1628" i="10"/>
  <c r="E1628" i="10"/>
  <c r="D1628" i="10"/>
  <c r="D1627" i="10"/>
  <c r="E1627" i="10"/>
  <c r="C1627" i="10"/>
  <c r="M1627" i="10"/>
  <c r="L1627" i="10"/>
  <c r="K1627" i="10"/>
  <c r="J1627" i="10"/>
  <c r="I1627" i="10"/>
  <c r="H1627" i="10"/>
  <c r="G1627" i="10"/>
  <c r="A1627" i="10"/>
  <c r="B1627" i="10"/>
  <c r="F1627" i="10"/>
  <c r="K1626" i="10"/>
  <c r="C1626" i="10"/>
  <c r="J1626" i="10"/>
  <c r="M1626" i="10"/>
  <c r="A1626" i="10"/>
  <c r="L1626" i="10"/>
  <c r="B1626" i="10"/>
  <c r="I1626" i="10"/>
  <c r="H1626" i="10"/>
  <c r="G1626" i="10"/>
  <c r="F1626" i="10"/>
  <c r="E1626" i="10"/>
  <c r="D1626" i="10"/>
  <c r="C1625" i="10"/>
  <c r="B1625" i="10"/>
  <c r="A1625" i="10"/>
  <c r="M1625" i="10"/>
  <c r="L1625" i="10"/>
  <c r="K1625" i="10"/>
  <c r="J1625" i="10"/>
  <c r="I1625" i="10"/>
  <c r="H1625" i="10"/>
  <c r="G1625" i="10"/>
  <c r="F1625" i="10"/>
  <c r="E1625" i="10"/>
  <c r="D1625" i="10"/>
  <c r="C1624" i="10"/>
  <c r="B1624" i="10"/>
  <c r="A1624" i="10"/>
  <c r="M1624" i="10"/>
  <c r="L1624" i="10"/>
  <c r="K1624" i="10"/>
  <c r="J1624" i="10"/>
  <c r="I1624" i="10"/>
  <c r="H1624" i="10"/>
  <c r="G1624" i="10"/>
  <c r="F1624" i="10"/>
  <c r="E1624" i="10"/>
  <c r="D1624" i="10"/>
  <c r="B1623" i="10"/>
  <c r="A1623" i="10"/>
  <c r="I86" i="4"/>
  <c r="M1623" i="10"/>
  <c r="L1623" i="10"/>
  <c r="K1623" i="10"/>
  <c r="J1623" i="10"/>
  <c r="I1623" i="10"/>
  <c r="H1623" i="10"/>
  <c r="G1623" i="10"/>
  <c r="F1623" i="10"/>
  <c r="E1623" i="10"/>
  <c r="D1623" i="10"/>
  <c r="C1623" i="10"/>
  <c r="B1622" i="10"/>
  <c r="A1622" i="10"/>
  <c r="M1622" i="10"/>
  <c r="L1622" i="10"/>
  <c r="K1622" i="10"/>
  <c r="J1622" i="10"/>
  <c r="I1622" i="10"/>
  <c r="H1622" i="10"/>
  <c r="G1622" i="10"/>
  <c r="F1622" i="10"/>
  <c r="E1622" i="10"/>
  <c r="D1622" i="10"/>
  <c r="C1622" i="10"/>
  <c r="B1621" i="10"/>
  <c r="A1621" i="10"/>
  <c r="M1621" i="10"/>
  <c r="L1621" i="10"/>
  <c r="K1621" i="10"/>
  <c r="J1621" i="10"/>
  <c r="I1621" i="10"/>
  <c r="H1621" i="10"/>
  <c r="G1621" i="10"/>
  <c r="F1621" i="10"/>
  <c r="E1621" i="10"/>
  <c r="D1621" i="10"/>
  <c r="C1621" i="10"/>
  <c r="A1620" i="10"/>
  <c r="B1620" i="10"/>
  <c r="M1620" i="10"/>
  <c r="L1620" i="10"/>
  <c r="K1620" i="10"/>
  <c r="J1620" i="10"/>
  <c r="I1620" i="10"/>
  <c r="H1620" i="10"/>
  <c r="G1620" i="10"/>
  <c r="F1620" i="10"/>
  <c r="E1620" i="10"/>
  <c r="D1620" i="10"/>
  <c r="C1620" i="10"/>
  <c r="B1619" i="10"/>
  <c r="A1619" i="10"/>
  <c r="M1619" i="10"/>
  <c r="L1619" i="10"/>
  <c r="K1619" i="10"/>
  <c r="J1619" i="10"/>
  <c r="I1619" i="10"/>
  <c r="H1619" i="10"/>
  <c r="G1619" i="10"/>
  <c r="F1619" i="10"/>
  <c r="E1619" i="10"/>
  <c r="D1619" i="10"/>
  <c r="C1619" i="10"/>
  <c r="B1618" i="10"/>
  <c r="A1618" i="10"/>
  <c r="M1618" i="10"/>
  <c r="L1618" i="10"/>
  <c r="K1618" i="10"/>
  <c r="J1618" i="10"/>
  <c r="I1618" i="10"/>
  <c r="H1618" i="10"/>
  <c r="G1618" i="10"/>
  <c r="F1618" i="10"/>
  <c r="E1618" i="10"/>
  <c r="D1618" i="10"/>
  <c r="C1618" i="10"/>
  <c r="B1617" i="10"/>
  <c r="A1617" i="10"/>
  <c r="M1617" i="10"/>
  <c r="L1617" i="10"/>
  <c r="K1617" i="10"/>
  <c r="J1617" i="10"/>
  <c r="I1617" i="10"/>
  <c r="H1617" i="10"/>
  <c r="G1617" i="10"/>
  <c r="F1617" i="10"/>
  <c r="E1617" i="10"/>
  <c r="D1617" i="10"/>
  <c r="C1617" i="10"/>
  <c r="B1616" i="10"/>
  <c r="A1616" i="10"/>
  <c r="M1616" i="10"/>
  <c r="L1616" i="10"/>
  <c r="K1616" i="10"/>
  <c r="J1616" i="10"/>
  <c r="I1616" i="10"/>
  <c r="H1616" i="10"/>
  <c r="G1616" i="10"/>
  <c r="F1616" i="10"/>
  <c r="E1616" i="10"/>
  <c r="D1616" i="10"/>
  <c r="C1616" i="10"/>
  <c r="B1615" i="10"/>
  <c r="A1615" i="10"/>
  <c r="M1615" i="10"/>
  <c r="L1615" i="10"/>
  <c r="K1615" i="10"/>
  <c r="J1615" i="10"/>
  <c r="I1615" i="10"/>
  <c r="H1615" i="10"/>
  <c r="G1615" i="10"/>
  <c r="F1615" i="10"/>
  <c r="E1615" i="10"/>
  <c r="D1615" i="10"/>
  <c r="C1615" i="10"/>
  <c r="B1614" i="10"/>
  <c r="A1614" i="10"/>
  <c r="M1614" i="10"/>
  <c r="L1614" i="10"/>
  <c r="K1614" i="10"/>
  <c r="J1614" i="10"/>
  <c r="I1614" i="10"/>
  <c r="H1614" i="10"/>
  <c r="G1614" i="10"/>
  <c r="F1614" i="10"/>
  <c r="E1614" i="10"/>
  <c r="D1614" i="10"/>
  <c r="C1614" i="10"/>
  <c r="A1613" i="10"/>
  <c r="B1613" i="10"/>
  <c r="M1613" i="10"/>
  <c r="L1613" i="10"/>
  <c r="K1613" i="10"/>
  <c r="J1613" i="10"/>
  <c r="I1613" i="10"/>
  <c r="H1613" i="10"/>
  <c r="G1613" i="10"/>
  <c r="F1613" i="10"/>
  <c r="E1613" i="10"/>
  <c r="D1613" i="10"/>
  <c r="C1613" i="10"/>
  <c r="B1612" i="10"/>
  <c r="A1612" i="10"/>
  <c r="M1612" i="10"/>
  <c r="L1612" i="10"/>
  <c r="K1612" i="10"/>
  <c r="J1612" i="10"/>
  <c r="I1612" i="10"/>
  <c r="H1612" i="10"/>
  <c r="G1612" i="10"/>
  <c r="F1612" i="10"/>
  <c r="E1612" i="10"/>
  <c r="D1612" i="10"/>
  <c r="C1612" i="10"/>
  <c r="B1611" i="10"/>
  <c r="A1611" i="10"/>
  <c r="M1611" i="10"/>
  <c r="L1611" i="10"/>
  <c r="K1611" i="10"/>
  <c r="J1611" i="10"/>
  <c r="I1611" i="10"/>
  <c r="H1611" i="10"/>
  <c r="G1611" i="10"/>
  <c r="F1611" i="10"/>
  <c r="E1611" i="10"/>
  <c r="D1611" i="10"/>
  <c r="C1611" i="10"/>
  <c r="B1610" i="10"/>
  <c r="A1610" i="10"/>
  <c r="M1610" i="10"/>
  <c r="L1610" i="10"/>
  <c r="K1610" i="10"/>
  <c r="J1610" i="10"/>
  <c r="I1610" i="10"/>
  <c r="H1610" i="10"/>
  <c r="G1610" i="10"/>
  <c r="F1610" i="10"/>
  <c r="E1610" i="10"/>
  <c r="D1610" i="10"/>
  <c r="C1610" i="10"/>
  <c r="B1609" i="10"/>
  <c r="A1609" i="10"/>
  <c r="M1609" i="10"/>
  <c r="L1609" i="10"/>
  <c r="K1609" i="10"/>
  <c r="J1609" i="10"/>
  <c r="I1609" i="10"/>
  <c r="H1609" i="10"/>
  <c r="G1609" i="10"/>
  <c r="F1609" i="10"/>
  <c r="E1609" i="10"/>
  <c r="D1609" i="10"/>
  <c r="C1609" i="10"/>
  <c r="B1608" i="10"/>
  <c r="A1608" i="10"/>
  <c r="M1608" i="10"/>
  <c r="L1608" i="10"/>
  <c r="K1608" i="10"/>
  <c r="J1608" i="10"/>
  <c r="I1608" i="10"/>
  <c r="H1608" i="10"/>
  <c r="G1608" i="10"/>
  <c r="F1608" i="10"/>
  <c r="E1608" i="10"/>
  <c r="D1608" i="10"/>
  <c r="C1608" i="10"/>
  <c r="B1607" i="10"/>
  <c r="A1607" i="10"/>
  <c r="M1607" i="10"/>
  <c r="L1607" i="10"/>
  <c r="K1607" i="10"/>
  <c r="J1607" i="10"/>
  <c r="I1607" i="10"/>
  <c r="H1607" i="10"/>
  <c r="G1607" i="10"/>
  <c r="F1607" i="10"/>
  <c r="E1607" i="10"/>
  <c r="D1607" i="10"/>
  <c r="C1607" i="10"/>
  <c r="B1606" i="10"/>
  <c r="A1606" i="10"/>
  <c r="M1606" i="10"/>
  <c r="L1606" i="10"/>
  <c r="K1606" i="10"/>
  <c r="J1606" i="10"/>
  <c r="I1606" i="10"/>
  <c r="H1606" i="10"/>
  <c r="G1606" i="10"/>
  <c r="F1606" i="10"/>
  <c r="E1606" i="10"/>
  <c r="D1606" i="10"/>
  <c r="C1606" i="10"/>
  <c r="A1605" i="10"/>
  <c r="B1605" i="10"/>
  <c r="M1605" i="10"/>
  <c r="L1605" i="10"/>
  <c r="K1605" i="10"/>
  <c r="J1605" i="10"/>
  <c r="I1605" i="10"/>
  <c r="H1605" i="10"/>
  <c r="G1605" i="10"/>
  <c r="F1605" i="10"/>
  <c r="E1605" i="10"/>
  <c r="D1605" i="10"/>
  <c r="C1605" i="10"/>
  <c r="B1604" i="10"/>
  <c r="A1604" i="10"/>
  <c r="M1604" i="10"/>
  <c r="L1604" i="10"/>
  <c r="K1604" i="10"/>
  <c r="J1604" i="10"/>
  <c r="I1604" i="10"/>
  <c r="H1604" i="10"/>
  <c r="G1604" i="10"/>
  <c r="F1604" i="10"/>
  <c r="E1604" i="10"/>
  <c r="D1604" i="10"/>
  <c r="C1604" i="10"/>
  <c r="B1603" i="10"/>
  <c r="A1603" i="10"/>
  <c r="M1603" i="10"/>
  <c r="L1603" i="10"/>
  <c r="K1603" i="10"/>
  <c r="J1603" i="10"/>
  <c r="I1603" i="10"/>
  <c r="H1603" i="10"/>
  <c r="G1603" i="10"/>
  <c r="F1603" i="10"/>
  <c r="E1603" i="10"/>
  <c r="D1603" i="10"/>
  <c r="C1603" i="10"/>
  <c r="B1602" i="10"/>
  <c r="A1602" i="10"/>
  <c r="M1602" i="10"/>
  <c r="L1602" i="10"/>
  <c r="K1602" i="10"/>
  <c r="J1602" i="10"/>
  <c r="I1602" i="10"/>
  <c r="H1602" i="10"/>
  <c r="G1602" i="10"/>
  <c r="F1602" i="10"/>
  <c r="E1602" i="10"/>
  <c r="D1602" i="10"/>
  <c r="C1602" i="10"/>
  <c r="B1601" i="10"/>
  <c r="A1601" i="10"/>
  <c r="M1601" i="10"/>
  <c r="L1601" i="10"/>
  <c r="K1601" i="10"/>
  <c r="J1601" i="10"/>
  <c r="I1601" i="10"/>
  <c r="H1601" i="10"/>
  <c r="G1601" i="10"/>
  <c r="F1601" i="10"/>
  <c r="E1601" i="10"/>
  <c r="D1601" i="10"/>
  <c r="C1601" i="10"/>
  <c r="B1600" i="10"/>
  <c r="A1600" i="10"/>
  <c r="M1600" i="10"/>
  <c r="L1600" i="10"/>
  <c r="K1600" i="10"/>
  <c r="J1600" i="10"/>
  <c r="I1600" i="10"/>
  <c r="H1600" i="10"/>
  <c r="G1600" i="10"/>
  <c r="F1600" i="10"/>
  <c r="E1600" i="10"/>
  <c r="D1600" i="10"/>
  <c r="C1600" i="10"/>
  <c r="B1599" i="10"/>
  <c r="A1599" i="10"/>
  <c r="M1599" i="10"/>
  <c r="L1599" i="10"/>
  <c r="K1599" i="10"/>
  <c r="J1599" i="10"/>
  <c r="I1599" i="10"/>
  <c r="H1599" i="10"/>
  <c r="G1599" i="10"/>
  <c r="F1599" i="10"/>
  <c r="E1599" i="10"/>
  <c r="D1599" i="10"/>
  <c r="C1599" i="10"/>
  <c r="B1598" i="10"/>
  <c r="A1598" i="10"/>
  <c r="M1598" i="10"/>
  <c r="L1598" i="10"/>
  <c r="K1598" i="10"/>
  <c r="J1598" i="10"/>
  <c r="I1598" i="10"/>
  <c r="H1598" i="10"/>
  <c r="G1598" i="10"/>
  <c r="F1598" i="10"/>
  <c r="E1598" i="10"/>
  <c r="D1598" i="10"/>
  <c r="C1598" i="10"/>
  <c r="A1597" i="10"/>
  <c r="B1597" i="10"/>
  <c r="M1597" i="10"/>
  <c r="L1597" i="10"/>
  <c r="K1597" i="10"/>
  <c r="J1597" i="10"/>
  <c r="I1597" i="10"/>
  <c r="H1597" i="10"/>
  <c r="G1597" i="10"/>
  <c r="F1597" i="10"/>
  <c r="E1597" i="10"/>
  <c r="D1597" i="10"/>
  <c r="C1597" i="10"/>
  <c r="A1596" i="10"/>
  <c r="E1596" i="10"/>
  <c r="C1596" i="10"/>
  <c r="M1596" i="10"/>
  <c r="L1596" i="10"/>
  <c r="K1596" i="10"/>
  <c r="J1596" i="10"/>
  <c r="I1596" i="10"/>
  <c r="H1596" i="10"/>
  <c r="G1596" i="10"/>
  <c r="B1596" i="10"/>
  <c r="F1596" i="10"/>
  <c r="D1596" i="10"/>
  <c r="B1595" i="10"/>
  <c r="A1595" i="10"/>
  <c r="F1595" i="10"/>
  <c r="G1595" i="10"/>
  <c r="H1595" i="10"/>
  <c r="I1595" i="10"/>
  <c r="J1595" i="10"/>
  <c r="K1595" i="10"/>
  <c r="L1595" i="10"/>
  <c r="M1595" i="10"/>
  <c r="E1595" i="10"/>
  <c r="D1595" i="10"/>
  <c r="C1595" i="10"/>
  <c r="H1594" i="10"/>
  <c r="B1594" i="10"/>
  <c r="M1594" i="10"/>
  <c r="L1594" i="10"/>
  <c r="K1594" i="10"/>
  <c r="J1594" i="10"/>
  <c r="I1594" i="10"/>
  <c r="A1594" i="10"/>
  <c r="G1594" i="10"/>
  <c r="F1594" i="10"/>
  <c r="E1594" i="10"/>
  <c r="D1594" i="10"/>
  <c r="C1594" i="10"/>
  <c r="A1593" i="10"/>
  <c r="B1593" i="10"/>
  <c r="M1593" i="10"/>
  <c r="L1593" i="10"/>
  <c r="K1593" i="10"/>
  <c r="J1593" i="10"/>
  <c r="I1593" i="10"/>
  <c r="H1593" i="10"/>
  <c r="G1593" i="10"/>
  <c r="F1593" i="10"/>
  <c r="E1593" i="10"/>
  <c r="D1593" i="10"/>
  <c r="C1593" i="10"/>
  <c r="E1592" i="10"/>
  <c r="D1592" i="10"/>
  <c r="C1592" i="10"/>
  <c r="B1592" i="10"/>
  <c r="A1592" i="10"/>
  <c r="M1592" i="10"/>
  <c r="L1592" i="10"/>
  <c r="K1592" i="10"/>
  <c r="J1592" i="10"/>
  <c r="I1592" i="10"/>
  <c r="H1592" i="10"/>
  <c r="G1592" i="10"/>
  <c r="F1592" i="10"/>
  <c r="E1591" i="10"/>
  <c r="D1591" i="10"/>
  <c r="C1591" i="10"/>
  <c r="B1591" i="10"/>
  <c r="A1591" i="10"/>
  <c r="M1591" i="10"/>
  <c r="L1591" i="10"/>
  <c r="K1591" i="10"/>
  <c r="J1591" i="10"/>
  <c r="I1591" i="10"/>
  <c r="H1591" i="10"/>
  <c r="G1591" i="10"/>
  <c r="F1591" i="10"/>
  <c r="E1590" i="10"/>
  <c r="C1590" i="10"/>
  <c r="D1590" i="10"/>
  <c r="B1590" i="10"/>
  <c r="A1590" i="10"/>
  <c r="M1590" i="10"/>
  <c r="L1590" i="10"/>
  <c r="K1590" i="10"/>
  <c r="J1590" i="10"/>
  <c r="I1590" i="10"/>
  <c r="H1590" i="10"/>
  <c r="G1590" i="10"/>
  <c r="F1590" i="10"/>
  <c r="M1589" i="10"/>
  <c r="J1589" i="10"/>
  <c r="I1589" i="10"/>
  <c r="G1589" i="10"/>
  <c r="F1589" i="10"/>
  <c r="E1589" i="10"/>
  <c r="D1589" i="10"/>
  <c r="C1589" i="10"/>
  <c r="B1589" i="10"/>
  <c r="A1589" i="10"/>
  <c r="H1589" i="10"/>
  <c r="L1589" i="10"/>
  <c r="K1589" i="10"/>
  <c r="C1588" i="10"/>
  <c r="D1588" i="10"/>
  <c r="H1588" i="10"/>
  <c r="G1588" i="10"/>
  <c r="F1588" i="10"/>
  <c r="E1588" i="10"/>
  <c r="J1588" i="10"/>
  <c r="K1588" i="10"/>
  <c r="L1588" i="10"/>
  <c r="A1588" i="10"/>
  <c r="B1588" i="10"/>
  <c r="I1588" i="10"/>
  <c r="M1588" i="10"/>
  <c r="K1587" i="10"/>
  <c r="I1587" i="10"/>
  <c r="H1587" i="10"/>
  <c r="G1587" i="10"/>
  <c r="F1587" i="10"/>
  <c r="E1587" i="10"/>
  <c r="D1587" i="10"/>
  <c r="C1587" i="10"/>
  <c r="B1587" i="10"/>
  <c r="A1587" i="10"/>
  <c r="M1587" i="10"/>
  <c r="L1587" i="10"/>
  <c r="J1587" i="10"/>
  <c r="D1586" i="10"/>
  <c r="I1586" i="10"/>
  <c r="H1586" i="10"/>
  <c r="G1586" i="10"/>
  <c r="F1586" i="10"/>
  <c r="E1586" i="10"/>
  <c r="K1586" i="10"/>
  <c r="C1586" i="10"/>
  <c r="B1586" i="10"/>
  <c r="A1586" i="10"/>
  <c r="M1586" i="10"/>
  <c r="L1586" i="10"/>
  <c r="J1586" i="10"/>
  <c r="K1585" i="10"/>
  <c r="I1585" i="10"/>
  <c r="H1585" i="10"/>
  <c r="G1585" i="10"/>
  <c r="F1585" i="10"/>
  <c r="E1585" i="10"/>
  <c r="D1585" i="10"/>
  <c r="C1585" i="10"/>
  <c r="B1585" i="10"/>
  <c r="A1585" i="10"/>
  <c r="L1585" i="10"/>
  <c r="M1585" i="10"/>
  <c r="J1585" i="10"/>
  <c r="D1584" i="10"/>
  <c r="K1584" i="10"/>
  <c r="L1584" i="10"/>
  <c r="J1584" i="10"/>
  <c r="G1584" i="10"/>
  <c r="F1584" i="10"/>
  <c r="E1584" i="10"/>
  <c r="M1584" i="10"/>
  <c r="C1584" i="10"/>
  <c r="B1584" i="10"/>
  <c r="A1584" i="10"/>
  <c r="H1584" i="10"/>
  <c r="I1584" i="10"/>
  <c r="L1583" i="10"/>
  <c r="J1583" i="10"/>
  <c r="I1583" i="10"/>
  <c r="H1583" i="10"/>
  <c r="G1583" i="10"/>
  <c r="F1583" i="10"/>
  <c r="E1583" i="10"/>
  <c r="D1583" i="10"/>
  <c r="C1583" i="10"/>
  <c r="B1583" i="10"/>
  <c r="A1583" i="10"/>
  <c r="M1583" i="10"/>
  <c r="K1583" i="10"/>
  <c r="D1582" i="10"/>
  <c r="J1582" i="10"/>
  <c r="I1582" i="10"/>
  <c r="H1582" i="10"/>
  <c r="G1582" i="10"/>
  <c r="F1582" i="10"/>
  <c r="E1582" i="10"/>
  <c r="K1582" i="10"/>
  <c r="C1582" i="10"/>
  <c r="B1582" i="10"/>
  <c r="A1582" i="10"/>
  <c r="I84" i="4"/>
  <c r="M1582" i="10"/>
  <c r="L1582" i="10"/>
  <c r="D1581" i="10"/>
  <c r="I1581" i="10"/>
  <c r="H1581" i="10"/>
  <c r="G1581" i="10"/>
  <c r="F1581" i="10"/>
  <c r="E1581" i="10"/>
  <c r="J1581" i="10"/>
  <c r="C1581" i="10"/>
  <c r="B1581" i="10"/>
  <c r="A1581" i="10"/>
  <c r="M1581" i="10"/>
  <c r="L1581" i="10"/>
  <c r="K1581" i="10"/>
  <c r="K1580" i="10"/>
  <c r="I1580" i="10"/>
  <c r="H1580" i="10"/>
  <c r="G1580" i="10"/>
  <c r="F1580" i="10"/>
  <c r="E1580" i="10"/>
  <c r="D1580" i="10"/>
  <c r="C1580" i="10"/>
  <c r="B1580" i="10"/>
  <c r="A1580" i="10"/>
  <c r="L1580" i="10"/>
  <c r="M1580" i="10"/>
  <c r="J1580" i="10"/>
  <c r="K1579" i="10"/>
  <c r="J1579" i="10"/>
  <c r="H1579" i="10"/>
  <c r="G1579" i="10"/>
  <c r="F1579" i="10"/>
  <c r="E1579" i="10"/>
  <c r="D1579" i="10"/>
  <c r="C1579" i="10"/>
  <c r="B1579" i="10"/>
  <c r="A1579" i="10"/>
  <c r="L1579" i="10"/>
  <c r="M1579" i="10"/>
  <c r="I1579" i="10"/>
  <c r="J1578" i="10"/>
  <c r="I1578" i="10"/>
  <c r="H1578" i="10"/>
  <c r="G1578" i="10"/>
  <c r="F1578" i="10"/>
  <c r="E1578" i="10"/>
  <c r="D1578" i="10"/>
  <c r="C1578" i="10"/>
  <c r="B1578" i="10"/>
  <c r="A1578" i="10"/>
  <c r="K1578" i="10"/>
  <c r="M1578" i="10"/>
  <c r="L1578" i="10"/>
  <c r="M1577" i="10"/>
  <c r="L1577" i="10"/>
  <c r="K1577" i="10"/>
  <c r="J1577" i="10"/>
  <c r="I1577" i="10"/>
  <c r="H1577" i="10"/>
  <c r="G1577" i="10"/>
  <c r="F1577" i="10"/>
  <c r="E1577" i="10"/>
  <c r="C1577" i="10"/>
  <c r="B1577" i="10"/>
  <c r="A1577" i="10"/>
  <c r="D1577" i="10"/>
  <c r="M1576" i="10"/>
  <c r="L1576" i="10"/>
  <c r="K1576" i="10"/>
  <c r="J1576" i="10"/>
  <c r="I1576" i="10"/>
  <c r="H1576" i="10"/>
  <c r="G1576" i="10"/>
  <c r="F1576" i="10"/>
  <c r="E1576" i="10"/>
  <c r="D1576" i="10"/>
  <c r="C1576" i="10"/>
  <c r="B1576" i="10"/>
  <c r="A1576" i="10"/>
  <c r="D1575" i="10"/>
  <c r="I1575" i="10"/>
  <c r="H1575" i="10"/>
  <c r="G1575" i="10"/>
  <c r="F1575" i="10"/>
  <c r="E1575" i="10"/>
  <c r="K1575" i="10"/>
  <c r="C1575" i="10"/>
  <c r="B1575" i="10"/>
  <c r="A1575" i="10"/>
  <c r="M1575" i="10"/>
  <c r="L1575" i="10"/>
  <c r="J1575" i="10"/>
  <c r="K1574" i="10"/>
  <c r="I1574" i="10"/>
  <c r="H1574" i="10"/>
  <c r="G1574" i="10"/>
  <c r="F1574" i="10"/>
  <c r="E1574" i="10"/>
  <c r="D1574" i="10"/>
  <c r="C1574" i="10"/>
  <c r="B1574" i="10"/>
  <c r="A1574" i="10"/>
  <c r="M1574" i="10"/>
  <c r="L1574" i="10"/>
  <c r="J1574" i="10"/>
  <c r="D1573" i="10"/>
  <c r="I1573" i="10"/>
  <c r="H1573" i="10"/>
  <c r="G1573" i="10"/>
  <c r="F1573" i="10"/>
  <c r="E1573" i="10"/>
  <c r="K1573" i="10"/>
  <c r="C1573" i="10"/>
  <c r="B1573" i="10"/>
  <c r="A1573" i="10"/>
  <c r="M1573" i="10"/>
  <c r="L1573" i="10"/>
  <c r="J1573" i="10"/>
  <c r="K1572" i="10"/>
  <c r="I1572" i="10"/>
  <c r="H1572" i="10"/>
  <c r="G1572" i="10"/>
  <c r="F1572" i="10"/>
  <c r="E1572" i="10"/>
  <c r="D1572" i="10"/>
  <c r="C1572" i="10"/>
  <c r="B1572" i="10"/>
  <c r="A1572" i="10"/>
  <c r="L1572" i="10"/>
  <c r="M1572" i="10"/>
  <c r="J1572" i="10"/>
  <c r="D1571" i="10"/>
  <c r="I1571" i="10"/>
  <c r="H1571" i="10"/>
  <c r="G1571" i="10"/>
  <c r="F1571" i="10"/>
  <c r="E1571" i="10"/>
  <c r="J1571" i="10"/>
  <c r="K1571" i="10"/>
  <c r="B1571" i="10"/>
  <c r="A1571" i="10"/>
  <c r="M1571" i="10"/>
  <c r="L1571" i="10"/>
  <c r="C1571" i="10"/>
  <c r="J1570" i="10"/>
  <c r="I1570" i="10"/>
  <c r="H1570" i="10"/>
  <c r="G1570" i="10"/>
  <c r="F1570" i="10"/>
  <c r="E1570" i="10"/>
  <c r="D1570" i="10"/>
  <c r="C1570" i="10"/>
  <c r="B1570" i="10"/>
  <c r="A1570" i="10"/>
  <c r="K1570" i="10"/>
  <c r="M1570" i="10"/>
  <c r="L1570" i="10"/>
  <c r="M1569" i="10"/>
  <c r="L1569" i="10"/>
  <c r="K1569" i="10"/>
  <c r="J1569" i="10"/>
  <c r="I1569" i="10"/>
  <c r="H1569" i="10"/>
  <c r="G1569" i="10"/>
  <c r="F1569" i="10"/>
  <c r="E1569" i="10"/>
  <c r="C1569" i="10"/>
  <c r="B1569" i="10"/>
  <c r="A1569" i="10"/>
  <c r="D1569" i="10"/>
  <c r="M1568" i="10"/>
  <c r="L1568" i="10"/>
  <c r="K1568" i="10"/>
  <c r="J1568" i="10"/>
  <c r="I1568" i="10"/>
  <c r="H1568" i="10"/>
  <c r="G1568" i="10"/>
  <c r="F1568" i="10"/>
  <c r="E1568" i="10"/>
  <c r="D1568" i="10"/>
  <c r="C1568" i="10"/>
  <c r="B1568" i="10"/>
  <c r="A1568" i="10"/>
  <c r="C1567" i="10"/>
  <c r="K1567" i="10"/>
  <c r="H1567" i="10"/>
  <c r="G1567" i="10"/>
  <c r="F1567" i="10"/>
  <c r="E1567" i="10"/>
  <c r="D1567" i="10"/>
  <c r="J1567" i="10"/>
  <c r="B1567" i="10"/>
  <c r="A1567" i="10"/>
  <c r="I1567" i="10"/>
  <c r="M1567" i="10"/>
  <c r="L1567" i="10"/>
  <c r="J1566" i="10"/>
  <c r="K1566" i="10"/>
  <c r="H1566" i="10"/>
  <c r="G1566" i="10"/>
  <c r="F1566" i="10"/>
  <c r="E1566" i="10"/>
  <c r="D1566" i="10"/>
  <c r="C1566" i="10"/>
  <c r="B1566" i="10"/>
  <c r="A1566" i="10"/>
  <c r="I1566" i="10"/>
  <c r="M1566" i="10"/>
  <c r="L1566" i="10"/>
  <c r="F1565" i="10"/>
  <c r="M1565" i="10"/>
  <c r="J1565" i="10"/>
  <c r="I1565" i="10"/>
  <c r="K1565" i="10"/>
  <c r="H1565" i="10"/>
  <c r="G1565" i="10"/>
  <c r="L1565" i="10"/>
  <c r="E1565" i="10"/>
  <c r="D1565" i="10"/>
  <c r="C1565" i="10"/>
  <c r="B1565" i="10"/>
  <c r="A1565" i="10"/>
  <c r="F1564" i="10"/>
  <c r="A1564" i="10"/>
  <c r="K1564" i="10"/>
  <c r="J1564" i="10"/>
  <c r="I1564" i="10"/>
  <c r="H1564" i="10"/>
  <c r="G1564" i="10"/>
  <c r="M1564" i="10"/>
  <c r="E1564" i="10"/>
  <c r="D1564" i="10"/>
  <c r="C1564" i="10"/>
  <c r="B1564" i="10"/>
  <c r="L1564" i="10"/>
  <c r="M1563" i="10"/>
  <c r="I83" i="4"/>
  <c r="K1563" i="10"/>
  <c r="J1563" i="10"/>
  <c r="I1563" i="10"/>
  <c r="H1563" i="10"/>
  <c r="G1563" i="10"/>
  <c r="F1563" i="10"/>
  <c r="E1563" i="10"/>
  <c r="D1563" i="10"/>
  <c r="C1563" i="10"/>
  <c r="B1563" i="10"/>
  <c r="A1563" i="10"/>
  <c r="L1563" i="10"/>
  <c r="G1562" i="10"/>
  <c r="I1562" i="10"/>
  <c r="D1562" i="10"/>
  <c r="E1562" i="10"/>
  <c r="F1562" i="10"/>
  <c r="B1562" i="10"/>
  <c r="H1562" i="10"/>
  <c r="A1562" i="10"/>
  <c r="J1562" i="10"/>
  <c r="K1562" i="10"/>
  <c r="L1562" i="10"/>
  <c r="M1562" i="10"/>
  <c r="C1562" i="10"/>
  <c r="E1561" i="10"/>
  <c r="K1561" i="10"/>
  <c r="J1561" i="10"/>
  <c r="I1561" i="10"/>
  <c r="H1561" i="10"/>
  <c r="G1561" i="10"/>
  <c r="F1561" i="10"/>
  <c r="M1561" i="10"/>
  <c r="D1561" i="10"/>
  <c r="C1561" i="10"/>
  <c r="B1561" i="10"/>
  <c r="A1561" i="10"/>
  <c r="L1561" i="10"/>
  <c r="M1560" i="10"/>
  <c r="K1560" i="10"/>
  <c r="J1560" i="10"/>
  <c r="I1560" i="10"/>
  <c r="H1560" i="10"/>
  <c r="G1560" i="10"/>
  <c r="F1560" i="10"/>
  <c r="E1560" i="10"/>
  <c r="D1560" i="10"/>
  <c r="C1560" i="10"/>
  <c r="B1560" i="10"/>
  <c r="A1560" i="10"/>
  <c r="L1560" i="10"/>
  <c r="B1559" i="10"/>
  <c r="C1559" i="10"/>
  <c r="J1559" i="10"/>
  <c r="I1559" i="10"/>
  <c r="H1559" i="10"/>
  <c r="G1559" i="10"/>
  <c r="F1559" i="10"/>
  <c r="E1559" i="10"/>
  <c r="D1559" i="10"/>
  <c r="L1559" i="10"/>
  <c r="K1559" i="10"/>
  <c r="A1559" i="10"/>
  <c r="M1559" i="10"/>
  <c r="L1558" i="10"/>
  <c r="I1558" i="10"/>
  <c r="H1558" i="10"/>
  <c r="G1558" i="10"/>
  <c r="F1558" i="10"/>
  <c r="E1558" i="10"/>
  <c r="D1558" i="10"/>
  <c r="C1558" i="10"/>
  <c r="B1558" i="10"/>
  <c r="A1558" i="10"/>
  <c r="K1558" i="10"/>
  <c r="J1558" i="10"/>
  <c r="M1558" i="10"/>
  <c r="M1557" i="10"/>
  <c r="L1557" i="10"/>
  <c r="K1557" i="10"/>
  <c r="J1557" i="10"/>
  <c r="I1557" i="10"/>
  <c r="H1557" i="10"/>
  <c r="G1557" i="10"/>
  <c r="F1557" i="10"/>
  <c r="E1557" i="10"/>
  <c r="D1557" i="10"/>
  <c r="C1557" i="10"/>
  <c r="B1557" i="10"/>
  <c r="A1557" i="10"/>
  <c r="M1556" i="10"/>
  <c r="L1556" i="10"/>
  <c r="K1556" i="10"/>
  <c r="I1556" i="10"/>
  <c r="H1556" i="10"/>
  <c r="G1556" i="10"/>
  <c r="F1556" i="10"/>
  <c r="E1556" i="10"/>
  <c r="D1556" i="10"/>
  <c r="C1556" i="10"/>
  <c r="B1556" i="10"/>
  <c r="A1556" i="10"/>
  <c r="J1556" i="10"/>
  <c r="M1555" i="10"/>
  <c r="L1555" i="10"/>
  <c r="K1555" i="10"/>
  <c r="J1555" i="10"/>
  <c r="I1555" i="10"/>
  <c r="H1555" i="10"/>
  <c r="G1555" i="10"/>
  <c r="F1555" i="10"/>
  <c r="E1555" i="10"/>
  <c r="D1555" i="10"/>
  <c r="C1555" i="10"/>
  <c r="B1555" i="10"/>
  <c r="A1555" i="10"/>
  <c r="C1554" i="10"/>
  <c r="M1554" i="10"/>
  <c r="H1554" i="10"/>
  <c r="G1554" i="10"/>
  <c r="F1554" i="10"/>
  <c r="E1554" i="10"/>
  <c r="J1554" i="10"/>
  <c r="K1554" i="10"/>
  <c r="L1554" i="10"/>
  <c r="A1554" i="10"/>
  <c r="I1554" i="10"/>
  <c r="B1554" i="10"/>
  <c r="D1554" i="10"/>
  <c r="J1553" i="10"/>
  <c r="M1553" i="10"/>
  <c r="H1553" i="10"/>
  <c r="G1553" i="10"/>
  <c r="F1553" i="10"/>
  <c r="E1553" i="10"/>
  <c r="D1553" i="10"/>
  <c r="C1553" i="10"/>
  <c r="B1553" i="10"/>
  <c r="A1553" i="10"/>
  <c r="I1553" i="10"/>
  <c r="K1553" i="10"/>
  <c r="L1553" i="10"/>
  <c r="K1552" i="10"/>
  <c r="I1552" i="10"/>
  <c r="H1552" i="10"/>
  <c r="G1552" i="10"/>
  <c r="F1552" i="10"/>
  <c r="E1552" i="10"/>
  <c r="D1552" i="10"/>
  <c r="C1552" i="10"/>
  <c r="B1552" i="10"/>
  <c r="A1552" i="10"/>
  <c r="L1552" i="10"/>
  <c r="M1552" i="10"/>
  <c r="J1552" i="10"/>
  <c r="C1551" i="10"/>
  <c r="I1551" i="10"/>
  <c r="H1551" i="10"/>
  <c r="G1551" i="10"/>
  <c r="F1551" i="10"/>
  <c r="E1551" i="10"/>
  <c r="D1551" i="10"/>
  <c r="K1551" i="10"/>
  <c r="B1551" i="10"/>
  <c r="A1551" i="10"/>
  <c r="M1551" i="10"/>
  <c r="L1551" i="10"/>
  <c r="J1551" i="10"/>
  <c r="C1550" i="10"/>
  <c r="I1550" i="10"/>
  <c r="H1550" i="10"/>
  <c r="G1550" i="10"/>
  <c r="F1550" i="10"/>
  <c r="E1550" i="10"/>
  <c r="D1550" i="10"/>
  <c r="K1550" i="10"/>
  <c r="B1550" i="10"/>
  <c r="A1550" i="10"/>
  <c r="J1550" i="10"/>
  <c r="L1550" i="10"/>
  <c r="M1550" i="10"/>
  <c r="M1549" i="10"/>
  <c r="L1549" i="10"/>
  <c r="K1549" i="10"/>
  <c r="I1549" i="10"/>
  <c r="H1549" i="10"/>
  <c r="G1549" i="10"/>
  <c r="F1549" i="10"/>
  <c r="E1549" i="10"/>
  <c r="D1549" i="10"/>
  <c r="C1549" i="10"/>
  <c r="B1549" i="10"/>
  <c r="A1549" i="10"/>
  <c r="J1549" i="10"/>
  <c r="I1548" i="10"/>
  <c r="J1548" i="10"/>
  <c r="L1548" i="10"/>
  <c r="G1548" i="10"/>
  <c r="F1548" i="10"/>
  <c r="E1548" i="10"/>
  <c r="D1548" i="10"/>
  <c r="C1548" i="10"/>
  <c r="B1548" i="10"/>
  <c r="A1548" i="10"/>
  <c r="K1548" i="10"/>
  <c r="H1548" i="10"/>
  <c r="M1548" i="10"/>
  <c r="C1547" i="10"/>
  <c r="M1547" i="10"/>
  <c r="H1547" i="10"/>
  <c r="G1547" i="10"/>
  <c r="F1547" i="10"/>
  <c r="E1547" i="10"/>
  <c r="J1547" i="10"/>
  <c r="K1547" i="10"/>
  <c r="L1547" i="10"/>
  <c r="A1547" i="10"/>
  <c r="B1547" i="10"/>
  <c r="I1547" i="10"/>
  <c r="D1547" i="10"/>
  <c r="J1546" i="10"/>
  <c r="I1546" i="10"/>
  <c r="H1546" i="10"/>
  <c r="G1546" i="10"/>
  <c r="F1546" i="10"/>
  <c r="E1546" i="10"/>
  <c r="D1546" i="10"/>
  <c r="C1546" i="10"/>
  <c r="B1546" i="10"/>
  <c r="A1546" i="10"/>
  <c r="K1546" i="10"/>
  <c r="M1546" i="10"/>
  <c r="L1546" i="10"/>
  <c r="M1545" i="10"/>
  <c r="L1545" i="10"/>
  <c r="K1545" i="10"/>
  <c r="I1545" i="10"/>
  <c r="H1545" i="10"/>
  <c r="G1545" i="10"/>
  <c r="F1545" i="10"/>
  <c r="E1545" i="10"/>
  <c r="D1545" i="10"/>
  <c r="C1545" i="10"/>
  <c r="B1545" i="10"/>
  <c r="A1545" i="10"/>
  <c r="J1545" i="10"/>
  <c r="C1544" i="10"/>
  <c r="J1544" i="10"/>
  <c r="H1544" i="10"/>
  <c r="G1544" i="10"/>
  <c r="F1544" i="10"/>
  <c r="E1544" i="10"/>
  <c r="D1544" i="10"/>
  <c r="K1544" i="10"/>
  <c r="B1544" i="10"/>
  <c r="A1544" i="10"/>
  <c r="M1544" i="10"/>
  <c r="L1544" i="10"/>
  <c r="I1544" i="10"/>
  <c r="C1543" i="10"/>
  <c r="I1543" i="10"/>
  <c r="H1543" i="10"/>
  <c r="G1543" i="10"/>
  <c r="F1543" i="10"/>
  <c r="E1543" i="10"/>
  <c r="D1543" i="10"/>
  <c r="K1543" i="10"/>
  <c r="B1543" i="10"/>
  <c r="A1543" i="10"/>
  <c r="J1543" i="10"/>
  <c r="L1543" i="10"/>
  <c r="M1543" i="10"/>
  <c r="M1542" i="10"/>
  <c r="L1542" i="10"/>
  <c r="K1542" i="10"/>
  <c r="I1542" i="10"/>
  <c r="H1542" i="10"/>
  <c r="G1542" i="10"/>
  <c r="F1542" i="10"/>
  <c r="E1542" i="10"/>
  <c r="D1542" i="10"/>
  <c r="C1542" i="10"/>
  <c r="B1542" i="10"/>
  <c r="A1542" i="10"/>
  <c r="I82" i="4"/>
  <c r="J1542" i="10"/>
  <c r="C1541" i="10"/>
  <c r="K1541" i="10"/>
  <c r="G1541" i="10"/>
  <c r="F1541" i="10"/>
  <c r="E1541" i="10"/>
  <c r="D1541" i="10"/>
  <c r="L1541" i="10"/>
  <c r="B1541" i="10"/>
  <c r="A1541" i="10"/>
  <c r="J1541" i="10"/>
  <c r="H1541" i="10"/>
  <c r="M1541" i="10"/>
  <c r="I1541" i="10"/>
  <c r="I1540" i="10"/>
  <c r="H1540" i="10"/>
  <c r="G1540" i="10"/>
  <c r="F1540" i="10"/>
  <c r="E1540" i="10"/>
  <c r="D1540" i="10"/>
  <c r="C1540" i="10"/>
  <c r="B1540" i="10"/>
  <c r="A1540" i="10"/>
  <c r="J1540" i="10"/>
  <c r="M1540" i="10"/>
  <c r="L1540" i="10"/>
  <c r="K1540" i="10"/>
  <c r="M1539" i="10"/>
  <c r="L1539" i="10"/>
  <c r="K1539" i="10"/>
  <c r="J1539" i="10"/>
  <c r="H1539" i="10"/>
  <c r="G1539" i="10"/>
  <c r="F1539" i="10"/>
  <c r="E1539" i="10"/>
  <c r="D1539" i="10"/>
  <c r="C1539" i="10"/>
  <c r="B1539" i="10"/>
  <c r="A1539" i="10"/>
  <c r="I1539" i="10"/>
  <c r="B1538" i="10"/>
  <c r="J1538" i="10"/>
  <c r="G1538" i="10"/>
  <c r="F1538" i="10"/>
  <c r="E1538" i="10"/>
  <c r="D1538" i="10"/>
  <c r="C1538" i="10"/>
  <c r="I1538" i="10"/>
  <c r="A1538" i="10"/>
  <c r="M1538" i="10"/>
  <c r="L1538" i="10"/>
  <c r="K1538" i="10"/>
  <c r="H1538" i="10"/>
  <c r="I1537" i="10"/>
  <c r="J1537" i="10"/>
  <c r="G1537" i="10"/>
  <c r="F1537" i="10"/>
  <c r="E1537" i="10"/>
  <c r="D1537" i="10"/>
  <c r="C1537" i="10"/>
  <c r="B1537" i="10"/>
  <c r="A1537" i="10"/>
  <c r="M1537" i="10"/>
  <c r="L1537" i="10"/>
  <c r="K1537" i="10"/>
  <c r="H1537" i="10"/>
  <c r="B1536" i="10"/>
  <c r="H1536" i="10"/>
  <c r="G1536" i="10"/>
  <c r="F1536" i="10"/>
  <c r="E1536" i="10"/>
  <c r="D1536" i="10"/>
  <c r="C1536" i="10"/>
  <c r="J1536" i="10"/>
  <c r="A1536" i="10"/>
  <c r="M1536" i="10"/>
  <c r="L1536" i="10"/>
  <c r="K1536" i="10"/>
  <c r="I1536" i="10"/>
  <c r="J1535" i="10"/>
  <c r="H1535" i="10"/>
  <c r="G1535" i="10"/>
  <c r="F1535" i="10"/>
  <c r="E1535" i="10"/>
  <c r="D1535" i="10"/>
  <c r="C1535" i="10"/>
  <c r="B1535" i="10"/>
  <c r="A1535" i="10"/>
  <c r="K1535" i="10"/>
  <c r="L1535" i="10"/>
  <c r="M1535" i="10"/>
  <c r="I1535" i="10"/>
  <c r="M1534" i="10"/>
  <c r="K1534" i="10"/>
  <c r="L1534" i="10"/>
  <c r="J1534" i="10"/>
  <c r="I1534" i="10"/>
  <c r="H1534" i="10"/>
  <c r="G1534" i="10"/>
  <c r="F1534" i="10"/>
  <c r="E1534" i="10"/>
  <c r="D1534" i="10"/>
  <c r="C1534" i="10"/>
  <c r="B1534" i="10"/>
  <c r="A1534" i="10"/>
  <c r="F1533" i="10"/>
  <c r="L1533" i="10"/>
  <c r="K1533" i="10"/>
  <c r="J1533" i="10"/>
  <c r="I1533" i="10"/>
  <c r="H1533" i="10"/>
  <c r="G1533" i="10"/>
  <c r="M1533" i="10"/>
  <c r="E1533" i="10"/>
  <c r="D1533" i="10"/>
  <c r="C1533" i="10"/>
  <c r="B1533" i="10"/>
  <c r="A1533" i="10"/>
  <c r="M1532" i="10"/>
  <c r="L1532" i="10"/>
  <c r="K1532" i="10"/>
  <c r="J1532" i="10"/>
  <c r="I1532" i="10"/>
  <c r="H1532" i="10"/>
  <c r="G1532" i="10"/>
  <c r="F1532" i="10"/>
  <c r="E1532" i="10"/>
  <c r="D1532" i="10"/>
  <c r="C1532" i="10"/>
  <c r="B1532" i="10"/>
  <c r="A1532" i="10"/>
  <c r="H1531" i="10"/>
  <c r="B1531" i="10"/>
  <c r="C1531" i="10"/>
  <c r="D1531" i="10"/>
  <c r="E1531" i="10"/>
  <c r="F1531" i="10"/>
  <c r="G1531" i="10"/>
  <c r="A1531" i="10"/>
  <c r="I1531" i="10"/>
  <c r="J1531" i="10"/>
  <c r="K1531" i="10"/>
  <c r="L1531" i="10"/>
  <c r="M1531" i="10"/>
  <c r="M1530" i="10"/>
  <c r="J1530" i="10"/>
  <c r="H1530" i="10"/>
  <c r="G1530" i="10"/>
  <c r="F1530" i="10"/>
  <c r="E1530" i="10"/>
  <c r="D1530" i="10"/>
  <c r="C1530" i="10"/>
  <c r="B1530" i="10"/>
  <c r="A1530" i="10"/>
  <c r="K1530" i="10"/>
  <c r="L1530" i="10"/>
  <c r="I1530" i="10"/>
  <c r="C1529" i="10"/>
  <c r="I1529" i="10"/>
  <c r="H1529" i="10"/>
  <c r="G1529" i="10"/>
  <c r="F1529" i="10"/>
  <c r="E1529" i="10"/>
  <c r="D1529" i="10"/>
  <c r="K1529" i="10"/>
  <c r="B1529" i="10"/>
  <c r="A1529" i="10"/>
  <c r="M1529" i="10"/>
  <c r="L1529" i="10"/>
  <c r="J1529" i="10"/>
  <c r="K1528" i="10"/>
  <c r="I1528" i="10"/>
  <c r="H1528" i="10"/>
  <c r="G1528" i="10"/>
  <c r="F1528" i="10"/>
  <c r="E1528" i="10"/>
  <c r="D1528" i="10"/>
  <c r="C1528" i="10"/>
  <c r="B1528" i="10"/>
  <c r="A1528" i="10"/>
  <c r="L1528" i="10"/>
  <c r="M1528" i="10"/>
  <c r="J1528" i="10"/>
  <c r="L1527" i="10"/>
  <c r="B1527" i="10"/>
  <c r="K1527" i="10"/>
  <c r="J1527" i="10"/>
  <c r="I1527" i="10"/>
  <c r="H1527" i="10"/>
  <c r="G1527" i="10"/>
  <c r="F1527" i="10"/>
  <c r="E1527" i="10"/>
  <c r="D1527" i="10"/>
  <c r="C1527" i="10"/>
  <c r="A1527" i="10"/>
  <c r="M1527" i="10"/>
  <c r="A1526" i="10"/>
  <c r="M1526" i="10"/>
  <c r="L1526" i="10"/>
  <c r="K1526" i="10"/>
  <c r="J1526" i="10"/>
  <c r="I1526" i="10"/>
  <c r="H1526" i="10"/>
  <c r="G1526" i="10"/>
  <c r="F1526" i="10"/>
  <c r="E1526" i="10"/>
  <c r="D1526" i="10"/>
  <c r="C1526" i="10"/>
  <c r="B1526" i="10"/>
  <c r="A1525" i="10"/>
  <c r="M1525" i="10"/>
  <c r="L1525" i="10"/>
  <c r="K1525" i="10"/>
  <c r="J1525" i="10"/>
  <c r="I1525" i="10"/>
  <c r="H1525" i="10"/>
  <c r="G1525" i="10"/>
  <c r="F1525" i="10"/>
  <c r="E1525" i="10"/>
  <c r="D1525" i="10"/>
  <c r="C1525" i="10"/>
  <c r="B1525" i="10"/>
  <c r="G1524" i="10"/>
  <c r="A1524" i="10"/>
  <c r="L1524" i="10"/>
  <c r="K1524" i="10"/>
  <c r="J1524" i="10"/>
  <c r="I1524" i="10"/>
  <c r="H1524" i="10"/>
  <c r="M1524" i="10"/>
  <c r="F1524" i="10"/>
  <c r="E1524" i="10"/>
  <c r="D1524" i="10"/>
  <c r="C1524" i="10"/>
  <c r="B1524" i="10"/>
  <c r="A1523" i="10"/>
  <c r="M1523" i="10"/>
  <c r="L1523" i="10"/>
  <c r="K1523" i="10"/>
  <c r="J1523" i="10"/>
  <c r="I1523" i="10"/>
  <c r="H1523" i="10"/>
  <c r="G1523" i="10"/>
  <c r="F1523" i="10"/>
  <c r="E1523" i="10"/>
  <c r="D1523" i="10"/>
  <c r="C1523" i="10"/>
  <c r="B1523" i="10"/>
  <c r="M1522" i="10"/>
  <c r="A1522" i="10"/>
  <c r="L1522" i="10"/>
  <c r="K1522" i="10"/>
  <c r="J1522" i="10"/>
  <c r="I1522" i="10"/>
  <c r="H1522" i="10"/>
  <c r="G1522" i="10"/>
  <c r="F1522" i="10"/>
  <c r="E1522" i="10"/>
  <c r="I81" i="4"/>
  <c r="D1522" i="10"/>
  <c r="C1522" i="10"/>
  <c r="B1522" i="10"/>
  <c r="A1521" i="10"/>
  <c r="M1521" i="10"/>
  <c r="C1521" i="10"/>
  <c r="L1521" i="10"/>
  <c r="K1521" i="10"/>
  <c r="J1521" i="10"/>
  <c r="I1521" i="10"/>
  <c r="H1521" i="10"/>
  <c r="G1521" i="10"/>
  <c r="F1521" i="10"/>
  <c r="E1521" i="10"/>
  <c r="D1521" i="10"/>
  <c r="B1521" i="10"/>
  <c r="A1520" i="10"/>
  <c r="B1520" i="10"/>
  <c r="M1520" i="10"/>
  <c r="L1520" i="10"/>
  <c r="K1520" i="10"/>
  <c r="J1520" i="10"/>
  <c r="I1520" i="10"/>
  <c r="H1520" i="10"/>
  <c r="G1520" i="10"/>
  <c r="F1520" i="10"/>
  <c r="E1520" i="10"/>
  <c r="D1520" i="10"/>
  <c r="C1520" i="10"/>
  <c r="B1519" i="10"/>
  <c r="A1519" i="10"/>
  <c r="M1519" i="10"/>
  <c r="L1519" i="10"/>
  <c r="K1519" i="10"/>
  <c r="J1519" i="10"/>
  <c r="I1519" i="10"/>
  <c r="H1519" i="10"/>
  <c r="G1519" i="10"/>
  <c r="F1519" i="10"/>
  <c r="E1519" i="10"/>
  <c r="D1519" i="10"/>
  <c r="C1519" i="10"/>
  <c r="B1518" i="10"/>
  <c r="A1518" i="10"/>
  <c r="M1518" i="10"/>
  <c r="L1518" i="10"/>
  <c r="K1518" i="10"/>
  <c r="J1518" i="10"/>
  <c r="I1518" i="10"/>
  <c r="H1518" i="10"/>
  <c r="G1518" i="10"/>
  <c r="F1518" i="10"/>
  <c r="E1518" i="10"/>
  <c r="D1518" i="10"/>
  <c r="C1518" i="10"/>
  <c r="B1517" i="10"/>
  <c r="A1517" i="10"/>
  <c r="M1517" i="10"/>
  <c r="L1517" i="10"/>
  <c r="K1517" i="10"/>
  <c r="J1517" i="10"/>
  <c r="I1517" i="10"/>
  <c r="H1517" i="10"/>
  <c r="G1517" i="10"/>
  <c r="F1517" i="10"/>
  <c r="E1517" i="10"/>
  <c r="D1517" i="10"/>
  <c r="C1517" i="10"/>
  <c r="B1516" i="10"/>
  <c r="A1516" i="10"/>
  <c r="M1516" i="10"/>
  <c r="L1516" i="10"/>
  <c r="K1516" i="10"/>
  <c r="J1516" i="10"/>
  <c r="I1516" i="10"/>
  <c r="H1516" i="10"/>
  <c r="G1516" i="10"/>
  <c r="F1516" i="10"/>
  <c r="E1516" i="10"/>
  <c r="D1516" i="10"/>
  <c r="C1516" i="10"/>
  <c r="B1515" i="10"/>
  <c r="A1515" i="10"/>
  <c r="M1515" i="10"/>
  <c r="L1515" i="10"/>
  <c r="K1515" i="10"/>
  <c r="J1515" i="10"/>
  <c r="I1515" i="10"/>
  <c r="H1515" i="10"/>
  <c r="G1515" i="10"/>
  <c r="F1515" i="10"/>
  <c r="E1515" i="10"/>
  <c r="D1515" i="10"/>
  <c r="C1515" i="10"/>
  <c r="B1514" i="10"/>
  <c r="A1514" i="10"/>
  <c r="M1514" i="10"/>
  <c r="L1514" i="10"/>
  <c r="K1514" i="10"/>
  <c r="J1514" i="10"/>
  <c r="I1514" i="10"/>
  <c r="H1514" i="10"/>
  <c r="G1514" i="10"/>
  <c r="F1514" i="10"/>
  <c r="E1514" i="10"/>
  <c r="D1514" i="10"/>
  <c r="C1514" i="10"/>
  <c r="A1513" i="10"/>
  <c r="B1513" i="10"/>
  <c r="M1513" i="10"/>
  <c r="L1513" i="10"/>
  <c r="K1513" i="10"/>
  <c r="J1513" i="10"/>
  <c r="I1513" i="10"/>
  <c r="H1513" i="10"/>
  <c r="G1513" i="10"/>
  <c r="F1513" i="10"/>
  <c r="E1513" i="10"/>
  <c r="D1513" i="10"/>
  <c r="C1513" i="10"/>
  <c r="B1512" i="10"/>
  <c r="A1512" i="10"/>
  <c r="M1512" i="10"/>
  <c r="L1512" i="10"/>
  <c r="K1512" i="10"/>
  <c r="J1512" i="10"/>
  <c r="I1512" i="10"/>
  <c r="H1512" i="10"/>
  <c r="G1512" i="10"/>
  <c r="F1512" i="10"/>
  <c r="E1512" i="10"/>
  <c r="D1512" i="10"/>
  <c r="C1512" i="10"/>
  <c r="G1511" i="10"/>
  <c r="B1511" i="10"/>
  <c r="M1511" i="10"/>
  <c r="L1511" i="10"/>
  <c r="K1511" i="10"/>
  <c r="J1511" i="10"/>
  <c r="I1511" i="10"/>
  <c r="H1511" i="10"/>
  <c r="A1511" i="10"/>
  <c r="F1511" i="10"/>
  <c r="E1511" i="10"/>
  <c r="D1511" i="10"/>
  <c r="C1511" i="10"/>
  <c r="B1510" i="10"/>
  <c r="A1510" i="10"/>
  <c r="M1510" i="10"/>
  <c r="L1510" i="10"/>
  <c r="K1510" i="10"/>
  <c r="J1510" i="10"/>
  <c r="I1510" i="10"/>
  <c r="H1510" i="10"/>
  <c r="G1510" i="10"/>
  <c r="F1510" i="10"/>
  <c r="E1510" i="10"/>
  <c r="D1510" i="10"/>
  <c r="C1510" i="10"/>
  <c r="B1509" i="10"/>
  <c r="A1509" i="10"/>
  <c r="M1509" i="10"/>
  <c r="L1509" i="10"/>
  <c r="K1509" i="10"/>
  <c r="J1509" i="10"/>
  <c r="I1509" i="10"/>
  <c r="H1509" i="10"/>
  <c r="G1509" i="10"/>
  <c r="F1509" i="10"/>
  <c r="E1509" i="10"/>
  <c r="D1509" i="10"/>
  <c r="C1509" i="10"/>
  <c r="B1508" i="10"/>
  <c r="A1508" i="10"/>
  <c r="M1508" i="10"/>
  <c r="L1508" i="10"/>
  <c r="K1508" i="10"/>
  <c r="J1508" i="10"/>
  <c r="I1508" i="10"/>
  <c r="H1508" i="10"/>
  <c r="G1508" i="10"/>
  <c r="F1508" i="10"/>
  <c r="E1508" i="10"/>
  <c r="D1508" i="10"/>
  <c r="C1508" i="10"/>
  <c r="B1507" i="10"/>
  <c r="A1507" i="10"/>
  <c r="M1507" i="10"/>
  <c r="L1507" i="10"/>
  <c r="K1507" i="10"/>
  <c r="J1507" i="10"/>
  <c r="I1507" i="10"/>
  <c r="H1507" i="10"/>
  <c r="G1507" i="10"/>
  <c r="F1507" i="10"/>
  <c r="E1507" i="10"/>
  <c r="D1507" i="10"/>
  <c r="C1507" i="10"/>
  <c r="B1506" i="10"/>
  <c r="A1506" i="10"/>
  <c r="M1506" i="10"/>
  <c r="L1506" i="10"/>
  <c r="K1506" i="10"/>
  <c r="J1506" i="10"/>
  <c r="I1506" i="10"/>
  <c r="H1506" i="10"/>
  <c r="G1506" i="10"/>
  <c r="F1506" i="10"/>
  <c r="E1506" i="10"/>
  <c r="D1506" i="10"/>
  <c r="C1506" i="10"/>
  <c r="B1505" i="10"/>
  <c r="A1505" i="10"/>
  <c r="M1505" i="10"/>
  <c r="L1505" i="10"/>
  <c r="K1505" i="10"/>
  <c r="J1505" i="10"/>
  <c r="I1505" i="10"/>
  <c r="H1505" i="10"/>
  <c r="G1505" i="10"/>
  <c r="F1505" i="10"/>
  <c r="E1505" i="10"/>
  <c r="D1505" i="10"/>
  <c r="C1505" i="10"/>
  <c r="M1504" i="10"/>
  <c r="B1504" i="10"/>
  <c r="A1504" i="10"/>
  <c r="L1504" i="10"/>
  <c r="K1504" i="10"/>
  <c r="J1504" i="10"/>
  <c r="I1504" i="10"/>
  <c r="H1504" i="10"/>
  <c r="G1504" i="10"/>
  <c r="F1504" i="10"/>
  <c r="E1504" i="10"/>
  <c r="D1504" i="10"/>
  <c r="C1504" i="10"/>
  <c r="B1503" i="10"/>
  <c r="A1503" i="10"/>
  <c r="M1503" i="10"/>
  <c r="L1503" i="10"/>
  <c r="K1503" i="10"/>
  <c r="J1503" i="10"/>
  <c r="I1503" i="10"/>
  <c r="H1503" i="10"/>
  <c r="G1503" i="10"/>
  <c r="F1503" i="10"/>
  <c r="E1503" i="10"/>
  <c r="D1503" i="10"/>
  <c r="C1503" i="10"/>
  <c r="A1502" i="10"/>
  <c r="I80" i="4"/>
  <c r="M1502" i="10"/>
  <c r="L1502" i="10"/>
  <c r="K1502" i="10"/>
  <c r="J1502" i="10"/>
  <c r="I1502" i="10"/>
  <c r="H1502" i="10"/>
  <c r="G1502" i="10"/>
  <c r="F1502" i="10"/>
  <c r="E1502" i="10"/>
  <c r="D1502" i="10"/>
  <c r="C1502" i="10"/>
  <c r="B1502" i="10"/>
  <c r="H1501" i="10"/>
  <c r="A1501" i="10"/>
  <c r="L1501" i="10"/>
  <c r="K1501" i="10"/>
  <c r="J1501" i="10"/>
  <c r="I1501" i="10"/>
  <c r="M1501" i="10"/>
  <c r="G1501" i="10"/>
  <c r="F1501" i="10"/>
  <c r="E1501" i="10"/>
  <c r="D1501" i="10"/>
  <c r="C1501" i="10"/>
  <c r="B1501" i="10"/>
  <c r="A1500" i="10"/>
  <c r="M1500" i="10"/>
  <c r="L1500" i="10"/>
  <c r="K1500" i="10"/>
  <c r="J1500" i="10"/>
  <c r="I1500" i="10"/>
  <c r="H1500" i="10"/>
  <c r="G1500" i="10"/>
  <c r="F1500" i="10"/>
  <c r="E1500" i="10"/>
  <c r="D1500" i="10"/>
  <c r="C1500" i="10"/>
  <c r="B1500" i="10"/>
  <c r="G1499" i="10"/>
  <c r="B1499" i="10"/>
  <c r="L1499" i="10"/>
  <c r="K1499" i="10"/>
  <c r="J1499" i="10"/>
  <c r="I1499" i="10"/>
  <c r="H1499" i="10"/>
  <c r="A1499" i="10"/>
  <c r="F1499" i="10"/>
  <c r="E1499" i="10"/>
  <c r="D1499" i="10"/>
  <c r="C1499" i="10"/>
  <c r="M1499" i="10"/>
  <c r="A1498" i="10"/>
  <c r="M1498" i="10"/>
  <c r="L1498" i="10"/>
  <c r="K1498" i="10"/>
  <c r="J1498" i="10"/>
  <c r="I1498" i="10"/>
  <c r="H1498" i="10"/>
  <c r="G1498" i="10"/>
  <c r="F1498" i="10"/>
  <c r="E1498" i="10"/>
  <c r="D1498" i="10"/>
  <c r="C1498" i="10"/>
  <c r="B1498" i="10"/>
  <c r="E1497" i="10"/>
  <c r="M1497" i="10"/>
  <c r="L1497" i="10"/>
  <c r="K1497" i="10"/>
  <c r="J1497" i="10"/>
  <c r="I1497" i="10"/>
  <c r="H1497" i="10"/>
  <c r="G1497" i="10"/>
  <c r="D1497" i="10"/>
  <c r="F1497" i="10"/>
  <c r="C1497" i="10"/>
  <c r="B1497" i="10"/>
  <c r="A1497" i="10"/>
  <c r="F1496" i="10"/>
  <c r="L1496" i="10"/>
  <c r="K1496" i="10"/>
  <c r="J1496" i="10"/>
  <c r="I1496" i="10"/>
  <c r="H1496" i="10"/>
  <c r="G1496" i="10"/>
  <c r="M1496" i="10"/>
  <c r="E1496" i="10"/>
  <c r="D1496" i="10"/>
  <c r="C1496" i="10"/>
  <c r="B1496" i="10"/>
  <c r="A1496" i="10"/>
  <c r="M1495" i="10"/>
  <c r="L1495" i="10"/>
  <c r="K1495" i="10"/>
  <c r="J1495" i="10"/>
  <c r="I1495" i="10"/>
  <c r="H1495" i="10"/>
  <c r="G1495" i="10"/>
  <c r="F1495" i="10"/>
  <c r="E1495" i="10"/>
  <c r="D1495" i="10"/>
  <c r="C1495" i="10"/>
  <c r="B1495" i="10"/>
  <c r="A1495" i="10"/>
  <c r="F1494" i="10"/>
  <c r="A1494" i="10"/>
  <c r="B1494" i="10"/>
  <c r="C1494" i="10"/>
  <c r="D1494" i="10"/>
  <c r="E1494" i="10"/>
  <c r="G1494" i="10"/>
  <c r="H1494" i="10"/>
  <c r="I1494" i="10"/>
  <c r="J1494" i="10"/>
  <c r="K1494" i="10"/>
  <c r="L1494" i="10"/>
  <c r="M1494" i="10"/>
  <c r="M1493" i="10"/>
  <c r="L1493" i="10"/>
  <c r="K1493" i="10"/>
  <c r="J1493" i="10"/>
  <c r="I1493" i="10"/>
  <c r="H1493" i="10"/>
  <c r="G1493" i="10"/>
  <c r="F1493" i="10"/>
  <c r="E1493" i="10"/>
  <c r="D1493" i="10"/>
  <c r="C1493" i="10"/>
  <c r="B1493" i="10"/>
  <c r="A1493" i="10"/>
  <c r="M1492" i="10"/>
  <c r="L1492" i="10"/>
  <c r="K1492" i="10"/>
  <c r="J1492" i="10"/>
  <c r="I1492" i="10"/>
  <c r="H1492" i="10"/>
  <c r="G1492" i="10"/>
  <c r="F1492" i="10"/>
  <c r="E1492" i="10"/>
  <c r="D1492" i="10"/>
  <c r="C1492" i="10"/>
  <c r="B1492" i="10"/>
  <c r="A1492" i="10"/>
  <c r="M1491" i="10"/>
  <c r="L1491" i="10"/>
  <c r="K1491" i="10"/>
  <c r="J1491" i="10"/>
  <c r="I1491" i="10"/>
  <c r="H1491" i="10"/>
  <c r="G1491" i="10"/>
  <c r="F1491" i="10"/>
  <c r="E1491" i="10"/>
  <c r="D1491" i="10"/>
  <c r="C1491" i="10"/>
  <c r="B1491" i="10"/>
  <c r="A1491" i="10"/>
  <c r="M1490" i="10"/>
  <c r="L1490" i="10"/>
  <c r="K1490" i="10"/>
  <c r="J1490" i="10"/>
  <c r="I1490" i="10"/>
  <c r="H1490" i="10"/>
  <c r="G1490" i="10"/>
  <c r="F1490" i="10"/>
  <c r="E1490" i="10"/>
  <c r="D1490" i="10"/>
  <c r="C1490" i="10"/>
  <c r="B1490" i="10"/>
  <c r="A1490" i="10"/>
  <c r="M1489" i="10"/>
  <c r="L1489" i="10"/>
  <c r="K1489" i="10"/>
  <c r="J1489" i="10"/>
  <c r="I1489" i="10"/>
  <c r="H1489" i="10"/>
  <c r="G1489" i="10"/>
  <c r="F1489" i="10"/>
  <c r="E1489" i="10"/>
  <c r="D1489" i="10"/>
  <c r="C1489" i="10"/>
  <c r="B1489" i="10"/>
  <c r="A1489" i="10"/>
  <c r="M1488" i="10"/>
  <c r="L1488" i="10"/>
  <c r="K1488" i="10"/>
  <c r="J1488" i="10"/>
  <c r="I1488" i="10"/>
  <c r="H1488" i="10"/>
  <c r="G1488" i="10"/>
  <c r="F1488" i="10"/>
  <c r="E1488" i="10"/>
  <c r="D1488" i="10"/>
  <c r="C1488" i="10"/>
  <c r="B1488" i="10"/>
  <c r="A1488" i="10"/>
  <c r="M1487" i="10"/>
  <c r="L1487" i="10"/>
  <c r="K1487" i="10"/>
  <c r="J1487" i="10"/>
  <c r="I1487" i="10"/>
  <c r="H1487" i="10"/>
  <c r="G1487" i="10"/>
  <c r="F1487" i="10"/>
  <c r="E1487" i="10"/>
  <c r="D1487" i="10"/>
  <c r="C1487" i="10"/>
  <c r="B1487" i="10"/>
  <c r="A1487" i="10"/>
  <c r="F1486" i="10"/>
  <c r="L1486" i="10"/>
  <c r="K1486" i="10"/>
  <c r="J1486" i="10"/>
  <c r="I1486" i="10"/>
  <c r="H1486" i="10"/>
  <c r="G1486" i="10"/>
  <c r="M1486" i="10"/>
  <c r="E1486" i="10"/>
  <c r="D1486" i="10"/>
  <c r="C1486" i="10"/>
  <c r="B1486" i="10"/>
  <c r="A1486" i="10"/>
  <c r="M1485" i="10"/>
  <c r="L1485" i="10"/>
  <c r="K1485" i="10"/>
  <c r="J1485" i="10"/>
  <c r="I1485" i="10"/>
  <c r="H1485" i="10"/>
  <c r="G1485" i="10"/>
  <c r="F1485" i="10"/>
  <c r="E1485" i="10"/>
  <c r="D1485" i="10"/>
  <c r="C1485" i="10"/>
  <c r="B1485" i="10"/>
  <c r="A1485" i="10"/>
  <c r="M1484" i="10"/>
  <c r="L1484" i="10"/>
  <c r="K1484" i="10"/>
  <c r="J1484" i="10"/>
  <c r="I1484" i="10"/>
  <c r="H1484" i="10"/>
  <c r="G1484" i="10"/>
  <c r="F1484" i="10"/>
  <c r="E1484" i="10"/>
  <c r="D1484" i="10"/>
  <c r="C1484" i="10"/>
  <c r="B1484" i="10"/>
  <c r="A1484" i="10"/>
  <c r="M1483" i="10"/>
  <c r="L1483" i="10"/>
  <c r="K1483" i="10"/>
  <c r="J1483" i="10"/>
  <c r="I1483" i="10"/>
  <c r="H1483" i="10"/>
  <c r="G1483" i="10"/>
  <c r="F1483" i="10"/>
  <c r="E1483" i="10"/>
  <c r="D1483" i="10"/>
  <c r="C1483" i="10"/>
  <c r="B1483" i="10"/>
  <c r="A1483" i="10"/>
  <c r="F1482" i="10"/>
  <c r="L1482" i="10"/>
  <c r="K1482" i="10"/>
  <c r="J1482" i="10"/>
  <c r="I1482" i="10"/>
  <c r="H1482" i="10"/>
  <c r="G1482" i="10"/>
  <c r="M1482" i="10"/>
  <c r="E1482" i="10"/>
  <c r="D1482" i="10"/>
  <c r="C1482" i="10"/>
  <c r="B1482" i="10"/>
  <c r="A1482" i="10"/>
  <c r="I79" i="4"/>
  <c r="M1481" i="10"/>
  <c r="K1481" i="10"/>
  <c r="J1481" i="10"/>
  <c r="I1481" i="10"/>
  <c r="H1481" i="10"/>
  <c r="G1481" i="10"/>
  <c r="F1481" i="10"/>
  <c r="E1481" i="10"/>
  <c r="D1481" i="10"/>
  <c r="C1481" i="10"/>
  <c r="B1481" i="10"/>
  <c r="A1481" i="10"/>
  <c r="L1481" i="10"/>
  <c r="F1480" i="10"/>
  <c r="M1480" i="10"/>
  <c r="J1480" i="10"/>
  <c r="I1480" i="10"/>
  <c r="H1480" i="10"/>
  <c r="G1480" i="10"/>
  <c r="L1480" i="10"/>
  <c r="E1480" i="10"/>
  <c r="D1480" i="10"/>
  <c r="C1480" i="10"/>
  <c r="B1480" i="10"/>
  <c r="A1480" i="10"/>
  <c r="K1480" i="10"/>
  <c r="E1479" i="10"/>
  <c r="K1479" i="10"/>
  <c r="J1479" i="10"/>
  <c r="I1479" i="10"/>
  <c r="H1479" i="10"/>
  <c r="G1479" i="10"/>
  <c r="F1479" i="10"/>
  <c r="M1479" i="10"/>
  <c r="D1479" i="10"/>
  <c r="C1479" i="10"/>
  <c r="B1479" i="10"/>
  <c r="A1479" i="10"/>
  <c r="L1479" i="10"/>
  <c r="M1478" i="10"/>
  <c r="K1478" i="10"/>
  <c r="J1478" i="10"/>
  <c r="I1478" i="10"/>
  <c r="H1478" i="10"/>
  <c r="G1478" i="10"/>
  <c r="F1478" i="10"/>
  <c r="E1478" i="10"/>
  <c r="D1478" i="10"/>
  <c r="C1478" i="10"/>
  <c r="B1478" i="10"/>
  <c r="A1478" i="10"/>
  <c r="L1478" i="10"/>
  <c r="L1477" i="10"/>
  <c r="K1477" i="10"/>
  <c r="J1477" i="10"/>
  <c r="I1477" i="10"/>
  <c r="H1477" i="10"/>
  <c r="G1477" i="10"/>
  <c r="F1477" i="10"/>
  <c r="E1477" i="10"/>
  <c r="D1477" i="10"/>
  <c r="C1477" i="10"/>
  <c r="B1477" i="10"/>
  <c r="A1477" i="10"/>
  <c r="M1477" i="10"/>
  <c r="L1476" i="10"/>
  <c r="K1476" i="10"/>
  <c r="J1476" i="10"/>
  <c r="I1476" i="10"/>
  <c r="H1476" i="10"/>
  <c r="G1476" i="10"/>
  <c r="F1476" i="10"/>
  <c r="E1476" i="10"/>
  <c r="D1476" i="10"/>
  <c r="C1476" i="10"/>
  <c r="B1476" i="10"/>
  <c r="A1476" i="10"/>
  <c r="M1476" i="10"/>
  <c r="M1475" i="10"/>
  <c r="L1475" i="10"/>
  <c r="K1475" i="10"/>
  <c r="J1475" i="10"/>
  <c r="I1475" i="10"/>
  <c r="H1475" i="10"/>
  <c r="G1475" i="10"/>
  <c r="E1475" i="10"/>
  <c r="D1475" i="10"/>
  <c r="C1475" i="10"/>
  <c r="B1475" i="10"/>
  <c r="A1475" i="10"/>
  <c r="F1475" i="10"/>
  <c r="M1474" i="10"/>
  <c r="L1474" i="10"/>
  <c r="K1474" i="10"/>
  <c r="J1474" i="10"/>
  <c r="I1474" i="10"/>
  <c r="H1474" i="10"/>
  <c r="G1474" i="10"/>
  <c r="F1474" i="10"/>
  <c r="E1474" i="10"/>
  <c r="D1474" i="10"/>
  <c r="C1474" i="10"/>
  <c r="B1474" i="10"/>
  <c r="A1474" i="10"/>
  <c r="F1473" i="10"/>
  <c r="K1473" i="10"/>
  <c r="J1473" i="10"/>
  <c r="I1473" i="10"/>
  <c r="H1473" i="10"/>
  <c r="G1473" i="10"/>
  <c r="M1473" i="10"/>
  <c r="E1473" i="10"/>
  <c r="D1473" i="10"/>
  <c r="C1473" i="10"/>
  <c r="B1473" i="10"/>
  <c r="A1473" i="10"/>
  <c r="L1473" i="10"/>
  <c r="M1472" i="10"/>
  <c r="K1472" i="10"/>
  <c r="J1472" i="10"/>
  <c r="I1472" i="10"/>
  <c r="H1472" i="10"/>
  <c r="G1472" i="10"/>
  <c r="F1472" i="10"/>
  <c r="E1472" i="10"/>
  <c r="D1472" i="10"/>
  <c r="C1472" i="10"/>
  <c r="B1472" i="10"/>
  <c r="A1472" i="10"/>
  <c r="L1472" i="10"/>
  <c r="F1471" i="10"/>
  <c r="K1471" i="10"/>
  <c r="J1471" i="10"/>
  <c r="I1471" i="10"/>
  <c r="H1471" i="10"/>
  <c r="G1471" i="10"/>
  <c r="M1471" i="10"/>
  <c r="E1471" i="10"/>
  <c r="D1471" i="10"/>
  <c r="C1471" i="10"/>
  <c r="B1471" i="10"/>
  <c r="A1471" i="10"/>
  <c r="L1471" i="10"/>
  <c r="M1470" i="10"/>
  <c r="K1470" i="10"/>
  <c r="J1470" i="10"/>
  <c r="I1470" i="10"/>
  <c r="H1470" i="10"/>
  <c r="G1470" i="10"/>
  <c r="F1470" i="10"/>
  <c r="E1470" i="10"/>
  <c r="D1470" i="10"/>
  <c r="C1470" i="10"/>
  <c r="B1470" i="10"/>
  <c r="A1470" i="10"/>
  <c r="L1470" i="10"/>
  <c r="E1469" i="10"/>
  <c r="K1469" i="10"/>
  <c r="J1469" i="10"/>
  <c r="I1469" i="10"/>
  <c r="H1469" i="10"/>
  <c r="G1469" i="10"/>
  <c r="F1469" i="10"/>
  <c r="L1469" i="10"/>
  <c r="D1469" i="10"/>
  <c r="C1469" i="10"/>
  <c r="B1469" i="10"/>
  <c r="A1469" i="10"/>
  <c r="M1469" i="10"/>
  <c r="M1468" i="10"/>
  <c r="K1468" i="10"/>
  <c r="J1468" i="10"/>
  <c r="I1468" i="10"/>
  <c r="H1468" i="10"/>
  <c r="G1468" i="10"/>
  <c r="F1468" i="10"/>
  <c r="E1468" i="10"/>
  <c r="D1468" i="10"/>
  <c r="C1468" i="10"/>
  <c r="B1468" i="10"/>
  <c r="A1468" i="10"/>
  <c r="L1468" i="10"/>
  <c r="L1467" i="10"/>
  <c r="K1467" i="10"/>
  <c r="J1467" i="10"/>
  <c r="I1467" i="10"/>
  <c r="H1467" i="10"/>
  <c r="G1467" i="10"/>
  <c r="F1467" i="10"/>
  <c r="E1467" i="10"/>
  <c r="D1467" i="10"/>
  <c r="C1467" i="10"/>
  <c r="B1467" i="10"/>
  <c r="A1467" i="10"/>
  <c r="M1467" i="10"/>
  <c r="L1466" i="10"/>
  <c r="K1466" i="10"/>
  <c r="M1466" i="10"/>
  <c r="J1466" i="10"/>
  <c r="I1466" i="10"/>
  <c r="H1466" i="10"/>
  <c r="G1466" i="10"/>
  <c r="F1466" i="10"/>
  <c r="E1466" i="10"/>
  <c r="D1466" i="10"/>
  <c r="C1466" i="10"/>
  <c r="B1466" i="10"/>
  <c r="A1466" i="10"/>
  <c r="J1465" i="10"/>
  <c r="L1465" i="10"/>
  <c r="K1465" i="10"/>
  <c r="I1465" i="10"/>
  <c r="H1465" i="10"/>
  <c r="G1465" i="10"/>
  <c r="F1465" i="10"/>
  <c r="M1465" i="10"/>
  <c r="E1465" i="10"/>
  <c r="D1465" i="10"/>
  <c r="C1465" i="10"/>
  <c r="B1465" i="10"/>
  <c r="A1465" i="10"/>
  <c r="M1464" i="10"/>
  <c r="L1464" i="10"/>
  <c r="K1464" i="10"/>
  <c r="J1464" i="10"/>
  <c r="I1464" i="10"/>
  <c r="H1464" i="10"/>
  <c r="G1464" i="10"/>
  <c r="F1464" i="10"/>
  <c r="E1464" i="10"/>
  <c r="D1464" i="10"/>
  <c r="C1464" i="10"/>
  <c r="B1464" i="10"/>
  <c r="A1464" i="10"/>
  <c r="E1463" i="10"/>
  <c r="K1463" i="10"/>
  <c r="M1463" i="10"/>
  <c r="A1463" i="10"/>
  <c r="B1463" i="10"/>
  <c r="C1463" i="10"/>
  <c r="D1463" i="10"/>
  <c r="L1463" i="10"/>
  <c r="F1463" i="10"/>
  <c r="G1463" i="10"/>
  <c r="H1463" i="10"/>
  <c r="I1463" i="10"/>
  <c r="J1463" i="10"/>
  <c r="L1462" i="10"/>
  <c r="I78" i="4"/>
  <c r="K1462" i="10"/>
  <c r="M1462" i="10"/>
  <c r="J1462" i="10"/>
  <c r="I1462" i="10"/>
  <c r="H1462" i="10"/>
  <c r="G1462" i="10"/>
  <c r="F1462" i="10"/>
  <c r="E1462" i="10"/>
  <c r="D1462" i="10"/>
  <c r="C1462" i="10"/>
  <c r="B1462" i="10"/>
  <c r="A1462" i="10"/>
  <c r="M1461" i="10"/>
  <c r="L1461" i="10"/>
  <c r="K1461" i="10"/>
  <c r="J1461" i="10"/>
  <c r="I1461" i="10"/>
  <c r="H1461" i="10"/>
  <c r="G1461" i="10"/>
  <c r="F1461" i="10"/>
  <c r="D1461" i="10"/>
  <c r="C1461" i="10"/>
  <c r="B1461" i="10"/>
  <c r="A1461" i="10"/>
  <c r="E1461" i="10"/>
  <c r="D1460" i="10"/>
  <c r="G1460" i="10"/>
  <c r="A1460" i="10"/>
  <c r="B1460" i="10"/>
  <c r="C1460" i="10"/>
  <c r="E1460" i="10"/>
  <c r="M1460" i="10"/>
  <c r="L1460" i="10"/>
  <c r="K1460" i="10"/>
  <c r="J1460" i="10"/>
  <c r="I1460" i="10"/>
  <c r="F1460" i="10"/>
  <c r="H1460" i="10"/>
  <c r="G1459" i="10"/>
  <c r="E1459" i="10"/>
  <c r="D1459" i="10"/>
  <c r="C1459" i="10"/>
  <c r="B1459" i="10"/>
  <c r="A1459" i="10"/>
  <c r="F1459" i="10"/>
  <c r="M1459" i="10"/>
  <c r="L1459" i="10"/>
  <c r="K1459" i="10"/>
  <c r="J1459" i="10"/>
  <c r="I1459" i="10"/>
  <c r="H1459" i="10"/>
  <c r="G1458" i="10"/>
  <c r="F1458" i="10"/>
  <c r="E1458" i="10"/>
  <c r="D1458" i="10"/>
  <c r="C1458" i="10"/>
  <c r="B1458" i="10"/>
  <c r="A1458" i="10"/>
  <c r="M1458" i="10"/>
  <c r="L1458" i="10"/>
  <c r="K1458" i="10"/>
  <c r="J1458" i="10"/>
  <c r="I1458" i="10"/>
  <c r="H1458" i="10"/>
  <c r="G1457" i="10"/>
  <c r="F1457" i="10"/>
  <c r="E1457" i="10"/>
  <c r="D1457" i="10"/>
  <c r="C1457" i="10"/>
  <c r="B1457" i="10"/>
  <c r="A1457" i="10"/>
  <c r="M1457" i="10"/>
  <c r="L1457" i="10"/>
  <c r="K1457" i="10"/>
  <c r="J1457" i="10"/>
  <c r="I1457" i="10"/>
  <c r="H1457" i="10"/>
  <c r="G1456" i="10"/>
  <c r="F1456" i="10"/>
  <c r="E1456" i="10"/>
  <c r="D1456" i="10"/>
  <c r="C1456" i="10"/>
  <c r="B1456" i="10"/>
  <c r="A1456" i="10"/>
  <c r="M1456" i="10"/>
  <c r="L1456" i="10"/>
  <c r="K1456" i="10"/>
  <c r="J1456" i="10"/>
  <c r="I1456" i="10"/>
  <c r="H1456" i="10"/>
  <c r="G1455" i="10"/>
  <c r="F1455" i="10"/>
  <c r="E1455" i="10"/>
  <c r="D1455" i="10"/>
  <c r="C1455" i="10"/>
  <c r="B1455" i="10"/>
  <c r="A1455" i="10"/>
  <c r="M1455" i="10"/>
  <c r="L1455" i="10"/>
  <c r="K1455" i="10"/>
  <c r="J1455" i="10"/>
  <c r="I1455" i="10"/>
  <c r="H1455" i="10"/>
  <c r="G1454" i="10"/>
  <c r="D1454" i="10"/>
  <c r="C1454" i="10"/>
  <c r="B1454" i="10"/>
  <c r="A1454" i="10"/>
  <c r="F1454" i="10"/>
  <c r="H1454" i="10"/>
  <c r="M1454" i="10"/>
  <c r="L1454" i="10"/>
  <c r="K1454" i="10"/>
  <c r="J1454" i="10"/>
  <c r="I1454" i="10"/>
  <c r="E1454" i="10"/>
  <c r="G1453" i="10"/>
  <c r="F1453" i="10"/>
  <c r="E1453" i="10"/>
  <c r="D1453" i="10"/>
  <c r="C1453" i="10"/>
  <c r="B1453" i="10"/>
  <c r="A1453" i="10"/>
  <c r="M1453" i="10"/>
  <c r="L1453" i="10"/>
  <c r="K1453" i="10"/>
  <c r="J1453" i="10"/>
  <c r="I1453" i="10"/>
  <c r="H1453" i="10"/>
  <c r="F1452" i="10"/>
  <c r="G1452" i="10"/>
  <c r="H1452" i="10"/>
  <c r="A1452" i="10"/>
  <c r="B1452" i="10"/>
  <c r="C1452" i="10"/>
  <c r="D1452" i="10"/>
  <c r="M1452" i="10"/>
  <c r="L1452" i="10"/>
  <c r="K1452" i="10"/>
  <c r="J1452" i="10"/>
  <c r="I1452" i="10"/>
  <c r="E1452" i="10"/>
  <c r="G1451" i="10"/>
  <c r="F1451" i="10"/>
  <c r="E1451" i="10"/>
  <c r="D1451" i="10"/>
  <c r="C1451" i="10"/>
  <c r="B1451" i="10"/>
  <c r="A1451" i="10"/>
  <c r="M1451" i="10"/>
  <c r="L1451" i="10"/>
  <c r="K1451" i="10"/>
  <c r="J1451" i="10"/>
  <c r="I1451" i="10"/>
  <c r="H1451" i="10"/>
  <c r="G1450" i="10"/>
  <c r="F1450" i="10"/>
  <c r="E1450" i="10"/>
  <c r="D1450" i="10"/>
  <c r="C1450" i="10"/>
  <c r="B1450" i="10"/>
  <c r="A1450" i="10"/>
  <c r="M1450" i="10"/>
  <c r="L1450" i="10"/>
  <c r="K1450" i="10"/>
  <c r="J1450" i="10"/>
  <c r="I1450" i="10"/>
  <c r="H1450" i="10"/>
  <c r="G1449" i="10"/>
  <c r="F1449" i="10"/>
  <c r="E1449" i="10"/>
  <c r="D1449" i="10"/>
  <c r="C1449" i="10"/>
  <c r="B1449" i="10"/>
  <c r="A1449" i="10"/>
  <c r="M1449" i="10"/>
  <c r="L1449" i="10"/>
  <c r="K1449" i="10"/>
  <c r="J1449" i="10"/>
  <c r="I1449" i="10"/>
  <c r="H1449" i="10"/>
  <c r="G1448" i="10"/>
  <c r="F1448" i="10"/>
  <c r="E1448" i="10"/>
  <c r="D1448" i="10"/>
  <c r="C1448" i="10"/>
  <c r="B1448" i="10"/>
  <c r="A1448" i="10"/>
  <c r="M1448" i="10"/>
  <c r="L1448" i="10"/>
  <c r="K1448" i="10"/>
  <c r="J1448" i="10"/>
  <c r="I1448" i="10"/>
  <c r="H1448" i="10"/>
  <c r="G1447" i="10"/>
  <c r="F1447" i="10"/>
  <c r="E1447" i="10"/>
  <c r="A1447" i="10"/>
  <c r="B1447" i="10"/>
  <c r="C1447" i="10"/>
  <c r="D1447" i="10"/>
  <c r="M1447" i="10"/>
  <c r="L1447" i="10"/>
  <c r="K1447" i="10"/>
  <c r="J1447" i="10"/>
  <c r="I1447" i="10"/>
  <c r="H1447" i="10"/>
  <c r="E1446" i="10"/>
  <c r="F1446" i="10"/>
  <c r="G1446" i="10"/>
  <c r="A1446" i="10"/>
  <c r="B1446" i="10"/>
  <c r="C1446" i="10"/>
  <c r="D1446" i="10"/>
  <c r="M1446" i="10"/>
  <c r="L1446" i="10"/>
  <c r="K1446" i="10"/>
  <c r="J1446" i="10"/>
  <c r="I1446" i="10"/>
  <c r="H1446" i="10"/>
  <c r="G1445" i="10"/>
  <c r="E1445" i="10"/>
  <c r="F1445" i="10"/>
  <c r="D1445" i="10"/>
  <c r="C1445" i="10"/>
  <c r="B1445" i="10"/>
  <c r="A1445" i="10"/>
  <c r="M1445" i="10"/>
  <c r="L1445" i="10"/>
  <c r="K1445" i="10"/>
  <c r="J1445" i="10"/>
  <c r="I1445" i="10"/>
  <c r="H1445" i="10"/>
  <c r="G1444" i="10"/>
  <c r="F1444" i="10"/>
  <c r="E1444" i="10"/>
  <c r="D1444" i="10"/>
  <c r="C1444" i="10"/>
  <c r="B1444" i="10"/>
  <c r="A1444" i="10"/>
  <c r="M1444" i="10"/>
  <c r="L1444" i="10"/>
  <c r="K1444" i="10"/>
  <c r="J1444" i="10"/>
  <c r="I1444" i="10"/>
  <c r="H1444" i="10"/>
  <c r="G1443" i="10"/>
  <c r="F1443" i="10"/>
  <c r="E1443" i="10"/>
  <c r="A1443" i="10"/>
  <c r="B1443" i="10"/>
  <c r="C1443" i="10"/>
  <c r="D1443" i="10"/>
  <c r="M1443" i="10"/>
  <c r="L1443" i="10"/>
  <c r="K1443" i="10"/>
  <c r="J1443" i="10"/>
  <c r="I1443" i="10"/>
  <c r="H1443" i="10"/>
  <c r="E1442" i="10"/>
  <c r="F1442" i="10"/>
  <c r="G1442" i="10"/>
  <c r="I77" i="4"/>
  <c r="A1442" i="10"/>
  <c r="B1442" i="10"/>
  <c r="C1442" i="10"/>
  <c r="M1442" i="10"/>
  <c r="L1442" i="10"/>
  <c r="K1442" i="10"/>
  <c r="J1442" i="10"/>
  <c r="I1442" i="10"/>
  <c r="H1442" i="10"/>
  <c r="D1442" i="10"/>
  <c r="F1441" i="10"/>
  <c r="E1441" i="10"/>
  <c r="D1441" i="10"/>
  <c r="C1441" i="10"/>
  <c r="B1441" i="10"/>
  <c r="A1441" i="10"/>
  <c r="M1441" i="10"/>
  <c r="L1441" i="10"/>
  <c r="K1441" i="10"/>
  <c r="J1441" i="10"/>
  <c r="I1441" i="10"/>
  <c r="H1441" i="10"/>
  <c r="G1441" i="10"/>
  <c r="F1440" i="10"/>
  <c r="E1440" i="10"/>
  <c r="D1440" i="10"/>
  <c r="C1440" i="10"/>
  <c r="B1440" i="10"/>
  <c r="A1440" i="10"/>
  <c r="M1440" i="10"/>
  <c r="L1440" i="10"/>
  <c r="K1440" i="10"/>
  <c r="J1440" i="10"/>
  <c r="I1440" i="10"/>
  <c r="H1440" i="10"/>
  <c r="G1440" i="10"/>
  <c r="F1439" i="10"/>
  <c r="E1439" i="10"/>
  <c r="D1439" i="10"/>
  <c r="C1439" i="10"/>
  <c r="B1439" i="10"/>
  <c r="A1439" i="10"/>
  <c r="M1439" i="10"/>
  <c r="L1439" i="10"/>
  <c r="K1439" i="10"/>
  <c r="J1439" i="10"/>
  <c r="I1439" i="10"/>
  <c r="H1439" i="10"/>
  <c r="G1439" i="10"/>
  <c r="F1438" i="10"/>
  <c r="E1438" i="10"/>
  <c r="D1438" i="10"/>
  <c r="C1438" i="10"/>
  <c r="B1438" i="10"/>
  <c r="A1438" i="10"/>
  <c r="M1438" i="10"/>
  <c r="L1438" i="10"/>
  <c r="K1438" i="10"/>
  <c r="J1438" i="10"/>
  <c r="I1438" i="10"/>
  <c r="H1438" i="10"/>
  <c r="G1438" i="10"/>
  <c r="E1437" i="10"/>
  <c r="F1437" i="10"/>
  <c r="A1437" i="10"/>
  <c r="B1437" i="10"/>
  <c r="C1437" i="10"/>
  <c r="D1437" i="10"/>
  <c r="M1437" i="10"/>
  <c r="L1437" i="10"/>
  <c r="K1437" i="10"/>
  <c r="J1437" i="10"/>
  <c r="I1437" i="10"/>
  <c r="H1437" i="10"/>
  <c r="G1437" i="10"/>
  <c r="F1436" i="10"/>
  <c r="E1436" i="10"/>
  <c r="D1436" i="10"/>
  <c r="C1436" i="10"/>
  <c r="B1436" i="10"/>
  <c r="A1436" i="10"/>
  <c r="M1436" i="10"/>
  <c r="L1436" i="10"/>
  <c r="K1436" i="10"/>
  <c r="J1436" i="10"/>
  <c r="I1436" i="10"/>
  <c r="H1436" i="10"/>
  <c r="G1436" i="10"/>
  <c r="F1435" i="10"/>
  <c r="E1435" i="10"/>
  <c r="D1435" i="10"/>
  <c r="C1435" i="10"/>
  <c r="B1435" i="10"/>
  <c r="A1435" i="10"/>
  <c r="M1435" i="10"/>
  <c r="L1435" i="10"/>
  <c r="K1435" i="10"/>
  <c r="J1435" i="10"/>
  <c r="I1435" i="10"/>
  <c r="H1435" i="10"/>
  <c r="G1435" i="10"/>
  <c r="F1434" i="10"/>
  <c r="E1434" i="10"/>
  <c r="D1434" i="10"/>
  <c r="C1434" i="10"/>
  <c r="B1434" i="10"/>
  <c r="A1434" i="10"/>
  <c r="M1434" i="10"/>
  <c r="L1434" i="10"/>
  <c r="K1434" i="10"/>
  <c r="J1434" i="10"/>
  <c r="I1434" i="10"/>
  <c r="H1434" i="10"/>
  <c r="G1434" i="10"/>
  <c r="F1433" i="10"/>
  <c r="E1433" i="10"/>
  <c r="D1433" i="10"/>
  <c r="C1433" i="10"/>
  <c r="B1433" i="10"/>
  <c r="A1433" i="10"/>
  <c r="M1433" i="10"/>
  <c r="L1433" i="10"/>
  <c r="K1433" i="10"/>
  <c r="J1433" i="10"/>
  <c r="I1433" i="10"/>
  <c r="H1433" i="10"/>
  <c r="G1433" i="10"/>
  <c r="F1432" i="10"/>
  <c r="E1432" i="10"/>
  <c r="D1432" i="10"/>
  <c r="C1432" i="10"/>
  <c r="B1432" i="10"/>
  <c r="A1432" i="10"/>
  <c r="M1432" i="10"/>
  <c r="L1432" i="10"/>
  <c r="K1432" i="10"/>
  <c r="J1432" i="10"/>
  <c r="I1432" i="10"/>
  <c r="H1432" i="10"/>
  <c r="G1432" i="10"/>
  <c r="E1431" i="10"/>
  <c r="F1431" i="10"/>
  <c r="C1431" i="10"/>
  <c r="B1431" i="10"/>
  <c r="A1431" i="10"/>
  <c r="D1431" i="10"/>
  <c r="M1431" i="10"/>
  <c r="L1431" i="10"/>
  <c r="K1431" i="10"/>
  <c r="J1431" i="10"/>
  <c r="I1431" i="10"/>
  <c r="H1431" i="10"/>
  <c r="G1431" i="10"/>
  <c r="D1430" i="10"/>
  <c r="E1430" i="10"/>
  <c r="F1430" i="10"/>
  <c r="A1430" i="10"/>
  <c r="B1430" i="10"/>
  <c r="C1430" i="10"/>
  <c r="M1430" i="10"/>
  <c r="L1430" i="10"/>
  <c r="K1430" i="10"/>
  <c r="J1430" i="10"/>
  <c r="I1430" i="10"/>
  <c r="H1430" i="10"/>
  <c r="G1430" i="10"/>
  <c r="F1429" i="10"/>
  <c r="D1429" i="10"/>
  <c r="E1429" i="10"/>
  <c r="C1429" i="10"/>
  <c r="B1429" i="10"/>
  <c r="A1429" i="10"/>
  <c r="M1429" i="10"/>
  <c r="L1429" i="10"/>
  <c r="K1429" i="10"/>
  <c r="J1429" i="10"/>
  <c r="I1429" i="10"/>
  <c r="H1429" i="10"/>
  <c r="G1429" i="10"/>
  <c r="F1428" i="10"/>
  <c r="E1428" i="10"/>
  <c r="D1428" i="10"/>
  <c r="C1428" i="10"/>
  <c r="B1428" i="10"/>
  <c r="A1428" i="10"/>
  <c r="M1428" i="10"/>
  <c r="L1428" i="10"/>
  <c r="K1428" i="10"/>
  <c r="J1428" i="10"/>
  <c r="I1428" i="10"/>
  <c r="H1428" i="10"/>
  <c r="G1428" i="10"/>
  <c r="F1427" i="10"/>
  <c r="E1427" i="10"/>
  <c r="D1427" i="10"/>
  <c r="C1427" i="10"/>
  <c r="B1427" i="10"/>
  <c r="A1427" i="10"/>
  <c r="M1427" i="10"/>
  <c r="L1427" i="10"/>
  <c r="K1427" i="10"/>
  <c r="J1427" i="10"/>
  <c r="I1427" i="10"/>
  <c r="H1427" i="10"/>
  <c r="G1427" i="10"/>
  <c r="E1426" i="10"/>
  <c r="D1426" i="10"/>
  <c r="C1426" i="10"/>
  <c r="B1426" i="10"/>
  <c r="A1426" i="10"/>
  <c r="I76" i="4"/>
  <c r="M1426" i="10"/>
  <c r="L1426" i="10"/>
  <c r="K1426" i="10"/>
  <c r="J1426" i="10"/>
  <c r="I1426" i="10"/>
  <c r="H1426" i="10"/>
  <c r="G1426" i="10"/>
  <c r="F1426" i="10"/>
  <c r="E1425" i="10"/>
  <c r="D1425" i="10"/>
  <c r="C1425" i="10"/>
  <c r="B1425" i="10"/>
  <c r="A1425" i="10"/>
  <c r="M1425" i="10"/>
  <c r="L1425" i="10"/>
  <c r="K1425" i="10"/>
  <c r="J1425" i="10"/>
  <c r="I1425" i="10"/>
  <c r="H1425" i="10"/>
  <c r="G1425" i="10"/>
  <c r="F1425" i="10"/>
  <c r="D1424" i="10"/>
  <c r="C1424" i="10"/>
  <c r="B1424" i="10"/>
  <c r="E1424" i="10"/>
  <c r="A1424" i="10"/>
  <c r="M1424" i="10"/>
  <c r="L1424" i="10"/>
  <c r="K1424" i="10"/>
  <c r="J1424" i="10"/>
  <c r="I1424" i="10"/>
  <c r="H1424" i="10"/>
  <c r="G1424" i="10"/>
  <c r="F1424" i="10"/>
  <c r="D1423" i="10"/>
  <c r="C1423" i="10"/>
  <c r="B1423" i="10"/>
  <c r="A1423" i="10"/>
  <c r="M1423" i="10"/>
  <c r="L1423" i="10"/>
  <c r="K1423" i="10"/>
  <c r="J1423" i="10"/>
  <c r="I1423" i="10"/>
  <c r="H1423" i="10"/>
  <c r="G1423" i="10"/>
  <c r="F1423" i="10"/>
  <c r="E1423" i="10"/>
  <c r="L1422" i="10"/>
  <c r="B1422" i="10"/>
  <c r="M1422" i="10"/>
  <c r="K1422" i="10"/>
  <c r="I1422" i="10"/>
  <c r="H1422" i="10"/>
  <c r="G1422" i="10"/>
  <c r="F1422" i="10"/>
  <c r="E1422" i="10"/>
  <c r="D1422" i="10"/>
  <c r="J1422" i="10"/>
  <c r="A1422" i="10"/>
  <c r="C1422" i="10"/>
  <c r="B1421" i="10"/>
  <c r="A1421" i="10"/>
  <c r="M1421" i="10"/>
  <c r="L1421" i="10"/>
  <c r="K1421" i="10"/>
  <c r="J1421" i="10"/>
  <c r="I1421" i="10"/>
  <c r="H1421" i="10"/>
  <c r="G1421" i="10"/>
  <c r="F1421" i="10"/>
  <c r="E1421" i="10"/>
  <c r="D1421" i="10"/>
  <c r="C1421" i="10"/>
  <c r="B1420" i="10"/>
  <c r="A1420" i="10"/>
  <c r="M1420" i="10"/>
  <c r="L1420" i="10"/>
  <c r="K1420" i="10"/>
  <c r="J1420" i="10"/>
  <c r="I1420" i="10"/>
  <c r="H1420" i="10"/>
  <c r="G1420" i="10"/>
  <c r="F1420" i="10"/>
  <c r="E1420" i="10"/>
  <c r="D1420" i="10"/>
  <c r="C1420" i="10"/>
  <c r="B1419" i="10"/>
  <c r="A1419" i="10"/>
  <c r="M1419" i="10"/>
  <c r="L1419" i="10"/>
  <c r="K1419" i="10"/>
  <c r="J1419" i="10"/>
  <c r="I1419" i="10"/>
  <c r="H1419" i="10"/>
  <c r="G1419" i="10"/>
  <c r="F1419" i="10"/>
  <c r="E1419" i="10"/>
  <c r="D1419" i="10"/>
  <c r="C1419" i="10"/>
  <c r="B1418" i="10"/>
  <c r="A1418" i="10"/>
  <c r="M1418" i="10"/>
  <c r="L1418" i="10"/>
  <c r="K1418" i="10"/>
  <c r="J1418" i="10"/>
  <c r="I1418" i="10"/>
  <c r="H1418" i="10"/>
  <c r="G1418" i="10"/>
  <c r="F1418" i="10"/>
  <c r="E1418" i="10"/>
  <c r="D1418" i="10"/>
  <c r="C1418" i="10"/>
  <c r="A1417" i="10"/>
  <c r="B1417" i="10"/>
  <c r="M1417" i="10"/>
  <c r="L1417" i="10"/>
  <c r="K1417" i="10"/>
  <c r="J1417" i="10"/>
  <c r="I1417" i="10"/>
  <c r="H1417" i="10"/>
  <c r="G1417" i="10"/>
  <c r="F1417" i="10"/>
  <c r="E1417" i="10"/>
  <c r="D1417" i="10"/>
  <c r="C1417" i="10"/>
  <c r="B1416" i="10"/>
  <c r="A1416" i="10"/>
  <c r="M1416" i="10"/>
  <c r="L1416" i="10"/>
  <c r="K1416" i="10"/>
  <c r="J1416" i="10"/>
  <c r="I1416" i="10"/>
  <c r="H1416" i="10"/>
  <c r="G1416" i="10"/>
  <c r="F1416" i="10"/>
  <c r="E1416" i="10"/>
  <c r="D1416" i="10"/>
  <c r="C1416" i="10"/>
  <c r="B1415" i="10"/>
  <c r="A1415" i="10"/>
  <c r="M1415" i="10"/>
  <c r="L1415" i="10"/>
  <c r="K1415" i="10"/>
  <c r="J1415" i="10"/>
  <c r="I1415" i="10"/>
  <c r="H1415" i="10"/>
  <c r="G1415" i="10"/>
  <c r="F1415" i="10"/>
  <c r="E1415" i="10"/>
  <c r="D1415" i="10"/>
  <c r="C1415" i="10"/>
  <c r="B1414" i="10"/>
  <c r="A1414" i="10"/>
  <c r="M1414" i="10"/>
  <c r="L1414" i="10"/>
  <c r="K1414" i="10"/>
  <c r="J1414" i="10"/>
  <c r="I1414" i="10"/>
  <c r="H1414" i="10"/>
  <c r="G1414" i="10"/>
  <c r="F1414" i="10"/>
  <c r="E1414" i="10"/>
  <c r="D1414" i="10"/>
  <c r="C1414" i="10"/>
  <c r="A1413" i="10"/>
  <c r="B1413" i="10"/>
  <c r="M1413" i="10"/>
  <c r="L1413" i="10"/>
  <c r="K1413" i="10"/>
  <c r="J1413" i="10"/>
  <c r="I1413" i="10"/>
  <c r="H1413" i="10"/>
  <c r="G1413" i="10"/>
  <c r="F1413" i="10"/>
  <c r="E1413" i="10"/>
  <c r="D1413" i="10"/>
  <c r="C1413" i="10"/>
  <c r="B1412" i="10"/>
  <c r="A1412" i="10"/>
  <c r="M1412" i="10"/>
  <c r="L1412" i="10"/>
  <c r="K1412" i="10"/>
  <c r="J1412" i="10"/>
  <c r="I1412" i="10"/>
  <c r="H1412" i="10"/>
  <c r="G1412" i="10"/>
  <c r="F1412" i="10"/>
  <c r="E1412" i="10"/>
  <c r="D1412" i="10"/>
  <c r="C1412" i="10"/>
  <c r="B1411" i="10"/>
  <c r="A1411" i="10"/>
  <c r="M1411" i="10"/>
  <c r="L1411" i="10"/>
  <c r="K1411" i="10"/>
  <c r="J1411" i="10"/>
  <c r="I1411" i="10"/>
  <c r="H1411" i="10"/>
  <c r="G1411" i="10"/>
  <c r="F1411" i="10"/>
  <c r="E1411" i="10"/>
  <c r="D1411" i="10"/>
  <c r="C1411" i="10"/>
  <c r="M1410" i="10"/>
  <c r="B1410" i="10"/>
  <c r="A1410" i="10"/>
  <c r="L1410" i="10"/>
  <c r="K1410" i="10"/>
  <c r="J1410" i="10"/>
  <c r="I1410" i="10"/>
  <c r="H1410" i="10"/>
  <c r="G1410" i="10"/>
  <c r="F1410" i="10"/>
  <c r="E1410" i="10"/>
  <c r="D1410" i="10"/>
  <c r="C1410" i="10"/>
  <c r="B1409" i="10"/>
  <c r="A1409" i="10"/>
  <c r="M1409" i="10"/>
  <c r="L1409" i="10"/>
  <c r="K1409" i="10"/>
  <c r="J1409" i="10"/>
  <c r="I1409" i="10"/>
  <c r="H1409" i="10"/>
  <c r="G1409" i="10"/>
  <c r="F1409" i="10"/>
  <c r="E1409" i="10"/>
  <c r="D1409" i="10"/>
  <c r="C1409" i="10"/>
  <c r="B1408" i="10"/>
  <c r="A1408" i="10"/>
  <c r="M1408" i="10"/>
  <c r="L1408" i="10"/>
  <c r="K1408" i="10"/>
  <c r="J1408" i="10"/>
  <c r="I1408" i="10"/>
  <c r="H1408" i="10"/>
  <c r="G1408" i="10"/>
  <c r="F1408" i="10"/>
  <c r="E1408" i="10"/>
  <c r="D1408" i="10"/>
  <c r="C1408" i="10"/>
  <c r="B1407" i="10"/>
  <c r="A1407" i="10"/>
  <c r="M1407" i="10"/>
  <c r="L1407" i="10"/>
  <c r="K1407" i="10"/>
  <c r="J1407" i="10"/>
  <c r="I1407" i="10"/>
  <c r="H1407" i="10"/>
  <c r="G1407" i="10"/>
  <c r="F1407" i="10"/>
  <c r="E1407" i="10"/>
  <c r="D1407" i="10"/>
  <c r="C1407" i="10"/>
  <c r="B1406" i="10"/>
  <c r="A1406" i="10"/>
  <c r="M1406" i="10"/>
  <c r="L1406" i="10"/>
  <c r="K1406" i="10"/>
  <c r="J1406" i="10"/>
  <c r="I1406" i="10"/>
  <c r="H1406" i="10"/>
  <c r="G1406" i="10"/>
  <c r="F1406" i="10"/>
  <c r="E1406" i="10"/>
  <c r="D1406" i="10"/>
  <c r="C1406" i="10"/>
  <c r="B1405" i="10"/>
  <c r="A1405" i="10"/>
  <c r="M1405" i="10"/>
  <c r="L1405" i="10"/>
  <c r="K1405" i="10"/>
  <c r="J1405" i="10"/>
  <c r="I1405" i="10"/>
  <c r="H1405" i="10"/>
  <c r="G1405" i="10"/>
  <c r="F1405" i="10"/>
  <c r="E1405" i="10"/>
  <c r="D1405" i="10"/>
  <c r="C1405" i="10"/>
  <c r="B1404" i="10"/>
  <c r="A1404" i="10"/>
  <c r="M1404" i="10"/>
  <c r="L1404" i="10"/>
  <c r="K1404" i="10"/>
  <c r="J1404" i="10"/>
  <c r="I1404" i="10"/>
  <c r="H1404" i="10"/>
  <c r="G1404" i="10"/>
  <c r="F1404" i="10"/>
  <c r="E1404" i="10"/>
  <c r="D1404" i="10"/>
  <c r="C1404" i="10"/>
  <c r="B1403" i="10"/>
  <c r="A1403" i="10"/>
  <c r="M1403" i="10"/>
  <c r="L1403" i="10"/>
  <c r="K1403" i="10"/>
  <c r="J1403" i="10"/>
  <c r="I1403" i="10"/>
  <c r="H1403" i="10"/>
  <c r="G1403" i="10"/>
  <c r="F1403" i="10"/>
  <c r="E1403" i="10"/>
  <c r="D1403" i="10"/>
  <c r="C1403" i="10"/>
  <c r="I75" i="4"/>
  <c r="A1402" i="10"/>
  <c r="L1402" i="10"/>
  <c r="K1402" i="10"/>
  <c r="J1402" i="10"/>
  <c r="I1402" i="10"/>
  <c r="H1402" i="10"/>
  <c r="G1402" i="10"/>
  <c r="F1402" i="10"/>
  <c r="E1402" i="10"/>
  <c r="D1402" i="10"/>
  <c r="M1402" i="10"/>
  <c r="C1402" i="10"/>
  <c r="B1402" i="10"/>
  <c r="H1401" i="10"/>
  <c r="B1401" i="10"/>
  <c r="L1401" i="10"/>
  <c r="K1401" i="10"/>
  <c r="J1401" i="10"/>
  <c r="I1401" i="10"/>
  <c r="A1401" i="10"/>
  <c r="G1401" i="10"/>
  <c r="F1401" i="10"/>
  <c r="E1401" i="10"/>
  <c r="D1401" i="10"/>
  <c r="C1401" i="10"/>
  <c r="M1401" i="10"/>
  <c r="A1400" i="10"/>
  <c r="M1400" i="10"/>
  <c r="L1400" i="10"/>
  <c r="K1400" i="10"/>
  <c r="J1400" i="10"/>
  <c r="I1400" i="10"/>
  <c r="H1400" i="10"/>
  <c r="G1400" i="10"/>
  <c r="F1400" i="10"/>
  <c r="E1400" i="10"/>
  <c r="D1400" i="10"/>
  <c r="C1400" i="10"/>
  <c r="B1400" i="10"/>
  <c r="A1399" i="10"/>
  <c r="M1399" i="10"/>
  <c r="L1399" i="10"/>
  <c r="K1399" i="10"/>
  <c r="J1399" i="10"/>
  <c r="I1399" i="10"/>
  <c r="H1399" i="10"/>
  <c r="G1399" i="10"/>
  <c r="F1399" i="10"/>
  <c r="E1399" i="10"/>
  <c r="D1399" i="10"/>
  <c r="C1399" i="10"/>
  <c r="B1399" i="10"/>
  <c r="E1398" i="10"/>
  <c r="B1398" i="10"/>
  <c r="H1398" i="10"/>
  <c r="I1398" i="10"/>
  <c r="J1398" i="10"/>
  <c r="K1398" i="10"/>
  <c r="L1398" i="10"/>
  <c r="M1398" i="10"/>
  <c r="D1398" i="10"/>
  <c r="C1398" i="10"/>
  <c r="F1398" i="10"/>
  <c r="G1398" i="10"/>
  <c r="A1398" i="10"/>
  <c r="M1397" i="10"/>
  <c r="L1397" i="10"/>
  <c r="K1397" i="10"/>
  <c r="J1397" i="10"/>
  <c r="I1397" i="10"/>
  <c r="H1397" i="10"/>
  <c r="G1397" i="10"/>
  <c r="F1397" i="10"/>
  <c r="E1397" i="10"/>
  <c r="D1397" i="10"/>
  <c r="C1397" i="10"/>
  <c r="B1397" i="10"/>
  <c r="A1397" i="10"/>
  <c r="A1396" i="10"/>
  <c r="M1396" i="10"/>
  <c r="L1396" i="10"/>
  <c r="K1396" i="10"/>
  <c r="J1396" i="10"/>
  <c r="I1396" i="10"/>
  <c r="H1396" i="10"/>
  <c r="G1396" i="10"/>
  <c r="F1396" i="10"/>
  <c r="E1396" i="10"/>
  <c r="D1396" i="10"/>
  <c r="C1396" i="10"/>
  <c r="B1396" i="10"/>
  <c r="B1395" i="10"/>
  <c r="M1395" i="10"/>
  <c r="L1395" i="10"/>
  <c r="K1395" i="10"/>
  <c r="J1395" i="10"/>
  <c r="I1395" i="10"/>
  <c r="H1395" i="10"/>
  <c r="G1395" i="10"/>
  <c r="F1395" i="10"/>
  <c r="E1395" i="10"/>
  <c r="D1395" i="10"/>
  <c r="C1395" i="10"/>
  <c r="A1395" i="10"/>
  <c r="I1394" i="10"/>
  <c r="A1394" i="10"/>
  <c r="L1394" i="10"/>
  <c r="K1394" i="10"/>
  <c r="J1394" i="10"/>
  <c r="M1394" i="10"/>
  <c r="H1394" i="10"/>
  <c r="G1394" i="10"/>
  <c r="F1394" i="10"/>
  <c r="E1394" i="10"/>
  <c r="D1394" i="10"/>
  <c r="C1394" i="10"/>
  <c r="B1394" i="10"/>
  <c r="G1393" i="10"/>
  <c r="B1393" i="10"/>
  <c r="L1393" i="10"/>
  <c r="K1393" i="10"/>
  <c r="J1393" i="10"/>
  <c r="I1393" i="10"/>
  <c r="H1393" i="10"/>
  <c r="A1393" i="10"/>
  <c r="F1393" i="10"/>
  <c r="E1393" i="10"/>
  <c r="D1393" i="10"/>
  <c r="C1393" i="10"/>
  <c r="M1393" i="10"/>
  <c r="A1392" i="10"/>
  <c r="M1392" i="10"/>
  <c r="L1392" i="10"/>
  <c r="K1392" i="10"/>
  <c r="J1392" i="10"/>
  <c r="I1392" i="10"/>
  <c r="H1392" i="10"/>
  <c r="G1392" i="10"/>
  <c r="F1392" i="10"/>
  <c r="E1392" i="10"/>
  <c r="D1392" i="10"/>
  <c r="C1392" i="10"/>
  <c r="B1392" i="10"/>
  <c r="A1391" i="10"/>
  <c r="M1391" i="10"/>
  <c r="L1391" i="10"/>
  <c r="K1391" i="10"/>
  <c r="J1391" i="10"/>
  <c r="I1391" i="10"/>
  <c r="H1391" i="10"/>
  <c r="G1391" i="10"/>
  <c r="F1391" i="10"/>
  <c r="E1391" i="10"/>
  <c r="D1391" i="10"/>
  <c r="C1391" i="10"/>
  <c r="B1391" i="10"/>
  <c r="M1390" i="10"/>
  <c r="K1390" i="10"/>
  <c r="J1390" i="10"/>
  <c r="I1390" i="10"/>
  <c r="H1390" i="10"/>
  <c r="G1390" i="10"/>
  <c r="F1390" i="10"/>
  <c r="E1390" i="10"/>
  <c r="D1390" i="10"/>
  <c r="C1390" i="10"/>
  <c r="B1390" i="10"/>
  <c r="A1390" i="10"/>
  <c r="L1390" i="10"/>
  <c r="M1389" i="10"/>
  <c r="L1389" i="10"/>
  <c r="K1389" i="10"/>
  <c r="J1389" i="10"/>
  <c r="I1389" i="10"/>
  <c r="H1389" i="10"/>
  <c r="G1389" i="10"/>
  <c r="F1389" i="10"/>
  <c r="E1389" i="10"/>
  <c r="D1389" i="10"/>
  <c r="C1389" i="10"/>
  <c r="B1389" i="10"/>
  <c r="A1389" i="10"/>
  <c r="M1388" i="10"/>
  <c r="L1388" i="10"/>
  <c r="K1388" i="10"/>
  <c r="J1388" i="10"/>
  <c r="I1388" i="10"/>
  <c r="H1388" i="10"/>
  <c r="G1388" i="10"/>
  <c r="F1388" i="10"/>
  <c r="E1388" i="10"/>
  <c r="D1388" i="10"/>
  <c r="C1388" i="10"/>
  <c r="B1388" i="10"/>
  <c r="A1388" i="10"/>
  <c r="M1387" i="10"/>
  <c r="L1387" i="10"/>
  <c r="K1387" i="10"/>
  <c r="J1387" i="10"/>
  <c r="I1387" i="10"/>
  <c r="H1387" i="10"/>
  <c r="G1387" i="10"/>
  <c r="F1387" i="10"/>
  <c r="E1387" i="10"/>
  <c r="D1387" i="10"/>
  <c r="C1387" i="10"/>
  <c r="B1387" i="10"/>
  <c r="A1387" i="10"/>
  <c r="M1386" i="10"/>
  <c r="L1386" i="10"/>
  <c r="K1386" i="10"/>
  <c r="J1386" i="10"/>
  <c r="I1386" i="10"/>
  <c r="H1386" i="10"/>
  <c r="G1386" i="10"/>
  <c r="F1386" i="10"/>
  <c r="E1386" i="10"/>
  <c r="D1386" i="10"/>
  <c r="C1386" i="10"/>
  <c r="B1386" i="10"/>
  <c r="A1386" i="10"/>
  <c r="M1385" i="10"/>
  <c r="L1385" i="10"/>
  <c r="K1385" i="10"/>
  <c r="J1385" i="10"/>
  <c r="I1385" i="10"/>
  <c r="H1385" i="10"/>
  <c r="G1385" i="10"/>
  <c r="F1385" i="10"/>
  <c r="E1385" i="10"/>
  <c r="D1385" i="10"/>
  <c r="C1385" i="10"/>
  <c r="B1385" i="10"/>
  <c r="A1385" i="10"/>
  <c r="M1384" i="10"/>
  <c r="L1384" i="10"/>
  <c r="K1384" i="10"/>
  <c r="J1384" i="10"/>
  <c r="I1384" i="10"/>
  <c r="H1384" i="10"/>
  <c r="G1384" i="10"/>
  <c r="F1384" i="10"/>
  <c r="E1384" i="10"/>
  <c r="D1384" i="10"/>
  <c r="C1384" i="10"/>
  <c r="B1384" i="10"/>
  <c r="A1384" i="10"/>
  <c r="L1383" i="10"/>
  <c r="K1383" i="10"/>
  <c r="M1383" i="10"/>
  <c r="J1383" i="10"/>
  <c r="I1383" i="10"/>
  <c r="H1383" i="10"/>
  <c r="G1383" i="10"/>
  <c r="F1383" i="10"/>
  <c r="E1383" i="10"/>
  <c r="D1383" i="10"/>
  <c r="C1383" i="10"/>
  <c r="B1383" i="10"/>
  <c r="A1383" i="10"/>
  <c r="I74" i="4"/>
  <c r="M1382" i="10"/>
  <c r="K1382" i="10"/>
  <c r="J1382" i="10"/>
  <c r="I1382" i="10"/>
  <c r="H1382" i="10"/>
  <c r="G1382" i="10"/>
  <c r="F1382" i="10"/>
  <c r="E1382" i="10"/>
  <c r="D1382" i="10"/>
  <c r="C1382" i="10"/>
  <c r="B1382" i="10"/>
  <c r="A1382" i="10"/>
  <c r="L1382" i="10"/>
  <c r="F1381" i="10"/>
  <c r="K1381" i="10"/>
  <c r="J1381" i="10"/>
  <c r="I1381" i="10"/>
  <c r="H1381" i="10"/>
  <c r="G1381" i="10"/>
  <c r="M1381" i="10"/>
  <c r="E1381" i="10"/>
  <c r="D1381" i="10"/>
  <c r="C1381" i="10"/>
  <c r="B1381" i="10"/>
  <c r="A1381" i="10"/>
  <c r="L1381" i="10"/>
  <c r="M1380" i="10"/>
  <c r="K1380" i="10"/>
  <c r="J1380" i="10"/>
  <c r="I1380" i="10"/>
  <c r="H1380" i="10"/>
  <c r="G1380" i="10"/>
  <c r="F1380" i="10"/>
  <c r="E1380" i="10"/>
  <c r="D1380" i="10"/>
  <c r="C1380" i="10"/>
  <c r="B1380" i="10"/>
  <c r="A1380" i="10"/>
  <c r="L1380" i="10"/>
  <c r="F1379" i="10"/>
  <c r="K1379" i="10"/>
  <c r="J1379" i="10"/>
  <c r="I1379" i="10"/>
  <c r="H1379" i="10"/>
  <c r="G1379" i="10"/>
  <c r="M1379" i="10"/>
  <c r="E1379" i="10"/>
  <c r="D1379" i="10"/>
  <c r="C1379" i="10"/>
  <c r="B1379" i="10"/>
  <c r="A1379" i="10"/>
  <c r="L1379" i="10"/>
  <c r="M1378" i="10"/>
  <c r="K1378" i="10"/>
  <c r="J1378" i="10"/>
  <c r="F1378" i="10"/>
  <c r="E1378" i="10"/>
  <c r="D1378" i="10"/>
  <c r="C1378" i="10"/>
  <c r="B1378" i="10"/>
  <c r="A1378" i="10"/>
  <c r="I1378" i="10"/>
  <c r="G1378" i="10"/>
  <c r="H1378" i="10"/>
  <c r="L1378" i="10"/>
  <c r="C1377" i="10"/>
  <c r="H1377" i="10"/>
  <c r="G1377" i="10"/>
  <c r="F1377" i="10"/>
  <c r="E1377" i="10"/>
  <c r="D1377" i="10"/>
  <c r="J1377" i="10"/>
  <c r="B1377" i="10"/>
  <c r="A1377" i="10"/>
  <c r="M1377" i="10"/>
  <c r="L1377" i="10"/>
  <c r="K1377" i="10"/>
  <c r="I1377" i="10"/>
  <c r="J1376" i="10"/>
  <c r="H1376" i="10"/>
  <c r="G1376" i="10"/>
  <c r="F1376" i="10"/>
  <c r="E1376" i="10"/>
  <c r="D1376" i="10"/>
  <c r="C1376" i="10"/>
  <c r="B1376" i="10"/>
  <c r="A1376" i="10"/>
  <c r="K1376" i="10"/>
  <c r="L1376" i="10"/>
  <c r="M1376" i="10"/>
  <c r="I1376" i="10"/>
  <c r="A1375" i="10"/>
  <c r="L1375" i="10"/>
  <c r="K1375" i="10"/>
  <c r="J1375" i="10"/>
  <c r="I1375" i="10"/>
  <c r="H1375" i="10"/>
  <c r="G1375" i="10"/>
  <c r="F1375" i="10"/>
  <c r="E1375" i="10"/>
  <c r="D1375" i="10"/>
  <c r="C1375" i="10"/>
  <c r="B1375" i="10"/>
  <c r="M1375" i="10"/>
  <c r="L1374" i="10"/>
  <c r="K1374" i="10"/>
  <c r="J1374" i="10"/>
  <c r="I1374" i="10"/>
  <c r="H1374" i="10"/>
  <c r="G1374" i="10"/>
  <c r="F1374" i="10"/>
  <c r="E1374" i="10"/>
  <c r="D1374" i="10"/>
  <c r="C1374" i="10"/>
  <c r="B1374" i="10"/>
  <c r="A1374" i="10"/>
  <c r="M1374" i="10"/>
  <c r="M1373" i="10"/>
  <c r="L1373" i="10"/>
  <c r="K1373" i="10"/>
  <c r="J1373" i="10"/>
  <c r="I1373" i="10"/>
  <c r="H1373" i="10"/>
  <c r="G1373" i="10"/>
  <c r="E1373" i="10"/>
  <c r="D1373" i="10"/>
  <c r="C1373" i="10"/>
  <c r="B1373" i="10"/>
  <c r="A1373" i="10"/>
  <c r="F1373" i="10"/>
  <c r="M1372" i="10"/>
  <c r="L1372" i="10"/>
  <c r="K1372" i="10"/>
  <c r="J1372" i="10"/>
  <c r="I1372" i="10"/>
  <c r="H1372" i="10"/>
  <c r="G1372" i="10"/>
  <c r="F1372" i="10"/>
  <c r="E1372" i="10"/>
  <c r="D1372" i="10"/>
  <c r="C1372" i="10"/>
  <c r="B1372" i="10"/>
  <c r="A1372" i="10"/>
  <c r="F1371" i="10"/>
  <c r="K1371" i="10"/>
  <c r="J1371" i="10"/>
  <c r="I1371" i="10"/>
  <c r="H1371" i="10"/>
  <c r="G1371" i="10"/>
  <c r="M1371" i="10"/>
  <c r="E1371" i="10"/>
  <c r="D1371" i="10"/>
  <c r="C1371" i="10"/>
  <c r="B1371" i="10"/>
  <c r="A1371" i="10"/>
  <c r="L1371" i="10"/>
  <c r="M1370" i="10"/>
  <c r="K1370" i="10"/>
  <c r="J1370" i="10"/>
  <c r="I1370" i="10"/>
  <c r="H1370" i="10"/>
  <c r="G1370" i="10"/>
  <c r="F1370" i="10"/>
  <c r="E1370" i="10"/>
  <c r="D1370" i="10"/>
  <c r="C1370" i="10"/>
  <c r="B1370" i="10"/>
  <c r="A1370" i="10"/>
  <c r="L1370" i="10"/>
  <c r="F1369" i="10"/>
  <c r="K1369" i="10"/>
  <c r="J1369" i="10"/>
  <c r="I1369" i="10"/>
  <c r="H1369" i="10"/>
  <c r="G1369" i="10"/>
  <c r="M1369" i="10"/>
  <c r="E1369" i="10"/>
  <c r="D1369" i="10"/>
  <c r="C1369" i="10"/>
  <c r="B1369" i="10"/>
  <c r="A1369" i="10"/>
  <c r="L1369" i="10"/>
  <c r="M1368" i="10"/>
  <c r="K1368" i="10"/>
  <c r="J1368" i="10"/>
  <c r="I1368" i="10"/>
  <c r="H1368" i="10"/>
  <c r="G1368" i="10"/>
  <c r="F1368" i="10"/>
  <c r="E1368" i="10"/>
  <c r="D1368" i="10"/>
  <c r="C1368" i="10"/>
  <c r="B1368" i="10"/>
  <c r="A1368" i="10"/>
  <c r="L1368" i="10"/>
  <c r="B1367" i="10"/>
  <c r="M1367" i="10"/>
  <c r="K1367" i="10"/>
  <c r="J1367" i="10"/>
  <c r="I73" i="4"/>
  <c r="I1367" i="10"/>
  <c r="H1367" i="10"/>
  <c r="G1367" i="10"/>
  <c r="F1367" i="10"/>
  <c r="E1367" i="10"/>
  <c r="D1367" i="10"/>
  <c r="C1367" i="10"/>
  <c r="A1367" i="10"/>
  <c r="L1367" i="10"/>
  <c r="M1366" i="10"/>
  <c r="L1366" i="10"/>
  <c r="K1366" i="10"/>
  <c r="J1366" i="10"/>
  <c r="I1366" i="10"/>
  <c r="H1366" i="10"/>
  <c r="G1366" i="10"/>
  <c r="F1366" i="10"/>
  <c r="E1366" i="10"/>
  <c r="D1366" i="10"/>
  <c r="C1366" i="10"/>
  <c r="B1366" i="10"/>
  <c r="A1366" i="10"/>
  <c r="B1365" i="10"/>
  <c r="J1365" i="10"/>
  <c r="D1365" i="10"/>
  <c r="M1365" i="10"/>
  <c r="A1365" i="10"/>
  <c r="C1365" i="10"/>
  <c r="L1365" i="10"/>
  <c r="K1365" i="10"/>
  <c r="E1365" i="10"/>
  <c r="F1365" i="10"/>
  <c r="G1365" i="10"/>
  <c r="H1365" i="10"/>
  <c r="I1365" i="10"/>
  <c r="K1364" i="10"/>
  <c r="J1364" i="10"/>
  <c r="L1364" i="10"/>
  <c r="M1364" i="10"/>
  <c r="I1364" i="10"/>
  <c r="H1364" i="10"/>
  <c r="G1364" i="10"/>
  <c r="F1364" i="10"/>
  <c r="E1364" i="10"/>
  <c r="D1364" i="10"/>
  <c r="C1364" i="10"/>
  <c r="B1364" i="10"/>
  <c r="A1364" i="10"/>
  <c r="M1363" i="10"/>
  <c r="L1363" i="10"/>
  <c r="K1363" i="10"/>
  <c r="H1363" i="10"/>
  <c r="G1363" i="10"/>
  <c r="F1363" i="10"/>
  <c r="E1363" i="10"/>
  <c r="D1363" i="10"/>
  <c r="C1363" i="10"/>
  <c r="B1363" i="10"/>
  <c r="A1363" i="10"/>
  <c r="I1363" i="10"/>
  <c r="J1363" i="10"/>
  <c r="J1362" i="10"/>
  <c r="K1362" i="10"/>
  <c r="G1362" i="10"/>
  <c r="F1362" i="10"/>
  <c r="E1362" i="10"/>
  <c r="D1362" i="10"/>
  <c r="C1362" i="10"/>
  <c r="B1362" i="10"/>
  <c r="A1362" i="10"/>
  <c r="M1362" i="10"/>
  <c r="H1362" i="10"/>
  <c r="L1362" i="10"/>
  <c r="I1362" i="10"/>
  <c r="C1361" i="10"/>
  <c r="L1361" i="10"/>
  <c r="G1361" i="10"/>
  <c r="F1361" i="10"/>
  <c r="E1361" i="10"/>
  <c r="I1361" i="10"/>
  <c r="J1361" i="10"/>
  <c r="K1361" i="10"/>
  <c r="A1361" i="10"/>
  <c r="M1361" i="10"/>
  <c r="B1361" i="10"/>
  <c r="D1361" i="10"/>
  <c r="H1361" i="10"/>
  <c r="B1360" i="10"/>
  <c r="H1360" i="10"/>
  <c r="G1360" i="10"/>
  <c r="F1360" i="10"/>
  <c r="E1360" i="10"/>
  <c r="D1360" i="10"/>
  <c r="C1360" i="10"/>
  <c r="J1360" i="10"/>
  <c r="A1360" i="10"/>
  <c r="I1360" i="10"/>
  <c r="K1360" i="10"/>
  <c r="L1360" i="10"/>
  <c r="M1360" i="10"/>
  <c r="M1359" i="10"/>
  <c r="L1359" i="10"/>
  <c r="K1359" i="10"/>
  <c r="J1359" i="10"/>
  <c r="H1359" i="10"/>
  <c r="G1359" i="10"/>
  <c r="F1359" i="10"/>
  <c r="E1359" i="10"/>
  <c r="D1359" i="10"/>
  <c r="C1359" i="10"/>
  <c r="B1359" i="10"/>
  <c r="A1359" i="10"/>
  <c r="I1359" i="10"/>
  <c r="B1358" i="10"/>
  <c r="H1358" i="10"/>
  <c r="G1358" i="10"/>
  <c r="F1358" i="10"/>
  <c r="E1358" i="10"/>
  <c r="D1358" i="10"/>
  <c r="C1358" i="10"/>
  <c r="J1358" i="10"/>
  <c r="A1358" i="10"/>
  <c r="M1358" i="10"/>
  <c r="L1358" i="10"/>
  <c r="K1358" i="10"/>
  <c r="I1358" i="10"/>
  <c r="J1357" i="10"/>
  <c r="H1357" i="10"/>
  <c r="G1357" i="10"/>
  <c r="F1357" i="10"/>
  <c r="E1357" i="10"/>
  <c r="D1357" i="10"/>
  <c r="C1357" i="10"/>
  <c r="B1357" i="10"/>
  <c r="A1357" i="10"/>
  <c r="M1357" i="10"/>
  <c r="L1357" i="10"/>
  <c r="K1357" i="10"/>
  <c r="I1357" i="10"/>
  <c r="C1356" i="10"/>
  <c r="H1356" i="10"/>
  <c r="G1356" i="10"/>
  <c r="F1356" i="10"/>
  <c r="E1356" i="10"/>
  <c r="D1356" i="10"/>
  <c r="J1356" i="10"/>
  <c r="B1356" i="10"/>
  <c r="A1356" i="10"/>
  <c r="M1356" i="10"/>
  <c r="L1356" i="10"/>
  <c r="K1356" i="10"/>
  <c r="I1356" i="10"/>
  <c r="K1355" i="10"/>
  <c r="I1355" i="10"/>
  <c r="G1355" i="10"/>
  <c r="F1355" i="10"/>
  <c r="E1355" i="10"/>
  <c r="D1355" i="10"/>
  <c r="C1355" i="10"/>
  <c r="H1355" i="10"/>
  <c r="B1355" i="10"/>
  <c r="A1355" i="10"/>
  <c r="L1355" i="10"/>
  <c r="M1355" i="10"/>
  <c r="J1355" i="10"/>
  <c r="F1354" i="10"/>
  <c r="B1354" i="10"/>
  <c r="A1354" i="10"/>
  <c r="E1354" i="10"/>
  <c r="I1354" i="10"/>
  <c r="H1354" i="10"/>
  <c r="C1354" i="10"/>
  <c r="G1354" i="10"/>
  <c r="J1354" i="10"/>
  <c r="L1354" i="10"/>
  <c r="K1354" i="10"/>
  <c r="M1354" i="10"/>
  <c r="D1354" i="10"/>
  <c r="J1353" i="10"/>
  <c r="I1353" i="10"/>
  <c r="K1353" i="10"/>
  <c r="M1353" i="10"/>
  <c r="G1353" i="10"/>
  <c r="B1353" i="10"/>
  <c r="A1353" i="10"/>
  <c r="H1353" i="10"/>
  <c r="F1353" i="10"/>
  <c r="E1353" i="10"/>
  <c r="D1353" i="10"/>
  <c r="C1353" i="10"/>
  <c r="L1353" i="10"/>
  <c r="A1352" i="10"/>
  <c r="K1352" i="10"/>
  <c r="H1352" i="10"/>
  <c r="F1352" i="10"/>
  <c r="D1352" i="10"/>
  <c r="B1352" i="10"/>
  <c r="M1352" i="10"/>
  <c r="L1352" i="10"/>
  <c r="J1352" i="10"/>
  <c r="I1352" i="10"/>
  <c r="G1352" i="10"/>
  <c r="E1352" i="10"/>
  <c r="C1352" i="10"/>
  <c r="M1351" i="10"/>
  <c r="H1351" i="10"/>
  <c r="G1351" i="10"/>
  <c r="K1351" i="10"/>
  <c r="D1351" i="10"/>
  <c r="C1351" i="10"/>
  <c r="A1351" i="10"/>
  <c r="B1351" i="10"/>
  <c r="E1351" i="10"/>
  <c r="F1351" i="10"/>
  <c r="I1351" i="10"/>
  <c r="J1351" i="10"/>
  <c r="L1351" i="10"/>
  <c r="B1350" i="10"/>
  <c r="E1350" i="10"/>
  <c r="C1350" i="10"/>
  <c r="A1350" i="10"/>
  <c r="F1350" i="10"/>
  <c r="G1350" i="10"/>
  <c r="H1350" i="10"/>
  <c r="J1350" i="10"/>
  <c r="L1350" i="10"/>
  <c r="M1350" i="10"/>
  <c r="K1350" i="10"/>
  <c r="I1350" i="10"/>
  <c r="D1350" i="10"/>
  <c r="I1349" i="10"/>
  <c r="M1349" i="10"/>
  <c r="K1349" i="10"/>
  <c r="G1349" i="10"/>
  <c r="E1349" i="10"/>
  <c r="C1349" i="10"/>
  <c r="B1349" i="10"/>
  <c r="A1349" i="10"/>
  <c r="J1349" i="10"/>
  <c r="H1349" i="10"/>
  <c r="F1349" i="10"/>
  <c r="D1349" i="10"/>
  <c r="L1349" i="10"/>
  <c r="I1348" i="10"/>
  <c r="G1348" i="10"/>
  <c r="F1348" i="10"/>
  <c r="D1348" i="10"/>
  <c r="C1348" i="10"/>
  <c r="B1348" i="10"/>
  <c r="J1348" i="10"/>
  <c r="E1348" i="10"/>
  <c r="A1348" i="10"/>
  <c r="L1348" i="10"/>
  <c r="H1348" i="10"/>
  <c r="K1348" i="10"/>
  <c r="M1348" i="10"/>
  <c r="M1347" i="10"/>
  <c r="J1347" i="10"/>
  <c r="I1347" i="10"/>
  <c r="E1347" i="10"/>
  <c r="B1347" i="10"/>
  <c r="L1347" i="10"/>
  <c r="H1347" i="10"/>
  <c r="G1347" i="10"/>
  <c r="F1347" i="10"/>
  <c r="D1347" i="10"/>
  <c r="C1347" i="10"/>
  <c r="A1347" i="10"/>
  <c r="K1347" i="10"/>
  <c r="E1346" i="10"/>
  <c r="M1346" i="10"/>
  <c r="G1346" i="10"/>
  <c r="H1346" i="10"/>
  <c r="I1346" i="10"/>
  <c r="L1346" i="10"/>
  <c r="A1346" i="10"/>
  <c r="C1346" i="10"/>
  <c r="D1346" i="10"/>
  <c r="F1346" i="10"/>
  <c r="B1346" i="10"/>
  <c r="J1346" i="10"/>
  <c r="K1346" i="10"/>
  <c r="K1345" i="10"/>
  <c r="A1345" i="10"/>
  <c r="B1345" i="10"/>
  <c r="M1345" i="10"/>
  <c r="D1345" i="10"/>
  <c r="L1345" i="10"/>
  <c r="I1345" i="10"/>
  <c r="J1345" i="10"/>
  <c r="F1345" i="10"/>
  <c r="E1345" i="10"/>
  <c r="G1345" i="10"/>
  <c r="C1345" i="10"/>
  <c r="H1345" i="10"/>
  <c r="B1344" i="10"/>
  <c r="C1344" i="10"/>
  <c r="K1344" i="10"/>
  <c r="J1344" i="10"/>
  <c r="I1344" i="10"/>
  <c r="H1344" i="10"/>
  <c r="F1344" i="10"/>
  <c r="L1344" i="10"/>
  <c r="M1344" i="10"/>
  <c r="G1344" i="10"/>
  <c r="E1344" i="10"/>
  <c r="D1344" i="10"/>
  <c r="A1344" i="10"/>
  <c r="H1343" i="10"/>
  <c r="L1343" i="10"/>
  <c r="K1343" i="10"/>
  <c r="I1343" i="10"/>
  <c r="G1343" i="10"/>
  <c r="F1343" i="10"/>
  <c r="E1343" i="10"/>
  <c r="D1343" i="10"/>
  <c r="A1343" i="10"/>
  <c r="I72" i="4"/>
  <c r="J1343" i="10"/>
  <c r="M1343" i="10"/>
  <c r="B1343" i="10"/>
  <c r="C1343" i="10"/>
  <c r="B1342" i="10"/>
  <c r="I1342" i="10"/>
  <c r="C1342" i="10"/>
  <c r="A1342" i="10"/>
  <c r="D1342" i="10"/>
  <c r="E1342" i="10"/>
  <c r="F1342" i="10"/>
  <c r="G1342" i="10"/>
  <c r="H1342" i="10"/>
  <c r="M1342" i="10"/>
  <c r="L1342" i="10"/>
  <c r="K1342" i="10"/>
  <c r="J1342" i="10"/>
  <c r="B1341" i="10"/>
  <c r="A1341" i="10"/>
  <c r="E1341" i="10"/>
  <c r="H1341" i="10"/>
  <c r="J1341" i="10"/>
  <c r="L1341" i="10"/>
  <c r="C1341" i="10"/>
  <c r="G1341" i="10"/>
  <c r="I1341" i="10"/>
  <c r="K1341" i="10"/>
  <c r="M1341" i="10"/>
  <c r="F1341" i="10"/>
  <c r="D1341" i="10"/>
  <c r="C1340" i="10"/>
  <c r="I1340" i="10"/>
  <c r="J1340" i="10"/>
  <c r="H1340" i="10"/>
  <c r="F1340" i="10"/>
  <c r="D1340" i="10"/>
  <c r="K1340" i="10"/>
  <c r="M1340" i="10"/>
  <c r="B1340" i="10"/>
  <c r="A1340" i="10"/>
  <c r="L1340" i="10"/>
  <c r="E1340" i="10"/>
  <c r="G1340" i="10"/>
  <c r="D1339" i="10"/>
  <c r="C1339" i="10"/>
  <c r="B1339" i="10"/>
  <c r="A1339" i="10"/>
  <c r="E1339" i="10"/>
  <c r="F1339" i="10"/>
  <c r="J1339" i="10"/>
  <c r="L1339" i="10"/>
  <c r="H1339" i="10"/>
  <c r="I1339" i="10"/>
  <c r="G1339" i="10"/>
  <c r="M1339" i="10"/>
  <c r="K1339" i="10"/>
  <c r="B1338" i="10"/>
  <c r="A1338" i="10"/>
  <c r="C1338" i="10"/>
  <c r="E1338" i="10"/>
  <c r="G1338" i="10"/>
  <c r="H1338" i="10"/>
  <c r="I1338" i="10"/>
  <c r="J1338" i="10"/>
  <c r="M1338" i="10"/>
  <c r="L1338" i="10"/>
  <c r="K1338" i="10"/>
  <c r="F1338" i="10"/>
  <c r="D1338" i="10"/>
  <c r="E1337" i="10"/>
  <c r="G1337" i="10"/>
  <c r="B1337" i="10"/>
  <c r="H1337" i="10"/>
  <c r="L1337" i="10"/>
  <c r="D1337" i="10"/>
  <c r="M1337" i="10"/>
  <c r="K1337" i="10"/>
  <c r="I1337" i="10"/>
  <c r="F1337" i="10"/>
  <c r="C1337" i="10"/>
  <c r="A1337" i="10"/>
  <c r="J1337" i="10"/>
  <c r="H1336" i="10"/>
  <c r="F1336" i="10"/>
  <c r="I1336" i="10"/>
  <c r="K1336" i="10"/>
  <c r="M1336" i="10"/>
  <c r="A1336" i="10"/>
  <c r="C1336" i="10"/>
  <c r="D1336" i="10"/>
  <c r="B1336" i="10"/>
  <c r="E1336" i="10"/>
  <c r="G1336" i="10"/>
  <c r="J1336" i="10"/>
  <c r="L1336" i="10"/>
  <c r="E1335" i="10"/>
  <c r="D1335" i="10"/>
  <c r="B1335" i="10"/>
  <c r="H1335" i="10"/>
  <c r="J1335" i="10"/>
  <c r="K1335" i="10"/>
  <c r="M1335" i="10"/>
  <c r="F1335" i="10"/>
  <c r="I1335" i="10"/>
  <c r="L1335" i="10"/>
  <c r="G1335" i="10"/>
  <c r="C1335" i="10"/>
  <c r="A1335" i="10"/>
  <c r="I1334" i="10"/>
  <c r="L1334" i="10"/>
  <c r="H1334" i="10"/>
  <c r="F1334" i="10"/>
  <c r="D1334" i="10"/>
  <c r="A1334" i="10"/>
  <c r="B1334" i="10"/>
  <c r="C1334" i="10"/>
  <c r="E1334" i="10"/>
  <c r="G1334" i="10"/>
  <c r="J1334" i="10"/>
  <c r="M1334" i="10"/>
  <c r="K1334" i="10"/>
  <c r="B1333" i="10"/>
  <c r="E1333" i="10"/>
  <c r="C1333" i="10"/>
  <c r="D1333" i="10"/>
  <c r="F1333" i="10"/>
  <c r="H1333" i="10"/>
  <c r="I1333" i="10"/>
  <c r="J1333" i="10"/>
  <c r="L1333" i="10"/>
  <c r="M1333" i="10"/>
  <c r="K1333" i="10"/>
  <c r="G1333" i="10"/>
  <c r="A1333" i="10"/>
  <c r="K1332" i="10"/>
  <c r="D1332" i="10"/>
  <c r="M1332" i="10"/>
  <c r="F1332" i="10"/>
  <c r="C1332" i="10"/>
  <c r="B1332" i="10"/>
  <c r="L1332" i="10"/>
  <c r="E1332" i="10"/>
  <c r="G1332" i="10"/>
  <c r="H1332" i="10"/>
  <c r="I1332" i="10"/>
  <c r="J1332" i="10"/>
  <c r="A1332" i="10"/>
  <c r="M1331" i="10"/>
  <c r="L1331" i="10"/>
  <c r="H1331" i="10"/>
  <c r="F1331" i="10"/>
  <c r="D1331" i="10"/>
  <c r="B1331" i="10"/>
  <c r="J1331" i="10"/>
  <c r="A1331" i="10"/>
  <c r="K1331" i="10"/>
  <c r="C1331" i="10"/>
  <c r="E1331" i="10"/>
  <c r="G1331" i="10"/>
  <c r="I1331" i="10"/>
  <c r="L1330" i="10"/>
  <c r="F1330" i="10"/>
  <c r="A1330" i="10"/>
  <c r="C1330" i="10"/>
  <c r="D1330" i="10"/>
  <c r="E1330" i="10"/>
  <c r="B1330" i="10"/>
  <c r="M1330" i="10"/>
  <c r="K1330" i="10"/>
  <c r="J1330" i="10"/>
  <c r="I1330" i="10"/>
  <c r="H1330" i="10"/>
  <c r="G1330" i="10"/>
  <c r="D1329" i="10"/>
  <c r="L1329" i="10"/>
  <c r="J1329" i="10"/>
  <c r="H1329" i="10"/>
  <c r="G1329" i="10"/>
  <c r="M1329" i="10"/>
  <c r="K1329" i="10"/>
  <c r="I1329" i="10"/>
  <c r="F1329" i="10"/>
  <c r="E1329" i="10"/>
  <c r="B1329" i="10"/>
  <c r="A1329" i="10"/>
  <c r="C1329" i="10"/>
  <c r="F1328" i="10"/>
  <c r="B1328" i="10"/>
  <c r="L1328" i="10"/>
  <c r="G1328" i="10"/>
  <c r="A1328" i="10"/>
  <c r="C1328" i="10"/>
  <c r="E1328" i="10"/>
  <c r="H1328" i="10"/>
  <c r="I1328" i="10"/>
  <c r="J1328" i="10"/>
  <c r="K1328" i="10"/>
  <c r="M1328" i="10"/>
  <c r="D1328" i="10"/>
  <c r="J1327" i="10"/>
  <c r="H1327" i="10"/>
  <c r="I1327" i="10"/>
  <c r="G1327" i="10"/>
  <c r="E1327" i="10"/>
  <c r="C1327" i="10"/>
  <c r="L1327" i="10"/>
  <c r="A1327" i="10"/>
  <c r="M1327" i="10"/>
  <c r="B1327" i="10"/>
  <c r="D1327" i="10"/>
  <c r="F1327" i="10"/>
  <c r="K1327" i="10"/>
  <c r="B1326" i="10"/>
  <c r="E1326" i="10"/>
  <c r="L1326" i="10"/>
  <c r="G1326" i="10"/>
  <c r="H1326" i="10"/>
  <c r="J1326" i="10"/>
  <c r="K1326" i="10"/>
  <c r="M1326" i="10"/>
  <c r="C1326" i="10"/>
  <c r="A1326" i="10"/>
  <c r="I1326" i="10"/>
  <c r="F1326" i="10"/>
  <c r="D1326" i="10"/>
  <c r="J1325" i="10"/>
  <c r="F1325" i="10"/>
  <c r="H1325" i="10"/>
  <c r="K1325" i="10"/>
  <c r="L1325" i="10"/>
  <c r="E1325" i="10"/>
  <c r="D1325" i="10"/>
  <c r="C1325" i="10"/>
  <c r="B1325" i="10"/>
  <c r="A1325" i="10"/>
  <c r="I71" i="4"/>
  <c r="I1325" i="10"/>
  <c r="M1325" i="10"/>
  <c r="G1325" i="10"/>
  <c r="C1324" i="10"/>
  <c r="L1324" i="10"/>
  <c r="I1324" i="10"/>
  <c r="J1324" i="10"/>
  <c r="M1324" i="10"/>
  <c r="H1324" i="10"/>
  <c r="G1324" i="10"/>
  <c r="F1324" i="10"/>
  <c r="D1324" i="10"/>
  <c r="A1324" i="10"/>
  <c r="E1324" i="10"/>
  <c r="B1324" i="10"/>
  <c r="K1324" i="10"/>
  <c r="H1323" i="10"/>
  <c r="I1323" i="10"/>
  <c r="F1323" i="10"/>
  <c r="D1323" i="10"/>
  <c r="C1323" i="10"/>
  <c r="J1323" i="10"/>
  <c r="B1323" i="10"/>
  <c r="A1323" i="10"/>
  <c r="M1323" i="10"/>
  <c r="L1323" i="10"/>
  <c r="K1323" i="10"/>
  <c r="E1323" i="10"/>
  <c r="G1323" i="10"/>
  <c r="A1322" i="10"/>
  <c r="J1322" i="10"/>
  <c r="H1322" i="10"/>
  <c r="F1322" i="10"/>
  <c r="K1322" i="10"/>
  <c r="L1322" i="10"/>
  <c r="M1322" i="10"/>
  <c r="I1322" i="10"/>
  <c r="G1322" i="10"/>
  <c r="B1322" i="10"/>
  <c r="E1322" i="10"/>
  <c r="C1322" i="10"/>
  <c r="D1322" i="10"/>
  <c r="F1321" i="10"/>
  <c r="A1321" i="10"/>
  <c r="L1321" i="10"/>
  <c r="J1321" i="10"/>
  <c r="E1321" i="10"/>
  <c r="H1321" i="10"/>
  <c r="M1321" i="10"/>
  <c r="K1321" i="10"/>
  <c r="I1321" i="10"/>
  <c r="D1321" i="10"/>
  <c r="C1321" i="10"/>
  <c r="B1321" i="10"/>
  <c r="G1321" i="10"/>
  <c r="L1320" i="10"/>
  <c r="I1320" i="10"/>
  <c r="F1320" i="10"/>
  <c r="D1320" i="10"/>
  <c r="B1320" i="10"/>
  <c r="M1320" i="10"/>
  <c r="K1320" i="10"/>
  <c r="J1320" i="10"/>
  <c r="H1320" i="10"/>
  <c r="G1320" i="10"/>
  <c r="E1320" i="10"/>
  <c r="C1320" i="10"/>
  <c r="A1320" i="10"/>
  <c r="M1319" i="10"/>
  <c r="H1319" i="10"/>
  <c r="F1319" i="10"/>
  <c r="L1319" i="10"/>
  <c r="K1319" i="10"/>
  <c r="J1319" i="10"/>
  <c r="I1319" i="10"/>
  <c r="G1319" i="10"/>
  <c r="E1319" i="10"/>
  <c r="C1319" i="10"/>
  <c r="B1319" i="10"/>
  <c r="A1319" i="10"/>
  <c r="D1319" i="10"/>
  <c r="F1318" i="10"/>
  <c r="G1318" i="10"/>
  <c r="E1318" i="10"/>
  <c r="C1318" i="10"/>
  <c r="A1318" i="10"/>
  <c r="D1318" i="10"/>
  <c r="L1318" i="10"/>
  <c r="M1318" i="10"/>
  <c r="H1318" i="10"/>
  <c r="I1318" i="10"/>
  <c r="J1318" i="10"/>
  <c r="K1318" i="10"/>
  <c r="B1318" i="10"/>
  <c r="K1317" i="10"/>
  <c r="C1317" i="10"/>
  <c r="I1317" i="10"/>
  <c r="J1317" i="10"/>
  <c r="M1317" i="10"/>
  <c r="B1317" i="10"/>
  <c r="L1317" i="10"/>
  <c r="H1317" i="10"/>
  <c r="G1317" i="10"/>
  <c r="F1317" i="10"/>
  <c r="D1317" i="10"/>
  <c r="A1317" i="10"/>
  <c r="E1317" i="10"/>
  <c r="M1316" i="10"/>
  <c r="B1316" i="10"/>
  <c r="C1316" i="10"/>
  <c r="E1316" i="10"/>
  <c r="G1316" i="10"/>
  <c r="H1316" i="10"/>
  <c r="K1316" i="10"/>
  <c r="A1316" i="10"/>
  <c r="D1316" i="10"/>
  <c r="F1316" i="10"/>
  <c r="I1316" i="10"/>
  <c r="J1316" i="10"/>
  <c r="L1316" i="10"/>
  <c r="G1315" i="10"/>
  <c r="M1315" i="10"/>
  <c r="E1315" i="10"/>
  <c r="L1315" i="10"/>
  <c r="J1315" i="10"/>
  <c r="I1315" i="10"/>
  <c r="H1315" i="10"/>
  <c r="A1315" i="10"/>
  <c r="F1315" i="10"/>
  <c r="D1315" i="10"/>
  <c r="C1315" i="10"/>
  <c r="B1315" i="10"/>
  <c r="K1315" i="10"/>
  <c r="H1314" i="10"/>
  <c r="E1314" i="10"/>
  <c r="B1314" i="10"/>
  <c r="C1314" i="10"/>
  <c r="F1314" i="10"/>
  <c r="G1314" i="10"/>
  <c r="K1314" i="10"/>
  <c r="M1314" i="10"/>
  <c r="D1314" i="10"/>
  <c r="A1314" i="10"/>
  <c r="L1314" i="10"/>
  <c r="J1314" i="10"/>
  <c r="I1314" i="10"/>
  <c r="G1313" i="10"/>
  <c r="H1313" i="10"/>
  <c r="D1313" i="10"/>
  <c r="E1313" i="10"/>
  <c r="F1313" i="10"/>
  <c r="A1313" i="10"/>
  <c r="C1313" i="10"/>
  <c r="B1313" i="10"/>
  <c r="I1313" i="10"/>
  <c r="J1313" i="10"/>
  <c r="K1313" i="10"/>
  <c r="M1313" i="10"/>
  <c r="L1313" i="10"/>
  <c r="K1312" i="10"/>
  <c r="M1312" i="10"/>
  <c r="L1312" i="10"/>
  <c r="I1312" i="10"/>
  <c r="A1312" i="10"/>
  <c r="C1312" i="10"/>
  <c r="D1312" i="10"/>
  <c r="E1312" i="10"/>
  <c r="G1312" i="10"/>
  <c r="B1312" i="10"/>
  <c r="F1312" i="10"/>
  <c r="H1312" i="10"/>
  <c r="J1312" i="10"/>
  <c r="E1311" i="10"/>
  <c r="A1311" i="10"/>
  <c r="C1311" i="10"/>
  <c r="D1311" i="10"/>
  <c r="G1311" i="10"/>
  <c r="H1311" i="10"/>
  <c r="J1311" i="10"/>
  <c r="K1311" i="10"/>
  <c r="M1311" i="10"/>
  <c r="L1311" i="10"/>
  <c r="I1311" i="10"/>
  <c r="F1311" i="10"/>
  <c r="B1311" i="10"/>
  <c r="F1310" i="10"/>
  <c r="D1310" i="10"/>
  <c r="J1310" i="10"/>
  <c r="L1310" i="10"/>
  <c r="I1310" i="10"/>
  <c r="E1310" i="10"/>
  <c r="A1310" i="10"/>
  <c r="C1310" i="10"/>
  <c r="G1310" i="10"/>
  <c r="K1310" i="10"/>
  <c r="M1310" i="10"/>
  <c r="B1310" i="10"/>
  <c r="H1310" i="10"/>
  <c r="B1309" i="10"/>
  <c r="M1309" i="10"/>
  <c r="K1309" i="10"/>
  <c r="H1309" i="10"/>
  <c r="F1309" i="10"/>
  <c r="E1309" i="10"/>
  <c r="C1309" i="10"/>
  <c r="A1309" i="10"/>
  <c r="L1309" i="10"/>
  <c r="J1309" i="10"/>
  <c r="I1309" i="10"/>
  <c r="G1309" i="10"/>
  <c r="D1309" i="10"/>
  <c r="F1308" i="10"/>
  <c r="M1308" i="10"/>
  <c r="L1308" i="10"/>
  <c r="I1308" i="10"/>
  <c r="G1308" i="10"/>
  <c r="E1308" i="10"/>
  <c r="D1308" i="10"/>
  <c r="C1308" i="10"/>
  <c r="B1308" i="10"/>
  <c r="A1308" i="10"/>
  <c r="K1308" i="10"/>
  <c r="J1308" i="10"/>
  <c r="H1308" i="10"/>
  <c r="E1307" i="10"/>
  <c r="C1307" i="10"/>
  <c r="M1307" i="10"/>
  <c r="A1307" i="10"/>
  <c r="D1307" i="10"/>
  <c r="F1307" i="10"/>
  <c r="G1307" i="10"/>
  <c r="H1307" i="10"/>
  <c r="I1307" i="10"/>
  <c r="J1307" i="10"/>
  <c r="K1307" i="10"/>
  <c r="L1307" i="10"/>
  <c r="B1307" i="10"/>
  <c r="A1306" i="10"/>
  <c r="C1306" i="10"/>
  <c r="M1306" i="10"/>
  <c r="K1306" i="10"/>
  <c r="E1306" i="10"/>
  <c r="L1306" i="10"/>
  <c r="J1306" i="10"/>
  <c r="I1306" i="10"/>
  <c r="H1306" i="10"/>
  <c r="G1306" i="10"/>
  <c r="F1306" i="10"/>
  <c r="D1306" i="10"/>
  <c r="B1306" i="10"/>
  <c r="A1305" i="10"/>
  <c r="K1305" i="10"/>
  <c r="D1305" i="10"/>
  <c r="E1305" i="10"/>
  <c r="G1305" i="10"/>
  <c r="B1305" i="10"/>
  <c r="C1305" i="10"/>
  <c r="F1305" i="10"/>
  <c r="M1305" i="10"/>
  <c r="L1305" i="10"/>
  <c r="J1305" i="10"/>
  <c r="H1305" i="10"/>
  <c r="I1305" i="10"/>
  <c r="B1304" i="10"/>
  <c r="E1304" i="10"/>
  <c r="D1304" i="10"/>
  <c r="M1304" i="10"/>
  <c r="K1304" i="10"/>
  <c r="I1304" i="10"/>
  <c r="G1304" i="10"/>
  <c r="A1304" i="10"/>
  <c r="L1304" i="10"/>
  <c r="J1304" i="10"/>
  <c r="H1304" i="10"/>
  <c r="F1304" i="10"/>
  <c r="C1304" i="10"/>
  <c r="C1303" i="10"/>
  <c r="M1303" i="10"/>
  <c r="K1303" i="10"/>
  <c r="J1303" i="10"/>
  <c r="G1303" i="10"/>
  <c r="E1303" i="10"/>
  <c r="F1303" i="10"/>
  <c r="H1303" i="10"/>
  <c r="I1303" i="10"/>
  <c r="A1303" i="10"/>
  <c r="B1303" i="10"/>
  <c r="L1303" i="10"/>
  <c r="D1303" i="10"/>
  <c r="I70" i="4"/>
  <c r="K1302" i="10"/>
  <c r="C1302" i="10"/>
  <c r="L1302" i="10"/>
  <c r="J1302" i="10"/>
  <c r="B1302" i="10"/>
  <c r="A1302" i="10"/>
  <c r="D1302" i="10"/>
  <c r="E1302" i="10"/>
  <c r="F1302" i="10"/>
  <c r="G1302" i="10"/>
  <c r="H1302" i="10"/>
  <c r="I1302" i="10"/>
  <c r="M1302" i="10"/>
  <c r="C1301" i="10"/>
  <c r="A1301" i="10"/>
  <c r="E1301" i="10"/>
  <c r="F1301" i="10"/>
  <c r="J1301" i="10"/>
  <c r="M1301" i="10"/>
  <c r="I1301" i="10"/>
  <c r="L1301" i="10"/>
  <c r="K1301" i="10"/>
  <c r="B1301" i="10"/>
  <c r="D1301" i="10"/>
  <c r="G1301" i="10"/>
  <c r="H1301" i="10"/>
  <c r="A1300" i="10"/>
  <c r="K1300" i="10"/>
  <c r="I1300" i="10"/>
  <c r="B1300" i="10"/>
  <c r="C1300" i="10"/>
  <c r="E1300" i="10"/>
  <c r="G1300" i="10"/>
  <c r="H1300" i="10"/>
  <c r="J1300" i="10"/>
  <c r="L1300" i="10"/>
  <c r="M1300" i="10"/>
  <c r="D1300" i="10"/>
  <c r="F1300" i="10"/>
  <c r="F1299" i="10"/>
  <c r="D1299" i="10"/>
  <c r="L1299" i="10"/>
  <c r="J1299" i="10"/>
  <c r="I1299" i="10"/>
  <c r="H1299" i="10"/>
  <c r="G1299" i="10"/>
  <c r="K1299" i="10"/>
  <c r="E1299" i="10"/>
  <c r="C1299" i="10"/>
  <c r="A1299" i="10"/>
  <c r="M1299" i="10"/>
  <c r="B1299" i="10"/>
  <c r="G1298" i="10"/>
  <c r="I1298" i="10"/>
  <c r="K1298" i="10"/>
  <c r="E1298" i="10"/>
  <c r="C1298" i="10"/>
  <c r="A1298" i="10"/>
  <c r="M1298" i="10"/>
  <c r="L1298" i="10"/>
  <c r="J1298" i="10"/>
  <c r="B1298" i="10"/>
  <c r="D1298" i="10"/>
  <c r="F1298" i="10"/>
  <c r="H1298" i="10"/>
  <c r="A1297" i="10"/>
  <c r="M1297" i="10"/>
  <c r="F1297" i="10"/>
  <c r="H1297" i="10"/>
  <c r="I1297" i="10"/>
  <c r="J1297" i="10"/>
  <c r="G1297" i="10"/>
  <c r="L1297" i="10"/>
  <c r="E1297" i="10"/>
  <c r="D1297" i="10"/>
  <c r="C1297" i="10"/>
  <c r="B1297" i="10"/>
  <c r="K1297" i="10"/>
  <c r="B1296" i="10"/>
  <c r="A1296" i="10"/>
  <c r="D1296" i="10"/>
  <c r="F1296" i="10"/>
  <c r="H1296" i="10"/>
  <c r="J1296" i="10"/>
  <c r="L1296" i="10"/>
  <c r="M1296" i="10"/>
  <c r="K1296" i="10"/>
  <c r="I1296" i="10"/>
  <c r="G1296" i="10"/>
  <c r="E1296" i="10"/>
  <c r="C1296" i="10"/>
  <c r="B1295" i="10"/>
  <c r="A1295" i="10"/>
  <c r="D1295" i="10"/>
  <c r="G1295" i="10"/>
  <c r="H1295" i="10"/>
  <c r="I1295" i="10"/>
  <c r="K1295" i="10"/>
  <c r="C1295" i="10"/>
  <c r="L1295" i="10"/>
  <c r="M1295" i="10"/>
  <c r="E1295" i="10"/>
  <c r="F1295" i="10"/>
  <c r="J1295" i="10"/>
  <c r="D1294" i="10"/>
  <c r="G1294" i="10"/>
  <c r="J1294" i="10"/>
  <c r="L1294" i="10"/>
  <c r="E1294" i="10"/>
  <c r="M1294" i="10"/>
  <c r="K1294" i="10"/>
  <c r="H1294" i="10"/>
  <c r="F1294" i="10"/>
  <c r="C1294" i="10"/>
  <c r="B1294" i="10"/>
  <c r="A1294" i="10"/>
  <c r="I1294" i="10"/>
  <c r="C1293" i="10"/>
  <c r="L1293" i="10"/>
  <c r="B1293" i="10"/>
  <c r="D1293" i="10"/>
  <c r="E1293" i="10"/>
  <c r="F1293" i="10"/>
  <c r="G1293" i="10"/>
  <c r="H1293" i="10"/>
  <c r="K1293" i="10"/>
  <c r="M1293" i="10"/>
  <c r="I1293" i="10"/>
  <c r="J1293" i="10"/>
  <c r="A1293" i="10"/>
  <c r="G1292" i="10"/>
  <c r="L1292" i="10"/>
  <c r="J1292" i="10"/>
  <c r="M1292" i="10"/>
  <c r="K1292" i="10"/>
  <c r="I1292" i="10"/>
  <c r="C1292" i="10"/>
  <c r="B1292" i="10"/>
  <c r="H1292" i="10"/>
  <c r="A1292" i="10"/>
  <c r="D1292" i="10"/>
  <c r="E1292" i="10"/>
  <c r="F1292" i="10"/>
  <c r="K1291" i="10"/>
  <c r="D1291" i="10"/>
  <c r="C1291" i="10"/>
  <c r="A1291" i="10"/>
  <c r="B1291" i="10"/>
  <c r="F1291" i="10"/>
  <c r="G1291" i="10"/>
  <c r="H1291" i="10"/>
  <c r="I1291" i="10"/>
  <c r="J1291" i="10"/>
  <c r="L1291" i="10"/>
  <c r="M1291" i="10"/>
  <c r="E1291" i="10"/>
  <c r="C1290" i="10"/>
  <c r="B1290" i="10"/>
  <c r="E1290" i="10"/>
  <c r="G1290" i="10"/>
  <c r="J1290" i="10"/>
  <c r="M1290" i="10"/>
  <c r="L1290" i="10"/>
  <c r="K1290" i="10"/>
  <c r="I1290" i="10"/>
  <c r="H1290" i="10"/>
  <c r="F1290" i="10"/>
  <c r="D1290" i="10"/>
  <c r="A1290" i="10"/>
  <c r="K1289" i="10"/>
  <c r="M1289" i="10"/>
  <c r="I1289" i="10"/>
  <c r="G1289" i="10"/>
  <c r="E1289" i="10"/>
  <c r="C1289" i="10"/>
  <c r="A1289" i="10"/>
  <c r="L1289" i="10"/>
  <c r="J1289" i="10"/>
  <c r="H1289" i="10"/>
  <c r="F1289" i="10"/>
  <c r="D1289" i="10"/>
  <c r="B1289" i="10"/>
  <c r="F1288" i="10"/>
  <c r="G1288" i="10"/>
  <c r="H1288" i="10"/>
  <c r="I1288" i="10"/>
  <c r="J1288" i="10"/>
  <c r="L1288" i="10"/>
  <c r="D1288" i="10"/>
  <c r="C1288" i="10"/>
  <c r="B1288" i="10"/>
  <c r="A1288" i="10"/>
  <c r="K1288" i="10"/>
  <c r="M1288" i="10"/>
  <c r="E1288" i="10"/>
  <c r="A1287" i="10"/>
  <c r="M1287" i="10"/>
  <c r="K1287" i="10"/>
  <c r="J1287" i="10"/>
  <c r="I1287" i="10"/>
  <c r="H1287" i="10"/>
  <c r="G1287" i="10"/>
  <c r="B1287" i="10"/>
  <c r="D1287" i="10"/>
  <c r="E1287" i="10"/>
  <c r="L1287" i="10"/>
  <c r="F1287" i="10"/>
  <c r="C1287" i="10"/>
  <c r="F1286" i="10"/>
  <c r="A1286" i="10"/>
  <c r="B1286" i="10"/>
  <c r="D1286" i="10"/>
  <c r="E1286" i="10"/>
  <c r="G1286" i="10"/>
  <c r="H1286" i="10"/>
  <c r="I1286" i="10"/>
  <c r="J1286" i="10"/>
  <c r="L1286" i="10"/>
  <c r="K1286" i="10"/>
  <c r="M1286" i="10"/>
  <c r="C1286" i="10"/>
  <c r="M1285" i="10"/>
  <c r="J1285" i="10"/>
  <c r="H1285" i="10"/>
  <c r="G1285" i="10"/>
  <c r="D1285" i="10"/>
  <c r="C1285" i="10"/>
  <c r="F1285" i="10"/>
  <c r="E1285" i="10"/>
  <c r="B1285" i="10"/>
  <c r="A1285" i="10"/>
  <c r="L1285" i="10"/>
  <c r="K1285" i="10"/>
  <c r="I1285" i="10"/>
  <c r="M1284" i="10"/>
  <c r="B1284" i="10"/>
  <c r="A1284" i="10"/>
  <c r="G1284" i="10"/>
  <c r="H1284" i="10"/>
  <c r="C1284" i="10"/>
  <c r="F1284" i="10"/>
  <c r="E1284" i="10"/>
  <c r="K1284" i="10"/>
  <c r="I1284" i="10"/>
  <c r="D1284" i="10"/>
  <c r="J1284" i="10"/>
  <c r="L1284" i="10"/>
  <c r="C1283" i="10"/>
  <c r="H1283" i="10"/>
  <c r="G1283" i="10"/>
  <c r="K1283" i="10"/>
  <c r="M1283" i="10"/>
  <c r="L1283" i="10"/>
  <c r="J1283" i="10"/>
  <c r="I1283" i="10"/>
  <c r="B1283" i="10"/>
  <c r="D1283" i="10"/>
  <c r="E1283" i="10"/>
  <c r="F1283" i="10"/>
  <c r="A1283" i="10"/>
  <c r="I69" i="4"/>
  <c r="M1282" i="10"/>
  <c r="K1282" i="10"/>
  <c r="G1282" i="10"/>
  <c r="F1282" i="10"/>
  <c r="A1282" i="10"/>
  <c r="D1282" i="10"/>
  <c r="B1282" i="10"/>
  <c r="C1282" i="10"/>
  <c r="H1282" i="10"/>
  <c r="I1282" i="10"/>
  <c r="J1282" i="10"/>
  <c r="L1282" i="10"/>
  <c r="E1282" i="10"/>
  <c r="C1281" i="10"/>
  <c r="M1281" i="10"/>
  <c r="K1281" i="10"/>
  <c r="J1281" i="10"/>
  <c r="G1281" i="10"/>
  <c r="F1281" i="10"/>
  <c r="E1281" i="10"/>
  <c r="B1281" i="10"/>
  <c r="A1281" i="10"/>
  <c r="H1281" i="10"/>
  <c r="I1281" i="10"/>
  <c r="L1281" i="10"/>
  <c r="D1281" i="10"/>
  <c r="E1280" i="10"/>
  <c r="F1280" i="10"/>
  <c r="H1280" i="10"/>
  <c r="I1280" i="10"/>
  <c r="J1280" i="10"/>
  <c r="L1280" i="10"/>
  <c r="M1280" i="10"/>
  <c r="K1280" i="10"/>
  <c r="C1280" i="10"/>
  <c r="B1280" i="10"/>
  <c r="A1280" i="10"/>
  <c r="G1280" i="10"/>
  <c r="D1280" i="10"/>
  <c r="A1279" i="10"/>
  <c r="B1279" i="10"/>
  <c r="I1279" i="10"/>
  <c r="H1279" i="10"/>
  <c r="G1279" i="10"/>
  <c r="K1279" i="10"/>
  <c r="L1279" i="10"/>
  <c r="M1279" i="10"/>
  <c r="F1279" i="10"/>
  <c r="E1279" i="10"/>
  <c r="D1279" i="10"/>
  <c r="C1279" i="10"/>
  <c r="J1279" i="10"/>
  <c r="B1278" i="10"/>
  <c r="L1278" i="10"/>
  <c r="K1278" i="10"/>
  <c r="J1278" i="10"/>
  <c r="I1278" i="10"/>
  <c r="H1278" i="10"/>
  <c r="G1278" i="10"/>
  <c r="M1278" i="10"/>
  <c r="F1278" i="10"/>
  <c r="E1278" i="10"/>
  <c r="D1278" i="10"/>
  <c r="C1278" i="10"/>
  <c r="A1278" i="10"/>
  <c r="I1277" i="10"/>
  <c r="M1277" i="10"/>
  <c r="L1277" i="10"/>
  <c r="K1277" i="10"/>
  <c r="J1277" i="10"/>
  <c r="H1277" i="10"/>
  <c r="G1277" i="10"/>
  <c r="F1277" i="10"/>
  <c r="E1277" i="10"/>
  <c r="D1277" i="10"/>
  <c r="C1277" i="10"/>
  <c r="A1277" i="10"/>
  <c r="B1277" i="10"/>
  <c r="H1276" i="10"/>
  <c r="M1276" i="10"/>
  <c r="L1276" i="10"/>
  <c r="K1276" i="10"/>
  <c r="J1276" i="10"/>
  <c r="F1276" i="10"/>
  <c r="E1276" i="10"/>
  <c r="D1276" i="10"/>
  <c r="C1276" i="10"/>
  <c r="B1276" i="10"/>
  <c r="A1276" i="10"/>
  <c r="G1276" i="10"/>
  <c r="I1276" i="10"/>
  <c r="C1275" i="10"/>
  <c r="K1275" i="10"/>
  <c r="B1275" i="10"/>
  <c r="A1275" i="10"/>
  <c r="M1275" i="10"/>
  <c r="L1275" i="10"/>
  <c r="D1275" i="10"/>
  <c r="E1275" i="10"/>
  <c r="F1275" i="10"/>
  <c r="G1275" i="10"/>
  <c r="H1275" i="10"/>
  <c r="I1275" i="10"/>
  <c r="J1275" i="10"/>
  <c r="D1274" i="10"/>
  <c r="C1274" i="10"/>
  <c r="B1274" i="10"/>
  <c r="A1274" i="10"/>
  <c r="M1274" i="10"/>
  <c r="L1274" i="10"/>
  <c r="K1274" i="10"/>
  <c r="E1274" i="10"/>
  <c r="J1274" i="10"/>
  <c r="I1274" i="10"/>
  <c r="H1274" i="10"/>
  <c r="G1274" i="10"/>
  <c r="F1274" i="10"/>
  <c r="D1273" i="10"/>
  <c r="C1273" i="10"/>
  <c r="B1273" i="10"/>
  <c r="A1273" i="10"/>
  <c r="E1273" i="10"/>
  <c r="F1273" i="10"/>
  <c r="G1273" i="10"/>
  <c r="H1273" i="10"/>
  <c r="I1273" i="10"/>
  <c r="K1273" i="10"/>
  <c r="L1273" i="10"/>
  <c r="M1273" i="10"/>
  <c r="J1273" i="10"/>
  <c r="I1272" i="10"/>
  <c r="M1272" i="10"/>
  <c r="K1272" i="10"/>
  <c r="L1272" i="10"/>
  <c r="J1272" i="10"/>
  <c r="H1272" i="10"/>
  <c r="G1272" i="10"/>
  <c r="F1272" i="10"/>
  <c r="E1272" i="10"/>
  <c r="D1272" i="10"/>
  <c r="C1272" i="10"/>
  <c r="B1272" i="10"/>
  <c r="A1272" i="10"/>
  <c r="G1271" i="10"/>
  <c r="L1271" i="10"/>
  <c r="B1271" i="10"/>
  <c r="C1271" i="10"/>
  <c r="D1271" i="10"/>
  <c r="E1271" i="10"/>
  <c r="F1271" i="10"/>
  <c r="M1271" i="10"/>
  <c r="H1271" i="10"/>
  <c r="I1271" i="10"/>
  <c r="J1271" i="10"/>
  <c r="K1271" i="10"/>
  <c r="A1271" i="10"/>
  <c r="M1270" i="10"/>
  <c r="L1270" i="10"/>
  <c r="K1270" i="10"/>
  <c r="J1270" i="10"/>
  <c r="I1270" i="10"/>
  <c r="H1270" i="10"/>
  <c r="F1270" i="10"/>
  <c r="D1270" i="10"/>
  <c r="C1270" i="10"/>
  <c r="B1270" i="10"/>
  <c r="G1270" i="10"/>
  <c r="E1270" i="10"/>
  <c r="A1270" i="10"/>
  <c r="H1269" i="10"/>
  <c r="K1269" i="10"/>
  <c r="J1269" i="10"/>
  <c r="L1269" i="10"/>
  <c r="M1269" i="10"/>
  <c r="G1269" i="10"/>
  <c r="F1269" i="10"/>
  <c r="E1269" i="10"/>
  <c r="D1269" i="10"/>
  <c r="C1269" i="10"/>
  <c r="B1269" i="10"/>
  <c r="A1269" i="10"/>
  <c r="I1269" i="10"/>
  <c r="M1268" i="10"/>
  <c r="K1268" i="10"/>
  <c r="J1268" i="10"/>
  <c r="I1268" i="10"/>
  <c r="H1268" i="10"/>
  <c r="G1268" i="10"/>
  <c r="F1268" i="10"/>
  <c r="E1268" i="10"/>
  <c r="D1268" i="10"/>
  <c r="C1268" i="10"/>
  <c r="B1268" i="10"/>
  <c r="A1268" i="10"/>
  <c r="L1268" i="10"/>
  <c r="F1267" i="10"/>
  <c r="K1267" i="10"/>
  <c r="J1267" i="10"/>
  <c r="I1267" i="10"/>
  <c r="H1267" i="10"/>
  <c r="G1267" i="10"/>
  <c r="M1267" i="10"/>
  <c r="E1267" i="10"/>
  <c r="D1267" i="10"/>
  <c r="C1267" i="10"/>
  <c r="B1267" i="10"/>
  <c r="A1267" i="10"/>
  <c r="L1267" i="10"/>
  <c r="M1266" i="10"/>
  <c r="K1266" i="10"/>
  <c r="J1266" i="10"/>
  <c r="I1266" i="10"/>
  <c r="H1266" i="10"/>
  <c r="G1266" i="10"/>
  <c r="F1266" i="10"/>
  <c r="E1266" i="10"/>
  <c r="D1266" i="10"/>
  <c r="C1266" i="10"/>
  <c r="B1266" i="10"/>
  <c r="A1266" i="10"/>
  <c r="L1266" i="10"/>
  <c r="I1265" i="10"/>
  <c r="A1265" i="10"/>
  <c r="M1265" i="10"/>
  <c r="L1265" i="10"/>
  <c r="J1265" i="10"/>
  <c r="K1265" i="10"/>
  <c r="H1265" i="10"/>
  <c r="G1265" i="10"/>
  <c r="F1265" i="10"/>
  <c r="E1265" i="10"/>
  <c r="D1265" i="10"/>
  <c r="C1265" i="10"/>
  <c r="B1265" i="10"/>
  <c r="A1264" i="10"/>
  <c r="H1264" i="10"/>
  <c r="B1264" i="10"/>
  <c r="C1264" i="10"/>
  <c r="D1264" i="10"/>
  <c r="E1264" i="10"/>
  <c r="F1264" i="10"/>
  <c r="G1264" i="10"/>
  <c r="K1264" i="10"/>
  <c r="L1264" i="10"/>
  <c r="J1264" i="10"/>
  <c r="I1264" i="10"/>
  <c r="M1264" i="10"/>
  <c r="H1263" i="10"/>
  <c r="A1263" i="10"/>
  <c r="B1263" i="10"/>
  <c r="C1263" i="10"/>
  <c r="D1263" i="10"/>
  <c r="E1263" i="10"/>
  <c r="F1263" i="10"/>
  <c r="L1263" i="10"/>
  <c r="K1263" i="10"/>
  <c r="J1263" i="10"/>
  <c r="G1263" i="10"/>
  <c r="I1263" i="10"/>
  <c r="M1263" i="10"/>
  <c r="M1262" i="10"/>
  <c r="L1262" i="10"/>
  <c r="I68" i="4"/>
  <c r="A1262" i="10"/>
  <c r="B1262" i="10"/>
  <c r="C1262" i="10"/>
  <c r="D1262" i="10"/>
  <c r="E1262" i="10"/>
  <c r="F1262" i="10"/>
  <c r="G1262" i="10"/>
  <c r="H1262" i="10"/>
  <c r="I1262" i="10"/>
  <c r="J1262" i="10"/>
  <c r="K1262" i="10"/>
  <c r="F1261" i="10"/>
  <c r="M1261" i="10"/>
  <c r="G1261" i="10"/>
  <c r="H1261" i="10"/>
  <c r="I1261" i="10"/>
  <c r="D1261" i="10"/>
  <c r="C1261" i="10"/>
  <c r="B1261" i="10"/>
  <c r="J1261" i="10"/>
  <c r="K1261" i="10"/>
  <c r="A1261" i="10"/>
  <c r="L1261" i="10"/>
  <c r="E1261" i="10"/>
  <c r="M1260" i="10"/>
  <c r="I1260" i="10"/>
  <c r="A1260" i="10"/>
  <c r="B1260" i="10"/>
  <c r="C1260" i="10"/>
  <c r="L1260" i="10"/>
  <c r="K1260" i="10"/>
  <c r="J1260" i="10"/>
  <c r="D1260" i="10"/>
  <c r="E1260" i="10"/>
  <c r="F1260" i="10"/>
  <c r="G1260" i="10"/>
  <c r="H1260" i="10"/>
  <c r="F1259" i="10"/>
  <c r="C1259" i="10"/>
  <c r="J1259" i="10"/>
  <c r="B1259" i="10"/>
  <c r="K1259" i="10"/>
  <c r="L1259" i="10"/>
  <c r="M1259" i="10"/>
  <c r="H1259" i="10"/>
  <c r="G1259" i="10"/>
  <c r="E1259" i="10"/>
  <c r="D1259" i="10"/>
  <c r="A1259" i="10"/>
  <c r="I1259" i="10"/>
  <c r="E1258" i="10"/>
  <c r="F1258" i="10"/>
  <c r="G1258" i="10"/>
  <c r="H1258" i="10"/>
  <c r="I1258" i="10"/>
  <c r="C1258" i="10"/>
  <c r="B1258" i="10"/>
  <c r="A1258" i="10"/>
  <c r="J1258" i="10"/>
  <c r="K1258" i="10"/>
  <c r="L1258" i="10"/>
  <c r="M1258" i="10"/>
  <c r="D1258" i="10"/>
  <c r="C1257" i="10"/>
  <c r="M1257" i="10"/>
  <c r="K1257" i="10"/>
  <c r="J1257" i="10"/>
  <c r="B1257" i="10"/>
  <c r="I1257" i="10"/>
  <c r="H1257" i="10"/>
  <c r="G1257" i="10"/>
  <c r="F1257" i="10"/>
  <c r="E1257" i="10"/>
  <c r="D1257" i="10"/>
  <c r="A1257" i="10"/>
  <c r="L1257" i="10"/>
  <c r="A1256" i="10"/>
  <c r="J1256" i="10"/>
  <c r="K1256" i="10"/>
  <c r="B1256" i="10"/>
  <c r="C1256" i="10"/>
  <c r="D1256" i="10"/>
  <c r="E1256" i="10"/>
  <c r="L1256" i="10"/>
  <c r="I1256" i="10"/>
  <c r="F1256" i="10"/>
  <c r="G1256" i="10"/>
  <c r="M1256" i="10"/>
  <c r="H1256" i="10"/>
  <c r="L1255" i="10"/>
  <c r="A1255" i="10"/>
  <c r="K1255" i="10"/>
  <c r="J1255" i="10"/>
  <c r="I1255" i="10"/>
  <c r="H1255" i="10"/>
  <c r="M1255" i="10"/>
  <c r="G1255" i="10"/>
  <c r="F1255" i="10"/>
  <c r="E1255" i="10"/>
  <c r="D1255" i="10"/>
  <c r="C1255" i="10"/>
  <c r="B1255" i="10"/>
  <c r="K1254" i="10"/>
  <c r="M1254" i="10"/>
  <c r="A1254" i="10"/>
  <c r="B1254" i="10"/>
  <c r="C1254" i="10"/>
  <c r="D1254" i="10"/>
  <c r="E1254" i="10"/>
  <c r="L1254" i="10"/>
  <c r="G1254" i="10"/>
  <c r="H1254" i="10"/>
  <c r="I1254" i="10"/>
  <c r="J1254" i="10"/>
  <c r="F1254" i="10"/>
  <c r="E1253" i="10"/>
  <c r="C1253" i="10"/>
  <c r="M1253" i="10"/>
  <c r="L1253" i="10"/>
  <c r="K1253" i="10"/>
  <c r="J1253" i="10"/>
  <c r="I1253" i="10"/>
  <c r="H1253" i="10"/>
  <c r="G1253" i="10"/>
  <c r="F1253" i="10"/>
  <c r="A1253" i="10"/>
  <c r="D1253" i="10"/>
  <c r="B1253" i="10"/>
  <c r="L1252" i="10"/>
  <c r="A1252" i="10"/>
  <c r="J1252" i="10"/>
  <c r="I1252" i="10"/>
  <c r="H1252" i="10"/>
  <c r="G1252" i="10"/>
  <c r="F1252" i="10"/>
  <c r="K1252" i="10"/>
  <c r="E1252" i="10"/>
  <c r="M1252" i="10"/>
  <c r="D1252" i="10"/>
  <c r="C1252" i="10"/>
  <c r="B1252" i="10"/>
  <c r="B1251" i="10"/>
  <c r="A1251" i="10"/>
  <c r="C1251" i="10"/>
  <c r="D1251" i="10"/>
  <c r="E1251" i="10"/>
  <c r="F1251" i="10"/>
  <c r="G1251" i="10"/>
  <c r="I1251" i="10"/>
  <c r="J1251" i="10"/>
  <c r="K1251" i="10"/>
  <c r="L1251" i="10"/>
  <c r="M1251" i="10"/>
  <c r="H1251" i="10"/>
  <c r="I1250" i="10"/>
  <c r="C1250" i="10"/>
  <c r="B1250" i="10"/>
  <c r="A1250" i="10"/>
  <c r="E1250" i="10"/>
  <c r="F1250" i="10"/>
  <c r="G1250" i="10"/>
  <c r="H1250" i="10"/>
  <c r="J1250" i="10"/>
  <c r="K1250" i="10"/>
  <c r="L1250" i="10"/>
  <c r="M1250" i="10"/>
  <c r="D1250" i="10"/>
  <c r="D1249" i="10"/>
  <c r="C1249" i="10"/>
  <c r="B1249" i="10"/>
  <c r="A1249" i="10"/>
  <c r="M1249" i="10"/>
  <c r="L1249" i="10"/>
  <c r="K1249" i="10"/>
  <c r="E1249" i="10"/>
  <c r="J1249" i="10"/>
  <c r="I1249" i="10"/>
  <c r="H1249" i="10"/>
  <c r="G1249" i="10"/>
  <c r="F1249" i="10"/>
  <c r="D1248" i="10"/>
  <c r="C1248" i="10"/>
  <c r="B1248" i="10"/>
  <c r="A1248" i="10"/>
  <c r="E1248" i="10"/>
  <c r="F1248" i="10"/>
  <c r="G1248" i="10"/>
  <c r="H1248" i="10"/>
  <c r="I1248" i="10"/>
  <c r="K1248" i="10"/>
  <c r="L1248" i="10"/>
  <c r="M1248" i="10"/>
  <c r="J1248" i="10"/>
  <c r="D1247" i="10"/>
  <c r="E1247" i="10"/>
  <c r="B1247" i="10"/>
  <c r="A1247" i="10"/>
  <c r="G1247" i="10"/>
  <c r="H1247" i="10"/>
  <c r="I1247" i="10"/>
  <c r="J1247" i="10"/>
  <c r="C1247" i="10"/>
  <c r="K1247" i="10"/>
  <c r="L1247" i="10"/>
  <c r="M1247" i="10"/>
  <c r="F1247" i="10"/>
  <c r="E1246" i="10"/>
  <c r="C1246" i="10"/>
  <c r="B1246" i="10"/>
  <c r="A1246" i="10"/>
  <c r="F1246" i="10"/>
  <c r="G1246" i="10"/>
  <c r="H1246" i="10"/>
  <c r="I1246" i="10"/>
  <c r="J1246" i="10"/>
  <c r="K1246" i="10"/>
  <c r="L1246" i="10"/>
  <c r="M1246" i="10"/>
  <c r="D1246" i="10"/>
  <c r="J1245" i="10"/>
  <c r="E1245" i="10"/>
  <c r="F1245" i="10"/>
  <c r="G1245" i="10"/>
  <c r="H1245" i="10"/>
  <c r="A1245" i="10"/>
  <c r="I1245" i="10"/>
  <c r="K1245" i="10"/>
  <c r="L1245" i="10"/>
  <c r="M1245" i="10"/>
  <c r="D1245" i="10"/>
  <c r="C1245" i="10"/>
  <c r="B1245" i="10"/>
  <c r="C1244" i="10"/>
  <c r="B1244" i="10"/>
  <c r="K1244" i="10"/>
  <c r="J1244" i="10"/>
  <c r="I1244" i="10"/>
  <c r="H1244" i="10"/>
  <c r="G1244" i="10"/>
  <c r="F1244" i="10"/>
  <c r="E1244" i="10"/>
  <c r="D1244" i="10"/>
  <c r="M1244" i="10"/>
  <c r="A1244" i="10"/>
  <c r="L1244" i="10"/>
  <c r="I67" i="4"/>
  <c r="A1243" i="10"/>
  <c r="M1243" i="10"/>
  <c r="L1243" i="10"/>
  <c r="K1243" i="10"/>
  <c r="J1243" i="10"/>
  <c r="I1243" i="10"/>
  <c r="H1243" i="10"/>
  <c r="G1243" i="10"/>
  <c r="F1243" i="10"/>
  <c r="E1243" i="10"/>
  <c r="D1243" i="10"/>
  <c r="C1243" i="10"/>
  <c r="B1243" i="10"/>
  <c r="A1242" i="10"/>
  <c r="M1242" i="10"/>
  <c r="L1242" i="10"/>
  <c r="K1242" i="10"/>
  <c r="J1242" i="10"/>
  <c r="I1242" i="10"/>
  <c r="H1242" i="10"/>
  <c r="G1242" i="10"/>
  <c r="F1242" i="10"/>
  <c r="E1242" i="10"/>
  <c r="D1242" i="10"/>
  <c r="C1242" i="10"/>
  <c r="B1242" i="10"/>
  <c r="G1241" i="10"/>
  <c r="F1241" i="10"/>
  <c r="L1241" i="10"/>
  <c r="K1241" i="10"/>
  <c r="J1241" i="10"/>
  <c r="I1241" i="10"/>
  <c r="H1241" i="10"/>
  <c r="C1241" i="10"/>
  <c r="A1241" i="10"/>
  <c r="B1241" i="10"/>
  <c r="D1241" i="10"/>
  <c r="E1241" i="10"/>
  <c r="M1241" i="10"/>
  <c r="K1240" i="10"/>
  <c r="B1240" i="10"/>
  <c r="D1240" i="10"/>
  <c r="E1240" i="10"/>
  <c r="F1240" i="10"/>
  <c r="H1240" i="10"/>
  <c r="I1240" i="10"/>
  <c r="A1240" i="10"/>
  <c r="C1240" i="10"/>
  <c r="G1240" i="10"/>
  <c r="J1240" i="10"/>
  <c r="L1240" i="10"/>
  <c r="M1240" i="10"/>
  <c r="F1239" i="10"/>
  <c r="J1239" i="10"/>
  <c r="E1239" i="10"/>
  <c r="G1239" i="10"/>
  <c r="M1239" i="10"/>
  <c r="L1239" i="10"/>
  <c r="K1239" i="10"/>
  <c r="I1239" i="10"/>
  <c r="H1239" i="10"/>
  <c r="A1239" i="10"/>
  <c r="B1239" i="10"/>
  <c r="D1239" i="10"/>
  <c r="C1239" i="10"/>
  <c r="M1238" i="10"/>
  <c r="I1238" i="10"/>
  <c r="G1238" i="10"/>
  <c r="B1238" i="10"/>
  <c r="L1238" i="10"/>
  <c r="K1238" i="10"/>
  <c r="J1238" i="10"/>
  <c r="H1238" i="10"/>
  <c r="F1238" i="10"/>
  <c r="E1238" i="10"/>
  <c r="D1238" i="10"/>
  <c r="C1238" i="10"/>
  <c r="A1238" i="10"/>
  <c r="L1237" i="10"/>
  <c r="M1237" i="10"/>
  <c r="A1237" i="10"/>
  <c r="B1237" i="10"/>
  <c r="C1237" i="10"/>
  <c r="D1237" i="10"/>
  <c r="E1237" i="10"/>
  <c r="F1237" i="10"/>
  <c r="G1237" i="10"/>
  <c r="H1237" i="10"/>
  <c r="J1237" i="10"/>
  <c r="I1237" i="10"/>
  <c r="K1237" i="10"/>
  <c r="C1236" i="10"/>
  <c r="E1236" i="10"/>
  <c r="F1236" i="10"/>
  <c r="G1236" i="10"/>
  <c r="H1236" i="10"/>
  <c r="I1236" i="10"/>
  <c r="J1236" i="10"/>
  <c r="K1236" i="10"/>
  <c r="L1236" i="10"/>
  <c r="M1236" i="10"/>
  <c r="B1236" i="10"/>
  <c r="A1236" i="10"/>
  <c r="D1236" i="10"/>
  <c r="L1235" i="10"/>
  <c r="M1235" i="10"/>
  <c r="K1235" i="10"/>
  <c r="J1235" i="10"/>
  <c r="I1235" i="10"/>
  <c r="H1235" i="10"/>
  <c r="G1235" i="10"/>
  <c r="F1235" i="10"/>
  <c r="E1235" i="10"/>
  <c r="D1235" i="10"/>
  <c r="C1235" i="10"/>
  <c r="B1235" i="10"/>
  <c r="A1235" i="10"/>
  <c r="M1234" i="10"/>
  <c r="L1234" i="10"/>
  <c r="K1234" i="10"/>
  <c r="J1234" i="10"/>
  <c r="I1234" i="10"/>
  <c r="H1234" i="10"/>
  <c r="G1234" i="10"/>
  <c r="F1234" i="10"/>
  <c r="E1234" i="10"/>
  <c r="D1234" i="10"/>
  <c r="C1234" i="10"/>
  <c r="B1234" i="10"/>
  <c r="A1234" i="10"/>
  <c r="M1233" i="10"/>
  <c r="L1233" i="10"/>
  <c r="K1233" i="10"/>
  <c r="J1233" i="10"/>
  <c r="I1233" i="10"/>
  <c r="H1233" i="10"/>
  <c r="G1233" i="10"/>
  <c r="F1233" i="10"/>
  <c r="E1233" i="10"/>
  <c r="D1233" i="10"/>
  <c r="C1233" i="10"/>
  <c r="B1233" i="10"/>
  <c r="A1233" i="10"/>
  <c r="M1232" i="10"/>
  <c r="L1232" i="10"/>
  <c r="K1232" i="10"/>
  <c r="J1232" i="10"/>
  <c r="I1232" i="10"/>
  <c r="H1232" i="10"/>
  <c r="G1232" i="10"/>
  <c r="F1232" i="10"/>
  <c r="E1232" i="10"/>
  <c r="D1232" i="10"/>
  <c r="C1232" i="10"/>
  <c r="B1232" i="10"/>
  <c r="A1232" i="10"/>
  <c r="M1231" i="10"/>
  <c r="L1231" i="10"/>
  <c r="K1231" i="10"/>
  <c r="J1231" i="10"/>
  <c r="I1231" i="10"/>
  <c r="H1231" i="10"/>
  <c r="G1231" i="10"/>
  <c r="F1231" i="10"/>
  <c r="E1231" i="10"/>
  <c r="D1231" i="10"/>
  <c r="C1231" i="10"/>
  <c r="B1231" i="10"/>
  <c r="A1231" i="10"/>
  <c r="M1230" i="10"/>
  <c r="L1230" i="10"/>
  <c r="K1230" i="10"/>
  <c r="J1230" i="10"/>
  <c r="I1230" i="10"/>
  <c r="H1230" i="10"/>
  <c r="G1230" i="10"/>
  <c r="F1230" i="10"/>
  <c r="E1230" i="10"/>
  <c r="D1230" i="10"/>
  <c r="C1230" i="10"/>
  <c r="B1230" i="10"/>
  <c r="A1230" i="10"/>
  <c r="F1229" i="10"/>
  <c r="L1229" i="10"/>
  <c r="K1229" i="10"/>
  <c r="J1229" i="10"/>
  <c r="I1229" i="10"/>
  <c r="H1229" i="10"/>
  <c r="G1229" i="10"/>
  <c r="M1229" i="10"/>
  <c r="E1229" i="10"/>
  <c r="D1229" i="10"/>
  <c r="C1229" i="10"/>
  <c r="B1229" i="10"/>
  <c r="A1229" i="10"/>
  <c r="F1228" i="10"/>
  <c r="L1228" i="10"/>
  <c r="K1228" i="10"/>
  <c r="J1228" i="10"/>
  <c r="I1228" i="10"/>
  <c r="H1228" i="10"/>
  <c r="G1228" i="10"/>
  <c r="M1228" i="10"/>
  <c r="E1228" i="10"/>
  <c r="D1228" i="10"/>
  <c r="C1228" i="10"/>
  <c r="B1228" i="10"/>
  <c r="A1228" i="10"/>
  <c r="M1227" i="10"/>
  <c r="L1227" i="10"/>
  <c r="K1227" i="10"/>
  <c r="J1227" i="10"/>
  <c r="I1227" i="10"/>
  <c r="H1227" i="10"/>
  <c r="G1227" i="10"/>
  <c r="F1227" i="10"/>
  <c r="E1227" i="10"/>
  <c r="D1227" i="10"/>
  <c r="C1227" i="10"/>
  <c r="B1227" i="10"/>
  <c r="A1227" i="10"/>
  <c r="F1226" i="10"/>
  <c r="L1226" i="10"/>
  <c r="K1226" i="10"/>
  <c r="J1226" i="10"/>
  <c r="I1226" i="10"/>
  <c r="H1226" i="10"/>
  <c r="G1226" i="10"/>
  <c r="M1226" i="10"/>
  <c r="E1226" i="10"/>
  <c r="D1226" i="10"/>
  <c r="C1226" i="10"/>
  <c r="B1226" i="10"/>
  <c r="A1226" i="10"/>
  <c r="M1225" i="10"/>
  <c r="L1225" i="10"/>
  <c r="K1225" i="10"/>
  <c r="J1225" i="10"/>
  <c r="I1225" i="10"/>
  <c r="H1225" i="10"/>
  <c r="G1225" i="10"/>
  <c r="F1225" i="10"/>
  <c r="E1225" i="10"/>
  <c r="D1225" i="10"/>
  <c r="C1225" i="10"/>
  <c r="B1225" i="10"/>
  <c r="A1225" i="10"/>
  <c r="L1224" i="10"/>
  <c r="M1224" i="10"/>
  <c r="K1224" i="10"/>
  <c r="J1224" i="10"/>
  <c r="I1224" i="10"/>
  <c r="H1224" i="10"/>
  <c r="G1224" i="10"/>
  <c r="F1224" i="10"/>
  <c r="E1224" i="10"/>
  <c r="D1224" i="10"/>
  <c r="C1224" i="10"/>
  <c r="B1224" i="10"/>
  <c r="A1224" i="10"/>
  <c r="I66" i="4"/>
  <c r="M1223" i="10"/>
  <c r="K1223" i="10"/>
  <c r="J1223" i="10"/>
  <c r="I1223" i="10"/>
  <c r="H1223" i="10"/>
  <c r="G1223" i="10"/>
  <c r="F1223" i="10"/>
  <c r="E1223" i="10"/>
  <c r="D1223" i="10"/>
  <c r="C1223" i="10"/>
  <c r="B1223" i="10"/>
  <c r="A1223" i="10"/>
  <c r="L1223" i="10"/>
  <c r="E1222" i="10"/>
  <c r="F1222" i="10"/>
  <c r="J1222" i="10"/>
  <c r="I1222" i="10"/>
  <c r="H1222" i="10"/>
  <c r="G1222" i="10"/>
  <c r="C1222" i="10"/>
  <c r="B1222" i="10"/>
  <c r="A1222" i="10"/>
  <c r="L1222" i="10"/>
  <c r="K1222" i="10"/>
  <c r="M1222" i="10"/>
  <c r="D1222" i="10"/>
  <c r="J1221" i="10"/>
  <c r="H1221" i="10"/>
  <c r="G1221" i="10"/>
  <c r="F1221" i="10"/>
  <c r="E1221" i="10"/>
  <c r="D1221" i="10"/>
  <c r="C1221" i="10"/>
  <c r="B1221" i="10"/>
  <c r="A1221" i="10"/>
  <c r="K1221" i="10"/>
  <c r="M1221" i="10"/>
  <c r="L1221" i="10"/>
  <c r="I1221" i="10"/>
  <c r="M1220" i="10"/>
  <c r="L1220" i="10"/>
  <c r="K1220" i="10"/>
  <c r="J1220" i="10"/>
  <c r="I1220" i="10"/>
  <c r="H1220" i="10"/>
  <c r="G1220" i="10"/>
  <c r="F1220" i="10"/>
  <c r="E1220" i="10"/>
  <c r="D1220" i="10"/>
  <c r="C1220" i="10"/>
  <c r="B1220" i="10"/>
  <c r="A1220" i="10"/>
  <c r="M1219" i="10"/>
  <c r="L1219" i="10"/>
  <c r="K1219" i="10"/>
  <c r="J1219" i="10"/>
  <c r="H1219" i="10"/>
  <c r="G1219" i="10"/>
  <c r="F1219" i="10"/>
  <c r="E1219" i="10"/>
  <c r="D1219" i="10"/>
  <c r="C1219" i="10"/>
  <c r="B1219" i="10"/>
  <c r="A1219" i="10"/>
  <c r="I1219" i="10"/>
  <c r="M1218" i="10"/>
  <c r="L1218" i="10"/>
  <c r="K1218" i="10"/>
  <c r="J1218" i="10"/>
  <c r="I1218" i="10"/>
  <c r="H1218" i="10"/>
  <c r="G1218" i="10"/>
  <c r="F1218" i="10"/>
  <c r="E1218" i="10"/>
  <c r="D1218" i="10"/>
  <c r="C1218" i="10"/>
  <c r="B1218" i="10"/>
  <c r="A1218" i="10"/>
  <c r="C1217" i="10"/>
  <c r="H1217" i="10"/>
  <c r="G1217" i="10"/>
  <c r="F1217" i="10"/>
  <c r="E1217" i="10"/>
  <c r="D1217" i="10"/>
  <c r="K1217" i="10"/>
  <c r="B1217" i="10"/>
  <c r="A1217" i="10"/>
  <c r="J1217" i="10"/>
  <c r="M1217" i="10"/>
  <c r="L1217" i="10"/>
  <c r="I1217" i="10"/>
  <c r="J1216" i="10"/>
  <c r="H1216" i="10"/>
  <c r="G1216" i="10"/>
  <c r="F1216" i="10"/>
  <c r="E1216" i="10"/>
  <c r="D1216" i="10"/>
  <c r="C1216" i="10"/>
  <c r="B1216" i="10"/>
  <c r="A1216" i="10"/>
  <c r="M1216" i="10"/>
  <c r="I1216" i="10"/>
  <c r="L1216" i="10"/>
  <c r="K1216" i="10"/>
  <c r="B1215" i="10"/>
  <c r="L1215" i="10"/>
  <c r="G1215" i="10"/>
  <c r="F1215" i="10"/>
  <c r="E1215" i="10"/>
  <c r="D1215" i="10"/>
  <c r="C1215" i="10"/>
  <c r="I1215" i="10"/>
  <c r="A1215" i="10"/>
  <c r="M1215" i="10"/>
  <c r="J1215" i="10"/>
  <c r="K1215" i="10"/>
  <c r="H1215" i="10"/>
  <c r="D1214" i="10"/>
  <c r="J1214" i="10"/>
  <c r="I1214" i="10"/>
  <c r="H1214" i="10"/>
  <c r="G1214" i="10"/>
  <c r="F1214" i="10"/>
  <c r="E1214" i="10"/>
  <c r="L1214" i="10"/>
  <c r="C1214" i="10"/>
  <c r="B1214" i="10"/>
  <c r="A1214" i="10"/>
  <c r="M1214" i="10"/>
  <c r="K1214" i="10"/>
  <c r="L1213" i="10"/>
  <c r="J1213" i="10"/>
  <c r="I1213" i="10"/>
  <c r="H1213" i="10"/>
  <c r="F1213" i="10"/>
  <c r="E1213" i="10"/>
  <c r="D1213" i="10"/>
  <c r="C1213" i="10"/>
  <c r="B1213" i="10"/>
  <c r="A1213" i="10"/>
  <c r="G1213" i="10"/>
  <c r="M1213" i="10"/>
  <c r="K1213" i="10"/>
  <c r="G1212" i="10"/>
  <c r="H1212" i="10"/>
  <c r="D1212" i="10"/>
  <c r="B1212" i="10"/>
  <c r="J1212" i="10"/>
  <c r="A1212" i="10"/>
  <c r="C1212" i="10"/>
  <c r="F1212" i="10"/>
  <c r="I1212" i="10"/>
  <c r="L1212" i="10"/>
  <c r="M1212" i="10"/>
  <c r="K1212" i="10"/>
  <c r="E1212" i="10"/>
  <c r="L1211" i="10"/>
  <c r="C1211" i="10"/>
  <c r="D1211" i="10"/>
  <c r="F1211" i="10"/>
  <c r="I1211" i="10"/>
  <c r="M1211" i="10"/>
  <c r="K1211" i="10"/>
  <c r="J1211" i="10"/>
  <c r="H1211" i="10"/>
  <c r="A1211" i="10"/>
  <c r="B1211" i="10"/>
  <c r="E1211" i="10"/>
  <c r="G1211" i="10"/>
  <c r="C1210" i="10"/>
  <c r="A1210" i="10"/>
  <c r="B1210" i="10"/>
  <c r="E1210" i="10"/>
  <c r="H1210" i="10"/>
  <c r="K1210" i="10"/>
  <c r="M1210" i="10"/>
  <c r="D1210" i="10"/>
  <c r="F1210" i="10"/>
  <c r="G1210" i="10"/>
  <c r="I1210" i="10"/>
  <c r="J1210" i="10"/>
  <c r="L1210" i="10"/>
  <c r="I1209" i="10"/>
  <c r="L1209" i="10"/>
  <c r="M1209" i="10"/>
  <c r="K1209" i="10"/>
  <c r="J1209" i="10"/>
  <c r="C1209" i="10"/>
  <c r="H1209" i="10"/>
  <c r="F1209" i="10"/>
  <c r="G1209" i="10"/>
  <c r="E1209" i="10"/>
  <c r="D1209" i="10"/>
  <c r="B1209" i="10"/>
  <c r="A1209" i="10"/>
  <c r="J1208" i="10"/>
  <c r="K1208" i="10"/>
  <c r="M1208" i="10"/>
  <c r="I1208" i="10"/>
  <c r="H1208" i="10"/>
  <c r="F1208" i="10"/>
  <c r="E1208" i="10"/>
  <c r="C1208" i="10"/>
  <c r="B1208" i="10"/>
  <c r="L1208" i="10"/>
  <c r="G1208" i="10"/>
  <c r="D1208" i="10"/>
  <c r="A1208" i="10"/>
  <c r="C1207" i="10"/>
  <c r="B1207" i="10"/>
  <c r="D1207" i="10"/>
  <c r="F1207" i="10"/>
  <c r="G1207" i="10"/>
  <c r="I1207" i="10"/>
  <c r="J1207" i="10"/>
  <c r="L1207" i="10"/>
  <c r="H1207" i="10"/>
  <c r="E1207" i="10"/>
  <c r="A1207" i="10"/>
  <c r="M1207" i="10"/>
  <c r="K1207" i="10"/>
  <c r="M1206" i="10"/>
  <c r="B1206" i="10"/>
  <c r="J1206" i="10"/>
  <c r="K1206" i="10"/>
  <c r="I1206" i="10"/>
  <c r="G1206" i="10"/>
  <c r="E1206" i="10"/>
  <c r="F1206" i="10"/>
  <c r="H1206" i="10"/>
  <c r="D1206" i="10"/>
  <c r="C1206" i="10"/>
  <c r="A1206" i="10"/>
  <c r="L1206" i="10"/>
  <c r="H1205" i="10"/>
  <c r="J1205" i="10"/>
  <c r="L1205" i="10"/>
  <c r="M1205" i="10"/>
  <c r="G1205" i="10"/>
  <c r="E1205" i="10"/>
  <c r="C1205" i="10"/>
  <c r="B1205" i="10"/>
  <c r="A1205" i="10"/>
  <c r="D1205" i="10"/>
  <c r="F1205" i="10"/>
  <c r="K1205" i="10"/>
  <c r="I1205" i="10"/>
  <c r="G1204" i="10"/>
  <c r="I1204" i="10"/>
  <c r="L1204" i="10"/>
  <c r="M1204" i="10"/>
  <c r="A1204" i="10"/>
  <c r="D1204" i="10"/>
  <c r="J1204" i="10"/>
  <c r="H1204" i="10"/>
  <c r="F1204" i="10"/>
  <c r="E1204" i="10"/>
  <c r="C1204" i="10"/>
  <c r="B1204" i="10"/>
  <c r="K1204" i="10"/>
  <c r="D1203" i="10"/>
  <c r="M1203" i="10"/>
  <c r="K1203" i="10"/>
  <c r="J1203" i="10"/>
  <c r="H1203" i="10"/>
  <c r="G1203" i="10"/>
  <c r="F1203" i="10"/>
  <c r="C1203" i="10"/>
  <c r="L1203" i="10"/>
  <c r="I1203" i="10"/>
  <c r="E1203" i="10"/>
  <c r="B1203" i="10"/>
  <c r="A1203" i="10"/>
  <c r="H1202" i="10"/>
  <c r="I1202" i="10"/>
  <c r="J1202" i="10"/>
  <c r="K1202" i="10"/>
  <c r="M1202" i="10"/>
  <c r="L1202" i="10"/>
  <c r="I65" i="4"/>
  <c r="D1202" i="10"/>
  <c r="G1202" i="10"/>
  <c r="F1202" i="10"/>
  <c r="E1202" i="10"/>
  <c r="C1202" i="10"/>
  <c r="B1202" i="10"/>
  <c r="A1202" i="10"/>
  <c r="C1201" i="10"/>
  <c r="J1201" i="10"/>
  <c r="E1201" i="10"/>
  <c r="B1201" i="10"/>
  <c r="G1201" i="10"/>
  <c r="H1201" i="10"/>
  <c r="I1201" i="10"/>
  <c r="K1201" i="10"/>
  <c r="L1201" i="10"/>
  <c r="M1201" i="10"/>
  <c r="A1201" i="10"/>
  <c r="D1201" i="10"/>
  <c r="F1201" i="10"/>
  <c r="J1200" i="10"/>
  <c r="M1200" i="10"/>
  <c r="C1200" i="10"/>
  <c r="L1200" i="10"/>
  <c r="I1200" i="10"/>
  <c r="B1200" i="10"/>
  <c r="F1200" i="10"/>
  <c r="D1200" i="10"/>
  <c r="A1200" i="10"/>
  <c r="E1200" i="10"/>
  <c r="G1200" i="10"/>
  <c r="H1200" i="10"/>
  <c r="K1200" i="10"/>
  <c r="F1199" i="10"/>
  <c r="A1199" i="10"/>
  <c r="C1199" i="10"/>
  <c r="D1199" i="10"/>
  <c r="E1199" i="10"/>
  <c r="G1199" i="10"/>
  <c r="H1199" i="10"/>
  <c r="I1199" i="10"/>
  <c r="K1199" i="10"/>
  <c r="L1199" i="10"/>
  <c r="J1199" i="10"/>
  <c r="B1199" i="10"/>
  <c r="M1199" i="10"/>
  <c r="M1198" i="10"/>
  <c r="L1198" i="10"/>
  <c r="H1198" i="10"/>
  <c r="E1198" i="10"/>
  <c r="B1198" i="10"/>
  <c r="A1198" i="10"/>
  <c r="C1198" i="10"/>
  <c r="D1198" i="10"/>
  <c r="F1198" i="10"/>
  <c r="G1198" i="10"/>
  <c r="I1198" i="10"/>
  <c r="J1198" i="10"/>
  <c r="K1198" i="10"/>
  <c r="E1197" i="10"/>
  <c r="L1197" i="10"/>
  <c r="H1197" i="10"/>
  <c r="A1197" i="10"/>
  <c r="D1197" i="10"/>
  <c r="J1197" i="10"/>
  <c r="K1197" i="10"/>
  <c r="B1197" i="10"/>
  <c r="M1197" i="10"/>
  <c r="C1197" i="10"/>
  <c r="F1197" i="10"/>
  <c r="G1197" i="10"/>
  <c r="I1197" i="10"/>
  <c r="E1196" i="10"/>
  <c r="M1196" i="10"/>
  <c r="J1196" i="10"/>
  <c r="L1196" i="10"/>
  <c r="I1196" i="10"/>
  <c r="G1196" i="10"/>
  <c r="F1196" i="10"/>
  <c r="D1196" i="10"/>
  <c r="C1196" i="10"/>
  <c r="A1196" i="10"/>
  <c r="K1196" i="10"/>
  <c r="H1196" i="10"/>
  <c r="B1196" i="10"/>
  <c r="K1195" i="10"/>
  <c r="G1195" i="10"/>
  <c r="J1195" i="10"/>
  <c r="I1195" i="10"/>
  <c r="E1195" i="10"/>
  <c r="B1195" i="10"/>
  <c r="L1195" i="10"/>
  <c r="A1195" i="10"/>
  <c r="H1195" i="10"/>
  <c r="C1195" i="10"/>
  <c r="F1195" i="10"/>
  <c r="D1195" i="10"/>
  <c r="M1195" i="10"/>
  <c r="A1194" i="10"/>
  <c r="D1194" i="10"/>
  <c r="G1194" i="10"/>
  <c r="M1194" i="10"/>
  <c r="L1194" i="10"/>
  <c r="J1194" i="10"/>
  <c r="I1194" i="10"/>
  <c r="H1194" i="10"/>
  <c r="F1194" i="10"/>
  <c r="E1194" i="10"/>
  <c r="C1194" i="10"/>
  <c r="B1194" i="10"/>
  <c r="K1194" i="10"/>
  <c r="A1193" i="10"/>
  <c r="M1193" i="10"/>
  <c r="B1193" i="10"/>
  <c r="K1193" i="10"/>
  <c r="F1193" i="10"/>
  <c r="C1193" i="10"/>
  <c r="D1193" i="10"/>
  <c r="E1193" i="10"/>
  <c r="G1193" i="10"/>
  <c r="H1193" i="10"/>
  <c r="I1193" i="10"/>
  <c r="J1193" i="10"/>
  <c r="L1193" i="10"/>
  <c r="K1192" i="10"/>
  <c r="B1192" i="10"/>
  <c r="A1192" i="10"/>
  <c r="D1192" i="10"/>
  <c r="E1192" i="10"/>
  <c r="G1192" i="10"/>
  <c r="H1192" i="10"/>
  <c r="C1192" i="10"/>
  <c r="F1192" i="10"/>
  <c r="I1192" i="10"/>
  <c r="M1192" i="10"/>
  <c r="J1192" i="10"/>
  <c r="L1192" i="10"/>
  <c r="E1191" i="10"/>
  <c r="D1191" i="10"/>
  <c r="B1191" i="10"/>
  <c r="L1191" i="10"/>
  <c r="J1191" i="10"/>
  <c r="H1191" i="10"/>
  <c r="F1191" i="10"/>
  <c r="C1191" i="10"/>
  <c r="A1191" i="10"/>
  <c r="M1191" i="10"/>
  <c r="K1191" i="10"/>
  <c r="I1191" i="10"/>
  <c r="G1191" i="10"/>
  <c r="G1190" i="10"/>
  <c r="L1190" i="10"/>
  <c r="J1190" i="10"/>
  <c r="M1190" i="10"/>
  <c r="K1190" i="10"/>
  <c r="I1190" i="10"/>
  <c r="H1190" i="10"/>
  <c r="F1190" i="10"/>
  <c r="C1190" i="10"/>
  <c r="A1190" i="10"/>
  <c r="B1190" i="10"/>
  <c r="E1190" i="10"/>
  <c r="D1190" i="10"/>
  <c r="D1189" i="10"/>
  <c r="J1189" i="10"/>
  <c r="E1189" i="10"/>
  <c r="B1189" i="10"/>
  <c r="A1189" i="10"/>
  <c r="L1189" i="10"/>
  <c r="F1189" i="10"/>
  <c r="G1189" i="10"/>
  <c r="C1189" i="10"/>
  <c r="I1189" i="10"/>
  <c r="M1189" i="10"/>
  <c r="K1189" i="10"/>
  <c r="H1189" i="10"/>
  <c r="M1188" i="10"/>
  <c r="K1188" i="10"/>
  <c r="J1188" i="10"/>
  <c r="E1188" i="10"/>
  <c r="H1188" i="10"/>
  <c r="A1188" i="10"/>
  <c r="D1188" i="10"/>
  <c r="F1188" i="10"/>
  <c r="I1188" i="10"/>
  <c r="L1188" i="10"/>
  <c r="G1188" i="10"/>
  <c r="C1188" i="10"/>
  <c r="B1188" i="10"/>
  <c r="A1187" i="10"/>
  <c r="F1187" i="10"/>
  <c r="C1187" i="10"/>
  <c r="J1187" i="10"/>
  <c r="D1187" i="10"/>
  <c r="M1187" i="10"/>
  <c r="L1187" i="10"/>
  <c r="K1187" i="10"/>
  <c r="I1187" i="10"/>
  <c r="H1187" i="10"/>
  <c r="G1187" i="10"/>
  <c r="E1187" i="10"/>
  <c r="B1187" i="10"/>
  <c r="D1186" i="10"/>
  <c r="M1186" i="10"/>
  <c r="F1186" i="10"/>
  <c r="C1186" i="10"/>
  <c r="L1186" i="10"/>
  <c r="K1186" i="10"/>
  <c r="J1186" i="10"/>
  <c r="H1186" i="10"/>
  <c r="G1186" i="10"/>
  <c r="E1186" i="10"/>
  <c r="B1186" i="10"/>
  <c r="A1186" i="10"/>
  <c r="I1186" i="10"/>
  <c r="M1185" i="10"/>
  <c r="A1185" i="10"/>
  <c r="D1185" i="10"/>
  <c r="G1185" i="10"/>
  <c r="J1185" i="10"/>
  <c r="E1185" i="10"/>
  <c r="L1185" i="10"/>
  <c r="K1185" i="10"/>
  <c r="I1185" i="10"/>
  <c r="H1185" i="10"/>
  <c r="F1185" i="10"/>
  <c r="B1185" i="10"/>
  <c r="C1185" i="10"/>
  <c r="E1184" i="10"/>
  <c r="M1184" i="10"/>
  <c r="L1184" i="10"/>
  <c r="J1184" i="10"/>
  <c r="I1184" i="10"/>
  <c r="G1184" i="10"/>
  <c r="F1184" i="10"/>
  <c r="D1184" i="10"/>
  <c r="C1184" i="10"/>
  <c r="A1184" i="10"/>
  <c r="B1184" i="10"/>
  <c r="K1184" i="10"/>
  <c r="H1184" i="10"/>
  <c r="I1183" i="10"/>
  <c r="A1183" i="10"/>
  <c r="B1183" i="10"/>
  <c r="D1183" i="10"/>
  <c r="E1183" i="10"/>
  <c r="F1183" i="10"/>
  <c r="G1183" i="10"/>
  <c r="C1183" i="10"/>
  <c r="H1183" i="10"/>
  <c r="J1183" i="10"/>
  <c r="M1183" i="10"/>
  <c r="K1183" i="10"/>
  <c r="L1183" i="10"/>
  <c r="K1182" i="10"/>
  <c r="I64" i="4"/>
  <c r="G1182" i="10"/>
  <c r="C1182" i="10"/>
  <c r="L1182" i="10"/>
  <c r="M1182" i="10"/>
  <c r="I1182" i="10"/>
  <c r="H1182" i="10"/>
  <c r="F1182" i="10"/>
  <c r="E1182" i="10"/>
  <c r="D1182" i="10"/>
  <c r="B1182" i="10"/>
  <c r="A1182" i="10"/>
  <c r="J1182" i="10"/>
  <c r="F1181" i="10"/>
  <c r="C1181" i="10"/>
  <c r="J1181" i="10"/>
  <c r="K1181" i="10"/>
  <c r="M1181" i="10"/>
  <c r="G1181" i="10"/>
  <c r="A1181" i="10"/>
  <c r="I1181" i="10"/>
  <c r="D1181" i="10"/>
  <c r="H1181" i="10"/>
  <c r="L1181" i="10"/>
  <c r="E1181" i="10"/>
  <c r="B1181" i="10"/>
  <c r="G1180" i="10"/>
  <c r="F1180" i="10"/>
  <c r="D1180" i="10"/>
  <c r="L1180" i="10"/>
  <c r="H1180" i="10"/>
  <c r="E1180" i="10"/>
  <c r="B1180" i="10"/>
  <c r="A1180" i="10"/>
  <c r="I1180" i="10"/>
  <c r="J1180" i="10"/>
  <c r="K1180" i="10"/>
  <c r="M1180" i="10"/>
  <c r="C1180" i="10"/>
  <c r="C1179" i="10"/>
  <c r="G1179" i="10"/>
  <c r="L1179" i="10"/>
  <c r="D1179" i="10"/>
  <c r="E1179" i="10"/>
  <c r="B1179" i="10"/>
  <c r="F1179" i="10"/>
  <c r="H1179" i="10"/>
  <c r="I1179" i="10"/>
  <c r="J1179" i="10"/>
  <c r="K1179" i="10"/>
  <c r="M1179" i="10"/>
  <c r="A1179" i="10"/>
  <c r="J1178" i="10"/>
  <c r="L1178" i="10"/>
  <c r="F1178" i="10"/>
  <c r="C1178" i="10"/>
  <c r="M1178" i="10"/>
  <c r="I1178" i="10"/>
  <c r="A1178" i="10"/>
  <c r="B1178" i="10"/>
  <c r="D1178" i="10"/>
  <c r="E1178" i="10"/>
  <c r="G1178" i="10"/>
  <c r="K1178" i="10"/>
  <c r="H1178" i="10"/>
  <c r="M1177" i="10"/>
  <c r="C1177" i="10"/>
  <c r="F1177" i="10"/>
  <c r="L1177" i="10"/>
  <c r="K1177" i="10"/>
  <c r="J1177" i="10"/>
  <c r="H1177" i="10"/>
  <c r="I1177" i="10"/>
  <c r="G1177" i="10"/>
  <c r="A1177" i="10"/>
  <c r="B1177" i="10"/>
  <c r="D1177" i="10"/>
  <c r="E1177" i="10"/>
  <c r="F1176" i="10"/>
  <c r="G1176" i="10"/>
  <c r="L1176" i="10"/>
  <c r="E1176" i="10"/>
  <c r="D1176" i="10"/>
  <c r="A1176" i="10"/>
  <c r="B1176" i="10"/>
  <c r="M1176" i="10"/>
  <c r="K1176" i="10"/>
  <c r="J1176" i="10"/>
  <c r="I1176" i="10"/>
  <c r="H1176" i="10"/>
  <c r="C1176" i="10"/>
  <c r="A1175" i="10"/>
  <c r="M1175" i="10"/>
  <c r="J1175" i="10"/>
  <c r="B1175" i="10"/>
  <c r="H1175" i="10"/>
  <c r="G1175" i="10"/>
  <c r="F1175" i="10"/>
  <c r="D1175" i="10"/>
  <c r="C1175" i="10"/>
  <c r="E1175" i="10"/>
  <c r="I1175" i="10"/>
  <c r="K1175" i="10"/>
  <c r="L1175" i="10"/>
  <c r="M1174" i="10"/>
  <c r="F1174" i="10"/>
  <c r="H1174" i="10"/>
  <c r="E1174" i="10"/>
  <c r="D1174" i="10"/>
  <c r="C1174" i="10"/>
  <c r="A1174" i="10"/>
  <c r="I1174" i="10"/>
  <c r="J1174" i="10"/>
  <c r="L1174" i="10"/>
  <c r="B1174" i="10"/>
  <c r="K1174" i="10"/>
  <c r="G1174" i="10"/>
  <c r="L1173" i="10"/>
  <c r="I1173" i="10"/>
  <c r="F1173" i="10"/>
  <c r="B1173" i="10"/>
  <c r="M1173" i="10"/>
  <c r="K1173" i="10"/>
  <c r="J1173" i="10"/>
  <c r="H1173" i="10"/>
  <c r="G1173" i="10"/>
  <c r="E1173" i="10"/>
  <c r="D1173" i="10"/>
  <c r="C1173" i="10"/>
  <c r="A1173" i="10"/>
  <c r="E1172" i="10"/>
  <c r="M1172" i="10"/>
  <c r="K1172" i="10"/>
  <c r="I1172" i="10"/>
  <c r="H1172" i="10"/>
  <c r="F1172" i="10"/>
  <c r="D1172" i="10"/>
  <c r="C1172" i="10"/>
  <c r="A1172" i="10"/>
  <c r="G1172" i="10"/>
  <c r="J1172" i="10"/>
  <c r="B1172" i="10"/>
  <c r="L1172" i="10"/>
  <c r="A1171" i="10"/>
  <c r="G1171" i="10"/>
  <c r="H1171" i="10"/>
  <c r="I1171" i="10"/>
  <c r="K1171" i="10"/>
  <c r="L1171" i="10"/>
  <c r="E1171" i="10"/>
  <c r="D1171" i="10"/>
  <c r="M1171" i="10"/>
  <c r="J1171" i="10"/>
  <c r="F1171" i="10"/>
  <c r="B1171" i="10"/>
  <c r="C1171" i="10"/>
  <c r="B1170" i="10"/>
  <c r="C1170" i="10"/>
  <c r="D1170" i="10"/>
  <c r="E1170" i="10"/>
  <c r="G1170" i="10"/>
  <c r="H1170" i="10"/>
  <c r="F1170" i="10"/>
  <c r="A1170" i="10"/>
  <c r="I1170" i="10"/>
  <c r="J1170" i="10"/>
  <c r="K1170" i="10"/>
  <c r="L1170" i="10"/>
  <c r="M1170" i="10"/>
  <c r="D1169" i="10"/>
  <c r="M1169" i="10"/>
  <c r="A1169" i="10"/>
  <c r="B1169" i="10"/>
  <c r="C1169" i="10"/>
  <c r="E1169" i="10"/>
  <c r="F1169" i="10"/>
  <c r="H1169" i="10"/>
  <c r="I1169" i="10"/>
  <c r="J1169" i="10"/>
  <c r="K1169" i="10"/>
  <c r="L1169" i="10"/>
  <c r="G1169" i="10"/>
  <c r="M1168" i="10"/>
  <c r="F1168" i="10"/>
  <c r="B1168" i="10"/>
  <c r="C1168" i="10"/>
  <c r="D1168" i="10"/>
  <c r="G1168" i="10"/>
  <c r="I1168" i="10"/>
  <c r="A1168" i="10"/>
  <c r="E1168" i="10"/>
  <c r="H1168" i="10"/>
  <c r="K1168" i="10"/>
  <c r="J1168" i="10"/>
  <c r="L1168" i="10"/>
  <c r="J1167" i="10"/>
  <c r="E1167" i="10"/>
  <c r="A1167" i="10"/>
  <c r="C1167" i="10"/>
  <c r="D1167" i="10"/>
  <c r="F1167" i="10"/>
  <c r="G1167" i="10"/>
  <c r="I1167" i="10"/>
  <c r="L1167" i="10"/>
  <c r="M1167" i="10"/>
  <c r="B1167" i="10"/>
  <c r="K1167" i="10"/>
  <c r="H1167" i="10"/>
  <c r="F1166" i="10"/>
  <c r="M1166" i="10"/>
  <c r="D1166" i="10"/>
  <c r="L1166" i="10"/>
  <c r="A1166" i="10"/>
  <c r="B1166" i="10"/>
  <c r="I1166" i="10"/>
  <c r="C1166" i="10"/>
  <c r="E1166" i="10"/>
  <c r="G1166" i="10"/>
  <c r="H1166" i="10"/>
  <c r="J1166" i="10"/>
  <c r="K1166" i="10"/>
  <c r="I1165" i="10"/>
  <c r="G1165" i="10"/>
  <c r="C1165" i="10"/>
  <c r="A1165" i="10"/>
  <c r="B1165" i="10"/>
  <c r="D1165" i="10"/>
  <c r="E1165" i="10"/>
  <c r="L1165" i="10"/>
  <c r="M1165" i="10"/>
  <c r="K1165" i="10"/>
  <c r="J1165" i="10"/>
  <c r="H1165" i="10"/>
  <c r="F1165" i="10"/>
  <c r="E1164" i="10"/>
  <c r="H1164" i="10"/>
  <c r="J1164" i="10"/>
  <c r="M1164" i="10"/>
  <c r="L1164" i="10"/>
  <c r="K1164" i="10"/>
  <c r="I1164" i="10"/>
  <c r="G1164" i="10"/>
  <c r="F1164" i="10"/>
  <c r="D1164" i="10"/>
  <c r="C1164" i="10"/>
  <c r="A1164" i="10"/>
  <c r="B1164" i="10"/>
  <c r="A1163" i="10"/>
  <c r="B1163" i="10"/>
  <c r="E1163" i="10"/>
  <c r="H1163" i="10"/>
  <c r="G1163" i="10"/>
  <c r="M1163" i="10"/>
  <c r="K1163" i="10"/>
  <c r="J1163" i="10"/>
  <c r="I1163" i="10"/>
  <c r="L1163" i="10"/>
  <c r="F1163" i="10"/>
  <c r="D1163" i="10"/>
  <c r="C1163" i="10"/>
  <c r="K1162" i="10"/>
  <c r="I63" i="4"/>
  <c r="G1162" i="10"/>
  <c r="A1162" i="10"/>
  <c r="D1162" i="10"/>
  <c r="M1162" i="10"/>
  <c r="L1162" i="10"/>
  <c r="J1162" i="10"/>
  <c r="I1162" i="10"/>
  <c r="H1162" i="10"/>
  <c r="F1162" i="10"/>
  <c r="E1162" i="10"/>
  <c r="C1162" i="10"/>
  <c r="B1162" i="10"/>
  <c r="H1161" i="10"/>
  <c r="L1161" i="10"/>
  <c r="D1161" i="10"/>
  <c r="A1161" i="10"/>
  <c r="M1161" i="10"/>
  <c r="K1161" i="10"/>
  <c r="J1161" i="10"/>
  <c r="I1161" i="10"/>
  <c r="F1161" i="10"/>
  <c r="E1161" i="10"/>
  <c r="C1161" i="10"/>
  <c r="B1161" i="10"/>
  <c r="G1161" i="10"/>
  <c r="L1160" i="10"/>
  <c r="C1160" i="10"/>
  <c r="E1160" i="10"/>
  <c r="F1160" i="10"/>
  <c r="H1160" i="10"/>
  <c r="I1160" i="10"/>
  <c r="J1160" i="10"/>
  <c r="A1160" i="10"/>
  <c r="M1160" i="10"/>
  <c r="B1160" i="10"/>
  <c r="D1160" i="10"/>
  <c r="G1160" i="10"/>
  <c r="K1160" i="10"/>
  <c r="L1159" i="10"/>
  <c r="K1159" i="10"/>
  <c r="J1159" i="10"/>
  <c r="I1159" i="10"/>
  <c r="G1159" i="10"/>
  <c r="F1159" i="10"/>
  <c r="D1159" i="10"/>
  <c r="C1159" i="10"/>
  <c r="H1159" i="10"/>
  <c r="M1159" i="10"/>
  <c r="B1159" i="10"/>
  <c r="A1159" i="10"/>
  <c r="E1159" i="10"/>
  <c r="M1158" i="10"/>
  <c r="G1158" i="10"/>
  <c r="A1158" i="10"/>
  <c r="E1158" i="10"/>
  <c r="H1158" i="10"/>
  <c r="K1158" i="10"/>
  <c r="L1158" i="10"/>
  <c r="J1158" i="10"/>
  <c r="I1158" i="10"/>
  <c r="B1158" i="10"/>
  <c r="C1158" i="10"/>
  <c r="D1158" i="10"/>
  <c r="F1158" i="10"/>
  <c r="K1157" i="10"/>
  <c r="G1157" i="10"/>
  <c r="M1157" i="10"/>
  <c r="H1157" i="10"/>
  <c r="L1157" i="10"/>
  <c r="I1157" i="10"/>
  <c r="A1157" i="10"/>
  <c r="C1157" i="10"/>
  <c r="E1157" i="10"/>
  <c r="J1157" i="10"/>
  <c r="F1157" i="10"/>
  <c r="D1157" i="10"/>
  <c r="B1157" i="10"/>
  <c r="D1156" i="10"/>
  <c r="B1156" i="10"/>
  <c r="L1156" i="10"/>
  <c r="K1156" i="10"/>
  <c r="J1156" i="10"/>
  <c r="H1156" i="10"/>
  <c r="G1156" i="10"/>
  <c r="F1156" i="10"/>
  <c r="A1156" i="10"/>
  <c r="C1156" i="10"/>
  <c r="M1156" i="10"/>
  <c r="I1156" i="10"/>
  <c r="E1156" i="10"/>
  <c r="I1155" i="10"/>
  <c r="A1155" i="10"/>
  <c r="J1155" i="10"/>
  <c r="G1155" i="10"/>
  <c r="L1155" i="10"/>
  <c r="K1155" i="10"/>
  <c r="F1155" i="10"/>
  <c r="D1155" i="10"/>
  <c r="B1155" i="10"/>
  <c r="E1155" i="10"/>
  <c r="H1155" i="10"/>
  <c r="M1155" i="10"/>
  <c r="C1155" i="10"/>
  <c r="A1154" i="10"/>
  <c r="G1154" i="10"/>
  <c r="C1154" i="10"/>
  <c r="E1154" i="10"/>
  <c r="F1154" i="10"/>
  <c r="H1154" i="10"/>
  <c r="I1154" i="10"/>
  <c r="K1154" i="10"/>
  <c r="M1154" i="10"/>
  <c r="D1154" i="10"/>
  <c r="B1154" i="10"/>
  <c r="L1154" i="10"/>
  <c r="J1154" i="10"/>
  <c r="C1153" i="10"/>
  <c r="B1153" i="10"/>
  <c r="D1153" i="10"/>
  <c r="F1153" i="10"/>
  <c r="H1153" i="10"/>
  <c r="J1153" i="10"/>
  <c r="L1153" i="10"/>
  <c r="M1153" i="10"/>
  <c r="A1153" i="10"/>
  <c r="G1153" i="10"/>
  <c r="E1153" i="10"/>
  <c r="K1153" i="10"/>
  <c r="I1153" i="10"/>
  <c r="F1152" i="10"/>
  <c r="H1152" i="10"/>
  <c r="A1152" i="10"/>
  <c r="B1152" i="10"/>
  <c r="C1152" i="10"/>
  <c r="E1152" i="10"/>
  <c r="D1152" i="10"/>
  <c r="G1152" i="10"/>
  <c r="J1152" i="10"/>
  <c r="L1152" i="10"/>
  <c r="M1152" i="10"/>
  <c r="K1152" i="10"/>
  <c r="I1152" i="10"/>
  <c r="A1151" i="10"/>
  <c r="M1151" i="10"/>
  <c r="J1151" i="10"/>
  <c r="E1151" i="10"/>
  <c r="B1151" i="10"/>
  <c r="L1151" i="10"/>
  <c r="K1151" i="10"/>
  <c r="I1151" i="10"/>
  <c r="H1151" i="10"/>
  <c r="G1151" i="10"/>
  <c r="F1151" i="10"/>
  <c r="D1151" i="10"/>
  <c r="C1151" i="10"/>
  <c r="I1150" i="10"/>
  <c r="M1150" i="10"/>
  <c r="K1150" i="10"/>
  <c r="J1150" i="10"/>
  <c r="H1150" i="10"/>
  <c r="G1150" i="10"/>
  <c r="E1150" i="10"/>
  <c r="D1150" i="10"/>
  <c r="B1150" i="10"/>
  <c r="A1150" i="10"/>
  <c r="C1150" i="10"/>
  <c r="F1150" i="10"/>
  <c r="L1150" i="10"/>
  <c r="J1149" i="10"/>
  <c r="H1149" i="10"/>
  <c r="G1149" i="10"/>
  <c r="E1149" i="10"/>
  <c r="D1149" i="10"/>
  <c r="B1149" i="10"/>
  <c r="A1149" i="10"/>
  <c r="K1149" i="10"/>
  <c r="L1149" i="10"/>
  <c r="M1149" i="10"/>
  <c r="F1149" i="10"/>
  <c r="C1149" i="10"/>
  <c r="I1149" i="10"/>
  <c r="A1148" i="10"/>
  <c r="M1148" i="10"/>
  <c r="L1148" i="10"/>
  <c r="F1148" i="10"/>
  <c r="E1148" i="10"/>
  <c r="C1148" i="10"/>
  <c r="K1148" i="10"/>
  <c r="H1148" i="10"/>
  <c r="D1148" i="10"/>
  <c r="B1148" i="10"/>
  <c r="J1148" i="10"/>
  <c r="G1148" i="10"/>
  <c r="I1148" i="10"/>
  <c r="A1147" i="10"/>
  <c r="G1147" i="10"/>
  <c r="C1147" i="10"/>
  <c r="L1147" i="10"/>
  <c r="J1147" i="10"/>
  <c r="H1147" i="10"/>
  <c r="F1147" i="10"/>
  <c r="D1147" i="10"/>
  <c r="B1147" i="10"/>
  <c r="E1147" i="10"/>
  <c r="M1147" i="10"/>
  <c r="K1147" i="10"/>
  <c r="I1147" i="10"/>
  <c r="D1146" i="10"/>
  <c r="B1146" i="10"/>
  <c r="E1146" i="10"/>
  <c r="C1146" i="10"/>
  <c r="A1146" i="10"/>
  <c r="H1146" i="10"/>
  <c r="I1146" i="10"/>
  <c r="J1146" i="10"/>
  <c r="L1146" i="10"/>
  <c r="M1146" i="10"/>
  <c r="G1146" i="10"/>
  <c r="K1146" i="10"/>
  <c r="F1146" i="10"/>
  <c r="B1145" i="10"/>
  <c r="M1145" i="10"/>
  <c r="J1145" i="10"/>
  <c r="G1145" i="10"/>
  <c r="D1145" i="10"/>
  <c r="A1145" i="10"/>
  <c r="C1145" i="10"/>
  <c r="E1145" i="10"/>
  <c r="F1145" i="10"/>
  <c r="H1145" i="10"/>
  <c r="I1145" i="10"/>
  <c r="K1145" i="10"/>
  <c r="L1145" i="10"/>
  <c r="B1144" i="10"/>
  <c r="C1144" i="10"/>
  <c r="M1144" i="10"/>
  <c r="L1144" i="10"/>
  <c r="J1144" i="10"/>
  <c r="I1144" i="10"/>
  <c r="G1144" i="10"/>
  <c r="F1144" i="10"/>
  <c r="K1144" i="10"/>
  <c r="A1144" i="10"/>
  <c r="D1144" i="10"/>
  <c r="H1144" i="10"/>
  <c r="E1144" i="10"/>
  <c r="F1143" i="10"/>
  <c r="M1143" i="10"/>
  <c r="J1143" i="10"/>
  <c r="E1143" i="10"/>
  <c r="A1143" i="10"/>
  <c r="L1143" i="10"/>
  <c r="K1143" i="10"/>
  <c r="I1143" i="10"/>
  <c r="H1143" i="10"/>
  <c r="B1143" i="10"/>
  <c r="C1143" i="10"/>
  <c r="D1143" i="10"/>
  <c r="G1143" i="10"/>
  <c r="G1142" i="10"/>
  <c r="C1142" i="10"/>
  <c r="M1142" i="10"/>
  <c r="K1142" i="10"/>
  <c r="I1142" i="10"/>
  <c r="H1142" i="10"/>
  <c r="I62" i="4"/>
  <c r="A1142" i="10"/>
  <c r="F1142" i="10"/>
  <c r="E1142" i="10"/>
  <c r="B1142" i="10"/>
  <c r="D1142" i="10"/>
  <c r="L1142" i="10"/>
  <c r="J1142" i="10"/>
  <c r="A1141" i="10"/>
  <c r="L1141" i="10"/>
  <c r="H1141" i="10"/>
  <c r="F1141" i="10"/>
  <c r="D1141" i="10"/>
  <c r="B1141" i="10"/>
  <c r="M1141" i="10"/>
  <c r="K1141" i="10"/>
  <c r="J1141" i="10"/>
  <c r="I1141" i="10"/>
  <c r="G1141" i="10"/>
  <c r="E1141" i="10"/>
  <c r="C1141" i="10"/>
  <c r="I1140" i="10"/>
  <c r="D1140" i="10"/>
  <c r="M1140" i="10"/>
  <c r="C1140" i="10"/>
  <c r="K1140" i="10"/>
  <c r="B1140" i="10"/>
  <c r="L1140" i="10"/>
  <c r="E1140" i="10"/>
  <c r="A1140" i="10"/>
  <c r="J1140" i="10"/>
  <c r="H1140" i="10"/>
  <c r="G1140" i="10"/>
  <c r="F1140" i="10"/>
  <c r="E1139" i="10"/>
  <c r="D1139" i="10"/>
  <c r="M1139" i="10"/>
  <c r="B1139" i="10"/>
  <c r="A1139" i="10"/>
  <c r="K1139" i="10"/>
  <c r="H1139" i="10"/>
  <c r="C1139" i="10"/>
  <c r="F1139" i="10"/>
  <c r="I1139" i="10"/>
  <c r="L1139" i="10"/>
  <c r="J1139" i="10"/>
  <c r="G1139" i="10"/>
  <c r="A1138" i="10"/>
  <c r="B1138" i="10"/>
  <c r="D1138" i="10"/>
  <c r="E1138" i="10"/>
  <c r="G1138" i="10"/>
  <c r="H1138" i="10"/>
  <c r="J1138" i="10"/>
  <c r="K1138" i="10"/>
  <c r="L1138" i="10"/>
  <c r="C1138" i="10"/>
  <c r="F1138" i="10"/>
  <c r="I1138" i="10"/>
  <c r="M1138" i="10"/>
  <c r="A1137" i="10"/>
  <c r="M1137" i="10"/>
  <c r="K1137" i="10"/>
  <c r="I1137" i="10"/>
  <c r="G1137" i="10"/>
  <c r="F1137" i="10"/>
  <c r="E1137" i="10"/>
  <c r="C1137" i="10"/>
  <c r="B1137" i="10"/>
  <c r="L1137" i="10"/>
  <c r="H1137" i="10"/>
  <c r="J1137" i="10"/>
  <c r="D1137" i="10"/>
  <c r="A1136" i="10"/>
  <c r="C1136" i="10"/>
  <c r="D1136" i="10"/>
  <c r="F1136" i="10"/>
  <c r="G1136" i="10"/>
  <c r="B1136" i="10"/>
  <c r="E1136" i="10"/>
  <c r="I1136" i="10"/>
  <c r="K1136" i="10"/>
  <c r="L1136" i="10"/>
  <c r="J1136" i="10"/>
  <c r="H1136" i="10"/>
  <c r="M1136" i="10"/>
  <c r="E1135" i="10"/>
  <c r="D1135" i="10"/>
  <c r="K1135" i="10"/>
  <c r="B1135" i="10"/>
  <c r="A1135" i="10"/>
  <c r="I1135" i="10"/>
  <c r="L1135" i="10"/>
  <c r="F1135" i="10"/>
  <c r="G1135" i="10"/>
  <c r="H1135" i="10"/>
  <c r="M1135" i="10"/>
  <c r="J1135" i="10"/>
  <c r="C1135" i="10"/>
  <c r="D1134" i="10"/>
  <c r="A1134" i="10"/>
  <c r="M1134" i="10"/>
  <c r="L1134" i="10"/>
  <c r="K1134" i="10"/>
  <c r="J1134" i="10"/>
  <c r="E1134" i="10"/>
  <c r="I1134" i="10"/>
  <c r="C1134" i="10"/>
  <c r="H1134" i="10"/>
  <c r="G1134" i="10"/>
  <c r="F1134" i="10"/>
  <c r="B1134" i="10"/>
  <c r="C1133" i="10"/>
  <c r="K1133" i="10"/>
  <c r="L1133" i="10"/>
  <c r="M1133" i="10"/>
  <c r="I1133" i="10"/>
  <c r="A1133" i="10"/>
  <c r="J1133" i="10"/>
  <c r="E1133" i="10"/>
  <c r="F1133" i="10"/>
  <c r="G1133" i="10"/>
  <c r="H1133" i="10"/>
  <c r="B1133" i="10"/>
  <c r="D1133" i="10"/>
  <c r="I1132" i="10"/>
  <c r="A1132" i="10"/>
  <c r="H1132" i="10"/>
  <c r="G1132" i="10"/>
  <c r="J1132" i="10"/>
  <c r="K1132" i="10"/>
  <c r="F1132" i="10"/>
  <c r="L1132" i="10"/>
  <c r="M1132" i="10"/>
  <c r="E1132" i="10"/>
  <c r="D1132" i="10"/>
  <c r="C1132" i="10"/>
  <c r="B1132" i="10"/>
  <c r="I1131" i="10"/>
  <c r="M1131" i="10"/>
  <c r="L1131" i="10"/>
  <c r="K1131" i="10"/>
  <c r="A1131" i="10"/>
  <c r="B1131" i="10"/>
  <c r="J1131" i="10"/>
  <c r="D1131" i="10"/>
  <c r="E1131" i="10"/>
  <c r="F1131" i="10"/>
  <c r="G1131" i="10"/>
  <c r="H1131" i="10"/>
  <c r="C1131" i="10"/>
  <c r="C1130" i="10"/>
  <c r="A1130" i="10"/>
  <c r="M1130" i="10"/>
  <c r="L1130" i="10"/>
  <c r="K1130" i="10"/>
  <c r="J1130" i="10"/>
  <c r="I1130" i="10"/>
  <c r="H1130" i="10"/>
  <c r="G1130" i="10"/>
  <c r="F1130" i="10"/>
  <c r="E1130" i="10"/>
  <c r="D1130" i="10"/>
  <c r="B1130" i="10"/>
  <c r="J1129" i="10"/>
  <c r="A1129" i="10"/>
  <c r="H1129" i="10"/>
  <c r="G1129" i="10"/>
  <c r="F1129" i="10"/>
  <c r="E1129" i="10"/>
  <c r="D1129" i="10"/>
  <c r="I1129" i="10"/>
  <c r="C1129" i="10"/>
  <c r="B1129" i="10"/>
  <c r="K1129" i="10"/>
  <c r="L1129" i="10"/>
  <c r="M1129" i="10"/>
  <c r="I1128" i="10"/>
  <c r="K1128" i="10"/>
  <c r="L1128" i="10"/>
  <c r="M1128" i="10"/>
  <c r="J1128" i="10"/>
  <c r="A1128" i="10"/>
  <c r="B1128" i="10"/>
  <c r="D1128" i="10"/>
  <c r="E1128" i="10"/>
  <c r="F1128" i="10"/>
  <c r="G1128" i="10"/>
  <c r="H1128" i="10"/>
  <c r="C1128" i="10"/>
  <c r="D1127" i="10"/>
  <c r="E1127" i="10"/>
  <c r="F1127" i="10"/>
  <c r="A1127" i="10"/>
  <c r="B1127" i="10"/>
  <c r="G1127" i="10"/>
  <c r="H1127" i="10"/>
  <c r="I1127" i="10"/>
  <c r="J1127" i="10"/>
  <c r="K1127" i="10"/>
  <c r="L1127" i="10"/>
  <c r="M1127" i="10"/>
  <c r="C1127" i="10"/>
  <c r="L1126" i="10"/>
  <c r="K1126" i="10"/>
  <c r="J1126" i="10"/>
  <c r="I1126" i="10"/>
  <c r="H1126" i="10"/>
  <c r="G1126" i="10"/>
  <c r="M1126" i="10"/>
  <c r="F1126" i="10"/>
  <c r="E1126" i="10"/>
  <c r="D1126" i="10"/>
  <c r="C1126" i="10"/>
  <c r="B1126" i="10"/>
  <c r="A1126" i="10"/>
  <c r="K1125" i="10"/>
  <c r="C1125" i="10"/>
  <c r="M1125" i="10"/>
  <c r="J1125" i="10"/>
  <c r="I1125" i="10"/>
  <c r="H1125" i="10"/>
  <c r="G1125" i="10"/>
  <c r="A1125" i="10"/>
  <c r="F1125" i="10"/>
  <c r="B1125" i="10"/>
  <c r="E1125" i="10"/>
  <c r="D1125" i="10"/>
  <c r="L1125" i="10"/>
  <c r="C1124" i="10"/>
  <c r="B1124" i="10"/>
  <c r="M1124" i="10"/>
  <c r="L1124" i="10"/>
  <c r="K1124" i="10"/>
  <c r="J1124" i="10"/>
  <c r="I1124" i="10"/>
  <c r="H1124" i="10"/>
  <c r="G1124" i="10"/>
  <c r="F1124" i="10"/>
  <c r="E1124" i="10"/>
  <c r="A1124" i="10"/>
  <c r="D1124" i="10"/>
  <c r="D1123" i="10"/>
  <c r="C1123" i="10"/>
  <c r="B1123" i="10"/>
  <c r="A1123" i="10"/>
  <c r="M1123" i="10"/>
  <c r="L1123" i="10"/>
  <c r="K1123" i="10"/>
  <c r="J1123" i="10"/>
  <c r="I1123" i="10"/>
  <c r="H1123" i="10"/>
  <c r="G1123" i="10"/>
  <c r="F1123" i="10"/>
  <c r="E1123" i="10"/>
  <c r="I1122" i="10"/>
  <c r="C1122" i="10"/>
  <c r="I61" i="4"/>
  <c r="D1122" i="10"/>
  <c r="M1122" i="10"/>
  <c r="L1122" i="10"/>
  <c r="K1122" i="10"/>
  <c r="J1122" i="10"/>
  <c r="A1122" i="10"/>
  <c r="H1122" i="10"/>
  <c r="G1122" i="10"/>
  <c r="F1122" i="10"/>
  <c r="E1122" i="10"/>
  <c r="B1122" i="10"/>
  <c r="C1121" i="10"/>
  <c r="B1121" i="10"/>
  <c r="A1121" i="10"/>
  <c r="M1121" i="10"/>
  <c r="L1121" i="10"/>
  <c r="K1121" i="10"/>
  <c r="J1121" i="10"/>
  <c r="I1121" i="10"/>
  <c r="H1121" i="10"/>
  <c r="G1121" i="10"/>
  <c r="F1121" i="10"/>
  <c r="E1121" i="10"/>
  <c r="D1121" i="10"/>
  <c r="C1120" i="10"/>
  <c r="B1120" i="10"/>
  <c r="A1120" i="10"/>
  <c r="M1120" i="10"/>
  <c r="L1120" i="10"/>
  <c r="K1120" i="10"/>
  <c r="J1120" i="10"/>
  <c r="I1120" i="10"/>
  <c r="H1120" i="10"/>
  <c r="G1120" i="10"/>
  <c r="F1120" i="10"/>
  <c r="E1120" i="10"/>
  <c r="D1120" i="10"/>
  <c r="C1119" i="10"/>
  <c r="B1119" i="10"/>
  <c r="A1119" i="10"/>
  <c r="M1119" i="10"/>
  <c r="L1119" i="10"/>
  <c r="K1119" i="10"/>
  <c r="J1119" i="10"/>
  <c r="I1119" i="10"/>
  <c r="H1119" i="10"/>
  <c r="G1119" i="10"/>
  <c r="F1119" i="10"/>
  <c r="E1119" i="10"/>
  <c r="D1119" i="10"/>
  <c r="C1118" i="10"/>
  <c r="B1118" i="10"/>
  <c r="A1118" i="10"/>
  <c r="M1118" i="10"/>
  <c r="L1118" i="10"/>
  <c r="K1118" i="10"/>
  <c r="J1118" i="10"/>
  <c r="I1118" i="10"/>
  <c r="H1118" i="10"/>
  <c r="G1118" i="10"/>
  <c r="F1118" i="10"/>
  <c r="E1118" i="10"/>
  <c r="D1118" i="10"/>
  <c r="B1117" i="10"/>
  <c r="A1117" i="10"/>
  <c r="C1117" i="10"/>
  <c r="M1117" i="10"/>
  <c r="L1117" i="10"/>
  <c r="K1117" i="10"/>
  <c r="J1117" i="10"/>
  <c r="I1117" i="10"/>
  <c r="H1117" i="10"/>
  <c r="G1117" i="10"/>
  <c r="F1117" i="10"/>
  <c r="E1117" i="10"/>
  <c r="D1117" i="10"/>
  <c r="E1116" i="10"/>
  <c r="D1116" i="10"/>
  <c r="A1116" i="10"/>
  <c r="M1116" i="10"/>
  <c r="L1116" i="10"/>
  <c r="K1116" i="10"/>
  <c r="B1116" i="10"/>
  <c r="J1116" i="10"/>
  <c r="I1116" i="10"/>
  <c r="H1116" i="10"/>
  <c r="G1116" i="10"/>
  <c r="F1116" i="10"/>
  <c r="C1116" i="10"/>
  <c r="L1115" i="10"/>
  <c r="K1115" i="10"/>
  <c r="J1115" i="10"/>
  <c r="I1115" i="10"/>
  <c r="H1115" i="10"/>
  <c r="G1115" i="10"/>
  <c r="F1115" i="10"/>
  <c r="E1115" i="10"/>
  <c r="D1115" i="10"/>
  <c r="C1115" i="10"/>
  <c r="B1115" i="10"/>
  <c r="A1115" i="10"/>
  <c r="M1115" i="10"/>
  <c r="M1114" i="10"/>
  <c r="L1114" i="10"/>
  <c r="K1114" i="10"/>
  <c r="J1114" i="10"/>
  <c r="I1114" i="10"/>
  <c r="H1114" i="10"/>
  <c r="G1114" i="10"/>
  <c r="F1114" i="10"/>
  <c r="E1114" i="10"/>
  <c r="D1114" i="10"/>
  <c r="C1114" i="10"/>
  <c r="B1114" i="10"/>
  <c r="A1114" i="10"/>
  <c r="M1113" i="10"/>
  <c r="L1113" i="10"/>
  <c r="K1113" i="10"/>
  <c r="J1113" i="10"/>
  <c r="I1113" i="10"/>
  <c r="H1113" i="10"/>
  <c r="G1113" i="10"/>
  <c r="F1113" i="10"/>
  <c r="E1113" i="10"/>
  <c r="D1113" i="10"/>
  <c r="C1113" i="10"/>
  <c r="B1113" i="10"/>
  <c r="A1113" i="10"/>
  <c r="M1112" i="10"/>
  <c r="L1112" i="10"/>
  <c r="K1112" i="10"/>
  <c r="J1112" i="10"/>
  <c r="I1112" i="10"/>
  <c r="H1112" i="10"/>
  <c r="G1112" i="10"/>
  <c r="F1112" i="10"/>
  <c r="E1112" i="10"/>
  <c r="D1112" i="10"/>
  <c r="C1112" i="10"/>
  <c r="B1112" i="10"/>
  <c r="A1112" i="10"/>
  <c r="M1111" i="10"/>
  <c r="L1111" i="10"/>
  <c r="K1111" i="10"/>
  <c r="J1111" i="10"/>
  <c r="I1111" i="10"/>
  <c r="H1111" i="10"/>
  <c r="G1111" i="10"/>
  <c r="F1111" i="10"/>
  <c r="E1111" i="10"/>
  <c r="D1111" i="10"/>
  <c r="C1111" i="10"/>
  <c r="B1111" i="10"/>
  <c r="A1111" i="10"/>
  <c r="M1110" i="10"/>
  <c r="L1110" i="10"/>
  <c r="K1110" i="10"/>
  <c r="J1110" i="10"/>
  <c r="I1110" i="10"/>
  <c r="H1110" i="10"/>
  <c r="G1110" i="10"/>
  <c r="F1110" i="10"/>
  <c r="E1110" i="10"/>
  <c r="D1110" i="10"/>
  <c r="C1110" i="10"/>
  <c r="B1110" i="10"/>
  <c r="A1110" i="10"/>
  <c r="M1109" i="10"/>
  <c r="K1109" i="10"/>
  <c r="J1109" i="10"/>
  <c r="I1109" i="10"/>
  <c r="H1109" i="10"/>
  <c r="G1109" i="10"/>
  <c r="F1109" i="10"/>
  <c r="E1109" i="10"/>
  <c r="D1109" i="10"/>
  <c r="C1109" i="10"/>
  <c r="B1109" i="10"/>
  <c r="A1109" i="10"/>
  <c r="L1109" i="10"/>
  <c r="M1108" i="10"/>
  <c r="L1108" i="10"/>
  <c r="K1108" i="10"/>
  <c r="J1108" i="10"/>
  <c r="I1108" i="10"/>
  <c r="H1108" i="10"/>
  <c r="G1108" i="10"/>
  <c r="F1108" i="10"/>
  <c r="E1108" i="10"/>
  <c r="D1108" i="10"/>
  <c r="C1108" i="10"/>
  <c r="B1108" i="10"/>
  <c r="A1108" i="10"/>
  <c r="M1107" i="10"/>
  <c r="L1107" i="10"/>
  <c r="K1107" i="10"/>
  <c r="J1107" i="10"/>
  <c r="I1107" i="10"/>
  <c r="H1107" i="10"/>
  <c r="G1107" i="10"/>
  <c r="F1107" i="10"/>
  <c r="E1107" i="10"/>
  <c r="D1107" i="10"/>
  <c r="C1107" i="10"/>
  <c r="B1107" i="10"/>
  <c r="A1107" i="10"/>
  <c r="M1106" i="10"/>
  <c r="L1106" i="10"/>
  <c r="K1106" i="10"/>
  <c r="J1106" i="10"/>
  <c r="I1106" i="10"/>
  <c r="H1106" i="10"/>
  <c r="G1106" i="10"/>
  <c r="F1106" i="10"/>
  <c r="E1106" i="10"/>
  <c r="D1106" i="10"/>
  <c r="C1106" i="10"/>
  <c r="B1106" i="10"/>
  <c r="A1106" i="10"/>
  <c r="M1105" i="10"/>
  <c r="L1105" i="10"/>
  <c r="K1105" i="10"/>
  <c r="J1105" i="10"/>
  <c r="I1105" i="10"/>
  <c r="H1105" i="10"/>
  <c r="G1105" i="10"/>
  <c r="F1105" i="10"/>
  <c r="E1105" i="10"/>
  <c r="D1105" i="10"/>
  <c r="C1105" i="10"/>
  <c r="B1105" i="10"/>
  <c r="A1105" i="10"/>
  <c r="M1104" i="10"/>
  <c r="L1104" i="10"/>
  <c r="K1104" i="10"/>
  <c r="J1104" i="10"/>
  <c r="I1104" i="10"/>
  <c r="H1104" i="10"/>
  <c r="G1104" i="10"/>
  <c r="F1104" i="10"/>
  <c r="E1104" i="10"/>
  <c r="D1104" i="10"/>
  <c r="C1104" i="10"/>
  <c r="B1104" i="10"/>
  <c r="A1104" i="10"/>
  <c r="I60" i="4"/>
  <c r="C1103" i="10"/>
  <c r="L1103" i="10"/>
  <c r="K1103" i="10"/>
  <c r="J1103" i="10"/>
  <c r="I1103" i="10"/>
  <c r="H1103" i="10"/>
  <c r="G1103" i="10"/>
  <c r="F1103" i="10"/>
  <c r="M1103" i="10"/>
  <c r="A1103" i="10"/>
  <c r="B1103" i="10"/>
  <c r="E1103" i="10"/>
  <c r="D1103" i="10"/>
  <c r="C1102" i="10"/>
  <c r="B1102" i="10"/>
  <c r="A1102" i="10"/>
  <c r="M1102" i="10"/>
  <c r="L1102" i="10"/>
  <c r="K1102" i="10"/>
  <c r="J1102" i="10"/>
  <c r="I1102" i="10"/>
  <c r="H1102" i="10"/>
  <c r="G1102" i="10"/>
  <c r="F1102" i="10"/>
  <c r="E1102" i="10"/>
  <c r="D1102" i="10"/>
  <c r="C1101" i="10"/>
  <c r="B1101" i="10"/>
  <c r="A1101" i="10"/>
  <c r="M1101" i="10"/>
  <c r="L1101" i="10"/>
  <c r="K1101" i="10"/>
  <c r="J1101" i="10"/>
  <c r="I1101" i="10"/>
  <c r="H1101" i="10"/>
  <c r="G1101" i="10"/>
  <c r="F1101" i="10"/>
  <c r="E1101" i="10"/>
  <c r="D1101" i="10"/>
  <c r="C1100" i="10"/>
  <c r="B1100" i="10"/>
  <c r="A1100" i="10"/>
  <c r="M1100" i="10"/>
  <c r="L1100" i="10"/>
  <c r="K1100" i="10"/>
  <c r="J1100" i="10"/>
  <c r="I1100" i="10"/>
  <c r="H1100" i="10"/>
  <c r="G1100" i="10"/>
  <c r="F1100" i="10"/>
  <c r="E1100" i="10"/>
  <c r="D1100" i="10"/>
  <c r="J1099" i="10"/>
  <c r="C1099" i="10"/>
  <c r="A1099" i="10"/>
  <c r="M1099" i="10"/>
  <c r="L1099" i="10"/>
  <c r="K1099" i="10"/>
  <c r="B1099" i="10"/>
  <c r="I1099" i="10"/>
  <c r="H1099" i="10"/>
  <c r="G1099" i="10"/>
  <c r="F1099" i="10"/>
  <c r="E1099" i="10"/>
  <c r="D1099" i="10"/>
  <c r="C1098" i="10"/>
  <c r="B1098" i="10"/>
  <c r="A1098" i="10"/>
  <c r="M1098" i="10"/>
  <c r="L1098" i="10"/>
  <c r="K1098" i="10"/>
  <c r="J1098" i="10"/>
  <c r="I1098" i="10"/>
  <c r="H1098" i="10"/>
  <c r="G1098" i="10"/>
  <c r="F1098" i="10"/>
  <c r="E1098" i="10"/>
  <c r="D1098" i="10"/>
  <c r="C1097" i="10"/>
  <c r="B1097" i="10"/>
  <c r="A1097" i="10"/>
  <c r="M1097" i="10"/>
  <c r="L1097" i="10"/>
  <c r="K1097" i="10"/>
  <c r="J1097" i="10"/>
  <c r="I1097" i="10"/>
  <c r="H1097" i="10"/>
  <c r="G1097" i="10"/>
  <c r="F1097" i="10"/>
  <c r="E1097" i="10"/>
  <c r="D1097" i="10"/>
  <c r="C1096" i="10"/>
  <c r="B1096" i="10"/>
  <c r="A1096" i="10"/>
  <c r="M1096" i="10"/>
  <c r="L1096" i="10"/>
  <c r="K1096" i="10"/>
  <c r="J1096" i="10"/>
  <c r="I1096" i="10"/>
  <c r="H1096" i="10"/>
  <c r="G1096" i="10"/>
  <c r="F1096" i="10"/>
  <c r="E1096" i="10"/>
  <c r="D1096" i="10"/>
  <c r="G1095" i="10"/>
  <c r="A1095" i="10"/>
  <c r="E1095" i="10"/>
  <c r="M1095" i="10"/>
  <c r="L1095" i="10"/>
  <c r="K1095" i="10"/>
  <c r="J1095" i="10"/>
  <c r="I1095" i="10"/>
  <c r="H1095" i="10"/>
  <c r="F1095" i="10"/>
  <c r="D1095" i="10"/>
  <c r="C1095" i="10"/>
  <c r="B1095" i="10"/>
  <c r="K1094" i="10"/>
  <c r="M1094" i="10"/>
  <c r="J1094" i="10"/>
  <c r="L1094" i="10"/>
  <c r="I1094" i="10"/>
  <c r="H1094" i="10"/>
  <c r="G1094" i="10"/>
  <c r="F1094" i="10"/>
  <c r="E1094" i="10"/>
  <c r="D1094" i="10"/>
  <c r="C1094" i="10"/>
  <c r="B1094" i="10"/>
  <c r="A1094" i="10"/>
  <c r="M1093" i="10"/>
  <c r="L1093" i="10"/>
  <c r="K1093" i="10"/>
  <c r="J1093" i="10"/>
  <c r="I1093" i="10"/>
  <c r="H1093" i="10"/>
  <c r="G1093" i="10"/>
  <c r="F1093" i="10"/>
  <c r="E1093" i="10"/>
  <c r="D1093" i="10"/>
  <c r="C1093" i="10"/>
  <c r="B1093" i="10"/>
  <c r="A1093" i="10"/>
  <c r="F1092" i="10"/>
  <c r="L1092" i="10"/>
  <c r="K1092" i="10"/>
  <c r="J1092" i="10"/>
  <c r="I1092" i="10"/>
  <c r="H1092" i="10"/>
  <c r="G1092" i="10"/>
  <c r="M1092" i="10"/>
  <c r="E1092" i="10"/>
  <c r="D1092" i="10"/>
  <c r="C1092" i="10"/>
  <c r="B1092" i="10"/>
  <c r="A1092" i="10"/>
  <c r="F1091" i="10"/>
  <c r="L1091" i="10"/>
  <c r="K1091" i="10"/>
  <c r="J1091" i="10"/>
  <c r="I1091" i="10"/>
  <c r="H1091" i="10"/>
  <c r="G1091" i="10"/>
  <c r="M1091" i="10"/>
  <c r="E1091" i="10"/>
  <c r="D1091" i="10"/>
  <c r="C1091" i="10"/>
  <c r="B1091" i="10"/>
  <c r="A1091" i="10"/>
  <c r="M1090" i="10"/>
  <c r="L1090" i="10"/>
  <c r="K1090" i="10"/>
  <c r="J1090" i="10"/>
  <c r="I1090" i="10"/>
  <c r="H1090" i="10"/>
  <c r="G1090" i="10"/>
  <c r="F1090" i="10"/>
  <c r="E1090" i="10"/>
  <c r="D1090" i="10"/>
  <c r="C1090" i="10"/>
  <c r="B1090" i="10"/>
  <c r="A1090" i="10"/>
  <c r="F1089" i="10"/>
  <c r="L1089" i="10"/>
  <c r="B1089" i="10"/>
  <c r="C1089" i="10"/>
  <c r="D1089" i="10"/>
  <c r="E1089" i="10"/>
  <c r="G1089" i="10"/>
  <c r="H1089" i="10"/>
  <c r="I1089" i="10"/>
  <c r="J1089" i="10"/>
  <c r="K1089" i="10"/>
  <c r="A1089" i="10"/>
  <c r="M1089" i="10"/>
  <c r="F1088" i="10"/>
  <c r="L1088" i="10"/>
  <c r="K1088" i="10"/>
  <c r="J1088" i="10"/>
  <c r="I1088" i="10"/>
  <c r="H1088" i="10"/>
  <c r="G1088" i="10"/>
  <c r="M1088" i="10"/>
  <c r="E1088" i="10"/>
  <c r="D1088" i="10"/>
  <c r="C1088" i="10"/>
  <c r="B1088" i="10"/>
  <c r="A1088" i="10"/>
  <c r="M1087" i="10"/>
  <c r="L1087" i="10"/>
  <c r="K1087" i="10"/>
  <c r="J1087" i="10"/>
  <c r="I1087" i="10"/>
  <c r="H1087" i="10"/>
  <c r="G1087" i="10"/>
  <c r="F1087" i="10"/>
  <c r="E1087" i="10"/>
  <c r="D1087" i="10"/>
  <c r="C1087" i="10"/>
  <c r="B1087" i="10"/>
  <c r="A1087" i="10"/>
  <c r="M1086" i="10"/>
  <c r="L1086" i="10"/>
  <c r="K1086" i="10"/>
  <c r="J1086" i="10"/>
  <c r="I1086" i="10"/>
  <c r="H1086" i="10"/>
  <c r="G1086" i="10"/>
  <c r="F1086" i="10"/>
  <c r="E1086" i="10"/>
  <c r="D1086" i="10"/>
  <c r="C1086" i="10"/>
  <c r="B1086" i="10"/>
  <c r="A1086" i="10"/>
  <c r="M1085" i="10"/>
  <c r="L1085" i="10"/>
  <c r="K1085" i="10"/>
  <c r="J1085" i="10"/>
  <c r="I1085" i="10"/>
  <c r="H1085" i="10"/>
  <c r="G1085" i="10"/>
  <c r="F1085" i="10"/>
  <c r="E1085" i="10"/>
  <c r="D1085" i="10"/>
  <c r="C1085" i="10"/>
  <c r="B1085" i="10"/>
  <c r="A1085" i="10"/>
  <c r="J1084" i="10"/>
  <c r="I1084" i="10"/>
  <c r="H1084" i="10"/>
  <c r="G1084" i="10"/>
  <c r="F1084" i="10"/>
  <c r="E1084" i="10"/>
  <c r="D1084" i="10"/>
  <c r="C1084" i="10"/>
  <c r="B1084" i="10"/>
  <c r="A1084" i="10"/>
  <c r="M1084" i="10"/>
  <c r="K1084" i="10"/>
  <c r="L1084" i="10"/>
  <c r="G1083" i="10"/>
  <c r="C1083" i="10"/>
  <c r="L1083" i="10"/>
  <c r="K1083" i="10"/>
  <c r="J1083" i="10"/>
  <c r="I1083" i="10"/>
  <c r="E1083" i="10"/>
  <c r="H1083" i="10"/>
  <c r="A1083" i="10"/>
  <c r="F1083" i="10"/>
  <c r="M1083" i="10"/>
  <c r="B1083" i="10"/>
  <c r="D1083" i="10"/>
  <c r="B1082" i="10"/>
  <c r="A1082" i="10"/>
  <c r="I59" i="4"/>
  <c r="D57" i="3" s="1"/>
  <c r="M1082" i="10"/>
  <c r="L1082" i="10"/>
  <c r="K1082" i="10"/>
  <c r="J1082" i="10"/>
  <c r="I1082" i="10"/>
  <c r="H1082" i="10"/>
  <c r="G1082" i="10"/>
  <c r="F1082" i="10"/>
  <c r="E1082" i="10"/>
  <c r="D1082" i="10"/>
  <c r="C1082" i="10"/>
  <c r="B1081" i="10"/>
  <c r="A1081" i="10"/>
  <c r="M1081" i="10"/>
  <c r="L1081" i="10"/>
  <c r="K1081" i="10"/>
  <c r="J1081" i="10"/>
  <c r="I1081" i="10"/>
  <c r="H1081" i="10"/>
  <c r="G1081" i="10"/>
  <c r="F1081" i="10"/>
  <c r="E1081" i="10"/>
  <c r="D1081" i="10"/>
  <c r="C1081" i="10"/>
  <c r="B1080" i="10"/>
  <c r="A1080" i="10"/>
  <c r="M1080" i="10"/>
  <c r="L1080" i="10"/>
  <c r="K1080" i="10"/>
  <c r="J1080" i="10"/>
  <c r="I1080" i="10"/>
  <c r="H1080" i="10"/>
  <c r="G1080" i="10"/>
  <c r="F1080" i="10"/>
  <c r="E1080" i="10"/>
  <c r="D1080" i="10"/>
  <c r="C1080" i="10"/>
  <c r="B1079" i="10"/>
  <c r="A1079" i="10"/>
  <c r="M1079" i="10"/>
  <c r="L1079" i="10"/>
  <c r="K1079" i="10"/>
  <c r="J1079" i="10"/>
  <c r="I1079" i="10"/>
  <c r="H1079" i="10"/>
  <c r="G1079" i="10"/>
  <c r="F1079" i="10"/>
  <c r="E1079" i="10"/>
  <c r="D1079" i="10"/>
  <c r="C1079" i="10"/>
  <c r="B1078" i="10"/>
  <c r="A1078" i="10"/>
  <c r="M1078" i="10"/>
  <c r="L1078" i="10"/>
  <c r="K1078" i="10"/>
  <c r="J1078" i="10"/>
  <c r="I1078" i="10"/>
  <c r="H1078" i="10"/>
  <c r="G1078" i="10"/>
  <c r="F1078" i="10"/>
  <c r="E1078" i="10"/>
  <c r="D1078" i="10"/>
  <c r="C1078" i="10"/>
  <c r="B1077" i="10"/>
  <c r="A1077" i="10"/>
  <c r="M1077" i="10"/>
  <c r="L1077" i="10"/>
  <c r="K1077" i="10"/>
  <c r="J1077" i="10"/>
  <c r="I1077" i="10"/>
  <c r="H1077" i="10"/>
  <c r="G1077" i="10"/>
  <c r="F1077" i="10"/>
  <c r="E1077" i="10"/>
  <c r="D1077" i="10"/>
  <c r="C1077" i="10"/>
  <c r="B1076" i="10"/>
  <c r="A1076" i="10"/>
  <c r="M1076" i="10"/>
  <c r="L1076" i="10"/>
  <c r="K1076" i="10"/>
  <c r="J1076" i="10"/>
  <c r="I1076" i="10"/>
  <c r="H1076" i="10"/>
  <c r="G1076" i="10"/>
  <c r="F1076" i="10"/>
  <c r="E1076" i="10"/>
  <c r="D1076" i="10"/>
  <c r="C1076" i="10"/>
  <c r="B1075" i="10"/>
  <c r="A1075" i="10"/>
  <c r="M1075" i="10"/>
  <c r="L1075" i="10"/>
  <c r="K1075" i="10"/>
  <c r="J1075" i="10"/>
  <c r="I1075" i="10"/>
  <c r="H1075" i="10"/>
  <c r="G1075" i="10"/>
  <c r="F1075" i="10"/>
  <c r="E1075" i="10"/>
  <c r="D1075" i="10"/>
  <c r="C1075" i="10"/>
  <c r="M1074" i="10"/>
  <c r="K1074" i="10"/>
  <c r="H1074" i="10"/>
  <c r="G1074" i="10"/>
  <c r="F1074" i="10"/>
  <c r="E1074" i="10"/>
  <c r="D1074" i="10"/>
  <c r="C1074" i="10"/>
  <c r="B1074" i="10"/>
  <c r="A1074" i="10"/>
  <c r="L1074" i="10"/>
  <c r="I1074" i="10"/>
  <c r="J1074" i="10"/>
  <c r="B1073" i="10"/>
  <c r="D1073" i="10"/>
  <c r="H1073" i="10"/>
  <c r="G1073" i="10"/>
  <c r="F1073" i="10"/>
  <c r="E1073" i="10"/>
  <c r="J1073" i="10"/>
  <c r="K1073" i="10"/>
  <c r="C1073" i="10"/>
  <c r="A1073" i="10"/>
  <c r="I1073" i="10"/>
  <c r="M1073" i="10"/>
  <c r="L1073" i="10"/>
  <c r="K1072" i="10"/>
  <c r="I1072" i="10"/>
  <c r="H1072" i="10"/>
  <c r="G1072" i="10"/>
  <c r="F1072" i="10"/>
  <c r="E1072" i="10"/>
  <c r="D1072" i="10"/>
  <c r="C1072" i="10"/>
  <c r="B1072" i="10"/>
  <c r="A1072" i="10"/>
  <c r="M1072" i="10"/>
  <c r="L1072" i="10"/>
  <c r="J1072" i="10"/>
  <c r="C1071" i="10"/>
  <c r="K1071" i="10"/>
  <c r="H1071" i="10"/>
  <c r="G1071" i="10"/>
  <c r="F1071" i="10"/>
  <c r="E1071" i="10"/>
  <c r="D1071" i="10"/>
  <c r="J1071" i="10"/>
  <c r="B1071" i="10"/>
  <c r="A1071" i="10"/>
  <c r="M1071" i="10"/>
  <c r="L1071" i="10"/>
  <c r="I1071" i="10"/>
  <c r="C1070" i="10"/>
  <c r="I1070" i="10"/>
  <c r="H1070" i="10"/>
  <c r="G1070" i="10"/>
  <c r="F1070" i="10"/>
  <c r="E1070" i="10"/>
  <c r="D1070" i="10"/>
  <c r="K1070" i="10"/>
  <c r="B1070" i="10"/>
  <c r="A1070" i="10"/>
  <c r="M1070" i="10"/>
  <c r="L1070" i="10"/>
  <c r="J1070" i="10"/>
  <c r="K1069" i="10"/>
  <c r="I1069" i="10"/>
  <c r="H1069" i="10"/>
  <c r="G1069" i="10"/>
  <c r="F1069" i="10"/>
  <c r="E1069" i="10"/>
  <c r="D1069" i="10"/>
  <c r="C1069" i="10"/>
  <c r="B1069" i="10"/>
  <c r="A1069" i="10"/>
  <c r="L1069" i="10"/>
  <c r="M1069" i="10"/>
  <c r="J1069" i="10"/>
  <c r="C1068" i="10"/>
  <c r="K1068" i="10"/>
  <c r="I1068" i="10"/>
  <c r="G1068" i="10"/>
  <c r="F1068" i="10"/>
  <c r="E1068" i="10"/>
  <c r="D1068" i="10"/>
  <c r="L1068" i="10"/>
  <c r="B1068" i="10"/>
  <c r="A1068" i="10"/>
  <c r="H1068" i="10"/>
  <c r="J1068" i="10"/>
  <c r="M1068" i="10"/>
  <c r="C1067" i="10"/>
  <c r="I1067" i="10"/>
  <c r="H1067" i="10"/>
  <c r="G1067" i="10"/>
  <c r="F1067" i="10"/>
  <c r="E1067" i="10"/>
  <c r="D1067" i="10"/>
  <c r="K1067" i="10"/>
  <c r="B1067" i="10"/>
  <c r="A1067" i="10"/>
  <c r="J1067" i="10"/>
  <c r="L1067" i="10"/>
  <c r="M1067" i="10"/>
  <c r="M1066" i="10"/>
  <c r="L1066" i="10"/>
  <c r="K1066" i="10"/>
  <c r="I1066" i="10"/>
  <c r="H1066" i="10"/>
  <c r="G1066" i="10"/>
  <c r="F1066" i="10"/>
  <c r="E1066" i="10"/>
  <c r="D1066" i="10"/>
  <c r="C1066" i="10"/>
  <c r="B1066" i="10"/>
  <c r="A1066" i="10"/>
  <c r="J1066" i="10"/>
  <c r="I1065" i="10"/>
  <c r="J1065" i="10"/>
  <c r="H1065" i="10"/>
  <c r="G1065" i="10"/>
  <c r="F1065" i="10"/>
  <c r="E1065" i="10"/>
  <c r="D1065" i="10"/>
  <c r="C1065" i="10"/>
  <c r="B1065" i="10"/>
  <c r="A1065" i="10"/>
  <c r="M1065" i="10"/>
  <c r="L1065" i="10"/>
  <c r="K1065" i="10"/>
  <c r="I58" i="4"/>
  <c r="D56" i="3" s="1"/>
  <c r="C1064" i="10"/>
  <c r="H1064" i="10"/>
  <c r="G1064" i="10"/>
  <c r="F1064" i="10"/>
  <c r="E1064" i="10"/>
  <c r="D1064" i="10"/>
  <c r="J1064" i="10"/>
  <c r="B1064" i="10"/>
  <c r="A1064" i="10"/>
  <c r="I1064" i="10"/>
  <c r="K1064" i="10"/>
  <c r="L1064" i="10"/>
  <c r="M1064" i="10"/>
  <c r="M1063" i="10"/>
  <c r="L1063" i="10"/>
  <c r="K1063" i="10"/>
  <c r="J1063" i="10"/>
  <c r="H1063" i="10"/>
  <c r="G1063" i="10"/>
  <c r="F1063" i="10"/>
  <c r="E1063" i="10"/>
  <c r="D1063" i="10"/>
  <c r="C1063" i="10"/>
  <c r="B1063" i="10"/>
  <c r="A1063" i="10"/>
  <c r="I1063" i="10"/>
  <c r="D1062" i="10"/>
  <c r="M1062" i="10"/>
  <c r="L1062" i="10"/>
  <c r="K1062" i="10"/>
  <c r="J1062" i="10"/>
  <c r="I1062" i="10"/>
  <c r="H1062" i="10"/>
  <c r="G1062" i="10"/>
  <c r="F1062" i="10"/>
  <c r="E1062" i="10"/>
  <c r="C1062" i="10"/>
  <c r="B1062" i="10"/>
  <c r="A1062" i="10"/>
  <c r="M1061" i="10"/>
  <c r="L1061" i="10"/>
  <c r="K1061" i="10"/>
  <c r="J1061" i="10"/>
  <c r="I1061" i="10"/>
  <c r="H1061" i="10"/>
  <c r="G1061" i="10"/>
  <c r="F1061" i="10"/>
  <c r="E1061" i="10"/>
  <c r="D1061" i="10"/>
  <c r="C1061" i="10"/>
  <c r="B1061" i="10"/>
  <c r="A1061" i="10"/>
  <c r="M1060" i="10"/>
  <c r="L1060" i="10"/>
  <c r="K1060" i="10"/>
  <c r="J1060" i="10"/>
  <c r="I1060" i="10"/>
  <c r="H1060" i="10"/>
  <c r="G1060" i="10"/>
  <c r="F1060" i="10"/>
  <c r="E1060" i="10"/>
  <c r="D1060" i="10"/>
  <c r="C1060" i="10"/>
  <c r="B1060" i="10"/>
  <c r="A1060" i="10"/>
  <c r="M1059" i="10"/>
  <c r="L1059" i="10"/>
  <c r="K1059" i="10"/>
  <c r="J1059" i="10"/>
  <c r="I1059" i="10"/>
  <c r="H1059" i="10"/>
  <c r="G1059" i="10"/>
  <c r="F1059" i="10"/>
  <c r="E1059" i="10"/>
  <c r="D1059" i="10"/>
  <c r="C1059" i="10"/>
  <c r="B1059" i="10"/>
  <c r="A1059" i="10"/>
  <c r="M1058" i="10"/>
  <c r="L1058" i="10"/>
  <c r="K1058" i="10"/>
  <c r="J1058" i="10"/>
  <c r="I1058" i="10"/>
  <c r="H1058" i="10"/>
  <c r="G1058" i="10"/>
  <c r="F1058" i="10"/>
  <c r="E1058" i="10"/>
  <c r="D1058" i="10"/>
  <c r="C1058" i="10"/>
  <c r="B1058" i="10"/>
  <c r="A1058" i="10"/>
  <c r="M1057" i="10"/>
  <c r="L1057" i="10"/>
  <c r="K1057" i="10"/>
  <c r="J1057" i="10"/>
  <c r="I1057" i="10"/>
  <c r="H1057" i="10"/>
  <c r="G1057" i="10"/>
  <c r="F1057" i="10"/>
  <c r="E1057" i="10"/>
  <c r="D1057" i="10"/>
  <c r="C1057" i="10"/>
  <c r="B1057" i="10"/>
  <c r="A1057" i="10"/>
  <c r="M1056" i="10"/>
  <c r="L1056" i="10"/>
  <c r="K1056" i="10"/>
  <c r="J1056" i="10"/>
  <c r="I1056" i="10"/>
  <c r="H1056" i="10"/>
  <c r="G1056" i="10"/>
  <c r="F1056" i="10"/>
  <c r="E1056" i="10"/>
  <c r="D1056" i="10"/>
  <c r="C1056" i="10"/>
  <c r="B1056" i="10"/>
  <c r="A1056" i="10"/>
  <c r="M1055" i="10"/>
  <c r="L1055" i="10"/>
  <c r="K1055" i="10"/>
  <c r="J1055" i="10"/>
  <c r="I1055" i="10"/>
  <c r="H1055" i="10"/>
  <c r="G1055" i="10"/>
  <c r="F1055" i="10"/>
  <c r="E1055" i="10"/>
  <c r="D1055" i="10"/>
  <c r="C1055" i="10"/>
  <c r="B1055" i="10"/>
  <c r="A1055" i="10"/>
  <c r="I1054" i="10"/>
  <c r="L1054" i="10"/>
  <c r="K1054" i="10"/>
  <c r="J1054" i="10"/>
  <c r="F1054" i="10"/>
  <c r="E1054" i="10"/>
  <c r="D1054" i="10"/>
  <c r="C1054" i="10"/>
  <c r="B1054" i="10"/>
  <c r="A1054" i="10"/>
  <c r="H1054" i="10"/>
  <c r="M1054" i="10"/>
  <c r="G1054" i="10"/>
  <c r="M1053" i="10"/>
  <c r="L1053" i="10"/>
  <c r="K1053" i="10"/>
  <c r="J1053" i="10"/>
  <c r="I1053" i="10"/>
  <c r="H1053" i="10"/>
  <c r="G1053" i="10"/>
  <c r="F1053" i="10"/>
  <c r="E1053" i="10"/>
  <c r="D1053" i="10"/>
  <c r="C1053" i="10"/>
  <c r="B1053" i="10"/>
  <c r="A1053" i="10"/>
  <c r="M1052" i="10"/>
  <c r="L1052" i="10"/>
  <c r="K1052" i="10"/>
  <c r="J1052" i="10"/>
  <c r="I1052" i="10"/>
  <c r="H1052" i="10"/>
  <c r="G1052" i="10"/>
  <c r="F1052" i="10"/>
  <c r="E1052" i="10"/>
  <c r="D1052" i="10"/>
  <c r="C1052" i="10"/>
  <c r="B1052" i="10"/>
  <c r="A1052" i="10"/>
  <c r="M1051" i="10"/>
  <c r="L1051" i="10"/>
  <c r="K1051" i="10"/>
  <c r="J1051" i="10"/>
  <c r="I1051" i="10"/>
  <c r="H1051" i="10"/>
  <c r="G1051" i="10"/>
  <c r="F1051" i="10"/>
  <c r="E1051" i="10"/>
  <c r="D1051" i="10"/>
  <c r="C1051" i="10"/>
  <c r="B1051" i="10"/>
  <c r="A1051" i="10"/>
  <c r="M1050" i="10"/>
  <c r="L1050" i="10"/>
  <c r="K1050" i="10"/>
  <c r="J1050" i="10"/>
  <c r="I1050" i="10"/>
  <c r="H1050" i="10"/>
  <c r="G1050" i="10"/>
  <c r="F1050" i="10"/>
  <c r="E1050" i="10"/>
  <c r="D1050" i="10"/>
  <c r="C1050" i="10"/>
  <c r="B1050" i="10"/>
  <c r="A1050" i="10"/>
  <c r="M1049" i="10"/>
  <c r="L1049" i="10"/>
  <c r="K1049" i="10"/>
  <c r="J1049" i="10"/>
  <c r="I1049" i="10"/>
  <c r="H1049" i="10"/>
  <c r="G1049" i="10"/>
  <c r="F1049" i="10"/>
  <c r="E1049" i="10"/>
  <c r="D1049" i="10"/>
  <c r="C1049" i="10"/>
  <c r="B1049" i="10"/>
  <c r="A1049" i="10"/>
  <c r="J1048" i="10"/>
  <c r="K1048" i="10"/>
  <c r="L1048" i="10"/>
  <c r="M1048" i="10"/>
  <c r="I1048" i="10"/>
  <c r="H1048" i="10"/>
  <c r="G1048" i="10"/>
  <c r="F1048" i="10"/>
  <c r="E1048" i="10"/>
  <c r="D1048" i="10"/>
  <c r="C1048" i="10"/>
  <c r="B1048" i="10"/>
  <c r="A1048" i="10"/>
  <c r="M1047" i="10"/>
  <c r="L1047" i="10"/>
  <c r="K1047" i="10"/>
  <c r="J1047" i="10"/>
  <c r="I1047" i="10"/>
  <c r="H1047" i="10"/>
  <c r="G1047" i="10"/>
  <c r="F1047" i="10"/>
  <c r="E1047" i="10"/>
  <c r="D1047" i="10"/>
  <c r="C1047" i="10"/>
  <c r="B1047" i="10"/>
  <c r="A1047" i="10"/>
  <c r="M1046" i="10"/>
  <c r="L1046" i="10"/>
  <c r="K1046" i="10"/>
  <c r="J1046" i="10"/>
  <c r="I1046" i="10"/>
  <c r="H1046" i="10"/>
  <c r="G1046" i="10"/>
  <c r="F1046" i="10"/>
  <c r="E1046" i="10"/>
  <c r="D1046" i="10"/>
  <c r="C1046" i="10"/>
  <c r="B1046" i="10"/>
  <c r="A1046" i="10"/>
  <c r="M1045" i="10"/>
  <c r="L1045" i="10"/>
  <c r="K1045" i="10"/>
  <c r="J1045" i="10"/>
  <c r="I1045" i="10"/>
  <c r="H1045" i="10"/>
  <c r="G1045" i="10"/>
  <c r="F1045" i="10"/>
  <c r="E1045" i="10"/>
  <c r="D1045" i="10"/>
  <c r="C1045" i="10"/>
  <c r="B1045" i="10"/>
  <c r="A1045" i="10"/>
  <c r="M1044" i="10"/>
  <c r="L1044" i="10"/>
  <c r="H1044" i="10"/>
  <c r="G1044" i="10"/>
  <c r="F1044" i="10"/>
  <c r="E1044" i="10"/>
  <c r="D1044" i="10"/>
  <c r="C1044" i="10"/>
  <c r="B1044" i="10"/>
  <c r="A1044" i="10"/>
  <c r="K1044" i="10"/>
  <c r="I1044" i="10"/>
  <c r="J1044" i="10"/>
  <c r="M1043" i="10"/>
  <c r="L1043" i="10"/>
  <c r="K1043" i="10"/>
  <c r="J1043" i="10"/>
  <c r="I1043" i="10"/>
  <c r="H1043" i="10"/>
  <c r="G1043" i="10"/>
  <c r="F1043" i="10"/>
  <c r="E1043" i="10"/>
  <c r="D1043" i="10"/>
  <c r="C1043" i="10"/>
  <c r="B1043" i="10"/>
  <c r="A1043" i="10"/>
  <c r="H1042" i="10"/>
  <c r="L1042" i="10"/>
  <c r="K1042" i="10"/>
  <c r="J1042" i="10"/>
  <c r="I1042" i="10"/>
  <c r="G1042" i="10"/>
  <c r="F1042" i="10"/>
  <c r="E1042" i="10"/>
  <c r="D1042" i="10"/>
  <c r="C1042" i="10"/>
  <c r="B1042" i="10"/>
  <c r="A1042" i="10"/>
  <c r="I57" i="4"/>
  <c r="D55" i="3" s="1"/>
  <c r="M1042" i="10"/>
  <c r="M1041" i="10"/>
  <c r="L1041" i="10"/>
  <c r="K1041" i="10"/>
  <c r="J1041" i="10"/>
  <c r="I1041" i="10"/>
  <c r="H1041" i="10"/>
  <c r="G1041" i="10"/>
  <c r="F1041" i="10"/>
  <c r="E1041" i="10"/>
  <c r="D1041" i="10"/>
  <c r="C1041" i="10"/>
  <c r="B1041" i="10"/>
  <c r="A1041" i="10"/>
  <c r="M1040" i="10"/>
  <c r="L1040" i="10"/>
  <c r="K1040" i="10"/>
  <c r="J1040" i="10"/>
  <c r="I1040" i="10"/>
  <c r="H1040" i="10"/>
  <c r="G1040" i="10"/>
  <c r="F1040" i="10"/>
  <c r="E1040" i="10"/>
  <c r="D1040" i="10"/>
  <c r="C1040" i="10"/>
  <c r="B1040" i="10"/>
  <c r="A1040" i="10"/>
  <c r="M1039" i="10"/>
  <c r="L1039" i="10"/>
  <c r="K1039" i="10"/>
  <c r="J1039" i="10"/>
  <c r="I1039" i="10"/>
  <c r="H1039" i="10"/>
  <c r="G1039" i="10"/>
  <c r="F1039" i="10"/>
  <c r="E1039" i="10"/>
  <c r="D1039" i="10"/>
  <c r="C1039" i="10"/>
  <c r="B1039" i="10"/>
  <c r="A1039" i="10"/>
  <c r="M1038" i="10"/>
  <c r="L1038" i="10"/>
  <c r="K1038" i="10"/>
  <c r="J1038" i="10"/>
  <c r="I1038" i="10"/>
  <c r="H1038" i="10"/>
  <c r="G1038" i="10"/>
  <c r="F1038" i="10"/>
  <c r="E1038" i="10"/>
  <c r="D1038" i="10"/>
  <c r="C1038" i="10"/>
  <c r="B1038" i="10"/>
  <c r="A1038" i="10"/>
  <c r="M1037" i="10"/>
  <c r="L1037" i="10"/>
  <c r="K1037" i="10"/>
  <c r="J1037" i="10"/>
  <c r="I1037" i="10"/>
  <c r="H1037" i="10"/>
  <c r="G1037" i="10"/>
  <c r="F1037" i="10"/>
  <c r="E1037" i="10"/>
  <c r="D1037" i="10"/>
  <c r="C1037" i="10"/>
  <c r="B1037" i="10"/>
  <c r="A1037" i="10"/>
  <c r="M1036" i="10"/>
  <c r="K1036" i="10"/>
  <c r="J1036" i="10"/>
  <c r="I1036" i="10"/>
  <c r="H1036" i="10"/>
  <c r="G1036" i="10"/>
  <c r="F1036" i="10"/>
  <c r="E1036" i="10"/>
  <c r="D1036" i="10"/>
  <c r="C1036" i="10"/>
  <c r="B1036" i="10"/>
  <c r="A1036" i="10"/>
  <c r="L1036" i="10"/>
  <c r="M1035" i="10"/>
  <c r="L1035" i="10"/>
  <c r="K1035" i="10"/>
  <c r="J1035" i="10"/>
  <c r="I1035" i="10"/>
  <c r="H1035" i="10"/>
  <c r="G1035" i="10"/>
  <c r="F1035" i="10"/>
  <c r="E1035" i="10"/>
  <c r="D1035" i="10"/>
  <c r="C1035" i="10"/>
  <c r="B1035" i="10"/>
  <c r="A1035" i="10"/>
  <c r="M1034" i="10"/>
  <c r="L1034" i="10"/>
  <c r="K1034" i="10"/>
  <c r="J1034" i="10"/>
  <c r="I1034" i="10"/>
  <c r="H1034" i="10"/>
  <c r="G1034" i="10"/>
  <c r="F1034" i="10"/>
  <c r="E1034" i="10"/>
  <c r="D1034" i="10"/>
  <c r="C1034" i="10"/>
  <c r="B1034" i="10"/>
  <c r="A1034" i="10"/>
  <c r="M1033" i="10"/>
  <c r="L1033" i="10"/>
  <c r="K1033" i="10"/>
  <c r="J1033" i="10"/>
  <c r="I1033" i="10"/>
  <c r="H1033" i="10"/>
  <c r="G1033" i="10"/>
  <c r="F1033" i="10"/>
  <c r="E1033" i="10"/>
  <c r="D1033" i="10"/>
  <c r="C1033" i="10"/>
  <c r="B1033" i="10"/>
  <c r="A1033" i="10"/>
  <c r="M1032" i="10"/>
  <c r="L1032" i="10"/>
  <c r="K1032" i="10"/>
  <c r="J1032" i="10"/>
  <c r="I1032" i="10"/>
  <c r="H1032" i="10"/>
  <c r="G1032" i="10"/>
  <c r="F1032" i="10"/>
  <c r="E1032" i="10"/>
  <c r="D1032" i="10"/>
  <c r="C1032" i="10"/>
  <c r="B1032" i="10"/>
  <c r="A1032" i="10"/>
  <c r="M1031" i="10"/>
  <c r="L1031" i="10"/>
  <c r="K1031" i="10"/>
  <c r="J1031" i="10"/>
  <c r="I1031" i="10"/>
  <c r="H1031" i="10"/>
  <c r="G1031" i="10"/>
  <c r="F1031" i="10"/>
  <c r="E1031" i="10"/>
  <c r="D1031" i="10"/>
  <c r="C1031" i="10"/>
  <c r="B1031" i="10"/>
  <c r="A1031" i="10"/>
  <c r="C1030" i="10"/>
  <c r="K1030" i="10"/>
  <c r="D1030" i="10"/>
  <c r="F1030" i="10"/>
  <c r="E1030" i="10"/>
  <c r="B1030" i="10"/>
  <c r="M1030" i="10"/>
  <c r="L1030" i="10"/>
  <c r="A1030" i="10"/>
  <c r="G1030" i="10"/>
  <c r="H1030" i="10"/>
  <c r="I1030" i="10"/>
  <c r="J1030" i="10"/>
  <c r="J1029" i="10"/>
  <c r="K1029" i="10"/>
  <c r="I1029" i="10"/>
  <c r="G1029" i="10"/>
  <c r="F1029" i="10"/>
  <c r="E1029" i="10"/>
  <c r="D1029" i="10"/>
  <c r="C1029" i="10"/>
  <c r="B1029" i="10"/>
  <c r="A1029" i="10"/>
  <c r="L1029" i="10"/>
  <c r="H1029" i="10"/>
  <c r="M1029" i="10"/>
  <c r="K1028" i="10"/>
  <c r="I1028" i="10"/>
  <c r="H1028" i="10"/>
  <c r="G1028" i="10"/>
  <c r="F1028" i="10"/>
  <c r="E1028" i="10"/>
  <c r="D1028" i="10"/>
  <c r="C1028" i="10"/>
  <c r="B1028" i="10"/>
  <c r="A1028" i="10"/>
  <c r="M1028" i="10"/>
  <c r="L1028" i="10"/>
  <c r="J1028" i="10"/>
  <c r="C1027" i="10"/>
  <c r="K1027" i="10"/>
  <c r="H1027" i="10"/>
  <c r="G1027" i="10"/>
  <c r="F1027" i="10"/>
  <c r="E1027" i="10"/>
  <c r="D1027" i="10"/>
  <c r="J1027" i="10"/>
  <c r="B1027" i="10"/>
  <c r="A1027" i="10"/>
  <c r="M1027" i="10"/>
  <c r="L1027" i="10"/>
  <c r="I1027" i="10"/>
  <c r="C1026" i="10"/>
  <c r="I1026" i="10"/>
  <c r="H1026" i="10"/>
  <c r="G1026" i="10"/>
  <c r="F1026" i="10"/>
  <c r="E1026" i="10"/>
  <c r="D1026" i="10"/>
  <c r="K1026" i="10"/>
  <c r="B1026" i="10"/>
  <c r="A1026" i="10"/>
  <c r="M1026" i="10"/>
  <c r="L1026" i="10"/>
  <c r="J1026" i="10"/>
  <c r="K1025" i="10"/>
  <c r="I1025" i="10"/>
  <c r="H1025" i="10"/>
  <c r="G1025" i="10"/>
  <c r="L1025" i="10"/>
  <c r="F1025" i="10"/>
  <c r="E1025" i="10"/>
  <c r="D1025" i="10"/>
  <c r="C1025" i="10"/>
  <c r="B1025" i="10"/>
  <c r="A1025" i="10"/>
  <c r="M1025" i="10"/>
  <c r="J1025" i="10"/>
  <c r="D1024" i="10"/>
  <c r="E1024" i="10"/>
  <c r="I1024" i="10"/>
  <c r="H1024" i="10"/>
  <c r="G1024" i="10"/>
  <c r="F1024" i="10"/>
  <c r="K1024" i="10"/>
  <c r="L1024" i="10"/>
  <c r="M1024" i="10"/>
  <c r="B1024" i="10"/>
  <c r="A1024" i="10"/>
  <c r="J1024" i="10"/>
  <c r="C1024" i="10"/>
  <c r="J1023" i="10"/>
  <c r="M1023" i="10"/>
  <c r="L1023" i="10"/>
  <c r="H1023" i="10"/>
  <c r="G1023" i="10"/>
  <c r="F1023" i="10"/>
  <c r="E1023" i="10"/>
  <c r="D1023" i="10"/>
  <c r="C1023" i="10"/>
  <c r="B1023" i="10"/>
  <c r="A1023" i="10"/>
  <c r="I1023" i="10"/>
  <c r="K1023" i="10"/>
  <c r="J1022" i="10"/>
  <c r="K1022" i="10"/>
  <c r="I1022" i="10"/>
  <c r="H1022" i="10"/>
  <c r="G1022" i="10"/>
  <c r="F1022" i="10"/>
  <c r="E1022" i="10"/>
  <c r="D1022" i="10"/>
  <c r="C1022" i="10"/>
  <c r="B1022" i="10"/>
  <c r="A1022" i="10"/>
  <c r="L1022" i="10"/>
  <c r="M1022" i="10"/>
  <c r="I56" i="4"/>
  <c r="D54" i="3" s="1"/>
  <c r="D1021" i="10"/>
  <c r="K1021" i="10"/>
  <c r="H1021" i="10"/>
  <c r="G1021" i="10"/>
  <c r="F1021" i="10"/>
  <c r="E1021" i="10"/>
  <c r="J1021" i="10"/>
  <c r="C1021" i="10"/>
  <c r="B1021" i="10"/>
  <c r="A1021" i="10"/>
  <c r="M1021" i="10"/>
  <c r="L1021" i="10"/>
  <c r="I1021" i="10"/>
  <c r="J1020" i="10"/>
  <c r="K1020" i="10"/>
  <c r="H1020" i="10"/>
  <c r="G1020" i="10"/>
  <c r="F1020" i="10"/>
  <c r="E1020" i="10"/>
  <c r="D1020" i="10"/>
  <c r="C1020" i="10"/>
  <c r="B1020" i="10"/>
  <c r="A1020" i="10"/>
  <c r="M1020" i="10"/>
  <c r="L1020" i="10"/>
  <c r="I1020" i="10"/>
  <c r="C1019" i="10"/>
  <c r="I1019" i="10"/>
  <c r="H1019" i="10"/>
  <c r="G1019" i="10"/>
  <c r="F1019" i="10"/>
  <c r="E1019" i="10"/>
  <c r="D1019" i="10"/>
  <c r="K1019" i="10"/>
  <c r="B1019" i="10"/>
  <c r="A1019" i="10"/>
  <c r="M1019" i="10"/>
  <c r="L1019" i="10"/>
  <c r="J1019" i="10"/>
  <c r="K1018" i="10"/>
  <c r="I1018" i="10"/>
  <c r="H1018" i="10"/>
  <c r="G1018" i="10"/>
  <c r="F1018" i="10"/>
  <c r="E1018" i="10"/>
  <c r="D1018" i="10"/>
  <c r="C1018" i="10"/>
  <c r="B1018" i="10"/>
  <c r="A1018" i="10"/>
  <c r="L1018" i="10"/>
  <c r="M1018" i="10"/>
  <c r="J1018" i="10"/>
  <c r="I1017" i="10"/>
  <c r="A1017" i="10"/>
  <c r="J1017" i="10"/>
  <c r="L1017" i="10"/>
  <c r="M1017" i="10"/>
  <c r="H1017" i="10"/>
  <c r="G1017" i="10"/>
  <c r="F1017" i="10"/>
  <c r="E1017" i="10"/>
  <c r="D1017" i="10"/>
  <c r="C1017" i="10"/>
  <c r="K1017" i="10"/>
  <c r="B1017" i="10"/>
  <c r="A1016" i="10"/>
  <c r="M1016" i="10"/>
  <c r="L1016" i="10"/>
  <c r="K1016" i="10"/>
  <c r="J1016" i="10"/>
  <c r="I1016" i="10"/>
  <c r="H1016" i="10"/>
  <c r="G1016" i="10"/>
  <c r="F1016" i="10"/>
  <c r="E1016" i="10"/>
  <c r="D1016" i="10"/>
  <c r="C1016" i="10"/>
  <c r="B1016" i="10"/>
  <c r="A1015" i="10"/>
  <c r="M1015" i="10"/>
  <c r="L1015" i="10"/>
  <c r="K1015" i="10"/>
  <c r="J1015" i="10"/>
  <c r="I1015" i="10"/>
  <c r="H1015" i="10"/>
  <c r="G1015" i="10"/>
  <c r="F1015" i="10"/>
  <c r="E1015" i="10"/>
  <c r="D1015" i="10"/>
  <c r="C1015" i="10"/>
  <c r="B1015" i="10"/>
  <c r="A1014" i="10"/>
  <c r="M1014" i="10"/>
  <c r="L1014" i="10"/>
  <c r="K1014" i="10"/>
  <c r="J1014" i="10"/>
  <c r="I1014" i="10"/>
  <c r="H1014" i="10"/>
  <c r="G1014" i="10"/>
  <c r="F1014" i="10"/>
  <c r="E1014" i="10"/>
  <c r="D1014" i="10"/>
  <c r="C1014" i="10"/>
  <c r="B1014" i="10"/>
  <c r="G1013" i="10"/>
  <c r="B1013" i="10"/>
  <c r="L1013" i="10"/>
  <c r="K1013" i="10"/>
  <c r="J1013" i="10"/>
  <c r="I1013" i="10"/>
  <c r="H1013" i="10"/>
  <c r="A1013" i="10"/>
  <c r="F1013" i="10"/>
  <c r="E1013" i="10"/>
  <c r="D1013" i="10"/>
  <c r="C1013" i="10"/>
  <c r="M1013" i="10"/>
  <c r="A1012" i="10"/>
  <c r="M1012" i="10"/>
  <c r="L1012" i="10"/>
  <c r="K1012" i="10"/>
  <c r="J1012" i="10"/>
  <c r="I1012" i="10"/>
  <c r="H1012" i="10"/>
  <c r="G1012" i="10"/>
  <c r="F1012" i="10"/>
  <c r="E1012" i="10"/>
  <c r="D1012" i="10"/>
  <c r="C1012" i="10"/>
  <c r="B1012" i="10"/>
  <c r="A1011" i="10"/>
  <c r="M1011" i="10"/>
  <c r="L1011" i="10"/>
  <c r="K1011" i="10"/>
  <c r="J1011" i="10"/>
  <c r="I1011" i="10"/>
  <c r="H1011" i="10"/>
  <c r="G1011" i="10"/>
  <c r="F1011" i="10"/>
  <c r="E1011" i="10"/>
  <c r="D1011" i="10"/>
  <c r="C1011" i="10"/>
  <c r="B1011" i="10"/>
  <c r="M1010" i="10"/>
  <c r="A1010" i="10"/>
  <c r="K1010" i="10"/>
  <c r="J1010" i="10"/>
  <c r="I1010" i="10"/>
  <c r="H1010" i="10"/>
  <c r="G1010" i="10"/>
  <c r="F1010" i="10"/>
  <c r="E1010" i="10"/>
  <c r="D1010" i="10"/>
  <c r="C1010" i="10"/>
  <c r="L1010" i="10"/>
  <c r="B1010" i="10"/>
  <c r="A1009" i="10"/>
  <c r="M1009" i="10"/>
  <c r="L1009" i="10"/>
  <c r="K1009" i="10"/>
  <c r="J1009" i="10"/>
  <c r="I1009" i="10"/>
  <c r="H1009" i="10"/>
  <c r="G1009" i="10"/>
  <c r="F1009" i="10"/>
  <c r="E1009" i="10"/>
  <c r="D1009" i="10"/>
  <c r="C1009" i="10"/>
  <c r="B1009" i="10"/>
  <c r="G1008" i="10"/>
  <c r="A1008" i="10"/>
  <c r="L1008" i="10"/>
  <c r="K1008" i="10"/>
  <c r="J1008" i="10"/>
  <c r="I1008" i="10"/>
  <c r="H1008" i="10"/>
  <c r="M1008" i="10"/>
  <c r="F1008" i="10"/>
  <c r="E1008" i="10"/>
  <c r="D1008" i="10"/>
  <c r="C1008" i="10"/>
  <c r="B1008" i="10"/>
  <c r="G1007" i="10"/>
  <c r="B1007" i="10"/>
  <c r="L1007" i="10"/>
  <c r="K1007" i="10"/>
  <c r="J1007" i="10"/>
  <c r="I1007" i="10"/>
  <c r="H1007" i="10"/>
  <c r="A1007" i="10"/>
  <c r="F1007" i="10"/>
  <c r="E1007" i="10"/>
  <c r="D1007" i="10"/>
  <c r="C1007" i="10"/>
  <c r="M1007" i="10"/>
  <c r="A1006" i="10"/>
  <c r="M1006" i="10"/>
  <c r="L1006" i="10"/>
  <c r="K1006" i="10"/>
  <c r="J1006" i="10"/>
  <c r="I1006" i="10"/>
  <c r="H1006" i="10"/>
  <c r="G1006" i="10"/>
  <c r="F1006" i="10"/>
  <c r="E1006" i="10"/>
  <c r="D1006" i="10"/>
  <c r="C1006" i="10"/>
  <c r="B1006" i="10"/>
  <c r="I55" i="4"/>
  <c r="D53" i="3" s="1"/>
  <c r="M1005" i="10"/>
  <c r="L1005" i="10"/>
  <c r="K1005" i="10"/>
  <c r="J1005" i="10"/>
  <c r="I1005" i="10"/>
  <c r="H1005" i="10"/>
  <c r="G1005" i="10"/>
  <c r="F1005" i="10"/>
  <c r="E1005" i="10"/>
  <c r="D1005" i="10"/>
  <c r="C1005" i="10"/>
  <c r="B1005" i="10"/>
  <c r="A1005" i="10"/>
  <c r="M1004" i="10"/>
  <c r="L1004" i="10"/>
  <c r="K1004" i="10"/>
  <c r="J1004" i="10"/>
  <c r="I1004" i="10"/>
  <c r="H1004" i="10"/>
  <c r="G1004" i="10"/>
  <c r="F1004" i="10"/>
  <c r="E1004" i="10"/>
  <c r="D1004" i="10"/>
  <c r="C1004" i="10"/>
  <c r="B1004" i="10"/>
  <c r="A1004" i="10"/>
  <c r="H1003" i="10"/>
  <c r="G1003" i="10"/>
  <c r="K1003" i="10"/>
  <c r="J1003" i="10"/>
  <c r="I1003" i="10"/>
  <c r="M1003" i="10"/>
  <c r="F1003" i="10"/>
  <c r="L1003" i="10"/>
  <c r="E1003" i="10"/>
  <c r="D1003" i="10"/>
  <c r="C1003" i="10"/>
  <c r="B1003" i="10"/>
  <c r="A1003" i="10"/>
  <c r="F1002" i="10"/>
  <c r="L1002" i="10"/>
  <c r="K1002" i="10"/>
  <c r="J1002" i="10"/>
  <c r="I1002" i="10"/>
  <c r="H1002" i="10"/>
  <c r="G1002" i="10"/>
  <c r="M1002" i="10"/>
  <c r="E1002" i="10"/>
  <c r="D1002" i="10"/>
  <c r="C1002" i="10"/>
  <c r="B1002" i="10"/>
  <c r="A1002" i="10"/>
  <c r="M1001" i="10"/>
  <c r="L1001" i="10"/>
  <c r="K1001" i="10"/>
  <c r="J1001" i="10"/>
  <c r="I1001" i="10"/>
  <c r="H1001" i="10"/>
  <c r="G1001" i="10"/>
  <c r="F1001" i="10"/>
  <c r="E1001" i="10"/>
  <c r="D1001" i="10"/>
  <c r="C1001" i="10"/>
  <c r="B1001" i="10"/>
  <c r="A1001" i="10"/>
  <c r="G1000" i="10"/>
  <c r="M1000" i="10"/>
  <c r="K1000" i="10"/>
  <c r="J1000" i="10"/>
  <c r="H1000" i="10"/>
  <c r="F1000" i="10"/>
  <c r="E1000" i="10"/>
  <c r="D1000" i="10"/>
  <c r="C1000" i="10"/>
  <c r="B1000" i="10"/>
  <c r="A1000" i="10"/>
  <c r="L1000" i="10"/>
  <c r="I1000" i="10"/>
  <c r="L999" i="10"/>
  <c r="J999" i="10"/>
  <c r="I999" i="10"/>
  <c r="H999" i="10"/>
  <c r="G999" i="10"/>
  <c r="F999" i="10"/>
  <c r="E999" i="10"/>
  <c r="D999" i="10"/>
  <c r="C999" i="10"/>
  <c r="B999" i="10"/>
  <c r="A999" i="10"/>
  <c r="M999" i="10"/>
  <c r="K999" i="10"/>
  <c r="E998" i="10"/>
  <c r="J998" i="10"/>
  <c r="I998" i="10"/>
  <c r="H998" i="10"/>
  <c r="G998" i="10"/>
  <c r="F998" i="10"/>
  <c r="L998" i="10"/>
  <c r="D998" i="10"/>
  <c r="C998" i="10"/>
  <c r="B998" i="10"/>
  <c r="A998" i="10"/>
  <c r="M998" i="10"/>
  <c r="K998" i="10"/>
  <c r="L997" i="10"/>
  <c r="J997" i="10"/>
  <c r="I997" i="10"/>
  <c r="H997" i="10"/>
  <c r="G997" i="10"/>
  <c r="F997" i="10"/>
  <c r="E997" i="10"/>
  <c r="D997" i="10"/>
  <c r="C997" i="10"/>
  <c r="B997" i="10"/>
  <c r="A997" i="10"/>
  <c r="M997" i="10"/>
  <c r="K997" i="10"/>
  <c r="D996" i="10"/>
  <c r="M996" i="10"/>
  <c r="I996" i="10"/>
  <c r="H996" i="10"/>
  <c r="G996" i="10"/>
  <c r="F996" i="10"/>
  <c r="K996" i="10"/>
  <c r="L996" i="10"/>
  <c r="C996" i="10"/>
  <c r="B996" i="10"/>
  <c r="A996" i="10"/>
  <c r="J996" i="10"/>
  <c r="E996" i="10"/>
  <c r="L995" i="10"/>
  <c r="J995" i="10"/>
  <c r="I995" i="10"/>
  <c r="H995" i="10"/>
  <c r="G995" i="10"/>
  <c r="F995" i="10"/>
  <c r="E995" i="10"/>
  <c r="D995" i="10"/>
  <c r="C995" i="10"/>
  <c r="B995" i="10"/>
  <c r="A995" i="10"/>
  <c r="M995" i="10"/>
  <c r="K995" i="10"/>
  <c r="K994" i="10"/>
  <c r="M994" i="10"/>
  <c r="I994" i="10"/>
  <c r="H994" i="10"/>
  <c r="G994" i="10"/>
  <c r="F994" i="10"/>
  <c r="E994" i="10"/>
  <c r="D994" i="10"/>
  <c r="C994" i="10"/>
  <c r="B994" i="10"/>
  <c r="A994" i="10"/>
  <c r="L994" i="10"/>
  <c r="J994" i="10"/>
  <c r="L993" i="10"/>
  <c r="J993" i="10"/>
  <c r="I993" i="10"/>
  <c r="H993" i="10"/>
  <c r="G993" i="10"/>
  <c r="F993" i="10"/>
  <c r="E993" i="10"/>
  <c r="D993" i="10"/>
  <c r="C993" i="10"/>
  <c r="B993" i="10"/>
  <c r="A993" i="10"/>
  <c r="M993" i="10"/>
  <c r="K993" i="10"/>
  <c r="K992" i="10"/>
  <c r="L992" i="10"/>
  <c r="I992" i="10"/>
  <c r="H992" i="10"/>
  <c r="G992" i="10"/>
  <c r="F992" i="10"/>
  <c r="E992" i="10"/>
  <c r="D992" i="10"/>
  <c r="C992" i="10"/>
  <c r="B992" i="10"/>
  <c r="A992" i="10"/>
  <c r="M992" i="10"/>
  <c r="J992" i="10"/>
  <c r="K991" i="10"/>
  <c r="L991" i="10"/>
  <c r="I991" i="10"/>
  <c r="H991" i="10"/>
  <c r="G991" i="10"/>
  <c r="F991" i="10"/>
  <c r="E991" i="10"/>
  <c r="D991" i="10"/>
  <c r="C991" i="10"/>
  <c r="B991" i="10"/>
  <c r="A991" i="10"/>
  <c r="M991" i="10"/>
  <c r="J991" i="10"/>
  <c r="D990" i="10"/>
  <c r="J990" i="10"/>
  <c r="I990" i="10"/>
  <c r="H990" i="10"/>
  <c r="G990" i="10"/>
  <c r="F990" i="10"/>
  <c r="E990" i="10"/>
  <c r="L990" i="10"/>
  <c r="C990" i="10"/>
  <c r="B990" i="10"/>
  <c r="A990" i="10"/>
  <c r="M990" i="10"/>
  <c r="K990" i="10"/>
  <c r="L989" i="10"/>
  <c r="J989" i="10"/>
  <c r="I989" i="10"/>
  <c r="H989" i="10"/>
  <c r="G989" i="10"/>
  <c r="F989" i="10"/>
  <c r="E989" i="10"/>
  <c r="D989" i="10"/>
  <c r="C989" i="10"/>
  <c r="B989" i="10"/>
  <c r="A989" i="10"/>
  <c r="M989" i="10"/>
  <c r="K989" i="10"/>
  <c r="B988" i="10"/>
  <c r="G988" i="10"/>
  <c r="A988" i="10"/>
  <c r="M988" i="10"/>
  <c r="L988" i="10"/>
  <c r="K988" i="10"/>
  <c r="J988" i="10"/>
  <c r="I988" i="10"/>
  <c r="H988" i="10"/>
  <c r="C988" i="10"/>
  <c r="D988" i="10"/>
  <c r="E988" i="10"/>
  <c r="F988" i="10"/>
  <c r="H987" i="10"/>
  <c r="M987" i="10"/>
  <c r="F987" i="10"/>
  <c r="G987" i="10"/>
  <c r="L987" i="10"/>
  <c r="K987" i="10"/>
  <c r="J987" i="10"/>
  <c r="D987" i="10"/>
  <c r="C987" i="10"/>
  <c r="B987" i="10"/>
  <c r="A987" i="10"/>
  <c r="E987" i="10"/>
  <c r="I987" i="10"/>
  <c r="L986" i="10"/>
  <c r="J986" i="10"/>
  <c r="I986" i="10"/>
  <c r="H986" i="10"/>
  <c r="G986" i="10"/>
  <c r="F986" i="10"/>
  <c r="E986" i="10"/>
  <c r="D986" i="10"/>
  <c r="C986" i="10"/>
  <c r="B986" i="10"/>
  <c r="A986" i="10"/>
  <c r="M986" i="10"/>
  <c r="K986" i="10"/>
  <c r="D985" i="10"/>
  <c r="L985" i="10"/>
  <c r="I985" i="10"/>
  <c r="H985" i="10"/>
  <c r="G985" i="10"/>
  <c r="F985" i="10"/>
  <c r="E985" i="10"/>
  <c r="K985" i="10"/>
  <c r="C985" i="10"/>
  <c r="B985" i="10"/>
  <c r="A985" i="10"/>
  <c r="M985" i="10"/>
  <c r="J985" i="10"/>
  <c r="D984" i="10"/>
  <c r="J984" i="10"/>
  <c r="I984" i="10"/>
  <c r="H984" i="10"/>
  <c r="G984" i="10"/>
  <c r="F984" i="10"/>
  <c r="E984" i="10"/>
  <c r="L984" i="10"/>
  <c r="C984" i="10"/>
  <c r="B984" i="10"/>
  <c r="A984" i="10"/>
  <c r="M984" i="10"/>
  <c r="K984" i="10"/>
  <c r="L983" i="10"/>
  <c r="J983" i="10"/>
  <c r="I983" i="10"/>
  <c r="H983" i="10"/>
  <c r="G983" i="10"/>
  <c r="F983" i="10"/>
  <c r="E983" i="10"/>
  <c r="D983" i="10"/>
  <c r="C983" i="10"/>
  <c r="B983" i="10"/>
  <c r="A983" i="10"/>
  <c r="M983" i="10"/>
  <c r="K983" i="10"/>
  <c r="D982" i="10"/>
  <c r="M982" i="10"/>
  <c r="I982" i="10"/>
  <c r="H982" i="10"/>
  <c r="G982" i="10"/>
  <c r="F982" i="10"/>
  <c r="K982" i="10"/>
  <c r="L982" i="10"/>
  <c r="E982" i="10"/>
  <c r="B982" i="10"/>
  <c r="A982" i="10"/>
  <c r="J982" i="10"/>
  <c r="C982" i="10"/>
  <c r="I54" i="4"/>
  <c r="D52" i="3" s="1"/>
  <c r="J981" i="10"/>
  <c r="M981" i="10"/>
  <c r="H981" i="10"/>
  <c r="G981" i="10"/>
  <c r="F981" i="10"/>
  <c r="E981" i="10"/>
  <c r="D981" i="10"/>
  <c r="C981" i="10"/>
  <c r="B981" i="10"/>
  <c r="A981" i="10"/>
  <c r="I981" i="10"/>
  <c r="K981" i="10"/>
  <c r="L981" i="10"/>
  <c r="K980" i="10"/>
  <c r="I980" i="10"/>
  <c r="H980" i="10"/>
  <c r="G980" i="10"/>
  <c r="F980" i="10"/>
  <c r="E980" i="10"/>
  <c r="D980" i="10"/>
  <c r="C980" i="10"/>
  <c r="B980" i="10"/>
  <c r="A980" i="10"/>
  <c r="L980" i="10"/>
  <c r="M980" i="10"/>
  <c r="J980" i="10"/>
  <c r="D979" i="10"/>
  <c r="K979" i="10"/>
  <c r="H979" i="10"/>
  <c r="G979" i="10"/>
  <c r="F979" i="10"/>
  <c r="E979" i="10"/>
  <c r="J979" i="10"/>
  <c r="C979" i="10"/>
  <c r="B979" i="10"/>
  <c r="A979" i="10"/>
  <c r="M979" i="10"/>
  <c r="L979" i="10"/>
  <c r="I979" i="10"/>
  <c r="J978" i="10"/>
  <c r="K978" i="10"/>
  <c r="H978" i="10"/>
  <c r="G978" i="10"/>
  <c r="F978" i="10"/>
  <c r="E978" i="10"/>
  <c r="D978" i="10"/>
  <c r="C978" i="10"/>
  <c r="B978" i="10"/>
  <c r="A978" i="10"/>
  <c r="M978" i="10"/>
  <c r="L978" i="10"/>
  <c r="I978" i="10"/>
  <c r="C977" i="10"/>
  <c r="I977" i="10"/>
  <c r="H977" i="10"/>
  <c r="G977" i="10"/>
  <c r="F977" i="10"/>
  <c r="E977" i="10"/>
  <c r="D977" i="10"/>
  <c r="K977" i="10"/>
  <c r="B977" i="10"/>
  <c r="A977" i="10"/>
  <c r="M977" i="10"/>
  <c r="L977" i="10"/>
  <c r="J977" i="10"/>
  <c r="K976" i="10"/>
  <c r="I976" i="10"/>
  <c r="H976" i="10"/>
  <c r="G976" i="10"/>
  <c r="F976" i="10"/>
  <c r="E976" i="10"/>
  <c r="D976" i="10"/>
  <c r="C976" i="10"/>
  <c r="B976" i="10"/>
  <c r="A976" i="10"/>
  <c r="L976" i="10"/>
  <c r="M976" i="10"/>
  <c r="J976" i="10"/>
  <c r="E975" i="10"/>
  <c r="F975" i="10"/>
  <c r="J975" i="10"/>
  <c r="I975" i="10"/>
  <c r="H975" i="10"/>
  <c r="G975" i="10"/>
  <c r="L975" i="10"/>
  <c r="M975" i="10"/>
  <c r="D975" i="10"/>
  <c r="C975" i="10"/>
  <c r="B975" i="10"/>
  <c r="A975" i="10"/>
  <c r="K975" i="10"/>
  <c r="L974" i="10"/>
  <c r="K974" i="10"/>
  <c r="J974" i="10"/>
  <c r="I974" i="10"/>
  <c r="H974" i="10"/>
  <c r="G974" i="10"/>
  <c r="F974" i="10"/>
  <c r="E974" i="10"/>
  <c r="D974" i="10"/>
  <c r="C974" i="10"/>
  <c r="B974" i="10"/>
  <c r="A974" i="10"/>
  <c r="M974" i="10"/>
  <c r="M973" i="10"/>
  <c r="K973" i="10"/>
  <c r="J973" i="10"/>
  <c r="I973" i="10"/>
  <c r="H973" i="10"/>
  <c r="G973" i="10"/>
  <c r="F973" i="10"/>
  <c r="E973" i="10"/>
  <c r="D973" i="10"/>
  <c r="C973" i="10"/>
  <c r="B973" i="10"/>
  <c r="A973" i="10"/>
  <c r="L973" i="10"/>
  <c r="E972" i="10"/>
  <c r="M972" i="10"/>
  <c r="J972" i="10"/>
  <c r="I972" i="10"/>
  <c r="H972" i="10"/>
  <c r="G972" i="10"/>
  <c r="F972" i="10"/>
  <c r="L972" i="10"/>
  <c r="D972" i="10"/>
  <c r="C972" i="10"/>
  <c r="B972" i="10"/>
  <c r="A972" i="10"/>
  <c r="K972" i="10"/>
  <c r="L971" i="10"/>
  <c r="M971" i="10"/>
  <c r="J971" i="10"/>
  <c r="I971" i="10"/>
  <c r="H971" i="10"/>
  <c r="G971" i="10"/>
  <c r="F971" i="10"/>
  <c r="E971" i="10"/>
  <c r="D971" i="10"/>
  <c r="C971" i="10"/>
  <c r="B971" i="10"/>
  <c r="A971" i="10"/>
  <c r="K971" i="10"/>
  <c r="E970" i="10"/>
  <c r="K970" i="10"/>
  <c r="J970" i="10"/>
  <c r="I970" i="10"/>
  <c r="H970" i="10"/>
  <c r="G970" i="10"/>
  <c r="F970" i="10"/>
  <c r="M970" i="10"/>
  <c r="D970" i="10"/>
  <c r="C970" i="10"/>
  <c r="B970" i="10"/>
  <c r="A970" i="10"/>
  <c r="L970" i="10"/>
  <c r="M969" i="10"/>
  <c r="K969" i="10"/>
  <c r="J969" i="10"/>
  <c r="I969" i="10"/>
  <c r="H969" i="10"/>
  <c r="G969" i="10"/>
  <c r="F969" i="10"/>
  <c r="E969" i="10"/>
  <c r="D969" i="10"/>
  <c r="C969" i="10"/>
  <c r="B969" i="10"/>
  <c r="A969" i="10"/>
  <c r="L969" i="10"/>
  <c r="K968" i="10"/>
  <c r="M968" i="10"/>
  <c r="J968" i="10"/>
  <c r="I968" i="10"/>
  <c r="H968" i="10"/>
  <c r="G968" i="10"/>
  <c r="F968" i="10"/>
  <c r="E968" i="10"/>
  <c r="D968" i="10"/>
  <c r="C968" i="10"/>
  <c r="B968" i="10"/>
  <c r="A968" i="10"/>
  <c r="L968" i="10"/>
  <c r="E967" i="10"/>
  <c r="K967" i="10"/>
  <c r="J967" i="10"/>
  <c r="I967" i="10"/>
  <c r="H967" i="10"/>
  <c r="G967" i="10"/>
  <c r="F967" i="10"/>
  <c r="M967" i="10"/>
  <c r="D967" i="10"/>
  <c r="C967" i="10"/>
  <c r="B967" i="10"/>
  <c r="A967" i="10"/>
  <c r="L967" i="10"/>
  <c r="M966" i="10"/>
  <c r="K966" i="10"/>
  <c r="J966" i="10"/>
  <c r="I966" i="10"/>
  <c r="H966" i="10"/>
  <c r="G966" i="10"/>
  <c r="F966" i="10"/>
  <c r="E966" i="10"/>
  <c r="D966" i="10"/>
  <c r="C966" i="10"/>
  <c r="B966" i="10"/>
  <c r="A966" i="10"/>
  <c r="L966" i="10"/>
  <c r="E965" i="10"/>
  <c r="K965" i="10"/>
  <c r="J965" i="10"/>
  <c r="I965" i="10"/>
  <c r="H965" i="10"/>
  <c r="G965" i="10"/>
  <c r="F965" i="10"/>
  <c r="L965" i="10"/>
  <c r="D965" i="10"/>
  <c r="C965" i="10"/>
  <c r="B965" i="10"/>
  <c r="A965" i="10"/>
  <c r="M965" i="10"/>
  <c r="M964" i="10"/>
  <c r="K964" i="10"/>
  <c r="J964" i="10"/>
  <c r="I964" i="10"/>
  <c r="H964" i="10"/>
  <c r="G964" i="10"/>
  <c r="F964" i="10"/>
  <c r="E964" i="10"/>
  <c r="D964" i="10"/>
  <c r="C964" i="10"/>
  <c r="B964" i="10"/>
  <c r="A964" i="10"/>
  <c r="L964" i="10"/>
  <c r="K963" i="10"/>
  <c r="L963" i="10"/>
  <c r="J963" i="10"/>
  <c r="I963" i="10"/>
  <c r="H963" i="10"/>
  <c r="G963" i="10"/>
  <c r="F963" i="10"/>
  <c r="E963" i="10"/>
  <c r="D963" i="10"/>
  <c r="C963" i="10"/>
  <c r="B963" i="10"/>
  <c r="A963" i="10"/>
  <c r="M963" i="10"/>
  <c r="K962" i="10"/>
  <c r="L962" i="10"/>
  <c r="J962" i="10"/>
  <c r="I962" i="10"/>
  <c r="H962" i="10"/>
  <c r="G962" i="10"/>
  <c r="F962" i="10"/>
  <c r="E962" i="10"/>
  <c r="D962" i="10"/>
  <c r="C962" i="10"/>
  <c r="B962" i="10"/>
  <c r="A962" i="10"/>
  <c r="M962" i="10"/>
  <c r="I53" i="4"/>
  <c r="D51" i="3" s="1"/>
  <c r="E961" i="10"/>
  <c r="J961" i="10"/>
  <c r="I961" i="10"/>
  <c r="H961" i="10"/>
  <c r="G961" i="10"/>
  <c r="F961" i="10"/>
  <c r="K961" i="10"/>
  <c r="D961" i="10"/>
  <c r="C961" i="10"/>
  <c r="B961" i="10"/>
  <c r="A961" i="10"/>
  <c r="L961" i="10"/>
  <c r="M961" i="10"/>
  <c r="D960" i="10"/>
  <c r="J960" i="10"/>
  <c r="I960" i="10"/>
  <c r="H960" i="10"/>
  <c r="G960" i="10"/>
  <c r="F960" i="10"/>
  <c r="E960" i="10"/>
  <c r="K960" i="10"/>
  <c r="C960" i="10"/>
  <c r="B960" i="10"/>
  <c r="A960" i="10"/>
  <c r="M960" i="10"/>
  <c r="L960" i="10"/>
  <c r="K959" i="10"/>
  <c r="J959" i="10"/>
  <c r="I959" i="10"/>
  <c r="H959" i="10"/>
  <c r="G959" i="10"/>
  <c r="F959" i="10"/>
  <c r="E959" i="10"/>
  <c r="D959" i="10"/>
  <c r="C959" i="10"/>
  <c r="L959" i="10"/>
  <c r="M959" i="10"/>
  <c r="A959" i="10"/>
  <c r="B959" i="10"/>
  <c r="G958" i="10"/>
  <c r="H958" i="10"/>
  <c r="A958" i="10"/>
  <c r="M958" i="10"/>
  <c r="J958" i="10"/>
  <c r="K958" i="10"/>
  <c r="F958" i="10"/>
  <c r="E958" i="10"/>
  <c r="L958" i="10"/>
  <c r="B958" i="10"/>
  <c r="D958" i="10"/>
  <c r="I958" i="10"/>
  <c r="C958" i="10"/>
  <c r="M957" i="10"/>
  <c r="E957" i="10"/>
  <c r="A957" i="10"/>
  <c r="F957" i="10"/>
  <c r="G957" i="10"/>
  <c r="B957" i="10"/>
  <c r="H957" i="10"/>
  <c r="I957" i="10"/>
  <c r="J957" i="10"/>
  <c r="K957" i="10"/>
  <c r="L957" i="10"/>
  <c r="C957" i="10"/>
  <c r="D957" i="10"/>
  <c r="D956" i="10"/>
  <c r="B956" i="10"/>
  <c r="A956" i="10"/>
  <c r="E956" i="10"/>
  <c r="L956" i="10"/>
  <c r="K956" i="10"/>
  <c r="J956" i="10"/>
  <c r="I956" i="10"/>
  <c r="H956" i="10"/>
  <c r="G956" i="10"/>
  <c r="F956" i="10"/>
  <c r="M956" i="10"/>
  <c r="C956" i="10"/>
  <c r="L955" i="10"/>
  <c r="J955" i="10"/>
  <c r="I955" i="10"/>
  <c r="H955" i="10"/>
  <c r="G955" i="10"/>
  <c r="F955" i="10"/>
  <c r="E955" i="10"/>
  <c r="D955" i="10"/>
  <c r="C955" i="10"/>
  <c r="B955" i="10"/>
  <c r="A955" i="10"/>
  <c r="M955" i="10"/>
  <c r="K955" i="10"/>
  <c r="K954" i="10"/>
  <c r="J954" i="10"/>
  <c r="I954" i="10"/>
  <c r="H954" i="10"/>
  <c r="G954" i="10"/>
  <c r="F954" i="10"/>
  <c r="E954" i="10"/>
  <c r="D954" i="10"/>
  <c r="B954" i="10"/>
  <c r="A954" i="10"/>
  <c r="M954" i="10"/>
  <c r="L954" i="10"/>
  <c r="C954" i="10"/>
  <c r="K953" i="10"/>
  <c r="I953" i="10"/>
  <c r="H953" i="10"/>
  <c r="G953" i="10"/>
  <c r="F953" i="10"/>
  <c r="E953" i="10"/>
  <c r="D953" i="10"/>
  <c r="C953" i="10"/>
  <c r="B953" i="10"/>
  <c r="A953" i="10"/>
  <c r="L953" i="10"/>
  <c r="M953" i="10"/>
  <c r="J953" i="10"/>
  <c r="C952" i="10"/>
  <c r="E952" i="10"/>
  <c r="A952" i="10"/>
  <c r="D952" i="10"/>
  <c r="B952" i="10"/>
  <c r="M952" i="10"/>
  <c r="F952" i="10"/>
  <c r="L952" i="10"/>
  <c r="K952" i="10"/>
  <c r="J952" i="10"/>
  <c r="I952" i="10"/>
  <c r="H952" i="10"/>
  <c r="G952" i="10"/>
  <c r="J951" i="10"/>
  <c r="B951" i="10"/>
  <c r="A951" i="10"/>
  <c r="E951" i="10"/>
  <c r="F951" i="10"/>
  <c r="G951" i="10"/>
  <c r="H951" i="10"/>
  <c r="C951" i="10"/>
  <c r="I951" i="10"/>
  <c r="K951" i="10"/>
  <c r="L951" i="10"/>
  <c r="M951" i="10"/>
  <c r="D951" i="10"/>
  <c r="D950" i="10"/>
  <c r="B950" i="10"/>
  <c r="A950" i="10"/>
  <c r="E950" i="10"/>
  <c r="F950" i="10"/>
  <c r="G950" i="10"/>
  <c r="H950" i="10"/>
  <c r="I950" i="10"/>
  <c r="J950" i="10"/>
  <c r="K950" i="10"/>
  <c r="L950" i="10"/>
  <c r="M950" i="10"/>
  <c r="C950" i="10"/>
  <c r="C949" i="10"/>
  <c r="B949" i="10"/>
  <c r="A949" i="10"/>
  <c r="M949" i="10"/>
  <c r="L949" i="10"/>
  <c r="K949" i="10"/>
  <c r="J949" i="10"/>
  <c r="H949" i="10"/>
  <c r="G949" i="10"/>
  <c r="F949" i="10"/>
  <c r="E949" i="10"/>
  <c r="D949" i="10"/>
  <c r="I949" i="10"/>
  <c r="D948" i="10"/>
  <c r="B948" i="10"/>
  <c r="A948" i="10"/>
  <c r="E948" i="10"/>
  <c r="F948" i="10"/>
  <c r="G948" i="10"/>
  <c r="H948" i="10"/>
  <c r="I948" i="10"/>
  <c r="J948" i="10"/>
  <c r="K948" i="10"/>
  <c r="L948" i="10"/>
  <c r="M948" i="10"/>
  <c r="C948" i="10"/>
  <c r="A947" i="10"/>
  <c r="C947" i="10"/>
  <c r="E947" i="10"/>
  <c r="D947" i="10"/>
  <c r="I947" i="10"/>
  <c r="J947" i="10"/>
  <c r="B947" i="10"/>
  <c r="G947" i="10"/>
  <c r="F947" i="10"/>
  <c r="K947" i="10"/>
  <c r="L947" i="10"/>
  <c r="M947" i="10"/>
  <c r="H947" i="10"/>
  <c r="D946" i="10"/>
  <c r="B946" i="10"/>
  <c r="A946" i="10"/>
  <c r="E946" i="10"/>
  <c r="F946" i="10"/>
  <c r="G946" i="10"/>
  <c r="H946" i="10"/>
  <c r="I946" i="10"/>
  <c r="J946" i="10"/>
  <c r="K946" i="10"/>
  <c r="L946" i="10"/>
  <c r="M946" i="10"/>
  <c r="C946" i="10"/>
  <c r="J945" i="10"/>
  <c r="G945" i="10"/>
  <c r="D945" i="10"/>
  <c r="B945" i="10"/>
  <c r="A945" i="10"/>
  <c r="C945" i="10"/>
  <c r="F945" i="10"/>
  <c r="H945" i="10"/>
  <c r="I945" i="10"/>
  <c r="K945" i="10"/>
  <c r="L945" i="10"/>
  <c r="M945" i="10"/>
  <c r="E945" i="10"/>
  <c r="E944" i="10"/>
  <c r="D944" i="10"/>
  <c r="C944" i="10"/>
  <c r="B944" i="10"/>
  <c r="A944" i="10"/>
  <c r="G944" i="10"/>
  <c r="M944" i="10"/>
  <c r="L944" i="10"/>
  <c r="F944" i="10"/>
  <c r="K944" i="10"/>
  <c r="J944" i="10"/>
  <c r="I944" i="10"/>
  <c r="H944" i="10"/>
  <c r="L943" i="10"/>
  <c r="M943" i="10"/>
  <c r="K943" i="10"/>
  <c r="J943" i="10"/>
  <c r="I943" i="10"/>
  <c r="H943" i="10"/>
  <c r="G943" i="10"/>
  <c r="F943" i="10"/>
  <c r="D943" i="10"/>
  <c r="C943" i="10"/>
  <c r="B943" i="10"/>
  <c r="A943" i="10"/>
  <c r="I52" i="4"/>
  <c r="D50" i="3" s="1"/>
  <c r="E943" i="10"/>
  <c r="E942" i="10"/>
  <c r="C942" i="10"/>
  <c r="B942" i="10"/>
  <c r="A942" i="10"/>
  <c r="M942" i="10"/>
  <c r="L942" i="10"/>
  <c r="J942" i="10"/>
  <c r="I942" i="10"/>
  <c r="H942" i="10"/>
  <c r="G942" i="10"/>
  <c r="F942" i="10"/>
  <c r="D942" i="10"/>
  <c r="K942" i="10"/>
  <c r="E941" i="10"/>
  <c r="C941" i="10"/>
  <c r="B941" i="10"/>
  <c r="A941" i="10"/>
  <c r="F941" i="10"/>
  <c r="G941" i="10"/>
  <c r="H941" i="10"/>
  <c r="I941" i="10"/>
  <c r="J941" i="10"/>
  <c r="K941" i="10"/>
  <c r="L941" i="10"/>
  <c r="M941" i="10"/>
  <c r="D941" i="10"/>
  <c r="D940" i="10"/>
  <c r="G940" i="10"/>
  <c r="B940" i="10"/>
  <c r="A940" i="10"/>
  <c r="M940" i="10"/>
  <c r="L940" i="10"/>
  <c r="K940" i="10"/>
  <c r="J940" i="10"/>
  <c r="I940" i="10"/>
  <c r="H940" i="10"/>
  <c r="F940" i="10"/>
  <c r="C940" i="10"/>
  <c r="E940" i="10"/>
  <c r="D939" i="10"/>
  <c r="F939" i="10"/>
  <c r="B939" i="10"/>
  <c r="A939" i="10"/>
  <c r="I939" i="10"/>
  <c r="J939" i="10"/>
  <c r="K939" i="10"/>
  <c r="L939" i="10"/>
  <c r="G939" i="10"/>
  <c r="M939" i="10"/>
  <c r="C939" i="10"/>
  <c r="E939" i="10"/>
  <c r="H939" i="10"/>
  <c r="D938" i="10"/>
  <c r="C938" i="10"/>
  <c r="B938" i="10"/>
  <c r="A938" i="10"/>
  <c r="M938" i="10"/>
  <c r="L938" i="10"/>
  <c r="K938" i="10"/>
  <c r="E938" i="10"/>
  <c r="J938" i="10"/>
  <c r="I938" i="10"/>
  <c r="H938" i="10"/>
  <c r="G938" i="10"/>
  <c r="F938" i="10"/>
  <c r="D937" i="10"/>
  <c r="C937" i="10"/>
  <c r="B937" i="10"/>
  <c r="A937" i="10"/>
  <c r="E937" i="10"/>
  <c r="F937" i="10"/>
  <c r="G937" i="10"/>
  <c r="H937" i="10"/>
  <c r="I937" i="10"/>
  <c r="K937" i="10"/>
  <c r="L937" i="10"/>
  <c r="M937" i="10"/>
  <c r="J937" i="10"/>
  <c r="D936" i="10"/>
  <c r="C936" i="10"/>
  <c r="B936" i="10"/>
  <c r="A936" i="10"/>
  <c r="M936" i="10"/>
  <c r="L936" i="10"/>
  <c r="K936" i="10"/>
  <c r="I936" i="10"/>
  <c r="H936" i="10"/>
  <c r="G936" i="10"/>
  <c r="F936" i="10"/>
  <c r="E936" i="10"/>
  <c r="J936" i="10"/>
  <c r="D935" i="10"/>
  <c r="C935" i="10"/>
  <c r="B935" i="10"/>
  <c r="A935" i="10"/>
  <c r="E935" i="10"/>
  <c r="F935" i="10"/>
  <c r="G935" i="10"/>
  <c r="H935" i="10"/>
  <c r="I935" i="10"/>
  <c r="J935" i="10"/>
  <c r="K935" i="10"/>
  <c r="L935" i="10"/>
  <c r="M935" i="10"/>
  <c r="L934" i="10"/>
  <c r="K934" i="10"/>
  <c r="I934" i="10"/>
  <c r="H934" i="10"/>
  <c r="G934" i="10"/>
  <c r="F934" i="10"/>
  <c r="E934" i="10"/>
  <c r="D934" i="10"/>
  <c r="C934" i="10"/>
  <c r="B934" i="10"/>
  <c r="A934" i="10"/>
  <c r="M934" i="10"/>
  <c r="J934" i="10"/>
  <c r="C933" i="10"/>
  <c r="I933" i="10"/>
  <c r="E933" i="10"/>
  <c r="B933" i="10"/>
  <c r="A933" i="10"/>
  <c r="G933" i="10"/>
  <c r="J933" i="10"/>
  <c r="K933" i="10"/>
  <c r="L933" i="10"/>
  <c r="M933" i="10"/>
  <c r="F933" i="10"/>
  <c r="D933" i="10"/>
  <c r="H933" i="10"/>
  <c r="E932" i="10"/>
  <c r="D932" i="10"/>
  <c r="C932" i="10"/>
  <c r="B932" i="10"/>
  <c r="A932" i="10"/>
  <c r="F932" i="10"/>
  <c r="M932" i="10"/>
  <c r="L932" i="10"/>
  <c r="K932" i="10"/>
  <c r="J932" i="10"/>
  <c r="I932" i="10"/>
  <c r="H932" i="10"/>
  <c r="G932" i="10"/>
  <c r="M931" i="10"/>
  <c r="L931" i="10"/>
  <c r="K931" i="10"/>
  <c r="J931" i="10"/>
  <c r="I931" i="10"/>
  <c r="H931" i="10"/>
  <c r="G931" i="10"/>
  <c r="F931" i="10"/>
  <c r="D931" i="10"/>
  <c r="C931" i="10"/>
  <c r="B931" i="10"/>
  <c r="A931" i="10"/>
  <c r="E931" i="10"/>
  <c r="E930" i="10"/>
  <c r="D930" i="10"/>
  <c r="C930" i="10"/>
  <c r="B930" i="10"/>
  <c r="A930" i="10"/>
  <c r="M930" i="10"/>
  <c r="F930" i="10"/>
  <c r="L930" i="10"/>
  <c r="K930" i="10"/>
  <c r="J930" i="10"/>
  <c r="I930" i="10"/>
  <c r="H930" i="10"/>
  <c r="G930" i="10"/>
  <c r="L929" i="10"/>
  <c r="D929" i="10"/>
  <c r="C929" i="10"/>
  <c r="B929" i="10"/>
  <c r="A929" i="10"/>
  <c r="M929" i="10"/>
  <c r="K929" i="10"/>
  <c r="E929" i="10"/>
  <c r="J929" i="10"/>
  <c r="I929" i="10"/>
  <c r="H929" i="10"/>
  <c r="G929" i="10"/>
  <c r="F929" i="10"/>
  <c r="E928" i="10"/>
  <c r="D928" i="10"/>
  <c r="C928" i="10"/>
  <c r="B928" i="10"/>
  <c r="A928" i="10"/>
  <c r="F928" i="10"/>
  <c r="G928" i="10"/>
  <c r="H928" i="10"/>
  <c r="I928" i="10"/>
  <c r="J928" i="10"/>
  <c r="L928" i="10"/>
  <c r="M928" i="10"/>
  <c r="K928" i="10"/>
  <c r="G927" i="10"/>
  <c r="H927" i="10"/>
  <c r="I927" i="10"/>
  <c r="J927" i="10"/>
  <c r="K927" i="10"/>
  <c r="L927" i="10"/>
  <c r="M927" i="10"/>
  <c r="E927" i="10"/>
  <c r="D927" i="10"/>
  <c r="C927" i="10"/>
  <c r="B927" i="10"/>
  <c r="A927" i="10"/>
  <c r="F927" i="10"/>
  <c r="A926" i="10"/>
  <c r="B926" i="10"/>
  <c r="C926" i="10"/>
  <c r="D926" i="10"/>
  <c r="E926" i="10"/>
  <c r="F926" i="10"/>
  <c r="G926" i="10"/>
  <c r="H926" i="10"/>
  <c r="I926" i="10"/>
  <c r="M926" i="10"/>
  <c r="L926" i="10"/>
  <c r="K926" i="10"/>
  <c r="J926" i="10"/>
  <c r="L925" i="10"/>
  <c r="M925" i="10"/>
  <c r="F925" i="10"/>
  <c r="K925" i="10"/>
  <c r="J925" i="10"/>
  <c r="I925" i="10"/>
  <c r="H925" i="10"/>
  <c r="E925" i="10"/>
  <c r="D925" i="10"/>
  <c r="C925" i="10"/>
  <c r="B925" i="10"/>
  <c r="A925" i="10"/>
  <c r="G925" i="10"/>
  <c r="D924" i="10"/>
  <c r="E924" i="10"/>
  <c r="G924" i="10"/>
  <c r="H924" i="10"/>
  <c r="I924" i="10"/>
  <c r="J924" i="10"/>
  <c r="K924" i="10"/>
  <c r="L924" i="10"/>
  <c r="M924" i="10"/>
  <c r="C924" i="10"/>
  <c r="B924" i="10"/>
  <c r="A924" i="10"/>
  <c r="F924" i="10"/>
  <c r="A923" i="10"/>
  <c r="M923" i="10"/>
  <c r="L923" i="10"/>
  <c r="K923" i="10"/>
  <c r="J923" i="10"/>
  <c r="I923" i="10"/>
  <c r="H923" i="10"/>
  <c r="G923" i="10"/>
  <c r="F923" i="10"/>
  <c r="E923" i="10"/>
  <c r="D923" i="10"/>
  <c r="C923" i="10"/>
  <c r="B923" i="10"/>
  <c r="C922" i="10"/>
  <c r="L922" i="10"/>
  <c r="F922" i="10"/>
  <c r="D922" i="10"/>
  <c r="I51" i="4"/>
  <c r="D49" i="3" s="1"/>
  <c r="A922" i="10"/>
  <c r="B922" i="10"/>
  <c r="M922" i="10"/>
  <c r="E922" i="10"/>
  <c r="G922" i="10"/>
  <c r="H922" i="10"/>
  <c r="I922" i="10"/>
  <c r="J922" i="10"/>
  <c r="K922" i="10"/>
  <c r="J921" i="10"/>
  <c r="M921" i="10"/>
  <c r="I921" i="10"/>
  <c r="H921" i="10"/>
  <c r="G921" i="10"/>
  <c r="F921" i="10"/>
  <c r="E921" i="10"/>
  <c r="D921" i="10"/>
  <c r="C921" i="10"/>
  <c r="B921" i="10"/>
  <c r="A921" i="10"/>
  <c r="K921" i="10"/>
  <c r="L921" i="10"/>
  <c r="H920" i="10"/>
  <c r="J920" i="10"/>
  <c r="G920" i="10"/>
  <c r="K920" i="10"/>
  <c r="F920" i="10"/>
  <c r="E920" i="10"/>
  <c r="D920" i="10"/>
  <c r="C920" i="10"/>
  <c r="B920" i="10"/>
  <c r="A920" i="10"/>
  <c r="L920" i="10"/>
  <c r="M920" i="10"/>
  <c r="I920" i="10"/>
  <c r="K919" i="10"/>
  <c r="M919" i="10"/>
  <c r="I919" i="10"/>
  <c r="H919" i="10"/>
  <c r="G919" i="10"/>
  <c r="F919" i="10"/>
  <c r="E919" i="10"/>
  <c r="D919" i="10"/>
  <c r="C919" i="10"/>
  <c r="B919" i="10"/>
  <c r="A919" i="10"/>
  <c r="L919" i="10"/>
  <c r="J919" i="10"/>
  <c r="A918" i="10"/>
  <c r="M918" i="10"/>
  <c r="L918" i="10"/>
  <c r="K918" i="10"/>
  <c r="J918" i="10"/>
  <c r="I918" i="10"/>
  <c r="H918" i="10"/>
  <c r="G918" i="10"/>
  <c r="F918" i="10"/>
  <c r="E918" i="10"/>
  <c r="D918" i="10"/>
  <c r="C918" i="10"/>
  <c r="B918" i="10"/>
  <c r="K917" i="10"/>
  <c r="C917" i="10"/>
  <c r="M917" i="10"/>
  <c r="A917" i="10"/>
  <c r="B917" i="10"/>
  <c r="J917" i="10"/>
  <c r="I917" i="10"/>
  <c r="H917" i="10"/>
  <c r="G917" i="10"/>
  <c r="F917" i="10"/>
  <c r="E917" i="10"/>
  <c r="D917" i="10"/>
  <c r="L917" i="10"/>
  <c r="K916" i="10"/>
  <c r="J916" i="10"/>
  <c r="M916" i="10"/>
  <c r="I916" i="10"/>
  <c r="H916" i="10"/>
  <c r="G916" i="10"/>
  <c r="F916" i="10"/>
  <c r="E916" i="10"/>
  <c r="D916" i="10"/>
  <c r="C916" i="10"/>
  <c r="B916" i="10"/>
  <c r="A916" i="10"/>
  <c r="L916" i="10"/>
  <c r="B915" i="10"/>
  <c r="E915" i="10"/>
  <c r="G915" i="10"/>
  <c r="H915" i="10"/>
  <c r="I915" i="10"/>
  <c r="C915" i="10"/>
  <c r="J915" i="10"/>
  <c r="D915" i="10"/>
  <c r="K915" i="10"/>
  <c r="L915" i="10"/>
  <c r="M915" i="10"/>
  <c r="A915" i="10"/>
  <c r="F915" i="10"/>
  <c r="M914" i="10"/>
  <c r="K914" i="10"/>
  <c r="J914" i="10"/>
  <c r="I914" i="10"/>
  <c r="H914" i="10"/>
  <c r="G914" i="10"/>
  <c r="F914" i="10"/>
  <c r="E914" i="10"/>
  <c r="D914" i="10"/>
  <c r="C914" i="10"/>
  <c r="B914" i="10"/>
  <c r="A914" i="10"/>
  <c r="L914" i="10"/>
  <c r="D913" i="10"/>
  <c r="J913" i="10"/>
  <c r="M913" i="10"/>
  <c r="A913" i="10"/>
  <c r="B913" i="10"/>
  <c r="C913" i="10"/>
  <c r="L913" i="10"/>
  <c r="K913" i="10"/>
  <c r="E913" i="10"/>
  <c r="F913" i="10"/>
  <c r="G913" i="10"/>
  <c r="H913" i="10"/>
  <c r="I913" i="10"/>
  <c r="L912" i="10"/>
  <c r="J912" i="10"/>
  <c r="K912" i="10"/>
  <c r="M912" i="10"/>
  <c r="I912" i="10"/>
  <c r="H912" i="10"/>
  <c r="G912" i="10"/>
  <c r="F912" i="10"/>
  <c r="E912" i="10"/>
  <c r="D912" i="10"/>
  <c r="C912" i="10"/>
  <c r="B912" i="10"/>
  <c r="A912" i="10"/>
  <c r="M911" i="10"/>
  <c r="L911" i="10"/>
  <c r="K911" i="10"/>
  <c r="J911" i="10"/>
  <c r="I911" i="10"/>
  <c r="H911" i="10"/>
  <c r="G911" i="10"/>
  <c r="F911" i="10"/>
  <c r="E911" i="10"/>
  <c r="A911" i="10"/>
  <c r="B911" i="10"/>
  <c r="C911" i="10"/>
  <c r="D911" i="10"/>
  <c r="F910" i="10"/>
  <c r="H910" i="10"/>
  <c r="G910" i="10"/>
  <c r="E910" i="10"/>
  <c r="I910" i="10"/>
  <c r="J910" i="10"/>
  <c r="K910" i="10"/>
  <c r="L910" i="10"/>
  <c r="M910" i="10"/>
  <c r="B910" i="10"/>
  <c r="A910" i="10"/>
  <c r="D910" i="10"/>
  <c r="C910" i="10"/>
  <c r="D909" i="10"/>
  <c r="F909" i="10"/>
  <c r="G909" i="10"/>
  <c r="H909" i="10"/>
  <c r="I909" i="10"/>
  <c r="J909" i="10"/>
  <c r="K909" i="10"/>
  <c r="L909" i="10"/>
  <c r="M909" i="10"/>
  <c r="C909" i="10"/>
  <c r="B909" i="10"/>
  <c r="A909" i="10"/>
  <c r="E909" i="10"/>
  <c r="C908" i="10"/>
  <c r="H908" i="10"/>
  <c r="I908" i="10"/>
  <c r="J908" i="10"/>
  <c r="K908" i="10"/>
  <c r="A908" i="10"/>
  <c r="B908" i="10"/>
  <c r="L908" i="10"/>
  <c r="D908" i="10"/>
  <c r="M908" i="10"/>
  <c r="E908" i="10"/>
  <c r="F908" i="10"/>
  <c r="G908" i="10"/>
  <c r="J907" i="10"/>
  <c r="F907" i="10"/>
  <c r="E907" i="10"/>
  <c r="D907" i="10"/>
  <c r="C907" i="10"/>
  <c r="B907" i="10"/>
  <c r="A907" i="10"/>
  <c r="G907" i="10"/>
  <c r="K907" i="10"/>
  <c r="L907" i="10"/>
  <c r="M907" i="10"/>
  <c r="I907" i="10"/>
  <c r="H907" i="10"/>
  <c r="G906" i="10"/>
  <c r="F906" i="10"/>
  <c r="H906" i="10"/>
  <c r="I906" i="10"/>
  <c r="J906" i="10"/>
  <c r="E906" i="10"/>
  <c r="D906" i="10"/>
  <c r="C906" i="10"/>
  <c r="B906" i="10"/>
  <c r="A906" i="10"/>
  <c r="K906" i="10"/>
  <c r="L906" i="10"/>
  <c r="M906" i="10"/>
  <c r="L905" i="10"/>
  <c r="B905" i="10"/>
  <c r="C905" i="10"/>
  <c r="A905" i="10"/>
  <c r="J905" i="10"/>
  <c r="D905" i="10"/>
  <c r="E905" i="10"/>
  <c r="F905" i="10"/>
  <c r="G905" i="10"/>
  <c r="H905" i="10"/>
  <c r="I905" i="10"/>
  <c r="K905" i="10"/>
  <c r="M905" i="10"/>
  <c r="M904" i="10"/>
  <c r="A904" i="10"/>
  <c r="L904" i="10"/>
  <c r="K904" i="10"/>
  <c r="J904" i="10"/>
  <c r="I904" i="10"/>
  <c r="H904" i="10"/>
  <c r="G904" i="10"/>
  <c r="F904" i="10"/>
  <c r="E904" i="10"/>
  <c r="D904" i="10"/>
  <c r="C904" i="10"/>
  <c r="B904" i="10"/>
  <c r="B903" i="10"/>
  <c r="H903" i="10"/>
  <c r="M903" i="10"/>
  <c r="L903" i="10"/>
  <c r="K903" i="10"/>
  <c r="J903" i="10"/>
  <c r="A903" i="10"/>
  <c r="I903" i="10"/>
  <c r="C903" i="10"/>
  <c r="D903" i="10"/>
  <c r="E903" i="10"/>
  <c r="F903" i="10"/>
  <c r="G903" i="10"/>
  <c r="I902" i="10"/>
  <c r="I50" i="4"/>
  <c r="D48" i="3" s="1"/>
  <c r="M902" i="10"/>
  <c r="L902" i="10"/>
  <c r="K902" i="10"/>
  <c r="J902" i="10"/>
  <c r="H902" i="10"/>
  <c r="G902" i="10"/>
  <c r="F902" i="10"/>
  <c r="E902" i="10"/>
  <c r="D902" i="10"/>
  <c r="C902" i="10"/>
  <c r="B902" i="10"/>
  <c r="A902" i="10"/>
  <c r="H901" i="10"/>
  <c r="L901" i="10"/>
  <c r="K901" i="10"/>
  <c r="J901" i="10"/>
  <c r="G901" i="10"/>
  <c r="F901" i="10"/>
  <c r="E901" i="10"/>
  <c r="D901" i="10"/>
  <c r="C901" i="10"/>
  <c r="B901" i="10"/>
  <c r="A901" i="10"/>
  <c r="M901" i="10"/>
  <c r="I901" i="10"/>
  <c r="B900" i="10"/>
  <c r="E900" i="10"/>
  <c r="D900" i="10"/>
  <c r="A900" i="10"/>
  <c r="F900" i="10"/>
  <c r="G900" i="10"/>
  <c r="H900" i="10"/>
  <c r="I900" i="10"/>
  <c r="J900" i="10"/>
  <c r="K900" i="10"/>
  <c r="L900" i="10"/>
  <c r="M900" i="10"/>
  <c r="C900" i="10"/>
  <c r="F899" i="10"/>
  <c r="C899" i="10"/>
  <c r="B899" i="10"/>
  <c r="A899" i="10"/>
  <c r="D899" i="10"/>
  <c r="M899" i="10"/>
  <c r="L899" i="10"/>
  <c r="K899" i="10"/>
  <c r="E899" i="10"/>
  <c r="J899" i="10"/>
  <c r="I899" i="10"/>
  <c r="H899" i="10"/>
  <c r="G899" i="10"/>
  <c r="L898" i="10"/>
  <c r="K898" i="10"/>
  <c r="J898" i="10"/>
  <c r="I898" i="10"/>
  <c r="H898" i="10"/>
  <c r="G898" i="10"/>
  <c r="F898" i="10"/>
  <c r="E898" i="10"/>
  <c r="C898" i="10"/>
  <c r="A898" i="10"/>
  <c r="B898" i="10"/>
  <c r="M898" i="10"/>
  <c r="D898" i="10"/>
  <c r="C897" i="10"/>
  <c r="B897" i="10"/>
  <c r="A897" i="10"/>
  <c r="M897" i="10"/>
  <c r="L897" i="10"/>
  <c r="K897" i="10"/>
  <c r="J897" i="10"/>
  <c r="H897" i="10"/>
  <c r="G897" i="10"/>
  <c r="F897" i="10"/>
  <c r="E897" i="10"/>
  <c r="D897" i="10"/>
  <c r="I897" i="10"/>
  <c r="E896" i="10"/>
  <c r="C896" i="10"/>
  <c r="F896" i="10"/>
  <c r="G896" i="10"/>
  <c r="H896" i="10"/>
  <c r="I896" i="10"/>
  <c r="J896" i="10"/>
  <c r="K896" i="10"/>
  <c r="L896" i="10"/>
  <c r="A896" i="10"/>
  <c r="M896" i="10"/>
  <c r="B896" i="10"/>
  <c r="D896" i="10"/>
  <c r="M895" i="10"/>
  <c r="A895" i="10"/>
  <c r="B895" i="10"/>
  <c r="C895" i="10"/>
  <c r="D895" i="10"/>
  <c r="E895" i="10"/>
  <c r="F895" i="10"/>
  <c r="G895" i="10"/>
  <c r="H895" i="10"/>
  <c r="I895" i="10"/>
  <c r="J895" i="10"/>
  <c r="K895" i="10"/>
  <c r="L895" i="10"/>
  <c r="M894" i="10"/>
  <c r="A894" i="10"/>
  <c r="L894" i="10"/>
  <c r="K894" i="10"/>
  <c r="J894" i="10"/>
  <c r="I894" i="10"/>
  <c r="H894" i="10"/>
  <c r="G894" i="10"/>
  <c r="F894" i="10"/>
  <c r="E894" i="10"/>
  <c r="D894" i="10"/>
  <c r="C894" i="10"/>
  <c r="B894" i="10"/>
  <c r="G893" i="10"/>
  <c r="L893" i="10"/>
  <c r="D893" i="10"/>
  <c r="B893" i="10"/>
  <c r="A893" i="10"/>
  <c r="C893" i="10"/>
  <c r="E893" i="10"/>
  <c r="F893" i="10"/>
  <c r="M893" i="10"/>
  <c r="H893" i="10"/>
  <c r="I893" i="10"/>
  <c r="J893" i="10"/>
  <c r="K893" i="10"/>
  <c r="K892" i="10"/>
  <c r="M892" i="10"/>
  <c r="J892" i="10"/>
  <c r="I892" i="10"/>
  <c r="H892" i="10"/>
  <c r="G892" i="10"/>
  <c r="F892" i="10"/>
  <c r="E892" i="10"/>
  <c r="D892" i="10"/>
  <c r="C892" i="10"/>
  <c r="B892" i="10"/>
  <c r="L892" i="10"/>
  <c r="O47" i="3" a="1"/>
  <c r="O47" i="3" s="1"/>
  <c r="A892" i="10"/>
  <c r="J891" i="10"/>
  <c r="L891" i="10"/>
  <c r="I891" i="10"/>
  <c r="H891" i="10"/>
  <c r="G891" i="10"/>
  <c r="F891" i="10"/>
  <c r="E891" i="10"/>
  <c r="D891" i="10"/>
  <c r="C891" i="10"/>
  <c r="B891" i="10"/>
  <c r="A891" i="10"/>
  <c r="M891" i="10"/>
  <c r="N47" i="3" a="1"/>
  <c r="N47" i="3" s="1"/>
  <c r="K891" i="10"/>
  <c r="I890" i="10"/>
  <c r="G890" i="10"/>
  <c r="E890" i="10"/>
  <c r="D890" i="10"/>
  <c r="M47" i="3" a="1"/>
  <c r="M47" i="3" s="1"/>
  <c r="K890" i="10"/>
  <c r="L890" i="10"/>
  <c r="M890" i="10"/>
  <c r="C890" i="10"/>
  <c r="B890" i="10"/>
  <c r="A890" i="10"/>
  <c r="F890" i="10"/>
  <c r="H890" i="10"/>
  <c r="J890" i="10"/>
  <c r="M889" i="10"/>
  <c r="I889" i="10"/>
  <c r="H889" i="10"/>
  <c r="G889" i="10"/>
  <c r="F889" i="10"/>
  <c r="E889" i="10"/>
  <c r="D889" i="10"/>
  <c r="C889" i="10"/>
  <c r="K889" i="10"/>
  <c r="B889" i="10"/>
  <c r="L889" i="10"/>
  <c r="A889" i="10"/>
  <c r="L47" i="3" a="1"/>
  <c r="L47" i="3" s="1"/>
  <c r="J889" i="10"/>
  <c r="D888" i="10"/>
  <c r="J888" i="10"/>
  <c r="I888" i="10"/>
  <c r="H888" i="10"/>
  <c r="G888" i="10"/>
  <c r="F888" i="10"/>
  <c r="E888" i="10"/>
  <c r="L888" i="10"/>
  <c r="C888" i="10"/>
  <c r="B888" i="10"/>
  <c r="A888" i="10"/>
  <c r="M888" i="10"/>
  <c r="K47" i="3" a="1"/>
  <c r="K47" i="3" s="1"/>
  <c r="K888" i="10"/>
  <c r="K887" i="10"/>
  <c r="I887" i="10"/>
  <c r="H887" i="10"/>
  <c r="G887" i="10"/>
  <c r="F887" i="10"/>
  <c r="E887" i="10"/>
  <c r="D887" i="10"/>
  <c r="C887" i="10"/>
  <c r="B887" i="10"/>
  <c r="A887" i="10"/>
  <c r="J47" i="3" a="1"/>
  <c r="J47" i="3" s="1"/>
  <c r="L887" i="10"/>
  <c r="M887" i="10"/>
  <c r="J887" i="10"/>
  <c r="A886" i="10"/>
  <c r="D886" i="10"/>
  <c r="F886" i="10"/>
  <c r="H886" i="10"/>
  <c r="C886" i="10"/>
  <c r="B886" i="10"/>
  <c r="I47" i="3" a="1"/>
  <c r="I47" i="3" s="1"/>
  <c r="I886" i="10"/>
  <c r="J886" i="10"/>
  <c r="K886" i="10"/>
  <c r="L886" i="10"/>
  <c r="M886" i="10"/>
  <c r="G886" i="10"/>
  <c r="E886" i="10"/>
  <c r="A885" i="10"/>
  <c r="M885" i="10"/>
  <c r="L885" i="10"/>
  <c r="I49" i="4"/>
  <c r="D47" i="3" s="1"/>
  <c r="H47" i="3" a="1"/>
  <c r="H47" i="3" s="1"/>
  <c r="K885" i="10"/>
  <c r="J885" i="10"/>
  <c r="I885" i="10"/>
  <c r="H885" i="10"/>
  <c r="G885" i="10"/>
  <c r="F885" i="10"/>
  <c r="E885" i="10"/>
  <c r="D885" i="10"/>
  <c r="C885" i="10"/>
  <c r="B885" i="10"/>
  <c r="F884" i="10"/>
  <c r="B884" i="10"/>
  <c r="H884" i="10"/>
  <c r="I884" i="10"/>
  <c r="J884" i="10"/>
  <c r="K884" i="10"/>
  <c r="L884" i="10"/>
  <c r="M884" i="10"/>
  <c r="G47" i="3" a="1"/>
  <c r="G47" i="3" s="1"/>
  <c r="E884" i="10"/>
  <c r="D884" i="10"/>
  <c r="C884" i="10"/>
  <c r="A884" i="10"/>
  <c r="G884" i="10"/>
  <c r="D883" i="10"/>
  <c r="M883" i="10"/>
  <c r="L883" i="10"/>
  <c r="K883" i="10"/>
  <c r="J883" i="10"/>
  <c r="B883" i="10"/>
  <c r="A883" i="10"/>
  <c r="F47" i="3" a="1"/>
  <c r="F47" i="3" s="1"/>
  <c r="C883" i="10"/>
  <c r="I883" i="10"/>
  <c r="H883" i="10"/>
  <c r="G883" i="10"/>
  <c r="F883" i="10"/>
  <c r="E883" i="10"/>
  <c r="A882" i="10"/>
  <c r="E47" i="3" a="1"/>
  <c r="E47" i="3" s="1"/>
  <c r="B882" i="10"/>
  <c r="C882" i="10"/>
  <c r="D882" i="10"/>
  <c r="E882" i="10"/>
  <c r="F882" i="10"/>
  <c r="G882" i="10"/>
  <c r="H882" i="10"/>
  <c r="I882" i="10"/>
  <c r="J882" i="10"/>
  <c r="K882" i="10"/>
  <c r="L882" i="10"/>
  <c r="M882" i="10"/>
  <c r="L881" i="10"/>
  <c r="M881" i="10"/>
  <c r="K881" i="10"/>
  <c r="J881" i="10"/>
  <c r="I881" i="10"/>
  <c r="H881" i="10"/>
  <c r="G881" i="10"/>
  <c r="F881" i="10"/>
  <c r="E881" i="10"/>
  <c r="D881" i="10"/>
  <c r="C881" i="10"/>
  <c r="B881" i="10"/>
  <c r="A881" i="10"/>
  <c r="X46" i="3" a="1"/>
  <c r="X46" i="3" s="1"/>
  <c r="I880" i="10"/>
  <c r="K880" i="10"/>
  <c r="L880" i="10"/>
  <c r="M880" i="10"/>
  <c r="H880" i="10"/>
  <c r="G880" i="10"/>
  <c r="F880" i="10"/>
  <c r="E880" i="10"/>
  <c r="D880" i="10"/>
  <c r="C880" i="10"/>
  <c r="B880" i="10"/>
  <c r="A880" i="10"/>
  <c r="W46" i="3" a="1"/>
  <c r="W46" i="3" s="1"/>
  <c r="J880" i="10"/>
  <c r="M879" i="10"/>
  <c r="L879" i="10"/>
  <c r="V46" i="3" a="1"/>
  <c r="V46" i="3" s="1"/>
  <c r="K879" i="10"/>
  <c r="J879" i="10"/>
  <c r="I879" i="10"/>
  <c r="H879" i="10"/>
  <c r="G879" i="10"/>
  <c r="F879" i="10"/>
  <c r="D879" i="10"/>
  <c r="B879" i="10"/>
  <c r="A879" i="10"/>
  <c r="C879" i="10"/>
  <c r="E879" i="10"/>
  <c r="J878" i="10"/>
  <c r="G878" i="10"/>
  <c r="F878" i="10"/>
  <c r="E878" i="10"/>
  <c r="D878" i="10"/>
  <c r="C878" i="10"/>
  <c r="B878" i="10"/>
  <c r="A878" i="10"/>
  <c r="L878" i="10"/>
  <c r="M878" i="10"/>
  <c r="I878" i="10"/>
  <c r="H878" i="10"/>
  <c r="U46" i="3" a="1"/>
  <c r="U46" i="3" s="1"/>
  <c r="K878" i="10"/>
  <c r="G877" i="10"/>
  <c r="F877" i="10"/>
  <c r="E877" i="10"/>
  <c r="D877" i="10"/>
  <c r="C877" i="10"/>
  <c r="B877" i="10"/>
  <c r="A877" i="10"/>
  <c r="H877" i="10"/>
  <c r="I877" i="10"/>
  <c r="T46" i="3" a="1"/>
  <c r="T46" i="3" s="1"/>
  <c r="J877" i="10"/>
  <c r="K877" i="10"/>
  <c r="L877" i="10"/>
  <c r="M877" i="10"/>
  <c r="L876" i="10"/>
  <c r="K876" i="10"/>
  <c r="J876" i="10"/>
  <c r="I876" i="10"/>
  <c r="H876" i="10"/>
  <c r="G876" i="10"/>
  <c r="S46" i="3" a="1"/>
  <c r="S46" i="3" s="1"/>
  <c r="F876" i="10"/>
  <c r="E876" i="10"/>
  <c r="D876" i="10"/>
  <c r="C876" i="10"/>
  <c r="B876" i="10"/>
  <c r="A876" i="10"/>
  <c r="M876" i="10"/>
  <c r="F875" i="10"/>
  <c r="G875" i="10"/>
  <c r="H875" i="10"/>
  <c r="I875" i="10"/>
  <c r="J875" i="10"/>
  <c r="K875" i="10"/>
  <c r="L875" i="10"/>
  <c r="M875" i="10"/>
  <c r="D875" i="10"/>
  <c r="C875" i="10"/>
  <c r="B875" i="10"/>
  <c r="R46" i="3" a="1"/>
  <c r="R46" i="3" s="1"/>
  <c r="A875" i="10"/>
  <c r="E875" i="10"/>
  <c r="F874" i="10"/>
  <c r="L874" i="10"/>
  <c r="B874" i="10"/>
  <c r="C874" i="10"/>
  <c r="D874" i="10"/>
  <c r="E874" i="10"/>
  <c r="G874" i="10"/>
  <c r="H874" i="10"/>
  <c r="I874" i="10"/>
  <c r="J874" i="10"/>
  <c r="K874" i="10"/>
  <c r="Q46" i="3" a="1"/>
  <c r="Q46" i="3" s="1"/>
  <c r="M874" i="10"/>
  <c r="A874" i="10"/>
  <c r="K873" i="10"/>
  <c r="J873" i="10"/>
  <c r="I873" i="10"/>
  <c r="M873" i="10"/>
  <c r="P46" i="3" a="1"/>
  <c r="P46" i="3" s="1"/>
  <c r="H873" i="10"/>
  <c r="G873" i="10"/>
  <c r="F873" i="10"/>
  <c r="E873" i="10"/>
  <c r="D873" i="10"/>
  <c r="C873" i="10"/>
  <c r="B873" i="10"/>
  <c r="A873" i="10"/>
  <c r="L873" i="10"/>
  <c r="D872" i="10"/>
  <c r="C872" i="10"/>
  <c r="F872" i="10"/>
  <c r="G872" i="10"/>
  <c r="H872" i="10"/>
  <c r="O46" i="3" a="1"/>
  <c r="O46" i="3" s="1"/>
  <c r="I872" i="10"/>
  <c r="J872" i="10"/>
  <c r="K872" i="10"/>
  <c r="L872" i="10"/>
  <c r="M872" i="10"/>
  <c r="B872" i="10"/>
  <c r="A872" i="10"/>
  <c r="E872" i="10"/>
  <c r="D871" i="10"/>
  <c r="J871" i="10"/>
  <c r="B871" i="10"/>
  <c r="C871" i="10"/>
  <c r="E871" i="10"/>
  <c r="F871" i="10"/>
  <c r="G871" i="10"/>
  <c r="H871" i="10"/>
  <c r="I871" i="10"/>
  <c r="N46" i="3" a="1"/>
  <c r="N46" i="3" s="1"/>
  <c r="M871" i="10"/>
  <c r="L871" i="10"/>
  <c r="K871" i="10"/>
  <c r="A871" i="10"/>
  <c r="I870" i="10"/>
  <c r="M870" i="10"/>
  <c r="L870" i="10"/>
  <c r="H870" i="10"/>
  <c r="G870" i="10"/>
  <c r="F870" i="10"/>
  <c r="E870" i="10"/>
  <c r="D870" i="10"/>
  <c r="C870" i="10"/>
  <c r="A870" i="10"/>
  <c r="K870" i="10"/>
  <c r="M46" i="3" a="1"/>
  <c r="M46" i="3" s="1"/>
  <c r="B870" i="10"/>
  <c r="J870" i="10"/>
  <c r="M869" i="10"/>
  <c r="L46" i="3" a="1"/>
  <c r="L46" i="3" s="1"/>
  <c r="D869" i="10"/>
  <c r="A869" i="10"/>
  <c r="B869" i="10"/>
  <c r="C869" i="10"/>
  <c r="E869" i="10"/>
  <c r="F869" i="10"/>
  <c r="K869" i="10"/>
  <c r="L869" i="10"/>
  <c r="G869" i="10"/>
  <c r="J869" i="10"/>
  <c r="H869" i="10"/>
  <c r="I869" i="10"/>
  <c r="C868" i="10"/>
  <c r="E868" i="10"/>
  <c r="H868" i="10"/>
  <c r="I868" i="10"/>
  <c r="K868" i="10"/>
  <c r="A868" i="10"/>
  <c r="B868" i="10"/>
  <c r="D868" i="10"/>
  <c r="F868" i="10"/>
  <c r="G868" i="10"/>
  <c r="K46" i="3" a="1"/>
  <c r="K46" i="3" s="1"/>
  <c r="J868" i="10"/>
  <c r="L868" i="10"/>
  <c r="M868" i="10"/>
  <c r="J867" i="10"/>
  <c r="M867" i="10"/>
  <c r="I867" i="10"/>
  <c r="G867" i="10"/>
  <c r="F867" i="10"/>
  <c r="A867" i="10"/>
  <c r="C867" i="10"/>
  <c r="E867" i="10"/>
  <c r="B867" i="10"/>
  <c r="D867" i="10"/>
  <c r="H867" i="10"/>
  <c r="K867" i="10"/>
  <c r="L867" i="10"/>
  <c r="J46" i="3" a="1"/>
  <c r="J46" i="3" s="1"/>
  <c r="D866" i="10"/>
  <c r="F866" i="10"/>
  <c r="C866" i="10"/>
  <c r="E866" i="10"/>
  <c r="I46" i="3" a="1"/>
  <c r="I46" i="3" s="1"/>
  <c r="G866" i="10"/>
  <c r="A866" i="10"/>
  <c r="B866" i="10"/>
  <c r="M866" i="10"/>
  <c r="K866" i="10"/>
  <c r="I866" i="10"/>
  <c r="L866" i="10"/>
  <c r="J866" i="10"/>
  <c r="H866" i="10"/>
  <c r="H46" i="3" a="1"/>
  <c r="H46" i="3" s="1"/>
  <c r="K865" i="10"/>
  <c r="I865" i="10"/>
  <c r="G865" i="10"/>
  <c r="E865" i="10"/>
  <c r="B865" i="10"/>
  <c r="A865" i="10"/>
  <c r="M865" i="10"/>
  <c r="F865" i="10"/>
  <c r="H865" i="10"/>
  <c r="J865" i="10"/>
  <c r="D865" i="10"/>
  <c r="C865" i="10"/>
  <c r="L865" i="10"/>
  <c r="G46" i="3" a="1"/>
  <c r="G46" i="3" s="1"/>
  <c r="F864" i="10"/>
  <c r="M864" i="10"/>
  <c r="L864" i="10"/>
  <c r="J864" i="10"/>
  <c r="H864" i="10"/>
  <c r="E864" i="10"/>
  <c r="B864" i="10"/>
  <c r="D864" i="10"/>
  <c r="C864" i="10"/>
  <c r="A864" i="10"/>
  <c r="K864" i="10"/>
  <c r="I864" i="10"/>
  <c r="G864" i="10"/>
  <c r="H863" i="10"/>
  <c r="A863" i="10"/>
  <c r="B863" i="10"/>
  <c r="D863" i="10"/>
  <c r="F863" i="10"/>
  <c r="L863" i="10"/>
  <c r="I863" i="10"/>
  <c r="J863" i="10"/>
  <c r="M863" i="10"/>
  <c r="K863" i="10"/>
  <c r="C863" i="10"/>
  <c r="E863" i="10"/>
  <c r="G863" i="10"/>
  <c r="F46" i="3" a="1"/>
  <c r="F46" i="3" s="1"/>
  <c r="I48" i="4"/>
  <c r="D46" i="3" s="1"/>
  <c r="H862" i="10"/>
  <c r="C862" i="10"/>
  <c r="B862" i="10"/>
  <c r="D862" i="10"/>
  <c r="E862" i="10"/>
  <c r="G862" i="10"/>
  <c r="L862" i="10"/>
  <c r="M862" i="10"/>
  <c r="K862" i="10"/>
  <c r="J862" i="10"/>
  <c r="I862" i="10"/>
  <c r="A862" i="10"/>
  <c r="F862" i="10"/>
  <c r="E46" i="3" a="1"/>
  <c r="E46" i="3" s="1"/>
  <c r="L861" i="10"/>
  <c r="F861" i="10"/>
  <c r="D861" i="10"/>
  <c r="H861" i="10"/>
  <c r="C861" i="10"/>
  <c r="B861" i="10"/>
  <c r="A861" i="10"/>
  <c r="G861" i="10"/>
  <c r="E861" i="10"/>
  <c r="K861" i="10"/>
  <c r="M861" i="10"/>
  <c r="J861" i="10"/>
  <c r="I861" i="10"/>
  <c r="X45" i="3" a="1"/>
  <c r="X45" i="3" s="1"/>
  <c r="I860" i="10"/>
  <c r="B860" i="10"/>
  <c r="K860" i="10"/>
  <c r="L860" i="10"/>
  <c r="M860" i="10"/>
  <c r="J860" i="10"/>
  <c r="H860" i="10"/>
  <c r="E860" i="10"/>
  <c r="W45" i="3" a="1"/>
  <c r="W45" i="3" s="1"/>
  <c r="G860" i="10"/>
  <c r="A860" i="10"/>
  <c r="D860" i="10"/>
  <c r="F860" i="10"/>
  <c r="C860" i="10"/>
  <c r="K859" i="10"/>
  <c r="J859" i="10"/>
  <c r="M859" i="10"/>
  <c r="H859" i="10"/>
  <c r="E859" i="10"/>
  <c r="C859" i="10"/>
  <c r="A859" i="10"/>
  <c r="V45" i="3" a="1"/>
  <c r="V45" i="3" s="1"/>
  <c r="B859" i="10"/>
  <c r="D859" i="10"/>
  <c r="F859" i="10"/>
  <c r="G859" i="10"/>
  <c r="I859" i="10"/>
  <c r="L859" i="10"/>
  <c r="M858" i="10"/>
  <c r="A858" i="10"/>
  <c r="B858" i="10"/>
  <c r="C858" i="10"/>
  <c r="D858" i="10"/>
  <c r="E858" i="10"/>
  <c r="F858" i="10"/>
  <c r="G858" i="10"/>
  <c r="H858" i="10"/>
  <c r="I858" i="10"/>
  <c r="J858" i="10"/>
  <c r="K858" i="10"/>
  <c r="L858" i="10"/>
  <c r="U45" i="3" a="1"/>
  <c r="U45" i="3" s="1"/>
  <c r="G857" i="10"/>
  <c r="T45" i="3" a="1"/>
  <c r="T45" i="3" s="1"/>
  <c r="D857" i="10"/>
  <c r="B857" i="10"/>
  <c r="L857" i="10"/>
  <c r="A857" i="10"/>
  <c r="I857" i="10"/>
  <c r="J857" i="10"/>
  <c r="M857" i="10"/>
  <c r="K857" i="10"/>
  <c r="H857" i="10"/>
  <c r="F857" i="10"/>
  <c r="E857" i="10"/>
  <c r="C857" i="10"/>
  <c r="G856" i="10"/>
  <c r="S45" i="3" a="1"/>
  <c r="S45" i="3" s="1"/>
  <c r="A856" i="10"/>
  <c r="D856" i="10"/>
  <c r="K856" i="10"/>
  <c r="L856" i="10"/>
  <c r="J856" i="10"/>
  <c r="M856" i="10"/>
  <c r="I856" i="10"/>
  <c r="H856" i="10"/>
  <c r="B856" i="10"/>
  <c r="C856" i="10"/>
  <c r="E856" i="10"/>
  <c r="F856" i="10"/>
  <c r="C855" i="10"/>
  <c r="B855" i="10"/>
  <c r="K855" i="10"/>
  <c r="I855" i="10"/>
  <c r="G855" i="10"/>
  <c r="F855" i="10"/>
  <c r="R45" i="3" a="1"/>
  <c r="R45" i="3" s="1"/>
  <c r="D855" i="10"/>
  <c r="A855" i="10"/>
  <c r="L855" i="10"/>
  <c r="J855" i="10"/>
  <c r="H855" i="10"/>
  <c r="E855" i="10"/>
  <c r="M855" i="10"/>
  <c r="B854" i="10"/>
  <c r="Q45" i="3" a="1"/>
  <c r="Q45" i="3" s="1"/>
  <c r="A854" i="10"/>
  <c r="C854" i="10"/>
  <c r="G854" i="10"/>
  <c r="K854" i="10"/>
  <c r="M854" i="10"/>
  <c r="L854" i="10"/>
  <c r="J854" i="10"/>
  <c r="I854" i="10"/>
  <c r="D854" i="10"/>
  <c r="H854" i="10"/>
  <c r="F854" i="10"/>
  <c r="E854" i="10"/>
  <c r="H853" i="10"/>
  <c r="C853" i="10"/>
  <c r="B853" i="10"/>
  <c r="A853" i="10"/>
  <c r="M853" i="10"/>
  <c r="E853" i="10"/>
  <c r="G853" i="10"/>
  <c r="I853" i="10"/>
  <c r="J853" i="10"/>
  <c r="D853" i="10"/>
  <c r="F853" i="10"/>
  <c r="P45" i="3" a="1"/>
  <c r="P45" i="3" s="1"/>
  <c r="L853" i="10"/>
  <c r="K853" i="10"/>
  <c r="G852" i="10"/>
  <c r="C852" i="10"/>
  <c r="E852" i="10"/>
  <c r="D852" i="10"/>
  <c r="H852" i="10"/>
  <c r="I852" i="10"/>
  <c r="K852" i="10"/>
  <c r="M852" i="10"/>
  <c r="B852" i="10"/>
  <c r="O45" i="3" a="1"/>
  <c r="O45" i="3" s="1"/>
  <c r="J852" i="10"/>
  <c r="L852" i="10"/>
  <c r="A852" i="10"/>
  <c r="F852" i="10"/>
  <c r="F851" i="10"/>
  <c r="J851" i="10"/>
  <c r="D851" i="10"/>
  <c r="C851" i="10"/>
  <c r="B851" i="10"/>
  <c r="K851" i="10"/>
  <c r="A851" i="10"/>
  <c r="G851" i="10"/>
  <c r="E851" i="10"/>
  <c r="N45" i="3" a="1"/>
  <c r="N45" i="3" s="1"/>
  <c r="H851" i="10"/>
  <c r="I851" i="10"/>
  <c r="M851" i="10"/>
  <c r="L851" i="10"/>
  <c r="F850" i="10"/>
  <c r="I850" i="10"/>
  <c r="M45" i="3" a="1"/>
  <c r="M45" i="3" s="1"/>
  <c r="H850" i="10"/>
  <c r="J850" i="10"/>
  <c r="M850" i="10"/>
  <c r="K850" i="10"/>
  <c r="L850" i="10"/>
  <c r="E850" i="10"/>
  <c r="C850" i="10"/>
  <c r="A850" i="10"/>
  <c r="D850" i="10"/>
  <c r="G850" i="10"/>
  <c r="B850" i="10"/>
  <c r="A849" i="10"/>
  <c r="D849" i="10"/>
  <c r="B849" i="10"/>
  <c r="L45" i="3" a="1"/>
  <c r="L45" i="3" s="1"/>
  <c r="H849" i="10"/>
  <c r="E849" i="10"/>
  <c r="F849" i="10"/>
  <c r="K849" i="10"/>
  <c r="C849" i="10"/>
  <c r="I849" i="10"/>
  <c r="J849" i="10"/>
  <c r="L849" i="10"/>
  <c r="M849" i="10"/>
  <c r="G849" i="10"/>
  <c r="L848" i="10"/>
  <c r="C848" i="10"/>
  <c r="J848" i="10"/>
  <c r="B848" i="10"/>
  <c r="A848" i="10"/>
  <c r="K848" i="10"/>
  <c r="H848" i="10"/>
  <c r="G848" i="10"/>
  <c r="F848" i="10"/>
  <c r="M848" i="10"/>
  <c r="K45" i="3" a="1"/>
  <c r="K45" i="3" s="1"/>
  <c r="E848" i="10"/>
  <c r="I848" i="10"/>
  <c r="D848" i="10"/>
  <c r="E847" i="10"/>
  <c r="C847" i="10"/>
  <c r="D847" i="10"/>
  <c r="I847" i="10"/>
  <c r="L847" i="10"/>
  <c r="B847" i="10"/>
  <c r="A847" i="10"/>
  <c r="J45" i="3" a="1"/>
  <c r="J45" i="3" s="1"/>
  <c r="F847" i="10"/>
  <c r="J847" i="10"/>
  <c r="K847" i="10"/>
  <c r="H847" i="10"/>
  <c r="M847" i="10"/>
  <c r="G847" i="10"/>
  <c r="D846" i="10"/>
  <c r="I45" i="3" a="1"/>
  <c r="I45" i="3" s="1"/>
  <c r="C846" i="10"/>
  <c r="B846" i="10"/>
  <c r="A846" i="10"/>
  <c r="E846" i="10"/>
  <c r="F846" i="10"/>
  <c r="G846" i="10"/>
  <c r="H846" i="10"/>
  <c r="I846" i="10"/>
  <c r="J846" i="10"/>
  <c r="L846" i="10"/>
  <c r="K846" i="10"/>
  <c r="M846" i="10"/>
  <c r="G845" i="10"/>
  <c r="M845" i="10"/>
  <c r="H845" i="10"/>
  <c r="I845" i="10"/>
  <c r="F845" i="10"/>
  <c r="J845" i="10"/>
  <c r="K845" i="10"/>
  <c r="L845" i="10"/>
  <c r="H45" i="3" a="1"/>
  <c r="H45" i="3" s="1"/>
  <c r="A845" i="10"/>
  <c r="B845" i="10"/>
  <c r="C845" i="10"/>
  <c r="D845" i="10"/>
  <c r="E845" i="10"/>
  <c r="F844" i="10"/>
  <c r="A844" i="10"/>
  <c r="G45" i="3" a="1"/>
  <c r="G45" i="3" s="1"/>
  <c r="M844" i="10"/>
  <c r="B844" i="10"/>
  <c r="E844" i="10"/>
  <c r="K844" i="10"/>
  <c r="J844" i="10"/>
  <c r="I844" i="10"/>
  <c r="D844" i="10"/>
  <c r="C844" i="10"/>
  <c r="H844" i="10"/>
  <c r="G844" i="10"/>
  <c r="L844" i="10"/>
  <c r="E843" i="10"/>
  <c r="I843" i="10"/>
  <c r="F843" i="10"/>
  <c r="G843" i="10"/>
  <c r="H843" i="10"/>
  <c r="J843" i="10"/>
  <c r="K843" i="10"/>
  <c r="L843" i="10"/>
  <c r="M843" i="10"/>
  <c r="D843" i="10"/>
  <c r="C843" i="10"/>
  <c r="B843" i="10"/>
  <c r="A843" i="10"/>
  <c r="F45" i="3" a="1"/>
  <c r="F45" i="3" s="1"/>
  <c r="A842" i="10"/>
  <c r="E45" i="3" a="1"/>
  <c r="E45" i="3" s="1"/>
  <c r="I47" i="4"/>
  <c r="D45" i="3" s="1"/>
  <c r="M842" i="10"/>
  <c r="L842" i="10"/>
  <c r="K842" i="10"/>
  <c r="J842" i="10"/>
  <c r="I842" i="10"/>
  <c r="H842" i="10"/>
  <c r="G842" i="10"/>
  <c r="F842" i="10"/>
  <c r="E842" i="10"/>
  <c r="D842" i="10"/>
  <c r="C842" i="10"/>
  <c r="B842" i="10"/>
  <c r="G841" i="10"/>
  <c r="A841" i="10"/>
  <c r="L841" i="10"/>
  <c r="K841" i="10"/>
  <c r="J841" i="10"/>
  <c r="I841" i="10"/>
  <c r="H841" i="10"/>
  <c r="M841" i="10"/>
  <c r="F841" i="10"/>
  <c r="E841" i="10"/>
  <c r="D841" i="10"/>
  <c r="C841" i="10"/>
  <c r="B841" i="10"/>
  <c r="X44" i="3" a="1"/>
  <c r="X44" i="3" s="1"/>
  <c r="W44" i="3" a="1"/>
  <c r="W44" i="3" s="1"/>
  <c r="L840" i="10"/>
  <c r="K840" i="10"/>
  <c r="J840" i="10"/>
  <c r="I840" i="10"/>
  <c r="H840" i="10"/>
  <c r="G840" i="10"/>
  <c r="F840" i="10"/>
  <c r="E840" i="10"/>
  <c r="D840" i="10"/>
  <c r="C840" i="10"/>
  <c r="B840" i="10"/>
  <c r="A840" i="10"/>
  <c r="M840" i="10"/>
  <c r="J839" i="10"/>
  <c r="B839" i="10"/>
  <c r="A839" i="10"/>
  <c r="H839" i="10"/>
  <c r="M839" i="10"/>
  <c r="L839" i="10"/>
  <c r="K839" i="10"/>
  <c r="I839" i="10"/>
  <c r="G839" i="10"/>
  <c r="F839" i="10"/>
  <c r="E839" i="10"/>
  <c r="D839" i="10"/>
  <c r="C839" i="10"/>
  <c r="V44" i="3" a="1"/>
  <c r="V44" i="3" s="1"/>
  <c r="U44" i="3" a="1"/>
  <c r="U44" i="3" s="1"/>
  <c r="M838" i="10"/>
  <c r="L838" i="10"/>
  <c r="K838" i="10"/>
  <c r="J838" i="10"/>
  <c r="I838" i="10"/>
  <c r="H838" i="10"/>
  <c r="G838" i="10"/>
  <c r="F838" i="10"/>
  <c r="E838" i="10"/>
  <c r="D838" i="10"/>
  <c r="C838" i="10"/>
  <c r="B838" i="10"/>
  <c r="A838" i="10"/>
  <c r="M837" i="10"/>
  <c r="L837" i="10"/>
  <c r="K837" i="10"/>
  <c r="J837" i="10"/>
  <c r="I837" i="10"/>
  <c r="H837" i="10"/>
  <c r="G837" i="10"/>
  <c r="F837" i="10"/>
  <c r="E837" i="10"/>
  <c r="D837" i="10"/>
  <c r="C837" i="10"/>
  <c r="B837" i="10"/>
  <c r="A837" i="10"/>
  <c r="T44" i="3" a="1"/>
  <c r="T44" i="3" s="1"/>
  <c r="L836" i="10"/>
  <c r="K836" i="10"/>
  <c r="J836" i="10"/>
  <c r="I836" i="10"/>
  <c r="H836" i="10"/>
  <c r="G836" i="10"/>
  <c r="F836" i="10"/>
  <c r="S44" i="3" a="1"/>
  <c r="S44" i="3" s="1"/>
  <c r="M836" i="10"/>
  <c r="E836" i="10"/>
  <c r="D836" i="10"/>
  <c r="C836" i="10"/>
  <c r="B836" i="10"/>
  <c r="A836" i="10"/>
  <c r="D835" i="10"/>
  <c r="K835" i="10"/>
  <c r="R44" i="3" a="1"/>
  <c r="R44" i="3" s="1"/>
  <c r="M835" i="10"/>
  <c r="A835" i="10"/>
  <c r="B835" i="10"/>
  <c r="C835" i="10"/>
  <c r="L835" i="10"/>
  <c r="E835" i="10"/>
  <c r="F835" i="10"/>
  <c r="G835" i="10"/>
  <c r="H835" i="10"/>
  <c r="I835" i="10"/>
  <c r="J835" i="10"/>
  <c r="C834" i="10"/>
  <c r="K834" i="10"/>
  <c r="M834" i="10"/>
  <c r="I834" i="10"/>
  <c r="H834" i="10"/>
  <c r="G834" i="10"/>
  <c r="F834" i="10"/>
  <c r="E834" i="10"/>
  <c r="L834" i="10"/>
  <c r="A834" i="10"/>
  <c r="B834" i="10"/>
  <c r="D834" i="10"/>
  <c r="Q44" i="3" a="1"/>
  <c r="Q44" i="3" s="1"/>
  <c r="J834" i="10"/>
  <c r="B833" i="10"/>
  <c r="J833" i="10"/>
  <c r="G833" i="10"/>
  <c r="F833" i="10"/>
  <c r="E833" i="10"/>
  <c r="D833" i="10"/>
  <c r="C833" i="10"/>
  <c r="I833" i="10"/>
  <c r="A833" i="10"/>
  <c r="M833" i="10"/>
  <c r="L833" i="10"/>
  <c r="P44" i="3" a="1"/>
  <c r="P44" i="3" s="1"/>
  <c r="K833" i="10"/>
  <c r="H833" i="10"/>
  <c r="A832" i="10"/>
  <c r="G832" i="10"/>
  <c r="F832" i="10"/>
  <c r="E832" i="10"/>
  <c r="D832" i="10"/>
  <c r="C832" i="10"/>
  <c r="B832" i="10"/>
  <c r="I832" i="10"/>
  <c r="M832" i="10"/>
  <c r="L832" i="10"/>
  <c r="O44" i="3" a="1"/>
  <c r="O44" i="3" s="1"/>
  <c r="K832" i="10"/>
  <c r="J832" i="10"/>
  <c r="H832" i="10"/>
  <c r="H831" i="10"/>
  <c r="F831" i="10"/>
  <c r="E831" i="10"/>
  <c r="D831" i="10"/>
  <c r="C831" i="10"/>
  <c r="B831" i="10"/>
  <c r="A831" i="10"/>
  <c r="I831" i="10"/>
  <c r="J831" i="10"/>
  <c r="K831" i="10"/>
  <c r="N44" i="3" a="1"/>
  <c r="N44" i="3" s="1"/>
  <c r="L831" i="10"/>
  <c r="M831" i="10"/>
  <c r="G831" i="10"/>
  <c r="G830" i="10"/>
  <c r="H830" i="10"/>
  <c r="L830" i="10"/>
  <c r="M44" i="3" a="1"/>
  <c r="M44" i="3" s="1"/>
  <c r="J830" i="10"/>
  <c r="K830" i="10"/>
  <c r="M830" i="10"/>
  <c r="F830" i="10"/>
  <c r="E830" i="10"/>
  <c r="D830" i="10"/>
  <c r="C830" i="10"/>
  <c r="B830" i="10"/>
  <c r="I830" i="10"/>
  <c r="A830" i="10"/>
  <c r="M829" i="10"/>
  <c r="C829" i="10"/>
  <c r="B829" i="10"/>
  <c r="L44" i="3" a="1"/>
  <c r="L44" i="3" s="1"/>
  <c r="K829" i="10"/>
  <c r="J829" i="10"/>
  <c r="A829" i="10"/>
  <c r="I829" i="10"/>
  <c r="L829" i="10"/>
  <c r="H829" i="10"/>
  <c r="G829" i="10"/>
  <c r="F829" i="10"/>
  <c r="E829" i="10"/>
  <c r="D829" i="10"/>
  <c r="L828" i="10"/>
  <c r="M828" i="10"/>
  <c r="H828" i="10"/>
  <c r="I828" i="10"/>
  <c r="K828" i="10"/>
  <c r="F828" i="10"/>
  <c r="E828" i="10"/>
  <c r="D828" i="10"/>
  <c r="C828" i="10"/>
  <c r="B828" i="10"/>
  <c r="A828" i="10"/>
  <c r="J828" i="10"/>
  <c r="K44" i="3" a="1"/>
  <c r="K44" i="3" s="1"/>
  <c r="G828" i="10"/>
  <c r="A827" i="10"/>
  <c r="J44" i="3" a="1"/>
  <c r="J44" i="3" s="1"/>
  <c r="K827" i="10"/>
  <c r="L827" i="10"/>
  <c r="M827" i="10"/>
  <c r="B827" i="10"/>
  <c r="C827" i="10"/>
  <c r="D827" i="10"/>
  <c r="E827" i="10"/>
  <c r="F827" i="10"/>
  <c r="G827" i="10"/>
  <c r="H827" i="10"/>
  <c r="J827" i="10"/>
  <c r="I827" i="10"/>
  <c r="L826" i="10"/>
  <c r="A826" i="10"/>
  <c r="B826" i="10"/>
  <c r="C826" i="10"/>
  <c r="D826" i="10"/>
  <c r="E826" i="10"/>
  <c r="F826" i="10"/>
  <c r="K826" i="10"/>
  <c r="G826" i="10"/>
  <c r="H826" i="10"/>
  <c r="I826" i="10"/>
  <c r="I44" i="3" a="1"/>
  <c r="I44" i="3" s="1"/>
  <c r="J826" i="10"/>
  <c r="M826" i="10"/>
  <c r="D825" i="10"/>
  <c r="A825" i="10"/>
  <c r="B825" i="10"/>
  <c r="C825" i="10"/>
  <c r="E825" i="10"/>
  <c r="F825" i="10"/>
  <c r="G825" i="10"/>
  <c r="H825" i="10"/>
  <c r="I825" i="10"/>
  <c r="J825" i="10"/>
  <c r="L825" i="10"/>
  <c r="M825" i="10"/>
  <c r="H44" i="3" a="1"/>
  <c r="H44" i="3" s="1"/>
  <c r="K825" i="10"/>
  <c r="C824" i="10"/>
  <c r="G824" i="10"/>
  <c r="B824" i="10"/>
  <c r="A824" i="10"/>
  <c r="D824" i="10"/>
  <c r="I824" i="10"/>
  <c r="G44" i="3" a="1"/>
  <c r="G44" i="3" s="1"/>
  <c r="E824" i="10"/>
  <c r="F824" i="10"/>
  <c r="M824" i="10"/>
  <c r="L824" i="10"/>
  <c r="K824" i="10"/>
  <c r="J824" i="10"/>
  <c r="H824" i="10"/>
  <c r="I823" i="10"/>
  <c r="C823" i="10"/>
  <c r="A823" i="10"/>
  <c r="M823" i="10"/>
  <c r="L823" i="10"/>
  <c r="B823" i="10"/>
  <c r="F44" i="3" a="1"/>
  <c r="F44" i="3" s="1"/>
  <c r="K823" i="10"/>
  <c r="J823" i="10"/>
  <c r="H823" i="10"/>
  <c r="G823" i="10"/>
  <c r="F823" i="10"/>
  <c r="E823" i="10"/>
  <c r="D823" i="10"/>
  <c r="I46" i="4"/>
  <c r="D44" i="3" s="1"/>
  <c r="K822" i="10"/>
  <c r="B822" i="10"/>
  <c r="C822" i="10"/>
  <c r="D822" i="10"/>
  <c r="E822" i="10"/>
  <c r="F822" i="10"/>
  <c r="G822" i="10"/>
  <c r="H822" i="10"/>
  <c r="I822" i="10"/>
  <c r="J822" i="10"/>
  <c r="E44" i="3" a="1"/>
  <c r="E44" i="3" s="1"/>
  <c r="M822" i="10"/>
  <c r="L822" i="10"/>
  <c r="A822" i="10"/>
  <c r="E821" i="10"/>
  <c r="K821" i="10"/>
  <c r="J821" i="10"/>
  <c r="I821" i="10"/>
  <c r="H821" i="10"/>
  <c r="G821" i="10"/>
  <c r="F821" i="10"/>
  <c r="M821" i="10"/>
  <c r="D821" i="10"/>
  <c r="C821" i="10"/>
  <c r="B821" i="10"/>
  <c r="A821" i="10"/>
  <c r="X43" i="3" a="1"/>
  <c r="X43" i="3" s="1"/>
  <c r="L821" i="10"/>
  <c r="L820" i="10"/>
  <c r="J820" i="10"/>
  <c r="I820" i="10"/>
  <c r="H820" i="10"/>
  <c r="G820" i="10"/>
  <c r="F820" i="10"/>
  <c r="E820" i="10"/>
  <c r="D820" i="10"/>
  <c r="C820" i="10"/>
  <c r="B820" i="10"/>
  <c r="A820" i="10"/>
  <c r="W43" i="3" a="1"/>
  <c r="W43" i="3" s="1"/>
  <c r="M820" i="10"/>
  <c r="K820" i="10"/>
  <c r="H819" i="10"/>
  <c r="A819" i="10"/>
  <c r="F819" i="10"/>
  <c r="V43" i="3" a="1"/>
  <c r="V43" i="3" s="1"/>
  <c r="K819" i="10"/>
  <c r="L819" i="10"/>
  <c r="M819" i="10"/>
  <c r="D819" i="10"/>
  <c r="E819" i="10"/>
  <c r="J819" i="10"/>
  <c r="G819" i="10"/>
  <c r="I819" i="10"/>
  <c r="B819" i="10"/>
  <c r="C819" i="10"/>
  <c r="U43" i="3" a="1"/>
  <c r="U43" i="3" s="1"/>
  <c r="A818" i="10"/>
  <c r="B818" i="10"/>
  <c r="C818" i="10"/>
  <c r="D818" i="10"/>
  <c r="E818" i="10"/>
  <c r="F818" i="10"/>
  <c r="G818" i="10"/>
  <c r="H818" i="10"/>
  <c r="I818" i="10"/>
  <c r="J818" i="10"/>
  <c r="K818" i="10"/>
  <c r="L818" i="10"/>
  <c r="M818" i="10"/>
  <c r="B817" i="10"/>
  <c r="M817" i="10"/>
  <c r="L817" i="10"/>
  <c r="K817" i="10"/>
  <c r="A817" i="10"/>
  <c r="I817" i="10"/>
  <c r="H817" i="10"/>
  <c r="G817" i="10"/>
  <c r="T43" i="3" a="1"/>
  <c r="T43" i="3" s="1"/>
  <c r="C817" i="10"/>
  <c r="F817" i="10"/>
  <c r="E817" i="10"/>
  <c r="D817" i="10"/>
  <c r="J817" i="10"/>
  <c r="E816" i="10"/>
  <c r="C816" i="10"/>
  <c r="B816" i="10"/>
  <c r="A816" i="10"/>
  <c r="F816" i="10"/>
  <c r="G816" i="10"/>
  <c r="H816" i="10"/>
  <c r="I816" i="10"/>
  <c r="J816" i="10"/>
  <c r="S43" i="3" a="1"/>
  <c r="S43" i="3" s="1"/>
  <c r="K816" i="10"/>
  <c r="L816" i="10"/>
  <c r="M816" i="10"/>
  <c r="D816" i="10"/>
  <c r="J815" i="10"/>
  <c r="D815" i="10"/>
  <c r="A815" i="10"/>
  <c r="M815" i="10"/>
  <c r="L815" i="10"/>
  <c r="K815" i="10"/>
  <c r="I815" i="10"/>
  <c r="C815" i="10"/>
  <c r="H815" i="10"/>
  <c r="R43" i="3" a="1"/>
  <c r="R43" i="3" s="1"/>
  <c r="G815" i="10"/>
  <c r="B815" i="10"/>
  <c r="F815" i="10"/>
  <c r="E815" i="10"/>
  <c r="I814" i="10"/>
  <c r="C814" i="10"/>
  <c r="D814" i="10"/>
  <c r="B814" i="10"/>
  <c r="A814" i="10"/>
  <c r="M814" i="10"/>
  <c r="L814" i="10"/>
  <c r="E814" i="10"/>
  <c r="K814" i="10"/>
  <c r="J814" i="10"/>
  <c r="H814" i="10"/>
  <c r="G814" i="10"/>
  <c r="Q43" i="3" a="1"/>
  <c r="Q43" i="3" s="1"/>
  <c r="F814" i="10"/>
  <c r="D813" i="10"/>
  <c r="C813" i="10"/>
  <c r="B813" i="10"/>
  <c r="A813" i="10"/>
  <c r="E813" i="10"/>
  <c r="P43" i="3" a="1"/>
  <c r="P43" i="3" s="1"/>
  <c r="F813" i="10"/>
  <c r="G813" i="10"/>
  <c r="H813" i="10"/>
  <c r="I813" i="10"/>
  <c r="J813" i="10"/>
  <c r="L813" i="10"/>
  <c r="M813" i="10"/>
  <c r="K813" i="10"/>
  <c r="D812" i="10"/>
  <c r="E812" i="10"/>
  <c r="A812" i="10"/>
  <c r="M812" i="10"/>
  <c r="B812" i="10"/>
  <c r="O43" i="3" a="1"/>
  <c r="O43" i="3" s="1"/>
  <c r="L812" i="10"/>
  <c r="K812" i="10"/>
  <c r="J812" i="10"/>
  <c r="I812" i="10"/>
  <c r="H812" i="10"/>
  <c r="G812" i="10"/>
  <c r="F812" i="10"/>
  <c r="C812" i="10"/>
  <c r="N43" i="3" a="1"/>
  <c r="N43" i="3" s="1"/>
  <c r="K811" i="10"/>
  <c r="C811" i="10"/>
  <c r="D811" i="10"/>
  <c r="E811" i="10"/>
  <c r="F811" i="10"/>
  <c r="G811" i="10"/>
  <c r="H811" i="10"/>
  <c r="I811" i="10"/>
  <c r="J811" i="10"/>
  <c r="B811" i="10"/>
  <c r="M811" i="10"/>
  <c r="L811" i="10"/>
  <c r="A811" i="10"/>
  <c r="J810" i="10"/>
  <c r="H810" i="10"/>
  <c r="G810" i="10"/>
  <c r="F810" i="10"/>
  <c r="E810" i="10"/>
  <c r="D810" i="10"/>
  <c r="C810" i="10"/>
  <c r="B810" i="10"/>
  <c r="A810" i="10"/>
  <c r="I810" i="10"/>
  <c r="M810" i="10"/>
  <c r="L810" i="10"/>
  <c r="M43" i="3" a="1"/>
  <c r="M43" i="3" s="1"/>
  <c r="K810" i="10"/>
  <c r="B809" i="10"/>
  <c r="L809" i="10"/>
  <c r="F809" i="10"/>
  <c r="E809" i="10"/>
  <c r="D809" i="10"/>
  <c r="C809" i="10"/>
  <c r="H809" i="10"/>
  <c r="I809" i="10"/>
  <c r="J809" i="10"/>
  <c r="L43" i="3" a="1"/>
  <c r="L43" i="3" s="1"/>
  <c r="K809" i="10"/>
  <c r="G809" i="10"/>
  <c r="M809" i="10"/>
  <c r="A809" i="10"/>
  <c r="A808" i="10"/>
  <c r="K43" i="3" a="1"/>
  <c r="K43" i="3" s="1"/>
  <c r="M808" i="10"/>
  <c r="L808" i="10"/>
  <c r="K808" i="10"/>
  <c r="J808" i="10"/>
  <c r="I808" i="10"/>
  <c r="H808" i="10"/>
  <c r="G808" i="10"/>
  <c r="F808" i="10"/>
  <c r="E808" i="10"/>
  <c r="D808" i="10"/>
  <c r="C808" i="10"/>
  <c r="B808" i="10"/>
  <c r="G807" i="10"/>
  <c r="M807" i="10"/>
  <c r="L807" i="10"/>
  <c r="K807" i="10"/>
  <c r="J807" i="10"/>
  <c r="I807" i="10"/>
  <c r="H807" i="10"/>
  <c r="J43" i="3" a="1"/>
  <c r="J43" i="3" s="1"/>
  <c r="F807" i="10"/>
  <c r="E807" i="10"/>
  <c r="D807" i="10"/>
  <c r="C807" i="10"/>
  <c r="B807" i="10"/>
  <c r="A807" i="10"/>
  <c r="M806" i="10"/>
  <c r="L806" i="10"/>
  <c r="K806" i="10"/>
  <c r="J806" i="10"/>
  <c r="I806" i="10"/>
  <c r="H806" i="10"/>
  <c r="G806" i="10"/>
  <c r="F806" i="10"/>
  <c r="E806" i="10"/>
  <c r="D806" i="10"/>
  <c r="C806" i="10"/>
  <c r="B806" i="10"/>
  <c r="A806" i="10"/>
  <c r="I43" i="3" a="1"/>
  <c r="I43" i="3" s="1"/>
  <c r="B805" i="10"/>
  <c r="I805" i="10"/>
  <c r="H43" i="3" a="1"/>
  <c r="H43" i="3" s="1"/>
  <c r="C805" i="10"/>
  <c r="M805" i="10"/>
  <c r="L805" i="10"/>
  <c r="A805" i="10"/>
  <c r="K805" i="10"/>
  <c r="J805" i="10"/>
  <c r="D805" i="10"/>
  <c r="E805" i="10"/>
  <c r="F805" i="10"/>
  <c r="G805" i="10"/>
  <c r="H805" i="10"/>
  <c r="I804" i="10"/>
  <c r="K804" i="10"/>
  <c r="H804" i="10"/>
  <c r="M804" i="10"/>
  <c r="L804" i="10"/>
  <c r="F804" i="10"/>
  <c r="E804" i="10"/>
  <c r="D804" i="10"/>
  <c r="C804" i="10"/>
  <c r="B804" i="10"/>
  <c r="A804" i="10"/>
  <c r="G43" i="3" a="1"/>
  <c r="G43" i="3" s="1"/>
  <c r="J804" i="10"/>
  <c r="G804" i="10"/>
  <c r="K803" i="10"/>
  <c r="I803" i="10"/>
  <c r="H803" i="10"/>
  <c r="G803" i="10"/>
  <c r="F803" i="10"/>
  <c r="E803" i="10"/>
  <c r="D803" i="10"/>
  <c r="C803" i="10"/>
  <c r="B803" i="10"/>
  <c r="A803" i="10"/>
  <c r="L803" i="10"/>
  <c r="M803" i="10"/>
  <c r="F43" i="3" a="1"/>
  <c r="F43" i="3" s="1"/>
  <c r="J803" i="10"/>
  <c r="A802" i="10"/>
  <c r="I45" i="4"/>
  <c r="D43" i="3" s="1"/>
  <c r="G802" i="10"/>
  <c r="F802" i="10"/>
  <c r="E802" i="10"/>
  <c r="D802" i="10"/>
  <c r="C802" i="10"/>
  <c r="B802" i="10"/>
  <c r="J802" i="10"/>
  <c r="M802" i="10"/>
  <c r="L802" i="10"/>
  <c r="K802" i="10"/>
  <c r="E43" i="3" a="1"/>
  <c r="E43" i="3" s="1"/>
  <c r="I802" i="10"/>
  <c r="H802" i="10"/>
  <c r="A801" i="10"/>
  <c r="F801" i="10"/>
  <c r="E801" i="10"/>
  <c r="D801" i="10"/>
  <c r="H801" i="10"/>
  <c r="C801" i="10"/>
  <c r="B801" i="10"/>
  <c r="I801" i="10"/>
  <c r="G801" i="10"/>
  <c r="X42" i="3" a="1"/>
  <c r="X42" i="3" s="1"/>
  <c r="J801" i="10"/>
  <c r="K801" i="10"/>
  <c r="L801" i="10"/>
  <c r="M801" i="10"/>
  <c r="M800" i="10"/>
  <c r="L800" i="10"/>
  <c r="K800" i="10"/>
  <c r="J800" i="10"/>
  <c r="I800" i="10"/>
  <c r="H800" i="10"/>
  <c r="F800" i="10"/>
  <c r="E800" i="10"/>
  <c r="D800" i="10"/>
  <c r="C800" i="10"/>
  <c r="B800" i="10"/>
  <c r="A800" i="10"/>
  <c r="W42" i="3" a="1"/>
  <c r="W42" i="3" s="1"/>
  <c r="G800" i="10"/>
  <c r="K799" i="10"/>
  <c r="V42" i="3" a="1"/>
  <c r="V42" i="3" s="1"/>
  <c r="I799" i="10"/>
  <c r="H799" i="10"/>
  <c r="G799" i="10"/>
  <c r="F799" i="10"/>
  <c r="E799" i="10"/>
  <c r="D799" i="10"/>
  <c r="C799" i="10"/>
  <c r="B799" i="10"/>
  <c r="A799" i="10"/>
  <c r="M799" i="10"/>
  <c r="J799" i="10"/>
  <c r="L799" i="10"/>
  <c r="J798" i="10"/>
  <c r="I798" i="10"/>
  <c r="H798" i="10"/>
  <c r="G798" i="10"/>
  <c r="F798" i="10"/>
  <c r="E798" i="10"/>
  <c r="D798" i="10"/>
  <c r="K798" i="10"/>
  <c r="L798" i="10"/>
  <c r="M798" i="10"/>
  <c r="A798" i="10"/>
  <c r="B798" i="10"/>
  <c r="U42" i="3" a="1"/>
  <c r="U42" i="3" s="1"/>
  <c r="C798" i="10"/>
  <c r="H797" i="10"/>
  <c r="A797" i="10"/>
  <c r="I797" i="10"/>
  <c r="M797" i="10"/>
  <c r="G797" i="10"/>
  <c r="F797" i="10"/>
  <c r="J797" i="10"/>
  <c r="K797" i="10"/>
  <c r="L797" i="10"/>
  <c r="E797" i="10"/>
  <c r="D797" i="10"/>
  <c r="C797" i="10"/>
  <c r="B797" i="10"/>
  <c r="T42" i="3" a="1"/>
  <c r="T42" i="3" s="1"/>
  <c r="S42" i="3" a="1"/>
  <c r="S42" i="3" s="1"/>
  <c r="M796" i="10"/>
  <c r="L796" i="10"/>
  <c r="K796" i="10"/>
  <c r="J796" i="10"/>
  <c r="I796" i="10"/>
  <c r="H796" i="10"/>
  <c r="G796" i="10"/>
  <c r="F796" i="10"/>
  <c r="E796" i="10"/>
  <c r="D796" i="10"/>
  <c r="C796" i="10"/>
  <c r="B796" i="10"/>
  <c r="A796" i="10"/>
  <c r="L795" i="10"/>
  <c r="M795" i="10"/>
  <c r="K795" i="10"/>
  <c r="J795" i="10"/>
  <c r="I795" i="10"/>
  <c r="H795" i="10"/>
  <c r="G795" i="10"/>
  <c r="F795" i="10"/>
  <c r="E795" i="10"/>
  <c r="D795" i="10"/>
  <c r="C795" i="10"/>
  <c r="B795" i="10"/>
  <c r="A795" i="10"/>
  <c r="R42" i="3" a="1"/>
  <c r="R42" i="3" s="1"/>
  <c r="L794" i="10"/>
  <c r="J794" i="10"/>
  <c r="I794" i="10"/>
  <c r="H794" i="10"/>
  <c r="G794" i="10"/>
  <c r="F794" i="10"/>
  <c r="E794" i="10"/>
  <c r="D794" i="10"/>
  <c r="C794" i="10"/>
  <c r="M794" i="10"/>
  <c r="Q42" i="3" a="1"/>
  <c r="Q42" i="3" s="1"/>
  <c r="B794" i="10"/>
  <c r="A794" i="10"/>
  <c r="K794" i="10"/>
  <c r="C793" i="10"/>
  <c r="I793" i="10"/>
  <c r="A793" i="10"/>
  <c r="P42" i="3" a="1"/>
  <c r="P42" i="3" s="1"/>
  <c r="M793" i="10"/>
  <c r="L793" i="10"/>
  <c r="K793" i="10"/>
  <c r="J793" i="10"/>
  <c r="B793" i="10"/>
  <c r="D793" i="10"/>
  <c r="E793" i="10"/>
  <c r="F793" i="10"/>
  <c r="G793" i="10"/>
  <c r="H793" i="10"/>
  <c r="G792" i="10"/>
  <c r="D792" i="10"/>
  <c r="C792" i="10"/>
  <c r="B792" i="10"/>
  <c r="A792" i="10"/>
  <c r="E792" i="10"/>
  <c r="F792" i="10"/>
  <c r="O42" i="3" a="1"/>
  <c r="O42" i="3" s="1"/>
  <c r="M792" i="10"/>
  <c r="L792" i="10"/>
  <c r="K792" i="10"/>
  <c r="J792" i="10"/>
  <c r="I792" i="10"/>
  <c r="H792" i="10"/>
  <c r="N42" i="3" a="1"/>
  <c r="N42" i="3" s="1"/>
  <c r="H791" i="10"/>
  <c r="G791" i="10"/>
  <c r="A791" i="10"/>
  <c r="B791" i="10"/>
  <c r="C791" i="10"/>
  <c r="D791" i="10"/>
  <c r="M791" i="10"/>
  <c r="L791" i="10"/>
  <c r="K791" i="10"/>
  <c r="J791" i="10"/>
  <c r="E791" i="10"/>
  <c r="F791" i="10"/>
  <c r="I791" i="10"/>
  <c r="J790" i="10"/>
  <c r="M790" i="10"/>
  <c r="K790" i="10"/>
  <c r="I790" i="10"/>
  <c r="H790" i="10"/>
  <c r="G790" i="10"/>
  <c r="F790" i="10"/>
  <c r="E790" i="10"/>
  <c r="D790" i="10"/>
  <c r="C790" i="10"/>
  <c r="M42" i="3" a="1"/>
  <c r="M42" i="3" s="1"/>
  <c r="L790" i="10"/>
  <c r="B790" i="10"/>
  <c r="A790" i="10"/>
  <c r="F789" i="10"/>
  <c r="L789" i="10"/>
  <c r="K789" i="10"/>
  <c r="J789" i="10"/>
  <c r="I789" i="10"/>
  <c r="H789" i="10"/>
  <c r="G789" i="10"/>
  <c r="M789" i="10"/>
  <c r="E789" i="10"/>
  <c r="D789" i="10"/>
  <c r="C789" i="10"/>
  <c r="B789" i="10"/>
  <c r="A789" i="10"/>
  <c r="L42" i="3" a="1"/>
  <c r="L42" i="3" s="1"/>
  <c r="L788" i="10"/>
  <c r="K788" i="10"/>
  <c r="J788" i="10"/>
  <c r="I788" i="10"/>
  <c r="H788" i="10"/>
  <c r="G788" i="10"/>
  <c r="F788" i="10"/>
  <c r="E788" i="10"/>
  <c r="D788" i="10"/>
  <c r="K42" i="3" a="1"/>
  <c r="K42" i="3" s="1"/>
  <c r="M788" i="10"/>
  <c r="A788" i="10"/>
  <c r="C788" i="10"/>
  <c r="B788" i="10"/>
  <c r="J42" i="3" a="1"/>
  <c r="J42" i="3" s="1"/>
  <c r="M787" i="10"/>
  <c r="L787" i="10"/>
  <c r="K787" i="10"/>
  <c r="J787" i="10"/>
  <c r="I787" i="10"/>
  <c r="H787" i="10"/>
  <c r="G787" i="10"/>
  <c r="F787" i="10"/>
  <c r="E787" i="10"/>
  <c r="D787" i="10"/>
  <c r="C787" i="10"/>
  <c r="B787" i="10"/>
  <c r="A787" i="10"/>
  <c r="I42" i="3" a="1"/>
  <c r="I42" i="3" s="1"/>
  <c r="M786" i="10"/>
  <c r="A786" i="10"/>
  <c r="B786" i="10"/>
  <c r="C786" i="10"/>
  <c r="D786" i="10"/>
  <c r="E786" i="10"/>
  <c r="F786" i="10"/>
  <c r="G786" i="10"/>
  <c r="H786" i="10"/>
  <c r="I786" i="10"/>
  <c r="L786" i="10"/>
  <c r="J786" i="10"/>
  <c r="K786" i="10"/>
  <c r="I785" i="10"/>
  <c r="H42" i="3" a="1"/>
  <c r="H42" i="3" s="1"/>
  <c r="K785" i="10"/>
  <c r="L785" i="10"/>
  <c r="M785" i="10"/>
  <c r="B785" i="10"/>
  <c r="D785" i="10"/>
  <c r="E785" i="10"/>
  <c r="A785" i="10"/>
  <c r="C785" i="10"/>
  <c r="F785" i="10"/>
  <c r="G785" i="10"/>
  <c r="H785" i="10"/>
  <c r="J785" i="10"/>
  <c r="G42" i="3" a="1"/>
  <c r="G42" i="3" s="1"/>
  <c r="G784" i="10"/>
  <c r="H784" i="10"/>
  <c r="I784" i="10"/>
  <c r="J784" i="10"/>
  <c r="K784" i="10"/>
  <c r="L784" i="10"/>
  <c r="M784" i="10"/>
  <c r="F784" i="10"/>
  <c r="A784" i="10"/>
  <c r="E784" i="10"/>
  <c r="D784" i="10"/>
  <c r="C784" i="10"/>
  <c r="B784" i="10"/>
  <c r="A783" i="10"/>
  <c r="I783" i="10"/>
  <c r="K783" i="10"/>
  <c r="F42" i="3" a="1"/>
  <c r="F42" i="3" s="1"/>
  <c r="I44" i="4"/>
  <c r="D42" i="3" s="1"/>
  <c r="L783" i="10"/>
  <c r="M783" i="10"/>
  <c r="H783" i="10"/>
  <c r="G783" i="10"/>
  <c r="F783" i="10"/>
  <c r="E783" i="10"/>
  <c r="D783" i="10"/>
  <c r="C783" i="10"/>
  <c r="B783" i="10"/>
  <c r="J783" i="10"/>
  <c r="J782" i="10"/>
  <c r="L782" i="10"/>
  <c r="M782" i="10"/>
  <c r="I782" i="10"/>
  <c r="H782" i="10"/>
  <c r="G782" i="10"/>
  <c r="F782" i="10"/>
  <c r="E782" i="10"/>
  <c r="D782" i="10"/>
  <c r="C782" i="10"/>
  <c r="B782" i="10"/>
  <c r="A782" i="10"/>
  <c r="E42" i="3" a="1"/>
  <c r="E42" i="3" s="1"/>
  <c r="K782" i="10"/>
  <c r="G781" i="10"/>
  <c r="X41" i="3" a="1"/>
  <c r="X41" i="3" s="1"/>
  <c r="I781" i="10"/>
  <c r="J781" i="10"/>
  <c r="K781" i="10"/>
  <c r="L781" i="10"/>
  <c r="M781" i="10"/>
  <c r="F781" i="10"/>
  <c r="E781" i="10"/>
  <c r="D781" i="10"/>
  <c r="C781" i="10"/>
  <c r="B781" i="10"/>
  <c r="A781" i="10"/>
  <c r="H781" i="10"/>
  <c r="L780" i="10"/>
  <c r="K780" i="10"/>
  <c r="J780" i="10"/>
  <c r="I780" i="10"/>
  <c r="H780" i="10"/>
  <c r="G780" i="10"/>
  <c r="F780" i="10"/>
  <c r="W41" i="3" a="1"/>
  <c r="W41" i="3" s="1"/>
  <c r="E780" i="10"/>
  <c r="D780" i="10"/>
  <c r="C780" i="10"/>
  <c r="B780" i="10"/>
  <c r="A780" i="10"/>
  <c r="M780" i="10"/>
  <c r="E779" i="10"/>
  <c r="V41" i="3" a="1"/>
  <c r="V41" i="3" s="1"/>
  <c r="G779" i="10"/>
  <c r="D779" i="10"/>
  <c r="C779" i="10"/>
  <c r="B779" i="10"/>
  <c r="A779" i="10"/>
  <c r="H779" i="10"/>
  <c r="I779" i="10"/>
  <c r="J779" i="10"/>
  <c r="K779" i="10"/>
  <c r="L779" i="10"/>
  <c r="M779" i="10"/>
  <c r="F779" i="10"/>
  <c r="G778" i="10"/>
  <c r="E778" i="10"/>
  <c r="D778" i="10"/>
  <c r="C778" i="10"/>
  <c r="B778" i="10"/>
  <c r="A778" i="10"/>
  <c r="H778" i="10"/>
  <c r="I778" i="10"/>
  <c r="J778" i="10"/>
  <c r="K778" i="10"/>
  <c r="L778" i="10"/>
  <c r="M778" i="10"/>
  <c r="U41" i="3" a="1"/>
  <c r="U41" i="3" s="1"/>
  <c r="F778" i="10"/>
  <c r="D777" i="10"/>
  <c r="T41" i="3" a="1"/>
  <c r="T41" i="3" s="1"/>
  <c r="E777" i="10"/>
  <c r="F777" i="10"/>
  <c r="G777" i="10"/>
  <c r="H777" i="10"/>
  <c r="I777" i="10"/>
  <c r="J777" i="10"/>
  <c r="K777" i="10"/>
  <c r="L777" i="10"/>
  <c r="M777" i="10"/>
  <c r="C777" i="10"/>
  <c r="B777" i="10"/>
  <c r="A777" i="10"/>
  <c r="L776" i="10"/>
  <c r="M776" i="10"/>
  <c r="K776" i="10"/>
  <c r="J776" i="10"/>
  <c r="I776" i="10"/>
  <c r="H776" i="10"/>
  <c r="G776" i="10"/>
  <c r="F776" i="10"/>
  <c r="E776" i="10"/>
  <c r="D776" i="10"/>
  <c r="C776" i="10"/>
  <c r="B776" i="10"/>
  <c r="A776" i="10"/>
  <c r="S41" i="3" a="1"/>
  <c r="S41" i="3" s="1"/>
  <c r="A775" i="10"/>
  <c r="M775" i="10"/>
  <c r="R41" i="3" a="1"/>
  <c r="R41" i="3" s="1"/>
  <c r="B775" i="10"/>
  <c r="C775" i="10"/>
  <c r="D775" i="10"/>
  <c r="E775" i="10"/>
  <c r="F775" i="10"/>
  <c r="G775" i="10"/>
  <c r="H775" i="10"/>
  <c r="I775" i="10"/>
  <c r="J775" i="10"/>
  <c r="K775" i="10"/>
  <c r="L775" i="10"/>
  <c r="G774" i="10"/>
  <c r="F774" i="10"/>
  <c r="C774" i="10"/>
  <c r="M774" i="10"/>
  <c r="Q41" i="3" a="1"/>
  <c r="Q41" i="3" s="1"/>
  <c r="E774" i="10"/>
  <c r="D774" i="10"/>
  <c r="I774" i="10"/>
  <c r="J774" i="10"/>
  <c r="K774" i="10"/>
  <c r="L774" i="10"/>
  <c r="B774" i="10"/>
  <c r="A774" i="10"/>
  <c r="H774" i="10"/>
  <c r="K773" i="10"/>
  <c r="L773" i="10"/>
  <c r="I773" i="10"/>
  <c r="F773" i="10"/>
  <c r="E773" i="10"/>
  <c r="A773" i="10"/>
  <c r="G773" i="10"/>
  <c r="B773" i="10"/>
  <c r="M773" i="10"/>
  <c r="J773" i="10"/>
  <c r="P41" i="3" a="1"/>
  <c r="P41" i="3" s="1"/>
  <c r="C773" i="10"/>
  <c r="D773" i="10"/>
  <c r="H773" i="10"/>
  <c r="I772" i="10"/>
  <c r="G772" i="10"/>
  <c r="L772" i="10"/>
  <c r="H772" i="10"/>
  <c r="D772" i="10"/>
  <c r="O41" i="3" a="1"/>
  <c r="O41" i="3" s="1"/>
  <c r="E772" i="10"/>
  <c r="C772" i="10"/>
  <c r="K772" i="10"/>
  <c r="M772" i="10"/>
  <c r="B772" i="10"/>
  <c r="A772" i="10"/>
  <c r="F772" i="10"/>
  <c r="J772" i="10"/>
  <c r="I771" i="10"/>
  <c r="F771" i="10"/>
  <c r="B771" i="10"/>
  <c r="A771" i="10"/>
  <c r="M771" i="10"/>
  <c r="G771" i="10"/>
  <c r="D771" i="10"/>
  <c r="N41" i="3" a="1"/>
  <c r="N41" i="3" s="1"/>
  <c r="K771" i="10"/>
  <c r="E771" i="10"/>
  <c r="C771" i="10"/>
  <c r="H771" i="10"/>
  <c r="L771" i="10"/>
  <c r="J771" i="10"/>
  <c r="F770" i="10"/>
  <c r="A770" i="10"/>
  <c r="M41" i="3" a="1"/>
  <c r="M41" i="3" s="1"/>
  <c r="B770" i="10"/>
  <c r="D770" i="10"/>
  <c r="G770" i="10"/>
  <c r="M770" i="10"/>
  <c r="L770" i="10"/>
  <c r="C770" i="10"/>
  <c r="H770" i="10"/>
  <c r="I770" i="10"/>
  <c r="K770" i="10"/>
  <c r="E770" i="10"/>
  <c r="J770" i="10"/>
  <c r="B769" i="10"/>
  <c r="C769" i="10"/>
  <c r="M769" i="10"/>
  <c r="I769" i="10"/>
  <c r="G769" i="10"/>
  <c r="J769" i="10"/>
  <c r="L41" i="3" a="1"/>
  <c r="L41" i="3" s="1"/>
  <c r="L769" i="10"/>
  <c r="H769" i="10"/>
  <c r="D769" i="10"/>
  <c r="A769" i="10"/>
  <c r="K769" i="10"/>
  <c r="F769" i="10"/>
  <c r="E769" i="10"/>
  <c r="A768" i="10"/>
  <c r="L768" i="10"/>
  <c r="J768" i="10"/>
  <c r="I768" i="10"/>
  <c r="C768" i="10"/>
  <c r="H768" i="10"/>
  <c r="K768" i="10"/>
  <c r="K41" i="3" a="1"/>
  <c r="K41" i="3" s="1"/>
  <c r="G768" i="10"/>
  <c r="F768" i="10"/>
  <c r="B768" i="10"/>
  <c r="D768" i="10"/>
  <c r="M768" i="10"/>
  <c r="E768" i="10"/>
  <c r="A767" i="10"/>
  <c r="J41" i="3" a="1"/>
  <c r="J41" i="3" s="1"/>
  <c r="E767" i="10"/>
  <c r="C767" i="10"/>
  <c r="K767" i="10"/>
  <c r="L767" i="10"/>
  <c r="M767" i="10"/>
  <c r="I767" i="10"/>
  <c r="H767" i="10"/>
  <c r="G767" i="10"/>
  <c r="B767" i="10"/>
  <c r="F767" i="10"/>
  <c r="J767" i="10"/>
  <c r="D767" i="10"/>
  <c r="A766" i="10"/>
  <c r="D766" i="10"/>
  <c r="I766" i="10"/>
  <c r="K766" i="10"/>
  <c r="L766" i="10"/>
  <c r="M766" i="10"/>
  <c r="C766" i="10"/>
  <c r="J766" i="10"/>
  <c r="F766" i="10"/>
  <c r="G766" i="10"/>
  <c r="I41" i="3" a="1"/>
  <c r="I41" i="3" s="1"/>
  <c r="E766" i="10"/>
  <c r="H766" i="10"/>
  <c r="B766" i="10"/>
  <c r="H765" i="10"/>
  <c r="D765" i="10"/>
  <c r="G765" i="10"/>
  <c r="M765" i="10"/>
  <c r="H41" i="3" a="1"/>
  <c r="H41" i="3" s="1"/>
  <c r="A765" i="10"/>
  <c r="F765" i="10"/>
  <c r="I765" i="10"/>
  <c r="J765" i="10"/>
  <c r="K765" i="10"/>
  <c r="L765" i="10"/>
  <c r="C765" i="10"/>
  <c r="E765" i="10"/>
  <c r="B765" i="10"/>
  <c r="M764" i="10"/>
  <c r="A764" i="10"/>
  <c r="B764" i="10"/>
  <c r="H764" i="10"/>
  <c r="I764" i="10"/>
  <c r="J764" i="10"/>
  <c r="L764" i="10"/>
  <c r="G764" i="10"/>
  <c r="C764" i="10"/>
  <c r="F764" i="10"/>
  <c r="D764" i="10"/>
  <c r="E764" i="10"/>
  <c r="G41" i="3" a="1"/>
  <c r="G41" i="3" s="1"/>
  <c r="K764" i="10"/>
  <c r="A763" i="10"/>
  <c r="L763" i="10"/>
  <c r="K763" i="10"/>
  <c r="D763" i="10"/>
  <c r="F763" i="10"/>
  <c r="I763" i="10"/>
  <c r="C763" i="10"/>
  <c r="B763" i="10"/>
  <c r="E763" i="10"/>
  <c r="G763" i="10"/>
  <c r="H763" i="10"/>
  <c r="J763" i="10"/>
  <c r="F41" i="3" a="1"/>
  <c r="F41" i="3" s="1"/>
  <c r="M763" i="10"/>
  <c r="I43" i="4"/>
  <c r="D41" i="3" s="1"/>
  <c r="K762" i="10"/>
  <c r="A762" i="10"/>
  <c r="M762" i="10"/>
  <c r="B762" i="10"/>
  <c r="F762" i="10"/>
  <c r="C762" i="10"/>
  <c r="E41" i="3" a="1"/>
  <c r="E41" i="3" s="1"/>
  <c r="J762" i="10"/>
  <c r="H762" i="10"/>
  <c r="D762" i="10"/>
  <c r="L762" i="10"/>
  <c r="I762" i="10"/>
  <c r="E762" i="10"/>
  <c r="G762" i="10"/>
  <c r="I761" i="10"/>
  <c r="B761" i="10"/>
  <c r="F761" i="10"/>
  <c r="D761" i="10"/>
  <c r="H761" i="10"/>
  <c r="J761" i="10"/>
  <c r="G761" i="10"/>
  <c r="K761" i="10"/>
  <c r="E761" i="10"/>
  <c r="C761" i="10"/>
  <c r="A761" i="10"/>
  <c r="M761" i="10"/>
  <c r="L761" i="10"/>
  <c r="X40" i="3" a="1"/>
  <c r="X40" i="3" s="1"/>
  <c r="B760" i="10"/>
  <c r="G760" i="10"/>
  <c r="J760" i="10"/>
  <c r="K760" i="10"/>
  <c r="A760" i="10"/>
  <c r="M760" i="10"/>
  <c r="L760" i="10"/>
  <c r="I760" i="10"/>
  <c r="F760" i="10"/>
  <c r="D760" i="10"/>
  <c r="C760" i="10"/>
  <c r="H760" i="10"/>
  <c r="W40" i="3" a="1"/>
  <c r="W40" i="3" s="1"/>
  <c r="E760" i="10"/>
  <c r="J759" i="10"/>
  <c r="C759" i="10"/>
  <c r="M759" i="10"/>
  <c r="A759" i="10"/>
  <c r="D759" i="10"/>
  <c r="I759" i="10"/>
  <c r="K759" i="10"/>
  <c r="F759" i="10"/>
  <c r="L759" i="10"/>
  <c r="H759" i="10"/>
  <c r="G759" i="10"/>
  <c r="E759" i="10"/>
  <c r="B759" i="10"/>
  <c r="V40" i="3" a="1"/>
  <c r="V40" i="3" s="1"/>
  <c r="U40" i="3" a="1"/>
  <c r="U40" i="3" s="1"/>
  <c r="G758" i="10"/>
  <c r="H758" i="10"/>
  <c r="B758" i="10"/>
  <c r="F758" i="10"/>
  <c r="L758" i="10"/>
  <c r="D758" i="10"/>
  <c r="E758" i="10"/>
  <c r="I758" i="10"/>
  <c r="M758" i="10"/>
  <c r="J758" i="10"/>
  <c r="K758" i="10"/>
  <c r="A758" i="10"/>
  <c r="C758" i="10"/>
  <c r="B757" i="10"/>
  <c r="J757" i="10"/>
  <c r="G757" i="10"/>
  <c r="I757" i="10"/>
  <c r="M757" i="10"/>
  <c r="C757" i="10"/>
  <c r="E757" i="10"/>
  <c r="A757" i="10"/>
  <c r="T40" i="3" a="1"/>
  <c r="T40" i="3" s="1"/>
  <c r="H757" i="10"/>
  <c r="D757" i="10"/>
  <c r="L757" i="10"/>
  <c r="K757" i="10"/>
  <c r="F757" i="10"/>
  <c r="A756" i="10"/>
  <c r="J756" i="10"/>
  <c r="B756" i="10"/>
  <c r="E756" i="10"/>
  <c r="G756" i="10"/>
  <c r="C756" i="10"/>
  <c r="F756" i="10"/>
  <c r="H756" i="10"/>
  <c r="L756" i="10"/>
  <c r="I756" i="10"/>
  <c r="S40" i="3" a="1"/>
  <c r="S40" i="3" s="1"/>
  <c r="D756" i="10"/>
  <c r="M756" i="10"/>
  <c r="K756" i="10"/>
  <c r="J755" i="10"/>
  <c r="E755" i="10"/>
  <c r="H755" i="10"/>
  <c r="G755" i="10"/>
  <c r="M755" i="10"/>
  <c r="I755" i="10"/>
  <c r="B755" i="10"/>
  <c r="F755" i="10"/>
  <c r="K755" i="10"/>
  <c r="D755" i="10"/>
  <c r="C755" i="10"/>
  <c r="A755" i="10"/>
  <c r="R40" i="3" a="1"/>
  <c r="R40" i="3" s="1"/>
  <c r="L755" i="10"/>
  <c r="F754" i="10"/>
  <c r="Q40" i="3" a="1"/>
  <c r="Q40" i="3" s="1"/>
  <c r="H754" i="10"/>
  <c r="G754" i="10"/>
  <c r="K754" i="10"/>
  <c r="A754" i="10"/>
  <c r="B754" i="10"/>
  <c r="C754" i="10"/>
  <c r="E754" i="10"/>
  <c r="I754" i="10"/>
  <c r="J754" i="10"/>
  <c r="L754" i="10"/>
  <c r="M754" i="10"/>
  <c r="D754" i="10"/>
  <c r="M753" i="10"/>
  <c r="H753" i="10"/>
  <c r="L753" i="10"/>
  <c r="A753" i="10"/>
  <c r="B753" i="10"/>
  <c r="G753" i="10"/>
  <c r="K753" i="10"/>
  <c r="E753" i="10"/>
  <c r="C753" i="10"/>
  <c r="F753" i="10"/>
  <c r="I753" i="10"/>
  <c r="J753" i="10"/>
  <c r="D753" i="10"/>
  <c r="P40" i="3" a="1"/>
  <c r="P40" i="3" s="1"/>
  <c r="O40" i="3" a="1"/>
  <c r="O40" i="3" s="1"/>
  <c r="D752" i="10"/>
  <c r="G752" i="10"/>
  <c r="B752" i="10"/>
  <c r="C752" i="10"/>
  <c r="I752" i="10"/>
  <c r="J752" i="10"/>
  <c r="L752" i="10"/>
  <c r="M752" i="10"/>
  <c r="H752" i="10"/>
  <c r="E752" i="10"/>
  <c r="A752" i="10"/>
  <c r="K752" i="10"/>
  <c r="F752" i="10"/>
  <c r="M751" i="10"/>
  <c r="L751" i="10"/>
  <c r="K751" i="10"/>
  <c r="F751" i="10"/>
  <c r="C751" i="10"/>
  <c r="E751" i="10"/>
  <c r="H751" i="10"/>
  <c r="J751" i="10"/>
  <c r="I751" i="10"/>
  <c r="G751" i="10"/>
  <c r="D751" i="10"/>
  <c r="B751" i="10"/>
  <c r="A751" i="10"/>
  <c r="N40" i="3" a="1"/>
  <c r="N40" i="3" s="1"/>
  <c r="C750" i="10"/>
  <c r="K750" i="10"/>
  <c r="M40" i="3" a="1"/>
  <c r="M40" i="3" s="1"/>
  <c r="F750" i="10"/>
  <c r="G750" i="10"/>
  <c r="L750" i="10"/>
  <c r="E750" i="10"/>
  <c r="J750" i="10"/>
  <c r="H750" i="10"/>
  <c r="B750" i="10"/>
  <c r="A750" i="10"/>
  <c r="I750" i="10"/>
  <c r="M750" i="10"/>
  <c r="D750" i="10"/>
  <c r="F749" i="10"/>
  <c r="H749" i="10"/>
  <c r="J749" i="10"/>
  <c r="B749" i="10"/>
  <c r="A749" i="10"/>
  <c r="K749" i="10"/>
  <c r="E749" i="10"/>
  <c r="L40" i="3" a="1"/>
  <c r="L40" i="3" s="1"/>
  <c r="L749" i="10"/>
  <c r="D749" i="10"/>
  <c r="C749" i="10"/>
  <c r="G749" i="10"/>
  <c r="I749" i="10"/>
  <c r="M749" i="10"/>
  <c r="I748" i="10"/>
  <c r="J748" i="10"/>
  <c r="G748" i="10"/>
  <c r="C748" i="10"/>
  <c r="L748" i="10"/>
  <c r="H748" i="10"/>
  <c r="D748" i="10"/>
  <c r="F748" i="10"/>
  <c r="E748" i="10"/>
  <c r="A748" i="10"/>
  <c r="K748" i="10"/>
  <c r="M748" i="10"/>
  <c r="K40" i="3" a="1"/>
  <c r="K40" i="3" s="1"/>
  <c r="B748" i="10"/>
  <c r="A747" i="10"/>
  <c r="J40" i="3" a="1"/>
  <c r="J40" i="3" s="1"/>
  <c r="E747" i="10"/>
  <c r="F747" i="10"/>
  <c r="I747" i="10"/>
  <c r="K747" i="10"/>
  <c r="L747" i="10"/>
  <c r="J747" i="10"/>
  <c r="G747" i="10"/>
  <c r="B747" i="10"/>
  <c r="M747" i="10"/>
  <c r="H747" i="10"/>
  <c r="D747" i="10"/>
  <c r="C747" i="10"/>
  <c r="L746" i="10"/>
  <c r="K746" i="10"/>
  <c r="E746" i="10"/>
  <c r="C746" i="10"/>
  <c r="H746" i="10"/>
  <c r="I746" i="10"/>
  <c r="A746" i="10"/>
  <c r="G746" i="10"/>
  <c r="M746" i="10"/>
  <c r="J746" i="10"/>
  <c r="F746" i="10"/>
  <c r="D746" i="10"/>
  <c r="B746" i="10"/>
  <c r="I40" i="3" a="1"/>
  <c r="I40" i="3" s="1"/>
  <c r="G745" i="10"/>
  <c r="A745" i="10"/>
  <c r="B745" i="10"/>
  <c r="L745" i="10"/>
  <c r="J745" i="10"/>
  <c r="F745" i="10"/>
  <c r="H40" i="3" a="1"/>
  <c r="H40" i="3" s="1"/>
  <c r="D745" i="10"/>
  <c r="H745" i="10"/>
  <c r="K745" i="10"/>
  <c r="E745" i="10"/>
  <c r="C745" i="10"/>
  <c r="M745" i="10"/>
  <c r="I745" i="10"/>
  <c r="D744" i="10"/>
  <c r="H744" i="10"/>
  <c r="C744" i="10"/>
  <c r="F744" i="10"/>
  <c r="J744" i="10"/>
  <c r="K744" i="10"/>
  <c r="G744" i="10"/>
  <c r="E744" i="10"/>
  <c r="G40" i="3" a="1"/>
  <c r="G40" i="3" s="1"/>
  <c r="A744" i="10"/>
  <c r="I744" i="10"/>
  <c r="M744" i="10"/>
  <c r="B744" i="10"/>
  <c r="L744" i="10"/>
  <c r="M743" i="10"/>
  <c r="F40" i="3" a="1"/>
  <c r="F40" i="3" s="1"/>
  <c r="B743" i="10"/>
  <c r="F743" i="10"/>
  <c r="G743" i="10"/>
  <c r="K743" i="10"/>
  <c r="D743" i="10"/>
  <c r="C743" i="10"/>
  <c r="L743" i="10"/>
  <c r="I743" i="10"/>
  <c r="E743" i="10"/>
  <c r="H743" i="10"/>
  <c r="J743" i="10"/>
  <c r="A743" i="10"/>
  <c r="L742" i="10"/>
  <c r="I742" i="10"/>
  <c r="I42" i="4"/>
  <c r="D40" i="3" s="1"/>
  <c r="M742" i="10"/>
  <c r="E40" i="3" a="1"/>
  <c r="E40" i="3" s="1"/>
  <c r="A742" i="10"/>
  <c r="C742" i="10"/>
  <c r="J742" i="10"/>
  <c r="E742" i="10"/>
  <c r="H742" i="10"/>
  <c r="K742" i="10"/>
  <c r="D742" i="10"/>
  <c r="F742" i="10"/>
  <c r="G742" i="10"/>
  <c r="B742" i="10"/>
  <c r="F741" i="10"/>
  <c r="A741" i="10"/>
  <c r="B741" i="10"/>
  <c r="G741" i="10"/>
  <c r="M741" i="10"/>
  <c r="I741" i="10"/>
  <c r="E741" i="10"/>
  <c r="C741" i="10"/>
  <c r="D741" i="10"/>
  <c r="X39" i="3" a="1"/>
  <c r="X39" i="3" s="1"/>
  <c r="L741" i="10"/>
  <c r="H741" i="10"/>
  <c r="J741" i="10"/>
  <c r="K741" i="10"/>
  <c r="L740" i="10"/>
  <c r="C740" i="10"/>
  <c r="A740" i="10"/>
  <c r="E740" i="10"/>
  <c r="M740" i="10"/>
  <c r="K740" i="10"/>
  <c r="I740" i="10"/>
  <c r="D740" i="10"/>
  <c r="G740" i="10"/>
  <c r="W39" i="3" a="1"/>
  <c r="W39" i="3" s="1"/>
  <c r="F740" i="10"/>
  <c r="B740" i="10"/>
  <c r="J740" i="10"/>
  <c r="H740" i="10"/>
  <c r="L739" i="10"/>
  <c r="K739" i="10"/>
  <c r="M739" i="10"/>
  <c r="J739" i="10"/>
  <c r="D739" i="10"/>
  <c r="V39" i="3" a="1"/>
  <c r="V39" i="3" s="1"/>
  <c r="H739" i="10"/>
  <c r="G739" i="10"/>
  <c r="E739" i="10"/>
  <c r="A739" i="10"/>
  <c r="C739" i="10"/>
  <c r="I739" i="10"/>
  <c r="B739" i="10"/>
  <c r="F739" i="10"/>
  <c r="J738" i="10"/>
  <c r="K738" i="10"/>
  <c r="G738" i="10"/>
  <c r="A738" i="10"/>
  <c r="F738" i="10"/>
  <c r="L738" i="10"/>
  <c r="M738" i="10"/>
  <c r="B738" i="10"/>
  <c r="D738" i="10"/>
  <c r="U39" i="3" a="1"/>
  <c r="U39" i="3" s="1"/>
  <c r="E738" i="10"/>
  <c r="H738" i="10"/>
  <c r="I738" i="10"/>
  <c r="C738" i="10"/>
  <c r="L737" i="10"/>
  <c r="D737" i="10"/>
  <c r="H737" i="10"/>
  <c r="B737" i="10"/>
  <c r="A737" i="10"/>
  <c r="M737" i="10"/>
  <c r="J737" i="10"/>
  <c r="E737" i="10"/>
  <c r="I737" i="10"/>
  <c r="G737" i="10"/>
  <c r="K737" i="10"/>
  <c r="T39" i="3" a="1"/>
  <c r="T39" i="3" s="1"/>
  <c r="C737" i="10"/>
  <c r="F737" i="10"/>
  <c r="S39" i="3" a="1"/>
  <c r="S39" i="3" s="1"/>
  <c r="I736" i="10"/>
  <c r="D736" i="10"/>
  <c r="H736" i="10"/>
  <c r="J736" i="10"/>
  <c r="B736" i="10"/>
  <c r="C736" i="10"/>
  <c r="E736" i="10"/>
  <c r="A736" i="10"/>
  <c r="G736" i="10"/>
  <c r="L736" i="10"/>
  <c r="F736" i="10"/>
  <c r="K736" i="10"/>
  <c r="M736" i="10"/>
  <c r="L735" i="10"/>
  <c r="F735" i="10"/>
  <c r="M735" i="10"/>
  <c r="K735" i="10"/>
  <c r="R39" i="3" a="1"/>
  <c r="R39" i="3" s="1"/>
  <c r="H735" i="10"/>
  <c r="D735" i="10"/>
  <c r="C735" i="10"/>
  <c r="A735" i="10"/>
  <c r="G735" i="10"/>
  <c r="I735" i="10"/>
  <c r="J735" i="10"/>
  <c r="E735" i="10"/>
  <c r="B735" i="10"/>
  <c r="H734" i="10"/>
  <c r="L734" i="10"/>
  <c r="D734" i="10"/>
  <c r="C734" i="10"/>
  <c r="K734" i="10"/>
  <c r="E734" i="10"/>
  <c r="B734" i="10"/>
  <c r="A734" i="10"/>
  <c r="F734" i="10"/>
  <c r="Q39" i="3" a="1"/>
  <c r="Q39" i="3" s="1"/>
  <c r="G734" i="10"/>
  <c r="I734" i="10"/>
  <c r="J734" i="10"/>
  <c r="M734" i="10"/>
  <c r="M733" i="10"/>
  <c r="C733" i="10"/>
  <c r="B733" i="10"/>
  <c r="P39" i="3" a="1"/>
  <c r="P39" i="3" s="1"/>
  <c r="D733" i="10"/>
  <c r="K733" i="10"/>
  <c r="E733" i="10"/>
  <c r="A733" i="10"/>
  <c r="F733" i="10"/>
  <c r="G733" i="10"/>
  <c r="I733" i="10"/>
  <c r="J733" i="10"/>
  <c r="L733" i="10"/>
  <c r="H733" i="10"/>
  <c r="M732" i="10"/>
  <c r="J732" i="10"/>
  <c r="F732" i="10"/>
  <c r="C732" i="10"/>
  <c r="D732" i="10"/>
  <c r="A732" i="10"/>
  <c r="E732" i="10"/>
  <c r="B732" i="10"/>
  <c r="L732" i="10"/>
  <c r="G732" i="10"/>
  <c r="O39" i="3" a="1"/>
  <c r="O39" i="3" s="1"/>
  <c r="K732" i="10"/>
  <c r="H732" i="10"/>
  <c r="I732" i="10"/>
  <c r="B731" i="10"/>
  <c r="H731" i="10"/>
  <c r="C731" i="10"/>
  <c r="E731" i="10"/>
  <c r="J731" i="10"/>
  <c r="G731" i="10"/>
  <c r="D731" i="10"/>
  <c r="A731" i="10"/>
  <c r="N39" i="3" a="1"/>
  <c r="N39" i="3" s="1"/>
  <c r="M731" i="10"/>
  <c r="L731" i="10"/>
  <c r="K731" i="10"/>
  <c r="F731" i="10"/>
  <c r="I731" i="10"/>
  <c r="K730" i="10"/>
  <c r="A730" i="10"/>
  <c r="L730" i="10"/>
  <c r="M730" i="10"/>
  <c r="F730" i="10"/>
  <c r="E730" i="10"/>
  <c r="B730" i="10"/>
  <c r="C730" i="10"/>
  <c r="H730" i="10"/>
  <c r="I730" i="10"/>
  <c r="G730" i="10"/>
  <c r="D730" i="10"/>
  <c r="M39" i="3" a="1"/>
  <c r="M39" i="3" s="1"/>
  <c r="J730" i="10"/>
  <c r="L729" i="10"/>
  <c r="I729" i="10"/>
  <c r="B729" i="10"/>
  <c r="E729" i="10"/>
  <c r="F729" i="10"/>
  <c r="C729" i="10"/>
  <c r="L39" i="3" a="1"/>
  <c r="L39" i="3" s="1"/>
  <c r="G729" i="10"/>
  <c r="K729" i="10"/>
  <c r="M729" i="10"/>
  <c r="J729" i="10"/>
  <c r="H729" i="10"/>
  <c r="D729" i="10"/>
  <c r="A729" i="10"/>
  <c r="K39" i="3" a="1"/>
  <c r="K39" i="3" s="1"/>
  <c r="F728" i="10"/>
  <c r="B728" i="10"/>
  <c r="H728" i="10"/>
  <c r="D728" i="10"/>
  <c r="J728" i="10"/>
  <c r="K728" i="10"/>
  <c r="L728" i="10"/>
  <c r="I728" i="10"/>
  <c r="C728" i="10"/>
  <c r="M728" i="10"/>
  <c r="G728" i="10"/>
  <c r="E728" i="10"/>
  <c r="A728" i="10"/>
  <c r="K727" i="10"/>
  <c r="J727" i="10"/>
  <c r="C727" i="10"/>
  <c r="J39" i="3" a="1"/>
  <c r="J39" i="3" s="1"/>
  <c r="B727" i="10"/>
  <c r="E727" i="10"/>
  <c r="H727" i="10"/>
  <c r="I727" i="10"/>
  <c r="L727" i="10"/>
  <c r="F727" i="10"/>
  <c r="D727" i="10"/>
  <c r="G727" i="10"/>
  <c r="M727" i="10"/>
  <c r="A727" i="10"/>
  <c r="D726" i="10"/>
  <c r="G726" i="10"/>
  <c r="K726" i="10"/>
  <c r="E726" i="10"/>
  <c r="M726" i="10"/>
  <c r="L726" i="10"/>
  <c r="I726" i="10"/>
  <c r="H726" i="10"/>
  <c r="I39" i="3" a="1"/>
  <c r="I39" i="3" s="1"/>
  <c r="B726" i="10"/>
  <c r="F726" i="10"/>
  <c r="J726" i="10"/>
  <c r="C726" i="10"/>
  <c r="A726" i="10"/>
  <c r="F725" i="10"/>
  <c r="A725" i="10"/>
  <c r="L725" i="10"/>
  <c r="D725" i="10"/>
  <c r="B725" i="10"/>
  <c r="M725" i="10"/>
  <c r="K725" i="10"/>
  <c r="I725" i="10"/>
  <c r="J725" i="10"/>
  <c r="H725" i="10"/>
  <c r="H39" i="3" a="1"/>
  <c r="H39" i="3" s="1"/>
  <c r="E725" i="10"/>
  <c r="C725" i="10"/>
  <c r="G725" i="10"/>
  <c r="B724" i="10"/>
  <c r="E724" i="10"/>
  <c r="F724" i="10"/>
  <c r="L724" i="10"/>
  <c r="H724" i="10"/>
  <c r="K724" i="10"/>
  <c r="J724" i="10"/>
  <c r="A724" i="10"/>
  <c r="G39" i="3" a="1"/>
  <c r="G39" i="3" s="1"/>
  <c r="C724" i="10"/>
  <c r="D724" i="10"/>
  <c r="I724" i="10"/>
  <c r="M724" i="10"/>
  <c r="G724" i="10"/>
  <c r="G723" i="10"/>
  <c r="M723" i="10"/>
  <c r="J723" i="10"/>
  <c r="H723" i="10"/>
  <c r="E723" i="10"/>
  <c r="A723" i="10"/>
  <c r="I723" i="10"/>
  <c r="B723" i="10"/>
  <c r="F39" i="3" a="1"/>
  <c r="F39" i="3" s="1"/>
  <c r="L723" i="10"/>
  <c r="K723" i="10"/>
  <c r="F723" i="10"/>
  <c r="D723" i="10"/>
  <c r="C723" i="10"/>
  <c r="D722" i="10"/>
  <c r="A722" i="10"/>
  <c r="L722" i="10"/>
  <c r="B722" i="10"/>
  <c r="E722" i="10"/>
  <c r="H722" i="10"/>
  <c r="K722" i="10"/>
  <c r="F722" i="10"/>
  <c r="C722" i="10"/>
  <c r="E39" i="3" a="1"/>
  <c r="E39" i="3" s="1"/>
  <c r="M722" i="10"/>
  <c r="I41" i="4"/>
  <c r="D39" i="3" s="1"/>
  <c r="J722" i="10"/>
  <c r="I722" i="10"/>
  <c r="G722" i="10"/>
  <c r="G721" i="10"/>
  <c r="X38" i="3" a="1"/>
  <c r="X38" i="3" s="1"/>
  <c r="D721" i="10"/>
  <c r="B721" i="10"/>
  <c r="A721" i="10"/>
  <c r="E721" i="10"/>
  <c r="K721" i="10"/>
  <c r="H721" i="10"/>
  <c r="M721" i="10"/>
  <c r="J721" i="10"/>
  <c r="L721" i="10"/>
  <c r="I721" i="10"/>
  <c r="F721" i="10"/>
  <c r="C721" i="10"/>
  <c r="I720" i="10"/>
  <c r="W38" i="3" a="1"/>
  <c r="W38" i="3" s="1"/>
  <c r="M720" i="10"/>
  <c r="F720" i="10"/>
  <c r="E720" i="10"/>
  <c r="D720" i="10"/>
  <c r="B720" i="10"/>
  <c r="J720" i="10"/>
  <c r="L720" i="10"/>
  <c r="A720" i="10"/>
  <c r="K720" i="10"/>
  <c r="G720" i="10"/>
  <c r="H720" i="10"/>
  <c r="C720" i="10"/>
  <c r="J719" i="10"/>
  <c r="I719" i="10"/>
  <c r="H719" i="10"/>
  <c r="C719" i="10"/>
  <c r="B719" i="10"/>
  <c r="M719" i="10"/>
  <c r="G719" i="10"/>
  <c r="E719" i="10"/>
  <c r="A719" i="10"/>
  <c r="D719" i="10"/>
  <c r="V38" i="3" a="1"/>
  <c r="V38" i="3" s="1"/>
  <c r="F719" i="10"/>
  <c r="L719" i="10"/>
  <c r="K719" i="10"/>
  <c r="E718" i="10"/>
  <c r="U38" i="3" a="1"/>
  <c r="U38" i="3" s="1"/>
  <c r="D718" i="10"/>
  <c r="C718" i="10"/>
  <c r="F718" i="10"/>
  <c r="H718" i="10"/>
  <c r="I718" i="10"/>
  <c r="M718" i="10"/>
  <c r="J718" i="10"/>
  <c r="G718" i="10"/>
  <c r="A718" i="10"/>
  <c r="L718" i="10"/>
  <c r="B718" i="10"/>
  <c r="K718" i="10"/>
  <c r="T38" i="3" a="1"/>
  <c r="T38" i="3" s="1"/>
  <c r="G717" i="10"/>
  <c r="K717" i="10"/>
  <c r="A717" i="10"/>
  <c r="D717" i="10"/>
  <c r="C717" i="10"/>
  <c r="E717" i="10"/>
  <c r="F717" i="10"/>
  <c r="H717" i="10"/>
  <c r="J717" i="10"/>
  <c r="M717" i="10"/>
  <c r="L717" i="10"/>
  <c r="B717" i="10"/>
  <c r="I717" i="10"/>
  <c r="E716" i="10"/>
  <c r="K716" i="10"/>
  <c r="B716" i="10"/>
  <c r="A716" i="10"/>
  <c r="M716" i="10"/>
  <c r="L716" i="10"/>
  <c r="H716" i="10"/>
  <c r="D716" i="10"/>
  <c r="F716" i="10"/>
  <c r="J716" i="10"/>
  <c r="I716" i="10"/>
  <c r="G716" i="10"/>
  <c r="S38" i="3" a="1"/>
  <c r="S38" i="3" s="1"/>
  <c r="C716" i="10"/>
  <c r="G715" i="10"/>
  <c r="H715" i="10"/>
  <c r="E715" i="10"/>
  <c r="D715" i="10"/>
  <c r="C715" i="10"/>
  <c r="A715" i="10"/>
  <c r="J715" i="10"/>
  <c r="I715" i="10"/>
  <c r="R38" i="3" a="1"/>
  <c r="R38" i="3" s="1"/>
  <c r="B715" i="10"/>
  <c r="F715" i="10"/>
  <c r="L715" i="10"/>
  <c r="M715" i="10"/>
  <c r="K715" i="10"/>
  <c r="L714" i="10"/>
  <c r="B714" i="10"/>
  <c r="F714" i="10"/>
  <c r="C714" i="10"/>
  <c r="I714" i="10"/>
  <c r="G714" i="10"/>
  <c r="Q38" i="3" a="1"/>
  <c r="Q38" i="3" s="1"/>
  <c r="A714" i="10"/>
  <c r="M714" i="10"/>
  <c r="K714" i="10"/>
  <c r="J714" i="10"/>
  <c r="H714" i="10"/>
  <c r="E714" i="10"/>
  <c r="D714" i="10"/>
  <c r="M713" i="10"/>
  <c r="P38" i="3" a="1"/>
  <c r="P38" i="3" s="1"/>
  <c r="A713" i="10"/>
  <c r="B713" i="10"/>
  <c r="I713" i="10"/>
  <c r="G713" i="10"/>
  <c r="E713" i="10"/>
  <c r="C713" i="10"/>
  <c r="H713" i="10"/>
  <c r="K713" i="10"/>
  <c r="L713" i="10"/>
  <c r="F713" i="10"/>
  <c r="J713" i="10"/>
  <c r="D713" i="10"/>
  <c r="C712" i="10"/>
  <c r="K712" i="10"/>
  <c r="O38" i="3" a="1"/>
  <c r="O38" i="3" s="1"/>
  <c r="B712" i="10"/>
  <c r="D712" i="10"/>
  <c r="E712" i="10"/>
  <c r="L712" i="10"/>
  <c r="F712" i="10"/>
  <c r="I712" i="10"/>
  <c r="G712" i="10"/>
  <c r="J712" i="10"/>
  <c r="A712" i="10"/>
  <c r="H712" i="10"/>
  <c r="M712" i="10"/>
  <c r="L711" i="10"/>
  <c r="B711" i="10"/>
  <c r="I711" i="10"/>
  <c r="M711" i="10"/>
  <c r="K711" i="10"/>
  <c r="A711" i="10"/>
  <c r="J711" i="10"/>
  <c r="H711" i="10"/>
  <c r="C711" i="10"/>
  <c r="E711" i="10"/>
  <c r="G711" i="10"/>
  <c r="D711" i="10"/>
  <c r="F711" i="10"/>
  <c r="N38" i="3" a="1"/>
  <c r="N38" i="3" s="1"/>
  <c r="K710" i="10"/>
  <c r="G710" i="10"/>
  <c r="M710" i="10"/>
  <c r="I710" i="10"/>
  <c r="A710" i="10"/>
  <c r="L710" i="10"/>
  <c r="J710" i="10"/>
  <c r="H710" i="10"/>
  <c r="F710" i="10"/>
  <c r="B710" i="10"/>
  <c r="M38" i="3" a="1"/>
  <c r="M38" i="3" s="1"/>
  <c r="E710" i="10"/>
  <c r="D710" i="10"/>
  <c r="C710" i="10"/>
  <c r="H709" i="10"/>
  <c r="D709" i="10"/>
  <c r="G709" i="10"/>
  <c r="K709" i="10"/>
  <c r="M709" i="10"/>
  <c r="L38" i="3" a="1"/>
  <c r="L38" i="3" s="1"/>
  <c r="A709" i="10"/>
  <c r="C709" i="10"/>
  <c r="E709" i="10"/>
  <c r="I709" i="10"/>
  <c r="B709" i="10"/>
  <c r="L709" i="10"/>
  <c r="F709" i="10"/>
  <c r="J709" i="10"/>
  <c r="F708" i="10"/>
  <c r="K38" i="3" a="1"/>
  <c r="K38" i="3" s="1"/>
  <c r="B708" i="10"/>
  <c r="D708" i="10"/>
  <c r="C708" i="10"/>
  <c r="H708" i="10"/>
  <c r="J708" i="10"/>
  <c r="L708" i="10"/>
  <c r="A708" i="10"/>
  <c r="M708" i="10"/>
  <c r="G708" i="10"/>
  <c r="K708" i="10"/>
  <c r="I708" i="10"/>
  <c r="E708" i="10"/>
  <c r="H707" i="10"/>
  <c r="J38" i="3" a="1"/>
  <c r="J38" i="3" s="1"/>
  <c r="E707" i="10"/>
  <c r="J707" i="10"/>
  <c r="L707" i="10"/>
  <c r="B707" i="10"/>
  <c r="A707" i="10"/>
  <c r="C707" i="10"/>
  <c r="G707" i="10"/>
  <c r="I707" i="10"/>
  <c r="K707" i="10"/>
  <c r="M707" i="10"/>
  <c r="F707" i="10"/>
  <c r="D707" i="10"/>
  <c r="L706" i="10"/>
  <c r="K706" i="10"/>
  <c r="C706" i="10"/>
  <c r="D706" i="10"/>
  <c r="I38" i="3" a="1"/>
  <c r="I38" i="3" s="1"/>
  <c r="J706" i="10"/>
  <c r="H706" i="10"/>
  <c r="E706" i="10"/>
  <c r="A706" i="10"/>
  <c r="F706" i="10"/>
  <c r="I706" i="10"/>
  <c r="M706" i="10"/>
  <c r="B706" i="10"/>
  <c r="G706" i="10"/>
  <c r="E705" i="10"/>
  <c r="J705" i="10"/>
  <c r="M705" i="10"/>
  <c r="D705" i="10"/>
  <c r="K705" i="10"/>
  <c r="F705" i="10"/>
  <c r="A705" i="10"/>
  <c r="B705" i="10"/>
  <c r="H38" i="3" a="1"/>
  <c r="H38" i="3" s="1"/>
  <c r="C705" i="10"/>
  <c r="I705" i="10"/>
  <c r="L705" i="10"/>
  <c r="H705" i="10"/>
  <c r="G705" i="10"/>
  <c r="J704" i="10"/>
  <c r="E704" i="10"/>
  <c r="G704" i="10"/>
  <c r="K704" i="10"/>
  <c r="G38" i="3" a="1"/>
  <c r="G38" i="3" s="1"/>
  <c r="M704" i="10"/>
  <c r="B704" i="10"/>
  <c r="F704" i="10"/>
  <c r="H704" i="10"/>
  <c r="I704" i="10"/>
  <c r="L704" i="10"/>
  <c r="A704" i="10"/>
  <c r="C704" i="10"/>
  <c r="D704" i="10"/>
  <c r="D703" i="10"/>
  <c r="G703" i="10"/>
  <c r="L703" i="10"/>
  <c r="K703" i="10"/>
  <c r="B703" i="10"/>
  <c r="J703" i="10"/>
  <c r="H703" i="10"/>
  <c r="I703" i="10"/>
  <c r="F703" i="10"/>
  <c r="C703" i="10"/>
  <c r="A703" i="10"/>
  <c r="E703" i="10"/>
  <c r="F38" i="3" a="1"/>
  <c r="F38" i="3" s="1"/>
  <c r="M703" i="10"/>
  <c r="E702" i="10"/>
  <c r="K702" i="10"/>
  <c r="J702" i="10"/>
  <c r="A702" i="10"/>
  <c r="E38" i="3" a="1"/>
  <c r="E38" i="3" s="1"/>
  <c r="I40" i="4"/>
  <c r="D38" i="3" s="1"/>
  <c r="D702" i="10"/>
  <c r="G702" i="10"/>
  <c r="M702" i="10"/>
  <c r="L702" i="10"/>
  <c r="I702" i="10"/>
  <c r="H702" i="10"/>
  <c r="F702" i="10"/>
  <c r="B702" i="10"/>
  <c r="C702" i="10"/>
  <c r="F701" i="10"/>
  <c r="K701" i="10"/>
  <c r="M701" i="10"/>
  <c r="X37" i="3" a="1"/>
  <c r="X37" i="3" s="1"/>
  <c r="J701" i="10"/>
  <c r="I701" i="10"/>
  <c r="E701" i="10"/>
  <c r="C701" i="10"/>
  <c r="G701" i="10"/>
  <c r="H701" i="10"/>
  <c r="A701" i="10"/>
  <c r="B701" i="10"/>
  <c r="L701" i="10"/>
  <c r="D701" i="10"/>
  <c r="I700" i="10"/>
  <c r="G700" i="10"/>
  <c r="B700" i="10"/>
  <c r="K700" i="10"/>
  <c r="F700" i="10"/>
  <c r="H700" i="10"/>
  <c r="J700" i="10"/>
  <c r="W37" i="3" a="1"/>
  <c r="W37" i="3" s="1"/>
  <c r="M700" i="10"/>
  <c r="A700" i="10"/>
  <c r="E700" i="10"/>
  <c r="L700" i="10"/>
  <c r="D700" i="10"/>
  <c r="C700" i="10"/>
  <c r="M699" i="10"/>
  <c r="J699" i="10"/>
  <c r="F699" i="10"/>
  <c r="H699" i="10"/>
  <c r="G699" i="10"/>
  <c r="E699" i="10"/>
  <c r="B699" i="10"/>
  <c r="V37" i="3" a="1"/>
  <c r="V37" i="3" s="1"/>
  <c r="C699" i="10"/>
  <c r="D699" i="10"/>
  <c r="K699" i="10"/>
  <c r="I699" i="10"/>
  <c r="A699" i="10"/>
  <c r="L699" i="10"/>
  <c r="M698" i="10"/>
  <c r="D698" i="10"/>
  <c r="F698" i="10"/>
  <c r="U37" i="3" a="1"/>
  <c r="U37" i="3" s="1"/>
  <c r="A698" i="10"/>
  <c r="C698" i="10"/>
  <c r="L698" i="10"/>
  <c r="H698" i="10"/>
  <c r="G698" i="10"/>
  <c r="E698" i="10"/>
  <c r="B698" i="10"/>
  <c r="K698" i="10"/>
  <c r="J698" i="10"/>
  <c r="I698" i="10"/>
  <c r="A697" i="10"/>
  <c r="M697" i="10"/>
  <c r="J697" i="10"/>
  <c r="L697" i="10"/>
  <c r="F697" i="10"/>
  <c r="B697" i="10"/>
  <c r="I697" i="10"/>
  <c r="E697" i="10"/>
  <c r="T37" i="3" a="1"/>
  <c r="T37" i="3" s="1"/>
  <c r="C697" i="10"/>
  <c r="H697" i="10"/>
  <c r="G697" i="10"/>
  <c r="K697" i="10"/>
  <c r="D697" i="10"/>
  <c r="E696" i="10"/>
  <c r="I696" i="10"/>
  <c r="F696" i="10"/>
  <c r="D696" i="10"/>
  <c r="B696" i="10"/>
  <c r="M696" i="10"/>
  <c r="K696" i="10"/>
  <c r="C696" i="10"/>
  <c r="H696" i="10"/>
  <c r="L696" i="10"/>
  <c r="J696" i="10"/>
  <c r="G696" i="10"/>
  <c r="S37" i="3" a="1"/>
  <c r="S37" i="3" s="1"/>
  <c r="A696" i="10"/>
  <c r="H695" i="10"/>
  <c r="F695" i="10"/>
  <c r="D695" i="10"/>
  <c r="M695" i="10"/>
  <c r="E695" i="10"/>
  <c r="G695" i="10"/>
  <c r="L695" i="10"/>
  <c r="I695" i="10"/>
  <c r="K695" i="10"/>
  <c r="C695" i="10"/>
  <c r="A695" i="10"/>
  <c r="B695" i="10"/>
  <c r="R37" i="3" a="1"/>
  <c r="R37" i="3" s="1"/>
  <c r="J695" i="10"/>
  <c r="Q37" i="3" a="1"/>
  <c r="Q37" i="3" s="1"/>
  <c r="B694" i="10"/>
  <c r="H694" i="10"/>
  <c r="I694" i="10"/>
  <c r="G694" i="10"/>
  <c r="D694" i="10"/>
  <c r="C694" i="10"/>
  <c r="J694" i="10"/>
  <c r="M694" i="10"/>
  <c r="L694" i="10"/>
  <c r="F694" i="10"/>
  <c r="E694" i="10"/>
  <c r="A694" i="10"/>
  <c r="K694" i="10"/>
  <c r="A693" i="10"/>
  <c r="M693" i="10"/>
  <c r="I693" i="10"/>
  <c r="G693" i="10"/>
  <c r="B693" i="10"/>
  <c r="D693" i="10"/>
  <c r="K693" i="10"/>
  <c r="E693" i="10"/>
  <c r="H693" i="10"/>
  <c r="C693" i="10"/>
  <c r="L693" i="10"/>
  <c r="J693" i="10"/>
  <c r="F693" i="10"/>
  <c r="P37" i="3" a="1"/>
  <c r="P37" i="3" s="1"/>
  <c r="K692" i="10"/>
  <c r="D692" i="10"/>
  <c r="B692" i="10"/>
  <c r="C692" i="10"/>
  <c r="I692" i="10"/>
  <c r="L692" i="10"/>
  <c r="F692" i="10"/>
  <c r="H692" i="10"/>
  <c r="M692" i="10"/>
  <c r="O37" i="3" a="1"/>
  <c r="O37" i="3" s="1"/>
  <c r="G692" i="10"/>
  <c r="E692" i="10"/>
  <c r="A692" i="10"/>
  <c r="J692" i="10"/>
  <c r="F691" i="10"/>
  <c r="J691" i="10"/>
  <c r="G691" i="10"/>
  <c r="D691" i="10"/>
  <c r="B691" i="10"/>
  <c r="E691" i="10"/>
  <c r="L691" i="10"/>
  <c r="C691" i="10"/>
  <c r="I691" i="10"/>
  <c r="M691" i="10"/>
  <c r="N37" i="3" a="1"/>
  <c r="N37" i="3" s="1"/>
  <c r="K691" i="10"/>
  <c r="A691" i="10"/>
  <c r="H691" i="10"/>
  <c r="M37" i="3" a="1"/>
  <c r="M37" i="3" s="1"/>
  <c r="H690" i="10"/>
  <c r="A690" i="10"/>
  <c r="E690" i="10"/>
  <c r="B690" i="10"/>
  <c r="D690" i="10"/>
  <c r="F690" i="10"/>
  <c r="J690" i="10"/>
  <c r="L690" i="10"/>
  <c r="G690" i="10"/>
  <c r="C690" i="10"/>
  <c r="M690" i="10"/>
  <c r="I690" i="10"/>
  <c r="K690" i="10"/>
  <c r="K689" i="10"/>
  <c r="F689" i="10"/>
  <c r="C689" i="10"/>
  <c r="A689" i="10"/>
  <c r="H689" i="10"/>
  <c r="E689" i="10"/>
  <c r="B689" i="10"/>
  <c r="D689" i="10"/>
  <c r="L689" i="10"/>
  <c r="L37" i="3" a="1"/>
  <c r="L37" i="3" s="1"/>
  <c r="M689" i="10"/>
  <c r="J689" i="10"/>
  <c r="I689" i="10"/>
  <c r="G689" i="10"/>
  <c r="B688" i="10"/>
  <c r="L688" i="10"/>
  <c r="I688" i="10"/>
  <c r="E688" i="10"/>
  <c r="C688" i="10"/>
  <c r="K37" i="3" a="1"/>
  <c r="K37" i="3" s="1"/>
  <c r="A688" i="10"/>
  <c r="M688" i="10"/>
  <c r="F688" i="10"/>
  <c r="H688" i="10"/>
  <c r="D688" i="10"/>
  <c r="G688" i="10"/>
  <c r="J688" i="10"/>
  <c r="K688" i="10"/>
  <c r="F687" i="10"/>
  <c r="J687" i="10"/>
  <c r="M687" i="10"/>
  <c r="L687" i="10"/>
  <c r="E687" i="10"/>
  <c r="A687" i="10"/>
  <c r="D687" i="10"/>
  <c r="C687" i="10"/>
  <c r="K687" i="10"/>
  <c r="H687" i="10"/>
  <c r="G687" i="10"/>
  <c r="B687" i="10"/>
  <c r="I687" i="10"/>
  <c r="J37" i="3" a="1"/>
  <c r="J37" i="3" s="1"/>
  <c r="B686" i="10"/>
  <c r="I37" i="3" a="1"/>
  <c r="I37" i="3" s="1"/>
  <c r="H686" i="10"/>
  <c r="G686" i="10"/>
  <c r="E686" i="10"/>
  <c r="C686" i="10"/>
  <c r="A686" i="10"/>
  <c r="D686" i="10"/>
  <c r="J686" i="10"/>
  <c r="L686" i="10"/>
  <c r="I686" i="10"/>
  <c r="K686" i="10"/>
  <c r="M686" i="10"/>
  <c r="F686" i="10"/>
  <c r="K685" i="10"/>
  <c r="H685" i="10"/>
  <c r="F685" i="10"/>
  <c r="G685" i="10"/>
  <c r="D685" i="10"/>
  <c r="B685" i="10"/>
  <c r="H37" i="3" a="1"/>
  <c r="H37" i="3" s="1"/>
  <c r="M685" i="10"/>
  <c r="L685" i="10"/>
  <c r="J685" i="10"/>
  <c r="E685" i="10"/>
  <c r="I685" i="10"/>
  <c r="C685" i="10"/>
  <c r="A685" i="10"/>
  <c r="K684" i="10"/>
  <c r="I684" i="10"/>
  <c r="J684" i="10"/>
  <c r="H684" i="10"/>
  <c r="G684" i="10"/>
  <c r="F684" i="10"/>
  <c r="D684" i="10"/>
  <c r="A684" i="10"/>
  <c r="M684" i="10"/>
  <c r="G37" i="3" a="1"/>
  <c r="G37" i="3" s="1"/>
  <c r="B684" i="10"/>
  <c r="C684" i="10"/>
  <c r="E684" i="10"/>
  <c r="L684" i="10"/>
  <c r="C683" i="10"/>
  <c r="I683" i="10"/>
  <c r="L683" i="10"/>
  <c r="F37" i="3" a="1"/>
  <c r="F37" i="3" s="1"/>
  <c r="B683" i="10"/>
  <c r="G683" i="10"/>
  <c r="H683" i="10"/>
  <c r="K683" i="10"/>
  <c r="F683" i="10"/>
  <c r="D683" i="10"/>
  <c r="A683" i="10"/>
  <c r="E683" i="10"/>
  <c r="J683" i="10"/>
  <c r="M683" i="10"/>
  <c r="H682" i="10"/>
  <c r="M682" i="10"/>
  <c r="I682" i="10"/>
  <c r="G682" i="10"/>
  <c r="E682" i="10"/>
  <c r="B682" i="10"/>
  <c r="E37" i="3" a="1"/>
  <c r="E37" i="3" s="1"/>
  <c r="D682" i="10"/>
  <c r="C682" i="10"/>
  <c r="I39" i="4"/>
  <c r="D37" i="3" s="1"/>
  <c r="L682" i="10"/>
  <c r="A682" i="10"/>
  <c r="F682" i="10"/>
  <c r="K682" i="10"/>
  <c r="J682" i="10"/>
  <c r="E681" i="10"/>
  <c r="C681" i="10"/>
  <c r="A681" i="10"/>
  <c r="D681" i="10"/>
  <c r="F681" i="10"/>
  <c r="M681" i="10"/>
  <c r="G681" i="10"/>
  <c r="I681" i="10"/>
  <c r="J681" i="10"/>
  <c r="B681" i="10"/>
  <c r="H681" i="10"/>
  <c r="K681" i="10"/>
  <c r="L681" i="10"/>
  <c r="X36" i="3" a="1"/>
  <c r="X36" i="3" s="1"/>
  <c r="L680" i="10"/>
  <c r="W36" i="3" a="1"/>
  <c r="W36" i="3" s="1"/>
  <c r="G680" i="10"/>
  <c r="D680" i="10"/>
  <c r="K680" i="10"/>
  <c r="F680" i="10"/>
  <c r="J680" i="10"/>
  <c r="C680" i="10"/>
  <c r="H680" i="10"/>
  <c r="M680" i="10"/>
  <c r="I680" i="10"/>
  <c r="E680" i="10"/>
  <c r="A680" i="10"/>
  <c r="B680" i="10"/>
  <c r="F679" i="10"/>
  <c r="B679" i="10"/>
  <c r="L679" i="10"/>
  <c r="V36" i="3" a="1"/>
  <c r="V36" i="3" s="1"/>
  <c r="D679" i="10"/>
  <c r="E679" i="10"/>
  <c r="H679" i="10"/>
  <c r="J679" i="10"/>
  <c r="M679" i="10"/>
  <c r="I679" i="10"/>
  <c r="C679" i="10"/>
  <c r="A679" i="10"/>
  <c r="K679" i="10"/>
  <c r="G679" i="10"/>
  <c r="C678" i="10"/>
  <c r="B678" i="10"/>
  <c r="E678" i="10"/>
  <c r="H678" i="10"/>
  <c r="U36" i="3" a="1"/>
  <c r="U36" i="3" s="1"/>
  <c r="M678" i="10"/>
  <c r="D678" i="10"/>
  <c r="K678" i="10"/>
  <c r="L678" i="10"/>
  <c r="A678" i="10"/>
  <c r="J678" i="10"/>
  <c r="I678" i="10"/>
  <c r="G678" i="10"/>
  <c r="F678" i="10"/>
  <c r="C677" i="10"/>
  <c r="E677" i="10"/>
  <c r="F677" i="10"/>
  <c r="H677" i="10"/>
  <c r="D677" i="10"/>
  <c r="G677" i="10"/>
  <c r="J677" i="10"/>
  <c r="B677" i="10"/>
  <c r="L677" i="10"/>
  <c r="T36" i="3" a="1"/>
  <c r="T36" i="3" s="1"/>
  <c r="K677" i="10"/>
  <c r="I677" i="10"/>
  <c r="A677" i="10"/>
  <c r="M677" i="10"/>
  <c r="I676" i="10"/>
  <c r="H676" i="10"/>
  <c r="G676" i="10"/>
  <c r="F676" i="10"/>
  <c r="C676" i="10"/>
  <c r="B676" i="10"/>
  <c r="A676" i="10"/>
  <c r="L676" i="10"/>
  <c r="S36" i="3" a="1"/>
  <c r="S36" i="3" s="1"/>
  <c r="K676" i="10"/>
  <c r="J676" i="10"/>
  <c r="M676" i="10"/>
  <c r="E676" i="10"/>
  <c r="D676" i="10"/>
  <c r="L675" i="10"/>
  <c r="I675" i="10"/>
  <c r="A675" i="10"/>
  <c r="B675" i="10"/>
  <c r="C675" i="10"/>
  <c r="M675" i="10"/>
  <c r="D675" i="10"/>
  <c r="E675" i="10"/>
  <c r="G675" i="10"/>
  <c r="H675" i="10"/>
  <c r="J675" i="10"/>
  <c r="F675" i="10"/>
  <c r="K675" i="10"/>
  <c r="R36" i="3" a="1"/>
  <c r="R36" i="3" s="1"/>
  <c r="K674" i="10"/>
  <c r="I674" i="10"/>
  <c r="F674" i="10"/>
  <c r="A674" i="10"/>
  <c r="C674" i="10"/>
  <c r="G674" i="10"/>
  <c r="M674" i="10"/>
  <c r="L674" i="10"/>
  <c r="H674" i="10"/>
  <c r="E674" i="10"/>
  <c r="D674" i="10"/>
  <c r="B674" i="10"/>
  <c r="Q36" i="3" a="1"/>
  <c r="Q36" i="3" s="1"/>
  <c r="J674" i="10"/>
  <c r="D673" i="10"/>
  <c r="L673" i="10"/>
  <c r="A673" i="10"/>
  <c r="E673" i="10"/>
  <c r="P36" i="3" a="1"/>
  <c r="P36" i="3" s="1"/>
  <c r="K673" i="10"/>
  <c r="I673" i="10"/>
  <c r="B673" i="10"/>
  <c r="J673" i="10"/>
  <c r="G673" i="10"/>
  <c r="C673" i="10"/>
  <c r="M673" i="10"/>
  <c r="F673" i="10"/>
  <c r="H673" i="10"/>
  <c r="B672" i="10"/>
  <c r="C672" i="10"/>
  <c r="F672" i="10"/>
  <c r="G672" i="10"/>
  <c r="H672" i="10"/>
  <c r="L672" i="10"/>
  <c r="O36" i="3" a="1"/>
  <c r="O36" i="3" s="1"/>
  <c r="M672" i="10"/>
  <c r="I672" i="10"/>
  <c r="D672" i="10"/>
  <c r="K672" i="10"/>
  <c r="J672" i="10"/>
  <c r="E672" i="10"/>
  <c r="A672" i="10"/>
  <c r="B671" i="10"/>
  <c r="L671" i="10"/>
  <c r="J671" i="10"/>
  <c r="I671" i="10"/>
  <c r="F671" i="10"/>
  <c r="N36" i="3" a="1"/>
  <c r="N36" i="3" s="1"/>
  <c r="A671" i="10"/>
  <c r="M671" i="10"/>
  <c r="E671" i="10"/>
  <c r="K671" i="10"/>
  <c r="H671" i="10"/>
  <c r="G671" i="10"/>
  <c r="C671" i="10"/>
  <c r="D671" i="10"/>
  <c r="F670" i="10"/>
  <c r="E670" i="10"/>
  <c r="I670" i="10"/>
  <c r="L670" i="10"/>
  <c r="D670" i="10"/>
  <c r="J670" i="10"/>
  <c r="G670" i="10"/>
  <c r="K670" i="10"/>
  <c r="B670" i="10"/>
  <c r="M36" i="3" a="1"/>
  <c r="M36" i="3" s="1"/>
  <c r="C670" i="10"/>
  <c r="M670" i="10"/>
  <c r="A670" i="10"/>
  <c r="H670" i="10"/>
  <c r="B669" i="10"/>
  <c r="K669" i="10"/>
  <c r="M669" i="10"/>
  <c r="E669" i="10"/>
  <c r="F669" i="10"/>
  <c r="H669" i="10"/>
  <c r="J669" i="10"/>
  <c r="L36" i="3" a="1"/>
  <c r="L36" i="3" s="1"/>
  <c r="D669" i="10"/>
  <c r="A669" i="10"/>
  <c r="L669" i="10"/>
  <c r="I669" i="10"/>
  <c r="C669" i="10"/>
  <c r="G669" i="10"/>
  <c r="K36" i="3" a="1"/>
  <c r="K36" i="3" s="1"/>
  <c r="K668" i="10"/>
  <c r="B668" i="10"/>
  <c r="M668" i="10"/>
  <c r="J668" i="10"/>
  <c r="H668" i="10"/>
  <c r="L668" i="10"/>
  <c r="I668" i="10"/>
  <c r="F668" i="10"/>
  <c r="C668" i="10"/>
  <c r="E668" i="10"/>
  <c r="A668" i="10"/>
  <c r="G668" i="10"/>
  <c r="D668" i="10"/>
  <c r="I667" i="10"/>
  <c r="G667" i="10"/>
  <c r="D667" i="10"/>
  <c r="C667" i="10"/>
  <c r="E667" i="10"/>
  <c r="H667" i="10"/>
  <c r="J667" i="10"/>
  <c r="L667" i="10"/>
  <c r="B667" i="10"/>
  <c r="M667" i="10"/>
  <c r="J36" i="3" a="1"/>
  <c r="J36" i="3" s="1"/>
  <c r="F667" i="10"/>
  <c r="K667" i="10"/>
  <c r="A667" i="10"/>
  <c r="D666" i="10"/>
  <c r="K666" i="10"/>
  <c r="E666" i="10"/>
  <c r="C666" i="10"/>
  <c r="A666" i="10"/>
  <c r="B666" i="10"/>
  <c r="F666" i="10"/>
  <c r="H666" i="10"/>
  <c r="I666" i="10"/>
  <c r="J666" i="10"/>
  <c r="L666" i="10"/>
  <c r="I36" i="3" a="1"/>
  <c r="I36" i="3" s="1"/>
  <c r="G666" i="10"/>
  <c r="M666" i="10"/>
  <c r="H665" i="10"/>
  <c r="D665" i="10"/>
  <c r="H36" i="3" a="1"/>
  <c r="H36" i="3" s="1"/>
  <c r="L665" i="10"/>
  <c r="K665" i="10"/>
  <c r="A665" i="10"/>
  <c r="C665" i="10"/>
  <c r="F665" i="10"/>
  <c r="J665" i="10"/>
  <c r="M665" i="10"/>
  <c r="I665" i="10"/>
  <c r="G665" i="10"/>
  <c r="E665" i="10"/>
  <c r="B665" i="10"/>
  <c r="J664" i="10"/>
  <c r="H664" i="10"/>
  <c r="I664" i="10"/>
  <c r="F664" i="10"/>
  <c r="E664" i="10"/>
  <c r="B664" i="10"/>
  <c r="K664" i="10"/>
  <c r="A664" i="10"/>
  <c r="G664" i="10"/>
  <c r="M664" i="10"/>
  <c r="G36" i="3" a="1"/>
  <c r="G36" i="3" s="1"/>
  <c r="C664" i="10"/>
  <c r="D664" i="10"/>
  <c r="L664" i="10"/>
  <c r="K663" i="10"/>
  <c r="F36" i="3" a="1"/>
  <c r="F36" i="3" s="1"/>
  <c r="H663" i="10"/>
  <c r="E663" i="10"/>
  <c r="B663" i="10"/>
  <c r="J663" i="10"/>
  <c r="I663" i="10"/>
  <c r="G663" i="10"/>
  <c r="F663" i="10"/>
  <c r="D663" i="10"/>
  <c r="C663" i="10"/>
  <c r="A663" i="10"/>
  <c r="M663" i="10"/>
  <c r="L663" i="10"/>
  <c r="J662" i="10"/>
  <c r="M662" i="10"/>
  <c r="G662" i="10"/>
  <c r="C662" i="10"/>
  <c r="E36" i="3" a="1"/>
  <c r="E36" i="3" s="1"/>
  <c r="B662" i="10"/>
  <c r="K662" i="10"/>
  <c r="I38" i="4"/>
  <c r="E662" i="10"/>
  <c r="F662" i="10"/>
  <c r="H662" i="10"/>
  <c r="I662" i="10"/>
  <c r="L662" i="10"/>
  <c r="A662" i="10"/>
  <c r="D662" i="10"/>
  <c r="D661" i="10"/>
  <c r="G661" i="10"/>
  <c r="F661" i="10"/>
  <c r="J661" i="10"/>
  <c r="M661" i="10"/>
  <c r="X35" i="3" a="1"/>
  <c r="X35" i="3" s="1"/>
  <c r="L661" i="10"/>
  <c r="I661" i="10"/>
  <c r="E661" i="10"/>
  <c r="B661" i="10"/>
  <c r="K661" i="10"/>
  <c r="A661" i="10"/>
  <c r="C661" i="10"/>
  <c r="H661" i="10"/>
  <c r="M660" i="10"/>
  <c r="H660" i="10"/>
  <c r="C660" i="10"/>
  <c r="B660" i="10"/>
  <c r="W35" i="3" a="1"/>
  <c r="W35" i="3" s="1"/>
  <c r="E660" i="10"/>
  <c r="K660" i="10"/>
  <c r="G660" i="10"/>
  <c r="D660" i="10"/>
  <c r="I660" i="10"/>
  <c r="J660" i="10"/>
  <c r="L660" i="10"/>
  <c r="F660" i="10"/>
  <c r="A660" i="10"/>
  <c r="E659" i="10"/>
  <c r="J659" i="10"/>
  <c r="D659" i="10"/>
  <c r="H659" i="10"/>
  <c r="L659" i="10"/>
  <c r="V35" i="3" a="1"/>
  <c r="V35" i="3" s="1"/>
  <c r="M659" i="10"/>
  <c r="F659" i="10"/>
  <c r="C659" i="10"/>
  <c r="B659" i="10"/>
  <c r="A659" i="10"/>
  <c r="G659" i="10"/>
  <c r="K659" i="10"/>
  <c r="I659" i="10"/>
  <c r="C658" i="10"/>
  <c r="F658" i="10"/>
  <c r="K658" i="10"/>
  <c r="U35" i="3" a="1"/>
  <c r="U35" i="3" s="1"/>
  <c r="G658" i="10"/>
  <c r="E658" i="10"/>
  <c r="D658" i="10"/>
  <c r="H658" i="10"/>
  <c r="I658" i="10"/>
  <c r="J658" i="10"/>
  <c r="L658" i="10"/>
  <c r="M658" i="10"/>
  <c r="B658" i="10"/>
  <c r="A658" i="10"/>
  <c r="I657" i="10"/>
  <c r="G657" i="10"/>
  <c r="M657" i="10"/>
  <c r="D657" i="10"/>
  <c r="C657" i="10"/>
  <c r="K657" i="10"/>
  <c r="J657" i="10"/>
  <c r="E657" i="10"/>
  <c r="B657" i="10"/>
  <c r="L657" i="10"/>
  <c r="A657" i="10"/>
  <c r="H657" i="10"/>
  <c r="F657" i="10"/>
  <c r="T35" i="3" a="1"/>
  <c r="T35" i="3" s="1"/>
  <c r="A656" i="10"/>
  <c r="M656" i="10"/>
  <c r="G656" i="10"/>
  <c r="K656" i="10"/>
  <c r="I656" i="10"/>
  <c r="F656" i="10"/>
  <c r="S35" i="3" a="1"/>
  <c r="S35" i="3" s="1"/>
  <c r="C656" i="10"/>
  <c r="D656" i="10"/>
  <c r="B656" i="10"/>
  <c r="L656" i="10"/>
  <c r="J656" i="10"/>
  <c r="H656" i="10"/>
  <c r="E656" i="10"/>
  <c r="A655" i="10"/>
  <c r="F655" i="10"/>
  <c r="C655" i="10"/>
  <c r="B655" i="10"/>
  <c r="D655" i="10"/>
  <c r="M655" i="10"/>
  <c r="R35" i="3" a="1"/>
  <c r="R35" i="3" s="1"/>
  <c r="E655" i="10"/>
  <c r="G655" i="10"/>
  <c r="I655" i="10"/>
  <c r="L655" i="10"/>
  <c r="K655" i="10"/>
  <c r="J655" i="10"/>
  <c r="H655" i="10"/>
  <c r="M654" i="10"/>
  <c r="L654" i="10"/>
  <c r="G654" i="10"/>
  <c r="D654" i="10"/>
  <c r="F654" i="10"/>
  <c r="C654" i="10"/>
  <c r="A654" i="10"/>
  <c r="J654" i="10"/>
  <c r="Q35" i="3" a="1"/>
  <c r="Q35" i="3" s="1"/>
  <c r="E654" i="10"/>
  <c r="K654" i="10"/>
  <c r="I654" i="10"/>
  <c r="H654" i="10"/>
  <c r="B654" i="10"/>
  <c r="A653" i="10"/>
  <c r="C653" i="10"/>
  <c r="L653" i="10"/>
  <c r="K653" i="10"/>
  <c r="F653" i="10"/>
  <c r="E653" i="10"/>
  <c r="P35" i="3" a="1"/>
  <c r="P35" i="3" s="1"/>
  <c r="J653" i="10"/>
  <c r="M653" i="10"/>
  <c r="H653" i="10"/>
  <c r="D653" i="10"/>
  <c r="B653" i="10"/>
  <c r="I653" i="10"/>
  <c r="G653" i="10"/>
  <c r="K652" i="10"/>
  <c r="A652" i="10"/>
  <c r="B652" i="10"/>
  <c r="C652" i="10"/>
  <c r="I652" i="10"/>
  <c r="J652" i="10"/>
  <c r="L652" i="10"/>
  <c r="M652" i="10"/>
  <c r="O35" i="3" a="1"/>
  <c r="O35" i="3" s="1"/>
  <c r="F652" i="10"/>
  <c r="G652" i="10"/>
  <c r="E652" i="10"/>
  <c r="D652" i="10"/>
  <c r="H652" i="10"/>
  <c r="M651" i="10"/>
  <c r="I651" i="10"/>
  <c r="H651" i="10"/>
  <c r="K651" i="10"/>
  <c r="G651" i="10"/>
  <c r="A651" i="10"/>
  <c r="D651" i="10"/>
  <c r="N35" i="3" a="1"/>
  <c r="N35" i="3" s="1"/>
  <c r="L651" i="10"/>
  <c r="E651" i="10"/>
  <c r="B651" i="10"/>
  <c r="C651" i="10"/>
  <c r="F651" i="10"/>
  <c r="J651" i="10"/>
  <c r="J650" i="10"/>
  <c r="M650" i="10"/>
  <c r="L650" i="10"/>
  <c r="G650" i="10"/>
  <c r="C650" i="10"/>
  <c r="B650" i="10"/>
  <c r="D650" i="10"/>
  <c r="F650" i="10"/>
  <c r="I650" i="10"/>
  <c r="K650" i="10"/>
  <c r="H650" i="10"/>
  <c r="M35" i="3" a="1"/>
  <c r="M35" i="3" s="1"/>
  <c r="A650" i="10"/>
  <c r="E650" i="10"/>
  <c r="D649" i="10"/>
  <c r="C649" i="10"/>
  <c r="F649" i="10"/>
  <c r="H649" i="10"/>
  <c r="B649" i="10"/>
  <c r="I649" i="10"/>
  <c r="M649" i="10"/>
  <c r="E649" i="10"/>
  <c r="L649" i="10"/>
  <c r="K649" i="10"/>
  <c r="G649" i="10"/>
  <c r="J649" i="10"/>
  <c r="L35" i="3" a="1"/>
  <c r="L35" i="3" s="1"/>
  <c r="A649" i="10"/>
  <c r="A648" i="10"/>
  <c r="F648" i="10"/>
  <c r="K648" i="10"/>
  <c r="J648" i="10"/>
  <c r="H648" i="10"/>
  <c r="B648" i="10"/>
  <c r="I648" i="10"/>
  <c r="L648" i="10"/>
  <c r="K35" i="3" a="1"/>
  <c r="K35" i="3" s="1"/>
  <c r="C648" i="10"/>
  <c r="M648" i="10"/>
  <c r="E648" i="10"/>
  <c r="G648" i="10"/>
  <c r="D648" i="10"/>
  <c r="G647" i="10"/>
  <c r="I647" i="10"/>
  <c r="J35" i="3" a="1"/>
  <c r="J35" i="3" s="1"/>
  <c r="A647" i="10"/>
  <c r="B647" i="10"/>
  <c r="L647" i="10"/>
  <c r="K647" i="10"/>
  <c r="F647" i="10"/>
  <c r="D647" i="10"/>
  <c r="C647" i="10"/>
  <c r="M647" i="10"/>
  <c r="H647" i="10"/>
  <c r="E647" i="10"/>
  <c r="J647" i="10"/>
  <c r="L646" i="10"/>
  <c r="D646" i="10"/>
  <c r="K646" i="10"/>
  <c r="F646" i="10"/>
  <c r="A646" i="10"/>
  <c r="H646" i="10"/>
  <c r="E646" i="10"/>
  <c r="C646" i="10"/>
  <c r="M646" i="10"/>
  <c r="I35" i="3" a="1"/>
  <c r="I35" i="3" s="1"/>
  <c r="B646" i="10"/>
  <c r="J646" i="10"/>
  <c r="I646" i="10"/>
  <c r="G646" i="10"/>
  <c r="G645" i="10"/>
  <c r="H645" i="10"/>
  <c r="E645" i="10"/>
  <c r="B645" i="10"/>
  <c r="A645" i="10"/>
  <c r="D645" i="10"/>
  <c r="I645" i="10"/>
  <c r="J645" i="10"/>
  <c r="F645" i="10"/>
  <c r="M645" i="10"/>
  <c r="K645" i="10"/>
  <c r="L645" i="10"/>
  <c r="C645" i="10"/>
  <c r="H35" i="3" a="1"/>
  <c r="H35" i="3" s="1"/>
  <c r="G35" i="3" a="1"/>
  <c r="G35" i="3" s="1"/>
  <c r="B644" i="10"/>
  <c r="G644" i="10"/>
  <c r="L644" i="10"/>
  <c r="K644" i="10"/>
  <c r="M644" i="10"/>
  <c r="J644" i="10"/>
  <c r="A644" i="10"/>
  <c r="C644" i="10"/>
  <c r="D644" i="10"/>
  <c r="I644" i="10"/>
  <c r="H644" i="10"/>
  <c r="F644" i="10"/>
  <c r="E644" i="10"/>
  <c r="G643" i="10"/>
  <c r="L643" i="10"/>
  <c r="K643" i="10"/>
  <c r="F643" i="10"/>
  <c r="C643" i="10"/>
  <c r="A643" i="10"/>
  <c r="F35" i="3" a="1"/>
  <c r="F35" i="3" s="1"/>
  <c r="M643" i="10"/>
  <c r="H643" i="10"/>
  <c r="I643" i="10"/>
  <c r="E643" i="10"/>
  <c r="D643" i="10"/>
  <c r="J643" i="10"/>
  <c r="B643" i="10"/>
  <c r="B642" i="10"/>
  <c r="H642" i="10"/>
  <c r="K642" i="10"/>
  <c r="L642" i="10"/>
  <c r="M642" i="10"/>
  <c r="F642" i="10"/>
  <c r="C642" i="10"/>
  <c r="E642" i="10"/>
  <c r="A642" i="10"/>
  <c r="J642" i="10"/>
  <c r="I642" i="10"/>
  <c r="I37" i="4"/>
  <c r="D35" i="3" s="1"/>
  <c r="D642" i="10"/>
  <c r="G642" i="10"/>
  <c r="E35" i="3" a="1"/>
  <c r="E35" i="3" s="1"/>
  <c r="F641" i="10"/>
  <c r="K641" i="10"/>
  <c r="B641" i="10"/>
  <c r="L641" i="10"/>
  <c r="M641" i="10"/>
  <c r="H641" i="10"/>
  <c r="E641" i="10"/>
  <c r="D641" i="10"/>
  <c r="C641" i="10"/>
  <c r="G641" i="10"/>
  <c r="X34" i="3" a="1"/>
  <c r="X34" i="3" s="1"/>
  <c r="J641" i="10"/>
  <c r="I641" i="10"/>
  <c r="A641" i="10"/>
  <c r="B640" i="10"/>
  <c r="M640" i="10"/>
  <c r="C640" i="10"/>
  <c r="H640" i="10"/>
  <c r="I640" i="10"/>
  <c r="W34" i="3" a="1"/>
  <c r="W34" i="3" s="1"/>
  <c r="J640" i="10"/>
  <c r="A640" i="10"/>
  <c r="G640" i="10"/>
  <c r="D640" i="10"/>
  <c r="K640" i="10"/>
  <c r="E640" i="10"/>
  <c r="L640" i="10"/>
  <c r="F640" i="10"/>
  <c r="I639" i="10"/>
  <c r="M639" i="10"/>
  <c r="F639" i="10"/>
  <c r="B639" i="10"/>
  <c r="A639" i="10"/>
  <c r="L639" i="10"/>
  <c r="H639" i="10"/>
  <c r="D639" i="10"/>
  <c r="C639" i="10"/>
  <c r="V34" i="3" a="1"/>
  <c r="V34" i="3" s="1"/>
  <c r="E639" i="10"/>
  <c r="J639" i="10"/>
  <c r="K639" i="10"/>
  <c r="G639" i="10"/>
  <c r="A638" i="10"/>
  <c r="B638" i="10"/>
  <c r="J638" i="10"/>
  <c r="K638" i="10"/>
  <c r="D638" i="10"/>
  <c r="F638" i="10"/>
  <c r="H638" i="10"/>
  <c r="C638" i="10"/>
  <c r="M638" i="10"/>
  <c r="E638" i="10"/>
  <c r="G638" i="10"/>
  <c r="I638" i="10"/>
  <c r="L638" i="10"/>
  <c r="U34" i="3" a="1"/>
  <c r="U34" i="3" s="1"/>
  <c r="M637" i="10"/>
  <c r="K637" i="10"/>
  <c r="F637" i="10"/>
  <c r="E637" i="10"/>
  <c r="C637" i="10"/>
  <c r="T34" i="3" a="1"/>
  <c r="T34" i="3" s="1"/>
  <c r="I637" i="10"/>
  <c r="H637" i="10"/>
  <c r="B637" i="10"/>
  <c r="D637" i="10"/>
  <c r="L637" i="10"/>
  <c r="A637" i="10"/>
  <c r="G637" i="10"/>
  <c r="J637" i="10"/>
  <c r="J636" i="10"/>
  <c r="G636" i="10"/>
  <c r="B636" i="10"/>
  <c r="A636" i="10"/>
  <c r="K636" i="10"/>
  <c r="D636" i="10"/>
  <c r="L636" i="10"/>
  <c r="S34" i="3" a="1"/>
  <c r="S34" i="3" s="1"/>
  <c r="I636" i="10"/>
  <c r="H636" i="10"/>
  <c r="C636" i="10"/>
  <c r="F636" i="10"/>
  <c r="E636" i="10"/>
  <c r="M636" i="10"/>
  <c r="A635" i="10"/>
  <c r="E635" i="10"/>
  <c r="F635" i="10"/>
  <c r="G635" i="10"/>
  <c r="L635" i="10"/>
  <c r="B635" i="10"/>
  <c r="H635" i="10"/>
  <c r="J635" i="10"/>
  <c r="M635" i="10"/>
  <c r="R34" i="3" a="1"/>
  <c r="R34" i="3" s="1"/>
  <c r="I635" i="10"/>
  <c r="K635" i="10"/>
  <c r="D635" i="10"/>
  <c r="C635" i="10"/>
  <c r="I634" i="10"/>
  <c r="F634" i="10"/>
  <c r="G634" i="10"/>
  <c r="C634" i="10"/>
  <c r="B634" i="10"/>
  <c r="Q34" i="3" a="1"/>
  <c r="Q34" i="3" s="1"/>
  <c r="A634" i="10"/>
  <c r="D634" i="10"/>
  <c r="H634" i="10"/>
  <c r="E634" i="10"/>
  <c r="M634" i="10"/>
  <c r="L634" i="10"/>
  <c r="K634" i="10"/>
  <c r="J634" i="10"/>
  <c r="L633" i="10"/>
  <c r="P34" i="3" a="1"/>
  <c r="P34" i="3" s="1"/>
  <c r="M633" i="10"/>
  <c r="D633" i="10"/>
  <c r="G633" i="10"/>
  <c r="A633" i="10"/>
  <c r="H633" i="10"/>
  <c r="J633" i="10"/>
  <c r="K633" i="10"/>
  <c r="I633" i="10"/>
  <c r="F633" i="10"/>
  <c r="E633" i="10"/>
  <c r="B633" i="10"/>
  <c r="C633" i="10"/>
  <c r="M632" i="10"/>
  <c r="I632" i="10"/>
  <c r="B632" i="10"/>
  <c r="A632" i="10"/>
  <c r="D632" i="10"/>
  <c r="H632" i="10"/>
  <c r="C632" i="10"/>
  <c r="K632" i="10"/>
  <c r="F632" i="10"/>
  <c r="E632" i="10"/>
  <c r="O34" i="3" a="1"/>
  <c r="O34" i="3" s="1"/>
  <c r="L632" i="10"/>
  <c r="G632" i="10"/>
  <c r="J632" i="10"/>
  <c r="I631" i="10"/>
  <c r="J631" i="10"/>
  <c r="K631" i="10"/>
  <c r="M631" i="10"/>
  <c r="D631" i="10"/>
  <c r="L631" i="10"/>
  <c r="G631" i="10"/>
  <c r="F631" i="10"/>
  <c r="E631" i="10"/>
  <c r="B631" i="10"/>
  <c r="C631" i="10"/>
  <c r="A631" i="10"/>
  <c r="H631" i="10"/>
  <c r="N34" i="3" a="1"/>
  <c r="N34" i="3" s="1"/>
  <c r="I630" i="10"/>
  <c r="D630" i="10"/>
  <c r="C630" i="10"/>
  <c r="J630" i="10"/>
  <c r="B630" i="10"/>
  <c r="G630" i="10"/>
  <c r="H630" i="10"/>
  <c r="K630" i="10"/>
  <c r="L630" i="10"/>
  <c r="A630" i="10"/>
  <c r="E630" i="10"/>
  <c r="M630" i="10"/>
  <c r="M34" i="3" a="1"/>
  <c r="M34" i="3" s="1"/>
  <c r="F630" i="10"/>
  <c r="F629" i="10"/>
  <c r="D629" i="10"/>
  <c r="A629" i="10"/>
  <c r="H629" i="10"/>
  <c r="M629" i="10"/>
  <c r="K629" i="10"/>
  <c r="B629" i="10"/>
  <c r="I629" i="10"/>
  <c r="L629" i="10"/>
  <c r="J629" i="10"/>
  <c r="G629" i="10"/>
  <c r="E629" i="10"/>
  <c r="L34" i="3" a="1"/>
  <c r="L34" i="3" s="1"/>
  <c r="C629" i="10"/>
  <c r="E628" i="10"/>
  <c r="J628" i="10"/>
  <c r="K34" i="3" a="1"/>
  <c r="K34" i="3" s="1"/>
  <c r="H628" i="10"/>
  <c r="C628" i="10"/>
  <c r="F628" i="10"/>
  <c r="K628" i="10"/>
  <c r="L628" i="10"/>
  <c r="A628" i="10"/>
  <c r="D628" i="10"/>
  <c r="G628" i="10"/>
  <c r="I628" i="10"/>
  <c r="M628" i="10"/>
  <c r="B628" i="10"/>
  <c r="L627" i="10"/>
  <c r="A627" i="10"/>
  <c r="M627" i="10"/>
  <c r="J627" i="10"/>
  <c r="E627" i="10"/>
  <c r="C627" i="10"/>
  <c r="F627" i="10"/>
  <c r="K627" i="10"/>
  <c r="D627" i="10"/>
  <c r="J34" i="3" a="1"/>
  <c r="J34" i="3" s="1"/>
  <c r="I627" i="10"/>
  <c r="H627" i="10"/>
  <c r="G627" i="10"/>
  <c r="B627" i="10"/>
  <c r="H626" i="10"/>
  <c r="B626" i="10"/>
  <c r="I626" i="10"/>
  <c r="J626" i="10"/>
  <c r="L626" i="10"/>
  <c r="M626" i="10"/>
  <c r="I34" i="3" a="1"/>
  <c r="I34" i="3" s="1"/>
  <c r="K626" i="10"/>
  <c r="G626" i="10"/>
  <c r="C626" i="10"/>
  <c r="E626" i="10"/>
  <c r="D626" i="10"/>
  <c r="F626" i="10"/>
  <c r="A626" i="10"/>
  <c r="F625" i="10"/>
  <c r="C625" i="10"/>
  <c r="D625" i="10"/>
  <c r="G625" i="10"/>
  <c r="K625" i="10"/>
  <c r="L625" i="10"/>
  <c r="M625" i="10"/>
  <c r="J625" i="10"/>
  <c r="H34" i="3" a="1"/>
  <c r="H34" i="3" s="1"/>
  <c r="H625" i="10"/>
  <c r="E625" i="10"/>
  <c r="A625" i="10"/>
  <c r="B625" i="10"/>
  <c r="I625" i="10"/>
  <c r="L624" i="10"/>
  <c r="G34" i="3" a="1"/>
  <c r="G34" i="3" s="1"/>
  <c r="I624" i="10"/>
  <c r="F624" i="10"/>
  <c r="M624" i="10"/>
  <c r="C624" i="10"/>
  <c r="B624" i="10"/>
  <c r="K624" i="10"/>
  <c r="J624" i="10"/>
  <c r="H624" i="10"/>
  <c r="G624" i="10"/>
  <c r="E624" i="10"/>
  <c r="D624" i="10"/>
  <c r="A624" i="10"/>
  <c r="L623" i="10"/>
  <c r="F34" i="3" a="1"/>
  <c r="F34" i="3" s="1"/>
  <c r="K623" i="10"/>
  <c r="H623" i="10"/>
  <c r="F623" i="10"/>
  <c r="M623" i="10"/>
  <c r="A623" i="10"/>
  <c r="B623" i="10"/>
  <c r="C623" i="10"/>
  <c r="D623" i="10"/>
  <c r="E623" i="10"/>
  <c r="G623" i="10"/>
  <c r="I623" i="10"/>
  <c r="J623" i="10"/>
  <c r="I36" i="4"/>
  <c r="D34" i="3" s="1"/>
  <c r="K622" i="10"/>
  <c r="C622" i="10"/>
  <c r="B622" i="10"/>
  <c r="F622" i="10"/>
  <c r="D622" i="10"/>
  <c r="A622" i="10"/>
  <c r="M622" i="10"/>
  <c r="I622" i="10"/>
  <c r="G622" i="10"/>
  <c r="L622" i="10"/>
  <c r="H622" i="10"/>
  <c r="E622" i="10"/>
  <c r="E34" i="3" a="1"/>
  <c r="E34" i="3" s="1"/>
  <c r="J622" i="10"/>
  <c r="X33" i="3" a="1"/>
  <c r="X33" i="3" s="1"/>
  <c r="L621" i="10"/>
  <c r="M621" i="10"/>
  <c r="J621" i="10"/>
  <c r="I621" i="10"/>
  <c r="H621" i="10"/>
  <c r="F621" i="10"/>
  <c r="C621" i="10"/>
  <c r="K621" i="10"/>
  <c r="G621" i="10"/>
  <c r="E621" i="10"/>
  <c r="D621" i="10"/>
  <c r="B621" i="10"/>
  <c r="A621" i="10"/>
  <c r="A620" i="10"/>
  <c r="F620" i="10"/>
  <c r="W33" i="3" a="1"/>
  <c r="W33" i="3" s="1"/>
  <c r="M620" i="10"/>
  <c r="J620" i="10"/>
  <c r="D620" i="10"/>
  <c r="C620" i="10"/>
  <c r="B620" i="10"/>
  <c r="L620" i="10"/>
  <c r="H620" i="10"/>
  <c r="E620" i="10"/>
  <c r="G620" i="10"/>
  <c r="K620" i="10"/>
  <c r="I620" i="10"/>
  <c r="F619" i="10"/>
  <c r="A619" i="10"/>
  <c r="L619" i="10"/>
  <c r="E619" i="10"/>
  <c r="V33" i="3" a="1"/>
  <c r="V33" i="3" s="1"/>
  <c r="I619" i="10"/>
  <c r="D619" i="10"/>
  <c r="M619" i="10"/>
  <c r="K619" i="10"/>
  <c r="J619" i="10"/>
  <c r="G619" i="10"/>
  <c r="C619" i="10"/>
  <c r="H619" i="10"/>
  <c r="B619" i="10"/>
  <c r="A618" i="10"/>
  <c r="M618" i="10"/>
  <c r="K618" i="10"/>
  <c r="H618" i="10"/>
  <c r="B618" i="10"/>
  <c r="C618" i="10"/>
  <c r="F618" i="10"/>
  <c r="I618" i="10"/>
  <c r="L618" i="10"/>
  <c r="D618" i="10"/>
  <c r="J618" i="10"/>
  <c r="E618" i="10"/>
  <c r="G618" i="10"/>
  <c r="U33" i="3" a="1"/>
  <c r="U33" i="3" s="1"/>
  <c r="M617" i="10"/>
  <c r="K617" i="10"/>
  <c r="G617" i="10"/>
  <c r="I617" i="10"/>
  <c r="H617" i="10"/>
  <c r="F617" i="10"/>
  <c r="T33" i="3" a="1"/>
  <c r="T33" i="3" s="1"/>
  <c r="A617" i="10"/>
  <c r="B617" i="10"/>
  <c r="D617" i="10"/>
  <c r="E617" i="10"/>
  <c r="J617" i="10"/>
  <c r="C617" i="10"/>
  <c r="L617" i="10"/>
  <c r="J616" i="10"/>
  <c r="C616" i="10"/>
  <c r="A616" i="10"/>
  <c r="F616" i="10"/>
  <c r="L616" i="10"/>
  <c r="M616" i="10"/>
  <c r="H616" i="10"/>
  <c r="D616" i="10"/>
  <c r="B616" i="10"/>
  <c r="S33" i="3" a="1"/>
  <c r="S33" i="3" s="1"/>
  <c r="G616" i="10"/>
  <c r="K616" i="10"/>
  <c r="E616" i="10"/>
  <c r="I616" i="10"/>
  <c r="F615" i="10"/>
  <c r="D615" i="10"/>
  <c r="L615" i="10"/>
  <c r="K615" i="10"/>
  <c r="I615" i="10"/>
  <c r="H615" i="10"/>
  <c r="G615" i="10"/>
  <c r="R33" i="3" a="1"/>
  <c r="R33" i="3" s="1"/>
  <c r="E615" i="10"/>
  <c r="B615" i="10"/>
  <c r="A615" i="10"/>
  <c r="J615" i="10"/>
  <c r="M615" i="10"/>
  <c r="C615" i="10"/>
  <c r="J614" i="10"/>
  <c r="L614" i="10"/>
  <c r="G614" i="10"/>
  <c r="M614" i="10"/>
  <c r="I614" i="10"/>
  <c r="F614" i="10"/>
  <c r="D614" i="10"/>
  <c r="B614" i="10"/>
  <c r="Q33" i="3" a="1"/>
  <c r="Q33" i="3" s="1"/>
  <c r="A614" i="10"/>
  <c r="E614" i="10"/>
  <c r="H614" i="10"/>
  <c r="K614" i="10"/>
  <c r="C614" i="10"/>
  <c r="C613" i="10"/>
  <c r="B613" i="10"/>
  <c r="J613" i="10"/>
  <c r="H613" i="10"/>
  <c r="F613" i="10"/>
  <c r="D613" i="10"/>
  <c r="M613" i="10"/>
  <c r="L613" i="10"/>
  <c r="K613" i="10"/>
  <c r="I613" i="10"/>
  <c r="G613" i="10"/>
  <c r="E613" i="10"/>
  <c r="P33" i="3" a="1"/>
  <c r="P33" i="3" s="1"/>
  <c r="A613" i="10"/>
  <c r="M612" i="10"/>
  <c r="F612" i="10"/>
  <c r="A612" i="10"/>
  <c r="E612" i="10"/>
  <c r="G612" i="10"/>
  <c r="J612" i="10"/>
  <c r="D612" i="10"/>
  <c r="K612" i="10"/>
  <c r="O33" i="3" a="1"/>
  <c r="O33" i="3" s="1"/>
  <c r="C612" i="10"/>
  <c r="B612" i="10"/>
  <c r="H612" i="10"/>
  <c r="L612" i="10"/>
  <c r="I612" i="10"/>
  <c r="D611" i="10"/>
  <c r="A611" i="10"/>
  <c r="E611" i="10"/>
  <c r="F611" i="10"/>
  <c r="G611" i="10"/>
  <c r="H611" i="10"/>
  <c r="I611" i="10"/>
  <c r="B611" i="10"/>
  <c r="N33" i="3" a="1"/>
  <c r="N33" i="3" s="1"/>
  <c r="C611" i="10"/>
  <c r="M611" i="10"/>
  <c r="L611" i="10"/>
  <c r="K611" i="10"/>
  <c r="J611" i="10"/>
  <c r="A610" i="10"/>
  <c r="C610" i="10"/>
  <c r="G610" i="10"/>
  <c r="M33" i="3" a="1"/>
  <c r="M33" i="3" s="1"/>
  <c r="K610" i="10"/>
  <c r="B610" i="10"/>
  <c r="D610" i="10"/>
  <c r="E610" i="10"/>
  <c r="F610" i="10"/>
  <c r="H610" i="10"/>
  <c r="I610" i="10"/>
  <c r="M610" i="10"/>
  <c r="L610" i="10"/>
  <c r="J610" i="10"/>
  <c r="J609" i="10"/>
  <c r="D609" i="10"/>
  <c r="I609" i="10"/>
  <c r="L33" i="3" a="1"/>
  <c r="L33" i="3" s="1"/>
  <c r="L609" i="10"/>
  <c r="K609" i="10"/>
  <c r="H609" i="10"/>
  <c r="G609" i="10"/>
  <c r="E609" i="10"/>
  <c r="C609" i="10"/>
  <c r="B609" i="10"/>
  <c r="A609" i="10"/>
  <c r="F609" i="10"/>
  <c r="M609" i="10"/>
  <c r="J608" i="10"/>
  <c r="G608" i="10"/>
  <c r="E608" i="10"/>
  <c r="B608" i="10"/>
  <c r="F608" i="10"/>
  <c r="K608" i="10"/>
  <c r="C608" i="10"/>
  <c r="H608" i="10"/>
  <c r="L608" i="10"/>
  <c r="M608" i="10"/>
  <c r="D608" i="10"/>
  <c r="K33" i="3" a="1"/>
  <c r="K33" i="3" s="1"/>
  <c r="A608" i="10"/>
  <c r="I608" i="10"/>
  <c r="M607" i="10"/>
  <c r="A607" i="10"/>
  <c r="I607" i="10"/>
  <c r="F607" i="10"/>
  <c r="K607" i="10"/>
  <c r="J607" i="10"/>
  <c r="H607" i="10"/>
  <c r="C607" i="10"/>
  <c r="E607" i="10"/>
  <c r="G607" i="10"/>
  <c r="J33" i="3" a="1"/>
  <c r="J33" i="3" s="1"/>
  <c r="D607" i="10"/>
  <c r="L607" i="10"/>
  <c r="B607" i="10"/>
  <c r="A606" i="10"/>
  <c r="M606" i="10"/>
  <c r="L606" i="10"/>
  <c r="I606" i="10"/>
  <c r="G606" i="10"/>
  <c r="J606" i="10"/>
  <c r="B606" i="10"/>
  <c r="F606" i="10"/>
  <c r="E606" i="10"/>
  <c r="K606" i="10"/>
  <c r="H606" i="10"/>
  <c r="I33" i="3" a="1"/>
  <c r="I33" i="3" s="1"/>
  <c r="C606" i="10"/>
  <c r="D606" i="10"/>
  <c r="A605" i="10"/>
  <c r="C605" i="10"/>
  <c r="H605" i="10"/>
  <c r="B605" i="10"/>
  <c r="D605" i="10"/>
  <c r="F605" i="10"/>
  <c r="G605" i="10"/>
  <c r="I605" i="10"/>
  <c r="J605" i="10"/>
  <c r="K605" i="10"/>
  <c r="M605" i="10"/>
  <c r="H33" i="3" a="1"/>
  <c r="H33" i="3" s="1"/>
  <c r="L605" i="10"/>
  <c r="E605" i="10"/>
  <c r="G33" i="3" a="1"/>
  <c r="G33" i="3" s="1"/>
  <c r="B604" i="10"/>
  <c r="D604" i="10"/>
  <c r="G604" i="10"/>
  <c r="J604" i="10"/>
  <c r="I604" i="10"/>
  <c r="E604" i="10"/>
  <c r="L604" i="10"/>
  <c r="A604" i="10"/>
  <c r="M604" i="10"/>
  <c r="K604" i="10"/>
  <c r="H604" i="10"/>
  <c r="F604" i="10"/>
  <c r="C604" i="10"/>
  <c r="E603" i="10"/>
  <c r="L603" i="10"/>
  <c r="K603" i="10"/>
  <c r="I603" i="10"/>
  <c r="H603" i="10"/>
  <c r="G603" i="10"/>
  <c r="D603" i="10"/>
  <c r="C603" i="10"/>
  <c r="F603" i="10"/>
  <c r="A603" i="10"/>
  <c r="F33" i="3" a="1"/>
  <c r="F33" i="3" s="1"/>
  <c r="B603" i="10"/>
  <c r="J603" i="10"/>
  <c r="M603" i="10"/>
  <c r="I602" i="10"/>
  <c r="B602" i="10"/>
  <c r="F602" i="10"/>
  <c r="E602" i="10"/>
  <c r="D602" i="10"/>
  <c r="C602" i="10"/>
  <c r="G602" i="10"/>
  <c r="H602" i="10"/>
  <c r="J602" i="10"/>
  <c r="L602" i="10"/>
  <c r="M602" i="10"/>
  <c r="E33" i="3" a="1"/>
  <c r="E33" i="3" s="1"/>
  <c r="K602" i="10"/>
  <c r="A602" i="10"/>
  <c r="M601" i="10"/>
  <c r="L601" i="10"/>
  <c r="J601" i="10"/>
  <c r="E601" i="10"/>
  <c r="X32" i="3" a="1"/>
  <c r="X32" i="3" s="1"/>
  <c r="H601" i="10"/>
  <c r="G601" i="10"/>
  <c r="I601" i="10"/>
  <c r="D601" i="10"/>
  <c r="A601" i="10"/>
  <c r="C601" i="10"/>
  <c r="F601" i="10"/>
  <c r="K601" i="10"/>
  <c r="B601" i="10"/>
  <c r="E600" i="10"/>
  <c r="F600" i="10"/>
  <c r="I600" i="10"/>
  <c r="L600" i="10"/>
  <c r="W32" i="3" a="1"/>
  <c r="W32" i="3" s="1"/>
  <c r="H600" i="10"/>
  <c r="A600" i="10"/>
  <c r="C600" i="10"/>
  <c r="J600" i="10"/>
  <c r="M600" i="10"/>
  <c r="D600" i="10"/>
  <c r="B600" i="10"/>
  <c r="K600" i="10"/>
  <c r="G600" i="10"/>
  <c r="K599" i="10"/>
  <c r="V32" i="3" a="1"/>
  <c r="V32" i="3" s="1"/>
  <c r="L599" i="10"/>
  <c r="J599" i="10"/>
  <c r="H599" i="10"/>
  <c r="F599" i="10"/>
  <c r="E599" i="10"/>
  <c r="A599" i="10"/>
  <c r="B599" i="10"/>
  <c r="C599" i="10"/>
  <c r="D599" i="10"/>
  <c r="G599" i="10"/>
  <c r="I599" i="10"/>
  <c r="M599" i="10"/>
  <c r="E598" i="10"/>
  <c r="U32" i="3" a="1"/>
  <c r="U32" i="3" s="1"/>
  <c r="A598" i="10"/>
  <c r="B598" i="10"/>
  <c r="C598" i="10"/>
  <c r="M598" i="10"/>
  <c r="H598" i="10"/>
  <c r="G598" i="10"/>
  <c r="D598" i="10"/>
  <c r="L598" i="10"/>
  <c r="J598" i="10"/>
  <c r="I598" i="10"/>
  <c r="F598" i="10"/>
  <c r="K598" i="10"/>
  <c r="K597" i="10"/>
  <c r="A597" i="10"/>
  <c r="B597" i="10"/>
  <c r="F597" i="10"/>
  <c r="L597" i="10"/>
  <c r="E597" i="10"/>
  <c r="C597" i="10"/>
  <c r="I597" i="10"/>
  <c r="J597" i="10"/>
  <c r="M597" i="10"/>
  <c r="T32" i="3" a="1"/>
  <c r="T32" i="3" s="1"/>
  <c r="H597" i="10"/>
  <c r="G597" i="10"/>
  <c r="D597" i="10"/>
  <c r="K596" i="10"/>
  <c r="L596" i="10"/>
  <c r="I596" i="10"/>
  <c r="E596" i="10"/>
  <c r="C596" i="10"/>
  <c r="F596" i="10"/>
  <c r="G596" i="10"/>
  <c r="J596" i="10"/>
  <c r="M596" i="10"/>
  <c r="H596" i="10"/>
  <c r="A596" i="10"/>
  <c r="D596" i="10"/>
  <c r="S32" i="3" a="1"/>
  <c r="S32" i="3" s="1"/>
  <c r="B596" i="10"/>
  <c r="K595" i="10"/>
  <c r="R32" i="3" a="1"/>
  <c r="R32" i="3" s="1"/>
  <c r="A595" i="10"/>
  <c r="E595" i="10"/>
  <c r="L595" i="10"/>
  <c r="J595" i="10"/>
  <c r="C595" i="10"/>
  <c r="B595" i="10"/>
  <c r="H595" i="10"/>
  <c r="I595" i="10"/>
  <c r="D595" i="10"/>
  <c r="F595" i="10"/>
  <c r="G595" i="10"/>
  <c r="M595" i="10"/>
  <c r="D594" i="10"/>
  <c r="C594" i="10"/>
  <c r="Q32" i="3" a="1"/>
  <c r="Q32" i="3" s="1"/>
  <c r="B594" i="10"/>
  <c r="M594" i="10"/>
  <c r="L594" i="10"/>
  <c r="J594" i="10"/>
  <c r="I594" i="10"/>
  <c r="H594" i="10"/>
  <c r="G594" i="10"/>
  <c r="E594" i="10"/>
  <c r="F594" i="10"/>
  <c r="A594" i="10"/>
  <c r="K594" i="10"/>
  <c r="K593" i="10"/>
  <c r="J593" i="10"/>
  <c r="P32" i="3" a="1"/>
  <c r="P32" i="3" s="1"/>
  <c r="C593" i="10"/>
  <c r="D593" i="10"/>
  <c r="E593" i="10"/>
  <c r="B593" i="10"/>
  <c r="F593" i="10"/>
  <c r="I593" i="10"/>
  <c r="A593" i="10"/>
  <c r="G593" i="10"/>
  <c r="H593" i="10"/>
  <c r="L593" i="10"/>
  <c r="M593" i="10"/>
  <c r="J592" i="10"/>
  <c r="L592" i="10"/>
  <c r="H592" i="10"/>
  <c r="K592" i="10"/>
  <c r="E592" i="10"/>
  <c r="O32" i="3" a="1"/>
  <c r="O32" i="3" s="1"/>
  <c r="C592" i="10"/>
  <c r="D592" i="10"/>
  <c r="I592" i="10"/>
  <c r="A592" i="10"/>
  <c r="F592" i="10"/>
  <c r="G592" i="10"/>
  <c r="B592" i="10"/>
  <c r="M592" i="10"/>
  <c r="H591" i="10"/>
  <c r="B591" i="10"/>
  <c r="A591" i="10"/>
  <c r="J591" i="10"/>
  <c r="I591" i="10"/>
  <c r="D591" i="10"/>
  <c r="K591" i="10"/>
  <c r="M591" i="10"/>
  <c r="F591" i="10"/>
  <c r="E591" i="10"/>
  <c r="C591" i="10"/>
  <c r="N32" i="3" a="1"/>
  <c r="N32" i="3" s="1"/>
  <c r="L591" i="10"/>
  <c r="G591" i="10"/>
  <c r="C590" i="10"/>
  <c r="K590" i="10"/>
  <c r="M32" i="3" a="1"/>
  <c r="M32" i="3" s="1"/>
  <c r="L590" i="10"/>
  <c r="H590" i="10"/>
  <c r="B590" i="10"/>
  <c r="E590" i="10"/>
  <c r="J590" i="10"/>
  <c r="M590" i="10"/>
  <c r="G590" i="10"/>
  <c r="F590" i="10"/>
  <c r="D590" i="10"/>
  <c r="I590" i="10"/>
  <c r="A590" i="10"/>
  <c r="B589" i="10"/>
  <c r="I589" i="10"/>
  <c r="H589" i="10"/>
  <c r="G589" i="10"/>
  <c r="A589" i="10"/>
  <c r="L589" i="10"/>
  <c r="J589" i="10"/>
  <c r="C589" i="10"/>
  <c r="K589" i="10"/>
  <c r="F589" i="10"/>
  <c r="D589" i="10"/>
  <c r="M589" i="10"/>
  <c r="E589" i="10"/>
  <c r="L32" i="3" a="1"/>
  <c r="L32" i="3" s="1"/>
  <c r="G588" i="10"/>
  <c r="A588" i="10"/>
  <c r="K32" i="3" a="1"/>
  <c r="K32" i="3" s="1"/>
  <c r="J588" i="10"/>
  <c r="M588" i="10"/>
  <c r="F588" i="10"/>
  <c r="L588" i="10"/>
  <c r="B588" i="10"/>
  <c r="C588" i="10"/>
  <c r="K588" i="10"/>
  <c r="I588" i="10"/>
  <c r="H588" i="10"/>
  <c r="E588" i="10"/>
  <c r="D588" i="10"/>
  <c r="M587" i="10"/>
  <c r="L587" i="10"/>
  <c r="H587" i="10"/>
  <c r="I587" i="10"/>
  <c r="K587" i="10"/>
  <c r="J587" i="10"/>
  <c r="G587" i="10"/>
  <c r="J32" i="3" a="1"/>
  <c r="J32" i="3" s="1"/>
  <c r="B587" i="10"/>
  <c r="F587" i="10"/>
  <c r="C587" i="10"/>
  <c r="A587" i="10"/>
  <c r="E587" i="10"/>
  <c r="D587" i="10"/>
  <c r="G586" i="10"/>
  <c r="F586" i="10"/>
  <c r="L586" i="10"/>
  <c r="I586" i="10"/>
  <c r="H586" i="10"/>
  <c r="I32" i="3" a="1"/>
  <c r="I32" i="3" s="1"/>
  <c r="M586" i="10"/>
  <c r="C586" i="10"/>
  <c r="B586" i="10"/>
  <c r="A586" i="10"/>
  <c r="D586" i="10"/>
  <c r="E586" i="10"/>
  <c r="K586" i="10"/>
  <c r="J586" i="10"/>
  <c r="F585" i="10"/>
  <c r="K585" i="10"/>
  <c r="E585" i="10"/>
  <c r="B585" i="10"/>
  <c r="C585" i="10"/>
  <c r="L585" i="10"/>
  <c r="M585" i="10"/>
  <c r="A585" i="10"/>
  <c r="H32" i="3" a="1"/>
  <c r="H32" i="3" s="1"/>
  <c r="D585" i="10"/>
  <c r="J585" i="10"/>
  <c r="G585" i="10"/>
  <c r="H585" i="10"/>
  <c r="I585" i="10"/>
  <c r="B584" i="10"/>
  <c r="G32" i="3" a="1"/>
  <c r="G32" i="3" s="1"/>
  <c r="K584" i="10"/>
  <c r="E584" i="10"/>
  <c r="A584" i="10"/>
  <c r="M584" i="10"/>
  <c r="G584" i="10"/>
  <c r="D584" i="10"/>
  <c r="C584" i="10"/>
  <c r="L584" i="10"/>
  <c r="J584" i="10"/>
  <c r="I584" i="10"/>
  <c r="H584" i="10"/>
  <c r="F584" i="10"/>
  <c r="G583" i="10"/>
  <c r="M583" i="10"/>
  <c r="D583" i="10"/>
  <c r="C583" i="10"/>
  <c r="B583" i="10"/>
  <c r="A583" i="10"/>
  <c r="L583" i="10"/>
  <c r="J583" i="10"/>
  <c r="F32" i="3" a="1"/>
  <c r="F32" i="3" s="1"/>
  <c r="H583" i="10"/>
  <c r="E583" i="10"/>
  <c r="K583" i="10"/>
  <c r="I583" i="10"/>
  <c r="F583" i="10"/>
  <c r="G582" i="10"/>
  <c r="M582" i="10"/>
  <c r="F582" i="10"/>
  <c r="B582" i="10"/>
  <c r="C582" i="10"/>
  <c r="E582" i="10"/>
  <c r="I34" i="4"/>
  <c r="D32" i="3" s="1"/>
  <c r="A582" i="10"/>
  <c r="L582" i="10"/>
  <c r="H582" i="10"/>
  <c r="E32" i="3" a="1"/>
  <c r="E32" i="3" s="1"/>
  <c r="J582" i="10"/>
  <c r="K582" i="10"/>
  <c r="I582" i="10"/>
  <c r="D582" i="10"/>
  <c r="G581" i="10"/>
  <c r="M581" i="10"/>
  <c r="E581" i="10"/>
  <c r="I581" i="10"/>
  <c r="D581" i="10"/>
  <c r="C581" i="10"/>
  <c r="A581" i="10"/>
  <c r="X31" i="3" a="1"/>
  <c r="X31" i="3" s="1"/>
  <c r="H581" i="10"/>
  <c r="L581" i="10"/>
  <c r="F581" i="10"/>
  <c r="B581" i="10"/>
  <c r="K581" i="10"/>
  <c r="J581" i="10"/>
  <c r="D580" i="10"/>
  <c r="E580" i="10"/>
  <c r="B580" i="10"/>
  <c r="J580" i="10"/>
  <c r="H580" i="10"/>
  <c r="W31" i="3" a="1"/>
  <c r="W31" i="3" s="1"/>
  <c r="I580" i="10"/>
  <c r="G580" i="10"/>
  <c r="C580" i="10"/>
  <c r="A580" i="10"/>
  <c r="M580" i="10"/>
  <c r="L580" i="10"/>
  <c r="K580" i="10"/>
  <c r="F580" i="10"/>
  <c r="G579" i="10"/>
  <c r="C579" i="10"/>
  <c r="K579" i="10"/>
  <c r="V31" i="3" a="1"/>
  <c r="V31" i="3" s="1"/>
  <c r="L579" i="10"/>
  <c r="E579" i="10"/>
  <c r="A579" i="10"/>
  <c r="I579" i="10"/>
  <c r="H579" i="10"/>
  <c r="B579" i="10"/>
  <c r="F579" i="10"/>
  <c r="J579" i="10"/>
  <c r="D579" i="10"/>
  <c r="M579" i="10"/>
  <c r="B578" i="10"/>
  <c r="U31" i="3" a="1"/>
  <c r="U31" i="3" s="1"/>
  <c r="E578" i="10"/>
  <c r="H578" i="10"/>
  <c r="J578" i="10"/>
  <c r="K578" i="10"/>
  <c r="F578" i="10"/>
  <c r="D578" i="10"/>
  <c r="M578" i="10"/>
  <c r="L578" i="10"/>
  <c r="I578" i="10"/>
  <c r="G578" i="10"/>
  <c r="A578" i="10"/>
  <c r="C578" i="10"/>
  <c r="C577" i="10"/>
  <c r="F577" i="10"/>
  <c r="A577" i="10"/>
  <c r="L577" i="10"/>
  <c r="M577" i="10"/>
  <c r="K577" i="10"/>
  <c r="J577" i="10"/>
  <c r="D577" i="10"/>
  <c r="H577" i="10"/>
  <c r="G577" i="10"/>
  <c r="E577" i="10"/>
  <c r="B577" i="10"/>
  <c r="I577" i="10"/>
  <c r="T31" i="3" a="1"/>
  <c r="T31" i="3" s="1"/>
  <c r="S31" i="3" a="1"/>
  <c r="S31" i="3" s="1"/>
  <c r="I576" i="10"/>
  <c r="H576" i="10"/>
  <c r="M576" i="10"/>
  <c r="K576" i="10"/>
  <c r="E576" i="10"/>
  <c r="A576" i="10"/>
  <c r="B576" i="10"/>
  <c r="C576" i="10"/>
  <c r="F576" i="10"/>
  <c r="D576" i="10"/>
  <c r="J576" i="10"/>
  <c r="L576" i="10"/>
  <c r="G576" i="10"/>
  <c r="L575" i="10"/>
  <c r="R31" i="3" a="1"/>
  <c r="R31" i="3" s="1"/>
  <c r="K575" i="10"/>
  <c r="I575" i="10"/>
  <c r="E575" i="10"/>
  <c r="C575" i="10"/>
  <c r="A575" i="10"/>
  <c r="M575" i="10"/>
  <c r="H575" i="10"/>
  <c r="G575" i="10"/>
  <c r="D575" i="10"/>
  <c r="F575" i="10"/>
  <c r="B575" i="10"/>
  <c r="J575" i="10"/>
  <c r="E574" i="10"/>
  <c r="B574" i="10"/>
  <c r="A574" i="10"/>
  <c r="L574" i="10"/>
  <c r="F574" i="10"/>
  <c r="J574" i="10"/>
  <c r="K574" i="10"/>
  <c r="Q31" i="3" a="1"/>
  <c r="Q31" i="3" s="1"/>
  <c r="M574" i="10"/>
  <c r="I574" i="10"/>
  <c r="H574" i="10"/>
  <c r="G574" i="10"/>
  <c r="C574" i="10"/>
  <c r="D574" i="10"/>
  <c r="J573" i="10"/>
  <c r="B573" i="10"/>
  <c r="K573" i="10"/>
  <c r="I573" i="10"/>
  <c r="M573" i="10"/>
  <c r="L573" i="10"/>
  <c r="C573" i="10"/>
  <c r="D573" i="10"/>
  <c r="P31" i="3" a="1"/>
  <c r="P31" i="3" s="1"/>
  <c r="G573" i="10"/>
  <c r="A573" i="10"/>
  <c r="H573" i="10"/>
  <c r="F573" i="10"/>
  <c r="E573" i="10"/>
  <c r="L572" i="10"/>
  <c r="B572" i="10"/>
  <c r="C572" i="10"/>
  <c r="F572" i="10"/>
  <c r="J572" i="10"/>
  <c r="M572" i="10"/>
  <c r="O31" i="3" a="1"/>
  <c r="O31" i="3" s="1"/>
  <c r="D572" i="10"/>
  <c r="K572" i="10"/>
  <c r="I572" i="10"/>
  <c r="H572" i="10"/>
  <c r="E572" i="10"/>
  <c r="A572" i="10"/>
  <c r="G572" i="10"/>
  <c r="B571" i="10"/>
  <c r="J571" i="10"/>
  <c r="A571" i="10"/>
  <c r="L571" i="10"/>
  <c r="I571" i="10"/>
  <c r="C571" i="10"/>
  <c r="F571" i="10"/>
  <c r="K571" i="10"/>
  <c r="N31" i="3" a="1"/>
  <c r="N31" i="3" s="1"/>
  <c r="D571" i="10"/>
  <c r="E571" i="10"/>
  <c r="G571" i="10"/>
  <c r="H571" i="10"/>
  <c r="M571" i="10"/>
  <c r="G570" i="10"/>
  <c r="D570" i="10"/>
  <c r="F570" i="10"/>
  <c r="B570" i="10"/>
  <c r="L570" i="10"/>
  <c r="K570" i="10"/>
  <c r="J570" i="10"/>
  <c r="H570" i="10"/>
  <c r="A570" i="10"/>
  <c r="M31" i="3" a="1"/>
  <c r="M31" i="3" s="1"/>
  <c r="E570" i="10"/>
  <c r="M570" i="10"/>
  <c r="I570" i="10"/>
  <c r="C570" i="10"/>
  <c r="J569" i="10"/>
  <c r="M569" i="10"/>
  <c r="G569" i="10"/>
  <c r="C569" i="10"/>
  <c r="L569" i="10"/>
  <c r="D569" i="10"/>
  <c r="K569" i="10"/>
  <c r="L31" i="3" a="1"/>
  <c r="L31" i="3" s="1"/>
  <c r="F569" i="10"/>
  <c r="E569" i="10"/>
  <c r="H569" i="10"/>
  <c r="A569" i="10"/>
  <c r="B569" i="10"/>
  <c r="I569" i="10"/>
  <c r="L568" i="10"/>
  <c r="K31" i="3" a="1"/>
  <c r="K31" i="3" s="1"/>
  <c r="D568" i="10"/>
  <c r="B568" i="10"/>
  <c r="J568" i="10"/>
  <c r="K568" i="10"/>
  <c r="F568" i="10"/>
  <c r="M568" i="10"/>
  <c r="A568" i="10"/>
  <c r="E568" i="10"/>
  <c r="H568" i="10"/>
  <c r="C568" i="10"/>
  <c r="G568" i="10"/>
  <c r="I568" i="10"/>
  <c r="J567" i="10"/>
  <c r="E567" i="10"/>
  <c r="F567" i="10"/>
  <c r="L567" i="10"/>
  <c r="H567" i="10"/>
  <c r="J31" i="3" a="1"/>
  <c r="J31" i="3" s="1"/>
  <c r="K567" i="10"/>
  <c r="B567" i="10"/>
  <c r="D567" i="10"/>
  <c r="A567" i="10"/>
  <c r="C567" i="10"/>
  <c r="I567" i="10"/>
  <c r="M567" i="10"/>
  <c r="G567" i="10"/>
  <c r="L566" i="10"/>
  <c r="I566" i="10"/>
  <c r="F566" i="10"/>
  <c r="K566" i="10"/>
  <c r="J566" i="10"/>
  <c r="H566" i="10"/>
  <c r="B566" i="10"/>
  <c r="C566" i="10"/>
  <c r="I31" i="3" a="1"/>
  <c r="I31" i="3" s="1"/>
  <c r="A566" i="10"/>
  <c r="D566" i="10"/>
  <c r="E566" i="10"/>
  <c r="M566" i="10"/>
  <c r="G566" i="10"/>
  <c r="C565" i="10"/>
  <c r="D565" i="10"/>
  <c r="E565" i="10"/>
  <c r="K565" i="10"/>
  <c r="H31" i="3" a="1"/>
  <c r="H31" i="3" s="1"/>
  <c r="H565" i="10"/>
  <c r="B565" i="10"/>
  <c r="L565" i="10"/>
  <c r="G565" i="10"/>
  <c r="A565" i="10"/>
  <c r="J565" i="10"/>
  <c r="M565" i="10"/>
  <c r="F565" i="10"/>
  <c r="I565" i="10"/>
  <c r="K564" i="10"/>
  <c r="F564" i="10"/>
  <c r="D564" i="10"/>
  <c r="G31" i="3" a="1"/>
  <c r="G31" i="3" s="1"/>
  <c r="M564" i="10"/>
  <c r="J564" i="10"/>
  <c r="L564" i="10"/>
  <c r="H564" i="10"/>
  <c r="G564" i="10"/>
  <c r="A564" i="10"/>
  <c r="C564" i="10"/>
  <c r="B564" i="10"/>
  <c r="E564" i="10"/>
  <c r="I564" i="10"/>
  <c r="A563" i="10"/>
  <c r="G563" i="10"/>
  <c r="E563" i="10"/>
  <c r="F563" i="10"/>
  <c r="M563" i="10"/>
  <c r="C563" i="10"/>
  <c r="J563" i="10"/>
  <c r="H563" i="10"/>
  <c r="F31" i="3" a="1"/>
  <c r="F31" i="3" s="1"/>
  <c r="D563" i="10"/>
  <c r="L563" i="10"/>
  <c r="K563" i="10"/>
  <c r="I563" i="10"/>
  <c r="B563" i="10"/>
  <c r="G562" i="10"/>
  <c r="I562" i="10"/>
  <c r="E31" i="3" a="1"/>
  <c r="E31" i="3" s="1"/>
  <c r="F562" i="10"/>
  <c r="L562" i="10"/>
  <c r="M562" i="10"/>
  <c r="J562" i="10"/>
  <c r="I33" i="4"/>
  <c r="D31" i="3" s="1"/>
  <c r="C562" i="10"/>
  <c r="H562" i="10"/>
  <c r="A562" i="10"/>
  <c r="E562" i="10"/>
  <c r="K562" i="10"/>
  <c r="D562" i="10"/>
  <c r="B562" i="10"/>
  <c r="J561" i="10"/>
  <c r="I561" i="10"/>
  <c r="G561" i="10"/>
  <c r="A561" i="10"/>
  <c r="L561" i="10"/>
  <c r="C561" i="10"/>
  <c r="X30" i="3" a="1"/>
  <c r="X30" i="3" s="1"/>
  <c r="B561" i="10"/>
  <c r="F561" i="10"/>
  <c r="H561" i="10"/>
  <c r="M561" i="10"/>
  <c r="D561" i="10"/>
  <c r="E561" i="10"/>
  <c r="K561" i="10"/>
  <c r="W30" i="3" a="1"/>
  <c r="W30" i="3" s="1"/>
  <c r="A560" i="10"/>
  <c r="B560" i="10"/>
  <c r="H560" i="10"/>
  <c r="F560" i="10"/>
  <c r="E560" i="10"/>
  <c r="M560" i="10"/>
  <c r="D560" i="10"/>
  <c r="G560" i="10"/>
  <c r="C560" i="10"/>
  <c r="J560" i="10"/>
  <c r="I560" i="10"/>
  <c r="L560" i="10"/>
  <c r="K560" i="10"/>
  <c r="F559" i="10"/>
  <c r="K559" i="10"/>
  <c r="I559" i="10"/>
  <c r="A559" i="10"/>
  <c r="H559" i="10"/>
  <c r="J559" i="10"/>
  <c r="C559" i="10"/>
  <c r="M559" i="10"/>
  <c r="V30" i="3" a="1"/>
  <c r="V30" i="3" s="1"/>
  <c r="E559" i="10"/>
  <c r="G559" i="10"/>
  <c r="L559" i="10"/>
  <c r="B559" i="10"/>
  <c r="D559" i="10"/>
  <c r="U30" i="3" a="1"/>
  <c r="U30" i="3" s="1"/>
  <c r="I558" i="10"/>
  <c r="G558" i="10"/>
  <c r="M558" i="10"/>
  <c r="B558" i="10"/>
  <c r="A558" i="10"/>
  <c r="E558" i="10"/>
  <c r="K558" i="10"/>
  <c r="J558" i="10"/>
  <c r="L558" i="10"/>
  <c r="D558" i="10"/>
  <c r="H558" i="10"/>
  <c r="F558" i="10"/>
  <c r="C558" i="10"/>
  <c r="F557" i="10"/>
  <c r="C557" i="10"/>
  <c r="B557" i="10"/>
  <c r="A557" i="10"/>
  <c r="T30" i="3" a="1"/>
  <c r="T30" i="3" s="1"/>
  <c r="D557" i="10"/>
  <c r="E557" i="10"/>
  <c r="M557" i="10"/>
  <c r="L557" i="10"/>
  <c r="K557" i="10"/>
  <c r="J557" i="10"/>
  <c r="I557" i="10"/>
  <c r="H557" i="10"/>
  <c r="G557" i="10"/>
  <c r="E556" i="10"/>
  <c r="D556" i="10"/>
  <c r="S30" i="3" a="1"/>
  <c r="S30" i="3" s="1"/>
  <c r="C556" i="10"/>
  <c r="B556" i="10"/>
  <c r="A556" i="10"/>
  <c r="M556" i="10"/>
  <c r="L556" i="10"/>
  <c r="K556" i="10"/>
  <c r="J556" i="10"/>
  <c r="I556" i="10"/>
  <c r="H556" i="10"/>
  <c r="G556" i="10"/>
  <c r="F556" i="10"/>
  <c r="D555" i="10"/>
  <c r="R30" i="3" a="1"/>
  <c r="R30" i="3" s="1"/>
  <c r="C555" i="10"/>
  <c r="B555" i="10"/>
  <c r="A555" i="10"/>
  <c r="M555" i="10"/>
  <c r="L555" i="10"/>
  <c r="K555" i="10"/>
  <c r="J555" i="10"/>
  <c r="I555" i="10"/>
  <c r="H555" i="10"/>
  <c r="G555" i="10"/>
  <c r="F555" i="10"/>
  <c r="E555" i="10"/>
  <c r="Q30" i="3" a="1"/>
  <c r="Q30" i="3" s="1"/>
  <c r="C554" i="10"/>
  <c r="A554" i="10"/>
  <c r="B554" i="10"/>
  <c r="M554" i="10"/>
  <c r="L554" i="10"/>
  <c r="K554" i="10"/>
  <c r="J554" i="10"/>
  <c r="I554" i="10"/>
  <c r="H554" i="10"/>
  <c r="G554" i="10"/>
  <c r="F554" i="10"/>
  <c r="E554" i="10"/>
  <c r="D554" i="10"/>
  <c r="B553" i="10"/>
  <c r="A553" i="10"/>
  <c r="P30" i="3" a="1"/>
  <c r="P30" i="3" s="1"/>
  <c r="M553" i="10"/>
  <c r="L553" i="10"/>
  <c r="K553" i="10"/>
  <c r="J553" i="10"/>
  <c r="I553" i="10"/>
  <c r="H553" i="10"/>
  <c r="G553" i="10"/>
  <c r="F553" i="10"/>
  <c r="E553" i="10"/>
  <c r="D553" i="10"/>
  <c r="C553" i="10"/>
  <c r="O30" i="3" a="1"/>
  <c r="O30" i="3" s="1"/>
  <c r="A552" i="10"/>
  <c r="M552" i="10"/>
  <c r="L552" i="10"/>
  <c r="K552" i="10"/>
  <c r="J552" i="10"/>
  <c r="I552" i="10"/>
  <c r="H552" i="10"/>
  <c r="G552" i="10"/>
  <c r="F552" i="10"/>
  <c r="E552" i="10"/>
  <c r="D552" i="10"/>
  <c r="C552" i="10"/>
  <c r="B552" i="10"/>
  <c r="N30" i="3" a="1"/>
  <c r="N30" i="3" s="1"/>
  <c r="M551" i="10"/>
  <c r="L551" i="10"/>
  <c r="K551" i="10"/>
  <c r="J551" i="10"/>
  <c r="I551" i="10"/>
  <c r="H551" i="10"/>
  <c r="G551" i="10"/>
  <c r="F551" i="10"/>
  <c r="E551" i="10"/>
  <c r="D551" i="10"/>
  <c r="C551" i="10"/>
  <c r="B551" i="10"/>
  <c r="A551" i="10"/>
  <c r="D550" i="10"/>
  <c r="F550" i="10"/>
  <c r="I550" i="10"/>
  <c r="J550" i="10"/>
  <c r="B550" i="10"/>
  <c r="A550" i="10"/>
  <c r="K550" i="10"/>
  <c r="L550" i="10"/>
  <c r="M550" i="10"/>
  <c r="C550" i="10"/>
  <c r="M30" i="3" a="1"/>
  <c r="M30" i="3" s="1"/>
  <c r="G550" i="10"/>
  <c r="E550" i="10"/>
  <c r="H550" i="10"/>
  <c r="L30" i="3" a="1"/>
  <c r="L30" i="3" s="1"/>
  <c r="G549" i="10"/>
  <c r="D549" i="10"/>
  <c r="F549" i="10"/>
  <c r="C549" i="10"/>
  <c r="B549" i="10"/>
  <c r="A549" i="10"/>
  <c r="E549" i="10"/>
  <c r="I549" i="10"/>
  <c r="J549" i="10"/>
  <c r="M549" i="10"/>
  <c r="K549" i="10"/>
  <c r="L549" i="10"/>
  <c r="H549" i="10"/>
  <c r="I548" i="10"/>
  <c r="F548" i="10"/>
  <c r="E548" i="10"/>
  <c r="D548" i="10"/>
  <c r="C548" i="10"/>
  <c r="B548" i="10"/>
  <c r="A548" i="10"/>
  <c r="G548" i="10"/>
  <c r="K30" i="3" a="1"/>
  <c r="K30" i="3" s="1"/>
  <c r="H548" i="10"/>
  <c r="M548" i="10"/>
  <c r="L548" i="10"/>
  <c r="K548" i="10"/>
  <c r="J548" i="10"/>
  <c r="M547" i="10"/>
  <c r="L547" i="10"/>
  <c r="K547" i="10"/>
  <c r="J547" i="10"/>
  <c r="I547" i="10"/>
  <c r="H547" i="10"/>
  <c r="G547" i="10"/>
  <c r="E547" i="10"/>
  <c r="D547" i="10"/>
  <c r="C547" i="10"/>
  <c r="B547" i="10"/>
  <c r="A547" i="10"/>
  <c r="J30" i="3" a="1"/>
  <c r="J30" i="3" s="1"/>
  <c r="F547" i="10"/>
  <c r="E546" i="10"/>
  <c r="D546" i="10"/>
  <c r="C546" i="10"/>
  <c r="B546" i="10"/>
  <c r="A546" i="10"/>
  <c r="M546" i="10"/>
  <c r="K546" i="10"/>
  <c r="J546" i="10"/>
  <c r="I30" i="3" a="1"/>
  <c r="I30" i="3" s="1"/>
  <c r="I546" i="10"/>
  <c r="H546" i="10"/>
  <c r="G546" i="10"/>
  <c r="F546" i="10"/>
  <c r="L546" i="10"/>
  <c r="E545" i="10"/>
  <c r="C545" i="10"/>
  <c r="B545" i="10"/>
  <c r="A545" i="10"/>
  <c r="F545" i="10"/>
  <c r="G545" i="10"/>
  <c r="H30" i="3" a="1"/>
  <c r="H30" i="3" s="1"/>
  <c r="H545" i="10"/>
  <c r="I545" i="10"/>
  <c r="J545" i="10"/>
  <c r="K545" i="10"/>
  <c r="L545" i="10"/>
  <c r="M545" i="10"/>
  <c r="D545" i="10"/>
  <c r="B544" i="10"/>
  <c r="D544" i="10"/>
  <c r="E544" i="10"/>
  <c r="M544" i="10"/>
  <c r="L544" i="10"/>
  <c r="G30" i="3" a="1"/>
  <c r="G30" i="3" s="1"/>
  <c r="K544" i="10"/>
  <c r="C544" i="10"/>
  <c r="F544" i="10"/>
  <c r="A544" i="10"/>
  <c r="J544" i="10"/>
  <c r="I544" i="10"/>
  <c r="H544" i="10"/>
  <c r="G544" i="10"/>
  <c r="H543" i="10"/>
  <c r="C543" i="10"/>
  <c r="E543" i="10"/>
  <c r="F543" i="10"/>
  <c r="J543" i="10"/>
  <c r="K543" i="10"/>
  <c r="F30" i="3" a="1"/>
  <c r="F30" i="3" s="1"/>
  <c r="A543" i="10"/>
  <c r="L543" i="10"/>
  <c r="M543" i="10"/>
  <c r="G543" i="10"/>
  <c r="B543" i="10"/>
  <c r="I543" i="10"/>
  <c r="D543" i="10"/>
  <c r="A542" i="10"/>
  <c r="B542" i="10"/>
  <c r="C542" i="10"/>
  <c r="D542" i="10"/>
  <c r="E542" i="10"/>
  <c r="I32" i="4"/>
  <c r="D30" i="3" s="1"/>
  <c r="F542" i="10"/>
  <c r="G542" i="10"/>
  <c r="E30" i="3" a="1"/>
  <c r="E30" i="3" s="1"/>
  <c r="M542" i="10"/>
  <c r="L542" i="10"/>
  <c r="K542" i="10"/>
  <c r="J542" i="10"/>
  <c r="I542" i="10"/>
  <c r="H542" i="10"/>
  <c r="G541" i="10"/>
  <c r="E541" i="10"/>
  <c r="D541" i="10"/>
  <c r="C541" i="10"/>
  <c r="B541" i="10"/>
  <c r="A541" i="10"/>
  <c r="X29" i="3" a="1"/>
  <c r="X29" i="3" s="1"/>
  <c r="H541" i="10"/>
  <c r="I541" i="10"/>
  <c r="J541" i="10"/>
  <c r="K541" i="10"/>
  <c r="L541" i="10"/>
  <c r="M541" i="10"/>
  <c r="F541" i="10"/>
  <c r="E540" i="10"/>
  <c r="A540" i="10"/>
  <c r="M540" i="10"/>
  <c r="K540" i="10"/>
  <c r="J540" i="10"/>
  <c r="I540" i="10"/>
  <c r="H540" i="10"/>
  <c r="W29" i="3" a="1"/>
  <c r="W29" i="3" s="1"/>
  <c r="G540" i="10"/>
  <c r="F540" i="10"/>
  <c r="D540" i="10"/>
  <c r="C540" i="10"/>
  <c r="B540" i="10"/>
  <c r="L540" i="10"/>
  <c r="M539" i="10"/>
  <c r="L539" i="10"/>
  <c r="K539" i="10"/>
  <c r="A539" i="10"/>
  <c r="B539" i="10"/>
  <c r="C539" i="10"/>
  <c r="D539" i="10"/>
  <c r="V29" i="3" a="1"/>
  <c r="V29" i="3" s="1"/>
  <c r="E539" i="10"/>
  <c r="F539" i="10"/>
  <c r="G539" i="10"/>
  <c r="H539" i="10"/>
  <c r="I539" i="10"/>
  <c r="J539" i="10"/>
  <c r="K538" i="10"/>
  <c r="M538" i="10"/>
  <c r="A538" i="10"/>
  <c r="B538" i="10"/>
  <c r="U29" i="3" a="1"/>
  <c r="U29" i="3" s="1"/>
  <c r="C538" i="10"/>
  <c r="J538" i="10"/>
  <c r="D538" i="10"/>
  <c r="E538" i="10"/>
  <c r="F538" i="10"/>
  <c r="G538" i="10"/>
  <c r="H538" i="10"/>
  <c r="I538" i="10"/>
  <c r="L538" i="10"/>
  <c r="J537" i="10"/>
  <c r="K537" i="10"/>
  <c r="A537" i="10"/>
  <c r="B537" i="10"/>
  <c r="H537" i="10"/>
  <c r="C537" i="10"/>
  <c r="D537" i="10"/>
  <c r="E537" i="10"/>
  <c r="T29" i="3" a="1"/>
  <c r="T29" i="3" s="1"/>
  <c r="I537" i="10"/>
  <c r="F537" i="10"/>
  <c r="G537" i="10"/>
  <c r="M537" i="10"/>
  <c r="L537" i="10"/>
  <c r="H536" i="10"/>
  <c r="I536" i="10"/>
  <c r="J536" i="10"/>
  <c r="K536" i="10"/>
  <c r="L536" i="10"/>
  <c r="M536" i="10"/>
  <c r="F536" i="10"/>
  <c r="G536" i="10"/>
  <c r="E536" i="10"/>
  <c r="D536" i="10"/>
  <c r="C536" i="10"/>
  <c r="B536" i="10"/>
  <c r="A536" i="10"/>
  <c r="S29" i="3" a="1"/>
  <c r="S29" i="3" s="1"/>
  <c r="L535" i="10"/>
  <c r="M535" i="10"/>
  <c r="R29" i="3" a="1"/>
  <c r="R29" i="3" s="1"/>
  <c r="K535" i="10"/>
  <c r="J535" i="10"/>
  <c r="I535" i="10"/>
  <c r="H535" i="10"/>
  <c r="G535" i="10"/>
  <c r="A535" i="10"/>
  <c r="B535" i="10"/>
  <c r="C535" i="10"/>
  <c r="D535" i="10"/>
  <c r="E535" i="10"/>
  <c r="F535" i="10"/>
  <c r="F534" i="10"/>
  <c r="B534" i="10"/>
  <c r="M534" i="10"/>
  <c r="L534" i="10"/>
  <c r="K534" i="10"/>
  <c r="J534" i="10"/>
  <c r="I534" i="10"/>
  <c r="Q29" i="3" a="1"/>
  <c r="Q29" i="3" s="1"/>
  <c r="H534" i="10"/>
  <c r="G534" i="10"/>
  <c r="E534" i="10"/>
  <c r="D534" i="10"/>
  <c r="C534" i="10"/>
  <c r="A534" i="10"/>
  <c r="D533" i="10"/>
  <c r="M533" i="10"/>
  <c r="K533" i="10"/>
  <c r="J533" i="10"/>
  <c r="I533" i="10"/>
  <c r="H533" i="10"/>
  <c r="G533" i="10"/>
  <c r="P29" i="3" a="1"/>
  <c r="P29" i="3" s="1"/>
  <c r="F533" i="10"/>
  <c r="E533" i="10"/>
  <c r="A533" i="10"/>
  <c r="B533" i="10"/>
  <c r="C533" i="10"/>
  <c r="L533" i="10"/>
  <c r="E532" i="10"/>
  <c r="D532" i="10"/>
  <c r="M532" i="10"/>
  <c r="L532" i="10"/>
  <c r="K532" i="10"/>
  <c r="J532" i="10"/>
  <c r="I532" i="10"/>
  <c r="H532" i="10"/>
  <c r="G532" i="10"/>
  <c r="F532" i="10"/>
  <c r="C532" i="10"/>
  <c r="B532" i="10"/>
  <c r="A532" i="10"/>
  <c r="O29" i="3" a="1"/>
  <c r="O29" i="3" s="1"/>
  <c r="C531" i="10"/>
  <c r="E531" i="10"/>
  <c r="D531" i="10"/>
  <c r="B531" i="10"/>
  <c r="A531" i="10"/>
  <c r="M531" i="10"/>
  <c r="L531" i="10"/>
  <c r="K531" i="10"/>
  <c r="J531" i="10"/>
  <c r="N29" i="3" a="1"/>
  <c r="N29" i="3" s="1"/>
  <c r="I531" i="10"/>
  <c r="H531" i="10"/>
  <c r="G531" i="10"/>
  <c r="F531" i="10"/>
  <c r="A530" i="10"/>
  <c r="D530" i="10"/>
  <c r="M530" i="10"/>
  <c r="L530" i="10"/>
  <c r="K530" i="10"/>
  <c r="J530" i="10"/>
  <c r="I530" i="10"/>
  <c r="M29" i="3" a="1"/>
  <c r="M29" i="3" s="1"/>
  <c r="H530" i="10"/>
  <c r="C530" i="10"/>
  <c r="G530" i="10"/>
  <c r="F530" i="10"/>
  <c r="E530" i="10"/>
  <c r="B530" i="10"/>
  <c r="J529" i="10"/>
  <c r="I529" i="10"/>
  <c r="H529" i="10"/>
  <c r="G529" i="10"/>
  <c r="F529" i="10"/>
  <c r="L29" i="3" a="1"/>
  <c r="L29" i="3" s="1"/>
  <c r="E529" i="10"/>
  <c r="D529" i="10"/>
  <c r="C529" i="10"/>
  <c r="B529" i="10"/>
  <c r="K529" i="10"/>
  <c r="L529" i="10"/>
  <c r="M529" i="10"/>
  <c r="A529" i="10"/>
  <c r="M528" i="10"/>
  <c r="D528" i="10"/>
  <c r="A528" i="10"/>
  <c r="B528" i="10"/>
  <c r="L528" i="10"/>
  <c r="K528" i="10"/>
  <c r="J528" i="10"/>
  <c r="I528" i="10"/>
  <c r="C528" i="10"/>
  <c r="K29" i="3" a="1"/>
  <c r="K29" i="3" s="1"/>
  <c r="H528" i="10"/>
  <c r="G528" i="10"/>
  <c r="F528" i="10"/>
  <c r="E528" i="10"/>
  <c r="A527" i="10"/>
  <c r="J29" i="3" a="1"/>
  <c r="J29" i="3" s="1"/>
  <c r="K527" i="10"/>
  <c r="I527" i="10"/>
  <c r="M527" i="10"/>
  <c r="L527" i="10"/>
  <c r="J527" i="10"/>
  <c r="H527" i="10"/>
  <c r="G527" i="10"/>
  <c r="F527" i="10"/>
  <c r="E527" i="10"/>
  <c r="D527" i="10"/>
  <c r="C527" i="10"/>
  <c r="B527" i="10"/>
  <c r="I526" i="10"/>
  <c r="M526" i="10"/>
  <c r="H526" i="10"/>
  <c r="G526" i="10"/>
  <c r="F526" i="10"/>
  <c r="E526" i="10"/>
  <c r="K526" i="10"/>
  <c r="J526" i="10"/>
  <c r="I29" i="3" a="1"/>
  <c r="I29" i="3" s="1"/>
  <c r="D526" i="10"/>
  <c r="C526" i="10"/>
  <c r="B526" i="10"/>
  <c r="A526" i="10"/>
  <c r="L526" i="10"/>
  <c r="M525" i="10"/>
  <c r="K525" i="10"/>
  <c r="J525" i="10"/>
  <c r="I525" i="10"/>
  <c r="H525" i="10"/>
  <c r="G525" i="10"/>
  <c r="F525" i="10"/>
  <c r="E525" i="10"/>
  <c r="H29" i="3" a="1"/>
  <c r="H29" i="3" s="1"/>
  <c r="D525" i="10"/>
  <c r="C525" i="10"/>
  <c r="B525" i="10"/>
  <c r="A525" i="10"/>
  <c r="L525" i="10"/>
  <c r="I524" i="10"/>
  <c r="A524" i="10"/>
  <c r="H524" i="10"/>
  <c r="G524" i="10"/>
  <c r="F524" i="10"/>
  <c r="E524" i="10"/>
  <c r="J524" i="10"/>
  <c r="K524" i="10"/>
  <c r="L524" i="10"/>
  <c r="M524" i="10"/>
  <c r="D524" i="10"/>
  <c r="B524" i="10"/>
  <c r="G29" i="3" a="1"/>
  <c r="G29" i="3" s="1"/>
  <c r="C524" i="10"/>
  <c r="A523" i="10"/>
  <c r="B523" i="10"/>
  <c r="F29" i="3" a="1"/>
  <c r="F29" i="3" s="1"/>
  <c r="C523" i="10"/>
  <c r="D523" i="10"/>
  <c r="E523" i="10"/>
  <c r="F523" i="10"/>
  <c r="G523" i="10"/>
  <c r="H523" i="10"/>
  <c r="I523" i="10"/>
  <c r="J523" i="10"/>
  <c r="K523" i="10"/>
  <c r="L523" i="10"/>
  <c r="M523" i="10"/>
  <c r="D522" i="10"/>
  <c r="J522" i="10"/>
  <c r="M522" i="10"/>
  <c r="L522" i="10"/>
  <c r="K522" i="10"/>
  <c r="E29" i="3" a="1"/>
  <c r="E29" i="3" s="1"/>
  <c r="I31" i="4"/>
  <c r="E522" i="10"/>
  <c r="B522" i="10"/>
  <c r="A522" i="10"/>
  <c r="H522" i="10"/>
  <c r="G522" i="10"/>
  <c r="F522" i="10"/>
  <c r="I522" i="10"/>
  <c r="C522" i="10"/>
  <c r="I521" i="10"/>
  <c r="H521" i="10"/>
  <c r="G521" i="10"/>
  <c r="F521" i="10"/>
  <c r="J521" i="10"/>
  <c r="K521" i="10"/>
  <c r="L521" i="10"/>
  <c r="M521" i="10"/>
  <c r="E521" i="10"/>
  <c r="D521" i="10"/>
  <c r="C521" i="10"/>
  <c r="B521" i="10"/>
  <c r="X28" i="3" a="1"/>
  <c r="X28" i="3" s="1"/>
  <c r="A521" i="10"/>
  <c r="C520" i="10"/>
  <c r="D520" i="10"/>
  <c r="E520" i="10"/>
  <c r="F520" i="10"/>
  <c r="G520" i="10"/>
  <c r="H520" i="10"/>
  <c r="I520" i="10"/>
  <c r="J520" i="10"/>
  <c r="K520" i="10"/>
  <c r="L520" i="10"/>
  <c r="M520" i="10"/>
  <c r="B520" i="10"/>
  <c r="A520" i="10"/>
  <c r="W28" i="3" a="1"/>
  <c r="W28" i="3" s="1"/>
  <c r="L519" i="10"/>
  <c r="K519" i="10"/>
  <c r="J519" i="10"/>
  <c r="I519" i="10"/>
  <c r="H519" i="10"/>
  <c r="G519" i="10"/>
  <c r="F519" i="10"/>
  <c r="E519" i="10"/>
  <c r="D519" i="10"/>
  <c r="C519" i="10"/>
  <c r="B519" i="10"/>
  <c r="V28" i="3" a="1"/>
  <c r="V28" i="3" s="1"/>
  <c r="M519" i="10"/>
  <c r="A519" i="10"/>
  <c r="B518" i="10"/>
  <c r="M518" i="10"/>
  <c r="U28" i="3" a="1"/>
  <c r="U28" i="3" s="1"/>
  <c r="K518" i="10"/>
  <c r="J518" i="10"/>
  <c r="A518" i="10"/>
  <c r="I518" i="10"/>
  <c r="H518" i="10"/>
  <c r="G518" i="10"/>
  <c r="F518" i="10"/>
  <c r="E518" i="10"/>
  <c r="D518" i="10"/>
  <c r="C518" i="10"/>
  <c r="L518" i="10"/>
  <c r="K517" i="10"/>
  <c r="J517" i="10"/>
  <c r="T28" i="3" a="1"/>
  <c r="T28" i="3" s="1"/>
  <c r="I517" i="10"/>
  <c r="H517" i="10"/>
  <c r="G517" i="10"/>
  <c r="M517" i="10"/>
  <c r="F517" i="10"/>
  <c r="E517" i="10"/>
  <c r="D517" i="10"/>
  <c r="C517" i="10"/>
  <c r="L517" i="10"/>
  <c r="A517" i="10"/>
  <c r="B517" i="10"/>
  <c r="K516" i="10"/>
  <c r="M516" i="10"/>
  <c r="A516" i="10"/>
  <c r="B516" i="10"/>
  <c r="C516" i="10"/>
  <c r="L516" i="10"/>
  <c r="E516" i="10"/>
  <c r="F516" i="10"/>
  <c r="G516" i="10"/>
  <c r="H516" i="10"/>
  <c r="S28" i="3" a="1"/>
  <c r="S28" i="3" s="1"/>
  <c r="I516" i="10"/>
  <c r="J516" i="10"/>
  <c r="D516" i="10"/>
  <c r="A515" i="10"/>
  <c r="D515" i="10"/>
  <c r="R28" i="3" a="1"/>
  <c r="R28" i="3" s="1"/>
  <c r="E515" i="10"/>
  <c r="I515" i="10"/>
  <c r="J515" i="10"/>
  <c r="C515" i="10"/>
  <c r="B515" i="10"/>
  <c r="K515" i="10"/>
  <c r="L515" i="10"/>
  <c r="M515" i="10"/>
  <c r="H515" i="10"/>
  <c r="F515" i="10"/>
  <c r="G515" i="10"/>
  <c r="H514" i="10"/>
  <c r="Q28" i="3" a="1"/>
  <c r="Q28" i="3" s="1"/>
  <c r="A514" i="10"/>
  <c r="B514" i="10"/>
  <c r="C514" i="10"/>
  <c r="D514" i="10"/>
  <c r="E514" i="10"/>
  <c r="F514" i="10"/>
  <c r="G514" i="10"/>
  <c r="I514" i="10"/>
  <c r="K514" i="10"/>
  <c r="L514" i="10"/>
  <c r="M514" i="10"/>
  <c r="J514" i="10"/>
  <c r="I513" i="10"/>
  <c r="E513" i="10"/>
  <c r="J513" i="10"/>
  <c r="K513" i="10"/>
  <c r="L513" i="10"/>
  <c r="M513" i="10"/>
  <c r="D513" i="10"/>
  <c r="C513" i="10"/>
  <c r="B513" i="10"/>
  <c r="A513" i="10"/>
  <c r="G513" i="10"/>
  <c r="F513" i="10"/>
  <c r="H513" i="10"/>
  <c r="P28" i="3" a="1"/>
  <c r="P28" i="3" s="1"/>
  <c r="D512" i="10"/>
  <c r="J512" i="10"/>
  <c r="C512" i="10"/>
  <c r="O28" i="3" a="1"/>
  <c r="O28" i="3" s="1"/>
  <c r="B512" i="10"/>
  <c r="E512" i="10"/>
  <c r="A512" i="10"/>
  <c r="M512" i="10"/>
  <c r="F512" i="10"/>
  <c r="L512" i="10"/>
  <c r="G512" i="10"/>
  <c r="H512" i="10"/>
  <c r="I512" i="10"/>
  <c r="K512" i="10"/>
  <c r="C511" i="10"/>
  <c r="H511" i="10"/>
  <c r="G511" i="10"/>
  <c r="A511" i="10"/>
  <c r="F511" i="10"/>
  <c r="I511" i="10"/>
  <c r="J511" i="10"/>
  <c r="K511" i="10"/>
  <c r="L511" i="10"/>
  <c r="M511" i="10"/>
  <c r="B511" i="10"/>
  <c r="E511" i="10"/>
  <c r="N28" i="3" a="1"/>
  <c r="N28" i="3" s="1"/>
  <c r="D511" i="10"/>
  <c r="G510" i="10"/>
  <c r="M28" i="3" a="1"/>
  <c r="M28" i="3" s="1"/>
  <c r="E510" i="10"/>
  <c r="C510" i="10"/>
  <c r="B510" i="10"/>
  <c r="A510" i="10"/>
  <c r="I510" i="10"/>
  <c r="J510" i="10"/>
  <c r="K510" i="10"/>
  <c r="D510" i="10"/>
  <c r="H510" i="10"/>
  <c r="L510" i="10"/>
  <c r="M510" i="10"/>
  <c r="F510" i="10"/>
  <c r="J509" i="10"/>
  <c r="D509" i="10"/>
  <c r="C509" i="10"/>
  <c r="B509" i="10"/>
  <c r="A509" i="10"/>
  <c r="H509" i="10"/>
  <c r="G509" i="10"/>
  <c r="I509" i="10"/>
  <c r="F509" i="10"/>
  <c r="L28" i="3" a="1"/>
  <c r="L28" i="3" s="1"/>
  <c r="M509" i="10"/>
  <c r="E509" i="10"/>
  <c r="L509" i="10"/>
  <c r="K509" i="10"/>
  <c r="H508" i="10"/>
  <c r="K508" i="10"/>
  <c r="A508" i="10"/>
  <c r="B508" i="10"/>
  <c r="C508" i="10"/>
  <c r="D508" i="10"/>
  <c r="E508" i="10"/>
  <c r="F508" i="10"/>
  <c r="G508" i="10"/>
  <c r="M508" i="10"/>
  <c r="K28" i="3" a="1"/>
  <c r="K28" i="3" s="1"/>
  <c r="I508" i="10"/>
  <c r="J508" i="10"/>
  <c r="L508" i="10"/>
  <c r="I507" i="10"/>
  <c r="H507" i="10"/>
  <c r="J28" i="3" a="1"/>
  <c r="J28" i="3" s="1"/>
  <c r="G507" i="10"/>
  <c r="F507" i="10"/>
  <c r="E507" i="10"/>
  <c r="D507" i="10"/>
  <c r="C507" i="10"/>
  <c r="B507" i="10"/>
  <c r="A507" i="10"/>
  <c r="M507" i="10"/>
  <c r="L507" i="10"/>
  <c r="K507" i="10"/>
  <c r="J507" i="10"/>
  <c r="A506" i="10"/>
  <c r="I30" i="4"/>
  <c r="D28" i="3" s="1"/>
  <c r="I28" i="3" a="1"/>
  <c r="I28" i="3" s="1"/>
  <c r="G506" i="10"/>
  <c r="F506" i="10"/>
  <c r="E506" i="10"/>
  <c r="D506" i="10"/>
  <c r="C506" i="10"/>
  <c r="B506" i="10"/>
  <c r="M506" i="10"/>
  <c r="L506" i="10"/>
  <c r="K506" i="10"/>
  <c r="J506" i="10"/>
  <c r="I506" i="10"/>
  <c r="H506" i="10"/>
  <c r="G505" i="10"/>
  <c r="H28" i="3" a="1"/>
  <c r="H28" i="3" s="1"/>
  <c r="F505" i="10"/>
  <c r="E505" i="10"/>
  <c r="D505" i="10"/>
  <c r="C505" i="10"/>
  <c r="B505" i="10"/>
  <c r="A505" i="10"/>
  <c r="M505" i="10"/>
  <c r="L505" i="10"/>
  <c r="K505" i="10"/>
  <c r="J505" i="10"/>
  <c r="I505" i="10"/>
  <c r="H505" i="10"/>
  <c r="F504" i="10"/>
  <c r="G28" i="3" a="1"/>
  <c r="G28" i="3" s="1"/>
  <c r="E504" i="10"/>
  <c r="D504" i="10"/>
  <c r="C504" i="10"/>
  <c r="B504" i="10"/>
  <c r="A504" i="10"/>
  <c r="M504" i="10"/>
  <c r="L504" i="10"/>
  <c r="K504" i="10"/>
  <c r="J504" i="10"/>
  <c r="I504" i="10"/>
  <c r="H504" i="10"/>
  <c r="G504" i="10"/>
  <c r="E503" i="10"/>
  <c r="F28" i="3" a="1"/>
  <c r="F28" i="3" s="1"/>
  <c r="D503" i="10"/>
  <c r="C503" i="10"/>
  <c r="B503" i="10"/>
  <c r="A503" i="10"/>
  <c r="M503" i="10"/>
  <c r="L503" i="10"/>
  <c r="K503" i="10"/>
  <c r="J503" i="10"/>
  <c r="I503" i="10"/>
  <c r="H503" i="10"/>
  <c r="G503" i="10"/>
  <c r="F503" i="10"/>
  <c r="E502" i="10"/>
  <c r="D502" i="10"/>
  <c r="L502" i="10"/>
  <c r="J502" i="10"/>
  <c r="E28" i="3" a="1"/>
  <c r="E28" i="3" s="1"/>
  <c r="M502" i="10"/>
  <c r="A502" i="10"/>
  <c r="B502" i="10"/>
  <c r="C502" i="10"/>
  <c r="I502" i="10"/>
  <c r="H502" i="10"/>
  <c r="G502" i="10"/>
  <c r="F502" i="10"/>
  <c r="K502" i="10"/>
  <c r="C501" i="10"/>
  <c r="X27" i="3" a="1"/>
  <c r="X27" i="3" s="1"/>
  <c r="A501" i="10"/>
  <c r="B501" i="10"/>
  <c r="M501" i="10"/>
  <c r="L501" i="10"/>
  <c r="K501" i="10"/>
  <c r="J501" i="10"/>
  <c r="I501" i="10"/>
  <c r="H501" i="10"/>
  <c r="G501" i="10"/>
  <c r="F501" i="10"/>
  <c r="E501" i="10"/>
  <c r="D501" i="10"/>
  <c r="B500" i="10"/>
  <c r="A500" i="10"/>
  <c r="W27" i="3" a="1"/>
  <c r="W27" i="3" s="1"/>
  <c r="M500" i="10"/>
  <c r="L500" i="10"/>
  <c r="K500" i="10"/>
  <c r="J500" i="10"/>
  <c r="I500" i="10"/>
  <c r="H500" i="10"/>
  <c r="G500" i="10"/>
  <c r="F500" i="10"/>
  <c r="E500" i="10"/>
  <c r="D500" i="10"/>
  <c r="C500" i="10"/>
  <c r="A499" i="10"/>
  <c r="V27" i="3" a="1"/>
  <c r="V27" i="3" s="1"/>
  <c r="M499" i="10"/>
  <c r="L499" i="10"/>
  <c r="K499" i="10"/>
  <c r="J499" i="10"/>
  <c r="I499" i="10"/>
  <c r="H499" i="10"/>
  <c r="G499" i="10"/>
  <c r="F499" i="10"/>
  <c r="E499" i="10"/>
  <c r="D499" i="10"/>
  <c r="C499" i="10"/>
  <c r="B499" i="10"/>
  <c r="G498" i="10"/>
  <c r="M498" i="10"/>
  <c r="L498" i="10"/>
  <c r="K498" i="10"/>
  <c r="J498" i="10"/>
  <c r="I498" i="10"/>
  <c r="H498" i="10"/>
  <c r="U27" i="3" a="1"/>
  <c r="U27" i="3" s="1"/>
  <c r="F498" i="10"/>
  <c r="E498" i="10"/>
  <c r="D498" i="10"/>
  <c r="C498" i="10"/>
  <c r="B498" i="10"/>
  <c r="A498" i="10"/>
  <c r="M497" i="10"/>
  <c r="L497" i="10"/>
  <c r="K497" i="10"/>
  <c r="J497" i="10"/>
  <c r="I497" i="10"/>
  <c r="H497" i="10"/>
  <c r="G497" i="10"/>
  <c r="F497" i="10"/>
  <c r="E497" i="10"/>
  <c r="D497" i="10"/>
  <c r="C497" i="10"/>
  <c r="B497" i="10"/>
  <c r="A497" i="10"/>
  <c r="T27" i="3" a="1"/>
  <c r="T27" i="3" s="1"/>
  <c r="M496" i="10"/>
  <c r="K496" i="10"/>
  <c r="J496" i="10"/>
  <c r="I496" i="10"/>
  <c r="H496" i="10"/>
  <c r="G496" i="10"/>
  <c r="F496" i="10"/>
  <c r="E496" i="10"/>
  <c r="D496" i="10"/>
  <c r="C496" i="10"/>
  <c r="B496" i="10"/>
  <c r="A496" i="10"/>
  <c r="S27" i="3" a="1"/>
  <c r="S27" i="3" s="1"/>
  <c r="L496" i="10"/>
  <c r="K495" i="10"/>
  <c r="J495" i="10"/>
  <c r="I495" i="10"/>
  <c r="H495" i="10"/>
  <c r="G495" i="10"/>
  <c r="F495" i="10"/>
  <c r="E495" i="10"/>
  <c r="D495" i="10"/>
  <c r="C495" i="10"/>
  <c r="B495" i="10"/>
  <c r="A495" i="10"/>
  <c r="M495" i="10"/>
  <c r="L495" i="10"/>
  <c r="R27" i="3" a="1"/>
  <c r="R27" i="3" s="1"/>
  <c r="K494" i="10"/>
  <c r="I494" i="10"/>
  <c r="H494" i="10"/>
  <c r="G494" i="10"/>
  <c r="F494" i="10"/>
  <c r="E494" i="10"/>
  <c r="D494" i="10"/>
  <c r="C494" i="10"/>
  <c r="B494" i="10"/>
  <c r="A494" i="10"/>
  <c r="Q27" i="3" a="1"/>
  <c r="Q27" i="3" s="1"/>
  <c r="L494" i="10"/>
  <c r="M494" i="10"/>
  <c r="J494" i="10"/>
  <c r="C493" i="10"/>
  <c r="D493" i="10"/>
  <c r="P27" i="3" a="1"/>
  <c r="P27" i="3" s="1"/>
  <c r="A493" i="10"/>
  <c r="B493" i="10"/>
  <c r="M493" i="10"/>
  <c r="L493" i="10"/>
  <c r="K493" i="10"/>
  <c r="J493" i="10"/>
  <c r="I493" i="10"/>
  <c r="H493" i="10"/>
  <c r="G493" i="10"/>
  <c r="F493" i="10"/>
  <c r="E493" i="10"/>
  <c r="A492" i="10"/>
  <c r="O27" i="3" a="1"/>
  <c r="O27" i="3" s="1"/>
  <c r="M492" i="10"/>
  <c r="L492" i="10"/>
  <c r="K492" i="10"/>
  <c r="J492" i="10"/>
  <c r="I492" i="10"/>
  <c r="H492" i="10"/>
  <c r="G492" i="10"/>
  <c r="F492" i="10"/>
  <c r="E492" i="10"/>
  <c r="D492" i="10"/>
  <c r="C492" i="10"/>
  <c r="B492" i="10"/>
  <c r="B491" i="10"/>
  <c r="N27" i="3" a="1"/>
  <c r="N27" i="3" s="1"/>
  <c r="M491" i="10"/>
  <c r="L491" i="10"/>
  <c r="K491" i="10"/>
  <c r="J491" i="10"/>
  <c r="I491" i="10"/>
  <c r="H491" i="10"/>
  <c r="G491" i="10"/>
  <c r="F491" i="10"/>
  <c r="E491" i="10"/>
  <c r="D491" i="10"/>
  <c r="C491" i="10"/>
  <c r="A491" i="10"/>
  <c r="A490" i="10"/>
  <c r="M490" i="10"/>
  <c r="L490" i="10"/>
  <c r="K490" i="10"/>
  <c r="J490" i="10"/>
  <c r="I490" i="10"/>
  <c r="H490" i="10"/>
  <c r="G490" i="10"/>
  <c r="F490" i="10"/>
  <c r="E490" i="10"/>
  <c r="D490" i="10"/>
  <c r="C490" i="10"/>
  <c r="B490" i="10"/>
  <c r="M27" i="3" a="1"/>
  <c r="M27" i="3" s="1"/>
  <c r="E489" i="10"/>
  <c r="K489" i="10"/>
  <c r="J489" i="10"/>
  <c r="I489" i="10"/>
  <c r="H489" i="10"/>
  <c r="G489" i="10"/>
  <c r="F489" i="10"/>
  <c r="L489" i="10"/>
  <c r="D489" i="10"/>
  <c r="C489" i="10"/>
  <c r="B489" i="10"/>
  <c r="A489" i="10"/>
  <c r="M489" i="10"/>
  <c r="L27" i="3" a="1"/>
  <c r="L27" i="3" s="1"/>
  <c r="L488" i="10"/>
  <c r="K27" i="3" a="1"/>
  <c r="K27" i="3" s="1"/>
  <c r="K488" i="10"/>
  <c r="J488" i="10"/>
  <c r="I488" i="10"/>
  <c r="H488" i="10"/>
  <c r="G488" i="10"/>
  <c r="F488" i="10"/>
  <c r="E488" i="10"/>
  <c r="D488" i="10"/>
  <c r="C488" i="10"/>
  <c r="B488" i="10"/>
  <c r="M488" i="10"/>
  <c r="A488" i="10"/>
  <c r="M487" i="10"/>
  <c r="C487" i="10"/>
  <c r="B487" i="10"/>
  <c r="A487" i="10"/>
  <c r="G487" i="10"/>
  <c r="H487" i="10"/>
  <c r="I487" i="10"/>
  <c r="J487" i="10"/>
  <c r="E487" i="10"/>
  <c r="D487" i="10"/>
  <c r="K487" i="10"/>
  <c r="J27" i="3" a="1"/>
  <c r="J27" i="3" s="1"/>
  <c r="L487" i="10"/>
  <c r="F487" i="10"/>
  <c r="E486" i="10"/>
  <c r="B486" i="10"/>
  <c r="A486" i="10"/>
  <c r="C486" i="10"/>
  <c r="M486" i="10"/>
  <c r="L486" i="10"/>
  <c r="K486" i="10"/>
  <c r="J486" i="10"/>
  <c r="I486" i="10"/>
  <c r="D486" i="10"/>
  <c r="H486" i="10"/>
  <c r="I27" i="3" a="1"/>
  <c r="I27" i="3" s="1"/>
  <c r="F486" i="10"/>
  <c r="G486" i="10"/>
  <c r="J485" i="10"/>
  <c r="I485" i="10"/>
  <c r="H485" i="10"/>
  <c r="G485" i="10"/>
  <c r="F485" i="10"/>
  <c r="E485" i="10"/>
  <c r="D485" i="10"/>
  <c r="C485" i="10"/>
  <c r="A485" i="10"/>
  <c r="K485" i="10"/>
  <c r="L485" i="10"/>
  <c r="M485" i="10"/>
  <c r="H27" i="3" a="1"/>
  <c r="H27" i="3" s="1"/>
  <c r="B485" i="10"/>
  <c r="A484" i="10"/>
  <c r="B484" i="10"/>
  <c r="M484" i="10"/>
  <c r="L484" i="10"/>
  <c r="K484" i="10"/>
  <c r="J484" i="10"/>
  <c r="I484" i="10"/>
  <c r="G484" i="10"/>
  <c r="F484" i="10"/>
  <c r="E484" i="10"/>
  <c r="D484" i="10"/>
  <c r="C484" i="10"/>
  <c r="G27" i="3" a="1"/>
  <c r="G27" i="3" s="1"/>
  <c r="H484" i="10"/>
  <c r="A483" i="10"/>
  <c r="F27" i="3" a="1"/>
  <c r="F27" i="3" s="1"/>
  <c r="B483" i="10"/>
  <c r="C483" i="10"/>
  <c r="D483" i="10"/>
  <c r="E483" i="10"/>
  <c r="F483" i="10"/>
  <c r="G483" i="10"/>
  <c r="H483" i="10"/>
  <c r="I483" i="10"/>
  <c r="J483" i="10"/>
  <c r="K483" i="10"/>
  <c r="L483" i="10"/>
  <c r="M483" i="10"/>
  <c r="E482" i="10"/>
  <c r="I29" i="4"/>
  <c r="A482" i="10"/>
  <c r="B482" i="10"/>
  <c r="C482" i="10"/>
  <c r="D482" i="10"/>
  <c r="F482" i="10"/>
  <c r="G482" i="10"/>
  <c r="H482" i="10"/>
  <c r="I482" i="10"/>
  <c r="J482" i="10"/>
  <c r="K482" i="10"/>
  <c r="L482" i="10"/>
  <c r="E27" i="3" a="1"/>
  <c r="E27" i="3" s="1"/>
  <c r="M482" i="10"/>
  <c r="K481" i="10"/>
  <c r="A481" i="10"/>
  <c r="M481" i="10"/>
  <c r="J481" i="10"/>
  <c r="I481" i="10"/>
  <c r="H481" i="10"/>
  <c r="G481" i="10"/>
  <c r="L481" i="10"/>
  <c r="F481" i="10"/>
  <c r="E481" i="10"/>
  <c r="D481" i="10"/>
  <c r="C481" i="10"/>
  <c r="X26" i="3" a="1"/>
  <c r="X26" i="3" s="1"/>
  <c r="B481" i="10"/>
  <c r="I480" i="10"/>
  <c r="M480" i="10"/>
  <c r="L480" i="10"/>
  <c r="W26" i="3" a="1"/>
  <c r="W26" i="3" s="1"/>
  <c r="K480" i="10"/>
  <c r="A480" i="10"/>
  <c r="B480" i="10"/>
  <c r="J480" i="10"/>
  <c r="D480" i="10"/>
  <c r="E480" i="10"/>
  <c r="F480" i="10"/>
  <c r="G480" i="10"/>
  <c r="H480" i="10"/>
  <c r="C480" i="10"/>
  <c r="B479" i="10"/>
  <c r="M479" i="10"/>
  <c r="A479" i="10"/>
  <c r="D479" i="10"/>
  <c r="E479" i="10"/>
  <c r="F479" i="10"/>
  <c r="G479" i="10"/>
  <c r="H479" i="10"/>
  <c r="I479" i="10"/>
  <c r="J479" i="10"/>
  <c r="C479" i="10"/>
  <c r="K479" i="10"/>
  <c r="L479" i="10"/>
  <c r="V26" i="3" a="1"/>
  <c r="V26" i="3" s="1"/>
  <c r="G478" i="10"/>
  <c r="H478" i="10"/>
  <c r="J478" i="10"/>
  <c r="K478" i="10"/>
  <c r="L478" i="10"/>
  <c r="M478" i="10"/>
  <c r="F478" i="10"/>
  <c r="E478" i="10"/>
  <c r="D478" i="10"/>
  <c r="U26" i="3" a="1"/>
  <c r="U26" i="3" s="1"/>
  <c r="C478" i="10"/>
  <c r="B478" i="10"/>
  <c r="A478" i="10"/>
  <c r="I478" i="10"/>
  <c r="K477" i="10"/>
  <c r="L477" i="10"/>
  <c r="M477" i="10"/>
  <c r="J477" i="10"/>
  <c r="I477" i="10"/>
  <c r="H477" i="10"/>
  <c r="T26" i="3" a="1"/>
  <c r="T26" i="3" s="1"/>
  <c r="G477" i="10"/>
  <c r="A477" i="10"/>
  <c r="B477" i="10"/>
  <c r="C477" i="10"/>
  <c r="D477" i="10"/>
  <c r="E477" i="10"/>
  <c r="F477" i="10"/>
  <c r="F476" i="10"/>
  <c r="H476" i="10"/>
  <c r="A476" i="10"/>
  <c r="B476" i="10"/>
  <c r="C476" i="10"/>
  <c r="G476" i="10"/>
  <c r="M476" i="10"/>
  <c r="D476" i="10"/>
  <c r="E476" i="10"/>
  <c r="S26" i="3" a="1"/>
  <c r="S26" i="3" s="1"/>
  <c r="L476" i="10"/>
  <c r="K476" i="10"/>
  <c r="J476" i="10"/>
  <c r="I476" i="10"/>
  <c r="D475" i="10"/>
  <c r="R26" i="3" a="1"/>
  <c r="R26" i="3" s="1"/>
  <c r="E475" i="10"/>
  <c r="A475" i="10"/>
  <c r="B475" i="10"/>
  <c r="C475" i="10"/>
  <c r="M475" i="10"/>
  <c r="L475" i="10"/>
  <c r="K475" i="10"/>
  <c r="J475" i="10"/>
  <c r="I475" i="10"/>
  <c r="H475" i="10"/>
  <c r="G475" i="10"/>
  <c r="F475" i="10"/>
  <c r="K474" i="10"/>
  <c r="B474" i="10"/>
  <c r="M474" i="10"/>
  <c r="L474" i="10"/>
  <c r="Q26" i="3" a="1"/>
  <c r="Q26" i="3" s="1"/>
  <c r="J474" i="10"/>
  <c r="I474" i="10"/>
  <c r="H474" i="10"/>
  <c r="G474" i="10"/>
  <c r="F474" i="10"/>
  <c r="E474" i="10"/>
  <c r="D474" i="10"/>
  <c r="C474" i="10"/>
  <c r="A474" i="10"/>
  <c r="B473" i="10"/>
  <c r="M473" i="10"/>
  <c r="L473" i="10"/>
  <c r="K473" i="10"/>
  <c r="J473" i="10"/>
  <c r="I473" i="10"/>
  <c r="H473" i="10"/>
  <c r="G473" i="10"/>
  <c r="F473" i="10"/>
  <c r="E473" i="10"/>
  <c r="D473" i="10"/>
  <c r="P26" i="3" a="1"/>
  <c r="P26" i="3" s="1"/>
  <c r="A473" i="10"/>
  <c r="C473" i="10"/>
  <c r="F472" i="10"/>
  <c r="A472" i="10"/>
  <c r="D472" i="10"/>
  <c r="E472" i="10"/>
  <c r="G472" i="10"/>
  <c r="M472" i="10"/>
  <c r="L472" i="10"/>
  <c r="K472" i="10"/>
  <c r="J472" i="10"/>
  <c r="I472" i="10"/>
  <c r="H472" i="10"/>
  <c r="C472" i="10"/>
  <c r="B472" i="10"/>
  <c r="O26" i="3" a="1"/>
  <c r="O26" i="3" s="1"/>
  <c r="M471" i="10"/>
  <c r="L471" i="10"/>
  <c r="K471" i="10"/>
  <c r="J471" i="10"/>
  <c r="I471" i="10"/>
  <c r="H471" i="10"/>
  <c r="G471" i="10"/>
  <c r="F471" i="10"/>
  <c r="E471" i="10"/>
  <c r="D471" i="10"/>
  <c r="C471" i="10"/>
  <c r="B471" i="10"/>
  <c r="A471" i="10"/>
  <c r="N26" i="3" a="1"/>
  <c r="N26" i="3" s="1"/>
  <c r="L470" i="10"/>
  <c r="K470" i="10"/>
  <c r="J470" i="10"/>
  <c r="I470" i="10"/>
  <c r="H470" i="10"/>
  <c r="G470" i="10"/>
  <c r="F470" i="10"/>
  <c r="E470" i="10"/>
  <c r="D470" i="10"/>
  <c r="C470" i="10"/>
  <c r="B470" i="10"/>
  <c r="A470" i="10"/>
  <c r="M470" i="10"/>
  <c r="M26" i="3" a="1"/>
  <c r="M26" i="3" s="1"/>
  <c r="D469" i="10"/>
  <c r="J469" i="10"/>
  <c r="I469" i="10"/>
  <c r="H469" i="10"/>
  <c r="G469" i="10"/>
  <c r="F469" i="10"/>
  <c r="E469" i="10"/>
  <c r="M469" i="10"/>
  <c r="C469" i="10"/>
  <c r="B469" i="10"/>
  <c r="A469" i="10"/>
  <c r="L469" i="10"/>
  <c r="L26" i="3" a="1"/>
  <c r="L26" i="3" s="1"/>
  <c r="K469" i="10"/>
  <c r="C468" i="10"/>
  <c r="I468" i="10"/>
  <c r="H468" i="10"/>
  <c r="G468" i="10"/>
  <c r="F468" i="10"/>
  <c r="E468" i="10"/>
  <c r="D468" i="10"/>
  <c r="K468" i="10"/>
  <c r="B468" i="10"/>
  <c r="A468" i="10"/>
  <c r="J468" i="10"/>
  <c r="K26" i="3" a="1"/>
  <c r="K26" i="3" s="1"/>
  <c r="L468" i="10"/>
  <c r="M468" i="10"/>
  <c r="M467" i="10"/>
  <c r="L467" i="10"/>
  <c r="K467" i="10"/>
  <c r="J467" i="10"/>
  <c r="H467" i="10"/>
  <c r="G467" i="10"/>
  <c r="F467" i="10"/>
  <c r="E467" i="10"/>
  <c r="D467" i="10"/>
  <c r="C467" i="10"/>
  <c r="B467" i="10"/>
  <c r="A467" i="10"/>
  <c r="J26" i="3" a="1"/>
  <c r="J26" i="3" s="1"/>
  <c r="I467" i="10"/>
  <c r="F466" i="10"/>
  <c r="G466" i="10"/>
  <c r="I466" i="10"/>
  <c r="E466" i="10"/>
  <c r="D466" i="10"/>
  <c r="C466" i="10"/>
  <c r="B466" i="10"/>
  <c r="A466" i="10"/>
  <c r="J466" i="10"/>
  <c r="K466" i="10"/>
  <c r="L466" i="10"/>
  <c r="M466" i="10"/>
  <c r="I26" i="3" a="1"/>
  <c r="I26" i="3" s="1"/>
  <c r="H466" i="10"/>
  <c r="G465" i="10"/>
  <c r="F465" i="10"/>
  <c r="E465" i="10"/>
  <c r="D465" i="10"/>
  <c r="C465" i="10"/>
  <c r="B465" i="10"/>
  <c r="A465" i="10"/>
  <c r="H465" i="10"/>
  <c r="M465" i="10"/>
  <c r="L465" i="10"/>
  <c r="K465" i="10"/>
  <c r="J465" i="10"/>
  <c r="I465" i="10"/>
  <c r="H26" i="3" a="1"/>
  <c r="H26" i="3" s="1"/>
  <c r="F464" i="10"/>
  <c r="E464" i="10"/>
  <c r="D464" i="10"/>
  <c r="C464" i="10"/>
  <c r="B464" i="10"/>
  <c r="A464" i="10"/>
  <c r="G464" i="10"/>
  <c r="H464" i="10"/>
  <c r="I464" i="10"/>
  <c r="J464" i="10"/>
  <c r="K464" i="10"/>
  <c r="L464" i="10"/>
  <c r="G26" i="3" a="1"/>
  <c r="G26" i="3" s="1"/>
  <c r="M464" i="10"/>
  <c r="D463" i="10"/>
  <c r="F463" i="10"/>
  <c r="C463" i="10"/>
  <c r="B463" i="10"/>
  <c r="A463" i="10"/>
  <c r="H463" i="10"/>
  <c r="I463" i="10"/>
  <c r="J463" i="10"/>
  <c r="K463" i="10"/>
  <c r="E463" i="10"/>
  <c r="L463" i="10"/>
  <c r="M463" i="10"/>
  <c r="F26" i="3" a="1"/>
  <c r="F26" i="3" s="1"/>
  <c r="G463" i="10"/>
  <c r="D462" i="10"/>
  <c r="E462" i="10"/>
  <c r="B462" i="10"/>
  <c r="A462" i="10"/>
  <c r="F462" i="10"/>
  <c r="E26" i="3" a="1"/>
  <c r="E26" i="3" s="1"/>
  <c r="G462" i="10"/>
  <c r="H462" i="10"/>
  <c r="I462" i="10"/>
  <c r="I28" i="4"/>
  <c r="D26" i="3" s="1"/>
  <c r="J462" i="10"/>
  <c r="K462" i="10"/>
  <c r="L462" i="10"/>
  <c r="M462" i="10"/>
  <c r="C462" i="10"/>
  <c r="I461" i="10"/>
  <c r="A461" i="10"/>
  <c r="B461" i="10"/>
  <c r="C461" i="10"/>
  <c r="D461" i="10"/>
  <c r="E461" i="10"/>
  <c r="F461" i="10"/>
  <c r="G461" i="10"/>
  <c r="H461" i="10"/>
  <c r="J461" i="10"/>
  <c r="K461" i="10"/>
  <c r="L461" i="10"/>
  <c r="M461" i="10"/>
  <c r="X25" i="3" a="1"/>
  <c r="X25" i="3" s="1"/>
  <c r="G460" i="10"/>
  <c r="I460" i="10"/>
  <c r="J460" i="10"/>
  <c r="F460" i="10"/>
  <c r="E460" i="10"/>
  <c r="D460" i="10"/>
  <c r="C460" i="10"/>
  <c r="M460" i="10"/>
  <c r="B460" i="10"/>
  <c r="A460" i="10"/>
  <c r="W25" i="3" a="1"/>
  <c r="W25" i="3" s="1"/>
  <c r="K460" i="10"/>
  <c r="L460" i="10"/>
  <c r="H460" i="10"/>
  <c r="E459" i="10"/>
  <c r="G459" i="10"/>
  <c r="D459" i="10"/>
  <c r="C459" i="10"/>
  <c r="V25" i="3" a="1"/>
  <c r="V25" i="3" s="1"/>
  <c r="B459" i="10"/>
  <c r="A459" i="10"/>
  <c r="M459" i="10"/>
  <c r="H459" i="10"/>
  <c r="I459" i="10"/>
  <c r="J459" i="10"/>
  <c r="K459" i="10"/>
  <c r="L459" i="10"/>
  <c r="F459" i="10"/>
  <c r="J458" i="10"/>
  <c r="I458" i="10"/>
  <c r="U25" i="3" a="1"/>
  <c r="U25" i="3" s="1"/>
  <c r="H458" i="10"/>
  <c r="G458" i="10"/>
  <c r="F458" i="10"/>
  <c r="E458" i="10"/>
  <c r="D458" i="10"/>
  <c r="C458" i="10"/>
  <c r="B458" i="10"/>
  <c r="A458" i="10"/>
  <c r="M458" i="10"/>
  <c r="L458" i="10"/>
  <c r="K458" i="10"/>
  <c r="I457" i="10"/>
  <c r="H457" i="10"/>
  <c r="T25" i="3" a="1"/>
  <c r="T25" i="3" s="1"/>
  <c r="G457" i="10"/>
  <c r="F457" i="10"/>
  <c r="E457" i="10"/>
  <c r="D457" i="10"/>
  <c r="C457" i="10"/>
  <c r="B457" i="10"/>
  <c r="A457" i="10"/>
  <c r="M457" i="10"/>
  <c r="L457" i="10"/>
  <c r="K457" i="10"/>
  <c r="J457" i="10"/>
  <c r="A456" i="10"/>
  <c r="H456" i="10"/>
  <c r="S25" i="3" a="1"/>
  <c r="S25" i="3" s="1"/>
  <c r="B456" i="10"/>
  <c r="C456" i="10"/>
  <c r="D456" i="10"/>
  <c r="E456" i="10"/>
  <c r="F456" i="10"/>
  <c r="G456" i="10"/>
  <c r="M456" i="10"/>
  <c r="L456" i="10"/>
  <c r="K456" i="10"/>
  <c r="J456" i="10"/>
  <c r="I456" i="10"/>
  <c r="G455" i="10"/>
  <c r="E455" i="10"/>
  <c r="D455" i="10"/>
  <c r="C455" i="10"/>
  <c r="B455" i="10"/>
  <c r="A455" i="10"/>
  <c r="R25" i="3" a="1"/>
  <c r="R25" i="3" s="1"/>
  <c r="F455" i="10"/>
  <c r="M455" i="10"/>
  <c r="L455" i="10"/>
  <c r="K455" i="10"/>
  <c r="J455" i="10"/>
  <c r="I455" i="10"/>
  <c r="H455" i="10"/>
  <c r="F454" i="10"/>
  <c r="E454" i="10"/>
  <c r="D454" i="10"/>
  <c r="C454" i="10"/>
  <c r="B454" i="10"/>
  <c r="A454" i="10"/>
  <c r="Q25" i="3" a="1"/>
  <c r="Q25" i="3" s="1"/>
  <c r="M454" i="10"/>
  <c r="L454" i="10"/>
  <c r="K454" i="10"/>
  <c r="J454" i="10"/>
  <c r="I454" i="10"/>
  <c r="H454" i="10"/>
  <c r="G454" i="10"/>
  <c r="E453" i="10"/>
  <c r="D453" i="10"/>
  <c r="C453" i="10"/>
  <c r="B453" i="10"/>
  <c r="A453" i="10"/>
  <c r="P25" i="3" a="1"/>
  <c r="P25" i="3" s="1"/>
  <c r="M453" i="10"/>
  <c r="L453" i="10"/>
  <c r="K453" i="10"/>
  <c r="J453" i="10"/>
  <c r="I453" i="10"/>
  <c r="H453" i="10"/>
  <c r="G453" i="10"/>
  <c r="F453" i="10"/>
  <c r="E452" i="10"/>
  <c r="D452" i="10"/>
  <c r="C452" i="10"/>
  <c r="B452" i="10"/>
  <c r="A452" i="10"/>
  <c r="O25" i="3" a="1"/>
  <c r="O25" i="3" s="1"/>
  <c r="M452" i="10"/>
  <c r="L452" i="10"/>
  <c r="K452" i="10"/>
  <c r="J452" i="10"/>
  <c r="I452" i="10"/>
  <c r="H452" i="10"/>
  <c r="G452" i="10"/>
  <c r="F452" i="10"/>
  <c r="D451" i="10"/>
  <c r="C451" i="10"/>
  <c r="B451" i="10"/>
  <c r="A451" i="10"/>
  <c r="N25" i="3" a="1"/>
  <c r="N25" i="3" s="1"/>
  <c r="M451" i="10"/>
  <c r="L451" i="10"/>
  <c r="K451" i="10"/>
  <c r="J451" i="10"/>
  <c r="I451" i="10"/>
  <c r="H451" i="10"/>
  <c r="G451" i="10"/>
  <c r="F451" i="10"/>
  <c r="E451" i="10"/>
  <c r="C450" i="10"/>
  <c r="A450" i="10"/>
  <c r="B450" i="10"/>
  <c r="M25" i="3" a="1"/>
  <c r="M25" i="3" s="1"/>
  <c r="M450" i="10"/>
  <c r="L450" i="10"/>
  <c r="K450" i="10"/>
  <c r="J450" i="10"/>
  <c r="I450" i="10"/>
  <c r="H450" i="10"/>
  <c r="G450" i="10"/>
  <c r="F450" i="10"/>
  <c r="E450" i="10"/>
  <c r="D450" i="10"/>
  <c r="J449" i="10"/>
  <c r="L25" i="3" a="1"/>
  <c r="L25" i="3" s="1"/>
  <c r="K449" i="10"/>
  <c r="M449" i="10"/>
  <c r="L449" i="10"/>
  <c r="I449" i="10"/>
  <c r="H449" i="10"/>
  <c r="G449" i="10"/>
  <c r="F449" i="10"/>
  <c r="E449" i="10"/>
  <c r="D449" i="10"/>
  <c r="C449" i="10"/>
  <c r="B449" i="10"/>
  <c r="A449" i="10"/>
  <c r="J448" i="10"/>
  <c r="K448" i="10"/>
  <c r="L448" i="10"/>
  <c r="M448" i="10"/>
  <c r="I448" i="10"/>
  <c r="H448" i="10"/>
  <c r="G448" i="10"/>
  <c r="F448" i="10"/>
  <c r="E448" i="10"/>
  <c r="D448" i="10"/>
  <c r="C448" i="10"/>
  <c r="B448" i="10"/>
  <c r="A448" i="10"/>
  <c r="K25" i="3" a="1"/>
  <c r="K25" i="3" s="1"/>
  <c r="J447" i="10"/>
  <c r="J25" i="3" a="1"/>
  <c r="J25" i="3" s="1"/>
  <c r="L447" i="10"/>
  <c r="K447" i="10"/>
  <c r="M447" i="10"/>
  <c r="I447" i="10"/>
  <c r="H447" i="10"/>
  <c r="G447" i="10"/>
  <c r="F447" i="10"/>
  <c r="E447" i="10"/>
  <c r="D447" i="10"/>
  <c r="C447" i="10"/>
  <c r="B447" i="10"/>
  <c r="A447" i="10"/>
  <c r="E446" i="10"/>
  <c r="L446" i="10"/>
  <c r="K446" i="10"/>
  <c r="J446" i="10"/>
  <c r="I446" i="10"/>
  <c r="H446" i="10"/>
  <c r="G446" i="10"/>
  <c r="F446" i="10"/>
  <c r="M446" i="10"/>
  <c r="D446" i="10"/>
  <c r="C446" i="10"/>
  <c r="B446" i="10"/>
  <c r="A446" i="10"/>
  <c r="I25" i="3" a="1"/>
  <c r="I25" i="3" s="1"/>
  <c r="L445" i="10"/>
  <c r="M445" i="10"/>
  <c r="J445" i="10"/>
  <c r="I445" i="10"/>
  <c r="H445" i="10"/>
  <c r="G445" i="10"/>
  <c r="F445" i="10"/>
  <c r="E445" i="10"/>
  <c r="D445" i="10"/>
  <c r="C445" i="10"/>
  <c r="B445" i="10"/>
  <c r="A445" i="10"/>
  <c r="I27" i="4"/>
  <c r="D25" i="3" s="1"/>
  <c r="H25" i="3" a="1"/>
  <c r="H25" i="3" s="1"/>
  <c r="K445" i="10"/>
  <c r="F444" i="10"/>
  <c r="G444" i="10"/>
  <c r="H444" i="10"/>
  <c r="D444" i="10"/>
  <c r="C444" i="10"/>
  <c r="B444" i="10"/>
  <c r="A444" i="10"/>
  <c r="E444" i="10"/>
  <c r="I444" i="10"/>
  <c r="G25" i="3" a="1"/>
  <c r="G25" i="3" s="1"/>
  <c r="L444" i="10"/>
  <c r="K444" i="10"/>
  <c r="J444" i="10"/>
  <c r="M444" i="10"/>
  <c r="H443" i="10"/>
  <c r="E443" i="10"/>
  <c r="D443" i="10"/>
  <c r="C443" i="10"/>
  <c r="B443" i="10"/>
  <c r="A443" i="10"/>
  <c r="F443" i="10"/>
  <c r="M443" i="10"/>
  <c r="L443" i="10"/>
  <c r="G443" i="10"/>
  <c r="F25" i="3" a="1"/>
  <c r="F25" i="3" s="1"/>
  <c r="K443" i="10"/>
  <c r="J443" i="10"/>
  <c r="I443" i="10"/>
  <c r="E442" i="10"/>
  <c r="K442" i="10"/>
  <c r="J442" i="10"/>
  <c r="I442" i="10"/>
  <c r="H442" i="10"/>
  <c r="G442" i="10"/>
  <c r="F442" i="10"/>
  <c r="L442" i="10"/>
  <c r="D442" i="10"/>
  <c r="C442" i="10"/>
  <c r="B442" i="10"/>
  <c r="A442" i="10"/>
  <c r="E25" i="3" a="1"/>
  <c r="E25" i="3" s="1"/>
  <c r="M442" i="10"/>
  <c r="L441" i="10"/>
  <c r="J441" i="10"/>
  <c r="I441" i="10"/>
  <c r="H441" i="10"/>
  <c r="G441" i="10"/>
  <c r="F441" i="10"/>
  <c r="E441" i="10"/>
  <c r="D441" i="10"/>
  <c r="C441" i="10"/>
  <c r="B441" i="10"/>
  <c r="A441" i="10"/>
  <c r="X24" i="3" a="1"/>
  <c r="X24" i="3" s="1"/>
  <c r="M441" i="10"/>
  <c r="K441" i="10"/>
  <c r="C440" i="10"/>
  <c r="B440" i="10"/>
  <c r="A440" i="10"/>
  <c r="M440" i="10"/>
  <c r="L440" i="10"/>
  <c r="W24" i="3" a="1"/>
  <c r="W24" i="3" s="1"/>
  <c r="K440" i="10"/>
  <c r="I440" i="10"/>
  <c r="H440" i="10"/>
  <c r="G440" i="10"/>
  <c r="F440" i="10"/>
  <c r="E440" i="10"/>
  <c r="D440" i="10"/>
  <c r="J440" i="10"/>
  <c r="B439" i="10"/>
  <c r="A439" i="10"/>
  <c r="C439" i="10"/>
  <c r="D439" i="10"/>
  <c r="E439" i="10"/>
  <c r="F439" i="10"/>
  <c r="G439" i="10"/>
  <c r="H439" i="10"/>
  <c r="I439" i="10"/>
  <c r="J439" i="10"/>
  <c r="M439" i="10"/>
  <c r="L439" i="10"/>
  <c r="V24" i="3" a="1"/>
  <c r="V24" i="3" s="1"/>
  <c r="K439" i="10"/>
  <c r="I438" i="10"/>
  <c r="G438" i="10"/>
  <c r="F438" i="10"/>
  <c r="E438" i="10"/>
  <c r="D438" i="10"/>
  <c r="C438" i="10"/>
  <c r="B438" i="10"/>
  <c r="J438" i="10"/>
  <c r="K438" i="10"/>
  <c r="U24" i="3" a="1"/>
  <c r="U24" i="3" s="1"/>
  <c r="L438" i="10"/>
  <c r="A438" i="10"/>
  <c r="M438" i="10"/>
  <c r="H438" i="10"/>
  <c r="M437" i="10"/>
  <c r="H437" i="10"/>
  <c r="A437" i="10"/>
  <c r="B437" i="10"/>
  <c r="C437" i="10"/>
  <c r="D437" i="10"/>
  <c r="E437" i="10"/>
  <c r="F437" i="10"/>
  <c r="G437" i="10"/>
  <c r="L437" i="10"/>
  <c r="K437" i="10"/>
  <c r="J437" i="10"/>
  <c r="I437" i="10"/>
  <c r="T24" i="3" a="1"/>
  <c r="T24" i="3" s="1"/>
  <c r="G436" i="10"/>
  <c r="D436" i="10"/>
  <c r="C436" i="10"/>
  <c r="B436" i="10"/>
  <c r="A436" i="10"/>
  <c r="E436" i="10"/>
  <c r="F436" i="10"/>
  <c r="M436" i="10"/>
  <c r="L436" i="10"/>
  <c r="K436" i="10"/>
  <c r="J436" i="10"/>
  <c r="I436" i="10"/>
  <c r="H436" i="10"/>
  <c r="S24" i="3" a="1"/>
  <c r="S24" i="3" s="1"/>
  <c r="E435" i="10"/>
  <c r="R24" i="3" a="1"/>
  <c r="R24" i="3" s="1"/>
  <c r="D435" i="10"/>
  <c r="C435" i="10"/>
  <c r="B435" i="10"/>
  <c r="A435" i="10"/>
  <c r="M435" i="10"/>
  <c r="L435" i="10"/>
  <c r="K435" i="10"/>
  <c r="J435" i="10"/>
  <c r="I435" i="10"/>
  <c r="H435" i="10"/>
  <c r="G435" i="10"/>
  <c r="F435" i="10"/>
  <c r="D434" i="10"/>
  <c r="Q24" i="3" a="1"/>
  <c r="Q24" i="3" s="1"/>
  <c r="C434" i="10"/>
  <c r="B434" i="10"/>
  <c r="A434" i="10"/>
  <c r="M434" i="10"/>
  <c r="L434" i="10"/>
  <c r="K434" i="10"/>
  <c r="J434" i="10"/>
  <c r="I434" i="10"/>
  <c r="H434" i="10"/>
  <c r="G434" i="10"/>
  <c r="F434" i="10"/>
  <c r="E434" i="10"/>
  <c r="C433" i="10"/>
  <c r="P24" i="3" a="1"/>
  <c r="P24" i="3" s="1"/>
  <c r="B433" i="10"/>
  <c r="A433" i="10"/>
  <c r="M433" i="10"/>
  <c r="L433" i="10"/>
  <c r="K433" i="10"/>
  <c r="J433" i="10"/>
  <c r="I433" i="10"/>
  <c r="H433" i="10"/>
  <c r="G433" i="10"/>
  <c r="F433" i="10"/>
  <c r="E433" i="10"/>
  <c r="D433" i="10"/>
  <c r="H432" i="10"/>
  <c r="B432" i="10"/>
  <c r="I432" i="10"/>
  <c r="M432" i="10"/>
  <c r="L432" i="10"/>
  <c r="K432" i="10"/>
  <c r="O24" i="3" a="1"/>
  <c r="O24" i="3" s="1"/>
  <c r="J432" i="10"/>
  <c r="A432" i="10"/>
  <c r="G432" i="10"/>
  <c r="F432" i="10"/>
  <c r="E432" i="10"/>
  <c r="D432" i="10"/>
  <c r="C432" i="10"/>
  <c r="H431" i="10"/>
  <c r="B431" i="10"/>
  <c r="M431" i="10"/>
  <c r="L431" i="10"/>
  <c r="K431" i="10"/>
  <c r="J431" i="10"/>
  <c r="I431" i="10"/>
  <c r="A431" i="10"/>
  <c r="G431" i="10"/>
  <c r="F431" i="10"/>
  <c r="E431" i="10"/>
  <c r="D431" i="10"/>
  <c r="C431" i="10"/>
  <c r="N24" i="3" a="1"/>
  <c r="N24" i="3" s="1"/>
  <c r="M24" i="3" a="1"/>
  <c r="M24" i="3" s="1"/>
  <c r="M430" i="10"/>
  <c r="L430" i="10"/>
  <c r="K430" i="10"/>
  <c r="J430" i="10"/>
  <c r="I430" i="10"/>
  <c r="H430" i="10"/>
  <c r="G430" i="10"/>
  <c r="F430" i="10"/>
  <c r="E430" i="10"/>
  <c r="D430" i="10"/>
  <c r="C430" i="10"/>
  <c r="B430" i="10"/>
  <c r="A430" i="10"/>
  <c r="M429" i="10"/>
  <c r="L429" i="10"/>
  <c r="K429" i="10"/>
  <c r="J429" i="10"/>
  <c r="I429" i="10"/>
  <c r="H429" i="10"/>
  <c r="G429" i="10"/>
  <c r="F429" i="10"/>
  <c r="E429" i="10"/>
  <c r="D429" i="10"/>
  <c r="C429" i="10"/>
  <c r="B429" i="10"/>
  <c r="A429" i="10"/>
  <c r="L24" i="3" a="1"/>
  <c r="L24" i="3" s="1"/>
  <c r="E428" i="10"/>
  <c r="K428" i="10"/>
  <c r="J428" i="10"/>
  <c r="I428" i="10"/>
  <c r="H428" i="10"/>
  <c r="G428" i="10"/>
  <c r="F428" i="10"/>
  <c r="L428" i="10"/>
  <c r="D428" i="10"/>
  <c r="C428" i="10"/>
  <c r="B428" i="10"/>
  <c r="A428" i="10"/>
  <c r="M428" i="10"/>
  <c r="K24" i="3" a="1"/>
  <c r="K24" i="3" s="1"/>
  <c r="L427" i="10"/>
  <c r="J427" i="10"/>
  <c r="I427" i="10"/>
  <c r="H427" i="10"/>
  <c r="G427" i="10"/>
  <c r="F427" i="10"/>
  <c r="E427" i="10"/>
  <c r="D427" i="10"/>
  <c r="C427" i="10"/>
  <c r="B427" i="10"/>
  <c r="A427" i="10"/>
  <c r="M427" i="10"/>
  <c r="J24" i="3" a="1"/>
  <c r="J24" i="3" s="1"/>
  <c r="K427" i="10"/>
  <c r="K426" i="10"/>
  <c r="A426" i="10"/>
  <c r="I24" i="3" a="1"/>
  <c r="I24" i="3" s="1"/>
  <c r="M426" i="10"/>
  <c r="L426" i="10"/>
  <c r="J426" i="10"/>
  <c r="I426" i="10"/>
  <c r="H426" i="10"/>
  <c r="G426" i="10"/>
  <c r="F426" i="10"/>
  <c r="E426" i="10"/>
  <c r="D426" i="10"/>
  <c r="C426" i="10"/>
  <c r="B426" i="10"/>
  <c r="H24" i="3" a="1"/>
  <c r="H24" i="3" s="1"/>
  <c r="M425" i="10"/>
  <c r="L425" i="10"/>
  <c r="K425" i="10"/>
  <c r="J425" i="10"/>
  <c r="I425" i="10"/>
  <c r="H425" i="10"/>
  <c r="G425" i="10"/>
  <c r="F425" i="10"/>
  <c r="E425" i="10"/>
  <c r="D425" i="10"/>
  <c r="C425" i="10"/>
  <c r="B425" i="10"/>
  <c r="A425" i="10"/>
  <c r="F424" i="10"/>
  <c r="L424" i="10"/>
  <c r="K424" i="10"/>
  <c r="J424" i="10"/>
  <c r="I424" i="10"/>
  <c r="H424" i="10"/>
  <c r="G424" i="10"/>
  <c r="M424" i="10"/>
  <c r="E424" i="10"/>
  <c r="D424" i="10"/>
  <c r="C424" i="10"/>
  <c r="B424" i="10"/>
  <c r="A424" i="10"/>
  <c r="G24" i="3" a="1"/>
  <c r="G24" i="3" s="1"/>
  <c r="L423" i="10"/>
  <c r="K423" i="10"/>
  <c r="J423" i="10"/>
  <c r="I423" i="10"/>
  <c r="H423" i="10"/>
  <c r="G423" i="10"/>
  <c r="F423" i="10"/>
  <c r="E423" i="10"/>
  <c r="D423" i="10"/>
  <c r="C423" i="10"/>
  <c r="B423" i="10"/>
  <c r="A423" i="10"/>
  <c r="M423" i="10"/>
  <c r="F24" i="3" a="1"/>
  <c r="F24" i="3" s="1"/>
  <c r="C422" i="10"/>
  <c r="K422" i="10"/>
  <c r="I422" i="10"/>
  <c r="H422" i="10"/>
  <c r="G422" i="10"/>
  <c r="F422" i="10"/>
  <c r="E422" i="10"/>
  <c r="D422" i="10"/>
  <c r="I26" i="4"/>
  <c r="D24" i="3" s="1"/>
  <c r="B422" i="10"/>
  <c r="A422" i="10"/>
  <c r="M422" i="10"/>
  <c r="L422" i="10"/>
  <c r="E24" i="3" a="1"/>
  <c r="E24" i="3" s="1"/>
  <c r="J422" i="10"/>
  <c r="I421" i="10"/>
  <c r="J421" i="10"/>
  <c r="G421" i="10"/>
  <c r="F421" i="10"/>
  <c r="E421" i="10"/>
  <c r="D421" i="10"/>
  <c r="C421" i="10"/>
  <c r="B421" i="10"/>
  <c r="A421" i="10"/>
  <c r="M421" i="10"/>
  <c r="L421" i="10"/>
  <c r="K421" i="10"/>
  <c r="X23" i="3" a="1"/>
  <c r="X23" i="3" s="1"/>
  <c r="H421" i="10"/>
  <c r="A420" i="10"/>
  <c r="I420" i="10"/>
  <c r="F420" i="10"/>
  <c r="E420" i="10"/>
  <c r="D420" i="10"/>
  <c r="C420" i="10"/>
  <c r="B420" i="10"/>
  <c r="H420" i="10"/>
  <c r="M420" i="10"/>
  <c r="L420" i="10"/>
  <c r="K420" i="10"/>
  <c r="J420" i="10"/>
  <c r="W23" i="3" a="1"/>
  <c r="W23" i="3" s="1"/>
  <c r="G420" i="10"/>
  <c r="G419" i="10"/>
  <c r="F419" i="10"/>
  <c r="E419" i="10"/>
  <c r="D419" i="10"/>
  <c r="C419" i="10"/>
  <c r="B419" i="10"/>
  <c r="A419" i="10"/>
  <c r="H419" i="10"/>
  <c r="M419" i="10"/>
  <c r="L419" i="10"/>
  <c r="K419" i="10"/>
  <c r="J419" i="10"/>
  <c r="I419" i="10"/>
  <c r="V23" i="3" a="1"/>
  <c r="V23" i="3" s="1"/>
  <c r="F418" i="10"/>
  <c r="E418" i="10"/>
  <c r="D418" i="10"/>
  <c r="C418" i="10"/>
  <c r="B418" i="10"/>
  <c r="A418" i="10"/>
  <c r="U23" i="3" a="1"/>
  <c r="U23" i="3" s="1"/>
  <c r="G418" i="10"/>
  <c r="H418" i="10"/>
  <c r="I418" i="10"/>
  <c r="J418" i="10"/>
  <c r="K418" i="10"/>
  <c r="L418" i="10"/>
  <c r="M418" i="10"/>
  <c r="K417" i="10"/>
  <c r="D417" i="10"/>
  <c r="C417" i="10"/>
  <c r="B417" i="10"/>
  <c r="A417" i="10"/>
  <c r="F417" i="10"/>
  <c r="G417" i="10"/>
  <c r="H417" i="10"/>
  <c r="I417" i="10"/>
  <c r="J417" i="10"/>
  <c r="L417" i="10"/>
  <c r="M417" i="10"/>
  <c r="T23" i="3" a="1"/>
  <c r="T23" i="3" s="1"/>
  <c r="E417" i="10"/>
  <c r="E416" i="10"/>
  <c r="C416" i="10"/>
  <c r="B416" i="10"/>
  <c r="A416" i="10"/>
  <c r="M416" i="10"/>
  <c r="L416" i="10"/>
  <c r="K416" i="10"/>
  <c r="J416" i="10"/>
  <c r="I416" i="10"/>
  <c r="H416" i="10"/>
  <c r="G416" i="10"/>
  <c r="F416" i="10"/>
  <c r="S23" i="3" a="1"/>
  <c r="S23" i="3" s="1"/>
  <c r="D416" i="10"/>
  <c r="C415" i="10"/>
  <c r="B415" i="10"/>
  <c r="A415" i="10"/>
  <c r="M415" i="10"/>
  <c r="L415" i="10"/>
  <c r="K415" i="10"/>
  <c r="J415" i="10"/>
  <c r="D415" i="10"/>
  <c r="I415" i="10"/>
  <c r="H415" i="10"/>
  <c r="G415" i="10"/>
  <c r="F415" i="10"/>
  <c r="E415" i="10"/>
  <c r="R23" i="3" a="1"/>
  <c r="R23" i="3" s="1"/>
  <c r="B414" i="10"/>
  <c r="A414" i="10"/>
  <c r="Q23" i="3" a="1"/>
  <c r="Q23" i="3" s="1"/>
  <c r="C414" i="10"/>
  <c r="D414" i="10"/>
  <c r="E414" i="10"/>
  <c r="F414" i="10"/>
  <c r="G414" i="10"/>
  <c r="H414" i="10"/>
  <c r="J414" i="10"/>
  <c r="K414" i="10"/>
  <c r="L414" i="10"/>
  <c r="M414" i="10"/>
  <c r="I414" i="10"/>
  <c r="A413" i="10"/>
  <c r="D413" i="10"/>
  <c r="B413" i="10"/>
  <c r="E413" i="10"/>
  <c r="F413" i="10"/>
  <c r="G413" i="10"/>
  <c r="H413" i="10"/>
  <c r="I413" i="10"/>
  <c r="J413" i="10"/>
  <c r="K413" i="10"/>
  <c r="L413" i="10"/>
  <c r="M413" i="10"/>
  <c r="P23" i="3" a="1"/>
  <c r="P23" i="3" s="1"/>
  <c r="C413" i="10"/>
  <c r="M412" i="10"/>
  <c r="L412" i="10"/>
  <c r="K412" i="10"/>
  <c r="J412" i="10"/>
  <c r="I412" i="10"/>
  <c r="H412" i="10"/>
  <c r="G412" i="10"/>
  <c r="A412" i="10"/>
  <c r="F412" i="10"/>
  <c r="E412" i="10"/>
  <c r="D412" i="10"/>
  <c r="C412" i="10"/>
  <c r="B412" i="10"/>
  <c r="O23" i="3" a="1"/>
  <c r="O23" i="3" s="1"/>
  <c r="M411" i="10"/>
  <c r="A411" i="10"/>
  <c r="B411" i="10"/>
  <c r="C411" i="10"/>
  <c r="D411" i="10"/>
  <c r="E411" i="10"/>
  <c r="G411" i="10"/>
  <c r="H411" i="10"/>
  <c r="N23" i="3" a="1"/>
  <c r="N23" i="3" s="1"/>
  <c r="I411" i="10"/>
  <c r="J411" i="10"/>
  <c r="K411" i="10"/>
  <c r="L411" i="10"/>
  <c r="F411" i="10"/>
  <c r="L410" i="10"/>
  <c r="A410" i="10"/>
  <c r="B410" i="10"/>
  <c r="C410" i="10"/>
  <c r="D410" i="10"/>
  <c r="E410" i="10"/>
  <c r="F410" i="10"/>
  <c r="G410" i="10"/>
  <c r="H410" i="10"/>
  <c r="I410" i="10"/>
  <c r="J410" i="10"/>
  <c r="K410" i="10"/>
  <c r="M410" i="10"/>
  <c r="M23" i="3" a="1"/>
  <c r="M23" i="3" s="1"/>
  <c r="J409" i="10"/>
  <c r="M409" i="10"/>
  <c r="K409" i="10"/>
  <c r="I409" i="10"/>
  <c r="H409" i="10"/>
  <c r="G409" i="10"/>
  <c r="F409" i="10"/>
  <c r="E409" i="10"/>
  <c r="D409" i="10"/>
  <c r="C409" i="10"/>
  <c r="B409" i="10"/>
  <c r="A409" i="10"/>
  <c r="L23" i="3" a="1"/>
  <c r="L23" i="3" s="1"/>
  <c r="L409" i="10"/>
  <c r="D408" i="10"/>
  <c r="E408" i="10"/>
  <c r="I408" i="10"/>
  <c r="F408" i="10"/>
  <c r="G408" i="10"/>
  <c r="H408" i="10"/>
  <c r="C408" i="10"/>
  <c r="B408" i="10"/>
  <c r="A408" i="10"/>
  <c r="M408" i="10"/>
  <c r="L408" i="10"/>
  <c r="K408" i="10"/>
  <c r="J408" i="10"/>
  <c r="K23" i="3" a="1"/>
  <c r="K23" i="3" s="1"/>
  <c r="I407" i="10"/>
  <c r="L407" i="10"/>
  <c r="H407" i="10"/>
  <c r="G407" i="10"/>
  <c r="F407" i="10"/>
  <c r="E407" i="10"/>
  <c r="D407" i="10"/>
  <c r="J407" i="10"/>
  <c r="J23" i="3" a="1"/>
  <c r="J23" i="3" s="1"/>
  <c r="C407" i="10"/>
  <c r="K407" i="10"/>
  <c r="B407" i="10"/>
  <c r="A407" i="10"/>
  <c r="M407" i="10"/>
  <c r="G406" i="10"/>
  <c r="M406" i="10"/>
  <c r="I23" i="3" a="1"/>
  <c r="I23" i="3" s="1"/>
  <c r="L406" i="10"/>
  <c r="K406" i="10"/>
  <c r="J406" i="10"/>
  <c r="I406" i="10"/>
  <c r="H406" i="10"/>
  <c r="B406" i="10"/>
  <c r="C406" i="10"/>
  <c r="D406" i="10"/>
  <c r="E406" i="10"/>
  <c r="F406" i="10"/>
  <c r="A406" i="10"/>
  <c r="G405" i="10"/>
  <c r="A405" i="10"/>
  <c r="B405" i="10"/>
  <c r="C405" i="10"/>
  <c r="D405" i="10"/>
  <c r="E405" i="10"/>
  <c r="F405" i="10"/>
  <c r="H405" i="10"/>
  <c r="I405" i="10"/>
  <c r="J405" i="10"/>
  <c r="K405" i="10"/>
  <c r="L405" i="10"/>
  <c r="M405" i="10"/>
  <c r="H23" i="3" a="1"/>
  <c r="H23" i="3" s="1"/>
  <c r="F404" i="10"/>
  <c r="M404" i="10"/>
  <c r="L404" i="10"/>
  <c r="K404" i="10"/>
  <c r="J404" i="10"/>
  <c r="I404" i="10"/>
  <c r="G23" i="3" a="1"/>
  <c r="G23" i="3" s="1"/>
  <c r="H404" i="10"/>
  <c r="G404" i="10"/>
  <c r="E404" i="10"/>
  <c r="D404" i="10"/>
  <c r="C404" i="10"/>
  <c r="B404" i="10"/>
  <c r="A404" i="10"/>
  <c r="L403" i="10"/>
  <c r="M403" i="10"/>
  <c r="K403" i="10"/>
  <c r="J403" i="10"/>
  <c r="I403" i="10"/>
  <c r="H403" i="10"/>
  <c r="G403" i="10"/>
  <c r="F403" i="10"/>
  <c r="E403" i="10"/>
  <c r="F23" i="3" a="1"/>
  <c r="F23" i="3" s="1"/>
  <c r="A403" i="10"/>
  <c r="B403" i="10"/>
  <c r="C403" i="10"/>
  <c r="D403" i="10"/>
  <c r="I25" i="4"/>
  <c r="D23" i="3" s="1"/>
  <c r="B402" i="10"/>
  <c r="E23" i="3" a="1"/>
  <c r="E23" i="3" s="1"/>
  <c r="M402" i="10"/>
  <c r="L402" i="10"/>
  <c r="K402" i="10"/>
  <c r="J402" i="10"/>
  <c r="I402" i="10"/>
  <c r="H402" i="10"/>
  <c r="G402" i="10"/>
  <c r="F402" i="10"/>
  <c r="E402" i="10"/>
  <c r="D402" i="10"/>
  <c r="C402" i="10"/>
  <c r="A402" i="10"/>
  <c r="B401" i="10"/>
  <c r="M401" i="10"/>
  <c r="L401" i="10"/>
  <c r="K401" i="10"/>
  <c r="J401" i="10"/>
  <c r="I401" i="10"/>
  <c r="H401" i="10"/>
  <c r="G401" i="10"/>
  <c r="F401" i="10"/>
  <c r="E401" i="10"/>
  <c r="D401" i="10"/>
  <c r="C401" i="10"/>
  <c r="A401" i="10"/>
  <c r="X22" i="3" a="1"/>
  <c r="X22" i="3" s="1"/>
  <c r="H400" i="10"/>
  <c r="E400" i="10"/>
  <c r="A400" i="10"/>
  <c r="W22" i="3" a="1"/>
  <c r="W22" i="3" s="1"/>
  <c r="B400" i="10"/>
  <c r="C400" i="10"/>
  <c r="D400" i="10"/>
  <c r="M400" i="10"/>
  <c r="L400" i="10"/>
  <c r="K400" i="10"/>
  <c r="J400" i="10"/>
  <c r="I400" i="10"/>
  <c r="G400" i="10"/>
  <c r="F400" i="10"/>
  <c r="K399" i="10"/>
  <c r="C399" i="10"/>
  <c r="B399" i="10"/>
  <c r="D399" i="10"/>
  <c r="E399" i="10"/>
  <c r="F399" i="10"/>
  <c r="G399" i="10"/>
  <c r="H399" i="10"/>
  <c r="A399" i="10"/>
  <c r="I399" i="10"/>
  <c r="J399" i="10"/>
  <c r="V22" i="3" a="1"/>
  <c r="V22" i="3" s="1"/>
  <c r="M399" i="10"/>
  <c r="L399" i="10"/>
  <c r="L398" i="10"/>
  <c r="A398" i="10"/>
  <c r="B398" i="10"/>
  <c r="C398" i="10"/>
  <c r="D398" i="10"/>
  <c r="E398" i="10"/>
  <c r="F398" i="10"/>
  <c r="G398" i="10"/>
  <c r="M398" i="10"/>
  <c r="H398" i="10"/>
  <c r="I398" i="10"/>
  <c r="J398" i="10"/>
  <c r="K398" i="10"/>
  <c r="U22" i="3" a="1"/>
  <c r="U22" i="3" s="1"/>
  <c r="F397" i="10"/>
  <c r="J397" i="10"/>
  <c r="T22" i="3" a="1"/>
  <c r="T22" i="3" s="1"/>
  <c r="A397" i="10"/>
  <c r="G397" i="10"/>
  <c r="D397" i="10"/>
  <c r="C397" i="10"/>
  <c r="B397" i="10"/>
  <c r="E397" i="10"/>
  <c r="M397" i="10"/>
  <c r="H397" i="10"/>
  <c r="I397" i="10"/>
  <c r="L397" i="10"/>
  <c r="K397" i="10"/>
  <c r="S22" i="3" a="1"/>
  <c r="S22" i="3" s="1"/>
  <c r="F396" i="10"/>
  <c r="G396" i="10"/>
  <c r="E396" i="10"/>
  <c r="D396" i="10"/>
  <c r="C396" i="10"/>
  <c r="B396" i="10"/>
  <c r="A396" i="10"/>
  <c r="M396" i="10"/>
  <c r="H396" i="10"/>
  <c r="L396" i="10"/>
  <c r="K396" i="10"/>
  <c r="J396" i="10"/>
  <c r="I396" i="10"/>
  <c r="H395" i="10"/>
  <c r="G395" i="10"/>
  <c r="F395" i="10"/>
  <c r="E395" i="10"/>
  <c r="D395" i="10"/>
  <c r="I395" i="10"/>
  <c r="C395" i="10"/>
  <c r="B395" i="10"/>
  <c r="A395" i="10"/>
  <c r="J395" i="10"/>
  <c r="K395" i="10"/>
  <c r="L395" i="10"/>
  <c r="M395" i="10"/>
  <c r="R22" i="3" a="1"/>
  <c r="R22" i="3" s="1"/>
  <c r="F394" i="10"/>
  <c r="C394" i="10"/>
  <c r="I394" i="10"/>
  <c r="Q22" i="3" a="1"/>
  <c r="Q22" i="3" s="1"/>
  <c r="E394" i="10"/>
  <c r="D394" i="10"/>
  <c r="A394" i="10"/>
  <c r="J394" i="10"/>
  <c r="K394" i="10"/>
  <c r="L394" i="10"/>
  <c r="M394" i="10"/>
  <c r="G394" i="10"/>
  <c r="H394" i="10"/>
  <c r="B394" i="10"/>
  <c r="H393" i="10"/>
  <c r="J393" i="10"/>
  <c r="K393" i="10"/>
  <c r="L393" i="10"/>
  <c r="G393" i="10"/>
  <c r="F393" i="10"/>
  <c r="E393" i="10"/>
  <c r="D393" i="10"/>
  <c r="M393" i="10"/>
  <c r="C393" i="10"/>
  <c r="P22" i="3" a="1"/>
  <c r="P22" i="3" s="1"/>
  <c r="B393" i="10"/>
  <c r="A393" i="10"/>
  <c r="I393" i="10"/>
  <c r="I392" i="10"/>
  <c r="B392" i="10"/>
  <c r="C392" i="10"/>
  <c r="D392" i="10"/>
  <c r="E392" i="10"/>
  <c r="F392" i="10"/>
  <c r="G392" i="10"/>
  <c r="H392" i="10"/>
  <c r="A392" i="10"/>
  <c r="K392" i="10"/>
  <c r="O22" i="3" a="1"/>
  <c r="O22" i="3" s="1"/>
  <c r="L392" i="10"/>
  <c r="M392" i="10"/>
  <c r="J392" i="10"/>
  <c r="K391" i="10"/>
  <c r="I391" i="10"/>
  <c r="H391" i="10"/>
  <c r="G391" i="10"/>
  <c r="F391" i="10"/>
  <c r="E391" i="10"/>
  <c r="C391" i="10"/>
  <c r="A391" i="10"/>
  <c r="B391" i="10"/>
  <c r="D391" i="10"/>
  <c r="L391" i="10"/>
  <c r="N22" i="3" a="1"/>
  <c r="N22" i="3" s="1"/>
  <c r="M391" i="10"/>
  <c r="J391" i="10"/>
  <c r="C390" i="10"/>
  <c r="M22" i="3" a="1"/>
  <c r="M22" i="3" s="1"/>
  <c r="E390" i="10"/>
  <c r="F390" i="10"/>
  <c r="G390" i="10"/>
  <c r="H390" i="10"/>
  <c r="I390" i="10"/>
  <c r="J390" i="10"/>
  <c r="K390" i="10"/>
  <c r="L390" i="10"/>
  <c r="M390" i="10"/>
  <c r="B390" i="10"/>
  <c r="A390" i="10"/>
  <c r="D390" i="10"/>
  <c r="K389" i="10"/>
  <c r="L389" i="10"/>
  <c r="E389" i="10"/>
  <c r="L22" i="3" a="1"/>
  <c r="L22" i="3" s="1"/>
  <c r="C389" i="10"/>
  <c r="B389" i="10"/>
  <c r="A389" i="10"/>
  <c r="D389" i="10"/>
  <c r="F389" i="10"/>
  <c r="H389" i="10"/>
  <c r="G389" i="10"/>
  <c r="M389" i="10"/>
  <c r="I389" i="10"/>
  <c r="J389" i="10"/>
  <c r="G388" i="10"/>
  <c r="B388" i="10"/>
  <c r="D388" i="10"/>
  <c r="K22" i="3" a="1"/>
  <c r="K22" i="3" s="1"/>
  <c r="A388" i="10"/>
  <c r="E388" i="10"/>
  <c r="F388" i="10"/>
  <c r="C388" i="10"/>
  <c r="H388" i="10"/>
  <c r="I388" i="10"/>
  <c r="J388" i="10"/>
  <c r="K388" i="10"/>
  <c r="L388" i="10"/>
  <c r="M388" i="10"/>
  <c r="K387" i="10"/>
  <c r="I387" i="10"/>
  <c r="J22" i="3" a="1"/>
  <c r="J22" i="3" s="1"/>
  <c r="J387" i="10"/>
  <c r="L387" i="10"/>
  <c r="H387" i="10"/>
  <c r="G387" i="10"/>
  <c r="F387" i="10"/>
  <c r="E387" i="10"/>
  <c r="D387" i="10"/>
  <c r="C387" i="10"/>
  <c r="B387" i="10"/>
  <c r="A387" i="10"/>
  <c r="M387" i="10"/>
  <c r="H386" i="10"/>
  <c r="B386" i="10"/>
  <c r="F386" i="10"/>
  <c r="G386" i="10"/>
  <c r="M386" i="10"/>
  <c r="I386" i="10"/>
  <c r="J386" i="10"/>
  <c r="K386" i="10"/>
  <c r="L386" i="10"/>
  <c r="E386" i="10"/>
  <c r="A386" i="10"/>
  <c r="I22" i="3" a="1"/>
  <c r="I22" i="3" s="1"/>
  <c r="D386" i="10"/>
  <c r="C386" i="10"/>
  <c r="A385" i="10"/>
  <c r="H22" i="3" a="1"/>
  <c r="H22" i="3" s="1"/>
  <c r="M385" i="10"/>
  <c r="L385" i="10"/>
  <c r="K385" i="10"/>
  <c r="J385" i="10"/>
  <c r="I385" i="10"/>
  <c r="H385" i="10"/>
  <c r="G385" i="10"/>
  <c r="F385" i="10"/>
  <c r="E385" i="10"/>
  <c r="D385" i="10"/>
  <c r="C385" i="10"/>
  <c r="B385" i="10"/>
  <c r="B384" i="10"/>
  <c r="M384" i="10"/>
  <c r="L384" i="10"/>
  <c r="K384" i="10"/>
  <c r="J384" i="10"/>
  <c r="I384" i="10"/>
  <c r="H384" i="10"/>
  <c r="G22" i="3" a="1"/>
  <c r="G22" i="3" s="1"/>
  <c r="A384" i="10"/>
  <c r="G384" i="10"/>
  <c r="F384" i="10"/>
  <c r="E384" i="10"/>
  <c r="D384" i="10"/>
  <c r="C384" i="10"/>
  <c r="F22" i="3" a="1"/>
  <c r="F22" i="3" s="1"/>
  <c r="A383" i="10"/>
  <c r="M383" i="10"/>
  <c r="L383" i="10"/>
  <c r="K383" i="10"/>
  <c r="J383" i="10"/>
  <c r="I383" i="10"/>
  <c r="H383" i="10"/>
  <c r="G383" i="10"/>
  <c r="F383" i="10"/>
  <c r="E383" i="10"/>
  <c r="D383" i="10"/>
  <c r="C383" i="10"/>
  <c r="B383" i="10"/>
  <c r="I24" i="4"/>
  <c r="D22" i="3" s="1"/>
  <c r="A382" i="10"/>
  <c r="E22" i="3" a="1"/>
  <c r="E22" i="3" s="1"/>
  <c r="L382" i="10"/>
  <c r="K382" i="10"/>
  <c r="J382" i="10"/>
  <c r="I382" i="10"/>
  <c r="H382" i="10"/>
  <c r="G382" i="10"/>
  <c r="F382" i="10"/>
  <c r="E382" i="10"/>
  <c r="D382" i="10"/>
  <c r="C382" i="10"/>
  <c r="B382" i="10"/>
  <c r="M382" i="10"/>
  <c r="X21" i="3" a="1"/>
  <c r="X21" i="3" s="1"/>
  <c r="M381" i="10"/>
  <c r="A381" i="10"/>
  <c r="B381" i="10"/>
  <c r="C381" i="10"/>
  <c r="D381" i="10"/>
  <c r="E381" i="10"/>
  <c r="F381" i="10"/>
  <c r="G381" i="10"/>
  <c r="H381" i="10"/>
  <c r="I381" i="10"/>
  <c r="J381" i="10"/>
  <c r="K381" i="10"/>
  <c r="L381" i="10"/>
  <c r="K380" i="10"/>
  <c r="M380" i="10"/>
  <c r="J380" i="10"/>
  <c r="I380" i="10"/>
  <c r="H380" i="10"/>
  <c r="G380" i="10"/>
  <c r="F380" i="10"/>
  <c r="E380" i="10"/>
  <c r="D380" i="10"/>
  <c r="C380" i="10"/>
  <c r="B380" i="10"/>
  <c r="A380" i="10"/>
  <c r="W21" i="3" a="1"/>
  <c r="W21" i="3" s="1"/>
  <c r="L380" i="10"/>
  <c r="K379" i="10"/>
  <c r="I379" i="10"/>
  <c r="H379" i="10"/>
  <c r="G379" i="10"/>
  <c r="F379" i="10"/>
  <c r="E379" i="10"/>
  <c r="D379" i="10"/>
  <c r="C379" i="10"/>
  <c r="B379" i="10"/>
  <c r="A379" i="10"/>
  <c r="J379" i="10"/>
  <c r="M379" i="10"/>
  <c r="V21" i="3" a="1"/>
  <c r="V21" i="3" s="1"/>
  <c r="L379" i="10"/>
  <c r="C378" i="10"/>
  <c r="J378" i="10"/>
  <c r="G378" i="10"/>
  <c r="F378" i="10"/>
  <c r="E378" i="10"/>
  <c r="I378" i="10"/>
  <c r="A378" i="10"/>
  <c r="B378" i="10"/>
  <c r="D378" i="10"/>
  <c r="M378" i="10"/>
  <c r="L378" i="10"/>
  <c r="K378" i="10"/>
  <c r="U21" i="3" a="1"/>
  <c r="U21" i="3" s="1"/>
  <c r="H378" i="10"/>
  <c r="T21" i="3" a="1"/>
  <c r="T21" i="3" s="1"/>
  <c r="E377" i="10"/>
  <c r="D377" i="10"/>
  <c r="C377" i="10"/>
  <c r="B377" i="10"/>
  <c r="A377" i="10"/>
  <c r="M377" i="10"/>
  <c r="G377" i="10"/>
  <c r="L377" i="10"/>
  <c r="F377" i="10"/>
  <c r="K377" i="10"/>
  <c r="J377" i="10"/>
  <c r="I377" i="10"/>
  <c r="H377" i="10"/>
  <c r="L376" i="10"/>
  <c r="J376" i="10"/>
  <c r="M376" i="10"/>
  <c r="S21" i="3" a="1"/>
  <c r="S21" i="3" s="1"/>
  <c r="E376" i="10"/>
  <c r="F376" i="10"/>
  <c r="G376" i="10"/>
  <c r="H376" i="10"/>
  <c r="I376" i="10"/>
  <c r="D376" i="10"/>
  <c r="C376" i="10"/>
  <c r="B376" i="10"/>
  <c r="A376" i="10"/>
  <c r="K376" i="10"/>
  <c r="L375" i="10"/>
  <c r="K375" i="10"/>
  <c r="J375" i="10"/>
  <c r="I375" i="10"/>
  <c r="H375" i="10"/>
  <c r="G375" i="10"/>
  <c r="F375" i="10"/>
  <c r="E375" i="10"/>
  <c r="D375" i="10"/>
  <c r="C375" i="10"/>
  <c r="B375" i="10"/>
  <c r="A375" i="10"/>
  <c r="R21" i="3" a="1"/>
  <c r="R21" i="3" s="1"/>
  <c r="M375" i="10"/>
  <c r="K374" i="10"/>
  <c r="J374" i="10"/>
  <c r="I374" i="10"/>
  <c r="H374" i="10"/>
  <c r="G374" i="10"/>
  <c r="F374" i="10"/>
  <c r="E374" i="10"/>
  <c r="D374" i="10"/>
  <c r="C374" i="10"/>
  <c r="B374" i="10"/>
  <c r="A374" i="10"/>
  <c r="L374" i="10"/>
  <c r="M374" i="10"/>
  <c r="Q21" i="3" a="1"/>
  <c r="Q21" i="3" s="1"/>
  <c r="K373" i="10"/>
  <c r="P21" i="3" a="1"/>
  <c r="P21" i="3" s="1"/>
  <c r="L373" i="10"/>
  <c r="J373" i="10"/>
  <c r="M373" i="10"/>
  <c r="H373" i="10"/>
  <c r="G373" i="10"/>
  <c r="F373" i="10"/>
  <c r="E373" i="10"/>
  <c r="D373" i="10"/>
  <c r="C373" i="10"/>
  <c r="B373" i="10"/>
  <c r="A373" i="10"/>
  <c r="I373" i="10"/>
  <c r="L372" i="10"/>
  <c r="K372" i="10"/>
  <c r="J372" i="10"/>
  <c r="I372" i="10"/>
  <c r="H372" i="10"/>
  <c r="G372" i="10"/>
  <c r="F372" i="10"/>
  <c r="E372" i="10"/>
  <c r="D372" i="10"/>
  <c r="C372" i="10"/>
  <c r="B372" i="10"/>
  <c r="A372" i="10"/>
  <c r="M372" i="10"/>
  <c r="O21" i="3" a="1"/>
  <c r="O21" i="3" s="1"/>
  <c r="E371" i="10"/>
  <c r="K371" i="10"/>
  <c r="B371" i="10"/>
  <c r="D371" i="10"/>
  <c r="N21" i="3" a="1"/>
  <c r="N21" i="3" s="1"/>
  <c r="A371" i="10"/>
  <c r="M371" i="10"/>
  <c r="L371" i="10"/>
  <c r="F371" i="10"/>
  <c r="G371" i="10"/>
  <c r="H371" i="10"/>
  <c r="I371" i="10"/>
  <c r="J371" i="10"/>
  <c r="C371" i="10"/>
  <c r="E370" i="10"/>
  <c r="L370" i="10"/>
  <c r="J370" i="10"/>
  <c r="I370" i="10"/>
  <c r="H370" i="10"/>
  <c r="G370" i="10"/>
  <c r="F370" i="10"/>
  <c r="M370" i="10"/>
  <c r="D370" i="10"/>
  <c r="C370" i="10"/>
  <c r="B370" i="10"/>
  <c r="A370" i="10"/>
  <c r="K370" i="10"/>
  <c r="M21" i="3" a="1"/>
  <c r="M21" i="3" s="1"/>
  <c r="M369" i="10"/>
  <c r="L369" i="10"/>
  <c r="J369" i="10"/>
  <c r="I369" i="10"/>
  <c r="H369" i="10"/>
  <c r="G369" i="10"/>
  <c r="F369" i="10"/>
  <c r="E369" i="10"/>
  <c r="D369" i="10"/>
  <c r="C369" i="10"/>
  <c r="B369" i="10"/>
  <c r="A369" i="10"/>
  <c r="L21" i="3" a="1"/>
  <c r="L21" i="3" s="1"/>
  <c r="K369" i="10"/>
  <c r="A368" i="10"/>
  <c r="B368" i="10"/>
  <c r="J368" i="10"/>
  <c r="K368" i="10"/>
  <c r="L368" i="10"/>
  <c r="M368" i="10"/>
  <c r="G368" i="10"/>
  <c r="K21" i="3" a="1"/>
  <c r="K21" i="3" s="1"/>
  <c r="H368" i="10"/>
  <c r="F368" i="10"/>
  <c r="E368" i="10"/>
  <c r="D368" i="10"/>
  <c r="C368" i="10"/>
  <c r="I368" i="10"/>
  <c r="F367" i="10"/>
  <c r="A367" i="10"/>
  <c r="M367" i="10"/>
  <c r="K367" i="10"/>
  <c r="L367" i="10"/>
  <c r="J367" i="10"/>
  <c r="I367" i="10"/>
  <c r="H367" i="10"/>
  <c r="G367" i="10"/>
  <c r="J21" i="3" a="1"/>
  <c r="J21" i="3" s="1"/>
  <c r="B367" i="10"/>
  <c r="C367" i="10"/>
  <c r="D367" i="10"/>
  <c r="E367" i="10"/>
  <c r="M366" i="10"/>
  <c r="C366" i="10"/>
  <c r="A366" i="10"/>
  <c r="B366" i="10"/>
  <c r="L366" i="10"/>
  <c r="K366" i="10"/>
  <c r="J366" i="10"/>
  <c r="I366" i="10"/>
  <c r="H366" i="10"/>
  <c r="G366" i="10"/>
  <c r="F366" i="10"/>
  <c r="E366" i="10"/>
  <c r="D366" i="10"/>
  <c r="I21" i="3" a="1"/>
  <c r="I21" i="3" s="1"/>
  <c r="F365" i="10"/>
  <c r="G365" i="10"/>
  <c r="M365" i="10"/>
  <c r="L365" i="10"/>
  <c r="K365" i="10"/>
  <c r="J365" i="10"/>
  <c r="I365" i="10"/>
  <c r="H365" i="10"/>
  <c r="E365" i="10"/>
  <c r="D365" i="10"/>
  <c r="C365" i="10"/>
  <c r="B365" i="10"/>
  <c r="A365" i="10"/>
  <c r="H21" i="3" a="1"/>
  <c r="H21" i="3" s="1"/>
  <c r="L364" i="10"/>
  <c r="K364" i="10"/>
  <c r="G21" i="3" a="1"/>
  <c r="G21" i="3" s="1"/>
  <c r="J364" i="10"/>
  <c r="I364" i="10"/>
  <c r="H364" i="10"/>
  <c r="G364" i="10"/>
  <c r="F364" i="10"/>
  <c r="E364" i="10"/>
  <c r="D364" i="10"/>
  <c r="C364" i="10"/>
  <c r="B364" i="10"/>
  <c r="A364" i="10"/>
  <c r="M364" i="10"/>
  <c r="K363" i="10"/>
  <c r="J363" i="10"/>
  <c r="F21" i="3" a="1"/>
  <c r="F21" i="3" s="1"/>
  <c r="I363" i="10"/>
  <c r="H363" i="10"/>
  <c r="G363" i="10"/>
  <c r="F363" i="10"/>
  <c r="E363" i="10"/>
  <c r="D363" i="10"/>
  <c r="C363" i="10"/>
  <c r="B363" i="10"/>
  <c r="A363" i="10"/>
  <c r="M363" i="10"/>
  <c r="L363" i="10"/>
  <c r="I362" i="10"/>
  <c r="I23" i="4"/>
  <c r="D21" i="3" s="1"/>
  <c r="E21" i="3" a="1"/>
  <c r="E21" i="3" s="1"/>
  <c r="H362" i="10"/>
  <c r="G362" i="10"/>
  <c r="F362" i="10"/>
  <c r="E362" i="10"/>
  <c r="D362" i="10"/>
  <c r="C362" i="10"/>
  <c r="B362" i="10"/>
  <c r="A362" i="10"/>
  <c r="M362" i="10"/>
  <c r="L362" i="10"/>
  <c r="K362" i="10"/>
  <c r="J362" i="10"/>
  <c r="H361" i="10"/>
  <c r="X20" i="3" a="1"/>
  <c r="X20" i="3" s="1"/>
  <c r="G361" i="10"/>
  <c r="F361" i="10"/>
  <c r="E361" i="10"/>
  <c r="D361" i="10"/>
  <c r="C361" i="10"/>
  <c r="B361" i="10"/>
  <c r="A361" i="10"/>
  <c r="M361" i="10"/>
  <c r="L361" i="10"/>
  <c r="K361" i="10"/>
  <c r="J361" i="10"/>
  <c r="I361" i="10"/>
  <c r="M360" i="10"/>
  <c r="G360" i="10"/>
  <c r="A360" i="10"/>
  <c r="B360" i="10"/>
  <c r="C360" i="10"/>
  <c r="W20" i="3" a="1"/>
  <c r="W20" i="3" s="1"/>
  <c r="D360" i="10"/>
  <c r="E360" i="10"/>
  <c r="F360" i="10"/>
  <c r="L360" i="10"/>
  <c r="K360" i="10"/>
  <c r="J360" i="10"/>
  <c r="I360" i="10"/>
  <c r="H360" i="10"/>
  <c r="F359" i="10"/>
  <c r="E359" i="10"/>
  <c r="D359" i="10"/>
  <c r="C359" i="10"/>
  <c r="B359" i="10"/>
  <c r="A359" i="10"/>
  <c r="V20" i="3" a="1"/>
  <c r="V20" i="3" s="1"/>
  <c r="M359" i="10"/>
  <c r="L359" i="10"/>
  <c r="K359" i="10"/>
  <c r="J359" i="10"/>
  <c r="I359" i="10"/>
  <c r="H359" i="10"/>
  <c r="G359" i="10"/>
  <c r="E358" i="10"/>
  <c r="D358" i="10"/>
  <c r="C358" i="10"/>
  <c r="B358" i="10"/>
  <c r="A358" i="10"/>
  <c r="U20" i="3" a="1"/>
  <c r="U20" i="3" s="1"/>
  <c r="M358" i="10"/>
  <c r="L358" i="10"/>
  <c r="K358" i="10"/>
  <c r="J358" i="10"/>
  <c r="I358" i="10"/>
  <c r="H358" i="10"/>
  <c r="G358" i="10"/>
  <c r="F358" i="10"/>
  <c r="D357" i="10"/>
  <c r="C357" i="10"/>
  <c r="B357" i="10"/>
  <c r="A357" i="10"/>
  <c r="T20" i="3" a="1"/>
  <c r="T20" i="3" s="1"/>
  <c r="M357" i="10"/>
  <c r="L357" i="10"/>
  <c r="K357" i="10"/>
  <c r="J357" i="10"/>
  <c r="I357" i="10"/>
  <c r="H357" i="10"/>
  <c r="G357" i="10"/>
  <c r="F357" i="10"/>
  <c r="E357" i="10"/>
  <c r="J356" i="10"/>
  <c r="C356" i="10"/>
  <c r="A356" i="10"/>
  <c r="B356" i="10"/>
  <c r="M356" i="10"/>
  <c r="L356" i="10"/>
  <c r="K356" i="10"/>
  <c r="S20" i="3" a="1"/>
  <c r="S20" i="3" s="1"/>
  <c r="I356" i="10"/>
  <c r="H356" i="10"/>
  <c r="G356" i="10"/>
  <c r="F356" i="10"/>
  <c r="E356" i="10"/>
  <c r="D356" i="10"/>
  <c r="B355" i="10"/>
  <c r="R20" i="3" a="1"/>
  <c r="R20" i="3" s="1"/>
  <c r="A355" i="10"/>
  <c r="M355" i="10"/>
  <c r="L355" i="10"/>
  <c r="K355" i="10"/>
  <c r="J355" i="10"/>
  <c r="I355" i="10"/>
  <c r="H355" i="10"/>
  <c r="G355" i="10"/>
  <c r="F355" i="10"/>
  <c r="E355" i="10"/>
  <c r="D355" i="10"/>
  <c r="C355" i="10"/>
  <c r="A354" i="10"/>
  <c r="B354" i="10"/>
  <c r="M354" i="10"/>
  <c r="L354" i="10"/>
  <c r="K354" i="10"/>
  <c r="J354" i="10"/>
  <c r="I354" i="10"/>
  <c r="H354" i="10"/>
  <c r="G354" i="10"/>
  <c r="F354" i="10"/>
  <c r="E354" i="10"/>
  <c r="D354" i="10"/>
  <c r="C354" i="10"/>
  <c r="Q20" i="3" a="1"/>
  <c r="Q20" i="3" s="1"/>
  <c r="M353" i="10"/>
  <c r="A353" i="10"/>
  <c r="L353" i="10"/>
  <c r="K353" i="10"/>
  <c r="J353" i="10"/>
  <c r="I353" i="10"/>
  <c r="H353" i="10"/>
  <c r="P20" i="3" a="1"/>
  <c r="P20" i="3" s="1"/>
  <c r="G353" i="10"/>
  <c r="F353" i="10"/>
  <c r="E353" i="10"/>
  <c r="D353" i="10"/>
  <c r="C353" i="10"/>
  <c r="B353" i="10"/>
  <c r="O20" i="3" a="1"/>
  <c r="O20" i="3" s="1"/>
  <c r="M352" i="10"/>
  <c r="L352" i="10"/>
  <c r="K352" i="10"/>
  <c r="J352" i="10"/>
  <c r="I352" i="10"/>
  <c r="H352" i="10"/>
  <c r="G352" i="10"/>
  <c r="E352" i="10"/>
  <c r="D352" i="10"/>
  <c r="C352" i="10"/>
  <c r="B352" i="10"/>
  <c r="A352" i="10"/>
  <c r="F352" i="10"/>
  <c r="M351" i="10"/>
  <c r="N20" i="3" a="1"/>
  <c r="N20" i="3" s="1"/>
  <c r="J351" i="10"/>
  <c r="I351" i="10"/>
  <c r="H351" i="10"/>
  <c r="G351" i="10"/>
  <c r="F351" i="10"/>
  <c r="E351" i="10"/>
  <c r="D351" i="10"/>
  <c r="C351" i="10"/>
  <c r="B351" i="10"/>
  <c r="A351" i="10"/>
  <c r="L351" i="10"/>
  <c r="K351" i="10"/>
  <c r="M20" i="3" a="1"/>
  <c r="M20" i="3" s="1"/>
  <c r="K350" i="10"/>
  <c r="I350" i="10"/>
  <c r="H350" i="10"/>
  <c r="G350" i="10"/>
  <c r="F350" i="10"/>
  <c r="E350" i="10"/>
  <c r="D350" i="10"/>
  <c r="C350" i="10"/>
  <c r="B350" i="10"/>
  <c r="A350" i="10"/>
  <c r="L350" i="10"/>
  <c r="M350" i="10"/>
  <c r="J350" i="10"/>
  <c r="K349" i="10"/>
  <c r="I349" i="10"/>
  <c r="H349" i="10"/>
  <c r="G349" i="10"/>
  <c r="F349" i="10"/>
  <c r="E349" i="10"/>
  <c r="D349" i="10"/>
  <c r="C349" i="10"/>
  <c r="B349" i="10"/>
  <c r="A349" i="10"/>
  <c r="L20" i="3" a="1"/>
  <c r="L20" i="3" s="1"/>
  <c r="L349" i="10"/>
  <c r="M349" i="10"/>
  <c r="J349" i="10"/>
  <c r="B348" i="10"/>
  <c r="J348" i="10"/>
  <c r="G348" i="10"/>
  <c r="F348" i="10"/>
  <c r="E348" i="10"/>
  <c r="D348" i="10"/>
  <c r="C348" i="10"/>
  <c r="I348" i="10"/>
  <c r="A348" i="10"/>
  <c r="M348" i="10"/>
  <c r="K20" i="3" a="1"/>
  <c r="K20" i="3" s="1"/>
  <c r="L348" i="10"/>
  <c r="K348" i="10"/>
  <c r="H348" i="10"/>
  <c r="H347" i="10"/>
  <c r="I347" i="10"/>
  <c r="F347" i="10"/>
  <c r="E347" i="10"/>
  <c r="D347" i="10"/>
  <c r="C347" i="10"/>
  <c r="B347" i="10"/>
  <c r="A347" i="10"/>
  <c r="M347" i="10"/>
  <c r="L347" i="10"/>
  <c r="J20" i="3" a="1"/>
  <c r="J20" i="3" s="1"/>
  <c r="K347" i="10"/>
  <c r="J347" i="10"/>
  <c r="G347" i="10"/>
  <c r="G346" i="10"/>
  <c r="F346" i="10"/>
  <c r="E346" i="10"/>
  <c r="D346" i="10"/>
  <c r="C346" i="10"/>
  <c r="B346" i="10"/>
  <c r="A346" i="10"/>
  <c r="H346" i="10"/>
  <c r="M346" i="10"/>
  <c r="L346" i="10"/>
  <c r="K346" i="10"/>
  <c r="I20" i="3" a="1"/>
  <c r="I20" i="3" s="1"/>
  <c r="J346" i="10"/>
  <c r="I346" i="10"/>
  <c r="F345" i="10"/>
  <c r="E345" i="10"/>
  <c r="D345" i="10"/>
  <c r="C345" i="10"/>
  <c r="B345" i="10"/>
  <c r="A345" i="10"/>
  <c r="G345" i="10"/>
  <c r="H20" i="3" a="1"/>
  <c r="H20" i="3" s="1"/>
  <c r="H345" i="10"/>
  <c r="I345" i="10"/>
  <c r="J345" i="10"/>
  <c r="K345" i="10"/>
  <c r="L345" i="10"/>
  <c r="M345" i="10"/>
  <c r="K344" i="10"/>
  <c r="D344" i="10"/>
  <c r="C344" i="10"/>
  <c r="B344" i="10"/>
  <c r="A344" i="10"/>
  <c r="F344" i="10"/>
  <c r="G344" i="10"/>
  <c r="H344" i="10"/>
  <c r="I344" i="10"/>
  <c r="J344" i="10"/>
  <c r="L344" i="10"/>
  <c r="G20" i="3" a="1"/>
  <c r="G20" i="3" s="1"/>
  <c r="M344" i="10"/>
  <c r="E344" i="10"/>
  <c r="E343" i="10"/>
  <c r="C343" i="10"/>
  <c r="B343" i="10"/>
  <c r="A343" i="10"/>
  <c r="F343" i="10"/>
  <c r="F20" i="3" a="1"/>
  <c r="F20" i="3" s="1"/>
  <c r="G343" i="10"/>
  <c r="H343" i="10"/>
  <c r="I343" i="10"/>
  <c r="J343" i="10"/>
  <c r="K343" i="10"/>
  <c r="L343" i="10"/>
  <c r="M343" i="10"/>
  <c r="D343" i="10"/>
  <c r="I22" i="4"/>
  <c r="D20" i="3" s="1"/>
  <c r="C342" i="10"/>
  <c r="A342" i="10"/>
  <c r="M342" i="10"/>
  <c r="E20" i="3" a="1"/>
  <c r="E20" i="3" s="1"/>
  <c r="L342" i="10"/>
  <c r="K342" i="10"/>
  <c r="J342" i="10"/>
  <c r="I342" i="10"/>
  <c r="H342" i="10"/>
  <c r="G342" i="10"/>
  <c r="F342" i="10"/>
  <c r="E342" i="10"/>
  <c r="D342" i="10"/>
  <c r="B342" i="10"/>
  <c r="A341" i="10"/>
  <c r="B341" i="10"/>
  <c r="C341" i="10"/>
  <c r="E341" i="10"/>
  <c r="F341" i="10"/>
  <c r="G341" i="10"/>
  <c r="H341" i="10"/>
  <c r="I341" i="10"/>
  <c r="J341" i="10"/>
  <c r="K341" i="10"/>
  <c r="L341" i="10"/>
  <c r="X19" i="3" a="1"/>
  <c r="X19" i="3" s="1"/>
  <c r="M341" i="10"/>
  <c r="D341" i="10"/>
  <c r="A340" i="10"/>
  <c r="W19" i="3" a="1"/>
  <c r="W19" i="3" s="1"/>
  <c r="B340" i="10"/>
  <c r="C340" i="10"/>
  <c r="D340" i="10"/>
  <c r="E340" i="10"/>
  <c r="F340" i="10"/>
  <c r="M340" i="10"/>
  <c r="G340" i="10"/>
  <c r="H340" i="10"/>
  <c r="I340" i="10"/>
  <c r="J340" i="10"/>
  <c r="K340" i="10"/>
  <c r="L340" i="10"/>
  <c r="F339" i="10"/>
  <c r="A339" i="10"/>
  <c r="B339" i="10"/>
  <c r="C339" i="10"/>
  <c r="D339" i="10"/>
  <c r="E339" i="10"/>
  <c r="G339" i="10"/>
  <c r="H339" i="10"/>
  <c r="I339" i="10"/>
  <c r="J339" i="10"/>
  <c r="K339" i="10"/>
  <c r="L339" i="10"/>
  <c r="V19" i="3" a="1"/>
  <c r="V19" i="3" s="1"/>
  <c r="M339" i="10"/>
  <c r="E338" i="10"/>
  <c r="U19" i="3" a="1"/>
  <c r="U19" i="3" s="1"/>
  <c r="A338" i="10"/>
  <c r="B338" i="10"/>
  <c r="F338" i="10"/>
  <c r="J338" i="10"/>
  <c r="I338" i="10"/>
  <c r="H338" i="10"/>
  <c r="G338" i="10"/>
  <c r="C338" i="10"/>
  <c r="D338" i="10"/>
  <c r="M338" i="10"/>
  <c r="L338" i="10"/>
  <c r="K338" i="10"/>
  <c r="L337" i="10"/>
  <c r="I337" i="10"/>
  <c r="J337" i="10"/>
  <c r="K337" i="10"/>
  <c r="T19" i="3" a="1"/>
  <c r="T19" i="3" s="1"/>
  <c r="H337" i="10"/>
  <c r="G337" i="10"/>
  <c r="F337" i="10"/>
  <c r="E337" i="10"/>
  <c r="D337" i="10"/>
  <c r="C337" i="10"/>
  <c r="B337" i="10"/>
  <c r="A337" i="10"/>
  <c r="M337" i="10"/>
  <c r="K336" i="10"/>
  <c r="S19" i="3" a="1"/>
  <c r="S19" i="3" s="1"/>
  <c r="J336" i="10"/>
  <c r="I336" i="10"/>
  <c r="H336" i="10"/>
  <c r="G336" i="10"/>
  <c r="F336" i="10"/>
  <c r="E336" i="10"/>
  <c r="D336" i="10"/>
  <c r="C336" i="10"/>
  <c r="B336" i="10"/>
  <c r="A336" i="10"/>
  <c r="M336" i="10"/>
  <c r="L336" i="10"/>
  <c r="J335" i="10"/>
  <c r="R19" i="3" a="1"/>
  <c r="R19" i="3" s="1"/>
  <c r="I335" i="10"/>
  <c r="H335" i="10"/>
  <c r="G335" i="10"/>
  <c r="F335" i="10"/>
  <c r="E335" i="10"/>
  <c r="D335" i="10"/>
  <c r="C335" i="10"/>
  <c r="B335" i="10"/>
  <c r="A335" i="10"/>
  <c r="M335" i="10"/>
  <c r="L335" i="10"/>
  <c r="K335" i="10"/>
  <c r="I334" i="10"/>
  <c r="Q19" i="3" a="1"/>
  <c r="Q19" i="3" s="1"/>
  <c r="H334" i="10"/>
  <c r="G334" i="10"/>
  <c r="F334" i="10"/>
  <c r="E334" i="10"/>
  <c r="D334" i="10"/>
  <c r="C334" i="10"/>
  <c r="B334" i="10"/>
  <c r="A334" i="10"/>
  <c r="M334" i="10"/>
  <c r="L334" i="10"/>
  <c r="K334" i="10"/>
  <c r="J334" i="10"/>
  <c r="H333" i="10"/>
  <c r="P19" i="3" a="1"/>
  <c r="P19" i="3" s="1"/>
  <c r="G333" i="10"/>
  <c r="F333" i="10"/>
  <c r="E333" i="10"/>
  <c r="D333" i="10"/>
  <c r="C333" i="10"/>
  <c r="B333" i="10"/>
  <c r="A333" i="10"/>
  <c r="M333" i="10"/>
  <c r="L333" i="10"/>
  <c r="K333" i="10"/>
  <c r="J333" i="10"/>
  <c r="I333" i="10"/>
  <c r="G332" i="10"/>
  <c r="O19" i="3" a="1"/>
  <c r="O19" i="3" s="1"/>
  <c r="F332" i="10"/>
  <c r="E332" i="10"/>
  <c r="D332" i="10"/>
  <c r="C332" i="10"/>
  <c r="B332" i="10"/>
  <c r="A332" i="10"/>
  <c r="M332" i="10"/>
  <c r="L332" i="10"/>
  <c r="K332" i="10"/>
  <c r="J332" i="10"/>
  <c r="I332" i="10"/>
  <c r="H332" i="10"/>
  <c r="F331" i="10"/>
  <c r="N19" i="3" a="1"/>
  <c r="N19" i="3" s="1"/>
  <c r="C331" i="10"/>
  <c r="B331" i="10"/>
  <c r="A331" i="10"/>
  <c r="E331" i="10"/>
  <c r="G331" i="10"/>
  <c r="M331" i="10"/>
  <c r="L331" i="10"/>
  <c r="K331" i="10"/>
  <c r="J331" i="10"/>
  <c r="I331" i="10"/>
  <c r="H331" i="10"/>
  <c r="D331" i="10"/>
  <c r="E330" i="10"/>
  <c r="D330" i="10"/>
  <c r="C330" i="10"/>
  <c r="M19" i="3" a="1"/>
  <c r="M19" i="3" s="1"/>
  <c r="B330" i="10"/>
  <c r="A330" i="10"/>
  <c r="M330" i="10"/>
  <c r="L330" i="10"/>
  <c r="K330" i="10"/>
  <c r="J330" i="10"/>
  <c r="I330" i="10"/>
  <c r="H330" i="10"/>
  <c r="G330" i="10"/>
  <c r="F330" i="10"/>
  <c r="K329" i="10"/>
  <c r="H329" i="10"/>
  <c r="I329" i="10"/>
  <c r="L19" i="3" a="1"/>
  <c r="L19" i="3" s="1"/>
  <c r="G329" i="10"/>
  <c r="M329" i="10"/>
  <c r="F329" i="10"/>
  <c r="E329" i="10"/>
  <c r="D329" i="10"/>
  <c r="C329" i="10"/>
  <c r="B329" i="10"/>
  <c r="A329" i="10"/>
  <c r="L329" i="10"/>
  <c r="J329" i="10"/>
  <c r="C328" i="10"/>
  <c r="A328" i="10"/>
  <c r="B328" i="10"/>
  <c r="K19" i="3" a="1"/>
  <c r="K19" i="3" s="1"/>
  <c r="M328" i="10"/>
  <c r="L328" i="10"/>
  <c r="K328" i="10"/>
  <c r="J328" i="10"/>
  <c r="I328" i="10"/>
  <c r="H328" i="10"/>
  <c r="G328" i="10"/>
  <c r="F328" i="10"/>
  <c r="E328" i="10"/>
  <c r="D328" i="10"/>
  <c r="H327" i="10"/>
  <c r="I327" i="10"/>
  <c r="G327" i="10"/>
  <c r="M327" i="10"/>
  <c r="F327" i="10"/>
  <c r="E327" i="10"/>
  <c r="D327" i="10"/>
  <c r="C327" i="10"/>
  <c r="B327" i="10"/>
  <c r="A327" i="10"/>
  <c r="J327" i="10"/>
  <c r="K327" i="10"/>
  <c r="L327" i="10"/>
  <c r="J19" i="3" a="1"/>
  <c r="J19" i="3" s="1"/>
  <c r="J326" i="10"/>
  <c r="I326" i="10"/>
  <c r="H326" i="10"/>
  <c r="A326" i="10"/>
  <c r="M326" i="10"/>
  <c r="I19" i="3" a="1"/>
  <c r="I19" i="3" s="1"/>
  <c r="L326" i="10"/>
  <c r="K326" i="10"/>
  <c r="B326" i="10"/>
  <c r="C326" i="10"/>
  <c r="D326" i="10"/>
  <c r="E326" i="10"/>
  <c r="F326" i="10"/>
  <c r="G326" i="10"/>
  <c r="L325" i="10"/>
  <c r="H325" i="10"/>
  <c r="G325" i="10"/>
  <c r="I325" i="10"/>
  <c r="H19" i="3" a="1"/>
  <c r="H19" i="3" s="1"/>
  <c r="J325" i="10"/>
  <c r="F325" i="10"/>
  <c r="E325" i="10"/>
  <c r="D325" i="10"/>
  <c r="C325" i="10"/>
  <c r="B325" i="10"/>
  <c r="A325" i="10"/>
  <c r="M325" i="10"/>
  <c r="K325" i="10"/>
  <c r="G19" i="3" a="1"/>
  <c r="G19" i="3" s="1"/>
  <c r="C324" i="10"/>
  <c r="A324" i="10"/>
  <c r="B324" i="10"/>
  <c r="M324" i="10"/>
  <c r="L324" i="10"/>
  <c r="K324" i="10"/>
  <c r="J324" i="10"/>
  <c r="I324" i="10"/>
  <c r="H324" i="10"/>
  <c r="G324" i="10"/>
  <c r="F324" i="10"/>
  <c r="E324" i="10"/>
  <c r="D324" i="10"/>
  <c r="G323" i="10"/>
  <c r="H323" i="10"/>
  <c r="F19" i="3" a="1"/>
  <c r="F19" i="3" s="1"/>
  <c r="M323" i="10"/>
  <c r="F323" i="10"/>
  <c r="E323" i="10"/>
  <c r="D323" i="10"/>
  <c r="C323" i="10"/>
  <c r="B323" i="10"/>
  <c r="A323" i="10"/>
  <c r="L323" i="10"/>
  <c r="K323" i="10"/>
  <c r="J323" i="10"/>
  <c r="I323" i="10"/>
  <c r="I21" i="4"/>
  <c r="D19" i="3" s="1"/>
  <c r="E19" i="3" a="1"/>
  <c r="E19" i="3" s="1"/>
  <c r="M322" i="10"/>
  <c r="L322" i="10"/>
  <c r="K322" i="10"/>
  <c r="J322" i="10"/>
  <c r="I322" i="10"/>
  <c r="H322" i="10"/>
  <c r="G322" i="10"/>
  <c r="F322" i="10"/>
  <c r="E322" i="10"/>
  <c r="D322" i="10"/>
  <c r="C322" i="10"/>
  <c r="B322" i="10"/>
  <c r="A322" i="10"/>
  <c r="I321" i="10"/>
  <c r="G321" i="10"/>
  <c r="K321" i="10"/>
  <c r="J321" i="10"/>
  <c r="H321" i="10"/>
  <c r="F321" i="10"/>
  <c r="E321" i="10"/>
  <c r="D321" i="10"/>
  <c r="C321" i="10"/>
  <c r="B321" i="10"/>
  <c r="A321" i="10"/>
  <c r="M321" i="10"/>
  <c r="X18" i="3" a="1"/>
  <c r="X18" i="3" s="1"/>
  <c r="L321" i="10"/>
  <c r="C320" i="10"/>
  <c r="K320" i="10"/>
  <c r="H320" i="10"/>
  <c r="G320" i="10"/>
  <c r="F320" i="10"/>
  <c r="E320" i="10"/>
  <c r="D320" i="10"/>
  <c r="J320" i="10"/>
  <c r="B320" i="10"/>
  <c r="A320" i="10"/>
  <c r="M320" i="10"/>
  <c r="L320" i="10"/>
  <c r="W18" i="3" a="1"/>
  <c r="W18" i="3" s="1"/>
  <c r="I320" i="10"/>
  <c r="B319" i="10"/>
  <c r="H319" i="10"/>
  <c r="G319" i="10"/>
  <c r="F319" i="10"/>
  <c r="E319" i="10"/>
  <c r="D319" i="10"/>
  <c r="C319" i="10"/>
  <c r="J319" i="10"/>
  <c r="A319" i="10"/>
  <c r="M319" i="10"/>
  <c r="L319" i="10"/>
  <c r="K319" i="10"/>
  <c r="V18" i="3" a="1"/>
  <c r="V18" i="3" s="1"/>
  <c r="I319" i="10"/>
  <c r="I318" i="10"/>
  <c r="G318" i="10"/>
  <c r="F318" i="10"/>
  <c r="E318" i="10"/>
  <c r="D318" i="10"/>
  <c r="C318" i="10"/>
  <c r="B318" i="10"/>
  <c r="A318" i="10"/>
  <c r="U18" i="3" a="1"/>
  <c r="U18" i="3" s="1"/>
  <c r="J318" i="10"/>
  <c r="K318" i="10"/>
  <c r="L318" i="10"/>
  <c r="M318" i="10"/>
  <c r="H318" i="10"/>
  <c r="H317" i="10"/>
  <c r="F317" i="10"/>
  <c r="E317" i="10"/>
  <c r="D317" i="10"/>
  <c r="C317" i="10"/>
  <c r="B317" i="10"/>
  <c r="A317" i="10"/>
  <c r="T18" i="3" a="1"/>
  <c r="T18" i="3" s="1"/>
  <c r="M317" i="10"/>
  <c r="L317" i="10"/>
  <c r="K317" i="10"/>
  <c r="J317" i="10"/>
  <c r="I317" i="10"/>
  <c r="G317" i="10"/>
  <c r="H316" i="10"/>
  <c r="E316" i="10"/>
  <c r="D316" i="10"/>
  <c r="C316" i="10"/>
  <c r="B316" i="10"/>
  <c r="A316" i="10"/>
  <c r="F316" i="10"/>
  <c r="S18" i="3" a="1"/>
  <c r="S18" i="3" s="1"/>
  <c r="G316" i="10"/>
  <c r="M316" i="10"/>
  <c r="L316" i="10"/>
  <c r="K316" i="10"/>
  <c r="J316" i="10"/>
  <c r="I316" i="10"/>
  <c r="M315" i="10"/>
  <c r="L315" i="10"/>
  <c r="K315" i="10"/>
  <c r="J315" i="10"/>
  <c r="I315" i="10"/>
  <c r="H315" i="10"/>
  <c r="G315" i="10"/>
  <c r="F315" i="10"/>
  <c r="D315" i="10"/>
  <c r="C315" i="10"/>
  <c r="B315" i="10"/>
  <c r="A315" i="10"/>
  <c r="R18" i="3" a="1"/>
  <c r="R18" i="3" s="1"/>
  <c r="E315" i="10"/>
  <c r="D314" i="10"/>
  <c r="C314" i="10"/>
  <c r="B314" i="10"/>
  <c r="A314" i="10"/>
  <c r="Q18" i="3" a="1"/>
  <c r="Q18" i="3" s="1"/>
  <c r="M314" i="10"/>
  <c r="L314" i="10"/>
  <c r="J314" i="10"/>
  <c r="I314" i="10"/>
  <c r="H314" i="10"/>
  <c r="G314" i="10"/>
  <c r="F314" i="10"/>
  <c r="E314" i="10"/>
  <c r="K314" i="10"/>
  <c r="D313" i="10"/>
  <c r="B313" i="10"/>
  <c r="A313" i="10"/>
  <c r="E313" i="10"/>
  <c r="F313" i="10"/>
  <c r="G313" i="10"/>
  <c r="H313" i="10"/>
  <c r="I313" i="10"/>
  <c r="J313" i="10"/>
  <c r="K313" i="10"/>
  <c r="L313" i="10"/>
  <c r="M313" i="10"/>
  <c r="P18" i="3" a="1"/>
  <c r="P18" i="3" s="1"/>
  <c r="C313" i="10"/>
  <c r="G312" i="10"/>
  <c r="O18" i="3" a="1"/>
  <c r="O18" i="3" s="1"/>
  <c r="H312" i="10"/>
  <c r="D312" i="10"/>
  <c r="J312" i="10"/>
  <c r="K312" i="10"/>
  <c r="L312" i="10"/>
  <c r="M312" i="10"/>
  <c r="E312" i="10"/>
  <c r="C312" i="10"/>
  <c r="A312" i="10"/>
  <c r="F312" i="10"/>
  <c r="I312" i="10"/>
  <c r="B312" i="10"/>
  <c r="N18" i="3" a="1"/>
  <c r="N18" i="3" s="1"/>
  <c r="L311" i="10"/>
  <c r="K311" i="10"/>
  <c r="J311" i="10"/>
  <c r="I311" i="10"/>
  <c r="H311" i="10"/>
  <c r="G311" i="10"/>
  <c r="F311" i="10"/>
  <c r="E311" i="10"/>
  <c r="D311" i="10"/>
  <c r="C311" i="10"/>
  <c r="B311" i="10"/>
  <c r="A311" i="10"/>
  <c r="M311" i="10"/>
  <c r="D310" i="10"/>
  <c r="L310" i="10"/>
  <c r="M18" i="3" a="1"/>
  <c r="M18" i="3" s="1"/>
  <c r="A310" i="10"/>
  <c r="B310" i="10"/>
  <c r="M310" i="10"/>
  <c r="C310" i="10"/>
  <c r="K310" i="10"/>
  <c r="J310" i="10"/>
  <c r="I310" i="10"/>
  <c r="H310" i="10"/>
  <c r="G310" i="10"/>
  <c r="F310" i="10"/>
  <c r="E310" i="10"/>
  <c r="C309" i="10"/>
  <c r="B309" i="10"/>
  <c r="A309" i="10"/>
  <c r="L18" i="3" a="1"/>
  <c r="L18" i="3" s="1"/>
  <c r="M309" i="10"/>
  <c r="L309" i="10"/>
  <c r="K309" i="10"/>
  <c r="J309" i="10"/>
  <c r="I309" i="10"/>
  <c r="H309" i="10"/>
  <c r="G309" i="10"/>
  <c r="F309" i="10"/>
  <c r="E309" i="10"/>
  <c r="D309" i="10"/>
  <c r="B308" i="10"/>
  <c r="A308" i="10"/>
  <c r="K18" i="3" a="1"/>
  <c r="K18" i="3" s="1"/>
  <c r="M308" i="10"/>
  <c r="L308" i="10"/>
  <c r="K308" i="10"/>
  <c r="J308" i="10"/>
  <c r="I308" i="10"/>
  <c r="H308" i="10"/>
  <c r="G308" i="10"/>
  <c r="F308" i="10"/>
  <c r="E308" i="10"/>
  <c r="D308" i="10"/>
  <c r="C308" i="10"/>
  <c r="B307" i="10"/>
  <c r="A307" i="10"/>
  <c r="M307" i="10"/>
  <c r="L307" i="10"/>
  <c r="K307" i="10"/>
  <c r="J307" i="10"/>
  <c r="I307" i="10"/>
  <c r="H307" i="10"/>
  <c r="G307" i="10"/>
  <c r="F307" i="10"/>
  <c r="J18" i="3" a="1"/>
  <c r="J18" i="3" s="1"/>
  <c r="E307" i="10"/>
  <c r="D307" i="10"/>
  <c r="C307" i="10"/>
  <c r="A306" i="10"/>
  <c r="I18" i="3" a="1"/>
  <c r="I18" i="3" s="1"/>
  <c r="M306" i="10"/>
  <c r="L306" i="10"/>
  <c r="K306" i="10"/>
  <c r="J306" i="10"/>
  <c r="I306" i="10"/>
  <c r="H306" i="10"/>
  <c r="G306" i="10"/>
  <c r="F306" i="10"/>
  <c r="E306" i="10"/>
  <c r="D306" i="10"/>
  <c r="C306" i="10"/>
  <c r="B306" i="10"/>
  <c r="F305" i="10"/>
  <c r="A305" i="10"/>
  <c r="M305" i="10"/>
  <c r="K305" i="10"/>
  <c r="E305" i="10"/>
  <c r="H18" i="3" a="1"/>
  <c r="H18" i="3" s="1"/>
  <c r="I305" i="10"/>
  <c r="H305" i="10"/>
  <c r="G305" i="10"/>
  <c r="J305" i="10"/>
  <c r="L305" i="10"/>
  <c r="D305" i="10"/>
  <c r="C305" i="10"/>
  <c r="B305" i="10"/>
  <c r="C304" i="10"/>
  <c r="M304" i="10"/>
  <c r="A304" i="10"/>
  <c r="G18" i="3" a="1"/>
  <c r="G18" i="3" s="1"/>
  <c r="L304" i="10"/>
  <c r="K304" i="10"/>
  <c r="B304" i="10"/>
  <c r="J304" i="10"/>
  <c r="I304" i="10"/>
  <c r="H304" i="10"/>
  <c r="G304" i="10"/>
  <c r="F304" i="10"/>
  <c r="E304" i="10"/>
  <c r="D304" i="10"/>
  <c r="B303" i="10"/>
  <c r="F18" i="3" a="1"/>
  <c r="F18" i="3" s="1"/>
  <c r="A303" i="10"/>
  <c r="M303" i="10"/>
  <c r="L303" i="10"/>
  <c r="K303" i="10"/>
  <c r="J303" i="10"/>
  <c r="I303" i="10"/>
  <c r="H303" i="10"/>
  <c r="G303" i="10"/>
  <c r="F303" i="10"/>
  <c r="E303" i="10"/>
  <c r="D303" i="10"/>
  <c r="C303" i="10"/>
  <c r="E18" i="3" a="1"/>
  <c r="E18" i="3" s="1"/>
  <c r="I20" i="4"/>
  <c r="D18" i="3" s="1"/>
  <c r="M302" i="10"/>
  <c r="L302" i="10"/>
  <c r="K302" i="10"/>
  <c r="J302" i="10"/>
  <c r="I302" i="10"/>
  <c r="H302" i="10"/>
  <c r="G302" i="10"/>
  <c r="F302" i="10"/>
  <c r="E302" i="10"/>
  <c r="D302" i="10"/>
  <c r="C302" i="10"/>
  <c r="B302" i="10"/>
  <c r="A302" i="10"/>
  <c r="F301" i="10"/>
  <c r="L301" i="10"/>
  <c r="K301" i="10"/>
  <c r="J301" i="10"/>
  <c r="I301" i="10"/>
  <c r="D301" i="10"/>
  <c r="X17" i="3" a="1"/>
  <c r="X17" i="3" s="1"/>
  <c r="M301" i="10"/>
  <c r="C301" i="10"/>
  <c r="B301" i="10"/>
  <c r="A301" i="10"/>
  <c r="E301" i="10"/>
  <c r="H301" i="10"/>
  <c r="G301" i="10"/>
  <c r="J300" i="10"/>
  <c r="G300" i="10"/>
  <c r="W17" i="3" a="1"/>
  <c r="W17" i="3" s="1"/>
  <c r="B300" i="10"/>
  <c r="F300" i="10"/>
  <c r="E300" i="10"/>
  <c r="M300" i="10"/>
  <c r="L300" i="10"/>
  <c r="K300" i="10"/>
  <c r="D300" i="10"/>
  <c r="C300" i="10"/>
  <c r="A300" i="10"/>
  <c r="I300" i="10"/>
  <c r="H300" i="10"/>
  <c r="F299" i="10"/>
  <c r="J299" i="10"/>
  <c r="D299" i="10"/>
  <c r="V17" i="3" a="1"/>
  <c r="V17" i="3" s="1"/>
  <c r="C299" i="10"/>
  <c r="B299" i="10"/>
  <c r="A299" i="10"/>
  <c r="E299" i="10"/>
  <c r="M299" i="10"/>
  <c r="L299" i="10"/>
  <c r="H299" i="10"/>
  <c r="I299" i="10"/>
  <c r="K299" i="10"/>
  <c r="G299" i="10"/>
  <c r="F298" i="10"/>
  <c r="U17" i="3" a="1"/>
  <c r="U17" i="3" s="1"/>
  <c r="K298" i="10"/>
  <c r="L298" i="10"/>
  <c r="A298" i="10"/>
  <c r="B298" i="10"/>
  <c r="C298" i="10"/>
  <c r="M298" i="10"/>
  <c r="D298" i="10"/>
  <c r="E298" i="10"/>
  <c r="J298" i="10"/>
  <c r="I298" i="10"/>
  <c r="H298" i="10"/>
  <c r="G298" i="10"/>
  <c r="T17" i="3" a="1"/>
  <c r="T17" i="3" s="1"/>
  <c r="F297" i="10"/>
  <c r="E297" i="10"/>
  <c r="C297" i="10"/>
  <c r="B297" i="10"/>
  <c r="A297" i="10"/>
  <c r="M297" i="10"/>
  <c r="L297" i="10"/>
  <c r="G297" i="10"/>
  <c r="H297" i="10"/>
  <c r="I297" i="10"/>
  <c r="J297" i="10"/>
  <c r="K297" i="10"/>
  <c r="D297" i="10"/>
  <c r="H296" i="10"/>
  <c r="L296" i="10"/>
  <c r="J296" i="10"/>
  <c r="M296" i="10"/>
  <c r="I296" i="10"/>
  <c r="E296" i="10"/>
  <c r="F296" i="10"/>
  <c r="D296" i="10"/>
  <c r="C296" i="10"/>
  <c r="B296" i="10"/>
  <c r="A296" i="10"/>
  <c r="S17" i="3" a="1"/>
  <c r="S17" i="3" s="1"/>
  <c r="G296" i="10"/>
  <c r="K296" i="10"/>
  <c r="D295" i="10"/>
  <c r="E295" i="10"/>
  <c r="F295" i="10"/>
  <c r="G295" i="10"/>
  <c r="H295" i="10"/>
  <c r="I295" i="10"/>
  <c r="J295" i="10"/>
  <c r="C295" i="10"/>
  <c r="L295" i="10"/>
  <c r="M295" i="10"/>
  <c r="R17" i="3" a="1"/>
  <c r="R17" i="3" s="1"/>
  <c r="B295" i="10"/>
  <c r="A295" i="10"/>
  <c r="K295" i="10"/>
  <c r="B294" i="10"/>
  <c r="C294" i="10"/>
  <c r="D294" i="10"/>
  <c r="Q17" i="3" a="1"/>
  <c r="Q17" i="3" s="1"/>
  <c r="M294" i="10"/>
  <c r="L294" i="10"/>
  <c r="K294" i="10"/>
  <c r="F294" i="10"/>
  <c r="J294" i="10"/>
  <c r="E294" i="10"/>
  <c r="I294" i="10"/>
  <c r="G294" i="10"/>
  <c r="H294" i="10"/>
  <c r="A294" i="10"/>
  <c r="J293" i="10"/>
  <c r="A293" i="10"/>
  <c r="L293" i="10"/>
  <c r="M293" i="10"/>
  <c r="P17" i="3" a="1"/>
  <c r="P17" i="3" s="1"/>
  <c r="I293" i="10"/>
  <c r="H293" i="10"/>
  <c r="G293" i="10"/>
  <c r="F293" i="10"/>
  <c r="E293" i="10"/>
  <c r="D293" i="10"/>
  <c r="C293" i="10"/>
  <c r="B293" i="10"/>
  <c r="K293" i="10"/>
  <c r="A292" i="10"/>
  <c r="L292" i="10"/>
  <c r="K292" i="10"/>
  <c r="J292" i="10"/>
  <c r="I292" i="10"/>
  <c r="H292" i="10"/>
  <c r="G292" i="10"/>
  <c r="F292" i="10"/>
  <c r="M292" i="10"/>
  <c r="E292" i="10"/>
  <c r="O17" i="3" a="1"/>
  <c r="O17" i="3" s="1"/>
  <c r="C292" i="10"/>
  <c r="D292" i="10"/>
  <c r="B292" i="10"/>
  <c r="D291" i="10"/>
  <c r="M291" i="10"/>
  <c r="K291" i="10"/>
  <c r="L291" i="10"/>
  <c r="N17" i="3" a="1"/>
  <c r="N17" i="3" s="1"/>
  <c r="C291" i="10"/>
  <c r="B291" i="10"/>
  <c r="A291" i="10"/>
  <c r="I291" i="10"/>
  <c r="H291" i="10"/>
  <c r="G291" i="10"/>
  <c r="F291" i="10"/>
  <c r="E291" i="10"/>
  <c r="J291" i="10"/>
  <c r="H290" i="10"/>
  <c r="J290" i="10"/>
  <c r="D290" i="10"/>
  <c r="C290" i="10"/>
  <c r="B290" i="10"/>
  <c r="A290" i="10"/>
  <c r="F290" i="10"/>
  <c r="G290" i="10"/>
  <c r="M17" i="3" a="1"/>
  <c r="M17" i="3" s="1"/>
  <c r="I290" i="10"/>
  <c r="M290" i="10"/>
  <c r="L290" i="10"/>
  <c r="K290" i="10"/>
  <c r="E290" i="10"/>
  <c r="H289" i="10"/>
  <c r="C289" i="10"/>
  <c r="L17" i="3" a="1"/>
  <c r="L17" i="3" s="1"/>
  <c r="G289" i="10"/>
  <c r="I289" i="10"/>
  <c r="J289" i="10"/>
  <c r="K289" i="10"/>
  <c r="L289" i="10"/>
  <c r="M289" i="10"/>
  <c r="F289" i="10"/>
  <c r="E289" i="10"/>
  <c r="B289" i="10"/>
  <c r="A289" i="10"/>
  <c r="D289" i="10"/>
  <c r="E288" i="10"/>
  <c r="K17" i="3" a="1"/>
  <c r="K17" i="3" s="1"/>
  <c r="D288" i="10"/>
  <c r="C288" i="10"/>
  <c r="B288" i="10"/>
  <c r="A288" i="10"/>
  <c r="G288" i="10"/>
  <c r="M288" i="10"/>
  <c r="L288" i="10"/>
  <c r="K288" i="10"/>
  <c r="J288" i="10"/>
  <c r="I288" i="10"/>
  <c r="H288" i="10"/>
  <c r="F288" i="10"/>
  <c r="J17" i="3" a="1"/>
  <c r="J17" i="3" s="1"/>
  <c r="B287" i="10"/>
  <c r="A287" i="10"/>
  <c r="H287" i="10"/>
  <c r="C287" i="10"/>
  <c r="I287" i="10"/>
  <c r="J287" i="10"/>
  <c r="K287" i="10"/>
  <c r="L287" i="10"/>
  <c r="M287" i="10"/>
  <c r="D287" i="10"/>
  <c r="E287" i="10"/>
  <c r="F287" i="10"/>
  <c r="G287" i="10"/>
  <c r="H286" i="10"/>
  <c r="G286" i="10"/>
  <c r="B286" i="10"/>
  <c r="C286" i="10"/>
  <c r="D286" i="10"/>
  <c r="I17" i="3" a="1"/>
  <c r="I17" i="3" s="1"/>
  <c r="E286" i="10"/>
  <c r="F286" i="10"/>
  <c r="M286" i="10"/>
  <c r="L286" i="10"/>
  <c r="K286" i="10"/>
  <c r="J286" i="10"/>
  <c r="I286" i="10"/>
  <c r="A286" i="10"/>
  <c r="H17" i="3" a="1"/>
  <c r="H17" i="3" s="1"/>
  <c r="G285" i="10"/>
  <c r="H285" i="10"/>
  <c r="I285" i="10"/>
  <c r="B285" i="10"/>
  <c r="J285" i="10"/>
  <c r="K285" i="10"/>
  <c r="C285" i="10"/>
  <c r="D285" i="10"/>
  <c r="L285" i="10"/>
  <c r="E285" i="10"/>
  <c r="F285" i="10"/>
  <c r="A285" i="10"/>
  <c r="M285" i="10"/>
  <c r="J284" i="10"/>
  <c r="A284" i="10"/>
  <c r="B284" i="10"/>
  <c r="M284" i="10"/>
  <c r="C284" i="10"/>
  <c r="D284" i="10"/>
  <c r="I284" i="10"/>
  <c r="H284" i="10"/>
  <c r="L284" i="10"/>
  <c r="G284" i="10"/>
  <c r="F284" i="10"/>
  <c r="E284" i="10"/>
  <c r="G17" i="3" a="1"/>
  <c r="G17" i="3" s="1"/>
  <c r="K284" i="10"/>
  <c r="F283" i="10"/>
  <c r="A283" i="10"/>
  <c r="B283" i="10"/>
  <c r="C283" i="10"/>
  <c r="D283" i="10"/>
  <c r="E283" i="10"/>
  <c r="G283" i="10"/>
  <c r="F17" i="3" a="1"/>
  <c r="F17" i="3" s="1"/>
  <c r="H283" i="10"/>
  <c r="I283" i="10"/>
  <c r="J283" i="10"/>
  <c r="K283" i="10"/>
  <c r="L283" i="10"/>
  <c r="M283" i="10"/>
  <c r="H282" i="10"/>
  <c r="K282" i="10"/>
  <c r="C282" i="10"/>
  <c r="E282" i="10"/>
  <c r="B282" i="10"/>
  <c r="E17" i="3" a="1"/>
  <c r="E17" i="3" s="1"/>
  <c r="F282" i="10"/>
  <c r="I19" i="4"/>
  <c r="D17" i="3" s="1"/>
  <c r="M282" i="10"/>
  <c r="A282" i="10"/>
  <c r="I282" i="10"/>
  <c r="J282" i="10"/>
  <c r="G282" i="10"/>
  <c r="L282" i="10"/>
  <c r="D282" i="10"/>
  <c r="X16" i="3" a="1"/>
  <c r="X16" i="3" s="1"/>
  <c r="M281" i="10"/>
  <c r="I281" i="10"/>
  <c r="G281" i="10"/>
  <c r="J281" i="10"/>
  <c r="C281" i="10"/>
  <c r="D281" i="10"/>
  <c r="E281" i="10"/>
  <c r="H281" i="10"/>
  <c r="K281" i="10"/>
  <c r="L281" i="10"/>
  <c r="A281" i="10"/>
  <c r="F281" i="10"/>
  <c r="B281" i="10"/>
  <c r="J280" i="10"/>
  <c r="L280" i="10"/>
  <c r="M280" i="10"/>
  <c r="H280" i="10"/>
  <c r="I280" i="10"/>
  <c r="G280" i="10"/>
  <c r="C280" i="10"/>
  <c r="B280" i="10"/>
  <c r="F280" i="10"/>
  <c r="E280" i="10"/>
  <c r="A280" i="10"/>
  <c r="K280" i="10"/>
  <c r="D280" i="10"/>
  <c r="W16" i="3" a="1"/>
  <c r="W16" i="3" s="1"/>
  <c r="F279" i="10"/>
  <c r="A279" i="10"/>
  <c r="B279" i="10"/>
  <c r="G279" i="10"/>
  <c r="D279" i="10"/>
  <c r="M279" i="10"/>
  <c r="K279" i="10"/>
  <c r="H279" i="10"/>
  <c r="V16" i="3" a="1"/>
  <c r="V16" i="3" s="1"/>
  <c r="L279" i="10"/>
  <c r="I279" i="10"/>
  <c r="E279" i="10"/>
  <c r="J279" i="10"/>
  <c r="C279" i="10"/>
  <c r="E278" i="10"/>
  <c r="C278" i="10"/>
  <c r="J278" i="10"/>
  <c r="A278" i="10"/>
  <c r="G278" i="10"/>
  <c r="K278" i="10"/>
  <c r="M278" i="10"/>
  <c r="U16" i="3" a="1"/>
  <c r="U16" i="3" s="1"/>
  <c r="D278" i="10"/>
  <c r="H278" i="10"/>
  <c r="F278" i="10"/>
  <c r="B278" i="10"/>
  <c r="I278" i="10"/>
  <c r="L278" i="10"/>
  <c r="H277" i="10"/>
  <c r="L277" i="10"/>
  <c r="B277" i="10"/>
  <c r="A277" i="10"/>
  <c r="F277" i="10"/>
  <c r="K277" i="10"/>
  <c r="M277" i="10"/>
  <c r="C277" i="10"/>
  <c r="I277" i="10"/>
  <c r="G277" i="10"/>
  <c r="E277" i="10"/>
  <c r="D277" i="10"/>
  <c r="J277" i="10"/>
  <c r="T16" i="3" a="1"/>
  <c r="T16" i="3" s="1"/>
  <c r="D276" i="10"/>
  <c r="F276" i="10"/>
  <c r="A276" i="10"/>
  <c r="M276" i="10"/>
  <c r="I276" i="10"/>
  <c r="S16" i="3" a="1"/>
  <c r="S16" i="3" s="1"/>
  <c r="G276" i="10"/>
  <c r="B276" i="10"/>
  <c r="E276" i="10"/>
  <c r="H276" i="10"/>
  <c r="K276" i="10"/>
  <c r="J276" i="10"/>
  <c r="L276" i="10"/>
  <c r="C276" i="10"/>
  <c r="C275" i="10"/>
  <c r="R16" i="3" a="1"/>
  <c r="R16" i="3" s="1"/>
  <c r="M275" i="10"/>
  <c r="J275" i="10"/>
  <c r="D275" i="10"/>
  <c r="H275" i="10"/>
  <c r="I275" i="10"/>
  <c r="K275" i="10"/>
  <c r="L275" i="10"/>
  <c r="G275" i="10"/>
  <c r="B275" i="10"/>
  <c r="F275" i="10"/>
  <c r="A275" i="10"/>
  <c r="E275" i="10"/>
  <c r="M274" i="10"/>
  <c r="A274" i="10"/>
  <c r="E274" i="10"/>
  <c r="G274" i="10"/>
  <c r="J274" i="10"/>
  <c r="L274" i="10"/>
  <c r="K274" i="10"/>
  <c r="C274" i="10"/>
  <c r="H274" i="10"/>
  <c r="Q16" i="3" a="1"/>
  <c r="Q16" i="3" s="1"/>
  <c r="I274" i="10"/>
  <c r="F274" i="10"/>
  <c r="D274" i="10"/>
  <c r="B274" i="10"/>
  <c r="E273" i="10"/>
  <c r="L273" i="10"/>
  <c r="F273" i="10"/>
  <c r="M273" i="10"/>
  <c r="P16" i="3" a="1"/>
  <c r="P16" i="3" s="1"/>
  <c r="D273" i="10"/>
  <c r="K273" i="10"/>
  <c r="B273" i="10"/>
  <c r="G273" i="10"/>
  <c r="A273" i="10"/>
  <c r="C273" i="10"/>
  <c r="H273" i="10"/>
  <c r="I273" i="10"/>
  <c r="J273" i="10"/>
  <c r="J272" i="10"/>
  <c r="E272" i="10"/>
  <c r="O16" i="3" a="1"/>
  <c r="O16" i="3" s="1"/>
  <c r="K272" i="10"/>
  <c r="B272" i="10"/>
  <c r="I272" i="10"/>
  <c r="A272" i="10"/>
  <c r="L272" i="10"/>
  <c r="G272" i="10"/>
  <c r="F272" i="10"/>
  <c r="H272" i="10"/>
  <c r="C272" i="10"/>
  <c r="M272" i="10"/>
  <c r="D272" i="10"/>
  <c r="D271" i="10"/>
  <c r="E271" i="10"/>
  <c r="G271" i="10"/>
  <c r="C271" i="10"/>
  <c r="M271" i="10"/>
  <c r="L271" i="10"/>
  <c r="B271" i="10"/>
  <c r="A271" i="10"/>
  <c r="N16" i="3" a="1"/>
  <c r="N16" i="3" s="1"/>
  <c r="F271" i="10"/>
  <c r="K271" i="10"/>
  <c r="J271" i="10"/>
  <c r="I271" i="10"/>
  <c r="H271" i="10"/>
  <c r="C270" i="10"/>
  <c r="M16" i="3" a="1"/>
  <c r="M16" i="3" s="1"/>
  <c r="D270" i="10"/>
  <c r="A270" i="10"/>
  <c r="G270" i="10"/>
  <c r="B270" i="10"/>
  <c r="E270" i="10"/>
  <c r="H270" i="10"/>
  <c r="F270" i="10"/>
  <c r="J270" i="10"/>
  <c r="L270" i="10"/>
  <c r="M270" i="10"/>
  <c r="I270" i="10"/>
  <c r="K270" i="10"/>
  <c r="H269" i="10"/>
  <c r="A269" i="10"/>
  <c r="L16" i="3" a="1"/>
  <c r="L16" i="3" s="1"/>
  <c r="B269" i="10"/>
  <c r="G269" i="10"/>
  <c r="E269" i="10"/>
  <c r="D269" i="10"/>
  <c r="K269" i="10"/>
  <c r="I269" i="10"/>
  <c r="L269" i="10"/>
  <c r="M269" i="10"/>
  <c r="J269" i="10"/>
  <c r="C269" i="10"/>
  <c r="F269" i="10"/>
  <c r="M268" i="10"/>
  <c r="E268" i="10"/>
  <c r="D268" i="10"/>
  <c r="C268" i="10"/>
  <c r="B268" i="10"/>
  <c r="A268" i="10"/>
  <c r="K16" i="3" a="1"/>
  <c r="K16" i="3" s="1"/>
  <c r="F268" i="10"/>
  <c r="L268" i="10"/>
  <c r="G268" i="10"/>
  <c r="H268" i="10"/>
  <c r="K268" i="10"/>
  <c r="J268" i="10"/>
  <c r="I268" i="10"/>
  <c r="I267" i="10"/>
  <c r="H267" i="10"/>
  <c r="G267" i="10"/>
  <c r="F267" i="10"/>
  <c r="E267" i="10"/>
  <c r="D267" i="10"/>
  <c r="C267" i="10"/>
  <c r="B267" i="10"/>
  <c r="A267" i="10"/>
  <c r="J267" i="10"/>
  <c r="K267" i="10"/>
  <c r="L267" i="10"/>
  <c r="J16" i="3" a="1"/>
  <c r="J16" i="3" s="1"/>
  <c r="M267" i="10"/>
  <c r="D266" i="10"/>
  <c r="J266" i="10"/>
  <c r="F266" i="10"/>
  <c r="E266" i="10"/>
  <c r="H266" i="10"/>
  <c r="C266" i="10"/>
  <c r="A266" i="10"/>
  <c r="B266" i="10"/>
  <c r="G266" i="10"/>
  <c r="M266" i="10"/>
  <c r="L266" i="10"/>
  <c r="K266" i="10"/>
  <c r="I266" i="10"/>
  <c r="I16" i="3" a="1"/>
  <c r="I16" i="3" s="1"/>
  <c r="I265" i="10"/>
  <c r="J265" i="10"/>
  <c r="K265" i="10"/>
  <c r="L265" i="10"/>
  <c r="H265" i="10"/>
  <c r="A265" i="10"/>
  <c r="B265" i="10"/>
  <c r="M265" i="10"/>
  <c r="C265" i="10"/>
  <c r="D265" i="10"/>
  <c r="E265" i="10"/>
  <c r="F265" i="10"/>
  <c r="H16" i="3" a="1"/>
  <c r="H16" i="3" s="1"/>
  <c r="G265" i="10"/>
  <c r="F264" i="10"/>
  <c r="G16" i="3" a="1"/>
  <c r="G16" i="3" s="1"/>
  <c r="E264" i="10"/>
  <c r="D264" i="10"/>
  <c r="C264" i="10"/>
  <c r="B264" i="10"/>
  <c r="A264" i="10"/>
  <c r="M264" i="10"/>
  <c r="L264" i="10"/>
  <c r="K264" i="10"/>
  <c r="J264" i="10"/>
  <c r="I264" i="10"/>
  <c r="H264" i="10"/>
  <c r="G264" i="10"/>
  <c r="K263" i="10"/>
  <c r="E263" i="10"/>
  <c r="F16" i="3" a="1"/>
  <c r="F16" i="3" s="1"/>
  <c r="A263" i="10"/>
  <c r="B263" i="10"/>
  <c r="C263" i="10"/>
  <c r="M263" i="10"/>
  <c r="L263" i="10"/>
  <c r="D263" i="10"/>
  <c r="J263" i="10"/>
  <c r="I263" i="10"/>
  <c r="H263" i="10"/>
  <c r="G263" i="10"/>
  <c r="F263" i="10"/>
  <c r="C262" i="10"/>
  <c r="B262" i="10"/>
  <c r="I18" i="4"/>
  <c r="D16" i="3" s="1"/>
  <c r="A262" i="10"/>
  <c r="E16" i="3" a="1"/>
  <c r="E16" i="3" s="1"/>
  <c r="M262" i="10"/>
  <c r="L262" i="10"/>
  <c r="K262" i="10"/>
  <c r="J262" i="10"/>
  <c r="I262" i="10"/>
  <c r="H262" i="10"/>
  <c r="G262" i="10"/>
  <c r="F262" i="10"/>
  <c r="E262" i="10"/>
  <c r="D262" i="10"/>
  <c r="B261" i="10"/>
  <c r="A261" i="10"/>
  <c r="X15" i="3" a="1"/>
  <c r="X15" i="3" s="1"/>
  <c r="M261" i="10"/>
  <c r="L261" i="10"/>
  <c r="K261" i="10"/>
  <c r="J261" i="10"/>
  <c r="I261" i="10"/>
  <c r="H261" i="10"/>
  <c r="G261" i="10"/>
  <c r="F261" i="10"/>
  <c r="E261" i="10"/>
  <c r="D261" i="10"/>
  <c r="C261" i="10"/>
  <c r="W15" i="3" a="1"/>
  <c r="W15" i="3" s="1"/>
  <c r="A260" i="10"/>
  <c r="M260" i="10"/>
  <c r="L260" i="10"/>
  <c r="K260" i="10"/>
  <c r="J260" i="10"/>
  <c r="I260" i="10"/>
  <c r="H260" i="10"/>
  <c r="G260" i="10"/>
  <c r="F260" i="10"/>
  <c r="E260" i="10"/>
  <c r="D260" i="10"/>
  <c r="C260" i="10"/>
  <c r="B260" i="10"/>
  <c r="G259" i="10"/>
  <c r="E259" i="10"/>
  <c r="V15" i="3" a="1"/>
  <c r="V15" i="3" s="1"/>
  <c r="C259" i="10"/>
  <c r="B259" i="10"/>
  <c r="A259" i="10"/>
  <c r="F259" i="10"/>
  <c r="M259" i="10"/>
  <c r="L259" i="10"/>
  <c r="H259" i="10"/>
  <c r="K259" i="10"/>
  <c r="I259" i="10"/>
  <c r="J259" i="10"/>
  <c r="D259" i="10"/>
  <c r="G258" i="10"/>
  <c r="F258" i="10"/>
  <c r="E258" i="10"/>
  <c r="D258" i="10"/>
  <c r="I258" i="10"/>
  <c r="C258" i="10"/>
  <c r="J258" i="10"/>
  <c r="K258" i="10"/>
  <c r="L258" i="10"/>
  <c r="M258" i="10"/>
  <c r="B258" i="10"/>
  <c r="A258" i="10"/>
  <c r="U15" i="3" a="1"/>
  <c r="U15" i="3" s="1"/>
  <c r="H258" i="10"/>
  <c r="L257" i="10"/>
  <c r="K257" i="10"/>
  <c r="G257" i="10"/>
  <c r="F257" i="10"/>
  <c r="E257" i="10"/>
  <c r="A257" i="10"/>
  <c r="B257" i="10"/>
  <c r="T15" i="3" a="1"/>
  <c r="T15" i="3" s="1"/>
  <c r="C257" i="10"/>
  <c r="D257" i="10"/>
  <c r="H257" i="10"/>
  <c r="I257" i="10"/>
  <c r="M257" i="10"/>
  <c r="J257" i="10"/>
  <c r="B256" i="10"/>
  <c r="S15" i="3" a="1"/>
  <c r="S15" i="3" s="1"/>
  <c r="C256" i="10"/>
  <c r="D256" i="10"/>
  <c r="E256" i="10"/>
  <c r="F256" i="10"/>
  <c r="G256" i="10"/>
  <c r="H256" i="10"/>
  <c r="I256" i="10"/>
  <c r="J256" i="10"/>
  <c r="K256" i="10"/>
  <c r="L256" i="10"/>
  <c r="M256" i="10"/>
  <c r="A256" i="10"/>
  <c r="R15" i="3" a="1"/>
  <c r="R15" i="3" s="1"/>
  <c r="A255" i="10"/>
  <c r="M255" i="10"/>
  <c r="L255" i="10"/>
  <c r="K255" i="10"/>
  <c r="J255" i="10"/>
  <c r="I255" i="10"/>
  <c r="E255" i="10"/>
  <c r="D255" i="10"/>
  <c r="H255" i="10"/>
  <c r="G255" i="10"/>
  <c r="C255" i="10"/>
  <c r="F255" i="10"/>
  <c r="B255" i="10"/>
  <c r="E254" i="10"/>
  <c r="A254" i="10"/>
  <c r="F254" i="10"/>
  <c r="G254" i="10"/>
  <c r="H254" i="10"/>
  <c r="I254" i="10"/>
  <c r="J254" i="10"/>
  <c r="M254" i="10"/>
  <c r="K254" i="10"/>
  <c r="L254" i="10"/>
  <c r="D254" i="10"/>
  <c r="C254" i="10"/>
  <c r="B254" i="10"/>
  <c r="Q15" i="3" a="1"/>
  <c r="Q15" i="3" s="1"/>
  <c r="M253" i="10"/>
  <c r="L253" i="10"/>
  <c r="K253" i="10"/>
  <c r="J253" i="10"/>
  <c r="I253" i="10"/>
  <c r="H253" i="10"/>
  <c r="G253" i="10"/>
  <c r="E253" i="10"/>
  <c r="F253" i="10"/>
  <c r="P15" i="3" a="1"/>
  <c r="P15" i="3" s="1"/>
  <c r="A253" i="10"/>
  <c r="B253" i="10"/>
  <c r="C253" i="10"/>
  <c r="D253" i="10"/>
  <c r="K252" i="10"/>
  <c r="A252" i="10"/>
  <c r="M252" i="10"/>
  <c r="L252" i="10"/>
  <c r="J252" i="10"/>
  <c r="I252" i="10"/>
  <c r="H252" i="10"/>
  <c r="G252" i="10"/>
  <c r="F252" i="10"/>
  <c r="E252" i="10"/>
  <c r="D252" i="10"/>
  <c r="C252" i="10"/>
  <c r="B252" i="10"/>
  <c r="O15" i="3" a="1"/>
  <c r="O15" i="3" s="1"/>
  <c r="A251" i="10"/>
  <c r="N15" i="3" a="1"/>
  <c r="N15" i="3" s="1"/>
  <c r="M251" i="10"/>
  <c r="L251" i="10"/>
  <c r="K251" i="10"/>
  <c r="I251" i="10"/>
  <c r="H251" i="10"/>
  <c r="G251" i="10"/>
  <c r="F251" i="10"/>
  <c r="E251" i="10"/>
  <c r="D251" i="10"/>
  <c r="C251" i="10"/>
  <c r="B251" i="10"/>
  <c r="J251" i="10"/>
  <c r="M15" i="3" a="1"/>
  <c r="M15" i="3" s="1"/>
  <c r="G250" i="10"/>
  <c r="E250" i="10"/>
  <c r="H250" i="10"/>
  <c r="M250" i="10"/>
  <c r="L250" i="10"/>
  <c r="K250" i="10"/>
  <c r="J250" i="10"/>
  <c r="B250" i="10"/>
  <c r="C250" i="10"/>
  <c r="D250" i="10"/>
  <c r="A250" i="10"/>
  <c r="I250" i="10"/>
  <c r="F250" i="10"/>
  <c r="D249" i="10"/>
  <c r="J249" i="10"/>
  <c r="I249" i="10"/>
  <c r="H249" i="10"/>
  <c r="G249" i="10"/>
  <c r="F249" i="10"/>
  <c r="E249" i="10"/>
  <c r="L249" i="10"/>
  <c r="C249" i="10"/>
  <c r="B249" i="10"/>
  <c r="A249" i="10"/>
  <c r="K249" i="10"/>
  <c r="M249" i="10"/>
  <c r="L15" i="3" a="1"/>
  <c r="L15" i="3" s="1"/>
  <c r="M248" i="10"/>
  <c r="L248" i="10"/>
  <c r="K248" i="10"/>
  <c r="I248" i="10"/>
  <c r="H248" i="10"/>
  <c r="G248" i="10"/>
  <c r="F248" i="10"/>
  <c r="E248" i="10"/>
  <c r="D248" i="10"/>
  <c r="C248" i="10"/>
  <c r="B248" i="10"/>
  <c r="A248" i="10"/>
  <c r="K15" i="3" a="1"/>
  <c r="K15" i="3" s="1"/>
  <c r="J248" i="10"/>
  <c r="H247" i="10"/>
  <c r="B247" i="10"/>
  <c r="M247" i="10"/>
  <c r="G247" i="10"/>
  <c r="F247" i="10"/>
  <c r="A247" i="10"/>
  <c r="K247" i="10"/>
  <c r="I247" i="10"/>
  <c r="J15" i="3" a="1"/>
  <c r="J15" i="3" s="1"/>
  <c r="J247" i="10"/>
  <c r="E247" i="10"/>
  <c r="D247" i="10"/>
  <c r="C247" i="10"/>
  <c r="L247" i="10"/>
  <c r="I15" i="3" a="1"/>
  <c r="I15" i="3" s="1"/>
  <c r="M246" i="10"/>
  <c r="L246" i="10"/>
  <c r="K246" i="10"/>
  <c r="J246" i="10"/>
  <c r="I246" i="10"/>
  <c r="H246" i="10"/>
  <c r="G246" i="10"/>
  <c r="F246" i="10"/>
  <c r="E246" i="10"/>
  <c r="D246" i="10"/>
  <c r="C246" i="10"/>
  <c r="B246" i="10"/>
  <c r="A246" i="10"/>
  <c r="G245" i="10"/>
  <c r="H245" i="10"/>
  <c r="I245" i="10"/>
  <c r="J245" i="10"/>
  <c r="K245" i="10"/>
  <c r="L245" i="10"/>
  <c r="M245" i="10"/>
  <c r="F245" i="10"/>
  <c r="E245" i="10"/>
  <c r="D245" i="10"/>
  <c r="C245" i="10"/>
  <c r="B245" i="10"/>
  <c r="A245" i="10"/>
  <c r="H15" i="3" a="1"/>
  <c r="H15" i="3" s="1"/>
  <c r="L244" i="10"/>
  <c r="K244" i="10"/>
  <c r="J244" i="10"/>
  <c r="I244" i="10"/>
  <c r="H244" i="10"/>
  <c r="G244" i="10"/>
  <c r="F244" i="10"/>
  <c r="E244" i="10"/>
  <c r="D244" i="10"/>
  <c r="C244" i="10"/>
  <c r="B244" i="10"/>
  <c r="M244" i="10"/>
  <c r="G15" i="3" a="1"/>
  <c r="G15" i="3" s="1"/>
  <c r="A244" i="10"/>
  <c r="L243" i="10"/>
  <c r="M243" i="10"/>
  <c r="K243" i="10"/>
  <c r="J243" i="10"/>
  <c r="I243" i="10"/>
  <c r="H243" i="10"/>
  <c r="G243" i="10"/>
  <c r="F243" i="10"/>
  <c r="E243" i="10"/>
  <c r="D243" i="10"/>
  <c r="C243" i="10"/>
  <c r="B243" i="10"/>
  <c r="A243" i="10"/>
  <c r="F15" i="3" a="1"/>
  <c r="F15" i="3" s="1"/>
  <c r="D242" i="10"/>
  <c r="K242" i="10"/>
  <c r="J242" i="10"/>
  <c r="I242" i="10"/>
  <c r="H242" i="10"/>
  <c r="G242" i="10"/>
  <c r="F242" i="10"/>
  <c r="E242" i="10"/>
  <c r="L242" i="10"/>
  <c r="C242" i="10"/>
  <c r="B242" i="10"/>
  <c r="A242" i="10"/>
  <c r="E15" i="3" a="1"/>
  <c r="E15" i="3" s="1"/>
  <c r="M242" i="10"/>
  <c r="I17" i="4"/>
  <c r="K241" i="10"/>
  <c r="I241" i="10"/>
  <c r="H241" i="10"/>
  <c r="L241" i="10"/>
  <c r="M241" i="10"/>
  <c r="X14" i="3" a="1"/>
  <c r="X14" i="3" s="1"/>
  <c r="A241" i="10"/>
  <c r="B241" i="10"/>
  <c r="C241" i="10"/>
  <c r="D241" i="10"/>
  <c r="E241" i="10"/>
  <c r="F241" i="10"/>
  <c r="G241" i="10"/>
  <c r="J241" i="10"/>
  <c r="G240" i="10"/>
  <c r="B240" i="10"/>
  <c r="H240" i="10"/>
  <c r="I240" i="10"/>
  <c r="J240" i="10"/>
  <c r="K240" i="10"/>
  <c r="L240" i="10"/>
  <c r="M240" i="10"/>
  <c r="W14" i="3" a="1"/>
  <c r="W14" i="3" s="1"/>
  <c r="A240" i="10"/>
  <c r="F240" i="10"/>
  <c r="E240" i="10"/>
  <c r="D240" i="10"/>
  <c r="C240" i="10"/>
  <c r="A239" i="10"/>
  <c r="V14" i="3" a="1"/>
  <c r="V14" i="3" s="1"/>
  <c r="M239" i="10"/>
  <c r="L239" i="10"/>
  <c r="K239" i="10"/>
  <c r="J239" i="10"/>
  <c r="I239" i="10"/>
  <c r="H239" i="10"/>
  <c r="G239" i="10"/>
  <c r="F239" i="10"/>
  <c r="E239" i="10"/>
  <c r="D239" i="10"/>
  <c r="C239" i="10"/>
  <c r="B239" i="10"/>
  <c r="F238" i="10"/>
  <c r="M238" i="10"/>
  <c r="L238" i="10"/>
  <c r="K238" i="10"/>
  <c r="J238" i="10"/>
  <c r="I238" i="10"/>
  <c r="H238" i="10"/>
  <c r="U14" i="3" a="1"/>
  <c r="U14" i="3" s="1"/>
  <c r="G238" i="10"/>
  <c r="A238" i="10"/>
  <c r="B238" i="10"/>
  <c r="C238" i="10"/>
  <c r="D238" i="10"/>
  <c r="E238" i="10"/>
  <c r="L237" i="10"/>
  <c r="T14" i="3" a="1"/>
  <c r="T14" i="3" s="1"/>
  <c r="M237" i="10"/>
  <c r="K237" i="10"/>
  <c r="J237" i="10"/>
  <c r="I237" i="10"/>
  <c r="H237" i="10"/>
  <c r="G237" i="10"/>
  <c r="F237" i="10"/>
  <c r="E237" i="10"/>
  <c r="D237" i="10"/>
  <c r="C237" i="10"/>
  <c r="B237" i="10"/>
  <c r="A237" i="10"/>
  <c r="K236" i="10"/>
  <c r="L236" i="10"/>
  <c r="M236" i="10"/>
  <c r="J236" i="10"/>
  <c r="I236" i="10"/>
  <c r="H236" i="10"/>
  <c r="G236" i="10"/>
  <c r="F236" i="10"/>
  <c r="E236" i="10"/>
  <c r="D236" i="10"/>
  <c r="C236" i="10"/>
  <c r="B236" i="10"/>
  <c r="A236" i="10"/>
  <c r="S14" i="3" a="1"/>
  <c r="S14" i="3" s="1"/>
  <c r="B235" i="10"/>
  <c r="R14" i="3" a="1"/>
  <c r="R14" i="3" s="1"/>
  <c r="A235" i="10"/>
  <c r="C235" i="10"/>
  <c r="M235" i="10"/>
  <c r="L235" i="10"/>
  <c r="K235" i="10"/>
  <c r="J235" i="10"/>
  <c r="I235" i="10"/>
  <c r="H235" i="10"/>
  <c r="G235" i="10"/>
  <c r="F235" i="10"/>
  <c r="E235" i="10"/>
  <c r="D235" i="10"/>
  <c r="C234" i="10"/>
  <c r="Q14" i="3" a="1"/>
  <c r="Q14" i="3" s="1"/>
  <c r="D234" i="10"/>
  <c r="G234" i="10"/>
  <c r="F234" i="10"/>
  <c r="B234" i="10"/>
  <c r="A234" i="10"/>
  <c r="E234" i="10"/>
  <c r="M234" i="10"/>
  <c r="L234" i="10"/>
  <c r="K234" i="10"/>
  <c r="J234" i="10"/>
  <c r="I234" i="10"/>
  <c r="H234" i="10"/>
  <c r="F233" i="10"/>
  <c r="E233" i="10"/>
  <c r="D233" i="10"/>
  <c r="C233" i="10"/>
  <c r="B233" i="10"/>
  <c r="A233" i="10"/>
  <c r="G233" i="10"/>
  <c r="H233" i="10"/>
  <c r="I233" i="10"/>
  <c r="J233" i="10"/>
  <c r="K233" i="10"/>
  <c r="L233" i="10"/>
  <c r="M233" i="10"/>
  <c r="P14" i="3" a="1"/>
  <c r="P14" i="3" s="1"/>
  <c r="O14" i="3" a="1"/>
  <c r="O14" i="3" s="1"/>
  <c r="H232" i="10"/>
  <c r="C232" i="10"/>
  <c r="B232" i="10"/>
  <c r="A232" i="10"/>
  <c r="J232" i="10"/>
  <c r="K232" i="10"/>
  <c r="L232" i="10"/>
  <c r="M232" i="10"/>
  <c r="F232" i="10"/>
  <c r="E232" i="10"/>
  <c r="I232" i="10"/>
  <c r="D232" i="10"/>
  <c r="G232" i="10"/>
  <c r="D231" i="10"/>
  <c r="C231" i="10"/>
  <c r="B231" i="10"/>
  <c r="A231" i="10"/>
  <c r="G231" i="10"/>
  <c r="F231" i="10"/>
  <c r="E231" i="10"/>
  <c r="H231" i="10"/>
  <c r="I231" i="10"/>
  <c r="N14" i="3" a="1"/>
  <c r="N14" i="3" s="1"/>
  <c r="J231" i="10"/>
  <c r="K231" i="10"/>
  <c r="L231" i="10"/>
  <c r="M231" i="10"/>
  <c r="M14" i="3" a="1"/>
  <c r="M14" i="3" s="1"/>
  <c r="B230" i="10"/>
  <c r="A230" i="10"/>
  <c r="E230" i="10"/>
  <c r="F230" i="10"/>
  <c r="G230" i="10"/>
  <c r="H230" i="10"/>
  <c r="I230" i="10"/>
  <c r="C230" i="10"/>
  <c r="J230" i="10"/>
  <c r="K230" i="10"/>
  <c r="L230" i="10"/>
  <c r="M230" i="10"/>
  <c r="D230" i="10"/>
  <c r="C229" i="10"/>
  <c r="A229" i="10"/>
  <c r="L14" i="3" a="1"/>
  <c r="L14" i="3" s="1"/>
  <c r="D229" i="10"/>
  <c r="E229" i="10"/>
  <c r="F229" i="10"/>
  <c r="G229" i="10"/>
  <c r="H229" i="10"/>
  <c r="I229" i="10"/>
  <c r="J229" i="10"/>
  <c r="K229" i="10"/>
  <c r="L229" i="10"/>
  <c r="M229" i="10"/>
  <c r="B229" i="10"/>
  <c r="A228" i="10"/>
  <c r="B228" i="10"/>
  <c r="M228" i="10"/>
  <c r="K14" i="3" a="1"/>
  <c r="K14" i="3" s="1"/>
  <c r="L228" i="10"/>
  <c r="K228" i="10"/>
  <c r="J228" i="10"/>
  <c r="I228" i="10"/>
  <c r="G228" i="10"/>
  <c r="F228" i="10"/>
  <c r="E228" i="10"/>
  <c r="D228" i="10"/>
  <c r="C228" i="10"/>
  <c r="H228" i="10"/>
  <c r="A227" i="10"/>
  <c r="B227" i="10"/>
  <c r="C227" i="10"/>
  <c r="D227" i="10"/>
  <c r="E227" i="10"/>
  <c r="F227" i="10"/>
  <c r="G227" i="10"/>
  <c r="H227" i="10"/>
  <c r="I227" i="10"/>
  <c r="J227" i="10"/>
  <c r="J14" i="3" a="1"/>
  <c r="J14" i="3" s="1"/>
  <c r="K227" i="10"/>
  <c r="L227" i="10"/>
  <c r="M227" i="10"/>
  <c r="E226" i="10"/>
  <c r="D226" i="10"/>
  <c r="F226" i="10"/>
  <c r="M226" i="10"/>
  <c r="L226" i="10"/>
  <c r="K226" i="10"/>
  <c r="J226" i="10"/>
  <c r="I14" i="3" a="1"/>
  <c r="I14" i="3" s="1"/>
  <c r="I226" i="10"/>
  <c r="H226" i="10"/>
  <c r="G226" i="10"/>
  <c r="C226" i="10"/>
  <c r="B226" i="10"/>
  <c r="A226" i="10"/>
  <c r="M225" i="10"/>
  <c r="I225" i="10"/>
  <c r="I16" i="4"/>
  <c r="D14" i="3" s="1"/>
  <c r="A225" i="10"/>
  <c r="B225" i="10"/>
  <c r="C225" i="10"/>
  <c r="D225" i="10"/>
  <c r="E225" i="10"/>
  <c r="F225" i="10"/>
  <c r="H14" i="3" a="1"/>
  <c r="H14" i="3" s="1"/>
  <c r="G225" i="10"/>
  <c r="H225" i="10"/>
  <c r="K225" i="10"/>
  <c r="L225" i="10"/>
  <c r="J225" i="10"/>
  <c r="K224" i="10"/>
  <c r="A224" i="10"/>
  <c r="B224" i="10"/>
  <c r="G14" i="3" a="1"/>
  <c r="G14" i="3" s="1"/>
  <c r="C224" i="10"/>
  <c r="D224" i="10"/>
  <c r="E224" i="10"/>
  <c r="L224" i="10"/>
  <c r="F224" i="10"/>
  <c r="G224" i="10"/>
  <c r="H224" i="10"/>
  <c r="I224" i="10"/>
  <c r="J224" i="10"/>
  <c r="M224" i="10"/>
  <c r="C223" i="10"/>
  <c r="B223" i="10"/>
  <c r="M223" i="10"/>
  <c r="L223" i="10"/>
  <c r="K223" i="10"/>
  <c r="J223" i="10"/>
  <c r="I223" i="10"/>
  <c r="H223" i="10"/>
  <c r="F14" i="3" a="1"/>
  <c r="F14" i="3" s="1"/>
  <c r="G223" i="10"/>
  <c r="F223" i="10"/>
  <c r="E223" i="10"/>
  <c r="D223" i="10"/>
  <c r="A223" i="10"/>
  <c r="H222" i="10"/>
  <c r="M222" i="10"/>
  <c r="L222" i="10"/>
  <c r="K222" i="10"/>
  <c r="J222" i="10"/>
  <c r="A222" i="10"/>
  <c r="E14" i="3" a="1"/>
  <c r="E14" i="3" s="1"/>
  <c r="B222" i="10"/>
  <c r="C222" i="10"/>
  <c r="D222" i="10"/>
  <c r="E222" i="10"/>
  <c r="F222" i="10"/>
  <c r="G222" i="10"/>
  <c r="I222" i="10"/>
  <c r="H221" i="10"/>
  <c r="G221" i="10"/>
  <c r="M221" i="10"/>
  <c r="L221" i="10"/>
  <c r="K221" i="10"/>
  <c r="J221" i="10"/>
  <c r="F221" i="10"/>
  <c r="E221" i="10"/>
  <c r="D221" i="10"/>
  <c r="C221" i="10"/>
  <c r="B221" i="10"/>
  <c r="X13" i="3" a="1"/>
  <c r="X13" i="3" s="1"/>
  <c r="A221" i="10"/>
  <c r="I221" i="10"/>
  <c r="G220" i="10"/>
  <c r="I220" i="10"/>
  <c r="J220" i="10"/>
  <c r="K220" i="10"/>
  <c r="L220" i="10"/>
  <c r="M220" i="10"/>
  <c r="W13" i="3" a="1"/>
  <c r="W13" i="3" s="1"/>
  <c r="A220" i="10"/>
  <c r="F220" i="10"/>
  <c r="H220" i="10"/>
  <c r="B220" i="10"/>
  <c r="C220" i="10"/>
  <c r="D220" i="10"/>
  <c r="E220" i="10"/>
  <c r="G219" i="10"/>
  <c r="D219" i="10"/>
  <c r="F219" i="10"/>
  <c r="M219" i="10"/>
  <c r="L219" i="10"/>
  <c r="K219" i="10"/>
  <c r="J219" i="10"/>
  <c r="E219" i="10"/>
  <c r="I219" i="10"/>
  <c r="V13" i="3" a="1"/>
  <c r="V13" i="3" s="1"/>
  <c r="H219" i="10"/>
  <c r="A219" i="10"/>
  <c r="B219" i="10"/>
  <c r="C219" i="10"/>
  <c r="F218" i="10"/>
  <c r="E218" i="10"/>
  <c r="H218" i="10"/>
  <c r="I218" i="10"/>
  <c r="J218" i="10"/>
  <c r="C218" i="10"/>
  <c r="K218" i="10"/>
  <c r="D218" i="10"/>
  <c r="L218" i="10"/>
  <c r="B218" i="10"/>
  <c r="U13" i="3" a="1"/>
  <c r="U13" i="3" s="1"/>
  <c r="A218" i="10"/>
  <c r="M218" i="10"/>
  <c r="G218" i="10"/>
  <c r="J217" i="10"/>
  <c r="K217" i="10"/>
  <c r="L217" i="10"/>
  <c r="M217" i="10"/>
  <c r="I217" i="10"/>
  <c r="T13" i="3" a="1"/>
  <c r="T13" i="3" s="1"/>
  <c r="H217" i="10"/>
  <c r="G217" i="10"/>
  <c r="F217" i="10"/>
  <c r="E217" i="10"/>
  <c r="D217" i="10"/>
  <c r="A217" i="10"/>
  <c r="B217" i="10"/>
  <c r="C217" i="10"/>
  <c r="C216" i="10"/>
  <c r="B216" i="10"/>
  <c r="M216" i="10"/>
  <c r="L216" i="10"/>
  <c r="K216" i="10"/>
  <c r="J216" i="10"/>
  <c r="I216" i="10"/>
  <c r="S13" i="3" a="1"/>
  <c r="S13" i="3" s="1"/>
  <c r="H216" i="10"/>
  <c r="G216" i="10"/>
  <c r="F216" i="10"/>
  <c r="E216" i="10"/>
  <c r="D216" i="10"/>
  <c r="A216" i="10"/>
  <c r="A215" i="10"/>
  <c r="M215" i="10"/>
  <c r="L215" i="10"/>
  <c r="K215" i="10"/>
  <c r="J215" i="10"/>
  <c r="H215" i="10"/>
  <c r="G215" i="10"/>
  <c r="R13" i="3" a="1"/>
  <c r="R13" i="3" s="1"/>
  <c r="F215" i="10"/>
  <c r="E215" i="10"/>
  <c r="D215" i="10"/>
  <c r="C215" i="10"/>
  <c r="B215" i="10"/>
  <c r="I215" i="10"/>
  <c r="A214" i="10"/>
  <c r="H214" i="10"/>
  <c r="I214" i="10"/>
  <c r="M214" i="10"/>
  <c r="L214" i="10"/>
  <c r="K214" i="10"/>
  <c r="J214" i="10"/>
  <c r="F214" i="10"/>
  <c r="E214" i="10"/>
  <c r="D214" i="10"/>
  <c r="C214" i="10"/>
  <c r="B214" i="10"/>
  <c r="G214" i="10"/>
  <c r="Q13" i="3" a="1"/>
  <c r="Q13" i="3" s="1"/>
  <c r="B213" i="10"/>
  <c r="C213" i="10"/>
  <c r="M213" i="10"/>
  <c r="L213" i="10"/>
  <c r="K213" i="10"/>
  <c r="J213" i="10"/>
  <c r="I213" i="10"/>
  <c r="H213" i="10"/>
  <c r="G213" i="10"/>
  <c r="P13" i="3" a="1"/>
  <c r="P13" i="3" s="1"/>
  <c r="F213" i="10"/>
  <c r="E213" i="10"/>
  <c r="D213" i="10"/>
  <c r="A213" i="10"/>
  <c r="M212" i="10"/>
  <c r="B212" i="10"/>
  <c r="L212" i="10"/>
  <c r="K212" i="10"/>
  <c r="J212" i="10"/>
  <c r="I212" i="10"/>
  <c r="O13" i="3" a="1"/>
  <c r="O13" i="3" s="1"/>
  <c r="H212" i="10"/>
  <c r="A212" i="10"/>
  <c r="G212" i="10"/>
  <c r="F212" i="10"/>
  <c r="E212" i="10"/>
  <c r="D212" i="10"/>
  <c r="C212" i="10"/>
  <c r="M211" i="10"/>
  <c r="J211" i="10"/>
  <c r="I211" i="10"/>
  <c r="H211" i="10"/>
  <c r="G211" i="10"/>
  <c r="F211" i="10"/>
  <c r="E211" i="10"/>
  <c r="D211" i="10"/>
  <c r="N13" i="3" a="1"/>
  <c r="N13" i="3" s="1"/>
  <c r="C211" i="10"/>
  <c r="B211" i="10"/>
  <c r="K211" i="10"/>
  <c r="A211" i="10"/>
  <c r="L211" i="10"/>
  <c r="C210" i="10"/>
  <c r="L210" i="10"/>
  <c r="J210" i="10"/>
  <c r="I210" i="10"/>
  <c r="H210" i="10"/>
  <c r="M13" i="3" a="1"/>
  <c r="M13" i="3" s="1"/>
  <c r="G210" i="10"/>
  <c r="F210" i="10"/>
  <c r="E210" i="10"/>
  <c r="D210" i="10"/>
  <c r="M210" i="10"/>
  <c r="B210" i="10"/>
  <c r="A210" i="10"/>
  <c r="K210" i="10"/>
  <c r="I209" i="10"/>
  <c r="C209" i="10"/>
  <c r="D209" i="10"/>
  <c r="E209" i="10"/>
  <c r="F209" i="10"/>
  <c r="G209" i="10"/>
  <c r="H209" i="10"/>
  <c r="A209" i="10"/>
  <c r="J209" i="10"/>
  <c r="K209" i="10"/>
  <c r="L209" i="10"/>
  <c r="M209" i="10"/>
  <c r="B209" i="10"/>
  <c r="L13" i="3" a="1"/>
  <c r="L13" i="3" s="1"/>
  <c r="M208" i="10"/>
  <c r="L208" i="10"/>
  <c r="J208" i="10"/>
  <c r="B208" i="10"/>
  <c r="C208" i="10"/>
  <c r="D208" i="10"/>
  <c r="E208" i="10"/>
  <c r="K13" i="3" a="1"/>
  <c r="K13" i="3" s="1"/>
  <c r="A208" i="10"/>
  <c r="I208" i="10"/>
  <c r="F208" i="10"/>
  <c r="G208" i="10"/>
  <c r="H208" i="10"/>
  <c r="K208" i="10"/>
  <c r="L207" i="10"/>
  <c r="F207" i="10"/>
  <c r="E207" i="10"/>
  <c r="D207" i="10"/>
  <c r="C207" i="10"/>
  <c r="G207" i="10"/>
  <c r="B207" i="10"/>
  <c r="A207" i="10"/>
  <c r="H207" i="10"/>
  <c r="I207" i="10"/>
  <c r="J207" i="10"/>
  <c r="K207" i="10"/>
  <c r="J13" i="3" a="1"/>
  <c r="J13" i="3" s="1"/>
  <c r="M207" i="10"/>
  <c r="I206" i="10"/>
  <c r="K206" i="10"/>
  <c r="A206" i="10"/>
  <c r="B206" i="10"/>
  <c r="C206" i="10"/>
  <c r="D206" i="10"/>
  <c r="E206" i="10"/>
  <c r="F206" i="10"/>
  <c r="G206" i="10"/>
  <c r="H206" i="10"/>
  <c r="J206" i="10"/>
  <c r="I13" i="3" a="1"/>
  <c r="I13" i="3" s="1"/>
  <c r="M206" i="10"/>
  <c r="L206" i="10"/>
  <c r="J205" i="10"/>
  <c r="H13" i="3" a="1"/>
  <c r="H13" i="3" s="1"/>
  <c r="I205" i="10"/>
  <c r="H205" i="10"/>
  <c r="G205" i="10"/>
  <c r="F205" i="10"/>
  <c r="E205" i="10"/>
  <c r="D205" i="10"/>
  <c r="C205" i="10"/>
  <c r="B205" i="10"/>
  <c r="A205" i="10"/>
  <c r="M205" i="10"/>
  <c r="L205" i="10"/>
  <c r="K205" i="10"/>
  <c r="I204" i="10"/>
  <c r="H204" i="10"/>
  <c r="G13" i="3" a="1"/>
  <c r="G13" i="3" s="1"/>
  <c r="G204" i="10"/>
  <c r="F204" i="10"/>
  <c r="E204" i="10"/>
  <c r="D204" i="10"/>
  <c r="C204" i="10"/>
  <c r="B204" i="10"/>
  <c r="A204" i="10"/>
  <c r="M204" i="10"/>
  <c r="L204" i="10"/>
  <c r="K204" i="10"/>
  <c r="J204" i="10"/>
  <c r="H203" i="10"/>
  <c r="G203" i="10"/>
  <c r="F13" i="3" a="1"/>
  <c r="F13" i="3" s="1"/>
  <c r="F203" i="10"/>
  <c r="E203" i="10"/>
  <c r="D203" i="10"/>
  <c r="C203" i="10"/>
  <c r="B203" i="10"/>
  <c r="A203" i="10"/>
  <c r="M203" i="10"/>
  <c r="L203" i="10"/>
  <c r="K203" i="10"/>
  <c r="J203" i="10"/>
  <c r="I203" i="10"/>
  <c r="F202" i="10"/>
  <c r="E202" i="10"/>
  <c r="E13" i="3" a="1"/>
  <c r="E13" i="3" s="1"/>
  <c r="D202" i="10"/>
  <c r="I15" i="4"/>
  <c r="D13" i="3" s="1"/>
  <c r="C202" i="10"/>
  <c r="B202" i="10"/>
  <c r="A202" i="10"/>
  <c r="M202" i="10"/>
  <c r="L202" i="10"/>
  <c r="K202" i="10"/>
  <c r="J202" i="10"/>
  <c r="I202" i="10"/>
  <c r="H202" i="10"/>
  <c r="G202" i="10"/>
  <c r="D201" i="10"/>
  <c r="E201" i="10"/>
  <c r="X12" i="3" a="1"/>
  <c r="X12" i="3" s="1"/>
  <c r="A201" i="10"/>
  <c r="B201" i="10"/>
  <c r="C201" i="10"/>
  <c r="M201" i="10"/>
  <c r="L201" i="10"/>
  <c r="K201" i="10"/>
  <c r="J201" i="10"/>
  <c r="I201" i="10"/>
  <c r="H201" i="10"/>
  <c r="G201" i="10"/>
  <c r="F201" i="10"/>
  <c r="K200" i="10"/>
  <c r="D200" i="10"/>
  <c r="W12" i="3" a="1"/>
  <c r="W12" i="3" s="1"/>
  <c r="A200" i="10"/>
  <c r="B200" i="10"/>
  <c r="M200" i="10"/>
  <c r="L200" i="10"/>
  <c r="C200" i="10"/>
  <c r="J200" i="10"/>
  <c r="I200" i="10"/>
  <c r="H200" i="10"/>
  <c r="G200" i="10"/>
  <c r="F200" i="10"/>
  <c r="E200" i="10"/>
  <c r="C199" i="10"/>
  <c r="B199" i="10"/>
  <c r="A199" i="10"/>
  <c r="V12" i="3" a="1"/>
  <c r="V12" i="3" s="1"/>
  <c r="M199" i="10"/>
  <c r="L199" i="10"/>
  <c r="K199" i="10"/>
  <c r="J199" i="10"/>
  <c r="I199" i="10"/>
  <c r="H199" i="10"/>
  <c r="G199" i="10"/>
  <c r="F199" i="10"/>
  <c r="E199" i="10"/>
  <c r="D199" i="10"/>
  <c r="D198" i="10"/>
  <c r="A198" i="10"/>
  <c r="U12" i="3" a="1"/>
  <c r="U12" i="3" s="1"/>
  <c r="M198" i="10"/>
  <c r="L198" i="10"/>
  <c r="K198" i="10"/>
  <c r="J198" i="10"/>
  <c r="I198" i="10"/>
  <c r="H198" i="10"/>
  <c r="G198" i="10"/>
  <c r="F198" i="10"/>
  <c r="E198" i="10"/>
  <c r="B198" i="10"/>
  <c r="C198" i="10"/>
  <c r="C197" i="10"/>
  <c r="B197" i="10"/>
  <c r="A197" i="10"/>
  <c r="T12" i="3" a="1"/>
  <c r="T12" i="3" s="1"/>
  <c r="M197" i="10"/>
  <c r="L197" i="10"/>
  <c r="K197" i="10"/>
  <c r="J197" i="10"/>
  <c r="I197" i="10"/>
  <c r="H197" i="10"/>
  <c r="G197" i="10"/>
  <c r="F197" i="10"/>
  <c r="E197" i="10"/>
  <c r="D197" i="10"/>
  <c r="H196" i="10"/>
  <c r="F196" i="10"/>
  <c r="S12" i="3" a="1"/>
  <c r="S12" i="3" s="1"/>
  <c r="E196" i="10"/>
  <c r="D196" i="10"/>
  <c r="C196" i="10"/>
  <c r="B196" i="10"/>
  <c r="A196" i="10"/>
  <c r="G196" i="10"/>
  <c r="M196" i="10"/>
  <c r="L196" i="10"/>
  <c r="K196" i="10"/>
  <c r="J196" i="10"/>
  <c r="I196" i="10"/>
  <c r="F195" i="10"/>
  <c r="C195" i="10"/>
  <c r="I14" i="4"/>
  <c r="D12" i="3" s="1"/>
  <c r="R12" i="3" a="1"/>
  <c r="R12" i="3" s="1"/>
  <c r="B195" i="10"/>
  <c r="A195" i="10"/>
  <c r="L195" i="10"/>
  <c r="D195" i="10"/>
  <c r="M195" i="10"/>
  <c r="E195" i="10"/>
  <c r="K195" i="10"/>
  <c r="J195" i="10"/>
  <c r="I195" i="10"/>
  <c r="H195" i="10"/>
  <c r="G195" i="10"/>
  <c r="E194" i="10"/>
  <c r="D194" i="10"/>
  <c r="C194" i="10"/>
  <c r="B194" i="10"/>
  <c r="Q12" i="3" a="1"/>
  <c r="Q12" i="3" s="1"/>
  <c r="A194" i="10"/>
  <c r="M194" i="10"/>
  <c r="L194" i="10"/>
  <c r="K194" i="10"/>
  <c r="J194" i="10"/>
  <c r="I194" i="10"/>
  <c r="H194" i="10"/>
  <c r="G194" i="10"/>
  <c r="F194" i="10"/>
  <c r="D193" i="10"/>
  <c r="C193" i="10"/>
  <c r="B193" i="10"/>
  <c r="A193" i="10"/>
  <c r="P12" i="3" a="1"/>
  <c r="P12" i="3" s="1"/>
  <c r="M193" i="10"/>
  <c r="L193" i="10"/>
  <c r="K193" i="10"/>
  <c r="J193" i="10"/>
  <c r="I193" i="10"/>
  <c r="H193" i="10"/>
  <c r="G193" i="10"/>
  <c r="F193" i="10"/>
  <c r="E193" i="10"/>
  <c r="C192" i="10"/>
  <c r="B192" i="10"/>
  <c r="O12" i="3" a="1"/>
  <c r="O12" i="3" s="1"/>
  <c r="A192" i="10"/>
  <c r="M192" i="10"/>
  <c r="L192" i="10"/>
  <c r="K192" i="10"/>
  <c r="J192" i="10"/>
  <c r="I192" i="10"/>
  <c r="H192" i="10"/>
  <c r="G192" i="10"/>
  <c r="F192" i="10"/>
  <c r="E192" i="10"/>
  <c r="D192" i="10"/>
  <c r="N12" i="3" a="1"/>
  <c r="N12" i="3" s="1"/>
  <c r="B191" i="10"/>
  <c r="A191" i="10"/>
  <c r="M191" i="10"/>
  <c r="L191" i="10"/>
  <c r="K191" i="10"/>
  <c r="J191" i="10"/>
  <c r="I191" i="10"/>
  <c r="H191" i="10"/>
  <c r="G191" i="10"/>
  <c r="F191" i="10"/>
  <c r="E191" i="10"/>
  <c r="D191" i="10"/>
  <c r="C191" i="10"/>
  <c r="M12" i="3" a="1"/>
  <c r="M12" i="3" s="1"/>
  <c r="L190" i="10"/>
  <c r="M190" i="10"/>
  <c r="A190" i="10"/>
  <c r="B190" i="10"/>
  <c r="C190" i="10"/>
  <c r="D190" i="10"/>
  <c r="E190" i="10"/>
  <c r="F190" i="10"/>
  <c r="G190" i="10"/>
  <c r="H190" i="10"/>
  <c r="I190" i="10"/>
  <c r="J190" i="10"/>
  <c r="K190" i="10"/>
  <c r="D189" i="10"/>
  <c r="M189" i="10"/>
  <c r="L189" i="10"/>
  <c r="K189" i="10"/>
  <c r="J189" i="10"/>
  <c r="I189" i="10"/>
  <c r="H189" i="10"/>
  <c r="G189" i="10"/>
  <c r="F189" i="10"/>
  <c r="E189" i="10"/>
  <c r="L12" i="3" a="1"/>
  <c r="L12" i="3" s="1"/>
  <c r="C189" i="10"/>
  <c r="B189" i="10"/>
  <c r="A189" i="10"/>
  <c r="M188" i="10"/>
  <c r="L188" i="10"/>
  <c r="K188" i="10"/>
  <c r="J188" i="10"/>
  <c r="I188" i="10"/>
  <c r="H188" i="10"/>
  <c r="G188" i="10"/>
  <c r="F188" i="10"/>
  <c r="E188" i="10"/>
  <c r="D188" i="10"/>
  <c r="C188" i="10"/>
  <c r="B188" i="10"/>
  <c r="A188" i="10"/>
  <c r="K12" i="3" a="1"/>
  <c r="K12" i="3" s="1"/>
  <c r="E187" i="10"/>
  <c r="K187" i="10"/>
  <c r="J187" i="10"/>
  <c r="I187" i="10"/>
  <c r="H187" i="10"/>
  <c r="G187" i="10"/>
  <c r="F187" i="10"/>
  <c r="L187" i="10"/>
  <c r="D187" i="10"/>
  <c r="C187" i="10"/>
  <c r="B187" i="10"/>
  <c r="A187" i="10"/>
  <c r="M187" i="10"/>
  <c r="J12" i="3" a="1"/>
  <c r="J12" i="3" s="1"/>
  <c r="D186" i="10"/>
  <c r="J186" i="10"/>
  <c r="I186" i="10"/>
  <c r="H186" i="10"/>
  <c r="G186" i="10"/>
  <c r="F186" i="10"/>
  <c r="E186" i="10"/>
  <c r="L186" i="10"/>
  <c r="C186" i="10"/>
  <c r="B186" i="10"/>
  <c r="A186" i="10"/>
  <c r="K186" i="10"/>
  <c r="M186" i="10"/>
  <c r="I12" i="3" a="1"/>
  <c r="I12" i="3" s="1"/>
  <c r="M185" i="10"/>
  <c r="L185" i="10"/>
  <c r="K185" i="10"/>
  <c r="I185" i="10"/>
  <c r="H185" i="10"/>
  <c r="G185" i="10"/>
  <c r="F185" i="10"/>
  <c r="E185" i="10"/>
  <c r="D185" i="10"/>
  <c r="C185" i="10"/>
  <c r="B185" i="10"/>
  <c r="A185" i="10"/>
  <c r="H12" i="3" a="1"/>
  <c r="H12" i="3" s="1"/>
  <c r="J185" i="10"/>
  <c r="A184" i="10"/>
  <c r="H184" i="10"/>
  <c r="G184" i="10"/>
  <c r="F184" i="10"/>
  <c r="E184" i="10"/>
  <c r="D184" i="10"/>
  <c r="C184" i="10"/>
  <c r="B184" i="10"/>
  <c r="M184" i="10"/>
  <c r="G12" i="3" a="1"/>
  <c r="G12" i="3" s="1"/>
  <c r="I184" i="10"/>
  <c r="K184" i="10"/>
  <c r="J184" i="10"/>
  <c r="L184" i="10"/>
  <c r="B183" i="10"/>
  <c r="H183" i="10"/>
  <c r="G183" i="10"/>
  <c r="F183" i="10"/>
  <c r="E183" i="10"/>
  <c r="D183" i="10"/>
  <c r="C183" i="10"/>
  <c r="J183" i="10"/>
  <c r="A183" i="10"/>
  <c r="K183" i="10"/>
  <c r="L183" i="10"/>
  <c r="I183" i="10"/>
  <c r="F12" i="3" a="1"/>
  <c r="F12" i="3" s="1"/>
  <c r="M183" i="10"/>
  <c r="M182" i="10"/>
  <c r="L182" i="10"/>
  <c r="K182" i="10"/>
  <c r="I182" i="10"/>
  <c r="H182" i="10"/>
  <c r="G182" i="10"/>
  <c r="F182" i="10"/>
  <c r="E182" i="10"/>
  <c r="D182" i="10"/>
  <c r="C182" i="10"/>
  <c r="B182" i="10"/>
  <c r="A182" i="10"/>
  <c r="E12" i="3" a="1"/>
  <c r="E12" i="3" s="1"/>
  <c r="J182" i="10"/>
  <c r="I181" i="10"/>
  <c r="H181" i="10"/>
  <c r="G181" i="10"/>
  <c r="F181" i="10"/>
  <c r="E181" i="10"/>
  <c r="D181" i="10"/>
  <c r="C181" i="10"/>
  <c r="B181" i="10"/>
  <c r="A181" i="10"/>
  <c r="X11" i="3" a="1"/>
  <c r="X11" i="3" s="1"/>
  <c r="M181" i="10"/>
  <c r="L181" i="10"/>
  <c r="K181" i="10"/>
  <c r="J181" i="10"/>
  <c r="A180" i="10"/>
  <c r="G180" i="10"/>
  <c r="F180" i="10"/>
  <c r="E180" i="10"/>
  <c r="D180" i="10"/>
  <c r="C180" i="10"/>
  <c r="B180" i="10"/>
  <c r="H180" i="10"/>
  <c r="M180" i="10"/>
  <c r="W11" i="3" a="1"/>
  <c r="W11" i="3" s="1"/>
  <c r="L180" i="10"/>
  <c r="K180" i="10"/>
  <c r="J180" i="10"/>
  <c r="I180" i="10"/>
  <c r="G179" i="10"/>
  <c r="F179" i="10"/>
  <c r="E179" i="10"/>
  <c r="D179" i="10"/>
  <c r="C179" i="10"/>
  <c r="B179" i="10"/>
  <c r="A179" i="10"/>
  <c r="H179" i="10"/>
  <c r="I179" i="10"/>
  <c r="J179" i="10"/>
  <c r="K179" i="10"/>
  <c r="L179" i="10"/>
  <c r="M179" i="10"/>
  <c r="V11" i="3" a="1"/>
  <c r="V11" i="3" s="1"/>
  <c r="M178" i="10"/>
  <c r="U11" i="3" a="1"/>
  <c r="U11" i="3" s="1"/>
  <c r="D178" i="10"/>
  <c r="C178" i="10"/>
  <c r="B178" i="10"/>
  <c r="A178" i="10"/>
  <c r="F178" i="10"/>
  <c r="G178" i="10"/>
  <c r="H178" i="10"/>
  <c r="I178" i="10"/>
  <c r="J178" i="10"/>
  <c r="E178" i="10"/>
  <c r="K178" i="10"/>
  <c r="L178" i="10"/>
  <c r="T11" i="3" a="1"/>
  <c r="T11" i="3" s="1"/>
  <c r="D177" i="10"/>
  <c r="C177" i="10"/>
  <c r="B177" i="10"/>
  <c r="A177" i="10"/>
  <c r="M177" i="10"/>
  <c r="L177" i="10"/>
  <c r="E177" i="10"/>
  <c r="K177" i="10"/>
  <c r="J177" i="10"/>
  <c r="I177" i="10"/>
  <c r="H177" i="10"/>
  <c r="G177" i="10"/>
  <c r="F177" i="10"/>
  <c r="D176" i="10"/>
  <c r="C176" i="10"/>
  <c r="B176" i="10"/>
  <c r="A176" i="10"/>
  <c r="S11" i="3" a="1"/>
  <c r="S11" i="3" s="1"/>
  <c r="E176" i="10"/>
  <c r="F176" i="10"/>
  <c r="G176" i="10"/>
  <c r="H176" i="10"/>
  <c r="I176" i="10"/>
  <c r="J176" i="10"/>
  <c r="L176" i="10"/>
  <c r="M176" i="10"/>
  <c r="K176" i="10"/>
  <c r="J175" i="10"/>
  <c r="B175" i="10"/>
  <c r="A175" i="10"/>
  <c r="R11" i="3" a="1"/>
  <c r="R11" i="3" s="1"/>
  <c r="M175" i="10"/>
  <c r="L175" i="10"/>
  <c r="K175" i="10"/>
  <c r="I175" i="10"/>
  <c r="H175" i="10"/>
  <c r="G175" i="10"/>
  <c r="F175" i="10"/>
  <c r="E175" i="10"/>
  <c r="D175" i="10"/>
  <c r="C175" i="10"/>
  <c r="B174" i="10"/>
  <c r="C174" i="10"/>
  <c r="D174" i="10"/>
  <c r="E174" i="10"/>
  <c r="F174" i="10"/>
  <c r="G174" i="10"/>
  <c r="H174" i="10"/>
  <c r="I174" i="10"/>
  <c r="J174" i="10"/>
  <c r="K174" i="10"/>
  <c r="L174" i="10"/>
  <c r="M174" i="10"/>
  <c r="Q11" i="3" a="1"/>
  <c r="Q11" i="3" s="1"/>
  <c r="A174" i="10"/>
  <c r="P11" i="3" a="1"/>
  <c r="P11" i="3" s="1"/>
  <c r="M173" i="10"/>
  <c r="L173" i="10"/>
  <c r="K173" i="10"/>
  <c r="J173" i="10"/>
  <c r="I173" i="10"/>
  <c r="H173" i="10"/>
  <c r="G173" i="10"/>
  <c r="F173" i="10"/>
  <c r="E173" i="10"/>
  <c r="D173" i="10"/>
  <c r="C173" i="10"/>
  <c r="B173" i="10"/>
  <c r="A173" i="10"/>
  <c r="M172" i="10"/>
  <c r="L172" i="10"/>
  <c r="K172" i="10"/>
  <c r="J172" i="10"/>
  <c r="I172" i="10"/>
  <c r="H172" i="10"/>
  <c r="G172" i="10"/>
  <c r="F172" i="10"/>
  <c r="E172" i="10"/>
  <c r="D172" i="10"/>
  <c r="C172" i="10"/>
  <c r="B172" i="10"/>
  <c r="A172" i="10"/>
  <c r="O11" i="3" a="1"/>
  <c r="O11" i="3" s="1"/>
  <c r="E171" i="10"/>
  <c r="K171" i="10"/>
  <c r="J171" i="10"/>
  <c r="I171" i="10"/>
  <c r="H171" i="10"/>
  <c r="G171" i="10"/>
  <c r="F171" i="10"/>
  <c r="L171" i="10"/>
  <c r="D171" i="10"/>
  <c r="C171" i="10"/>
  <c r="B171" i="10"/>
  <c r="A171" i="10"/>
  <c r="M171" i="10"/>
  <c r="N11" i="3" a="1"/>
  <c r="N11" i="3" s="1"/>
  <c r="D170" i="10"/>
  <c r="J170" i="10"/>
  <c r="I170" i="10"/>
  <c r="H170" i="10"/>
  <c r="G170" i="10"/>
  <c r="F170" i="10"/>
  <c r="E170" i="10"/>
  <c r="K170" i="10"/>
  <c r="C170" i="10"/>
  <c r="B170" i="10"/>
  <c r="A170" i="10"/>
  <c r="M170" i="10"/>
  <c r="L170" i="10"/>
  <c r="M11" i="3" a="1"/>
  <c r="M11" i="3" s="1"/>
  <c r="K169" i="10"/>
  <c r="I169" i="10"/>
  <c r="H169" i="10"/>
  <c r="G169" i="10"/>
  <c r="F169" i="10"/>
  <c r="E169" i="10"/>
  <c r="D169" i="10"/>
  <c r="C169" i="10"/>
  <c r="L169" i="10"/>
  <c r="B169" i="10"/>
  <c r="A169" i="10"/>
  <c r="M169" i="10"/>
  <c r="L11" i="3" a="1"/>
  <c r="L11" i="3" s="1"/>
  <c r="J169" i="10"/>
  <c r="I168" i="10"/>
  <c r="M168" i="10"/>
  <c r="H168" i="10"/>
  <c r="G168" i="10"/>
  <c r="F168" i="10"/>
  <c r="E168" i="10"/>
  <c r="D168" i="10"/>
  <c r="C168" i="10"/>
  <c r="B168" i="10"/>
  <c r="A168" i="10"/>
  <c r="K11" i="3" a="1"/>
  <c r="K11" i="3" s="1"/>
  <c r="J168" i="10"/>
  <c r="K168" i="10"/>
  <c r="L168" i="10"/>
  <c r="J11" i="3" a="1"/>
  <c r="J11" i="3" s="1"/>
  <c r="H167" i="10"/>
  <c r="G167" i="10"/>
  <c r="F167" i="10"/>
  <c r="E167" i="10"/>
  <c r="D167" i="10"/>
  <c r="C167" i="10"/>
  <c r="B167" i="10"/>
  <c r="A167" i="10"/>
  <c r="M167" i="10"/>
  <c r="I167" i="10"/>
  <c r="L167" i="10"/>
  <c r="K167" i="10"/>
  <c r="J167" i="10"/>
  <c r="M166" i="10"/>
  <c r="L166" i="10"/>
  <c r="K166" i="10"/>
  <c r="J166" i="10"/>
  <c r="I166" i="10"/>
  <c r="H166" i="10"/>
  <c r="G166" i="10"/>
  <c r="F166" i="10"/>
  <c r="E166" i="10"/>
  <c r="D166" i="10"/>
  <c r="C166" i="10"/>
  <c r="B166" i="10"/>
  <c r="I11" i="3" a="1"/>
  <c r="I11" i="3" s="1"/>
  <c r="A166" i="10"/>
  <c r="M165" i="10"/>
  <c r="L165" i="10"/>
  <c r="K165" i="10"/>
  <c r="J165" i="10"/>
  <c r="I165" i="10"/>
  <c r="H165" i="10"/>
  <c r="G165" i="10"/>
  <c r="F165" i="10"/>
  <c r="E165" i="10"/>
  <c r="D165" i="10"/>
  <c r="C165" i="10"/>
  <c r="B165" i="10"/>
  <c r="A165" i="10"/>
  <c r="H11" i="3" a="1"/>
  <c r="H11" i="3" s="1"/>
  <c r="M164" i="10"/>
  <c r="E164" i="10"/>
  <c r="D164" i="10"/>
  <c r="C164" i="10"/>
  <c r="B164" i="10"/>
  <c r="A164" i="10"/>
  <c r="G11" i="3" a="1"/>
  <c r="G11" i="3" s="1"/>
  <c r="L164" i="10"/>
  <c r="K164" i="10"/>
  <c r="J164" i="10"/>
  <c r="I13" i="4"/>
  <c r="I164" i="10"/>
  <c r="H164" i="10"/>
  <c r="G164" i="10"/>
  <c r="F164" i="10"/>
  <c r="D163" i="10"/>
  <c r="C163" i="10"/>
  <c r="B163" i="10"/>
  <c r="A163" i="10"/>
  <c r="E163" i="10"/>
  <c r="F163" i="10"/>
  <c r="G163" i="10"/>
  <c r="H163" i="10"/>
  <c r="I163" i="10"/>
  <c r="J163" i="10"/>
  <c r="K163" i="10"/>
  <c r="L163" i="10"/>
  <c r="M163" i="10"/>
  <c r="F11" i="3" a="1"/>
  <c r="F11" i="3" s="1"/>
  <c r="D162" i="10"/>
  <c r="B162" i="10"/>
  <c r="A162" i="10"/>
  <c r="K162" i="10"/>
  <c r="I162" i="10"/>
  <c r="M162" i="10"/>
  <c r="L162" i="10"/>
  <c r="H162" i="10"/>
  <c r="G162" i="10"/>
  <c r="F162" i="10"/>
  <c r="E162" i="10"/>
  <c r="C162" i="10"/>
  <c r="E11" i="3" a="1"/>
  <c r="E11" i="3" s="1"/>
  <c r="J162" i="10"/>
  <c r="B161" i="10"/>
  <c r="A161" i="10"/>
  <c r="X10" i="3" a="1"/>
  <c r="X10" i="3" s="1"/>
  <c r="D161" i="10"/>
  <c r="E161" i="10"/>
  <c r="F161" i="10"/>
  <c r="G161" i="10"/>
  <c r="C161" i="10"/>
  <c r="H161" i="10"/>
  <c r="I161" i="10"/>
  <c r="J161" i="10"/>
  <c r="K161" i="10"/>
  <c r="L161" i="10"/>
  <c r="M161" i="10"/>
  <c r="A160" i="10"/>
  <c r="B160" i="10"/>
  <c r="C160" i="10"/>
  <c r="D160" i="10"/>
  <c r="E160" i="10"/>
  <c r="F160" i="10"/>
  <c r="G160" i="10"/>
  <c r="H160" i="10"/>
  <c r="I160" i="10"/>
  <c r="J160" i="10"/>
  <c r="K160" i="10"/>
  <c r="L160" i="10"/>
  <c r="M160" i="10"/>
  <c r="W10" i="3" a="1"/>
  <c r="W10" i="3" s="1"/>
  <c r="G159" i="10"/>
  <c r="V10" i="3" a="1"/>
  <c r="V10" i="3" s="1"/>
  <c r="M159" i="10"/>
  <c r="L159" i="10"/>
  <c r="K159" i="10"/>
  <c r="J159" i="10"/>
  <c r="I159" i="10"/>
  <c r="H159" i="10"/>
  <c r="F159" i="10"/>
  <c r="E159" i="10"/>
  <c r="D159" i="10"/>
  <c r="C159" i="10"/>
  <c r="B159" i="10"/>
  <c r="A159" i="10"/>
  <c r="L158" i="10"/>
  <c r="U10" i="3" a="1"/>
  <c r="U10" i="3" s="1"/>
  <c r="A158" i="10"/>
  <c r="B158" i="10"/>
  <c r="C158" i="10"/>
  <c r="D158" i="10"/>
  <c r="E158" i="10"/>
  <c r="F158" i="10"/>
  <c r="G158" i="10"/>
  <c r="H158" i="10"/>
  <c r="I158" i="10"/>
  <c r="J158" i="10"/>
  <c r="K158" i="10"/>
  <c r="M158" i="10"/>
  <c r="E157" i="10"/>
  <c r="T10" i="3" a="1"/>
  <c r="T10" i="3" s="1"/>
  <c r="A157" i="10"/>
  <c r="B157" i="10"/>
  <c r="C157" i="10"/>
  <c r="D157" i="10"/>
  <c r="F157" i="10"/>
  <c r="G157" i="10"/>
  <c r="H157" i="10"/>
  <c r="I157" i="10"/>
  <c r="J157" i="10"/>
  <c r="K157" i="10"/>
  <c r="L157" i="10"/>
  <c r="M157" i="10"/>
  <c r="L156" i="10"/>
  <c r="J156" i="10"/>
  <c r="G156" i="10"/>
  <c r="H156" i="10"/>
  <c r="I156" i="10"/>
  <c r="M156" i="10"/>
  <c r="E156" i="10"/>
  <c r="D156" i="10"/>
  <c r="C156" i="10"/>
  <c r="B156" i="10"/>
  <c r="S10" i="3" a="1"/>
  <c r="S10" i="3" s="1"/>
  <c r="A156" i="10"/>
  <c r="K156" i="10"/>
  <c r="F156" i="10"/>
  <c r="K155" i="10"/>
  <c r="I155" i="10"/>
  <c r="M155" i="10"/>
  <c r="J155" i="10"/>
  <c r="A155" i="10"/>
  <c r="B155" i="10"/>
  <c r="C155" i="10"/>
  <c r="R10" i="3" a="1"/>
  <c r="R10" i="3" s="1"/>
  <c r="D155" i="10"/>
  <c r="E155" i="10"/>
  <c r="F155" i="10"/>
  <c r="G155" i="10"/>
  <c r="H155" i="10"/>
  <c r="L155" i="10"/>
  <c r="B154" i="10"/>
  <c r="A154" i="10"/>
  <c r="C154" i="10"/>
  <c r="D154" i="10"/>
  <c r="E154" i="10"/>
  <c r="F154" i="10"/>
  <c r="G154" i="10"/>
  <c r="H154" i="10"/>
  <c r="I154" i="10"/>
  <c r="J154" i="10"/>
  <c r="K154" i="10"/>
  <c r="L154" i="10"/>
  <c r="M154" i="10"/>
  <c r="Q10" i="3" a="1"/>
  <c r="Q10" i="3" s="1"/>
  <c r="A153" i="10"/>
  <c r="H153" i="10"/>
  <c r="M153" i="10"/>
  <c r="L153" i="10"/>
  <c r="K153" i="10"/>
  <c r="J153" i="10"/>
  <c r="I153" i="10"/>
  <c r="G153" i="10"/>
  <c r="P10" i="3" a="1"/>
  <c r="P10" i="3" s="1"/>
  <c r="F153" i="10"/>
  <c r="E153" i="10"/>
  <c r="D153" i="10"/>
  <c r="C153" i="10"/>
  <c r="B153" i="10"/>
  <c r="L152" i="10"/>
  <c r="M152" i="10"/>
  <c r="K152" i="10"/>
  <c r="J152" i="10"/>
  <c r="I152" i="10"/>
  <c r="H152" i="10"/>
  <c r="G152" i="10"/>
  <c r="O10" i="3" a="1"/>
  <c r="O10" i="3" s="1"/>
  <c r="A152" i="10"/>
  <c r="B152" i="10"/>
  <c r="C152" i="10"/>
  <c r="D152" i="10"/>
  <c r="E152" i="10"/>
  <c r="F152" i="10"/>
  <c r="F151" i="10"/>
  <c r="N10" i="3" a="1"/>
  <c r="N10" i="3" s="1"/>
  <c r="A151" i="10"/>
  <c r="C151" i="10"/>
  <c r="D151" i="10"/>
  <c r="E151" i="10"/>
  <c r="G151" i="10"/>
  <c r="H151" i="10"/>
  <c r="I151" i="10"/>
  <c r="J151" i="10"/>
  <c r="K151" i="10"/>
  <c r="L151" i="10"/>
  <c r="M151" i="10"/>
  <c r="B151" i="10"/>
  <c r="C150" i="10"/>
  <c r="M10" i="3" a="1"/>
  <c r="M10" i="3" s="1"/>
  <c r="D150" i="10"/>
  <c r="A150" i="10"/>
  <c r="E150" i="10"/>
  <c r="F150" i="10"/>
  <c r="G150" i="10"/>
  <c r="B150" i="10"/>
  <c r="H150" i="10"/>
  <c r="M150" i="10"/>
  <c r="L150" i="10"/>
  <c r="K150" i="10"/>
  <c r="J150" i="10"/>
  <c r="I150" i="10"/>
  <c r="G149" i="10"/>
  <c r="H149" i="10"/>
  <c r="I149" i="10"/>
  <c r="J149" i="10"/>
  <c r="K149" i="10"/>
  <c r="L149" i="10"/>
  <c r="M149" i="10"/>
  <c r="L10" i="3" a="1"/>
  <c r="L10" i="3" s="1"/>
  <c r="F149" i="10"/>
  <c r="E149" i="10"/>
  <c r="A149" i="10"/>
  <c r="B149" i="10"/>
  <c r="C149" i="10"/>
  <c r="D149" i="10"/>
  <c r="C148" i="10"/>
  <c r="A148" i="10"/>
  <c r="B148" i="10"/>
  <c r="D148" i="10"/>
  <c r="E148" i="10"/>
  <c r="F148" i="10"/>
  <c r="G148" i="10"/>
  <c r="H148" i="10"/>
  <c r="I148" i="10"/>
  <c r="J148" i="10"/>
  <c r="K148" i="10"/>
  <c r="L148" i="10"/>
  <c r="M148" i="10"/>
  <c r="K10" i="3" a="1"/>
  <c r="K10" i="3" s="1"/>
  <c r="M147" i="10"/>
  <c r="J10" i="3" a="1"/>
  <c r="J10" i="3" s="1"/>
  <c r="L147" i="10"/>
  <c r="K147" i="10"/>
  <c r="J147" i="10"/>
  <c r="I147" i="10"/>
  <c r="H147" i="10"/>
  <c r="G147" i="10"/>
  <c r="F147" i="10"/>
  <c r="E147" i="10"/>
  <c r="D147" i="10"/>
  <c r="C147" i="10"/>
  <c r="B147" i="10"/>
  <c r="A147" i="10"/>
  <c r="L146" i="10"/>
  <c r="M146" i="10"/>
  <c r="K146" i="10"/>
  <c r="J146" i="10"/>
  <c r="I146" i="10"/>
  <c r="H146" i="10"/>
  <c r="G146" i="10"/>
  <c r="F146" i="10"/>
  <c r="E146" i="10"/>
  <c r="D146" i="10"/>
  <c r="C146" i="10"/>
  <c r="B146" i="10"/>
  <c r="A146" i="10"/>
  <c r="I10" i="3" a="1"/>
  <c r="I10" i="3" s="1"/>
  <c r="L145" i="10"/>
  <c r="A145" i="10"/>
  <c r="H10" i="3" a="1"/>
  <c r="H10" i="3" s="1"/>
  <c r="K145" i="10"/>
  <c r="J145" i="10"/>
  <c r="I145" i="10"/>
  <c r="H145" i="10"/>
  <c r="G145" i="10"/>
  <c r="F145" i="10"/>
  <c r="E145" i="10"/>
  <c r="D145" i="10"/>
  <c r="C145" i="10"/>
  <c r="B145" i="10"/>
  <c r="M145" i="10"/>
  <c r="G10" i="3" a="1"/>
  <c r="G10" i="3" s="1"/>
  <c r="L144" i="10"/>
  <c r="K144" i="10"/>
  <c r="J144" i="10"/>
  <c r="I144" i="10"/>
  <c r="H144" i="10"/>
  <c r="G144" i="10"/>
  <c r="F144" i="10"/>
  <c r="E144" i="10"/>
  <c r="D144" i="10"/>
  <c r="B144" i="10"/>
  <c r="A144" i="10"/>
  <c r="C144" i="10"/>
  <c r="M144" i="10"/>
  <c r="B143" i="10"/>
  <c r="M143" i="10"/>
  <c r="F10" i="3" a="1"/>
  <c r="F10" i="3" s="1"/>
  <c r="A143" i="10"/>
  <c r="C143" i="10"/>
  <c r="D143" i="10"/>
  <c r="E143" i="10"/>
  <c r="F143" i="10"/>
  <c r="G143" i="10"/>
  <c r="H143" i="10"/>
  <c r="I143" i="10"/>
  <c r="J143" i="10"/>
  <c r="K143" i="10"/>
  <c r="L143" i="10"/>
  <c r="B142" i="10"/>
  <c r="I142" i="10"/>
  <c r="K142" i="10"/>
  <c r="L142" i="10"/>
  <c r="M142" i="10"/>
  <c r="H142" i="10"/>
  <c r="G142" i="10"/>
  <c r="F142" i="10"/>
  <c r="E142" i="10"/>
  <c r="D142" i="10"/>
  <c r="C142" i="10"/>
  <c r="I12" i="4"/>
  <c r="E10" i="3" a="1"/>
  <c r="E10" i="3" s="1"/>
  <c r="A142" i="10"/>
  <c r="J142" i="10"/>
  <c r="L141" i="10"/>
  <c r="K141" i="10"/>
  <c r="J141" i="10"/>
  <c r="I141" i="10"/>
  <c r="H141" i="10"/>
  <c r="G141" i="10"/>
  <c r="F141" i="10"/>
  <c r="X9" i="3" a="1"/>
  <c r="X9" i="3" s="1"/>
  <c r="E141" i="10"/>
  <c r="D141" i="10"/>
  <c r="C141" i="10"/>
  <c r="B141" i="10"/>
  <c r="A141" i="10"/>
  <c r="M141" i="10"/>
  <c r="G140" i="10"/>
  <c r="F140" i="10"/>
  <c r="E140" i="10"/>
  <c r="W9" i="3" a="1"/>
  <c r="W9" i="3" s="1"/>
  <c r="I140" i="10"/>
  <c r="D140" i="10"/>
  <c r="C140" i="10"/>
  <c r="B140" i="10"/>
  <c r="A140" i="10"/>
  <c r="J140" i="10"/>
  <c r="K140" i="10"/>
  <c r="L140" i="10"/>
  <c r="M140" i="10"/>
  <c r="H140" i="10"/>
  <c r="I139" i="10"/>
  <c r="G139" i="10"/>
  <c r="F139" i="10"/>
  <c r="E139" i="10"/>
  <c r="D139" i="10"/>
  <c r="C139" i="10"/>
  <c r="B139" i="10"/>
  <c r="A139" i="10"/>
  <c r="J139" i="10"/>
  <c r="K139" i="10"/>
  <c r="L139" i="10"/>
  <c r="M139" i="10"/>
  <c r="V9" i="3" a="1"/>
  <c r="V9" i="3" s="1"/>
  <c r="H139" i="10"/>
  <c r="F138" i="10"/>
  <c r="C138" i="10"/>
  <c r="D138" i="10"/>
  <c r="U9" i="3" a="1"/>
  <c r="U9" i="3" s="1"/>
  <c r="G138" i="10"/>
  <c r="B138" i="10"/>
  <c r="A138" i="10"/>
  <c r="H138" i="10"/>
  <c r="I138" i="10"/>
  <c r="J138" i="10"/>
  <c r="K138" i="10"/>
  <c r="L138" i="10"/>
  <c r="E138" i="10"/>
  <c r="M138" i="10"/>
  <c r="C137" i="10"/>
  <c r="D137" i="10"/>
  <c r="E137" i="10"/>
  <c r="F137" i="10"/>
  <c r="G137" i="10"/>
  <c r="H137" i="10"/>
  <c r="B137" i="10"/>
  <c r="A137" i="10"/>
  <c r="J137" i="10"/>
  <c r="K137" i="10"/>
  <c r="L137" i="10"/>
  <c r="M137" i="10"/>
  <c r="T9" i="3" a="1"/>
  <c r="T9" i="3" s="1"/>
  <c r="I137" i="10"/>
  <c r="D136" i="10"/>
  <c r="F136" i="10"/>
  <c r="C136" i="10"/>
  <c r="S9" i="3" a="1"/>
  <c r="S9" i="3" s="1"/>
  <c r="G136" i="10"/>
  <c r="B136" i="10"/>
  <c r="A136" i="10"/>
  <c r="H136" i="10"/>
  <c r="I136" i="10"/>
  <c r="J136" i="10"/>
  <c r="K136" i="10"/>
  <c r="L136" i="10"/>
  <c r="M136" i="10"/>
  <c r="E136" i="10"/>
  <c r="G135" i="10"/>
  <c r="E135" i="10"/>
  <c r="C135" i="10"/>
  <c r="A135" i="10"/>
  <c r="H135" i="10"/>
  <c r="I135" i="10"/>
  <c r="J135" i="10"/>
  <c r="K135" i="10"/>
  <c r="L135" i="10"/>
  <c r="M135" i="10"/>
  <c r="R9" i="3" a="1"/>
  <c r="R9" i="3" s="1"/>
  <c r="B135" i="10"/>
  <c r="D135" i="10"/>
  <c r="F135" i="10"/>
  <c r="A134" i="10"/>
  <c r="B134" i="10"/>
  <c r="Q9" i="3" a="1"/>
  <c r="Q9" i="3" s="1"/>
  <c r="D134" i="10"/>
  <c r="E134" i="10"/>
  <c r="F134" i="10"/>
  <c r="G134" i="10"/>
  <c r="H134" i="10"/>
  <c r="I134" i="10"/>
  <c r="J134" i="10"/>
  <c r="K134" i="10"/>
  <c r="L134" i="10"/>
  <c r="M134" i="10"/>
  <c r="C134" i="10"/>
  <c r="J133" i="10"/>
  <c r="K133" i="10"/>
  <c r="L133" i="10"/>
  <c r="I133" i="10"/>
  <c r="H133" i="10"/>
  <c r="G133" i="10"/>
  <c r="F133" i="10"/>
  <c r="E133" i="10"/>
  <c r="D133" i="10"/>
  <c r="C133" i="10"/>
  <c r="B133" i="10"/>
  <c r="A133" i="10"/>
  <c r="P9" i="3" a="1"/>
  <c r="P9" i="3" s="1"/>
  <c r="M133" i="10"/>
  <c r="A132" i="10"/>
  <c r="O9" i="3" a="1"/>
  <c r="O9" i="3" s="1"/>
  <c r="B132" i="10"/>
  <c r="C132" i="10"/>
  <c r="D132" i="10"/>
  <c r="E132" i="10"/>
  <c r="F132" i="10"/>
  <c r="G132" i="10"/>
  <c r="H132" i="10"/>
  <c r="I132" i="10"/>
  <c r="J132" i="10"/>
  <c r="K132" i="10"/>
  <c r="L132" i="10"/>
  <c r="M132" i="10"/>
  <c r="L131" i="10"/>
  <c r="N9" i="3" a="1"/>
  <c r="N9" i="3" s="1"/>
  <c r="A131" i="10"/>
  <c r="B131" i="10"/>
  <c r="C131" i="10"/>
  <c r="D131" i="10"/>
  <c r="E131" i="10"/>
  <c r="F131" i="10"/>
  <c r="G131" i="10"/>
  <c r="H131" i="10"/>
  <c r="I131" i="10"/>
  <c r="J131" i="10"/>
  <c r="K131" i="10"/>
  <c r="M131" i="10"/>
  <c r="L130" i="10"/>
  <c r="K130" i="10"/>
  <c r="J130" i="10"/>
  <c r="I130" i="10"/>
  <c r="H130" i="10"/>
  <c r="G130" i="10"/>
  <c r="F130" i="10"/>
  <c r="E130" i="10"/>
  <c r="D130" i="10"/>
  <c r="C130" i="10"/>
  <c r="B130" i="10"/>
  <c r="A130" i="10"/>
  <c r="M9" i="3" a="1"/>
  <c r="M9" i="3" s="1"/>
  <c r="M130" i="10"/>
  <c r="K129" i="10"/>
  <c r="J129" i="10"/>
  <c r="I129" i="10"/>
  <c r="H129" i="10"/>
  <c r="G129" i="10"/>
  <c r="F129" i="10"/>
  <c r="E129" i="10"/>
  <c r="D129" i="10"/>
  <c r="C129" i="10"/>
  <c r="B129" i="10"/>
  <c r="A129" i="10"/>
  <c r="L9" i="3" a="1"/>
  <c r="L9" i="3" s="1"/>
  <c r="M129" i="10"/>
  <c r="L129" i="10"/>
  <c r="A128" i="10"/>
  <c r="J128" i="10"/>
  <c r="B128" i="10"/>
  <c r="C128" i="10"/>
  <c r="D128" i="10"/>
  <c r="E128" i="10"/>
  <c r="F128" i="10"/>
  <c r="G128" i="10"/>
  <c r="H128" i="10"/>
  <c r="I128" i="10"/>
  <c r="K9" i="3" a="1"/>
  <c r="K9" i="3" s="1"/>
  <c r="M128" i="10"/>
  <c r="L128" i="10"/>
  <c r="K128" i="10"/>
  <c r="I127" i="10"/>
  <c r="J9" i="3" a="1"/>
  <c r="J9" i="3" s="1"/>
  <c r="G127" i="10"/>
  <c r="F127" i="10"/>
  <c r="E127" i="10"/>
  <c r="D127" i="10"/>
  <c r="C127" i="10"/>
  <c r="B127" i="10"/>
  <c r="A127" i="10"/>
  <c r="H127" i="10"/>
  <c r="M127" i="10"/>
  <c r="L127" i="10"/>
  <c r="K127" i="10"/>
  <c r="J127" i="10"/>
  <c r="H126" i="10"/>
  <c r="G126" i="10"/>
  <c r="I9" i="3" a="1"/>
  <c r="I9" i="3" s="1"/>
  <c r="F126" i="10"/>
  <c r="E126" i="10"/>
  <c r="D126" i="10"/>
  <c r="C126" i="10"/>
  <c r="B126" i="10"/>
  <c r="A126" i="10"/>
  <c r="M126" i="10"/>
  <c r="L126" i="10"/>
  <c r="K126" i="10"/>
  <c r="J126" i="10"/>
  <c r="I126" i="10"/>
  <c r="G125" i="10"/>
  <c r="F125" i="10"/>
  <c r="H9" i="3" a="1"/>
  <c r="H9" i="3" s="1"/>
  <c r="E125" i="10"/>
  <c r="D125" i="10"/>
  <c r="C125" i="10"/>
  <c r="B125" i="10"/>
  <c r="A125" i="10"/>
  <c r="M125" i="10"/>
  <c r="L125" i="10"/>
  <c r="K125" i="10"/>
  <c r="J125" i="10"/>
  <c r="I125" i="10"/>
  <c r="H125" i="10"/>
  <c r="E124" i="10"/>
  <c r="I11" i="4"/>
  <c r="G9" i="3" a="1"/>
  <c r="G9" i="3" s="1"/>
  <c r="D124" i="10"/>
  <c r="C124" i="10"/>
  <c r="B124" i="10"/>
  <c r="A124" i="10"/>
  <c r="M124" i="10"/>
  <c r="L124" i="10"/>
  <c r="K124" i="10"/>
  <c r="J124" i="10"/>
  <c r="I124" i="10"/>
  <c r="H124" i="10"/>
  <c r="G124" i="10"/>
  <c r="F124" i="10"/>
  <c r="D123" i="10"/>
  <c r="F9" i="3" a="1"/>
  <c r="F9" i="3" s="1"/>
  <c r="C123" i="10"/>
  <c r="B123" i="10"/>
  <c r="A123" i="10"/>
  <c r="M123" i="10"/>
  <c r="L123" i="10"/>
  <c r="K123" i="10"/>
  <c r="J123" i="10"/>
  <c r="I123" i="10"/>
  <c r="H123" i="10"/>
  <c r="G123" i="10"/>
  <c r="F123" i="10"/>
  <c r="E123" i="10"/>
  <c r="D122" i="10"/>
  <c r="C122" i="10"/>
  <c r="B122" i="10"/>
  <c r="E9" i="3" a="1"/>
  <c r="E9" i="3" s="1"/>
  <c r="A122" i="10"/>
  <c r="M122" i="10"/>
  <c r="L122" i="10"/>
  <c r="K122" i="10"/>
  <c r="J122" i="10"/>
  <c r="I122" i="10"/>
  <c r="H122" i="10"/>
  <c r="G122" i="10"/>
  <c r="F122" i="10"/>
  <c r="E122" i="10"/>
  <c r="C121" i="10"/>
  <c r="X8" i="3" a="1"/>
  <c r="X8" i="3" s="1"/>
  <c r="B121" i="10"/>
  <c r="A121" i="10"/>
  <c r="M121" i="10"/>
  <c r="L121" i="10"/>
  <c r="K121" i="10"/>
  <c r="J121" i="10"/>
  <c r="I121" i="10"/>
  <c r="H121" i="10"/>
  <c r="G121" i="10"/>
  <c r="F121" i="10"/>
  <c r="E121" i="10"/>
  <c r="D121" i="10"/>
  <c r="A120" i="10"/>
  <c r="B120" i="10"/>
  <c r="W8" i="3" a="1"/>
  <c r="W8" i="3" s="1"/>
  <c r="M120" i="10"/>
  <c r="L120" i="10"/>
  <c r="K120" i="10"/>
  <c r="J120" i="10"/>
  <c r="I120" i="10"/>
  <c r="H120" i="10"/>
  <c r="G120" i="10"/>
  <c r="F120" i="10"/>
  <c r="E120" i="10"/>
  <c r="D120" i="10"/>
  <c r="C120" i="10"/>
  <c r="V8" i="3" a="1"/>
  <c r="V8" i="3" s="1"/>
  <c r="B119" i="10"/>
  <c r="M119" i="10"/>
  <c r="L119" i="10"/>
  <c r="K119" i="10"/>
  <c r="J119" i="10"/>
  <c r="I119" i="10"/>
  <c r="A119" i="10"/>
  <c r="H119" i="10"/>
  <c r="G119" i="10"/>
  <c r="F119" i="10"/>
  <c r="E119" i="10"/>
  <c r="D119" i="10"/>
  <c r="C119" i="10"/>
  <c r="M118" i="10"/>
  <c r="U8" i="3" a="1"/>
  <c r="U8" i="3" s="1"/>
  <c r="A118" i="10"/>
  <c r="B118" i="10"/>
  <c r="C118" i="10"/>
  <c r="D118" i="10"/>
  <c r="E118" i="10"/>
  <c r="F118" i="10"/>
  <c r="G118" i="10"/>
  <c r="H118" i="10"/>
  <c r="I118" i="10"/>
  <c r="J118" i="10"/>
  <c r="K118" i="10"/>
  <c r="L118" i="10"/>
  <c r="E117" i="10"/>
  <c r="T8" i="3" a="1"/>
  <c r="T8" i="3" s="1"/>
  <c r="L117" i="10"/>
  <c r="K117" i="10"/>
  <c r="J117" i="10"/>
  <c r="I117" i="10"/>
  <c r="H117" i="10"/>
  <c r="G117" i="10"/>
  <c r="F117" i="10"/>
  <c r="D117" i="10"/>
  <c r="C117" i="10"/>
  <c r="B117" i="10"/>
  <c r="A117" i="10"/>
  <c r="M117" i="10"/>
  <c r="S8" i="3" a="1"/>
  <c r="S8" i="3" s="1"/>
  <c r="L116" i="10"/>
  <c r="J116" i="10"/>
  <c r="I116" i="10"/>
  <c r="H116" i="10"/>
  <c r="G116" i="10"/>
  <c r="F116" i="10"/>
  <c r="E116" i="10"/>
  <c r="D116" i="10"/>
  <c r="C116" i="10"/>
  <c r="B116" i="10"/>
  <c r="A116" i="10"/>
  <c r="M116" i="10"/>
  <c r="K116" i="10"/>
  <c r="L115" i="10"/>
  <c r="J115" i="10"/>
  <c r="I115" i="10"/>
  <c r="H115" i="10"/>
  <c r="G115" i="10"/>
  <c r="F115" i="10"/>
  <c r="E115" i="10"/>
  <c r="D115" i="10"/>
  <c r="C115" i="10"/>
  <c r="B115" i="10"/>
  <c r="A115" i="10"/>
  <c r="R8" i="3" a="1"/>
  <c r="R8" i="3" s="1"/>
  <c r="M115" i="10"/>
  <c r="K115" i="10"/>
  <c r="C114" i="10"/>
  <c r="K114" i="10"/>
  <c r="H114" i="10"/>
  <c r="G114" i="10"/>
  <c r="F114" i="10"/>
  <c r="E114" i="10"/>
  <c r="D114" i="10"/>
  <c r="J114" i="10"/>
  <c r="B114" i="10"/>
  <c r="A114" i="10"/>
  <c r="M114" i="10"/>
  <c r="Q8" i="3" a="1"/>
  <c r="Q8" i="3" s="1"/>
  <c r="L114" i="10"/>
  <c r="I114" i="10"/>
  <c r="I113" i="10"/>
  <c r="J113" i="10"/>
  <c r="G113" i="10"/>
  <c r="F113" i="10"/>
  <c r="E113" i="10"/>
  <c r="D113" i="10"/>
  <c r="C113" i="10"/>
  <c r="B113" i="10"/>
  <c r="A113" i="10"/>
  <c r="M113" i="10"/>
  <c r="L113" i="10"/>
  <c r="P8" i="3" a="1"/>
  <c r="P8" i="3" s="1"/>
  <c r="K113" i="10"/>
  <c r="H113" i="10"/>
  <c r="A112" i="10"/>
  <c r="G112" i="10"/>
  <c r="F112" i="10"/>
  <c r="E112" i="10"/>
  <c r="D112" i="10"/>
  <c r="C112" i="10"/>
  <c r="B112" i="10"/>
  <c r="I112" i="10"/>
  <c r="M112" i="10"/>
  <c r="L112" i="10"/>
  <c r="K112" i="10"/>
  <c r="O8" i="3" a="1"/>
  <c r="O8" i="3" s="1"/>
  <c r="J112" i="10"/>
  <c r="H112" i="10"/>
  <c r="H111" i="10"/>
  <c r="F111" i="10"/>
  <c r="E111" i="10"/>
  <c r="D111" i="10"/>
  <c r="C111" i="10"/>
  <c r="B111" i="10"/>
  <c r="A111" i="10"/>
  <c r="I111" i="10"/>
  <c r="N8" i="3" a="1"/>
  <c r="N8" i="3" s="1"/>
  <c r="J111" i="10"/>
  <c r="K111" i="10"/>
  <c r="L111" i="10"/>
  <c r="M111" i="10"/>
  <c r="G111" i="10"/>
  <c r="D110" i="10"/>
  <c r="F110" i="10"/>
  <c r="H110" i="10"/>
  <c r="C110" i="10"/>
  <c r="B110" i="10"/>
  <c r="A110" i="10"/>
  <c r="I110" i="10"/>
  <c r="J110" i="10"/>
  <c r="K110" i="10"/>
  <c r="E110" i="10"/>
  <c r="L110" i="10"/>
  <c r="M8" i="3" a="1"/>
  <c r="M8" i="3" s="1"/>
  <c r="M110" i="10"/>
  <c r="G110" i="10"/>
  <c r="F109" i="10"/>
  <c r="D109" i="10"/>
  <c r="C109" i="10"/>
  <c r="B109" i="10"/>
  <c r="A109" i="10"/>
  <c r="M109" i="10"/>
  <c r="L109" i="10"/>
  <c r="K109" i="10"/>
  <c r="J109" i="10"/>
  <c r="I109" i="10"/>
  <c r="H109" i="10"/>
  <c r="G109" i="10"/>
  <c r="L8" i="3" a="1"/>
  <c r="L8" i="3" s="1"/>
  <c r="E109" i="10"/>
  <c r="D108" i="10"/>
  <c r="C108" i="10"/>
  <c r="B108" i="10"/>
  <c r="A108" i="10"/>
  <c r="M108" i="10"/>
  <c r="L108" i="10"/>
  <c r="K108" i="10"/>
  <c r="E108" i="10"/>
  <c r="J108" i="10"/>
  <c r="I108" i="10"/>
  <c r="H108" i="10"/>
  <c r="G108" i="10"/>
  <c r="F108" i="10"/>
  <c r="K8" i="3" a="1"/>
  <c r="K8" i="3" s="1"/>
  <c r="C107" i="10"/>
  <c r="B107" i="10"/>
  <c r="A107" i="10"/>
  <c r="D107" i="10"/>
  <c r="E107" i="10"/>
  <c r="F107" i="10"/>
  <c r="G107" i="10"/>
  <c r="H107" i="10"/>
  <c r="I107" i="10"/>
  <c r="K107" i="10"/>
  <c r="L107" i="10"/>
  <c r="M107" i="10"/>
  <c r="J8" i="3" a="1"/>
  <c r="J8" i="3" s="1"/>
  <c r="J107" i="10"/>
  <c r="H106" i="10"/>
  <c r="C106" i="10"/>
  <c r="D106" i="10"/>
  <c r="E106" i="10"/>
  <c r="F106" i="10"/>
  <c r="G106" i="10"/>
  <c r="I106" i="10"/>
  <c r="A106" i="10"/>
  <c r="J106" i="10"/>
  <c r="K106" i="10"/>
  <c r="L106" i="10"/>
  <c r="M106" i="10"/>
  <c r="I8" i="3" a="1"/>
  <c r="I8" i="3" s="1"/>
  <c r="B106" i="10"/>
  <c r="A105" i="10"/>
  <c r="B105" i="10"/>
  <c r="C105" i="10"/>
  <c r="I10" i="4"/>
  <c r="D8" i="3" s="1"/>
  <c r="D105" i="10"/>
  <c r="E105" i="10"/>
  <c r="F105" i="10"/>
  <c r="G105" i="10"/>
  <c r="H105" i="10"/>
  <c r="I105" i="10"/>
  <c r="J105" i="10"/>
  <c r="K105" i="10"/>
  <c r="L105" i="10"/>
  <c r="M105" i="10"/>
  <c r="H8" i="3" a="1"/>
  <c r="H8" i="3" s="1"/>
  <c r="F104" i="10"/>
  <c r="A104" i="10"/>
  <c r="B104" i="10"/>
  <c r="C104" i="10"/>
  <c r="D104" i="10"/>
  <c r="E104" i="10"/>
  <c r="G104" i="10"/>
  <c r="H104" i="10"/>
  <c r="I104" i="10"/>
  <c r="J104" i="10"/>
  <c r="K104" i="10"/>
  <c r="L104" i="10"/>
  <c r="M104" i="10"/>
  <c r="G8" i="3" a="1"/>
  <c r="G8" i="3" s="1"/>
  <c r="E103" i="10"/>
  <c r="M103" i="10"/>
  <c r="F8" i="3" a="1"/>
  <c r="F8" i="3" s="1"/>
  <c r="A103" i="10"/>
  <c r="B103" i="10"/>
  <c r="C103" i="10"/>
  <c r="D103" i="10"/>
  <c r="F103" i="10"/>
  <c r="G103" i="10"/>
  <c r="H103" i="10"/>
  <c r="I103" i="10"/>
  <c r="J103" i="10"/>
  <c r="K103" i="10"/>
  <c r="L103" i="10"/>
  <c r="K102" i="10"/>
  <c r="A102" i="10"/>
  <c r="E8" i="3" a="1"/>
  <c r="E8" i="3" s="1"/>
  <c r="I102" i="10"/>
  <c r="L102" i="10"/>
  <c r="M102" i="10"/>
  <c r="H102" i="10"/>
  <c r="J102" i="10"/>
  <c r="G102" i="10"/>
  <c r="F102" i="10"/>
  <c r="E102" i="10"/>
  <c r="D102" i="10"/>
  <c r="C102" i="10"/>
  <c r="B102" i="10"/>
  <c r="I101" i="10"/>
  <c r="M101" i="10"/>
  <c r="L101" i="10"/>
  <c r="K101" i="10"/>
  <c r="J101" i="10"/>
  <c r="A101" i="10"/>
  <c r="B101" i="10"/>
  <c r="D101" i="10"/>
  <c r="E101" i="10"/>
  <c r="F101" i="10"/>
  <c r="G101" i="10"/>
  <c r="H101" i="10"/>
  <c r="X7" i="3" a="1"/>
  <c r="X7" i="3" s="1"/>
  <c r="C101" i="10"/>
  <c r="F100" i="10"/>
  <c r="M100" i="10"/>
  <c r="W7" i="3" a="1"/>
  <c r="W7" i="3" s="1"/>
  <c r="A100" i="10"/>
  <c r="B100" i="10"/>
  <c r="C100" i="10"/>
  <c r="D100" i="10"/>
  <c r="H100" i="10"/>
  <c r="I100" i="10"/>
  <c r="E100" i="10"/>
  <c r="G100" i="10"/>
  <c r="J100" i="10"/>
  <c r="K100" i="10"/>
  <c r="L100" i="10"/>
  <c r="F99" i="10"/>
  <c r="V7" i="3" a="1"/>
  <c r="V7" i="3" s="1"/>
  <c r="A99" i="10"/>
  <c r="E99" i="10"/>
  <c r="M99" i="10"/>
  <c r="L99" i="10"/>
  <c r="K99" i="10"/>
  <c r="J99" i="10"/>
  <c r="I99" i="10"/>
  <c r="H99" i="10"/>
  <c r="G99" i="10"/>
  <c r="D99" i="10"/>
  <c r="C99" i="10"/>
  <c r="B99" i="10"/>
  <c r="B98" i="10"/>
  <c r="U7" i="3" a="1"/>
  <c r="U7" i="3" s="1"/>
  <c r="C98" i="10"/>
  <c r="D98" i="10"/>
  <c r="E98" i="10"/>
  <c r="F98" i="10"/>
  <c r="G98" i="10"/>
  <c r="H98" i="10"/>
  <c r="A98" i="10"/>
  <c r="M98" i="10"/>
  <c r="L98" i="10"/>
  <c r="K98" i="10"/>
  <c r="J98" i="10"/>
  <c r="I98" i="10"/>
  <c r="F97" i="10"/>
  <c r="G97" i="10"/>
  <c r="H97" i="10"/>
  <c r="I97" i="10"/>
  <c r="J97" i="10"/>
  <c r="K97" i="10"/>
  <c r="L97" i="10"/>
  <c r="M97" i="10"/>
  <c r="E97" i="10"/>
  <c r="D97" i="10"/>
  <c r="T7" i="3" a="1"/>
  <c r="T7" i="3" s="1"/>
  <c r="A97" i="10"/>
  <c r="B97" i="10"/>
  <c r="C97" i="10"/>
  <c r="B96" i="10"/>
  <c r="A96" i="10"/>
  <c r="C96" i="10"/>
  <c r="D96" i="10"/>
  <c r="E96" i="10"/>
  <c r="F96" i="10"/>
  <c r="G96" i="10"/>
  <c r="H96" i="10"/>
  <c r="J96" i="10"/>
  <c r="K96" i="10"/>
  <c r="L96" i="10"/>
  <c r="M96" i="10"/>
  <c r="S7" i="3" a="1"/>
  <c r="S7" i="3" s="1"/>
  <c r="I96" i="10"/>
  <c r="H95" i="10"/>
  <c r="G95" i="10"/>
  <c r="R7" i="3" a="1"/>
  <c r="R7" i="3" s="1"/>
  <c r="M95" i="10"/>
  <c r="L95" i="10"/>
  <c r="K95" i="10"/>
  <c r="J95" i="10"/>
  <c r="F95" i="10"/>
  <c r="E95" i="10"/>
  <c r="D95" i="10"/>
  <c r="C95" i="10"/>
  <c r="B95" i="10"/>
  <c r="A95" i="10"/>
  <c r="I95" i="10"/>
  <c r="M94" i="10"/>
  <c r="K94" i="10"/>
  <c r="J94" i="10"/>
  <c r="I94" i="10"/>
  <c r="H94" i="10"/>
  <c r="G94" i="10"/>
  <c r="F94" i="10"/>
  <c r="E94" i="10"/>
  <c r="D94" i="10"/>
  <c r="C94" i="10"/>
  <c r="B94" i="10"/>
  <c r="A94" i="10"/>
  <c r="Q7" i="3" a="1"/>
  <c r="Q7" i="3" s="1"/>
  <c r="L94" i="10"/>
  <c r="M93" i="10"/>
  <c r="P7" i="3" a="1"/>
  <c r="P7" i="3" s="1"/>
  <c r="K93" i="10"/>
  <c r="L93" i="10"/>
  <c r="J93" i="10"/>
  <c r="I93" i="10"/>
  <c r="H93" i="10"/>
  <c r="G93" i="10"/>
  <c r="F93" i="10"/>
  <c r="E93" i="10"/>
  <c r="D93" i="10"/>
  <c r="C93" i="10"/>
  <c r="B93" i="10"/>
  <c r="A93" i="10"/>
  <c r="M92" i="10"/>
  <c r="O7" i="3" a="1"/>
  <c r="O7" i="3" s="1"/>
  <c r="A92" i="10"/>
  <c r="B92" i="10"/>
  <c r="C92" i="10"/>
  <c r="D92" i="10"/>
  <c r="E92" i="10"/>
  <c r="F92" i="10"/>
  <c r="G92" i="10"/>
  <c r="H92" i="10"/>
  <c r="I92" i="10"/>
  <c r="J92" i="10"/>
  <c r="K92" i="10"/>
  <c r="L92" i="10"/>
  <c r="J91" i="10"/>
  <c r="M91" i="10"/>
  <c r="N7" i="3" a="1"/>
  <c r="N7" i="3" s="1"/>
  <c r="L91" i="10"/>
  <c r="A91" i="10"/>
  <c r="B91" i="10"/>
  <c r="C91" i="10"/>
  <c r="K91" i="10"/>
  <c r="E91" i="10"/>
  <c r="F91" i="10"/>
  <c r="G91" i="10"/>
  <c r="H91" i="10"/>
  <c r="I91" i="10"/>
  <c r="D91" i="10"/>
  <c r="L90" i="10"/>
  <c r="C90" i="10"/>
  <c r="M7" i="3" a="1"/>
  <c r="M7" i="3" s="1"/>
  <c r="A90" i="10"/>
  <c r="B90" i="10"/>
  <c r="M90" i="10"/>
  <c r="K90" i="10"/>
  <c r="J90" i="10"/>
  <c r="I90" i="10"/>
  <c r="H90" i="10"/>
  <c r="G90" i="10"/>
  <c r="F90" i="10"/>
  <c r="E90" i="10"/>
  <c r="D90" i="10"/>
  <c r="L7" i="3" a="1"/>
  <c r="L7" i="3" s="1"/>
  <c r="B89" i="10"/>
  <c r="A89" i="10"/>
  <c r="M89" i="10"/>
  <c r="L89" i="10"/>
  <c r="K89" i="10"/>
  <c r="J89" i="10"/>
  <c r="I89" i="10"/>
  <c r="H89" i="10"/>
  <c r="G89" i="10"/>
  <c r="F89" i="10"/>
  <c r="E89" i="10"/>
  <c r="D89" i="10"/>
  <c r="C89" i="10"/>
  <c r="K7" i="3" a="1"/>
  <c r="K7" i="3" s="1"/>
  <c r="A88" i="10"/>
  <c r="M88" i="10"/>
  <c r="L88" i="10"/>
  <c r="K88" i="10"/>
  <c r="J88" i="10"/>
  <c r="I88" i="10"/>
  <c r="H88" i="10"/>
  <c r="G88" i="10"/>
  <c r="F88" i="10"/>
  <c r="E88" i="10"/>
  <c r="D88" i="10"/>
  <c r="C88" i="10"/>
  <c r="B88" i="10"/>
  <c r="G87" i="10"/>
  <c r="M87" i="10"/>
  <c r="L87" i="10"/>
  <c r="K87" i="10"/>
  <c r="J87" i="10"/>
  <c r="I87" i="10"/>
  <c r="H87" i="10"/>
  <c r="J7" i="3" a="1"/>
  <c r="J7" i="3" s="1"/>
  <c r="F87" i="10"/>
  <c r="E87" i="10"/>
  <c r="D87" i="10"/>
  <c r="C87" i="10"/>
  <c r="B87" i="10"/>
  <c r="A87" i="10"/>
  <c r="G86" i="10"/>
  <c r="L86" i="10"/>
  <c r="K86" i="10"/>
  <c r="J86" i="10"/>
  <c r="I7" i="3" a="1"/>
  <c r="I7" i="3" s="1"/>
  <c r="I86" i="10"/>
  <c r="H86" i="10"/>
  <c r="M86" i="10"/>
  <c r="F86" i="10"/>
  <c r="E86" i="10"/>
  <c r="D86" i="10"/>
  <c r="C86" i="10"/>
  <c r="B86" i="10"/>
  <c r="A86" i="10"/>
  <c r="M85" i="10"/>
  <c r="L85" i="10"/>
  <c r="K85" i="10"/>
  <c r="J85" i="10"/>
  <c r="I85" i="10"/>
  <c r="H85" i="10"/>
  <c r="G85" i="10"/>
  <c r="F85" i="10"/>
  <c r="E85" i="10"/>
  <c r="D85" i="10"/>
  <c r="C85" i="10"/>
  <c r="B85" i="10"/>
  <c r="A85" i="10"/>
  <c r="H7" i="3" a="1"/>
  <c r="H7" i="3" s="1"/>
  <c r="L84" i="10"/>
  <c r="M84" i="10"/>
  <c r="J84" i="10"/>
  <c r="I84" i="10"/>
  <c r="H84" i="10"/>
  <c r="G84" i="10"/>
  <c r="F84" i="10"/>
  <c r="E84" i="10"/>
  <c r="D84" i="10"/>
  <c r="C84" i="10"/>
  <c r="B84" i="10"/>
  <c r="A84" i="10"/>
  <c r="G7" i="3" a="1"/>
  <c r="G7" i="3" s="1"/>
  <c r="K84" i="10"/>
  <c r="K83" i="10"/>
  <c r="J83" i="10"/>
  <c r="I83" i="10"/>
  <c r="H83" i="10"/>
  <c r="G83" i="10"/>
  <c r="F83" i="10"/>
  <c r="E83" i="10"/>
  <c r="D83" i="10"/>
  <c r="C83" i="10"/>
  <c r="B83" i="10"/>
  <c r="A83" i="10"/>
  <c r="L83" i="10"/>
  <c r="F7" i="3" a="1"/>
  <c r="F7" i="3" s="1"/>
  <c r="M83" i="10"/>
  <c r="M82" i="10"/>
  <c r="L82" i="10"/>
  <c r="K82" i="10"/>
  <c r="I82" i="10"/>
  <c r="H82" i="10"/>
  <c r="G82" i="10"/>
  <c r="F82" i="10"/>
  <c r="E82" i="10"/>
  <c r="D82" i="10"/>
  <c r="C82" i="10"/>
  <c r="B82" i="10"/>
  <c r="A82" i="10"/>
  <c r="E7" i="3" a="1"/>
  <c r="E7" i="3" s="1"/>
  <c r="I9" i="4"/>
  <c r="J82" i="10"/>
  <c r="B81" i="10"/>
  <c r="G81" i="10"/>
  <c r="F81" i="10"/>
  <c r="E81" i="10"/>
  <c r="D81" i="10"/>
  <c r="C81" i="10"/>
  <c r="I81" i="10"/>
  <c r="A81" i="10"/>
  <c r="X6" i="3" a="1"/>
  <c r="X6" i="3" s="1"/>
  <c r="M81" i="10"/>
  <c r="L81" i="10"/>
  <c r="K81" i="10"/>
  <c r="J81" i="10"/>
  <c r="H81" i="10"/>
  <c r="G80" i="10"/>
  <c r="F80" i="10"/>
  <c r="E80" i="10"/>
  <c r="D80" i="10"/>
  <c r="C80" i="10"/>
  <c r="B80" i="10"/>
  <c r="A80" i="10"/>
  <c r="H80" i="10"/>
  <c r="W6" i="3" a="1"/>
  <c r="W6" i="3" s="1"/>
  <c r="M80" i="10"/>
  <c r="L80" i="10"/>
  <c r="K80" i="10"/>
  <c r="J80" i="10"/>
  <c r="I80" i="10"/>
  <c r="F79" i="10"/>
  <c r="E79" i="10"/>
  <c r="D79" i="10"/>
  <c r="C79" i="10"/>
  <c r="B79" i="10"/>
  <c r="A79" i="10"/>
  <c r="G79" i="10"/>
  <c r="H79" i="10"/>
  <c r="I79" i="10"/>
  <c r="J79" i="10"/>
  <c r="K79" i="10"/>
  <c r="L79" i="10"/>
  <c r="V6" i="3" a="1"/>
  <c r="V6" i="3" s="1"/>
  <c r="M79" i="10"/>
  <c r="F78" i="10"/>
  <c r="E78" i="10"/>
  <c r="C78" i="10"/>
  <c r="B78" i="10"/>
  <c r="A78" i="10"/>
  <c r="M78" i="10"/>
  <c r="L78" i="10"/>
  <c r="K78" i="10"/>
  <c r="J78" i="10"/>
  <c r="I78" i="10"/>
  <c r="H78" i="10"/>
  <c r="G78" i="10"/>
  <c r="U6" i="3" a="1"/>
  <c r="U6" i="3" s="1"/>
  <c r="D78" i="10"/>
  <c r="D77" i="10"/>
  <c r="C77" i="10"/>
  <c r="B77" i="10"/>
  <c r="A77" i="10"/>
  <c r="T6" i="3" a="1"/>
  <c r="T6" i="3" s="1"/>
  <c r="F77" i="10"/>
  <c r="G77" i="10"/>
  <c r="H77" i="10"/>
  <c r="I77" i="10"/>
  <c r="E77" i="10"/>
  <c r="J77" i="10"/>
  <c r="K77" i="10"/>
  <c r="L77" i="10"/>
  <c r="M77" i="10"/>
  <c r="C76" i="10"/>
  <c r="B76" i="10"/>
  <c r="A76" i="10"/>
  <c r="D76" i="10"/>
  <c r="E76" i="10"/>
  <c r="F76" i="10"/>
  <c r="G76" i="10"/>
  <c r="H76" i="10"/>
  <c r="I76" i="10"/>
  <c r="J76" i="10"/>
  <c r="K76" i="10"/>
  <c r="L76" i="10"/>
  <c r="M76" i="10"/>
  <c r="S6" i="3" a="1"/>
  <c r="S6" i="3" s="1"/>
  <c r="B75" i="10"/>
  <c r="A75" i="10"/>
  <c r="M75" i="10"/>
  <c r="L75" i="10"/>
  <c r="K75" i="10"/>
  <c r="J75" i="10"/>
  <c r="H75" i="10"/>
  <c r="G75" i="10"/>
  <c r="F75" i="10"/>
  <c r="E75" i="10"/>
  <c r="D75" i="10"/>
  <c r="C75" i="10"/>
  <c r="R6" i="3" a="1"/>
  <c r="R6" i="3" s="1"/>
  <c r="I75" i="10"/>
  <c r="B74" i="10"/>
  <c r="Q6" i="3" a="1"/>
  <c r="Q6" i="3" s="1"/>
  <c r="C74" i="10"/>
  <c r="D74" i="10"/>
  <c r="E74" i="10"/>
  <c r="F74" i="10"/>
  <c r="G74" i="10"/>
  <c r="H74" i="10"/>
  <c r="I74" i="10"/>
  <c r="J74" i="10"/>
  <c r="K74" i="10"/>
  <c r="L74" i="10"/>
  <c r="M74" i="10"/>
  <c r="A74" i="10"/>
  <c r="P6" i="3" a="1"/>
  <c r="P6" i="3" s="1"/>
  <c r="A73" i="10"/>
  <c r="M73" i="10"/>
  <c r="L73" i="10"/>
  <c r="K73" i="10"/>
  <c r="J73" i="10"/>
  <c r="I73" i="10"/>
  <c r="H73" i="10"/>
  <c r="G73" i="10"/>
  <c r="F73" i="10"/>
  <c r="E73" i="10"/>
  <c r="D73" i="10"/>
  <c r="C73" i="10"/>
  <c r="B73" i="10"/>
  <c r="L72" i="10"/>
  <c r="M72" i="10"/>
  <c r="A72" i="10"/>
  <c r="B72" i="10"/>
  <c r="C72" i="10"/>
  <c r="D72" i="10"/>
  <c r="E72" i="10"/>
  <c r="F72" i="10"/>
  <c r="G72" i="10"/>
  <c r="H72" i="10"/>
  <c r="I72" i="10"/>
  <c r="J72" i="10"/>
  <c r="K72" i="10"/>
  <c r="O6" i="3" a="1"/>
  <c r="O6" i="3" s="1"/>
  <c r="M71" i="10"/>
  <c r="L71" i="10"/>
  <c r="K71" i="10"/>
  <c r="J71" i="10"/>
  <c r="I71" i="10"/>
  <c r="H71" i="10"/>
  <c r="G71" i="10"/>
  <c r="F71" i="10"/>
  <c r="E71" i="10"/>
  <c r="D71" i="10"/>
  <c r="C71" i="10"/>
  <c r="B71" i="10"/>
  <c r="A71" i="10"/>
  <c r="N6" i="3" a="1"/>
  <c r="N6" i="3" s="1"/>
  <c r="J70" i="10"/>
  <c r="E70" i="10"/>
  <c r="M6" i="3" a="1"/>
  <c r="M6" i="3" s="1"/>
  <c r="K70" i="10"/>
  <c r="L70" i="10"/>
  <c r="M70" i="10"/>
  <c r="A70" i="10"/>
  <c r="B70" i="10"/>
  <c r="C70" i="10"/>
  <c r="D70" i="10"/>
  <c r="I70" i="10"/>
  <c r="H70" i="10"/>
  <c r="G70" i="10"/>
  <c r="F70" i="10"/>
  <c r="I69" i="10"/>
  <c r="A69" i="10"/>
  <c r="B69" i="10"/>
  <c r="C69" i="10"/>
  <c r="D69" i="10"/>
  <c r="M69" i="10"/>
  <c r="L69" i="10"/>
  <c r="J69" i="10"/>
  <c r="E69" i="10"/>
  <c r="F69" i="10"/>
  <c r="G69" i="10"/>
  <c r="K69" i="10"/>
  <c r="H69" i="10"/>
  <c r="L6" i="3" a="1"/>
  <c r="L6" i="3" s="1"/>
  <c r="B68" i="10"/>
  <c r="C68" i="10"/>
  <c r="M68" i="10"/>
  <c r="L68" i="10"/>
  <c r="K68" i="10"/>
  <c r="J68" i="10"/>
  <c r="I68" i="10"/>
  <c r="H68" i="10"/>
  <c r="G68" i="10"/>
  <c r="F68" i="10"/>
  <c r="E68" i="10"/>
  <c r="D68" i="10"/>
  <c r="A68" i="10"/>
  <c r="K6" i="3" a="1"/>
  <c r="K6" i="3" s="1"/>
  <c r="M67" i="10"/>
  <c r="L67" i="10"/>
  <c r="K67" i="10"/>
  <c r="J67" i="10"/>
  <c r="A67" i="10"/>
  <c r="I67" i="10"/>
  <c r="C67" i="10"/>
  <c r="D67" i="10"/>
  <c r="E67" i="10"/>
  <c r="F67" i="10"/>
  <c r="J6" i="3" a="1"/>
  <c r="J6" i="3" s="1"/>
  <c r="G67" i="10"/>
  <c r="B67" i="10"/>
  <c r="H67" i="10"/>
  <c r="M66" i="10"/>
  <c r="I6" i="3" a="1"/>
  <c r="I6" i="3" s="1"/>
  <c r="A66" i="10"/>
  <c r="B66" i="10"/>
  <c r="C66" i="10"/>
  <c r="D66" i="10"/>
  <c r="E66" i="10"/>
  <c r="F66" i="10"/>
  <c r="G66" i="10"/>
  <c r="H66" i="10"/>
  <c r="I66" i="10"/>
  <c r="J66" i="10"/>
  <c r="K66" i="10"/>
  <c r="L66" i="10"/>
  <c r="G65" i="10"/>
  <c r="H6" i="3" a="1"/>
  <c r="H6" i="3" s="1"/>
  <c r="B65" i="10"/>
  <c r="C65" i="10"/>
  <c r="D65" i="10"/>
  <c r="M65" i="10"/>
  <c r="F65" i="10"/>
  <c r="L65" i="10"/>
  <c r="K65" i="10"/>
  <c r="J65" i="10"/>
  <c r="I65" i="10"/>
  <c r="H65" i="10"/>
  <c r="E65" i="10"/>
  <c r="A65" i="10"/>
  <c r="E64" i="10"/>
  <c r="K64" i="10"/>
  <c r="C64" i="10"/>
  <c r="B64" i="10"/>
  <c r="A64" i="10"/>
  <c r="G6" i="3" a="1"/>
  <c r="G6" i="3" s="1"/>
  <c r="D64" i="10"/>
  <c r="L64" i="10"/>
  <c r="F64" i="10"/>
  <c r="G64" i="10"/>
  <c r="H64" i="10"/>
  <c r="I64" i="10"/>
  <c r="J64" i="10"/>
  <c r="M64" i="10"/>
  <c r="E63" i="10"/>
  <c r="F63" i="10"/>
  <c r="D63" i="10"/>
  <c r="G63" i="10"/>
  <c r="H63" i="10"/>
  <c r="I63" i="10"/>
  <c r="J63" i="10"/>
  <c r="K63" i="10"/>
  <c r="L63" i="10"/>
  <c r="M63" i="10"/>
  <c r="F6" i="3" a="1"/>
  <c r="F6" i="3" s="1"/>
  <c r="A63" i="10"/>
  <c r="B63" i="10"/>
  <c r="C63" i="10"/>
  <c r="B62" i="10"/>
  <c r="A62" i="10"/>
  <c r="C62" i="10"/>
  <c r="D62" i="10"/>
  <c r="E62" i="10"/>
  <c r="F62" i="10"/>
  <c r="G62" i="10"/>
  <c r="H62" i="10"/>
  <c r="I62" i="10"/>
  <c r="I8" i="4"/>
  <c r="D6" i="3" s="1"/>
  <c r="J62" i="10"/>
  <c r="K62" i="10"/>
  <c r="L62" i="10"/>
  <c r="M62" i="10"/>
  <c r="E6" i="3" a="1"/>
  <c r="E6" i="3" s="1"/>
  <c r="A61" i="10"/>
  <c r="H61" i="10"/>
  <c r="X5" i="3" a="1"/>
  <c r="X5" i="3" s="1"/>
  <c r="M61" i="10"/>
  <c r="L61" i="10"/>
  <c r="K61" i="10"/>
  <c r="J61" i="10"/>
  <c r="I61" i="10"/>
  <c r="G61" i="10"/>
  <c r="F61" i="10"/>
  <c r="E61" i="10"/>
  <c r="D61" i="10"/>
  <c r="C61" i="10"/>
  <c r="B61" i="10"/>
  <c r="L60" i="10"/>
  <c r="M60" i="10"/>
  <c r="K60" i="10"/>
  <c r="J60" i="10"/>
  <c r="I60" i="10"/>
  <c r="H60" i="10"/>
  <c r="G60" i="10"/>
  <c r="F60" i="10"/>
  <c r="E60" i="10"/>
  <c r="D60" i="10"/>
  <c r="C60" i="10"/>
  <c r="B60" i="10"/>
  <c r="A60" i="10"/>
  <c r="W5" i="3" a="1"/>
  <c r="W5" i="3" s="1"/>
  <c r="E59" i="10"/>
  <c r="M59" i="10"/>
  <c r="V5" i="3" a="1"/>
  <c r="V5" i="3" s="1"/>
  <c r="L59" i="10"/>
  <c r="K59" i="10"/>
  <c r="J59" i="10"/>
  <c r="I59" i="10"/>
  <c r="H59" i="10"/>
  <c r="G59" i="10"/>
  <c r="F59" i="10"/>
  <c r="D59" i="10"/>
  <c r="C59" i="10"/>
  <c r="B59" i="10"/>
  <c r="A59" i="10"/>
  <c r="L58" i="10"/>
  <c r="F58" i="10"/>
  <c r="G58" i="10"/>
  <c r="H58" i="10"/>
  <c r="I58" i="10"/>
  <c r="J58" i="10"/>
  <c r="K58" i="10"/>
  <c r="E58" i="10"/>
  <c r="M58" i="10"/>
  <c r="D58" i="10"/>
  <c r="C58" i="10"/>
  <c r="B58" i="10"/>
  <c r="A58" i="10"/>
  <c r="U5" i="3" a="1"/>
  <c r="U5" i="3" s="1"/>
  <c r="J57" i="10"/>
  <c r="C57" i="10"/>
  <c r="A57" i="10"/>
  <c r="M57" i="10"/>
  <c r="L57" i="10"/>
  <c r="K57" i="10"/>
  <c r="E57" i="10"/>
  <c r="F57" i="10"/>
  <c r="G57" i="10"/>
  <c r="H57" i="10"/>
  <c r="I57" i="10"/>
  <c r="B57" i="10"/>
  <c r="T5" i="3" a="1"/>
  <c r="T5" i="3" s="1"/>
  <c r="D57" i="10"/>
  <c r="B56" i="10"/>
  <c r="D56" i="10"/>
  <c r="E56" i="10"/>
  <c r="F56" i="10"/>
  <c r="G56" i="10"/>
  <c r="H56" i="10"/>
  <c r="I56" i="10"/>
  <c r="J56" i="10"/>
  <c r="K56" i="10"/>
  <c r="L56" i="10"/>
  <c r="S5" i="3" a="1"/>
  <c r="S5" i="3" s="1"/>
  <c r="C56" i="10"/>
  <c r="A56" i="10"/>
  <c r="M56" i="10"/>
  <c r="R5" i="3" a="1"/>
  <c r="R5" i="3" s="1"/>
  <c r="L55" i="10"/>
  <c r="A55" i="10"/>
  <c r="B55" i="10"/>
  <c r="C55" i="10"/>
  <c r="D55" i="10"/>
  <c r="E55" i="10"/>
  <c r="F55" i="10"/>
  <c r="G55" i="10"/>
  <c r="H55" i="10"/>
  <c r="I55" i="10"/>
  <c r="J55" i="10"/>
  <c r="K55" i="10"/>
  <c r="M55" i="10"/>
  <c r="K54" i="10"/>
  <c r="J54" i="10"/>
  <c r="I54" i="10"/>
  <c r="H54" i="10"/>
  <c r="Q5" i="3" a="1"/>
  <c r="Q5" i="3" s="1"/>
  <c r="G54" i="10"/>
  <c r="F54" i="10"/>
  <c r="E54" i="10"/>
  <c r="D54" i="10"/>
  <c r="C54" i="10"/>
  <c r="B54" i="10"/>
  <c r="A54" i="10"/>
  <c r="M54" i="10"/>
  <c r="L54" i="10"/>
  <c r="J53" i="10"/>
  <c r="I53" i="10"/>
  <c r="H53" i="10"/>
  <c r="G53" i="10"/>
  <c r="P5" i="3" a="1"/>
  <c r="P5" i="3" s="1"/>
  <c r="F53" i="10"/>
  <c r="E53" i="10"/>
  <c r="D53" i="10"/>
  <c r="C53" i="10"/>
  <c r="B53" i="10"/>
  <c r="A53" i="10"/>
  <c r="M53" i="10"/>
  <c r="L53" i="10"/>
  <c r="K53" i="10"/>
  <c r="I52" i="10"/>
  <c r="H52" i="10"/>
  <c r="G52" i="10"/>
  <c r="F52" i="10"/>
  <c r="O5" i="3" a="1"/>
  <c r="O5" i="3" s="1"/>
  <c r="E52" i="10"/>
  <c r="D52" i="10"/>
  <c r="C52" i="10"/>
  <c r="B52" i="10"/>
  <c r="A52" i="10"/>
  <c r="M52" i="10"/>
  <c r="L52" i="10"/>
  <c r="K52" i="10"/>
  <c r="J52" i="10"/>
  <c r="H51" i="10"/>
  <c r="G51" i="10"/>
  <c r="F51" i="10"/>
  <c r="E51" i="10"/>
  <c r="N5" i="3" a="1"/>
  <c r="N5" i="3" s="1"/>
  <c r="D51" i="10"/>
  <c r="C51" i="10"/>
  <c r="B51" i="10"/>
  <c r="A51" i="10"/>
  <c r="M51" i="10"/>
  <c r="L51" i="10"/>
  <c r="K51" i="10"/>
  <c r="J51" i="10"/>
  <c r="I51" i="10"/>
  <c r="G50" i="10"/>
  <c r="F50" i="10"/>
  <c r="E50" i="10"/>
  <c r="D50" i="10"/>
  <c r="M5" i="3" a="1"/>
  <c r="M5" i="3" s="1"/>
  <c r="C50" i="10"/>
  <c r="B50" i="10"/>
  <c r="A50" i="10"/>
  <c r="M50" i="10"/>
  <c r="L50" i="10"/>
  <c r="K50" i="10"/>
  <c r="J50" i="10"/>
  <c r="I50" i="10"/>
  <c r="H50" i="10"/>
  <c r="F49" i="10"/>
  <c r="E49" i="10"/>
  <c r="D49" i="10"/>
  <c r="C49" i="10"/>
  <c r="L5" i="3" a="1"/>
  <c r="L5" i="3" s="1"/>
  <c r="B49" i="10"/>
  <c r="A49" i="10"/>
  <c r="M49" i="10"/>
  <c r="L49" i="10"/>
  <c r="K49" i="10"/>
  <c r="J49" i="10"/>
  <c r="I49" i="10"/>
  <c r="H49" i="10"/>
  <c r="G49" i="10"/>
  <c r="E48" i="10"/>
  <c r="D48" i="10"/>
  <c r="C48" i="10"/>
  <c r="B48" i="10"/>
  <c r="K5" i="3" a="1"/>
  <c r="K5" i="3" s="1"/>
  <c r="A48" i="10"/>
  <c r="M48" i="10"/>
  <c r="L48" i="10"/>
  <c r="K48" i="10"/>
  <c r="J48" i="10"/>
  <c r="I48" i="10"/>
  <c r="H48" i="10"/>
  <c r="G48" i="10"/>
  <c r="F48" i="10"/>
  <c r="C47" i="10"/>
  <c r="B47" i="10"/>
  <c r="A47" i="10"/>
  <c r="D47" i="10"/>
  <c r="J5" i="3" a="1"/>
  <c r="J5" i="3" s="1"/>
  <c r="M47" i="10"/>
  <c r="L47" i="10"/>
  <c r="K47" i="10"/>
  <c r="J47" i="10"/>
  <c r="I47" i="10"/>
  <c r="H47" i="10"/>
  <c r="G47" i="10"/>
  <c r="F47" i="10"/>
  <c r="E47" i="10"/>
  <c r="A46" i="10"/>
  <c r="I5" i="3" a="1"/>
  <c r="I5" i="3" s="1"/>
  <c r="F46" i="10"/>
  <c r="D46" i="10"/>
  <c r="M46" i="10"/>
  <c r="L46" i="10"/>
  <c r="K46" i="10"/>
  <c r="J46" i="10"/>
  <c r="I46" i="10"/>
  <c r="H46" i="10"/>
  <c r="G46" i="10"/>
  <c r="E46" i="10"/>
  <c r="C46" i="10"/>
  <c r="B46" i="10"/>
  <c r="L45" i="10"/>
  <c r="A45" i="10"/>
  <c r="I7" i="4"/>
  <c r="H5" i="3" a="1"/>
  <c r="H5" i="3" s="1"/>
  <c r="M45" i="10"/>
  <c r="K45" i="10"/>
  <c r="J45" i="10"/>
  <c r="I45" i="10"/>
  <c r="H45" i="10"/>
  <c r="G45" i="10"/>
  <c r="F45" i="10"/>
  <c r="E45" i="10"/>
  <c r="D45" i="10"/>
  <c r="C45" i="10"/>
  <c r="B45" i="10"/>
  <c r="G5" i="3" a="1"/>
  <c r="G5" i="3" s="1"/>
  <c r="M44" i="10"/>
  <c r="L44" i="10"/>
  <c r="K44" i="10"/>
  <c r="J44" i="10"/>
  <c r="I44" i="10"/>
  <c r="H44" i="10"/>
  <c r="G44" i="10"/>
  <c r="F44" i="10"/>
  <c r="E44" i="10"/>
  <c r="D44" i="10"/>
  <c r="C44" i="10"/>
  <c r="B44" i="10"/>
  <c r="A44" i="10"/>
  <c r="F5" i="3" a="1"/>
  <c r="F5" i="3" s="1"/>
  <c r="A43" i="10"/>
  <c r="M43" i="10"/>
  <c r="L43" i="10"/>
  <c r="K43" i="10"/>
  <c r="J43" i="10"/>
  <c r="I43" i="10"/>
  <c r="H43" i="10"/>
  <c r="G43" i="10"/>
  <c r="F43" i="10"/>
  <c r="E43" i="10"/>
  <c r="D43" i="10"/>
  <c r="C43" i="10"/>
  <c r="B43" i="10"/>
  <c r="C42" i="10"/>
  <c r="E5" i="3" a="1"/>
  <c r="E5" i="3" s="1"/>
  <c r="M42" i="10"/>
  <c r="L42" i="10"/>
  <c r="K42" i="10"/>
  <c r="J42" i="10"/>
  <c r="I42" i="10"/>
  <c r="H42" i="10"/>
  <c r="G42" i="10"/>
  <c r="F42" i="10"/>
  <c r="E42" i="10"/>
  <c r="D42" i="10"/>
  <c r="A42" i="10"/>
  <c r="B42" i="10"/>
  <c r="C41" i="10"/>
  <c r="M41" i="10"/>
  <c r="L41" i="10"/>
  <c r="K41" i="10"/>
  <c r="J41" i="10"/>
  <c r="I41" i="10"/>
  <c r="H41" i="10"/>
  <c r="G41" i="10"/>
  <c r="F41" i="10"/>
  <c r="E41" i="10"/>
  <c r="D41" i="10"/>
  <c r="B41" i="10"/>
  <c r="A41" i="10"/>
  <c r="X4" i="3" a="1"/>
  <c r="X4" i="3" s="1"/>
  <c r="E40" i="10"/>
  <c r="K40" i="10"/>
  <c r="J40" i="10"/>
  <c r="I40" i="10"/>
  <c r="H40" i="10"/>
  <c r="G40" i="10"/>
  <c r="F40" i="10"/>
  <c r="L40" i="10"/>
  <c r="D40" i="10"/>
  <c r="C40" i="10"/>
  <c r="A40" i="10"/>
  <c r="M40" i="10"/>
  <c r="W4" i="3" a="1"/>
  <c r="W4" i="3" s="1"/>
  <c r="B40" i="10"/>
  <c r="B39" i="10"/>
  <c r="H39" i="10"/>
  <c r="G39" i="10"/>
  <c r="F39" i="10"/>
  <c r="E39" i="10"/>
  <c r="D39" i="10"/>
  <c r="C39" i="10"/>
  <c r="J39" i="10"/>
  <c r="A39" i="10"/>
  <c r="I39" i="10"/>
  <c r="V4" i="3" a="1"/>
  <c r="V4" i="3" s="1"/>
  <c r="K39" i="10"/>
  <c r="L39" i="10"/>
  <c r="M39" i="10"/>
  <c r="M38" i="10"/>
  <c r="L38" i="10"/>
  <c r="K38" i="10"/>
  <c r="J38" i="10"/>
  <c r="I38" i="10"/>
  <c r="G38" i="10"/>
  <c r="F38" i="10"/>
  <c r="E38" i="10"/>
  <c r="D38" i="10"/>
  <c r="C38" i="10"/>
  <c r="U4" i="3" a="1"/>
  <c r="U4" i="3" s="1"/>
  <c r="B38" i="10"/>
  <c r="A38" i="10"/>
  <c r="H38" i="10"/>
  <c r="K37" i="10"/>
  <c r="G37" i="10"/>
  <c r="E37" i="10"/>
  <c r="D37" i="10"/>
  <c r="C37" i="10"/>
  <c r="B37" i="10"/>
  <c r="A37" i="10"/>
  <c r="H37" i="10"/>
  <c r="I37" i="10"/>
  <c r="J37" i="10"/>
  <c r="M37" i="10"/>
  <c r="T4" i="3" a="1"/>
  <c r="T4" i="3" s="1"/>
  <c r="F37" i="10"/>
  <c r="L37" i="10"/>
  <c r="G36" i="10"/>
  <c r="E36" i="10"/>
  <c r="D36" i="10"/>
  <c r="C36" i="10"/>
  <c r="B36" i="10"/>
  <c r="A36" i="10"/>
  <c r="M36" i="10"/>
  <c r="L36" i="10"/>
  <c r="K36" i="10"/>
  <c r="J36" i="10"/>
  <c r="I36" i="10"/>
  <c r="H36" i="10"/>
  <c r="S4" i="3" a="1"/>
  <c r="S4" i="3" s="1"/>
  <c r="F36" i="10"/>
  <c r="E35" i="10"/>
  <c r="D35" i="10"/>
  <c r="C35" i="10"/>
  <c r="B35" i="10"/>
  <c r="A35" i="10"/>
  <c r="M35" i="10"/>
  <c r="L35" i="10"/>
  <c r="F35" i="10"/>
  <c r="K35" i="10"/>
  <c r="J35" i="10"/>
  <c r="I35" i="10"/>
  <c r="H35" i="10"/>
  <c r="G35" i="10"/>
  <c r="R4" i="3" a="1"/>
  <c r="R4" i="3" s="1"/>
  <c r="D34" i="10"/>
  <c r="C34" i="10"/>
  <c r="B34" i="10"/>
  <c r="A34" i="10"/>
  <c r="Q4" i="3" a="1"/>
  <c r="Q4" i="3" s="1"/>
  <c r="E34" i="10"/>
  <c r="F34" i="10"/>
  <c r="G34" i="10"/>
  <c r="H34" i="10"/>
  <c r="I34" i="10"/>
  <c r="J34" i="10"/>
  <c r="L34" i="10"/>
  <c r="M34" i="10"/>
  <c r="K34" i="10"/>
  <c r="J33" i="10"/>
  <c r="C33" i="10"/>
  <c r="A33" i="10"/>
  <c r="E33" i="10"/>
  <c r="F33" i="10"/>
  <c r="G33" i="10"/>
  <c r="H33" i="10"/>
  <c r="B33" i="10"/>
  <c r="I33" i="10"/>
  <c r="K33" i="10"/>
  <c r="L33" i="10"/>
  <c r="M33" i="10"/>
  <c r="P4" i="3" a="1"/>
  <c r="P4" i="3" s="1"/>
  <c r="D33" i="10"/>
  <c r="C32" i="10"/>
  <c r="A32" i="10"/>
  <c r="D32" i="10"/>
  <c r="E32" i="10"/>
  <c r="F32" i="10"/>
  <c r="G32" i="10"/>
  <c r="H32" i="10"/>
  <c r="I32" i="10"/>
  <c r="J32" i="10"/>
  <c r="O4" i="3" a="1"/>
  <c r="O4" i="3" s="1"/>
  <c r="K32" i="10"/>
  <c r="L32" i="10"/>
  <c r="M32" i="10"/>
  <c r="B32" i="10"/>
  <c r="H31" i="10"/>
  <c r="A31" i="10"/>
  <c r="B31" i="10"/>
  <c r="C31" i="10"/>
  <c r="D31" i="10"/>
  <c r="E31" i="10"/>
  <c r="F31" i="10"/>
  <c r="G31" i="10"/>
  <c r="I31" i="10"/>
  <c r="J31" i="10"/>
  <c r="K31" i="10"/>
  <c r="L31" i="10"/>
  <c r="M31" i="10"/>
  <c r="N4" i="3" a="1"/>
  <c r="N4" i="3" s="1"/>
  <c r="M30" i="10"/>
  <c r="M4" i="3" a="1"/>
  <c r="M4" i="3" s="1"/>
  <c r="A30" i="10"/>
  <c r="L30" i="10"/>
  <c r="K30" i="10"/>
  <c r="J30" i="10"/>
  <c r="I30" i="10"/>
  <c r="H30" i="10"/>
  <c r="G30" i="10"/>
  <c r="F30" i="10"/>
  <c r="E30" i="10"/>
  <c r="D30" i="10"/>
  <c r="C30" i="10"/>
  <c r="B30" i="10"/>
  <c r="B29" i="10"/>
  <c r="A29" i="10"/>
  <c r="C29" i="10"/>
  <c r="D29" i="10"/>
  <c r="E29" i="10"/>
  <c r="F29" i="10"/>
  <c r="G29" i="10"/>
  <c r="H29" i="10"/>
  <c r="I29" i="10"/>
  <c r="J29" i="10"/>
  <c r="K29" i="10"/>
  <c r="L29" i="10"/>
  <c r="L4" i="3" a="1"/>
  <c r="L4" i="3" s="1"/>
  <c r="M29" i="10"/>
  <c r="J28" i="10"/>
  <c r="L28" i="10"/>
  <c r="B28" i="10"/>
  <c r="C28" i="10"/>
  <c r="D28" i="10"/>
  <c r="E28" i="10"/>
  <c r="F28" i="10"/>
  <c r="A28" i="10"/>
  <c r="G28" i="10"/>
  <c r="H28" i="10"/>
  <c r="I28" i="10"/>
  <c r="K4" i="3" a="1"/>
  <c r="K4" i="3" s="1"/>
  <c r="M28" i="10"/>
  <c r="K28" i="10"/>
  <c r="D27" i="10"/>
  <c r="F27" i="10"/>
  <c r="M27" i="10"/>
  <c r="A27" i="10"/>
  <c r="J4" i="3" a="1"/>
  <c r="J4" i="3" s="1"/>
  <c r="B27" i="10"/>
  <c r="C27" i="10"/>
  <c r="E27" i="10"/>
  <c r="H27" i="10"/>
  <c r="I27" i="10"/>
  <c r="J27" i="10"/>
  <c r="K27" i="10"/>
  <c r="L27" i="10"/>
  <c r="G27" i="10"/>
  <c r="C26" i="10"/>
  <c r="L26" i="10"/>
  <c r="K26" i="10"/>
  <c r="J26" i="10"/>
  <c r="I26" i="10"/>
  <c r="I4" i="3" a="1"/>
  <c r="I4" i="3" s="1"/>
  <c r="H26" i="10"/>
  <c r="G26" i="10"/>
  <c r="E26" i="10"/>
  <c r="F26" i="10"/>
  <c r="D26" i="10"/>
  <c r="B26" i="10"/>
  <c r="A26" i="10"/>
  <c r="M26" i="10"/>
  <c r="J25" i="10"/>
  <c r="L25" i="10"/>
  <c r="M25" i="10"/>
  <c r="I25" i="10"/>
  <c r="H25" i="10"/>
  <c r="G25" i="10"/>
  <c r="F25" i="10"/>
  <c r="E25" i="10"/>
  <c r="D25" i="10"/>
  <c r="H4" i="3" a="1"/>
  <c r="H4" i="3" s="1"/>
  <c r="C25" i="10"/>
  <c r="B25" i="10"/>
  <c r="A25" i="10"/>
  <c r="K25" i="10"/>
  <c r="J24" i="10"/>
  <c r="G24" i="10"/>
  <c r="F24" i="10"/>
  <c r="E24" i="10"/>
  <c r="D24" i="10"/>
  <c r="C24" i="10"/>
  <c r="B24" i="10"/>
  <c r="H24" i="10"/>
  <c r="A24" i="10"/>
  <c r="I24" i="10"/>
  <c r="L24" i="10"/>
  <c r="M24" i="10"/>
  <c r="G4" i="3" a="1"/>
  <c r="G4" i="3" s="1"/>
  <c r="K24" i="10"/>
  <c r="J23" i="10"/>
  <c r="H23" i="10"/>
  <c r="G23" i="10"/>
  <c r="F23" i="10"/>
  <c r="E23" i="10"/>
  <c r="D23" i="10"/>
  <c r="F4" i="3" a="1"/>
  <c r="F4" i="3" s="1"/>
  <c r="K23" i="10"/>
  <c r="C23" i="10"/>
  <c r="B23" i="10"/>
  <c r="A23" i="10"/>
  <c r="L23" i="10"/>
  <c r="M23" i="10"/>
  <c r="I23" i="10"/>
  <c r="I6" i="4"/>
  <c r="E4" i="3" a="1"/>
  <c r="E4" i="3" s="1"/>
  <c r="A22" i="10"/>
  <c r="B22" i="10"/>
  <c r="C22" i="10"/>
  <c r="D22" i="10"/>
  <c r="E22" i="10"/>
  <c r="F22" i="10"/>
  <c r="G22" i="10"/>
  <c r="H22" i="10"/>
  <c r="I22" i="10"/>
  <c r="J22" i="10"/>
  <c r="K22" i="10"/>
  <c r="L22" i="10"/>
  <c r="M22" i="10"/>
  <c r="E21" i="10"/>
  <c r="G21" i="10"/>
  <c r="H21" i="10"/>
  <c r="X3" i="3" a="1"/>
  <c r="X3" i="3" s="1"/>
  <c r="I21" i="10"/>
  <c r="A21" i="10"/>
  <c r="B21" i="10"/>
  <c r="C21" i="10"/>
  <c r="J21" i="10"/>
  <c r="K21" i="10"/>
  <c r="L21" i="10"/>
  <c r="M21" i="10"/>
  <c r="D21" i="10"/>
  <c r="F21" i="10"/>
  <c r="E20" i="10"/>
  <c r="D20" i="10"/>
  <c r="F20" i="10"/>
  <c r="C20" i="10"/>
  <c r="B20" i="10"/>
  <c r="A20" i="10"/>
  <c r="G20" i="10"/>
  <c r="H20" i="10"/>
  <c r="I20" i="10"/>
  <c r="J20" i="10"/>
  <c r="K20" i="10"/>
  <c r="L20" i="10"/>
  <c r="W3" i="3" a="1"/>
  <c r="W3" i="3" s="1"/>
  <c r="M20" i="10"/>
  <c r="E19" i="10"/>
  <c r="G19" i="10"/>
  <c r="F19" i="10"/>
  <c r="D19" i="10"/>
  <c r="H19" i="10"/>
  <c r="I19" i="10"/>
  <c r="V3" i="3" a="1"/>
  <c r="V3" i="3" s="1"/>
  <c r="J19" i="10"/>
  <c r="C19" i="10"/>
  <c r="B19" i="10"/>
  <c r="A19" i="10"/>
  <c r="K19" i="10"/>
  <c r="L19" i="10"/>
  <c r="M19" i="10"/>
  <c r="J18" i="10"/>
  <c r="I18" i="10"/>
  <c r="H18" i="10"/>
  <c r="G18" i="10"/>
  <c r="F18" i="10"/>
  <c r="K18" i="10"/>
  <c r="L18" i="10"/>
  <c r="M18" i="10"/>
  <c r="U3" i="3" a="1"/>
  <c r="U3" i="3" s="1"/>
  <c r="B18" i="10"/>
  <c r="A18" i="10"/>
  <c r="E18" i="10"/>
  <c r="D18" i="10"/>
  <c r="C18" i="10"/>
  <c r="D17" i="10"/>
  <c r="B17" i="10"/>
  <c r="A17" i="10"/>
  <c r="E17" i="10"/>
  <c r="F17" i="10"/>
  <c r="G17" i="10"/>
  <c r="H17" i="10"/>
  <c r="T3" i="3" a="1"/>
  <c r="T3" i="3" s="1"/>
  <c r="I17" i="10"/>
  <c r="J17" i="10"/>
  <c r="K17" i="10"/>
  <c r="L17" i="10"/>
  <c r="M17" i="10"/>
  <c r="C17" i="10"/>
  <c r="J16" i="10"/>
  <c r="L16" i="10"/>
  <c r="M16" i="10"/>
  <c r="I16" i="10"/>
  <c r="H16" i="10"/>
  <c r="G16" i="10"/>
  <c r="F16" i="10"/>
  <c r="E16" i="10"/>
  <c r="D16" i="10"/>
  <c r="C16" i="10"/>
  <c r="B16" i="10"/>
  <c r="A16" i="10"/>
  <c r="S3" i="3" a="1"/>
  <c r="S3" i="3" s="1"/>
  <c r="K16" i="10"/>
  <c r="A15" i="10"/>
  <c r="R3" i="3" a="1"/>
  <c r="R3" i="3" s="1"/>
  <c r="B15" i="10"/>
  <c r="C15" i="10"/>
  <c r="D15" i="10"/>
  <c r="E15" i="10"/>
  <c r="F15" i="10"/>
  <c r="G15" i="10"/>
  <c r="H15" i="10"/>
  <c r="I15" i="10"/>
  <c r="J15" i="10"/>
  <c r="K15" i="10"/>
  <c r="L15" i="10"/>
  <c r="M15" i="10"/>
  <c r="L14" i="10"/>
  <c r="Q3" i="3" a="1"/>
  <c r="Q3" i="3" s="1"/>
  <c r="A14" i="10"/>
  <c r="B14" i="10"/>
  <c r="C14" i="10"/>
  <c r="D14" i="10"/>
  <c r="E14" i="10"/>
  <c r="F14" i="10"/>
  <c r="G14" i="10"/>
  <c r="H14" i="10"/>
  <c r="I14" i="10"/>
  <c r="J14" i="10"/>
  <c r="K14" i="10"/>
  <c r="M14" i="10"/>
  <c r="L13" i="10"/>
  <c r="K13" i="10"/>
  <c r="J13" i="10"/>
  <c r="I13" i="10"/>
  <c r="H13" i="10"/>
  <c r="G13" i="10"/>
  <c r="F13" i="10"/>
  <c r="E13" i="10"/>
  <c r="D13" i="10"/>
  <c r="C13" i="10"/>
  <c r="B13" i="10"/>
  <c r="A13" i="10"/>
  <c r="P3" i="3" a="1"/>
  <c r="P3" i="3" s="1"/>
  <c r="M13" i="10"/>
  <c r="K12" i="10"/>
  <c r="J12" i="10"/>
  <c r="I12" i="10"/>
  <c r="H12" i="10"/>
  <c r="G12" i="10"/>
  <c r="F12" i="10"/>
  <c r="E12" i="10"/>
  <c r="D12" i="10"/>
  <c r="C12" i="10"/>
  <c r="B12" i="10"/>
  <c r="A12" i="10"/>
  <c r="O3" i="3" a="1"/>
  <c r="O3" i="3" s="1"/>
  <c r="M12" i="10"/>
  <c r="L12" i="10"/>
  <c r="B11" i="10"/>
  <c r="J11" i="10"/>
  <c r="N3" i="3" a="1"/>
  <c r="N3" i="3" s="1"/>
  <c r="A11" i="10"/>
  <c r="C11" i="10"/>
  <c r="D11" i="10"/>
  <c r="E11" i="10"/>
  <c r="F11" i="10"/>
  <c r="G11" i="10"/>
  <c r="H11" i="10"/>
  <c r="I11" i="10"/>
  <c r="M11" i="10"/>
  <c r="L11" i="10"/>
  <c r="K11" i="10"/>
  <c r="I10" i="10"/>
  <c r="M3" i="3" a="1"/>
  <c r="M3" i="3" s="1"/>
  <c r="G10" i="10"/>
  <c r="F10" i="10"/>
  <c r="E10" i="10"/>
  <c r="D10" i="10"/>
  <c r="C10" i="10"/>
  <c r="B10" i="10"/>
  <c r="H10" i="10"/>
  <c r="A10" i="10"/>
  <c r="M10" i="10"/>
  <c r="L10" i="10"/>
  <c r="K10" i="10"/>
  <c r="J10" i="10"/>
  <c r="H9" i="10"/>
  <c r="G9" i="10"/>
  <c r="L3" i="3" a="1"/>
  <c r="L3" i="3" s="1"/>
  <c r="F9" i="10"/>
  <c r="E9" i="10"/>
  <c r="D9" i="10"/>
  <c r="C9" i="10"/>
  <c r="B9" i="10"/>
  <c r="A9" i="10"/>
  <c r="M9" i="10"/>
  <c r="L9" i="10"/>
  <c r="K9" i="10"/>
  <c r="J9" i="10"/>
  <c r="I9" i="10"/>
  <c r="G8" i="10"/>
  <c r="F8" i="10"/>
  <c r="K3" i="3" a="1"/>
  <c r="K3" i="3" s="1"/>
  <c r="E8" i="10"/>
  <c r="D8" i="10"/>
  <c r="C8" i="10"/>
  <c r="B8" i="10"/>
  <c r="A8" i="10"/>
  <c r="M8" i="10"/>
  <c r="L8" i="10"/>
  <c r="K8" i="10"/>
  <c r="J8" i="10"/>
  <c r="I8" i="10"/>
  <c r="H8" i="10"/>
  <c r="F7" i="10"/>
  <c r="E7" i="10"/>
  <c r="J3" i="3" a="1"/>
  <c r="J3" i="3" s="1"/>
  <c r="D7" i="10"/>
  <c r="C7" i="10"/>
  <c r="B7" i="10"/>
  <c r="A7" i="10"/>
  <c r="M7" i="10"/>
  <c r="L7" i="10"/>
  <c r="K7" i="10"/>
  <c r="J7" i="10"/>
  <c r="I7" i="10"/>
  <c r="H7" i="10"/>
  <c r="G7" i="10"/>
  <c r="I6" i="10"/>
  <c r="D6" i="10"/>
  <c r="I3" i="3" a="1"/>
  <c r="I3" i="3" s="1"/>
  <c r="C6" i="10"/>
  <c r="B6" i="10"/>
  <c r="A6" i="10"/>
  <c r="M6" i="10"/>
  <c r="L6" i="10"/>
  <c r="E6" i="10"/>
  <c r="K6" i="10"/>
  <c r="J6" i="10"/>
  <c r="F6" i="10"/>
  <c r="G6" i="10"/>
  <c r="H6" i="10"/>
  <c r="E5" i="10"/>
  <c r="G5" i="10"/>
  <c r="D5" i="10"/>
  <c r="C5" i="10"/>
  <c r="B5" i="10"/>
  <c r="A5" i="10"/>
  <c r="I5" i="10"/>
  <c r="J5" i="10"/>
  <c r="K5" i="10"/>
  <c r="L5" i="10"/>
  <c r="M5" i="10"/>
  <c r="H3" i="3" a="1"/>
  <c r="H3" i="3" s="1"/>
  <c r="F5" i="10"/>
  <c r="H5" i="10"/>
  <c r="J4" i="10"/>
  <c r="E4" i="10"/>
  <c r="F4" i="10"/>
  <c r="H4" i="10"/>
  <c r="K4" i="10"/>
  <c r="L4" i="10"/>
  <c r="G3" i="3" a="1"/>
  <c r="G3" i="3" s="1"/>
  <c r="G4" i="10"/>
  <c r="D4" i="10"/>
  <c r="C4" i="10"/>
  <c r="B4" i="10"/>
  <c r="A4" i="10"/>
  <c r="M4" i="10"/>
  <c r="I4" i="10"/>
  <c r="H3" i="10"/>
  <c r="F3" i="3" a="1"/>
  <c r="F3" i="3" s="1"/>
  <c r="C3" i="10"/>
  <c r="D3" i="10"/>
  <c r="E3" i="10"/>
  <c r="F3" i="10"/>
  <c r="G3" i="10"/>
  <c r="M3" i="10"/>
  <c r="L3" i="10"/>
  <c r="A3" i="10"/>
  <c r="K3" i="10"/>
  <c r="J3" i="10"/>
  <c r="I3" i="10"/>
  <c r="B3" i="10"/>
  <c r="E23" i="5"/>
  <c r="E3" i="3" a="1"/>
  <c r="E3" i="3" s="1"/>
  <c r="D24" i="5"/>
  <c r="E20" i="5"/>
  <c r="D21" i="5"/>
  <c r="I5" i="4"/>
  <c r="H10" i="5"/>
  <c r="E26" i="5"/>
  <c r="D19" i="5"/>
  <c r="E25" i="5"/>
  <c r="E10" i="5"/>
  <c r="E19" i="5"/>
  <c r="E28" i="5"/>
  <c r="D27" i="5"/>
  <c r="D25" i="5"/>
  <c r="D26" i="5"/>
  <c r="D29" i="5"/>
  <c r="A2" i="10"/>
  <c r="B2" i="10"/>
  <c r="C2" i="10"/>
  <c r="D2" i="10"/>
  <c r="E2" i="10"/>
  <c r="E22" i="5"/>
  <c r="E29" i="5"/>
  <c r="D22" i="5"/>
  <c r="F2" i="10"/>
  <c r="G2" i="10"/>
  <c r="D23" i="5"/>
  <c r="F23" i="5" s="1"/>
  <c r="E21" i="5"/>
  <c r="D20" i="5"/>
  <c r="K10" i="5"/>
  <c r="E27" i="5"/>
  <c r="B10" i="5"/>
  <c r="H2" i="10"/>
  <c r="I2" i="10"/>
  <c r="J2" i="10"/>
  <c r="D28" i="5"/>
  <c r="F28" i="5" s="1"/>
  <c r="K2" i="10"/>
  <c r="L2" i="10"/>
  <c r="M2" i="10"/>
  <c r="E24" i="5"/>
  <c r="F25" i="5" l="1"/>
  <c r="F22" i="5"/>
  <c r="F19" i="5"/>
  <c r="F21" i="5"/>
  <c r="F20" i="5"/>
  <c r="D36" i="3"/>
  <c r="C27" i="5"/>
  <c r="C29" i="5"/>
  <c r="D29" i="3"/>
  <c r="C26" i="5"/>
  <c r="D27" i="3"/>
  <c r="C28" i="5"/>
  <c r="D15" i="3"/>
  <c r="C23" i="5"/>
  <c r="D11" i="3"/>
  <c r="C20" i="5"/>
  <c r="D10" i="3"/>
  <c r="D9" i="3"/>
  <c r="C21" i="5"/>
  <c r="C22" i="5"/>
  <c r="D7" i="3"/>
  <c r="D5" i="3"/>
  <c r="C19" i="5"/>
  <c r="C24" i="5"/>
  <c r="D4" i="3"/>
  <c r="D3" i="3"/>
  <c r="K5" i="5"/>
  <c r="C25" i="5"/>
  <c r="I4" i="8" a="1"/>
  <c r="I4" i="8" s="1"/>
  <c r="I5" i="8" a="1"/>
  <c r="I5" i="8" s="1"/>
  <c r="J6" i="8" a="1"/>
  <c r="J6" i="8" s="1"/>
  <c r="I7" i="8" a="1"/>
  <c r="I7" i="8" s="1"/>
  <c r="I8" i="8" a="1"/>
  <c r="I8" i="8" s="1"/>
  <c r="I9" i="8" a="1"/>
  <c r="I9" i="8" s="1"/>
  <c r="I10" i="8" a="1"/>
  <c r="I10" i="8" s="1"/>
  <c r="I11" i="8" a="1"/>
  <c r="I11" i="8" s="1"/>
  <c r="J12" i="8" a="1"/>
  <c r="J12" i="8" s="1"/>
  <c r="J13" i="8" a="1"/>
  <c r="J13" i="8" s="1"/>
  <c r="J14" i="8" a="1"/>
  <c r="J14" i="8" s="1"/>
  <c r="J15" i="8" a="1"/>
  <c r="J15" i="8" s="1"/>
  <c r="J16" i="8" a="1"/>
  <c r="J16" i="8" s="1"/>
  <c r="K17" i="8" a="1"/>
  <c r="K17" i="8" s="1"/>
  <c r="K18" i="8" a="1"/>
  <c r="K18" i="8" s="1"/>
  <c r="K19" i="8" a="1"/>
  <c r="K19" i="8" s="1"/>
  <c r="K20" i="8" a="1"/>
  <c r="K20" i="8" s="1"/>
  <c r="L21" i="8" a="1"/>
  <c r="L21" i="8" s="1"/>
  <c r="L22" i="8" a="1"/>
  <c r="L22" i="8" s="1"/>
  <c r="L23" i="8" a="1"/>
  <c r="L23" i="8" s="1"/>
  <c r="M24" i="8" a="1"/>
  <c r="M24" i="8" s="1"/>
  <c r="G26" i="8" a="1"/>
  <c r="G26" i="8" s="1"/>
  <c r="G27" i="8" a="1"/>
  <c r="G27" i="8" s="1"/>
  <c r="G28" i="8" a="1"/>
  <c r="G28" i="8" s="1"/>
  <c r="K29" i="8" a="1"/>
  <c r="K29" i="8" s="1"/>
  <c r="H30" i="8" a="1"/>
  <c r="H30" i="8" s="1"/>
  <c r="F31" i="8" a="1"/>
  <c r="F31" i="8" s="1"/>
  <c r="D32" i="8" a="1"/>
  <c r="D32" i="8" s="1"/>
  <c r="B33" i="8" a="1"/>
  <c r="B33" i="8" s="1"/>
  <c r="B34" i="8" a="1"/>
  <c r="B34" i="8" s="1"/>
  <c r="M48" i="8" a="1"/>
  <c r="M48" i="8" s="1"/>
  <c r="K49" i="8" a="1"/>
  <c r="K49" i="8" s="1"/>
  <c r="H50" i="8" a="1"/>
  <c r="H50" i="8" s="1"/>
  <c r="E51" i="8" a="1"/>
  <c r="E51" i="8" s="1"/>
  <c r="A52" i="8" a="1"/>
  <c r="A52" i="8" s="1"/>
  <c r="L52" i="8" a="1"/>
  <c r="L52" i="8" s="1"/>
  <c r="J53" i="8" a="1"/>
  <c r="J53" i="8" s="1"/>
  <c r="I54" i="8" a="1"/>
  <c r="I54" i="8" s="1"/>
  <c r="K55" i="8" a="1"/>
  <c r="K55" i="8" s="1"/>
  <c r="J56" i="8" a="1"/>
  <c r="J56" i="8" s="1"/>
  <c r="F57" i="8" a="1"/>
  <c r="F57" i="8" s="1"/>
  <c r="E58" i="8" a="1"/>
  <c r="E58" i="8" s="1"/>
  <c r="D59" i="8" a="1"/>
  <c r="D59" i="8" s="1"/>
  <c r="D60" i="8" a="1"/>
  <c r="D60" i="8" s="1"/>
  <c r="I61" i="8" a="1"/>
  <c r="I61" i="8" s="1"/>
  <c r="L62" i="8" a="1"/>
  <c r="L62" i="8" s="1"/>
  <c r="K63" i="8" a="1"/>
  <c r="K63" i="8" s="1"/>
  <c r="J64" i="8" a="1"/>
  <c r="J64" i="8" s="1"/>
  <c r="I65" i="8" a="1"/>
  <c r="I65" i="8" s="1"/>
  <c r="L72" i="8" a="1"/>
  <c r="L72" i="8" s="1"/>
  <c r="K73" i="8" a="1"/>
  <c r="K73" i="8" s="1"/>
  <c r="I74" i="8" a="1"/>
  <c r="I74" i="8" s="1"/>
  <c r="G75" i="8" a="1"/>
  <c r="G75" i="8" s="1"/>
  <c r="F76" i="8" a="1"/>
  <c r="F76" i="8" s="1"/>
  <c r="D77" i="8" a="1"/>
  <c r="D77" i="8" s="1"/>
  <c r="M79" i="8" a="1"/>
  <c r="M79" i="8" s="1"/>
  <c r="E82" i="8" a="1"/>
  <c r="E82" i="8" s="1"/>
  <c r="D83" i="8" a="1"/>
  <c r="D83" i="8" s="1"/>
  <c r="E84" i="8" a="1"/>
  <c r="E84" i="8" s="1"/>
  <c r="D85" i="8" a="1"/>
  <c r="D85" i="8" s="1"/>
  <c r="C86" i="8" a="1"/>
  <c r="C86" i="8" s="1"/>
  <c r="B87" i="8" a="1"/>
  <c r="B87" i="8" s="1"/>
  <c r="A88" i="8" a="1"/>
  <c r="A88" i="8" s="1"/>
  <c r="M88" i="8" a="1"/>
  <c r="M88" i="8" s="1"/>
  <c r="M89" i="8" a="1"/>
  <c r="M89" i="8" s="1"/>
  <c r="L90" i="8" a="1"/>
  <c r="L90" i="8" s="1"/>
  <c r="K91" i="8" a="1"/>
  <c r="K91" i="8" s="1"/>
  <c r="K92" i="8" a="1"/>
  <c r="K92" i="8" s="1"/>
  <c r="J93" i="8" a="1"/>
  <c r="J93" i="8" s="1"/>
  <c r="I94" i="8" a="1"/>
  <c r="I94" i="8" s="1"/>
  <c r="I95" i="8" a="1"/>
  <c r="I95" i="8" s="1"/>
  <c r="H96" i="8" a="1"/>
  <c r="H96" i="8" s="1"/>
  <c r="G97" i="8" a="1"/>
  <c r="G97" i="8" s="1"/>
  <c r="G98" i="8" a="1"/>
  <c r="G98" i="8" s="1"/>
  <c r="J99" i="8" a="1"/>
  <c r="J99" i="8" s="1"/>
  <c r="J100" i="8" a="1"/>
  <c r="J100" i="8" s="1"/>
  <c r="I101" i="8" a="1"/>
  <c r="I101" i="8" s="1"/>
  <c r="H102" i="8" a="1"/>
  <c r="H102" i="8" s="1"/>
  <c r="I103" i="8" a="1"/>
  <c r="I103" i="8" s="1"/>
  <c r="I104" i="8" a="1"/>
  <c r="I104" i="8" s="1"/>
  <c r="H105" i="8" a="1"/>
  <c r="H105" i="8" s="1"/>
  <c r="G106" i="8" a="1"/>
  <c r="G106" i="8" s="1"/>
  <c r="F107" i="8" a="1"/>
  <c r="F107" i="8" s="1"/>
  <c r="E108" i="8" a="1"/>
  <c r="E108" i="8" s="1"/>
  <c r="D109" i="8" a="1"/>
  <c r="D109" i="8" s="1"/>
  <c r="C110" i="8" a="1"/>
  <c r="C110" i="8" s="1"/>
  <c r="B111" i="8" a="1"/>
  <c r="B111" i="8" s="1"/>
  <c r="A112" i="8" a="1"/>
  <c r="A112" i="8" s="1"/>
  <c r="B113" i="8" a="1"/>
  <c r="B113" i="8" s="1"/>
  <c r="C114" i="8" a="1"/>
  <c r="C114" i="8" s="1"/>
  <c r="M114" i="8" a="1"/>
  <c r="M114" i="8" s="1"/>
  <c r="L115" i="8" a="1"/>
  <c r="L115" i="8" s="1"/>
  <c r="K116" i="8" a="1"/>
  <c r="K116" i="8" s="1"/>
  <c r="J117" i="8" a="1"/>
  <c r="J117" i="8" s="1"/>
  <c r="A119" i="8" a="1"/>
  <c r="A119" i="8" s="1"/>
  <c r="L119" i="8" a="1"/>
  <c r="L119" i="8" s="1"/>
  <c r="K120" i="8" a="1"/>
  <c r="K120" i="8" s="1"/>
  <c r="H121" i="8" a="1"/>
  <c r="H121" i="8" s="1"/>
  <c r="H122" i="8" a="1"/>
  <c r="H122" i="8" s="1"/>
  <c r="G123" i="8" a="1"/>
  <c r="G123" i="8" s="1"/>
  <c r="M124" i="8" a="1"/>
  <c r="M124" i="8" s="1"/>
  <c r="K125" i="8" a="1"/>
  <c r="K125" i="8" s="1"/>
  <c r="I126" i="8" a="1"/>
  <c r="I126" i="8" s="1"/>
  <c r="I127" i="8" a="1"/>
  <c r="I127" i="8" s="1"/>
  <c r="J128" i="8" a="1"/>
  <c r="J128" i="8" s="1"/>
  <c r="J129" i="8" a="1"/>
  <c r="J129" i="8" s="1"/>
  <c r="J130" i="8" a="1"/>
  <c r="J130" i="8" s="1"/>
  <c r="J131" i="8" a="1"/>
  <c r="J131" i="8" s="1"/>
  <c r="M132" i="8" a="1"/>
  <c r="M132" i="8" s="1"/>
  <c r="L133" i="8" a="1"/>
  <c r="L133" i="8" s="1"/>
  <c r="L134" i="8" a="1"/>
  <c r="L134" i="8" s="1"/>
  <c r="L135" i="8" a="1"/>
  <c r="L135" i="8" s="1"/>
  <c r="L136" i="8" a="1"/>
  <c r="L136" i="8" s="1"/>
  <c r="L137" i="8" a="1"/>
  <c r="L137" i="8" s="1"/>
  <c r="M138" i="8" a="1"/>
  <c r="M138" i="8" s="1"/>
  <c r="M139" i="8" a="1"/>
  <c r="M139" i="8" s="1"/>
  <c r="M140" i="8" a="1"/>
  <c r="M140" i="8" s="1"/>
  <c r="M141" i="8" a="1"/>
  <c r="M141" i="8" s="1"/>
  <c r="M142" i="8" a="1"/>
  <c r="M142" i="8" s="1"/>
  <c r="M143" i="8" a="1"/>
  <c r="M143" i="8" s="1"/>
  <c r="M144" i="8" a="1"/>
  <c r="M144" i="8" s="1"/>
  <c r="A146" i="8" a="1"/>
  <c r="A146" i="8" s="1"/>
  <c r="A147" i="8" a="1"/>
  <c r="A147" i="8" s="1"/>
  <c r="A148" i="8" a="1"/>
  <c r="A148" i="8" s="1"/>
  <c r="A149" i="8" a="1"/>
  <c r="A149" i="8" s="1"/>
  <c r="A150" i="8" a="1"/>
  <c r="A150" i="8" s="1"/>
  <c r="A151" i="8" a="1"/>
  <c r="A151" i="8" s="1"/>
  <c r="B152" i="8" a="1"/>
  <c r="B152" i="8" s="1"/>
  <c r="B153" i="8" a="1"/>
  <c r="B153" i="8" s="1"/>
  <c r="C154" i="8" a="1"/>
  <c r="C154" i="8" s="1"/>
  <c r="C155" i="8" a="1"/>
  <c r="C155" i="8" s="1"/>
  <c r="D156" i="8" a="1"/>
  <c r="D156" i="8" s="1"/>
  <c r="D157" i="8" a="1"/>
  <c r="D157" i="8" s="1"/>
  <c r="E158" i="8" a="1"/>
  <c r="E158" i="8" s="1"/>
  <c r="E159" i="8" a="1"/>
  <c r="E159" i="8" s="1"/>
  <c r="E160" i="8" a="1"/>
  <c r="E160" i="8" s="1"/>
  <c r="E161" i="8" a="1"/>
  <c r="E161" i="8" s="1"/>
  <c r="E162" i="8" a="1"/>
  <c r="E162" i="8" s="1"/>
  <c r="E163" i="8" a="1"/>
  <c r="E163" i="8" s="1"/>
  <c r="E164" i="8" a="1"/>
  <c r="E164" i="8" s="1"/>
  <c r="E165" i="8" a="1"/>
  <c r="E165" i="8" s="1"/>
  <c r="E166" i="8" a="1"/>
  <c r="E166" i="8" s="1"/>
  <c r="E167" i="8" a="1"/>
  <c r="E167" i="8" s="1"/>
  <c r="E168" i="8" a="1"/>
  <c r="E168" i="8" s="1"/>
  <c r="E169" i="8" a="1"/>
  <c r="E169" i="8" s="1"/>
  <c r="E170" i="8" a="1"/>
  <c r="E170" i="8" s="1"/>
  <c r="E171" i="8" a="1"/>
  <c r="E171" i="8" s="1"/>
  <c r="F172" i="8" a="1"/>
  <c r="F172" i="8" s="1"/>
  <c r="F173" i="8" a="1"/>
  <c r="F173" i="8" s="1"/>
  <c r="M174" i="8" a="1"/>
  <c r="M174" i="8" s="1"/>
  <c r="M175" i="8" a="1"/>
  <c r="M175" i="8" s="1"/>
  <c r="M176" i="8" a="1"/>
  <c r="M176" i="8" s="1"/>
  <c r="A178" i="8" a="1"/>
  <c r="A178" i="8" s="1"/>
  <c r="A179" i="8" a="1"/>
  <c r="A179" i="8" s="1"/>
  <c r="A180" i="8" a="1"/>
  <c r="A180" i="8" s="1"/>
  <c r="A181" i="8" a="1"/>
  <c r="A181" i="8" s="1"/>
  <c r="A182" i="8" a="1"/>
  <c r="A182" i="8" s="1"/>
  <c r="A183" i="8" a="1"/>
  <c r="A183" i="8" s="1"/>
  <c r="A184" i="8" a="1"/>
  <c r="A184" i="8" s="1"/>
  <c r="B185" i="8" a="1"/>
  <c r="B185" i="8" s="1"/>
  <c r="B186" i="8" a="1"/>
  <c r="B186" i="8" s="1"/>
  <c r="B187" i="8" a="1"/>
  <c r="B187" i="8" s="1"/>
  <c r="B188" i="8" a="1"/>
  <c r="B188" i="8" s="1"/>
  <c r="C189" i="8" a="1"/>
  <c r="C189" i="8" s="1"/>
  <c r="C190" i="8" a="1"/>
  <c r="C190" i="8" s="1"/>
  <c r="C191" i="8" a="1"/>
  <c r="C191" i="8" s="1"/>
  <c r="A194" i="8" a="1"/>
  <c r="A194" i="8" s="1"/>
  <c r="L194" i="8" a="1"/>
  <c r="L194" i="8" s="1"/>
  <c r="M195" i="8" a="1"/>
  <c r="M195" i="8" s="1"/>
  <c r="L196" i="8" a="1"/>
  <c r="L196" i="8" s="1"/>
  <c r="K197" i="8" a="1"/>
  <c r="K197" i="8" s="1"/>
  <c r="J198" i="8" a="1"/>
  <c r="J198" i="8" s="1"/>
  <c r="I199" i="8" a="1"/>
  <c r="I199" i="8" s="1"/>
  <c r="I200" i="8" a="1"/>
  <c r="I200" i="8" s="1"/>
  <c r="C201" i="8" a="1"/>
  <c r="C201" i="8" s="1"/>
  <c r="L4" i="8" a="1"/>
  <c r="L4" i="8" s="1"/>
  <c r="L5" i="8" a="1"/>
  <c r="L5" i="8" s="1"/>
  <c r="M6" i="8" a="1"/>
  <c r="M6" i="8" s="1"/>
  <c r="M7" i="8" a="1"/>
  <c r="M7" i="8" s="1"/>
  <c r="M8" i="8" a="1"/>
  <c r="M8" i="8" s="1"/>
  <c r="M9" i="8" a="1"/>
  <c r="M9" i="8" s="1"/>
  <c r="M10" i="8" a="1"/>
  <c r="M10" i="8" s="1"/>
  <c r="B12" i="8" a="1"/>
  <c r="B12" i="8" s="1"/>
  <c r="C13" i="8" a="1"/>
  <c r="C13" i="8" s="1"/>
  <c r="D14" i="8" a="1"/>
  <c r="D14" i="8" s="1"/>
  <c r="D15" i="8" a="1"/>
  <c r="D15" i="8" s="1"/>
  <c r="C16" i="8" a="1"/>
  <c r="C16" i="8" s="1"/>
  <c r="C17" i="8" a="1"/>
  <c r="C17" i="8" s="1"/>
  <c r="C18" i="8" a="1"/>
  <c r="C18" i="8" s="1"/>
  <c r="C19" i="8" a="1"/>
  <c r="C19" i="8" s="1"/>
  <c r="C20" i="8" a="1"/>
  <c r="C20" i="8" s="1"/>
  <c r="D21" i="8" a="1"/>
  <c r="D21" i="8" s="1"/>
  <c r="E22" i="8" a="1"/>
  <c r="E22" i="8" s="1"/>
  <c r="J23" i="8" a="1"/>
  <c r="J23" i="8" s="1"/>
  <c r="I24" i="8" a="1"/>
  <c r="I24" i="8" s="1"/>
  <c r="L25" i="8" a="1"/>
  <c r="L25" i="8" s="1"/>
  <c r="L26" i="8" a="1"/>
  <c r="L26" i="8" s="1"/>
  <c r="L27" i="8" a="1"/>
  <c r="L27" i="8" s="1"/>
  <c r="L28" i="8" a="1"/>
  <c r="L28" i="8" s="1"/>
  <c r="J29" i="8" a="1"/>
  <c r="J29" i="8" s="1"/>
  <c r="I30" i="8" a="1"/>
  <c r="I30" i="8" s="1"/>
  <c r="H31" i="8" a="1"/>
  <c r="H31" i="8" s="1"/>
  <c r="F32" i="8" a="1"/>
  <c r="F32" i="8" s="1"/>
  <c r="F33" i="8" a="1"/>
  <c r="F33" i="8" s="1"/>
  <c r="D52" i="8" a="1"/>
  <c r="D52" i="8" s="1"/>
  <c r="B53" i="8" a="1"/>
  <c r="B53" i="8" s="1"/>
  <c r="A54" i="8" a="1"/>
  <c r="A54" i="8" s="1"/>
  <c r="L54" i="8" a="1"/>
  <c r="L54" i="8" s="1"/>
  <c r="I55" i="8" a="1"/>
  <c r="I55" i="8" s="1"/>
  <c r="I56" i="8" a="1"/>
  <c r="I56" i="8" s="1"/>
  <c r="H57" i="8" a="1"/>
  <c r="H57" i="8" s="1"/>
  <c r="G58" i="8" a="1"/>
  <c r="G58" i="8" s="1"/>
  <c r="F59" i="8" a="1"/>
  <c r="F59" i="8" s="1"/>
  <c r="E60" i="8" a="1"/>
  <c r="E60" i="8" s="1"/>
  <c r="F61" i="8" a="1"/>
  <c r="F61" i="8" s="1"/>
  <c r="D62" i="8" a="1"/>
  <c r="D62" i="8" s="1"/>
  <c r="D63" i="8" a="1"/>
  <c r="D63" i="8" s="1"/>
  <c r="D64" i="8" a="1"/>
  <c r="D64" i="8" s="1"/>
  <c r="C65" i="8" a="1"/>
  <c r="C65" i="8" s="1"/>
  <c r="E66" i="8" a="1"/>
  <c r="E66" i="8" s="1"/>
  <c r="B67" i="8" a="1"/>
  <c r="B67" i="8" s="1"/>
  <c r="B68" i="8" a="1"/>
  <c r="B68" i="8" s="1"/>
  <c r="M68" i="8" a="1"/>
  <c r="M68" i="8" s="1"/>
  <c r="C71" i="8" a="1"/>
  <c r="C71" i="8" s="1"/>
  <c r="C72" i="8" a="1"/>
  <c r="C72" i="8" s="1"/>
  <c r="B73" i="8" a="1"/>
  <c r="B73" i="8" s="1"/>
  <c r="A74" i="8" a="1"/>
  <c r="A74" i="8" s="1"/>
  <c r="L74" i="8" a="1"/>
  <c r="L74" i="8" s="1"/>
  <c r="K75" i="8" a="1"/>
  <c r="K75" i="8" s="1"/>
  <c r="K76" i="8" a="1"/>
  <c r="K76" i="8" s="1"/>
  <c r="K77" i="8" a="1"/>
  <c r="K77" i="8" s="1"/>
  <c r="L78" i="8" a="1"/>
  <c r="L78" i="8" s="1"/>
  <c r="I79" i="8" a="1"/>
  <c r="I79" i="8" s="1"/>
  <c r="H80" i="8" a="1"/>
  <c r="H80" i="8" s="1"/>
  <c r="H81" i="8" a="1"/>
  <c r="H81" i="8" s="1"/>
  <c r="I82" i="8" a="1"/>
  <c r="I82" i="8" s="1"/>
  <c r="H83" i="8" a="1"/>
  <c r="H83" i="8" s="1"/>
  <c r="G84" i="8" a="1"/>
  <c r="G84" i="8" s="1"/>
  <c r="F85" i="8" a="1"/>
  <c r="F85" i="8" s="1"/>
  <c r="D86" i="8" a="1"/>
  <c r="D86" i="8" s="1"/>
  <c r="C87" i="8" a="1"/>
  <c r="C87" i="8" s="1"/>
  <c r="C88" i="8" a="1"/>
  <c r="C88" i="8" s="1"/>
  <c r="B89" i="8" a="1"/>
  <c r="B89" i="8" s="1"/>
  <c r="A90" i="8" a="1"/>
  <c r="A90" i="8" s="1"/>
  <c r="A91" i="8" a="1"/>
  <c r="A91" i="8" s="1"/>
  <c r="A92" i="8" a="1"/>
  <c r="A92" i="8" s="1"/>
  <c r="A93" i="8" a="1"/>
  <c r="A93" i="8" s="1"/>
  <c r="A94" i="8" a="1"/>
  <c r="A94" i="8" s="1"/>
  <c r="C95" i="8" a="1"/>
  <c r="C95" i="8" s="1"/>
  <c r="B96" i="8" a="1"/>
  <c r="B96" i="8" s="1"/>
  <c r="B97" i="8" a="1"/>
  <c r="B97" i="8" s="1"/>
  <c r="A98" i="8" a="1"/>
  <c r="A98" i="8" s="1"/>
  <c r="M98" i="8" a="1"/>
  <c r="M98" i="8" s="1"/>
  <c r="M99" i="8" a="1"/>
  <c r="M99" i="8" s="1"/>
  <c r="M100" i="8" a="1"/>
  <c r="M100" i="8" s="1"/>
  <c r="M101" i="8" a="1"/>
  <c r="M101" i="8" s="1"/>
  <c r="L102" i="8" a="1"/>
  <c r="L102" i="8" s="1"/>
  <c r="K103" i="8" a="1"/>
  <c r="K103" i="8" s="1"/>
  <c r="J104" i="8" a="1"/>
  <c r="J104" i="8" s="1"/>
  <c r="I105" i="8" a="1"/>
  <c r="I105" i="8" s="1"/>
  <c r="H106" i="8" a="1"/>
  <c r="H106" i="8" s="1"/>
  <c r="G107" i="8" a="1"/>
  <c r="G107" i="8" s="1"/>
  <c r="F108" i="8" a="1"/>
  <c r="F108" i="8" s="1"/>
  <c r="F109" i="8" a="1"/>
  <c r="F109" i="8" s="1"/>
  <c r="E110" i="8" a="1"/>
  <c r="E110" i="8" s="1"/>
  <c r="F111" i="8" a="1"/>
  <c r="F111" i="8" s="1"/>
  <c r="F112" i="8" a="1"/>
  <c r="F112" i="8" s="1"/>
  <c r="F113" i="8" a="1"/>
  <c r="F113" i="8" s="1"/>
  <c r="G114" i="8" a="1"/>
  <c r="G114" i="8" s="1"/>
  <c r="G115" i="8" a="1"/>
  <c r="G115" i="8" s="1"/>
  <c r="F116" i="8" a="1"/>
  <c r="F116" i="8" s="1"/>
  <c r="L121" i="8" a="1"/>
  <c r="L121" i="8" s="1"/>
  <c r="L122" i="8" a="1"/>
  <c r="L122" i="8" s="1"/>
  <c r="K123" i="8" a="1"/>
  <c r="K123" i="8" s="1"/>
  <c r="K124" i="8" a="1"/>
  <c r="K124" i="8" s="1"/>
  <c r="A126" i="8" a="1"/>
  <c r="A126" i="8" s="1"/>
  <c r="L126" i="8" a="1"/>
  <c r="L126" i="8" s="1"/>
  <c r="M127" i="8" a="1"/>
  <c r="M127" i="8" s="1"/>
  <c r="M128" i="8" a="1"/>
  <c r="M128" i="8" s="1"/>
  <c r="M129" i="8" a="1"/>
  <c r="M129" i="8" s="1"/>
  <c r="A131" i="8" a="1"/>
  <c r="A131" i="8" s="1"/>
  <c r="B132" i="8" a="1"/>
  <c r="B132" i="8" s="1"/>
  <c r="A133" i="8" a="1"/>
  <c r="A133" i="8" s="1"/>
  <c r="B134" i="8" a="1"/>
  <c r="B134" i="8" s="1"/>
  <c r="B135" i="8" a="1"/>
  <c r="B135" i="8" s="1"/>
  <c r="B136" i="8" a="1"/>
  <c r="B136" i="8" s="1"/>
  <c r="B137" i="8" a="1"/>
  <c r="B137" i="8" s="1"/>
  <c r="D138" i="8" a="1"/>
  <c r="D138" i="8" s="1"/>
  <c r="D139" i="8" a="1"/>
  <c r="D139" i="8" s="1"/>
  <c r="E140" i="8" a="1"/>
  <c r="E140" i="8" s="1"/>
  <c r="E141" i="8" a="1"/>
  <c r="E141" i="8" s="1"/>
  <c r="E142" i="8" a="1"/>
  <c r="E142" i="8" s="1"/>
  <c r="E143" i="8" a="1"/>
  <c r="E143" i="8" s="1"/>
  <c r="F144" i="8" a="1"/>
  <c r="F144" i="8" s="1"/>
  <c r="F145" i="8" a="1"/>
  <c r="F145" i="8" s="1"/>
  <c r="F146" i="8" a="1"/>
  <c r="F146" i="8" s="1"/>
  <c r="G147" i="8" a="1"/>
  <c r="G147" i="8" s="1"/>
  <c r="G148" i="8" a="1"/>
  <c r="G148" i="8" s="1"/>
  <c r="G149" i="8" a="1"/>
  <c r="G149" i="8" s="1"/>
  <c r="G150" i="8" a="1"/>
  <c r="G150" i="8" s="1"/>
  <c r="G151" i="8" a="1"/>
  <c r="G151" i="8" s="1"/>
  <c r="H152" i="8" a="1"/>
  <c r="H152" i="8" s="1"/>
  <c r="I153" i="8" a="1"/>
  <c r="I153" i="8" s="1"/>
  <c r="I154" i="8" a="1"/>
  <c r="I154" i="8" s="1"/>
  <c r="J155" i="8" a="1"/>
  <c r="J155" i="8" s="1"/>
  <c r="K156" i="8" a="1"/>
  <c r="K156" i="8" s="1"/>
  <c r="K157" i="8" a="1"/>
  <c r="K157" i="8" s="1"/>
  <c r="K158" i="8" a="1"/>
  <c r="K158" i="8" s="1"/>
  <c r="K159" i="8" a="1"/>
  <c r="K159" i="8" s="1"/>
  <c r="K160" i="8" a="1"/>
  <c r="K160" i="8" s="1"/>
  <c r="K161" i="8" a="1"/>
  <c r="K161" i="8" s="1"/>
  <c r="K162" i="8" a="1"/>
  <c r="K162" i="8" s="1"/>
  <c r="K163" i="8" a="1"/>
  <c r="K163" i="8" s="1"/>
  <c r="K164" i="8" a="1"/>
  <c r="K164" i="8" s="1"/>
  <c r="K165" i="8" a="1"/>
  <c r="K165" i="8" s="1"/>
  <c r="K166" i="8" a="1"/>
  <c r="K166" i="8" s="1"/>
  <c r="B168" i="8" a="1"/>
  <c r="B168" i="8" s="1"/>
  <c r="B169" i="8" a="1"/>
  <c r="B169" i="8" s="1"/>
  <c r="C170" i="8" a="1"/>
  <c r="C170" i="8" s="1"/>
  <c r="C171" i="8" a="1"/>
  <c r="C171" i="8" s="1"/>
  <c r="C172" i="8" a="1"/>
  <c r="C172" i="8" s="1"/>
  <c r="C173" i="8" a="1"/>
  <c r="C173" i="8" s="1"/>
  <c r="C174" i="8" a="1"/>
  <c r="C174" i="8" s="1"/>
  <c r="C175" i="8" a="1"/>
  <c r="C175" i="8" s="1"/>
  <c r="C176" i="8" a="1"/>
  <c r="C176" i="8" s="1"/>
  <c r="D177" i="8" a="1"/>
  <c r="D177" i="8" s="1"/>
  <c r="D178" i="8" a="1"/>
  <c r="D178" i="8" s="1"/>
  <c r="E179" i="8" a="1"/>
  <c r="E179" i="8" s="1"/>
  <c r="F180" i="8" a="1"/>
  <c r="F180" i="8" s="1"/>
  <c r="G181" i="8" a="1"/>
  <c r="G181" i="8" s="1"/>
  <c r="H182" i="8" a="1"/>
  <c r="H182" i="8" s="1"/>
  <c r="H183" i="8" a="1"/>
  <c r="H183" i="8" s="1"/>
  <c r="H184" i="8" a="1"/>
  <c r="H184" i="8" s="1"/>
  <c r="I185" i="8" a="1"/>
  <c r="I185" i="8" s="1"/>
  <c r="I186" i="8" a="1"/>
  <c r="I186" i="8" s="1"/>
  <c r="I187" i="8" a="1"/>
  <c r="I187" i="8" s="1"/>
  <c r="J188" i="8" a="1"/>
  <c r="J188" i="8" s="1"/>
  <c r="J189" i="8" a="1"/>
  <c r="J189" i="8" s="1"/>
  <c r="J190" i="8" a="1"/>
  <c r="J190" i="8" s="1"/>
  <c r="H193" i="8" a="1"/>
  <c r="H193" i="8" s="1"/>
  <c r="I195" i="8" a="1"/>
  <c r="I195" i="8" s="1"/>
  <c r="H196" i="8" a="1"/>
  <c r="H196" i="8" s="1"/>
  <c r="G197" i="8" a="1"/>
  <c r="G197" i="8" s="1"/>
  <c r="G198" i="8" a="1"/>
  <c r="G198" i="8" s="1"/>
  <c r="F199" i="8" a="1"/>
  <c r="F199" i="8" s="1"/>
  <c r="E200" i="8" a="1"/>
  <c r="E200" i="8" s="1"/>
  <c r="D201" i="8" a="1"/>
  <c r="D201" i="8" s="1"/>
  <c r="B125" i="8" a="1"/>
  <c r="B125" i="8" s="1"/>
  <c r="M125" i="8" a="1"/>
  <c r="M125" i="8" s="1"/>
  <c r="M126" i="8" a="1"/>
  <c r="M126" i="8" s="1"/>
  <c r="D128" i="8" a="1"/>
  <c r="D128" i="8" s="1"/>
  <c r="C129" i="8" a="1"/>
  <c r="C129" i="8" s="1"/>
  <c r="D130" i="8" a="1"/>
  <c r="D130" i="8" s="1"/>
  <c r="D131" i="8" a="1"/>
  <c r="D131" i="8" s="1"/>
  <c r="D132" i="8" a="1"/>
  <c r="D132" i="8" s="1"/>
  <c r="C133" i="8" a="1"/>
  <c r="C133" i="8" s="1"/>
  <c r="F134" i="8" a="1"/>
  <c r="F134" i="8" s="1"/>
  <c r="G135" i="8" a="1"/>
  <c r="G135" i="8" s="1"/>
  <c r="G136" i="8" a="1"/>
  <c r="G136" i="8" s="1"/>
  <c r="H137" i="8" a="1"/>
  <c r="H137" i="8" s="1"/>
  <c r="H138" i="8" a="1"/>
  <c r="H138" i="8" s="1"/>
  <c r="H139" i="8" a="1"/>
  <c r="H139" i="8" s="1"/>
  <c r="G140" i="8" a="1"/>
  <c r="G140" i="8" s="1"/>
  <c r="G141" i="8" a="1"/>
  <c r="G141" i="8" s="1"/>
  <c r="H142" i="8" a="1"/>
  <c r="H142" i="8" s="1"/>
  <c r="H143" i="8" a="1"/>
  <c r="H143" i="8" s="1"/>
  <c r="I144" i="8" a="1"/>
  <c r="I144" i="8" s="1"/>
  <c r="I145" i="8" a="1"/>
  <c r="I145" i="8" s="1"/>
  <c r="J146" i="8" a="1"/>
  <c r="J146" i="8" s="1"/>
  <c r="I147" i="8" a="1"/>
  <c r="I147" i="8" s="1"/>
  <c r="K148" i="8" a="1"/>
  <c r="K148" i="8" s="1"/>
  <c r="J149" i="8" a="1"/>
  <c r="J149" i="8" s="1"/>
  <c r="K150" i="8" a="1"/>
  <c r="K150" i="8" s="1"/>
  <c r="K151" i="8" a="1"/>
  <c r="K151" i="8" s="1"/>
  <c r="L152" i="8" a="1"/>
  <c r="L152" i="8" s="1"/>
  <c r="M153" i="8" a="1"/>
  <c r="M153" i="8" s="1"/>
  <c r="M154" i="8" a="1"/>
  <c r="M154" i="8" s="1"/>
  <c r="L155" i="8" a="1"/>
  <c r="L155" i="8" s="1"/>
  <c r="L156" i="8" a="1"/>
  <c r="L156" i="8" s="1"/>
  <c r="L157" i="8" a="1"/>
  <c r="L157" i="8" s="1"/>
  <c r="L158" i="8" a="1"/>
  <c r="L158" i="8" s="1"/>
  <c r="L159" i="8" a="1"/>
  <c r="L159" i="8" s="1"/>
  <c r="L160" i="8" a="1"/>
  <c r="L160" i="8" s="1"/>
  <c r="L161" i="8" a="1"/>
  <c r="L161" i="8" s="1"/>
  <c r="L162" i="8" a="1"/>
  <c r="L162" i="8" s="1"/>
  <c r="L163" i="8" a="1"/>
  <c r="L163" i="8" s="1"/>
  <c r="L164" i="8" a="1"/>
  <c r="L164" i="8" s="1"/>
  <c r="L165" i="8" a="1"/>
  <c r="L165" i="8" s="1"/>
  <c r="C167" i="8" a="1"/>
  <c r="C167" i="8" s="1"/>
  <c r="C168" i="8" a="1"/>
  <c r="C168" i="8" s="1"/>
  <c r="C169" i="8" a="1"/>
  <c r="C169" i="8" s="1"/>
  <c r="B170" i="8" a="1"/>
  <c r="B170" i="8" s="1"/>
  <c r="B171" i="8" a="1"/>
  <c r="B171" i="8" s="1"/>
  <c r="B172" i="8" a="1"/>
  <c r="B172" i="8" s="1"/>
  <c r="B173" i="8" a="1"/>
  <c r="B173" i="8" s="1"/>
  <c r="B174" i="8" a="1"/>
  <c r="B174" i="8" s="1"/>
  <c r="B175" i="8" a="1"/>
  <c r="B175" i="8" s="1"/>
  <c r="B176" i="8" a="1"/>
  <c r="B176" i="8" s="1"/>
  <c r="B177" i="8" a="1"/>
  <c r="B177" i="8" s="1"/>
  <c r="B178" i="8" a="1"/>
  <c r="B178" i="8" s="1"/>
  <c r="B179" i="8" a="1"/>
  <c r="B179" i="8" s="1"/>
  <c r="C180" i="8" a="1"/>
  <c r="C180" i="8" s="1"/>
  <c r="C181" i="8" a="1"/>
  <c r="C181" i="8" s="1"/>
  <c r="D182" i="8" a="1"/>
  <c r="D182" i="8" s="1"/>
  <c r="D183" i="8" a="1"/>
  <c r="D183" i="8" s="1"/>
  <c r="D184" i="8" a="1"/>
  <c r="D184" i="8" s="1"/>
  <c r="E185" i="8" a="1"/>
  <c r="E185" i="8" s="1"/>
  <c r="E186" i="8" a="1"/>
  <c r="E186" i="8" s="1"/>
  <c r="E187" i="8" a="1"/>
  <c r="E187" i="8" s="1"/>
  <c r="E188" i="8" a="1"/>
  <c r="E188" i="8" s="1"/>
  <c r="F189" i="8" a="1"/>
  <c r="F189" i="8" s="1"/>
  <c r="G190" i="8" a="1"/>
  <c r="G190" i="8" s="1"/>
  <c r="E193" i="8" a="1"/>
  <c r="E193" i="8" s="1"/>
  <c r="D194" i="8" a="1"/>
  <c r="D194" i="8" s="1"/>
  <c r="D195" i="8" a="1"/>
  <c r="D195" i="8" s="1"/>
  <c r="C196" i="8" a="1"/>
  <c r="C196" i="8" s="1"/>
  <c r="C197" i="8" a="1"/>
  <c r="C197" i="8" s="1"/>
  <c r="C198" i="8" a="1"/>
  <c r="C198" i="8" s="1"/>
  <c r="B199" i="8" a="1"/>
  <c r="B199" i="8" s="1"/>
  <c r="B200" i="8" a="1"/>
  <c r="B200" i="8" s="1"/>
  <c r="F201" i="8" a="1"/>
  <c r="F201" i="8" s="1"/>
  <c r="A4" i="8" a="1"/>
  <c r="A4" i="8" s="1"/>
  <c r="F4" i="8" a="1"/>
  <c r="F4" i="8" s="1"/>
  <c r="M4" i="8" a="1"/>
  <c r="M4" i="8" s="1"/>
  <c r="F5" i="8" a="1"/>
  <c r="F5" i="8" s="1"/>
  <c r="M5" i="8" a="1"/>
  <c r="M5" i="8" s="1"/>
  <c r="F6" i="8" a="1"/>
  <c r="F6" i="8" s="1"/>
  <c r="C7" i="8" a="1"/>
  <c r="C7" i="8" s="1"/>
  <c r="G7" i="8" a="1"/>
  <c r="G7" i="8" s="1"/>
  <c r="C8" i="8" a="1"/>
  <c r="C8" i="8" s="1"/>
  <c r="G8" i="8" a="1"/>
  <c r="G8" i="8" s="1"/>
  <c r="C9" i="8" a="1"/>
  <c r="C9" i="8" s="1"/>
  <c r="G9" i="8" a="1"/>
  <c r="G9" i="8" s="1"/>
  <c r="B10" i="8" a="1"/>
  <c r="B10" i="8" s="1"/>
  <c r="G10" i="8" a="1"/>
  <c r="G10" i="8" s="1"/>
  <c r="A11" i="8" a="1"/>
  <c r="A11" i="8" s="1"/>
  <c r="G11" i="8" a="1"/>
  <c r="G11" i="8" s="1"/>
  <c r="M11" i="8" a="1"/>
  <c r="M11" i="8" s="1"/>
  <c r="G12" i="8" a="1"/>
  <c r="G12" i="8" s="1"/>
  <c r="M12" i="8" a="1"/>
  <c r="M12" i="8" s="1"/>
  <c r="G13" i="8" a="1"/>
  <c r="G13" i="8" s="1"/>
  <c r="M13" i="8" a="1"/>
  <c r="M13" i="8" s="1"/>
  <c r="H14" i="8" a="1"/>
  <c r="H14" i="8" s="1"/>
  <c r="A15" i="8" a="1"/>
  <c r="A15" i="8" s="1"/>
  <c r="H15" i="8" a="1"/>
  <c r="H15" i="8" s="1"/>
  <c r="M15" i="8" a="1"/>
  <c r="M15" i="8" s="1"/>
  <c r="H16" i="8" a="1"/>
  <c r="H16" i="8" s="1"/>
  <c r="M16" i="8" a="1"/>
  <c r="M16" i="8" s="1"/>
  <c r="H17" i="8" a="1"/>
  <c r="H17" i="8" s="1"/>
  <c r="M17" i="8" a="1"/>
  <c r="M17" i="8" s="1"/>
  <c r="H18" i="8" a="1"/>
  <c r="H18" i="8" s="1"/>
  <c r="M18" i="8" a="1"/>
  <c r="M18" i="8" s="1"/>
  <c r="G19" i="8" a="1"/>
  <c r="G19" i="8" s="1"/>
  <c r="M19" i="8" a="1"/>
  <c r="M19" i="8" s="1"/>
  <c r="G20" i="8" a="1"/>
  <c r="G20" i="8" s="1"/>
  <c r="M20" i="8" a="1"/>
  <c r="M20" i="8" s="1"/>
  <c r="G21" i="8" a="1"/>
  <c r="G21" i="8" s="1"/>
  <c r="M21" i="8" a="1"/>
  <c r="M21" i="8" s="1"/>
  <c r="G22" i="8" a="1"/>
  <c r="G22" i="8" s="1"/>
  <c r="M22" i="8" a="1"/>
  <c r="M22" i="8" s="1"/>
  <c r="E23" i="8" a="1"/>
  <c r="E23" i="8" s="1"/>
  <c r="K23" i="8" a="1"/>
  <c r="K23" i="8" s="1"/>
  <c r="C24" i="8" a="1"/>
  <c r="C24" i="8" s="1"/>
  <c r="G24" i="8" a="1"/>
  <c r="G24" i="8" s="1"/>
  <c r="A25" i="8" a="1"/>
  <c r="A25" i="8" s="1"/>
  <c r="G25" i="8" a="1"/>
  <c r="G25" i="8" s="1"/>
  <c r="M25" i="8" a="1"/>
  <c r="M25" i="8" s="1"/>
  <c r="F26" i="8" a="1"/>
  <c r="F26" i="8" s="1"/>
  <c r="M26" i="8" a="1"/>
  <c r="M26" i="8" s="1"/>
  <c r="F27" i="8" a="1"/>
  <c r="F27" i="8" s="1"/>
  <c r="M27" i="8" a="1"/>
  <c r="M27" i="8" s="1"/>
  <c r="F28" i="8" a="1"/>
  <c r="F28" i="8" s="1"/>
  <c r="M28" i="8" a="1"/>
  <c r="M28" i="8" s="1"/>
  <c r="F29" i="8" a="1"/>
  <c r="F29" i="8" s="1"/>
  <c r="L29" i="8" a="1"/>
  <c r="L29" i="8" s="1"/>
  <c r="C30" i="8" a="1"/>
  <c r="C30" i="8" s="1"/>
  <c r="G30" i="8" a="1"/>
  <c r="G30" i="8" s="1"/>
  <c r="A31" i="8" a="1"/>
  <c r="A31" i="8" s="1"/>
  <c r="E31" i="8" a="1"/>
  <c r="E31" i="8" s="1"/>
  <c r="L31" i="8" a="1"/>
  <c r="L31" i="8" s="1"/>
  <c r="C32" i="8" a="1"/>
  <c r="C32" i="8" s="1"/>
  <c r="J32" i="8" a="1"/>
  <c r="J32" i="8" s="1"/>
  <c r="A33" i="8" a="1"/>
  <c r="A33" i="8" s="1"/>
  <c r="H33" i="8" a="1"/>
  <c r="H33" i="8" s="1"/>
  <c r="L33" i="8" a="1"/>
  <c r="L33" i="8" s="1"/>
  <c r="D34" i="8" a="1"/>
  <c r="D34" i="8" s="1"/>
  <c r="J34" i="8" a="1"/>
  <c r="J34" i="8" s="1"/>
  <c r="A35" i="8" a="1"/>
  <c r="A35" i="8" s="1"/>
  <c r="G35" i="8" a="1"/>
  <c r="G35" i="8" s="1"/>
  <c r="K35" i="8" a="1"/>
  <c r="K35" i="8" s="1"/>
  <c r="D36" i="8" a="1"/>
  <c r="D36" i="8" s="1"/>
  <c r="H36" i="8" a="1"/>
  <c r="H36" i="8" s="1"/>
  <c r="K48" i="8" a="1"/>
  <c r="K48" i="8" s="1"/>
  <c r="C49" i="8" a="1"/>
  <c r="C49" i="8" s="1"/>
  <c r="H49" i="8" a="1"/>
  <c r="H49" i="8" s="1"/>
  <c r="A50" i="8" a="1"/>
  <c r="A50" i="8" s="1"/>
  <c r="F50" i="8" a="1"/>
  <c r="F50" i="8" s="1"/>
  <c r="K50" i="8" a="1"/>
  <c r="K50" i="8" s="1"/>
  <c r="B51" i="8" a="1"/>
  <c r="B51" i="8" s="1"/>
  <c r="H51" i="8" a="1"/>
  <c r="H51" i="8" s="1"/>
  <c r="L51" i="8" a="1"/>
  <c r="L51" i="8" s="1"/>
  <c r="F52" i="8" a="1"/>
  <c r="F52" i="8" s="1"/>
  <c r="J52" i="8" a="1"/>
  <c r="J52" i="8" s="1"/>
  <c r="D53" i="8" a="1"/>
  <c r="D53" i="8" s="1"/>
  <c r="H53" i="8" a="1"/>
  <c r="H53" i="8" s="1"/>
  <c r="B54" i="8" a="1"/>
  <c r="B54" i="8" s="1"/>
  <c r="F54" i="8" a="1"/>
  <c r="F54" i="8" s="1"/>
  <c r="M54" i="8" a="1"/>
  <c r="M54" i="8" s="1"/>
  <c r="D55" i="8" a="1"/>
  <c r="D55" i="8" s="1"/>
  <c r="J55" i="8" a="1"/>
  <c r="J55" i="8" s="1"/>
  <c r="B56" i="8" a="1"/>
  <c r="B56" i="8" s="1"/>
  <c r="H56" i="8" a="1"/>
  <c r="H56" i="8" s="1"/>
  <c r="A57" i="8" a="1"/>
  <c r="A57" i="8" s="1"/>
  <c r="E57" i="8" a="1"/>
  <c r="E57" i="8" s="1"/>
  <c r="M57" i="8" a="1"/>
  <c r="M57" i="8" s="1"/>
  <c r="D58" i="8" a="1"/>
  <c r="D58" i="8" s="1"/>
  <c r="L58" i="8" a="1"/>
  <c r="L58" i="8" s="1"/>
  <c r="C59" i="8" a="1"/>
  <c r="C59" i="8" s="1"/>
  <c r="K59" i="8" a="1"/>
  <c r="K59" i="8" s="1"/>
  <c r="B60" i="8" a="1"/>
  <c r="B60" i="8" s="1"/>
  <c r="J60" i="8" a="1"/>
  <c r="J60" i="8" s="1"/>
  <c r="A61" i="8" a="1"/>
  <c r="A61" i="8" s="1"/>
  <c r="H61" i="8" a="1"/>
  <c r="H61" i="8" s="1"/>
  <c r="M61" i="8" a="1"/>
  <c r="M61" i="8" s="1"/>
  <c r="F62" i="8" a="1"/>
  <c r="F62" i="8" s="1"/>
  <c r="K62" i="8" a="1"/>
  <c r="K62" i="8" s="1"/>
  <c r="E63" i="8" a="1"/>
  <c r="E63" i="8" s="1"/>
  <c r="J63" i="8" a="1"/>
  <c r="J63" i="8" s="1"/>
  <c r="C64" i="8" a="1"/>
  <c r="C64" i="8" s="1"/>
  <c r="I64" i="8" a="1"/>
  <c r="I64" i="8" s="1"/>
  <c r="B65" i="8" a="1"/>
  <c r="B65" i="8" s="1"/>
  <c r="H65" i="8" a="1"/>
  <c r="H65" i="8" s="1"/>
  <c r="A66" i="8" a="1"/>
  <c r="A66" i="8" s="1"/>
  <c r="G66" i="8" a="1"/>
  <c r="G66" i="8" s="1"/>
  <c r="K66" i="8" a="1"/>
  <c r="K66" i="8" s="1"/>
  <c r="D67" i="8" a="1"/>
  <c r="D67" i="8" s="1"/>
  <c r="I67" i="8" a="1"/>
  <c r="I67" i="8" s="1"/>
  <c r="A68" i="8" a="1"/>
  <c r="A68" i="8" s="1"/>
  <c r="G68" i="8" a="1"/>
  <c r="G68" i="8" s="1"/>
  <c r="K68" i="8" a="1"/>
  <c r="K68" i="8" s="1"/>
  <c r="E69" i="8" a="1"/>
  <c r="E69" i="8" s="1"/>
  <c r="I69" i="8" a="1"/>
  <c r="I69" i="8" s="1"/>
  <c r="A70" i="8" a="1"/>
  <c r="A70" i="8" s="1"/>
  <c r="E70" i="8" a="1"/>
  <c r="E70" i="8" s="1"/>
  <c r="I70" i="8" a="1"/>
  <c r="I70" i="8" s="1"/>
  <c r="A71" i="8" a="1"/>
  <c r="A71" i="8" s="1"/>
  <c r="F71" i="8" a="1"/>
  <c r="F71" i="8" s="1"/>
  <c r="L71" i="8" a="1"/>
  <c r="L71" i="8" s="1"/>
  <c r="D72" i="8" a="1"/>
  <c r="D72" i="8" s="1"/>
  <c r="J72" i="8" a="1"/>
  <c r="J72" i="8" s="1"/>
  <c r="C73" i="8" a="1"/>
  <c r="C73" i="8" s="1"/>
  <c r="H73" i="8" a="1"/>
  <c r="H73" i="8" s="1"/>
  <c r="B74" i="8" a="1"/>
  <c r="B74" i="8" s="1"/>
  <c r="F74" i="8" a="1"/>
  <c r="F74" i="8" s="1"/>
  <c r="M74" i="8" a="1"/>
  <c r="M74" i="8" s="1"/>
  <c r="E75" i="8" a="1"/>
  <c r="E75" i="8" s="1"/>
  <c r="J75" i="8" a="1"/>
  <c r="J75" i="8" s="1"/>
  <c r="B76" i="8" a="1"/>
  <c r="B76" i="8" s="1"/>
  <c r="I76" i="8" a="1"/>
  <c r="I76" i="8" s="1"/>
  <c r="A77" i="8" a="1"/>
  <c r="A77" i="8" s="1"/>
  <c r="H77" i="8" a="1"/>
  <c r="H77" i="8" s="1"/>
  <c r="M77" i="8" a="1"/>
  <c r="M77" i="8" s="1"/>
  <c r="E78" i="8" a="1"/>
  <c r="E78" i="8" s="1"/>
  <c r="J78" i="8" a="1"/>
  <c r="J78" i="8" s="1"/>
  <c r="C79" i="8" a="1"/>
  <c r="C79" i="8" s="1"/>
  <c r="G79" i="8" a="1"/>
  <c r="G79" i="8" s="1"/>
  <c r="A80" i="8" a="1"/>
  <c r="A80" i="8" s="1"/>
  <c r="E80" i="8" a="1"/>
  <c r="E80" i="8" s="1"/>
  <c r="K80" i="8" a="1"/>
  <c r="K80" i="8" s="1"/>
  <c r="B81" i="8" a="1"/>
  <c r="B81" i="8" s="1"/>
  <c r="F81" i="8" a="1"/>
  <c r="F81" i="8" s="1"/>
  <c r="K81" i="8" a="1"/>
  <c r="K81" i="8" s="1"/>
  <c r="B82" i="8" a="1"/>
  <c r="B82" i="8" s="1"/>
  <c r="H82" i="8" a="1"/>
  <c r="H82" i="8" s="1"/>
  <c r="A83" i="8" a="1"/>
  <c r="A83" i="8" s="1"/>
  <c r="G83" i="8" a="1"/>
  <c r="G83" i="8" s="1"/>
  <c r="M83" i="8" a="1"/>
  <c r="M83" i="8" s="1"/>
  <c r="F84" i="8" a="1"/>
  <c r="F84" i="8" s="1"/>
  <c r="L84" i="8" a="1"/>
  <c r="L84" i="8" s="1"/>
  <c r="E85" i="8" a="1"/>
  <c r="E85" i="8" s="1"/>
  <c r="K85" i="8" a="1"/>
  <c r="K85" i="8" s="1"/>
  <c r="B86" i="8" a="1"/>
  <c r="B86" i="8" s="1"/>
  <c r="J86" i="8" a="1"/>
  <c r="J86" i="8" s="1"/>
  <c r="A87" i="8" a="1"/>
  <c r="A87" i="8" s="1"/>
  <c r="I87" i="8" a="1"/>
  <c r="I87" i="8" s="1"/>
  <c r="M87" i="8" a="1"/>
  <c r="M87" i="8" s="1"/>
  <c r="H88" i="8" a="1"/>
  <c r="H88" i="8" s="1"/>
  <c r="L88" i="8" a="1"/>
  <c r="L88" i="8" s="1"/>
  <c r="G89" i="8" a="1"/>
  <c r="G89" i="8" s="1"/>
  <c r="K89" i="8" a="1"/>
  <c r="K89" i="8" s="1"/>
  <c r="F90" i="8" a="1"/>
  <c r="F90" i="8" s="1"/>
  <c r="J90" i="8" a="1"/>
  <c r="J90" i="8" s="1"/>
  <c r="E91" i="8" a="1"/>
  <c r="E91" i="8" s="1"/>
  <c r="I91" i="8" a="1"/>
  <c r="I91" i="8" s="1"/>
  <c r="D92" i="8" a="1"/>
  <c r="D92" i="8" s="1"/>
  <c r="H92" i="8" a="1"/>
  <c r="H92" i="8" s="1"/>
  <c r="C93" i="8" a="1"/>
  <c r="C93" i="8" s="1"/>
  <c r="G93" i="8" a="1"/>
  <c r="G93" i="8" s="1"/>
  <c r="B94" i="8" a="1"/>
  <c r="B94" i="8" s="1"/>
  <c r="F94" i="8" a="1"/>
  <c r="F94" i="8" s="1"/>
  <c r="M94" i="8" a="1"/>
  <c r="M94" i="8" s="1"/>
  <c r="E95" i="8" a="1"/>
  <c r="E95" i="8" s="1"/>
  <c r="J95" i="8" a="1"/>
  <c r="J95" i="8" s="1"/>
  <c r="D96" i="8" a="1"/>
  <c r="D96" i="8" s="1"/>
  <c r="I96" i="8" a="1"/>
  <c r="I96" i="8" s="1"/>
  <c r="C97" i="8" a="1"/>
  <c r="C97" i="8" s="1"/>
  <c r="H97" i="8" a="1"/>
  <c r="H97" i="8" s="1"/>
  <c r="B98" i="8" a="1"/>
  <c r="B98" i="8" s="1"/>
  <c r="F98" i="8" a="1"/>
  <c r="F98" i="8" s="1"/>
  <c r="A99" i="8" a="1"/>
  <c r="A99" i="8" s="1"/>
  <c r="E99" i="8" a="1"/>
  <c r="E99" i="8" s="1"/>
  <c r="L99" i="8" a="1"/>
  <c r="L99" i="8" s="1"/>
  <c r="D100" i="8" a="1"/>
  <c r="D100" i="8" s="1"/>
  <c r="K100" i="8" a="1"/>
  <c r="K100" i="8" s="1"/>
  <c r="C101" i="8" a="1"/>
  <c r="C101" i="8" s="1"/>
  <c r="J101" i="8" a="1"/>
  <c r="J101" i="8" s="1"/>
  <c r="B102" i="8" a="1"/>
  <c r="B102" i="8" s="1"/>
  <c r="I102" i="8" a="1"/>
  <c r="I102" i="8" s="1"/>
  <c r="A103" i="8" a="1"/>
  <c r="A103" i="8" s="1"/>
  <c r="G103" i="8" a="1"/>
  <c r="G103" i="8" s="1"/>
  <c r="M103" i="8" a="1"/>
  <c r="M103" i="8" s="1"/>
  <c r="F104" i="8" a="1"/>
  <c r="F104" i="8" s="1"/>
  <c r="M104" i="8" a="1"/>
  <c r="M104" i="8" s="1"/>
  <c r="F105" i="8" a="1"/>
  <c r="F105" i="8" s="1"/>
  <c r="K105" i="8" a="1"/>
  <c r="K105" i="8" s="1"/>
  <c r="D106" i="8" a="1"/>
  <c r="D106" i="8" s="1"/>
  <c r="J106" i="8" a="1"/>
  <c r="J106" i="8" s="1"/>
  <c r="D107" i="8" a="1"/>
  <c r="D107" i="8" s="1"/>
  <c r="K107" i="8" a="1"/>
  <c r="K107" i="8" s="1"/>
  <c r="D108" i="8" a="1"/>
  <c r="D108" i="8" s="1"/>
  <c r="J108" i="8" a="1"/>
  <c r="J108" i="8" s="1"/>
  <c r="C109" i="8" a="1"/>
  <c r="C109" i="8" s="1"/>
  <c r="I109" i="8" a="1"/>
  <c r="I109" i="8" s="1"/>
  <c r="B110" i="8" a="1"/>
  <c r="B110" i="8" s="1"/>
  <c r="H110" i="8" a="1"/>
  <c r="H110" i="8" s="1"/>
  <c r="A111" i="8" a="1"/>
  <c r="A111" i="8" s="1"/>
  <c r="G111" i="8" a="1"/>
  <c r="G111" i="8" s="1"/>
  <c r="M111" i="8" a="1"/>
  <c r="M111" i="8" s="1"/>
  <c r="E112" i="8" a="1"/>
  <c r="E112" i="8" s="1"/>
  <c r="K112" i="8" a="1"/>
  <c r="K112" i="8" s="1"/>
  <c r="D113" i="8" a="1"/>
  <c r="D113" i="8" s="1"/>
  <c r="I113" i="8" a="1"/>
  <c r="I113" i="8" s="1"/>
  <c r="B114" i="8" a="1"/>
  <c r="B114" i="8" s="1"/>
  <c r="H114" i="8" a="1"/>
  <c r="H114" i="8" s="1"/>
  <c r="L114" i="8" a="1"/>
  <c r="L114" i="8" s="1"/>
  <c r="E115" i="8" a="1"/>
  <c r="E115" i="8" s="1"/>
  <c r="K115" i="8" a="1"/>
  <c r="K115" i="8" s="1"/>
  <c r="D116" i="8" a="1"/>
  <c r="D116" i="8" s="1"/>
  <c r="J116" i="8" a="1"/>
  <c r="J116" i="8" s="1"/>
  <c r="C117" i="8" a="1"/>
  <c r="C117" i="8" s="1"/>
  <c r="H117" i="8" a="1"/>
  <c r="H117" i="8" s="1"/>
  <c r="M117" i="8" a="1"/>
  <c r="M117" i="8" s="1"/>
  <c r="D118" i="8" a="1"/>
  <c r="D118" i="8" s="1"/>
  <c r="H118" i="8" a="1"/>
  <c r="H118" i="8" s="1"/>
  <c r="M118" i="8" a="1"/>
  <c r="M118" i="8" s="1"/>
  <c r="E119" i="8" a="1"/>
  <c r="E119" i="8" s="1"/>
  <c r="I119" i="8" a="1"/>
  <c r="I119" i="8" s="1"/>
  <c r="B120" i="8" a="1"/>
  <c r="B120" i="8" s="1"/>
  <c r="F120" i="8" a="1"/>
  <c r="F120" i="8" s="1"/>
  <c r="L120" i="8" a="1"/>
  <c r="L120" i="8" s="1"/>
  <c r="D121" i="8" a="1"/>
  <c r="D121" i="8" s="1"/>
  <c r="I121" i="8" a="1"/>
  <c r="I121" i="8" s="1"/>
  <c r="C122" i="8" a="1"/>
  <c r="C122" i="8" s="1"/>
  <c r="G122" i="8" a="1"/>
  <c r="G122" i="8" s="1"/>
  <c r="B123" i="8" a="1"/>
  <c r="B123" i="8" s="1"/>
  <c r="F123" i="8" a="1"/>
  <c r="F123" i="8" s="1"/>
  <c r="A124" i="8" a="1"/>
  <c r="A124" i="8" s="1"/>
  <c r="E124" i="8" a="1"/>
  <c r="E124" i="8" s="1"/>
  <c r="L124" i="8" a="1"/>
  <c r="L124" i="8" s="1"/>
  <c r="E125" i="8" a="1"/>
  <c r="E125" i="8" s="1"/>
  <c r="J125" i="8" a="1"/>
  <c r="J125" i="8" s="1"/>
  <c r="D126" i="8" a="1"/>
  <c r="D126" i="8" s="1"/>
  <c r="H126" i="8" a="1"/>
  <c r="H126" i="8" s="1"/>
  <c r="C127" i="8" a="1"/>
  <c r="C127" i="8" s="1"/>
  <c r="G127" i="8" a="1"/>
  <c r="G127" i="8" s="1"/>
  <c r="B128" i="8" a="1"/>
  <c r="B128" i="8" s="1"/>
  <c r="G128" i="8" a="1"/>
  <c r="G128" i="8" s="1"/>
  <c r="A129" i="8" a="1"/>
  <c r="A129" i="8" s="1"/>
  <c r="G129" i="8" a="1"/>
  <c r="G129" i="8" s="1"/>
  <c r="A130" i="8" a="1"/>
  <c r="A130" i="8" s="1"/>
  <c r="G130" i="8" a="1"/>
  <c r="G130" i="8" s="1"/>
  <c r="M130" i="8" a="1"/>
  <c r="M130" i="8" s="1"/>
  <c r="G131" i="8" a="1"/>
  <c r="G131" i="8" s="1"/>
  <c r="M131" i="8" a="1"/>
  <c r="M131" i="8" s="1"/>
  <c r="G132" i="8" a="1"/>
  <c r="G132" i="8" s="1"/>
  <c r="L132" i="8" a="1"/>
  <c r="L132" i="8" s="1"/>
  <c r="F133" i="8" a="1"/>
  <c r="F133" i="8" s="1"/>
  <c r="K133" i="8" a="1"/>
  <c r="K133" i="8" s="1"/>
  <c r="E134" i="8" a="1"/>
  <c r="E134" i="8" s="1"/>
  <c r="K134" i="8" a="1"/>
  <c r="K134" i="8" s="1"/>
  <c r="E135" i="8" a="1"/>
  <c r="E135" i="8" s="1"/>
  <c r="K135" i="8" a="1"/>
  <c r="K135" i="8" s="1"/>
  <c r="E136" i="8" a="1"/>
  <c r="E136" i="8" s="1"/>
  <c r="K136" i="8" a="1"/>
  <c r="K136" i="8" s="1"/>
  <c r="E137" i="8" a="1"/>
  <c r="E137" i="8" s="1"/>
  <c r="K137" i="8" a="1"/>
  <c r="K137" i="8" s="1"/>
  <c r="E138" i="8" a="1"/>
  <c r="E138" i="8" s="1"/>
  <c r="K138" i="8" a="1"/>
  <c r="K138" i="8" s="1"/>
  <c r="E139" i="8" a="1"/>
  <c r="E139" i="8" s="1"/>
  <c r="K139" i="8" a="1"/>
  <c r="K139" i="8" s="1"/>
  <c r="D140" i="8" a="1"/>
  <c r="D140" i="8" s="1"/>
  <c r="K140" i="8" a="1"/>
  <c r="K140" i="8" s="1"/>
  <c r="D141" i="8" a="1"/>
  <c r="D141" i="8" s="1"/>
  <c r="K141" i="8" a="1"/>
  <c r="K141" i="8" s="1"/>
  <c r="D142" i="8" a="1"/>
  <c r="D142" i="8" s="1"/>
  <c r="K142" i="8" a="1"/>
  <c r="K142" i="8" s="1"/>
  <c r="D143" i="8" a="1"/>
  <c r="D143" i="8" s="1"/>
  <c r="K143" i="8" a="1"/>
  <c r="K143" i="8" s="1"/>
  <c r="D144" i="8" a="1"/>
  <c r="D144" i="8" s="1"/>
  <c r="K144" i="8" a="1"/>
  <c r="K144" i="8" s="1"/>
  <c r="D145" i="8" a="1"/>
  <c r="D145" i="8" s="1"/>
  <c r="K145" i="8" a="1"/>
  <c r="K145" i="8" s="1"/>
  <c r="D146" i="8" a="1"/>
  <c r="D146" i="8" s="1"/>
  <c r="K146" i="8" a="1"/>
  <c r="K146" i="8" s="1"/>
  <c r="D147" i="8" a="1"/>
  <c r="D147" i="8" s="1"/>
  <c r="K147" i="8" a="1"/>
  <c r="K147" i="8" s="1"/>
  <c r="D148" i="8" a="1"/>
  <c r="D148" i="8" s="1"/>
  <c r="I148" i="8" a="1"/>
  <c r="I148" i="8" s="1"/>
  <c r="C149" i="8" a="1"/>
  <c r="C149" i="8" s="1"/>
  <c r="I149" i="8" a="1"/>
  <c r="I149" i="8" s="1"/>
  <c r="C150" i="8" a="1"/>
  <c r="C150" i="8" s="1"/>
  <c r="I150" i="8" a="1"/>
  <c r="I150" i="8" s="1"/>
  <c r="C151" i="8" a="1"/>
  <c r="C151" i="8" s="1"/>
  <c r="I151" i="8" a="1"/>
  <c r="I151" i="8" s="1"/>
  <c r="C152" i="8" a="1"/>
  <c r="C152" i="8" s="1"/>
  <c r="I152" i="8" a="1"/>
  <c r="I152" i="8" s="1"/>
  <c r="C153" i="8" a="1"/>
  <c r="C153" i="8" s="1"/>
  <c r="H153" i="8" a="1"/>
  <c r="H153" i="8" s="1"/>
  <c r="B154" i="8" a="1"/>
  <c r="B154" i="8" s="1"/>
  <c r="H154" i="8" a="1"/>
  <c r="H154" i="8" s="1"/>
  <c r="B155" i="8" a="1"/>
  <c r="B155" i="8" s="1"/>
  <c r="H155" i="8" a="1"/>
  <c r="H155" i="8" s="1"/>
  <c r="B156" i="8" a="1"/>
  <c r="B156" i="8" s="1"/>
  <c r="H156" i="8" a="1"/>
  <c r="H156" i="8" s="1"/>
  <c r="B157" i="8" a="1"/>
  <c r="B157" i="8" s="1"/>
  <c r="H157" i="8" a="1"/>
  <c r="H157" i="8" s="1"/>
  <c r="B158" i="8" a="1"/>
  <c r="B158" i="8" s="1"/>
  <c r="H158" i="8" a="1"/>
  <c r="H158" i="8" s="1"/>
  <c r="B159" i="8" a="1"/>
  <c r="B159" i="8" s="1"/>
  <c r="H159" i="8" a="1"/>
  <c r="H159" i="8" s="1"/>
  <c r="B160" i="8" a="1"/>
  <c r="B160" i="8" s="1"/>
  <c r="H160" i="8" a="1"/>
  <c r="H160" i="8" s="1"/>
  <c r="B161" i="8" a="1"/>
  <c r="B161" i="8" s="1"/>
  <c r="H161" i="8" a="1"/>
  <c r="H161" i="8" s="1"/>
  <c r="B162" i="8" a="1"/>
  <c r="B162" i="8" s="1"/>
  <c r="H162" i="8" a="1"/>
  <c r="H162" i="8" s="1"/>
  <c r="B163" i="8" a="1"/>
  <c r="B163" i="8" s="1"/>
  <c r="H163" i="8" a="1"/>
  <c r="H163" i="8" s="1"/>
  <c r="B164" i="8" a="1"/>
  <c r="B164" i="8" s="1"/>
  <c r="G164" i="8" a="1"/>
  <c r="G164" i="8" s="1"/>
  <c r="M164" i="8" a="1"/>
  <c r="M164" i="8" s="1"/>
  <c r="G165" i="8" a="1"/>
  <c r="G165" i="8" s="1"/>
  <c r="M165" i="8" a="1"/>
  <c r="M165" i="8" s="1"/>
  <c r="G166" i="8" a="1"/>
  <c r="G166" i="8" s="1"/>
  <c r="L166" i="8" a="1"/>
  <c r="L166" i="8" s="1"/>
  <c r="I167" i="8" a="1"/>
  <c r="I167" i="8" s="1"/>
  <c r="M167" i="8" a="1"/>
  <c r="M167" i="8" s="1"/>
  <c r="I168" i="8" a="1"/>
  <c r="I168" i="8" s="1"/>
  <c r="M168" i="8" a="1"/>
  <c r="M168" i="8" s="1"/>
  <c r="I169" i="8" a="1"/>
  <c r="I169" i="8" s="1"/>
  <c r="M169" i="8" a="1"/>
  <c r="M169" i="8" s="1"/>
  <c r="H170" i="8" a="1"/>
  <c r="H170" i="8" s="1"/>
  <c r="M170" i="8" a="1"/>
  <c r="M170" i="8" s="1"/>
  <c r="H171" i="8" a="1"/>
  <c r="H171" i="8" s="1"/>
  <c r="M171" i="8" a="1"/>
  <c r="M171" i="8" s="1"/>
  <c r="H172" i="8" a="1"/>
  <c r="H172" i="8" s="1"/>
  <c r="M172" i="8" a="1"/>
  <c r="M172" i="8" s="1"/>
  <c r="H173" i="8" a="1"/>
  <c r="H173" i="8" s="1"/>
  <c r="M173" i="8" a="1"/>
  <c r="M173" i="8" s="1"/>
  <c r="G174" i="8" a="1"/>
  <c r="G174" i="8" s="1"/>
  <c r="L174" i="8" a="1"/>
  <c r="L174" i="8" s="1"/>
  <c r="G175" i="8" a="1"/>
  <c r="G175" i="8" s="1"/>
  <c r="L175" i="8" a="1"/>
  <c r="L175" i="8" s="1"/>
  <c r="G176" i="8" a="1"/>
  <c r="G176" i="8" s="1"/>
  <c r="L176" i="8" a="1"/>
  <c r="L176" i="8" s="1"/>
  <c r="G177" i="8" a="1"/>
  <c r="G177" i="8" s="1"/>
  <c r="L177" i="8" a="1"/>
  <c r="L177" i="8" s="1"/>
  <c r="G178" i="8" a="1"/>
  <c r="G178" i="8" s="1"/>
  <c r="L178" i="8" a="1"/>
  <c r="L178" i="8" s="1"/>
  <c r="G179" i="8" a="1"/>
  <c r="G179" i="8" s="1"/>
  <c r="L179" i="8" a="1"/>
  <c r="L179" i="8" s="1"/>
  <c r="E180" i="8" a="1"/>
  <c r="E180" i="8" s="1"/>
  <c r="L180" i="8" a="1"/>
  <c r="L180" i="8" s="1"/>
  <c r="E181" i="8" a="1"/>
  <c r="E181" i="8" s="1"/>
  <c r="L181" i="8" a="1"/>
  <c r="L181" i="8" s="1"/>
  <c r="E182" i="8" a="1"/>
  <c r="E182" i="8" s="1"/>
  <c r="L182" i="8" a="1"/>
  <c r="L182" i="8" s="1"/>
  <c r="E183" i="8" a="1"/>
  <c r="E183" i="8" s="1"/>
  <c r="L183" i="8" a="1"/>
  <c r="L183" i="8" s="1"/>
  <c r="E184" i="8" a="1"/>
  <c r="E184" i="8" s="1"/>
  <c r="L184" i="8" a="1"/>
  <c r="L184" i="8" s="1"/>
  <c r="D185" i="8" a="1"/>
  <c r="D185" i="8" s="1"/>
  <c r="L185" i="8" a="1"/>
  <c r="L185" i="8" s="1"/>
  <c r="D186" i="8" a="1"/>
  <c r="D186" i="8" s="1"/>
  <c r="L186" i="8" a="1"/>
  <c r="L186" i="8" s="1"/>
  <c r="D187" i="8" a="1"/>
  <c r="D187" i="8" s="1"/>
  <c r="L187" i="8" a="1"/>
  <c r="L187" i="8" s="1"/>
  <c r="D188" i="8" a="1"/>
  <c r="D188" i="8" s="1"/>
  <c r="L188" i="8" a="1"/>
  <c r="L188" i="8" s="1"/>
  <c r="D189" i="8" a="1"/>
  <c r="D189" i="8" s="1"/>
  <c r="L189" i="8" a="1"/>
  <c r="L189" i="8" s="1"/>
  <c r="D190" i="8" a="1"/>
  <c r="D190" i="8" s="1"/>
  <c r="K190" i="8" a="1"/>
  <c r="K190" i="8" s="1"/>
  <c r="D191" i="8" a="1"/>
  <c r="D191" i="8" s="1"/>
  <c r="G193" i="8" a="1"/>
  <c r="G193" i="8" s="1"/>
  <c r="M193" i="8" a="1"/>
  <c r="M193" i="8" s="1"/>
  <c r="F194" i="8" a="1"/>
  <c r="F194" i="8" s="1"/>
  <c r="K194" i="8" a="1"/>
  <c r="K194" i="8" s="1"/>
  <c r="C195" i="8" a="1"/>
  <c r="C195" i="8" s="1"/>
  <c r="J195" i="8" a="1"/>
  <c r="J195" i="8" s="1"/>
  <c r="B196" i="8" a="1"/>
  <c r="B196" i="8" s="1"/>
  <c r="I196" i="8" a="1"/>
  <c r="I196" i="8" s="1"/>
  <c r="A197" i="8" a="1"/>
  <c r="A197" i="8" s="1"/>
  <c r="H197" i="8" a="1"/>
  <c r="H197" i="8" s="1"/>
  <c r="M197" i="8" a="1"/>
  <c r="M197" i="8" s="1"/>
  <c r="F198" i="8" a="1"/>
  <c r="F198" i="8" s="1"/>
  <c r="L198" i="8" a="1"/>
  <c r="L198" i="8" s="1"/>
  <c r="E199" i="8" a="1"/>
  <c r="E199" i="8" s="1"/>
  <c r="K199" i="8" a="1"/>
  <c r="K199" i="8" s="1"/>
  <c r="D200" i="8" a="1"/>
  <c r="D200" i="8" s="1"/>
  <c r="J200" i="8" a="1"/>
  <c r="J200" i="8" s="1"/>
  <c r="A201" i="8" a="1"/>
  <c r="A201" i="8" s="1"/>
  <c r="I201" i="8" a="1"/>
  <c r="I201" i="8" s="1"/>
  <c r="C4" i="8" a="1"/>
  <c r="C4" i="8" s="1"/>
  <c r="G4" i="8" a="1"/>
  <c r="G4" i="8" s="1"/>
  <c r="A5" i="8" a="1"/>
  <c r="A5" i="8" s="1"/>
  <c r="G5" i="8" a="1"/>
  <c r="G5" i="8" s="1"/>
  <c r="A6" i="8" a="1"/>
  <c r="A6" i="8" s="1"/>
  <c r="G6" i="8" a="1"/>
  <c r="G6" i="8" s="1"/>
  <c r="L6" i="8" a="1"/>
  <c r="L6" i="8" s="1"/>
  <c r="F7" i="8" a="1"/>
  <c r="F7" i="8" s="1"/>
  <c r="K7" i="8" a="1"/>
  <c r="K7" i="8" s="1"/>
  <c r="F8" i="8" a="1"/>
  <c r="F8" i="8" s="1"/>
  <c r="K8" i="8" a="1"/>
  <c r="K8" i="8" s="1"/>
  <c r="F9" i="8" a="1"/>
  <c r="F9" i="8" s="1"/>
  <c r="K9" i="8" a="1"/>
  <c r="K9" i="8" s="1"/>
  <c r="F10" i="8" a="1"/>
  <c r="F10" i="8" s="1"/>
  <c r="K10" i="8" a="1"/>
  <c r="K10" i="8" s="1"/>
  <c r="F11" i="8" a="1"/>
  <c r="F11" i="8" s="1"/>
  <c r="K11" i="8" a="1"/>
  <c r="K11" i="8" s="1"/>
  <c r="F12" i="8" a="1"/>
  <c r="F12" i="8" s="1"/>
  <c r="K12" i="8" a="1"/>
  <c r="K12" i="8" s="1"/>
  <c r="F13" i="8" a="1"/>
  <c r="F13" i="8" s="1"/>
  <c r="K13" i="8" a="1"/>
  <c r="K13" i="8" s="1"/>
  <c r="F14" i="8" a="1"/>
  <c r="F14" i="8" s="1"/>
  <c r="K14" i="8" a="1"/>
  <c r="K14" i="8" s="1"/>
  <c r="F15" i="8" a="1"/>
  <c r="F15" i="8" s="1"/>
  <c r="K15" i="8" a="1"/>
  <c r="K15" i="8" s="1"/>
  <c r="F16" i="8" a="1"/>
  <c r="F16" i="8" s="1"/>
  <c r="K16" i="8" a="1"/>
  <c r="K16" i="8" s="1"/>
  <c r="E17" i="8" a="1"/>
  <c r="E17" i="8" s="1"/>
  <c r="J17" i="8" a="1"/>
  <c r="J17" i="8" s="1"/>
  <c r="D18" i="8" a="1"/>
  <c r="D18" i="8" s="1"/>
  <c r="J18" i="8" a="1"/>
  <c r="J18" i="8" s="1"/>
  <c r="B19" i="8" a="1"/>
  <c r="B19" i="8" s="1"/>
  <c r="J19" i="8" a="1"/>
  <c r="J19" i="8" s="1"/>
  <c r="B20" i="8" a="1"/>
  <c r="B20" i="8" s="1"/>
  <c r="J20" i="8" a="1"/>
  <c r="J20" i="8" s="1"/>
  <c r="B21" i="8" a="1"/>
  <c r="B21" i="8" s="1"/>
  <c r="J21" i="8" a="1"/>
  <c r="J21" i="8" s="1"/>
  <c r="B22" i="8" a="1"/>
  <c r="B22" i="8" s="1"/>
  <c r="J22" i="8" a="1"/>
  <c r="J22" i="8" s="1"/>
  <c r="B23" i="8" a="1"/>
  <c r="B23" i="8" s="1"/>
  <c r="H23" i="8" a="1"/>
  <c r="H23" i="8" s="1"/>
  <c r="A24" i="8" a="1"/>
  <c r="A24" i="8" s="1"/>
  <c r="E24" i="8" a="1"/>
  <c r="E24" i="8" s="1"/>
  <c r="K24" i="8" a="1"/>
  <c r="K24" i="8" s="1"/>
  <c r="D25" i="8" a="1"/>
  <c r="D25" i="8" s="1"/>
  <c r="J25" i="8" a="1"/>
  <c r="J25" i="8" s="1"/>
  <c r="C26" i="8" a="1"/>
  <c r="C26" i="8" s="1"/>
  <c r="J26" i="8" a="1"/>
  <c r="J26" i="8" s="1"/>
  <c r="B27" i="8" a="1"/>
  <c r="B27" i="8" s="1"/>
  <c r="J27" i="8" a="1"/>
  <c r="J27" i="8" s="1"/>
  <c r="B28" i="8" a="1"/>
  <c r="B28" i="8" s="1"/>
  <c r="I28" i="8" a="1"/>
  <c r="I28" i="8" s="1"/>
  <c r="A29" i="8" a="1"/>
  <c r="A29" i="8" s="1"/>
  <c r="G29" i="8" a="1"/>
  <c r="G29" i="8" s="1"/>
  <c r="M29" i="8" a="1"/>
  <c r="M29" i="8" s="1"/>
  <c r="D30" i="8" a="1"/>
  <c r="D30" i="8" s="1"/>
  <c r="K30" i="8" a="1"/>
  <c r="K30" i="8" s="1"/>
  <c r="B31" i="8" a="1"/>
  <c r="B31" i="8" s="1"/>
  <c r="I31" i="8" a="1"/>
  <c r="I31" i="8" s="1"/>
  <c r="A32" i="8" a="1"/>
  <c r="A32" i="8" s="1"/>
  <c r="H32" i="8" a="1"/>
  <c r="H32" i="8" s="1"/>
  <c r="L32" i="8" a="1"/>
  <c r="L32" i="8" s="1"/>
  <c r="E33" i="8" a="1"/>
  <c r="E33" i="8" s="1"/>
  <c r="J33" i="8" a="1"/>
  <c r="J33" i="8" s="1"/>
  <c r="A34" i="8" a="1"/>
  <c r="A34" i="8" s="1"/>
  <c r="H34" i="8" a="1"/>
  <c r="H34" i="8" s="1"/>
  <c r="L34" i="8" a="1"/>
  <c r="L34" i="8" s="1"/>
  <c r="D35" i="8" a="1"/>
  <c r="D35" i="8" s="1"/>
  <c r="I35" i="8" a="1"/>
  <c r="I35" i="8" s="1"/>
  <c r="A36" i="8" a="1"/>
  <c r="A36" i="8" s="1"/>
  <c r="F36" i="8" a="1"/>
  <c r="F36" i="8" s="1"/>
  <c r="J36" i="8" a="1"/>
  <c r="J36" i="8" s="1"/>
  <c r="A49" i="8" a="1"/>
  <c r="A49" i="8" s="1"/>
  <c r="E49" i="8" a="1"/>
  <c r="E49" i="8" s="1"/>
  <c r="J49" i="8" a="1"/>
  <c r="J49" i="8" s="1"/>
  <c r="B50" i="8" a="1"/>
  <c r="B50" i="8" s="1"/>
  <c r="G50" i="8" a="1"/>
  <c r="G50" i="8" s="1"/>
  <c r="L50" i="8" a="1"/>
  <c r="L50" i="8" s="1"/>
  <c r="C51" i="8" a="1"/>
  <c r="C51" i="8" s="1"/>
  <c r="I51" i="8" a="1"/>
  <c r="I51" i="8" s="1"/>
  <c r="M51" i="8" a="1"/>
  <c r="M51" i="8" s="1"/>
  <c r="G52" i="8" a="1"/>
  <c r="G52" i="8" s="1"/>
  <c r="K52" i="8" a="1"/>
  <c r="K52" i="8" s="1"/>
  <c r="E53" i="8" a="1"/>
  <c r="E53" i="8" s="1"/>
  <c r="I53" i="8" a="1"/>
  <c r="I53" i="8" s="1"/>
  <c r="C54" i="8" a="1"/>
  <c r="C54" i="8" s="1"/>
  <c r="G54" i="8" a="1"/>
  <c r="G54" i="8" s="1"/>
  <c r="A55" i="8" a="1"/>
  <c r="A55" i="8" s="1"/>
  <c r="E55" i="8" a="1"/>
  <c r="E55" i="8" s="1"/>
  <c r="L55" i="8" a="1"/>
  <c r="L55" i="8" s="1"/>
  <c r="C56" i="8" a="1"/>
  <c r="C56" i="8" s="1"/>
  <c r="G56" i="8" a="1"/>
  <c r="G56" i="8" s="1"/>
  <c r="M56" i="8" a="1"/>
  <c r="M56" i="8" s="1"/>
  <c r="D57" i="8" a="1"/>
  <c r="D57" i="8" s="1"/>
  <c r="L57" i="8" a="1"/>
  <c r="L57" i="8" s="1"/>
  <c r="C58" i="8" a="1"/>
  <c r="C58" i="8" s="1"/>
  <c r="K58" i="8" a="1"/>
  <c r="K58" i="8" s="1"/>
  <c r="B59" i="8" a="1"/>
  <c r="B59" i="8" s="1"/>
  <c r="J59" i="8" a="1"/>
  <c r="J59" i="8" s="1"/>
  <c r="A60" i="8" a="1"/>
  <c r="A60" i="8" s="1"/>
  <c r="I60" i="8" a="1"/>
  <c r="I60" i="8" s="1"/>
  <c r="M60" i="8" a="1"/>
  <c r="M60" i="8" s="1"/>
  <c r="G61" i="8" a="1"/>
  <c r="G61" i="8" s="1"/>
  <c r="L61" i="8" a="1"/>
  <c r="L61" i="8" s="1"/>
  <c r="E62" i="8" a="1"/>
  <c r="E62" i="8" s="1"/>
  <c r="J62" i="8" a="1"/>
  <c r="J62" i="8" s="1"/>
  <c r="C63" i="8" a="1"/>
  <c r="C63" i="8" s="1"/>
  <c r="I63" i="8" a="1"/>
  <c r="I63" i="8" s="1"/>
  <c r="B64" i="8" a="1"/>
  <c r="B64" i="8" s="1"/>
  <c r="H64" i="8" a="1"/>
  <c r="H64" i="8" s="1"/>
  <c r="M64" i="8" a="1"/>
  <c r="M64" i="8" s="1"/>
  <c r="F65" i="8" a="1"/>
  <c r="F65" i="8" s="1"/>
  <c r="L65" i="8" a="1"/>
  <c r="L65" i="8" s="1"/>
  <c r="D66" i="8" a="1"/>
  <c r="D66" i="8" s="1"/>
  <c r="J66" i="8" a="1"/>
  <c r="J66" i="8" s="1"/>
  <c r="A67" i="8" a="1"/>
  <c r="A67" i="8" s="1"/>
  <c r="H67" i="8" a="1"/>
  <c r="H67" i="8" s="1"/>
  <c r="L67" i="8" a="1"/>
  <c r="L67" i="8" s="1"/>
  <c r="F68" i="8" a="1"/>
  <c r="F68" i="8" s="1"/>
  <c r="J68" i="8" a="1"/>
  <c r="J68" i="8" s="1"/>
  <c r="C69" i="8" a="1"/>
  <c r="C69" i="8" s="1"/>
  <c r="H69" i="8" a="1"/>
  <c r="H69" i="8" s="1"/>
  <c r="M69" i="8" a="1"/>
  <c r="M69" i="8" s="1"/>
  <c r="D70" i="8" a="1"/>
  <c r="D70" i="8" s="1"/>
  <c r="H70" i="8" a="1"/>
  <c r="H70" i="8" s="1"/>
  <c r="M70" i="8" a="1"/>
  <c r="M70" i="8" s="1"/>
  <c r="E71" i="8" a="1"/>
  <c r="E71" i="8" s="1"/>
  <c r="J71" i="8" a="1"/>
  <c r="J71" i="8" s="1"/>
  <c r="B72" i="8" a="1"/>
  <c r="B72" i="8" s="1"/>
  <c r="H72" i="8" a="1"/>
  <c r="H72" i="8" s="1"/>
  <c r="A73" i="8" a="1"/>
  <c r="A73" i="8" s="1"/>
  <c r="F73" i="8" a="1"/>
  <c r="F73" i="8" s="1"/>
  <c r="M73" i="8" a="1"/>
  <c r="M73" i="8" s="1"/>
  <c r="E74" i="8" a="1"/>
  <c r="E74" i="8" s="1"/>
  <c r="J74" i="8" a="1"/>
  <c r="J74" i="8" s="1"/>
  <c r="B75" i="8" a="1"/>
  <c r="B75" i="8" s="1"/>
  <c r="H75" i="8" a="1"/>
  <c r="H75" i="8" s="1"/>
  <c r="M75" i="8" a="1"/>
  <c r="M75" i="8" s="1"/>
  <c r="G76" i="8" a="1"/>
  <c r="G76" i="8" s="1"/>
  <c r="L76" i="8" a="1"/>
  <c r="L76" i="8" s="1"/>
  <c r="F77" i="8" a="1"/>
  <c r="F77" i="8" s="1"/>
  <c r="J77" i="8" a="1"/>
  <c r="J77" i="8" s="1"/>
  <c r="B78" i="8" a="1"/>
  <c r="B78" i="8" s="1"/>
  <c r="G78" i="8" a="1"/>
  <c r="G78" i="8" s="1"/>
  <c r="M78" i="8" a="1"/>
  <c r="M78" i="8" s="1"/>
  <c r="D79" i="8" a="1"/>
  <c r="D79" i="8" s="1"/>
  <c r="H79" i="8" a="1"/>
  <c r="H79" i="8" s="1"/>
  <c r="B80" i="8" a="1"/>
  <c r="B80" i="8" s="1"/>
  <c r="F80" i="8" a="1"/>
  <c r="F80" i="8" s="1"/>
  <c r="L80" i="8" a="1"/>
  <c r="L80" i="8" s="1"/>
  <c r="C81" i="8" a="1"/>
  <c r="C81" i="8" s="1"/>
  <c r="G81" i="8" a="1"/>
  <c r="G81" i="8" s="1"/>
  <c r="L81" i="8" a="1"/>
  <c r="L81" i="8" s="1"/>
  <c r="C82" i="8" a="1"/>
  <c r="C82" i="8" s="1"/>
  <c r="K82" i="8" a="1"/>
  <c r="K82" i="8" s="1"/>
  <c r="B83" i="8" a="1"/>
  <c r="B83" i="8" s="1"/>
  <c r="J83" i="8" a="1"/>
  <c r="J83" i="8" s="1"/>
  <c r="A84" i="8" a="1"/>
  <c r="A84" i="8" s="1"/>
  <c r="I84" i="8" a="1"/>
  <c r="I84" i="8" s="1"/>
  <c r="M84" i="8" a="1"/>
  <c r="M84" i="8" s="1"/>
  <c r="G85" i="8" a="1"/>
  <c r="G85" i="8" s="1"/>
  <c r="L85" i="8" a="1"/>
  <c r="L85" i="8" s="1"/>
  <c r="E86" i="8" a="1"/>
  <c r="E86" i="8" s="1"/>
  <c r="K86" i="8" a="1"/>
  <c r="K86" i="8" s="1"/>
  <c r="D87" i="8" a="1"/>
  <c r="D87" i="8" s="1"/>
  <c r="J87" i="8" a="1"/>
  <c r="J87" i="8" s="1"/>
  <c r="B88" i="8" a="1"/>
  <c r="B88" i="8" s="1"/>
  <c r="I88" i="8" a="1"/>
  <c r="I88" i="8" s="1"/>
  <c r="A89" i="8" a="1"/>
  <c r="A89" i="8" s="1"/>
  <c r="H89" i="8" a="1"/>
  <c r="H89" i="8" s="1"/>
  <c r="L89" i="8" a="1"/>
  <c r="L89" i="8" s="1"/>
  <c r="G90" i="8" a="1"/>
  <c r="G90" i="8" s="1"/>
  <c r="K90" i="8" a="1"/>
  <c r="K90" i="8" s="1"/>
  <c r="F91" i="8" a="1"/>
  <c r="F91" i="8" s="1"/>
  <c r="J91" i="8" a="1"/>
  <c r="J91" i="8" s="1"/>
  <c r="E92" i="8" a="1"/>
  <c r="E92" i="8" s="1"/>
  <c r="I92" i="8" a="1"/>
  <c r="I92" i="8" s="1"/>
  <c r="D93" i="8" a="1"/>
  <c r="D93" i="8" s="1"/>
  <c r="H93" i="8" a="1"/>
  <c r="H93" i="8" s="1"/>
  <c r="C94" i="8" a="1"/>
  <c r="C94" i="8" s="1"/>
  <c r="G94" i="8" a="1"/>
  <c r="G94" i="8" s="1"/>
  <c r="A95" i="8" a="1"/>
  <c r="A95" i="8" s="1"/>
  <c r="F95" i="8" a="1"/>
  <c r="F95" i="8" s="1"/>
  <c r="M95" i="8" a="1"/>
  <c r="M95" i="8" s="1"/>
  <c r="E96" i="8" a="1"/>
  <c r="E96" i="8" s="1"/>
  <c r="L96" i="8" a="1"/>
  <c r="L96" i="8" s="1"/>
  <c r="D97" i="8" a="1"/>
  <c r="D97" i="8" s="1"/>
  <c r="J97" i="8" a="1"/>
  <c r="J97" i="8" s="1"/>
  <c r="C98" i="8" a="1"/>
  <c r="C98" i="8" s="1"/>
  <c r="I98" i="8" a="1"/>
  <c r="I98" i="8" s="1"/>
  <c r="B99" i="8" a="1"/>
  <c r="B99" i="8" s="1"/>
  <c r="F99" i="8" a="1"/>
  <c r="F99" i="8" s="1"/>
  <c r="A100" i="8" a="1"/>
  <c r="A100" i="8" s="1"/>
  <c r="E100" i="8" a="1"/>
  <c r="E100" i="8" s="1"/>
  <c r="L100" i="8" a="1"/>
  <c r="L100" i="8" s="1"/>
  <c r="D101" i="8" a="1"/>
  <c r="D101" i="8" s="1"/>
  <c r="K101" i="8" a="1"/>
  <c r="K101" i="8" s="1"/>
  <c r="C102" i="8" a="1"/>
  <c r="C102" i="8" s="1"/>
  <c r="J102" i="8" a="1"/>
  <c r="J102" i="8" s="1"/>
  <c r="B103" i="8" a="1"/>
  <c r="B103" i="8" s="1"/>
  <c r="H103" i="8" a="1"/>
  <c r="H103" i="8" s="1"/>
  <c r="A104" i="8" a="1"/>
  <c r="A104" i="8" s="1"/>
  <c r="G104" i="8" a="1"/>
  <c r="G104" i="8" s="1"/>
  <c r="L104" i="8" a="1"/>
  <c r="L104" i="8" s="1"/>
  <c r="E105" i="8" a="1"/>
  <c r="E105" i="8" s="1"/>
  <c r="L105" i="8" a="1"/>
  <c r="L105" i="8" s="1"/>
  <c r="E106" i="8" a="1"/>
  <c r="E106" i="8" s="1"/>
  <c r="K106" i="8" a="1"/>
  <c r="K106" i="8" s="1"/>
  <c r="C107" i="8" a="1"/>
  <c r="C107" i="8" s="1"/>
  <c r="I107" i="8" a="1"/>
  <c r="I107" i="8" s="1"/>
  <c r="B108" i="8" a="1"/>
  <c r="B108" i="8" s="1"/>
  <c r="H108" i="8" a="1"/>
  <c r="H108" i="8" s="1"/>
  <c r="A109" i="8" a="1"/>
  <c r="A109" i="8" s="1"/>
  <c r="H109" i="8" a="1"/>
  <c r="H109" i="8" s="1"/>
  <c r="A110" i="8" a="1"/>
  <c r="A110" i="8" s="1"/>
  <c r="G110" i="8" a="1"/>
  <c r="G110" i="8" s="1"/>
  <c r="M110" i="8" a="1"/>
  <c r="M110" i="8" s="1"/>
  <c r="E111" i="8" a="1"/>
  <c r="E111" i="8" s="1"/>
  <c r="K111" i="8" a="1"/>
  <c r="K111" i="8" s="1"/>
  <c r="D112" i="8" a="1"/>
  <c r="D112" i="8" s="1"/>
  <c r="J112" i="8" a="1"/>
  <c r="J112" i="8" s="1"/>
  <c r="C113" i="8" a="1"/>
  <c r="C113" i="8" s="1"/>
  <c r="H113" i="8" a="1"/>
  <c r="H113" i="8" s="1"/>
  <c r="M113" i="8" a="1"/>
  <c r="M113" i="8" s="1"/>
  <c r="E114" i="8" a="1"/>
  <c r="E114" i="8" s="1"/>
  <c r="J114" i="8" a="1"/>
  <c r="J114" i="8" s="1"/>
  <c r="C115" i="8" a="1"/>
  <c r="C115" i="8" s="1"/>
  <c r="I115" i="8" a="1"/>
  <c r="I115" i="8" s="1"/>
  <c r="B116" i="8" a="1"/>
  <c r="B116" i="8" s="1"/>
  <c r="H116" i="8" a="1"/>
  <c r="H116" i="8" s="1"/>
  <c r="A117" i="8" a="1"/>
  <c r="A117" i="8" s="1"/>
  <c r="F117" i="8" a="1"/>
  <c r="F117" i="8" s="1"/>
  <c r="K117" i="8" a="1"/>
  <c r="K117" i="8" s="1"/>
  <c r="B118" i="8" a="1"/>
  <c r="B118" i="8" s="1"/>
  <c r="F118" i="8" a="1"/>
  <c r="F118" i="8" s="1"/>
  <c r="K118" i="8" a="1"/>
  <c r="K118" i="8" s="1"/>
  <c r="C119" i="8" a="1"/>
  <c r="C119" i="8" s="1"/>
  <c r="G119" i="8" a="1"/>
  <c r="G119" i="8" s="1"/>
  <c r="M119" i="8" a="1"/>
  <c r="M119" i="8" s="1"/>
  <c r="D120" i="8" a="1"/>
  <c r="D120" i="8" s="1"/>
  <c r="I120" i="8" a="1"/>
  <c r="I120" i="8" s="1"/>
  <c r="B121" i="8" a="1"/>
  <c r="B121" i="8" s="1"/>
  <c r="F121" i="8" a="1"/>
  <c r="F121" i="8" s="1"/>
  <c r="M121" i="8" a="1"/>
  <c r="M121" i="8" s="1"/>
  <c r="E122" i="8" a="1"/>
  <c r="E122" i="8" s="1"/>
  <c r="K122" i="8" a="1"/>
  <c r="K122" i="8" s="1"/>
  <c r="D123" i="8" a="1"/>
  <c r="D123" i="8" s="1"/>
  <c r="J123" i="8" a="1"/>
  <c r="J123" i="8" s="1"/>
  <c r="C124" i="8" a="1"/>
  <c r="C124" i="8" s="1"/>
  <c r="H124" i="8" a="1"/>
  <c r="H124" i="8" s="1"/>
  <c r="C125" i="8" a="1"/>
  <c r="C125" i="8" s="1"/>
  <c r="H125" i="8" a="1"/>
  <c r="H125" i="8" s="1"/>
  <c r="B126" i="8" a="1"/>
  <c r="B126" i="8" s="1"/>
  <c r="F126" i="8" a="1"/>
  <c r="F126" i="8" s="1"/>
  <c r="A127" i="8" a="1"/>
  <c r="A127" i="8" s="1"/>
  <c r="E127" i="8" a="1"/>
  <c r="E127" i="8" s="1"/>
  <c r="K127" i="8" a="1"/>
  <c r="K127" i="8" s="1"/>
  <c r="E128" i="8" a="1"/>
  <c r="E128" i="8" s="1"/>
  <c r="I128" i="8" a="1"/>
  <c r="I128" i="8" s="1"/>
  <c r="D129" i="8" a="1"/>
  <c r="D129" i="8" s="1"/>
  <c r="I129" i="8" a="1"/>
  <c r="I129" i="8" s="1"/>
  <c r="C130" i="8" a="1"/>
  <c r="C130" i="8" s="1"/>
  <c r="I130" i="8" a="1"/>
  <c r="I130" i="8" s="1"/>
  <c r="C131" i="8" a="1"/>
  <c r="C131" i="8" s="1"/>
  <c r="I131" i="8" a="1"/>
  <c r="I131" i="8" s="1"/>
  <c r="C132" i="8" a="1"/>
  <c r="C132" i="8" s="1"/>
  <c r="I132" i="8" a="1"/>
  <c r="I132" i="8" s="1"/>
  <c r="B133" i="8" a="1"/>
  <c r="B133" i="8" s="1"/>
  <c r="H133" i="8" a="1"/>
  <c r="H133" i="8" s="1"/>
  <c r="A134" i="8" a="1"/>
  <c r="A134" i="8" s="1"/>
  <c r="H134" i="8" a="1"/>
  <c r="H134" i="8" s="1"/>
  <c r="M134" i="8" a="1"/>
  <c r="M134" i="8" s="1"/>
  <c r="H135" i="8" a="1"/>
  <c r="H135" i="8" s="1"/>
  <c r="M135" i="8" a="1"/>
  <c r="M135" i="8" s="1"/>
  <c r="H136" i="8" a="1"/>
  <c r="H136" i="8" s="1"/>
  <c r="M136" i="8" a="1"/>
  <c r="M136" i="8" s="1"/>
  <c r="F137" i="8" a="1"/>
  <c r="F137" i="8" s="1"/>
  <c r="M137" i="8" a="1"/>
  <c r="M137" i="8" s="1"/>
  <c r="F138" i="8" a="1"/>
  <c r="F138" i="8" s="1"/>
  <c r="L138" i="8" a="1"/>
  <c r="L138" i="8" s="1"/>
  <c r="F139" i="8" a="1"/>
  <c r="F139" i="8" s="1"/>
  <c r="L139" i="8" a="1"/>
  <c r="L139" i="8" s="1"/>
  <c r="F140" i="8" a="1"/>
  <c r="F140" i="8" s="1"/>
  <c r="L140" i="8" a="1"/>
  <c r="L140" i="8" s="1"/>
  <c r="F141" i="8" a="1"/>
  <c r="F141" i="8" s="1"/>
  <c r="L141" i="8" a="1"/>
  <c r="L141" i="8" s="1"/>
  <c r="F142" i="8" a="1"/>
  <c r="F142" i="8" s="1"/>
  <c r="L142" i="8" a="1"/>
  <c r="L142" i="8" s="1"/>
  <c r="F143" i="8" a="1"/>
  <c r="F143" i="8" s="1"/>
  <c r="L143" i="8" a="1"/>
  <c r="L143" i="8" s="1"/>
  <c r="E144" i="8" a="1"/>
  <c r="E144" i="8" s="1"/>
  <c r="L144" i="8" a="1"/>
  <c r="L144" i="8" s="1"/>
  <c r="E145" i="8" a="1"/>
  <c r="E145" i="8" s="1"/>
  <c r="L145" i="8" a="1"/>
  <c r="L145" i="8" s="1"/>
  <c r="E146" i="8" a="1"/>
  <c r="E146" i="8" s="1"/>
  <c r="L146" i="8" a="1"/>
  <c r="L146" i="8" s="1"/>
  <c r="E147" i="8" a="1"/>
  <c r="E147" i="8" s="1"/>
  <c r="L147" i="8" a="1"/>
  <c r="L147" i="8" s="1"/>
  <c r="E148" i="8" a="1"/>
  <c r="E148" i="8" s="1"/>
  <c r="L148" i="8" a="1"/>
  <c r="L148" i="8" s="1"/>
  <c r="E149" i="8" a="1"/>
  <c r="E149" i="8" s="1"/>
  <c r="L149" i="8" a="1"/>
  <c r="L149" i="8" s="1"/>
  <c r="E150" i="8" a="1"/>
  <c r="E150" i="8" s="1"/>
  <c r="L150" i="8" a="1"/>
  <c r="L150" i="8" s="1"/>
  <c r="E151" i="8" a="1"/>
  <c r="E151" i="8" s="1"/>
  <c r="J151" i="8" a="1"/>
  <c r="J151" i="8" s="1"/>
  <c r="D152" i="8" a="1"/>
  <c r="D152" i="8" s="1"/>
  <c r="J152" i="8" a="1"/>
  <c r="J152" i="8" s="1"/>
  <c r="D153" i="8" a="1"/>
  <c r="D153" i="8" s="1"/>
  <c r="J153" i="8" a="1"/>
  <c r="J153" i="8" s="1"/>
  <c r="D154" i="8" a="1"/>
  <c r="D154" i="8" s="1"/>
  <c r="J154" i="8" a="1"/>
  <c r="J154" i="8" s="1"/>
  <c r="D155" i="8" a="1"/>
  <c r="D155" i="8" s="1"/>
  <c r="I155" i="8" a="1"/>
  <c r="I155" i="8" s="1"/>
  <c r="C156" i="8" a="1"/>
  <c r="C156" i="8" s="1"/>
  <c r="I156" i="8" a="1"/>
  <c r="I156" i="8" s="1"/>
  <c r="C157" i="8" a="1"/>
  <c r="C157" i="8" s="1"/>
  <c r="I157" i="8" a="1"/>
  <c r="I157" i="8" s="1"/>
  <c r="C158" i="8" a="1"/>
  <c r="C158" i="8" s="1"/>
  <c r="I158" i="8" a="1"/>
  <c r="I158" i="8" s="1"/>
  <c r="C159" i="8" a="1"/>
  <c r="C159" i="8" s="1"/>
  <c r="I159" i="8" a="1"/>
  <c r="I159" i="8" s="1"/>
  <c r="C160" i="8" a="1"/>
  <c r="C160" i="8" s="1"/>
  <c r="I160" i="8" a="1"/>
  <c r="I160" i="8" s="1"/>
  <c r="C161" i="8" a="1"/>
  <c r="C161" i="8" s="1"/>
  <c r="I161" i="8" a="1"/>
  <c r="I161" i="8" s="1"/>
  <c r="C162" i="8" a="1"/>
  <c r="C162" i="8" s="1"/>
  <c r="I162" i="8" a="1"/>
  <c r="I162" i="8" s="1"/>
  <c r="C163" i="8" a="1"/>
  <c r="C163" i="8" s="1"/>
  <c r="I163" i="8" a="1"/>
  <c r="I163" i="8" s="1"/>
  <c r="C164" i="8" a="1"/>
  <c r="C164" i="8" s="1"/>
  <c r="I164" i="8" a="1"/>
  <c r="I164" i="8" s="1"/>
  <c r="C165" i="8" a="1"/>
  <c r="C165" i="8" s="1"/>
  <c r="I165" i="8" a="1"/>
  <c r="I165" i="8" s="1"/>
  <c r="B166" i="8" a="1"/>
  <c r="B166" i="8" s="1"/>
  <c r="H166" i="8" a="1"/>
  <c r="H166" i="8" s="1"/>
  <c r="M166" i="8" a="1"/>
  <c r="M166" i="8" s="1"/>
  <c r="G167" i="8" a="1"/>
  <c r="G167" i="8" s="1"/>
  <c r="L167" i="8" a="1"/>
  <c r="L167" i="8" s="1"/>
  <c r="H168" i="8" a="1"/>
  <c r="H168" i="8" s="1"/>
  <c r="L168" i="8" a="1"/>
  <c r="L168" i="8" s="1"/>
  <c r="G169" i="8" a="1"/>
  <c r="G169" i="8" s="1"/>
  <c r="L169" i="8" a="1"/>
  <c r="L169" i="8" s="1"/>
  <c r="G170" i="8" a="1"/>
  <c r="G170" i="8" s="1"/>
  <c r="L170" i="8" a="1"/>
  <c r="L170" i="8" s="1"/>
  <c r="G171" i="8" a="1"/>
  <c r="G171" i="8" s="1"/>
  <c r="L171" i="8" a="1"/>
  <c r="L171" i="8" s="1"/>
  <c r="G172" i="8" a="1"/>
  <c r="G172" i="8" s="1"/>
  <c r="L172" i="8" a="1"/>
  <c r="L172" i="8" s="1"/>
  <c r="G173" i="8" a="1"/>
  <c r="G173" i="8" s="1"/>
  <c r="L173" i="8" a="1"/>
  <c r="L173" i="8" s="1"/>
  <c r="F174" i="8" a="1"/>
  <c r="F174" i="8" s="1"/>
  <c r="K174" i="8" a="1"/>
  <c r="K174" i="8" s="1"/>
  <c r="F175" i="8" a="1"/>
  <c r="F175" i="8" s="1"/>
  <c r="K175" i="8" a="1"/>
  <c r="K175" i="8" s="1"/>
  <c r="F176" i="8" a="1"/>
  <c r="F176" i="8" s="1"/>
  <c r="K176" i="8" a="1"/>
  <c r="K176" i="8" s="1"/>
  <c r="F177" i="8" a="1"/>
  <c r="F177" i="8" s="1"/>
  <c r="K177" i="8" a="1"/>
  <c r="K177" i="8" s="1"/>
  <c r="E178" i="8" a="1"/>
  <c r="E178" i="8" s="1"/>
  <c r="K178" i="8" a="1"/>
  <c r="K178" i="8" s="1"/>
  <c r="D179" i="8" a="1"/>
  <c r="D179" i="8" s="1"/>
  <c r="K179" i="8" a="1"/>
  <c r="K179" i="8" s="1"/>
  <c r="D180" i="8" a="1"/>
  <c r="D180" i="8" s="1"/>
  <c r="K180" i="8" a="1"/>
  <c r="K180" i="8" s="1"/>
  <c r="D181" i="8" a="1"/>
  <c r="D181" i="8" s="1"/>
  <c r="K181" i="8" a="1"/>
  <c r="K181" i="8" s="1"/>
  <c r="C182" i="8" a="1"/>
  <c r="C182" i="8" s="1"/>
  <c r="K182" i="8" a="1"/>
  <c r="K182" i="8" s="1"/>
  <c r="C183" i="8" a="1"/>
  <c r="C183" i="8" s="1"/>
  <c r="K183" i="8" a="1"/>
  <c r="K183" i="8" s="1"/>
  <c r="C184" i="8" a="1"/>
  <c r="C184" i="8" s="1"/>
  <c r="K184" i="8" a="1"/>
  <c r="K184" i="8" s="1"/>
  <c r="C185" i="8" a="1"/>
  <c r="C185" i="8" s="1"/>
  <c r="K185" i="8" a="1"/>
  <c r="K185" i="8" s="1"/>
  <c r="C186" i="8" a="1"/>
  <c r="C186" i="8" s="1"/>
  <c r="J186" i="8" a="1"/>
  <c r="J186" i="8" s="1"/>
  <c r="C187" i="8" a="1"/>
  <c r="C187" i="8" s="1"/>
  <c r="J187" i="8" a="1"/>
  <c r="J187" i="8" s="1"/>
  <c r="C188" i="8" a="1"/>
  <c r="C188" i="8" s="1"/>
  <c r="I188" i="8" a="1"/>
  <c r="I188" i="8" s="1"/>
  <c r="B189" i="8" a="1"/>
  <c r="B189" i="8" s="1"/>
  <c r="I189" i="8" a="1"/>
  <c r="I189" i="8" s="1"/>
  <c r="B190" i="8" a="1"/>
  <c r="B190" i="8" s="1"/>
  <c r="I190" i="8" a="1"/>
  <c r="I190" i="8" s="1"/>
  <c r="B191" i="8" a="1"/>
  <c r="B191" i="8" s="1"/>
  <c r="F193" i="8" a="1"/>
  <c r="F193" i="8" s="1"/>
  <c r="L193" i="8" a="1"/>
  <c r="L193" i="8" s="1"/>
  <c r="E194" i="8" a="1"/>
  <c r="E194" i="8" s="1"/>
  <c r="J194" i="8" a="1"/>
  <c r="J194" i="8" s="1"/>
  <c r="B195" i="8" a="1"/>
  <c r="B195" i="8" s="1"/>
  <c r="H195" i="8" a="1"/>
  <c r="H195" i="8" s="1"/>
  <c r="A196" i="8" a="1"/>
  <c r="A196" i="8" s="1"/>
  <c r="G196" i="8" a="1"/>
  <c r="G196" i="8" s="1"/>
  <c r="M196" i="8" a="1"/>
  <c r="M196" i="8" s="1"/>
  <c r="F197" i="8" a="1"/>
  <c r="F197" i="8" s="1"/>
  <c r="L197" i="8" a="1"/>
  <c r="L197" i="8" s="1"/>
  <c r="E198" i="8" a="1"/>
  <c r="E198" i="8" s="1"/>
  <c r="K198" i="8" a="1"/>
  <c r="K198" i="8" s="1"/>
  <c r="D199" i="8" a="1"/>
  <c r="D199" i="8" s="1"/>
  <c r="J199" i="8" a="1"/>
  <c r="J199" i="8" s="1"/>
  <c r="C200" i="8" a="1"/>
  <c r="C200" i="8" s="1"/>
  <c r="H200" i="8" a="1"/>
  <c r="H200" i="8" s="1"/>
  <c r="M200" i="8" a="1"/>
  <c r="M200" i="8" s="1"/>
  <c r="H201" i="8" a="1"/>
  <c r="H201" i="8" s="1"/>
  <c r="C5" i="8" a="1"/>
  <c r="C5" i="8" s="1"/>
  <c r="C6" i="8" a="1"/>
  <c r="C6" i="8" s="1"/>
  <c r="A7" i="8" a="1"/>
  <c r="A7" i="8" s="1"/>
  <c r="A8" i="8" a="1"/>
  <c r="A8" i="8" s="1"/>
  <c r="B9" i="8" a="1"/>
  <c r="B9" i="8" s="1"/>
  <c r="C10" i="8" a="1"/>
  <c r="C10" i="8" s="1"/>
  <c r="C11" i="8" a="1"/>
  <c r="C11" i="8" s="1"/>
  <c r="D12" i="8" a="1"/>
  <c r="D12" i="8" s="1"/>
  <c r="D13" i="8" a="1"/>
  <c r="D13" i="8" s="1"/>
  <c r="C14" i="8" a="1"/>
  <c r="C14" i="8" s="1"/>
  <c r="C15" i="8" a="1"/>
  <c r="C15" i="8" s="1"/>
  <c r="B16" i="8" a="1"/>
  <c r="B16" i="8" s="1"/>
  <c r="D17" i="8" a="1"/>
  <c r="D17" i="8" s="1"/>
  <c r="E18" i="8" a="1"/>
  <c r="E18" i="8" s="1"/>
  <c r="D19" i="8" a="1"/>
  <c r="D19" i="8" s="1"/>
  <c r="D20" i="8" a="1"/>
  <c r="D20" i="8" s="1"/>
  <c r="C21" i="8" a="1"/>
  <c r="C21" i="8" s="1"/>
  <c r="D22" i="8" a="1"/>
  <c r="D22" i="8" s="1"/>
  <c r="B25" i="8" a="1"/>
  <c r="B25" i="8" s="1"/>
  <c r="A26" i="8" a="1"/>
  <c r="A26" i="8" s="1"/>
  <c r="C27" i="8" a="1"/>
  <c r="C27" i="8" s="1"/>
  <c r="D28" i="8" a="1"/>
  <c r="D28" i="8" s="1"/>
  <c r="D29" i="8" a="1"/>
  <c r="D29" i="8" s="1"/>
  <c r="F34" i="8" a="1"/>
  <c r="F34" i="8" s="1"/>
  <c r="E35" i="8" a="1"/>
  <c r="E35" i="8" s="1"/>
  <c r="C36" i="8" a="1"/>
  <c r="C36" i="8" s="1"/>
  <c r="M36" i="8" a="1"/>
  <c r="M36" i="8" s="1"/>
  <c r="G49" i="8" a="1"/>
  <c r="G49" i="8" s="1"/>
  <c r="D50" i="8" a="1"/>
  <c r="D50" i="8" s="1"/>
  <c r="D51" i="8" a="1"/>
  <c r="D51" i="8" s="1"/>
  <c r="B52" i="8" a="1"/>
  <c r="B52" i="8" s="1"/>
  <c r="M52" i="8" a="1"/>
  <c r="M52" i="8" s="1"/>
  <c r="K53" i="8" a="1"/>
  <c r="K53" i="8" s="1"/>
  <c r="J54" i="8" a="1"/>
  <c r="J54" i="8" s="1"/>
  <c r="G55" i="8" a="1"/>
  <c r="G55" i="8" s="1"/>
  <c r="E56" i="8" a="1"/>
  <c r="E56" i="8" s="1"/>
  <c r="J57" i="8" a="1"/>
  <c r="J57" i="8" s="1"/>
  <c r="I58" i="8" a="1"/>
  <c r="I58" i="8" s="1"/>
  <c r="H59" i="8" a="1"/>
  <c r="H59" i="8" s="1"/>
  <c r="H60" i="8" a="1"/>
  <c r="H60" i="8" s="1"/>
  <c r="E61" i="8" a="1"/>
  <c r="E61" i="8" s="1"/>
  <c r="I62" i="8" a="1"/>
  <c r="I62" i="8" s="1"/>
  <c r="H63" i="8" a="1"/>
  <c r="H63" i="8" s="1"/>
  <c r="G64" i="8" a="1"/>
  <c r="G64" i="8" s="1"/>
  <c r="G65" i="8" a="1"/>
  <c r="G65" i="8" s="1"/>
  <c r="F66" i="8" a="1"/>
  <c r="F66" i="8" s="1"/>
  <c r="C67" i="8" a="1"/>
  <c r="C67" i="8" s="1"/>
  <c r="M67" i="8" a="1"/>
  <c r="M67" i="8" s="1"/>
  <c r="L68" i="8" a="1"/>
  <c r="L68" i="8" s="1"/>
  <c r="J69" i="8" a="1"/>
  <c r="J69" i="8" s="1"/>
  <c r="J70" i="8" a="1"/>
  <c r="J70" i="8" s="1"/>
  <c r="K71" i="8" a="1"/>
  <c r="K71" i="8" s="1"/>
  <c r="I72" i="8" a="1"/>
  <c r="I72" i="8" s="1"/>
  <c r="G73" i="8" a="1"/>
  <c r="G73" i="8" s="1"/>
  <c r="D75" i="8" a="1"/>
  <c r="D75" i="8" s="1"/>
  <c r="E76" i="8" a="1"/>
  <c r="E76" i="8" s="1"/>
  <c r="E77" i="8" a="1"/>
  <c r="E77" i="8" s="1"/>
  <c r="F78" i="8" a="1"/>
  <c r="F78" i="8" s="1"/>
  <c r="J79" i="8" a="1"/>
  <c r="J79" i="8" s="1"/>
  <c r="G80" i="8" a="1"/>
  <c r="G80" i="8" s="1"/>
  <c r="F82" i="8" a="1"/>
  <c r="F82" i="8" s="1"/>
  <c r="E83" i="8" a="1"/>
  <c r="E83" i="8" s="1"/>
  <c r="D84" i="8" a="1"/>
  <c r="D84" i="8" s="1"/>
  <c r="C85" i="8" a="1"/>
  <c r="C85" i="8" s="1"/>
  <c r="G86" i="8" a="1"/>
  <c r="G86" i="8" s="1"/>
  <c r="E87" i="8" a="1"/>
  <c r="E87" i="8" s="1"/>
  <c r="E88" i="8" a="1"/>
  <c r="E88" i="8" s="1"/>
  <c r="E89" i="8" a="1"/>
  <c r="E89" i="8" s="1"/>
  <c r="E90" i="8" a="1"/>
  <c r="E90" i="8" s="1"/>
  <c r="D91" i="8" a="1"/>
  <c r="D91" i="8" s="1"/>
  <c r="C92" i="8" a="1"/>
  <c r="C92" i="8" s="1"/>
  <c r="B93" i="8" a="1"/>
  <c r="B93" i="8" s="1"/>
  <c r="M93" i="8" a="1"/>
  <c r="M93" i="8" s="1"/>
  <c r="L94" i="8" a="1"/>
  <c r="L94" i="8" s="1"/>
  <c r="K95" i="8" a="1"/>
  <c r="K95" i="8" s="1"/>
  <c r="J96" i="8" a="1"/>
  <c r="J96" i="8" s="1"/>
  <c r="I97" i="8" a="1"/>
  <c r="I97" i="8" s="1"/>
  <c r="H98" i="8" a="1"/>
  <c r="H98" i="8" s="1"/>
  <c r="G99" i="8" a="1"/>
  <c r="G99" i="8" s="1"/>
  <c r="F100" i="8" a="1"/>
  <c r="F100" i="8" s="1"/>
  <c r="F101" i="8" a="1"/>
  <c r="F101" i="8" s="1"/>
  <c r="E102" i="8" a="1"/>
  <c r="E102" i="8" s="1"/>
  <c r="D103" i="8" a="1"/>
  <c r="D103" i="8" s="1"/>
  <c r="C104" i="8" a="1"/>
  <c r="C104" i="8" s="1"/>
  <c r="B105" i="8" a="1"/>
  <c r="B105" i="8" s="1"/>
  <c r="A106" i="8" a="1"/>
  <c r="A106" i="8" s="1"/>
  <c r="M106" i="8" a="1"/>
  <c r="M106" i="8" s="1"/>
  <c r="L107" i="8" a="1"/>
  <c r="L107" i="8" s="1"/>
  <c r="K108" i="8" a="1"/>
  <c r="K108" i="8" s="1"/>
  <c r="J109" i="8" a="1"/>
  <c r="J109" i="8" s="1"/>
  <c r="I110" i="8" a="1"/>
  <c r="I110" i="8" s="1"/>
  <c r="H111" i="8" a="1"/>
  <c r="H111" i="8" s="1"/>
  <c r="G112" i="8" a="1"/>
  <c r="G112" i="8" s="1"/>
  <c r="J113" i="8" a="1"/>
  <c r="J113" i="8" s="1"/>
  <c r="F115" i="8" a="1"/>
  <c r="F115" i="8" s="1"/>
  <c r="E116" i="8" a="1"/>
  <c r="E116" i="8" s="1"/>
  <c r="D117" i="8" a="1"/>
  <c r="D117" i="8" s="1"/>
  <c r="I118" i="8" a="1"/>
  <c r="I118" i="8" s="1"/>
  <c r="J119" i="8" a="1"/>
  <c r="J119" i="8" s="1"/>
  <c r="H120" i="8" a="1"/>
  <c r="H120" i="8" s="1"/>
  <c r="J121" i="8" a="1"/>
  <c r="J121" i="8" s="1"/>
  <c r="I122" i="8" a="1"/>
  <c r="I122" i="8" s="1"/>
  <c r="H123" i="8" a="1"/>
  <c r="H123" i="8" s="1"/>
  <c r="G124" i="8" a="1"/>
  <c r="G124" i="8" s="1"/>
  <c r="G125" i="8" a="1"/>
  <c r="G125" i="8" s="1"/>
  <c r="K126" i="8" a="1"/>
  <c r="K126" i="8" s="1"/>
  <c r="J127" i="8" a="1"/>
  <c r="J127" i="8" s="1"/>
  <c r="K128" i="8" a="1"/>
  <c r="K128" i="8" s="1"/>
  <c r="K129" i="8" a="1"/>
  <c r="K129" i="8" s="1"/>
  <c r="K130" i="8" a="1"/>
  <c r="K130" i="8" s="1"/>
  <c r="K131" i="8" a="1"/>
  <c r="K131" i="8" s="1"/>
  <c r="M133" i="8" a="1"/>
  <c r="M133" i="8" s="1"/>
  <c r="A135" i="8" a="1"/>
  <c r="A135" i="8" s="1"/>
  <c r="A136" i="8" a="1"/>
  <c r="A136" i="8" s="1"/>
  <c r="A137" i="8" a="1"/>
  <c r="A137" i="8" s="1"/>
  <c r="A138" i="8" a="1"/>
  <c r="A138" i="8" s="1"/>
  <c r="A139" i="8" a="1"/>
  <c r="A139" i="8" s="1"/>
  <c r="A140" i="8" a="1"/>
  <c r="A140" i="8" s="1"/>
  <c r="A141" i="8" a="1"/>
  <c r="A141" i="8" s="1"/>
  <c r="A142" i="8" a="1"/>
  <c r="A142" i="8" s="1"/>
  <c r="B143" i="8" a="1"/>
  <c r="B143" i="8" s="1"/>
  <c r="B144" i="8" a="1"/>
  <c r="B144" i="8" s="1"/>
  <c r="B145" i="8" a="1"/>
  <c r="B145" i="8" s="1"/>
  <c r="C146" i="8" a="1"/>
  <c r="C146" i="8" s="1"/>
  <c r="C147" i="8" a="1"/>
  <c r="C147" i="8" s="1"/>
  <c r="C148" i="8" a="1"/>
  <c r="C148" i="8" s="1"/>
  <c r="D149" i="8" a="1"/>
  <c r="D149" i="8" s="1"/>
  <c r="D150" i="8" a="1"/>
  <c r="D150" i="8" s="1"/>
  <c r="D151" i="8" a="1"/>
  <c r="D151" i="8" s="1"/>
  <c r="E152" i="8" a="1"/>
  <c r="E152" i="8" s="1"/>
  <c r="E153" i="8" a="1"/>
  <c r="E153" i="8" s="1"/>
  <c r="F154" i="8" a="1"/>
  <c r="F154" i="8" s="1"/>
  <c r="F155" i="8" a="1"/>
  <c r="F155" i="8" s="1"/>
  <c r="F156" i="8" a="1"/>
  <c r="F156" i="8" s="1"/>
  <c r="F157" i="8" a="1"/>
  <c r="F157" i="8" s="1"/>
  <c r="F158" i="8" a="1"/>
  <c r="F158" i="8" s="1"/>
  <c r="F159" i="8" a="1"/>
  <c r="F159" i="8" s="1"/>
  <c r="F160" i="8" a="1"/>
  <c r="F160" i="8" s="1"/>
  <c r="F161" i="8" a="1"/>
  <c r="F161" i="8" s="1"/>
  <c r="F162" i="8" a="1"/>
  <c r="F162" i="8" s="1"/>
  <c r="F163" i="8" a="1"/>
  <c r="F163" i="8" s="1"/>
  <c r="F164" i="8" a="1"/>
  <c r="F164" i="8" s="1"/>
  <c r="F165" i="8" a="1"/>
  <c r="F165" i="8" s="1"/>
  <c r="F166" i="8" a="1"/>
  <c r="F166" i="8" s="1"/>
  <c r="F167" i="8" a="1"/>
  <c r="F167" i="8" s="1"/>
  <c r="F168" i="8" a="1"/>
  <c r="F168" i="8" s="1"/>
  <c r="H169" i="8" a="1"/>
  <c r="H169" i="8" s="1"/>
  <c r="I170" i="8" a="1"/>
  <c r="I170" i="8" s="1"/>
  <c r="I171" i="8" a="1"/>
  <c r="I171" i="8" s="1"/>
  <c r="J172" i="8" a="1"/>
  <c r="J172" i="8" s="1"/>
  <c r="J173" i="8" a="1"/>
  <c r="J173" i="8" s="1"/>
  <c r="I174" i="8" a="1"/>
  <c r="I174" i="8" s="1"/>
  <c r="I175" i="8" a="1"/>
  <c r="I175" i="8" s="1"/>
  <c r="I176" i="8" a="1"/>
  <c r="I176" i="8" s="1"/>
  <c r="I177" i="8" a="1"/>
  <c r="I177" i="8" s="1"/>
  <c r="I178" i="8" a="1"/>
  <c r="I178" i="8" s="1"/>
  <c r="I179" i="8" a="1"/>
  <c r="I179" i="8" s="1"/>
  <c r="I180" i="8" a="1"/>
  <c r="I180" i="8" s="1"/>
  <c r="I181" i="8" a="1"/>
  <c r="I181" i="8" s="1"/>
  <c r="J182" i="8" a="1"/>
  <c r="J182" i="8" s="1"/>
  <c r="J183" i="8" a="1"/>
  <c r="J183" i="8" s="1"/>
  <c r="J184" i="8" a="1"/>
  <c r="J184" i="8" s="1"/>
  <c r="J185" i="8" a="1"/>
  <c r="J185" i="8" s="1"/>
  <c r="K186" i="8" a="1"/>
  <c r="K186" i="8" s="1"/>
  <c r="K187" i="8" a="1"/>
  <c r="K187" i="8" s="1"/>
  <c r="K188" i="8" a="1"/>
  <c r="K188" i="8" s="1"/>
  <c r="K189" i="8" a="1"/>
  <c r="K189" i="8" s="1"/>
  <c r="L190" i="8" a="1"/>
  <c r="L190" i="8" s="1"/>
  <c r="I193" i="8" a="1"/>
  <c r="I193" i="8" s="1"/>
  <c r="G194" i="8" a="1"/>
  <c r="G194" i="8" s="1"/>
  <c r="E195" i="8" a="1"/>
  <c r="E195" i="8" s="1"/>
  <c r="E196" i="8" a="1"/>
  <c r="E196" i="8" s="1"/>
  <c r="E197" i="8" a="1"/>
  <c r="E197" i="8" s="1"/>
  <c r="D198" i="8" a="1"/>
  <c r="D198" i="8" s="1"/>
  <c r="C199" i="8" a="1"/>
  <c r="C199" i="8" s="1"/>
  <c r="A200" i="8" a="1"/>
  <c r="A200" i="8" s="1"/>
  <c r="E201" i="8" a="1"/>
  <c r="E201" i="8" s="1"/>
  <c r="D4" i="8" a="1"/>
  <c r="D4" i="8" s="1"/>
  <c r="J4" i="8" a="1"/>
  <c r="J4" i="8" s="1"/>
  <c r="D5" i="8" a="1"/>
  <c r="D5" i="8" s="1"/>
  <c r="J5" i="8" a="1"/>
  <c r="J5" i="8" s="1"/>
  <c r="D6" i="8" a="1"/>
  <c r="D6" i="8" s="1"/>
  <c r="I6" i="8" a="1"/>
  <c r="I6" i="8" s="1"/>
  <c r="D7" i="8" a="1"/>
  <c r="D7" i="8" s="1"/>
  <c r="H7" i="8" a="1"/>
  <c r="H7" i="8" s="1"/>
  <c r="D8" i="8" a="1"/>
  <c r="D8" i="8" s="1"/>
  <c r="H8" i="8" a="1"/>
  <c r="H8" i="8" s="1"/>
  <c r="D9" i="8" a="1"/>
  <c r="D9" i="8" s="1"/>
  <c r="H9" i="8" a="1"/>
  <c r="H9" i="8" s="1"/>
  <c r="D10" i="8" a="1"/>
  <c r="D10" i="8" s="1"/>
  <c r="H10" i="8" a="1"/>
  <c r="H10" i="8" s="1"/>
  <c r="D11" i="8" a="1"/>
  <c r="D11" i="8" s="1"/>
  <c r="H11" i="8" a="1"/>
  <c r="H11" i="8" s="1"/>
  <c r="C12" i="8" a="1"/>
  <c r="C12" i="8" s="1"/>
  <c r="H12" i="8" a="1"/>
  <c r="H12" i="8" s="1"/>
  <c r="A13" i="8" a="1"/>
  <c r="A13" i="8" s="1"/>
  <c r="H13" i="8" a="1"/>
  <c r="H13" i="8" s="1"/>
  <c r="A14" i="8" a="1"/>
  <c r="A14" i="8" s="1"/>
  <c r="G14" i="8" a="1"/>
  <c r="G14" i="8" s="1"/>
  <c r="L14" i="8" a="1"/>
  <c r="L14" i="8" s="1"/>
  <c r="G15" i="8" a="1"/>
  <c r="G15" i="8" s="1"/>
  <c r="L15" i="8" a="1"/>
  <c r="L15" i="8" s="1"/>
  <c r="G16" i="8" a="1"/>
  <c r="G16" i="8" s="1"/>
  <c r="L16" i="8" a="1"/>
  <c r="L16" i="8" s="1"/>
  <c r="G17" i="8" a="1"/>
  <c r="G17" i="8" s="1"/>
  <c r="L17" i="8" a="1"/>
  <c r="L17" i="8" s="1"/>
  <c r="G18" i="8" a="1"/>
  <c r="G18" i="8" s="1"/>
  <c r="L18" i="8" a="1"/>
  <c r="L18" i="8" s="1"/>
  <c r="F19" i="8" a="1"/>
  <c r="F19" i="8" s="1"/>
  <c r="L19" i="8" a="1"/>
  <c r="L19" i="8" s="1"/>
  <c r="F20" i="8" a="1"/>
  <c r="F20" i="8" s="1"/>
  <c r="L20" i="8" a="1"/>
  <c r="L20" i="8" s="1"/>
  <c r="E21" i="8" a="1"/>
  <c r="E21" i="8" s="1"/>
  <c r="K21" i="8" a="1"/>
  <c r="K21" i="8" s="1"/>
  <c r="C22" i="8" a="1"/>
  <c r="C22" i="8" s="1"/>
  <c r="K22" i="8" a="1"/>
  <c r="K22" i="8" s="1"/>
  <c r="C23" i="8" a="1"/>
  <c r="C23" i="8" s="1"/>
  <c r="I23" i="8" a="1"/>
  <c r="I23" i="8" s="1"/>
  <c r="B24" i="8" a="1"/>
  <c r="B24" i="8" s="1"/>
  <c r="F24" i="8" a="1"/>
  <c r="F24" i="8" s="1"/>
  <c r="L24" i="8" a="1"/>
  <c r="L24" i="8" s="1"/>
  <c r="E25" i="8" a="1"/>
  <c r="E25" i="8" s="1"/>
  <c r="K25" i="8" a="1"/>
  <c r="K25" i="8" s="1"/>
  <c r="D26" i="8" a="1"/>
  <c r="D26" i="8" s="1"/>
  <c r="K26" i="8" a="1"/>
  <c r="K26" i="8" s="1"/>
  <c r="D27" i="8" a="1"/>
  <c r="D27" i="8" s="1"/>
  <c r="K27" i="8" a="1"/>
  <c r="K27" i="8" s="1"/>
  <c r="C28" i="8" a="1"/>
  <c r="C28" i="8" s="1"/>
  <c r="K28" i="8" a="1"/>
  <c r="K28" i="8" s="1"/>
  <c r="C29" i="8" a="1"/>
  <c r="C29" i="8" s="1"/>
  <c r="I29" i="8" a="1"/>
  <c r="I29" i="8" s="1"/>
  <c r="A30" i="8" a="1"/>
  <c r="A30" i="8" s="1"/>
  <c r="E30" i="8" a="1"/>
  <c r="E30" i="8" s="1"/>
  <c r="L30" i="8" a="1"/>
  <c r="L30" i="8" s="1"/>
  <c r="C31" i="8" a="1"/>
  <c r="C31" i="8" s="1"/>
  <c r="J31" i="8" a="1"/>
  <c r="J31" i="8" s="1"/>
  <c r="M31" i="8" a="1"/>
  <c r="M31" i="8" s="1"/>
  <c r="G32" i="8" a="1"/>
  <c r="G32" i="8" s="1"/>
  <c r="K32" i="8" a="1"/>
  <c r="K32" i="8" s="1"/>
  <c r="C33" i="8" a="1"/>
  <c r="C33" i="8" s="1"/>
  <c r="I33" i="8" a="1"/>
  <c r="I33" i="8" s="1"/>
  <c r="M33" i="8" a="1"/>
  <c r="M33" i="8" s="1"/>
  <c r="G34" i="8" a="1"/>
  <c r="G34" i="8" s="1"/>
  <c r="K34" i="8" a="1"/>
  <c r="K34" i="8" s="1"/>
  <c r="C35" i="8" a="1"/>
  <c r="C35" i="8" s="1"/>
  <c r="H35" i="8" a="1"/>
  <c r="H35" i="8" s="1"/>
  <c r="L35" i="8" a="1"/>
  <c r="L35" i="8" s="1"/>
  <c r="E36" i="8" a="1"/>
  <c r="E36" i="8" s="1"/>
  <c r="I36" i="8" a="1"/>
  <c r="I36" i="8" s="1"/>
  <c r="L48" i="8" a="1"/>
  <c r="L48" i="8" s="1"/>
  <c r="D49" i="8" a="1"/>
  <c r="D49" i="8" s="1"/>
  <c r="I49" i="8" a="1"/>
  <c r="I49" i="8" s="1"/>
  <c r="M49" i="8" a="1"/>
  <c r="M49" i="8" s="1"/>
  <c r="E50" i="8" a="1"/>
  <c r="E50" i="8" s="1"/>
  <c r="J50" i="8" a="1"/>
  <c r="J50" i="8" s="1"/>
  <c r="A51" i="8" a="1"/>
  <c r="A51" i="8" s="1"/>
  <c r="G51" i="8" a="1"/>
  <c r="G51" i="8" s="1"/>
  <c r="K51" i="8" a="1"/>
  <c r="K51" i="8" s="1"/>
  <c r="E52" i="8" a="1"/>
  <c r="E52" i="8" s="1"/>
  <c r="I52" i="8" a="1"/>
  <c r="I52" i="8" s="1"/>
  <c r="C53" i="8" a="1"/>
  <c r="C53" i="8" s="1"/>
  <c r="G53" i="8" a="1"/>
  <c r="G53" i="8" s="1"/>
  <c r="M53" i="8" a="1"/>
  <c r="M53" i="8" s="1"/>
  <c r="E54" i="8" a="1"/>
  <c r="E54" i="8" s="1"/>
  <c r="K54" i="8" a="1"/>
  <c r="K54" i="8" s="1"/>
  <c r="C55" i="8" a="1"/>
  <c r="C55" i="8" s="1"/>
  <c r="H55" i="8" a="1"/>
  <c r="H55" i="8" s="1"/>
  <c r="A56" i="8" a="1"/>
  <c r="A56" i="8" s="1"/>
  <c r="F56" i="8" a="1"/>
  <c r="F56" i="8" s="1"/>
  <c r="L56" i="8" a="1"/>
  <c r="L56" i="8" s="1"/>
  <c r="C57" i="8" a="1"/>
  <c r="C57" i="8" s="1"/>
  <c r="K57" i="8" a="1"/>
  <c r="K57" i="8" s="1"/>
  <c r="B58" i="8" a="1"/>
  <c r="B58" i="8" s="1"/>
  <c r="J58" i="8" a="1"/>
  <c r="J58" i="8" s="1"/>
  <c r="A59" i="8" a="1"/>
  <c r="A59" i="8" s="1"/>
  <c r="I59" i="8" a="1"/>
  <c r="I59" i="8" s="1"/>
  <c r="M59" i="8" a="1"/>
  <c r="M59" i="8" s="1"/>
  <c r="G60" i="8" a="1"/>
  <c r="G60" i="8" s="1"/>
  <c r="L60" i="8" a="1"/>
  <c r="L60" i="8" s="1"/>
  <c r="D61" i="8" a="1"/>
  <c r="D61" i="8" s="1"/>
  <c r="K61" i="8" a="1"/>
  <c r="K61" i="8" s="1"/>
  <c r="B62" i="8" a="1"/>
  <c r="B62" i="8" s="1"/>
  <c r="H62" i="8" a="1"/>
  <c r="H62" i="8" s="1"/>
  <c r="A63" i="8" a="1"/>
  <c r="A63" i="8" s="1"/>
  <c r="G63" i="8" a="1"/>
  <c r="G63" i="8" s="1"/>
  <c r="M63" i="8" a="1"/>
  <c r="M63" i="8" s="1"/>
  <c r="F64" i="8" a="1"/>
  <c r="F64" i="8" s="1"/>
  <c r="L64" i="8" a="1"/>
  <c r="L64" i="8" s="1"/>
  <c r="E65" i="8" a="1"/>
  <c r="E65" i="8" s="1"/>
  <c r="K65" i="8" a="1"/>
  <c r="K65" i="8" s="1"/>
  <c r="C66" i="8" a="1"/>
  <c r="C66" i="8" s="1"/>
  <c r="H66" i="8" a="1"/>
  <c r="H66" i="8" s="1"/>
  <c r="L66" i="8" a="1"/>
  <c r="L66" i="8" s="1"/>
  <c r="E67" i="8" a="1"/>
  <c r="E67" i="8" s="1"/>
  <c r="J67" i="8" a="1"/>
  <c r="J67" i="8" s="1"/>
  <c r="C68" i="8" a="1"/>
  <c r="C68" i="8" s="1"/>
  <c r="H68" i="8" a="1"/>
  <c r="H68" i="8" s="1"/>
  <c r="A69" i="8" a="1"/>
  <c r="A69" i="8" s="1"/>
  <c r="F69" i="8" a="1"/>
  <c r="F69" i="8" s="1"/>
  <c r="K69" i="8" a="1"/>
  <c r="K69" i="8" s="1"/>
  <c r="B70" i="8" a="1"/>
  <c r="B70" i="8" s="1"/>
  <c r="F70" i="8" a="1"/>
  <c r="F70" i="8" s="1"/>
  <c r="K70" i="8" a="1"/>
  <c r="K70" i="8" s="1"/>
  <c r="B71" i="8" a="1"/>
  <c r="B71" i="8" s="1"/>
  <c r="G71" i="8" a="1"/>
  <c r="G71" i="8" s="1"/>
  <c r="M71" i="8" a="1"/>
  <c r="M71" i="8" s="1"/>
  <c r="E72" i="8" a="1"/>
  <c r="E72" i="8" s="1"/>
  <c r="K72" i="8" a="1"/>
  <c r="K72" i="8" s="1"/>
  <c r="D73" i="8" a="1"/>
  <c r="D73" i="8" s="1"/>
  <c r="J73" i="8" a="1"/>
  <c r="J73" i="8" s="1"/>
  <c r="C74" i="8" a="1"/>
  <c r="C74" i="8" s="1"/>
  <c r="G74" i="8" a="1"/>
  <c r="G74" i="8" s="1"/>
  <c r="A75" i="8" a="1"/>
  <c r="A75" i="8" s="1"/>
  <c r="F75" i="8" a="1"/>
  <c r="F75" i="8" s="1"/>
  <c r="L75" i="8" a="1"/>
  <c r="L75" i="8" s="1"/>
  <c r="C76" i="8" a="1"/>
  <c r="C76" i="8" s="1"/>
  <c r="J76" i="8" a="1"/>
  <c r="J76" i="8" s="1"/>
  <c r="B77" i="8" a="1"/>
  <c r="B77" i="8" s="1"/>
  <c r="I77" i="8" a="1"/>
  <c r="I77" i="8" s="1"/>
  <c r="A78" i="8" a="1"/>
  <c r="A78" i="8" s="1"/>
  <c r="D78" i="8" a="1"/>
  <c r="D78" i="8" s="1"/>
  <c r="I78" i="8" a="1"/>
  <c r="I78" i="8" s="1"/>
  <c r="B79" i="8" a="1"/>
  <c r="B79" i="8" s="1"/>
  <c r="F79" i="8" a="1"/>
  <c r="F79" i="8" s="1"/>
  <c r="L79" i="8" a="1"/>
  <c r="L79" i="8" s="1"/>
  <c r="D80" i="8" a="1"/>
  <c r="D80" i="8" s="1"/>
  <c r="J80" i="8" a="1"/>
  <c r="J80" i="8" s="1"/>
  <c r="A81" i="8" a="1"/>
  <c r="A81" i="8" s="1"/>
  <c r="E81" i="8" a="1"/>
  <c r="E81" i="8" s="1"/>
  <c r="J81" i="8" a="1"/>
  <c r="J81" i="8" s="1"/>
  <c r="A82" i="8" a="1"/>
  <c r="A82" i="8" s="1"/>
  <c r="G82" i="8" a="1"/>
  <c r="G82" i="8" s="1"/>
  <c r="M82" i="8" a="1"/>
  <c r="M82" i="8" s="1"/>
  <c r="F83" i="8" a="1"/>
  <c r="F83" i="8" s="1"/>
  <c r="L83" i="8" a="1"/>
  <c r="L83" i="8" s="1"/>
  <c r="C84" i="8" a="1"/>
  <c r="C84" i="8" s="1"/>
  <c r="K84" i="8" a="1"/>
  <c r="K84" i="8" s="1"/>
  <c r="B85" i="8" a="1"/>
  <c r="B85" i="8" s="1"/>
  <c r="J85" i="8" a="1"/>
  <c r="J85" i="8" s="1"/>
  <c r="A86" i="8" a="1"/>
  <c r="A86" i="8" s="1"/>
  <c r="I86" i="8" a="1"/>
  <c r="I86" i="8" s="1"/>
  <c r="M86" i="8" a="1"/>
  <c r="M86" i="8" s="1"/>
  <c r="H87" i="8" a="1"/>
  <c r="H87" i="8" s="1"/>
  <c r="L87" i="8" a="1"/>
  <c r="L87" i="8" s="1"/>
  <c r="F88" i="8" a="1"/>
  <c r="F88" i="8" s="1"/>
  <c r="J88" i="8" a="1"/>
  <c r="J88" i="8" s="1"/>
  <c r="D89" i="8" a="1"/>
  <c r="D89" i="8" s="1"/>
  <c r="I89" i="8" a="1"/>
  <c r="I89" i="8" s="1"/>
  <c r="B90" i="8" a="1"/>
  <c r="B90" i="8" s="1"/>
  <c r="H90" i="8" a="1"/>
  <c r="H90" i="8" s="1"/>
  <c r="M90" i="8" a="1"/>
  <c r="M90" i="8" s="1"/>
  <c r="G91" i="8" a="1"/>
  <c r="G91" i="8" s="1"/>
  <c r="L91" i="8" a="1"/>
  <c r="L91" i="8" s="1"/>
  <c r="F92" i="8" a="1"/>
  <c r="F92" i="8" s="1"/>
  <c r="J92" i="8" a="1"/>
  <c r="J92" i="8" s="1"/>
  <c r="E93" i="8" a="1"/>
  <c r="E93" i="8" s="1"/>
  <c r="I93" i="8" a="1"/>
  <c r="I93" i="8" s="1"/>
  <c r="D94" i="8" a="1"/>
  <c r="D94" i="8" s="1"/>
  <c r="H94" i="8" a="1"/>
  <c r="H94" i="8" s="1"/>
  <c r="B95" i="8" a="1"/>
  <c r="B95" i="8" s="1"/>
  <c r="G95" i="8" a="1"/>
  <c r="G95" i="8" s="1"/>
  <c r="A96" i="8" a="1"/>
  <c r="A96" i="8" s="1"/>
  <c r="F96" i="8" a="1"/>
  <c r="F96" i="8" s="1"/>
  <c r="M96" i="8" a="1"/>
  <c r="M96" i="8" s="1"/>
  <c r="E97" i="8" a="1"/>
  <c r="E97" i="8" s="1"/>
  <c r="L97" i="8" a="1"/>
  <c r="L97" i="8" s="1"/>
  <c r="D98" i="8" a="1"/>
  <c r="D98" i="8" s="1"/>
  <c r="K98" i="8" a="1"/>
  <c r="K98" i="8" s="1"/>
  <c r="C99" i="8" a="1"/>
  <c r="C99" i="8" s="1"/>
  <c r="H99" i="8" a="1"/>
  <c r="H99" i="8" s="1"/>
  <c r="B100" i="8" a="1"/>
  <c r="B100" i="8" s="1"/>
  <c r="G100" i="8" a="1"/>
  <c r="G100" i="8" s="1"/>
  <c r="A101" i="8" a="1"/>
  <c r="A101" i="8" s="1"/>
  <c r="E101" i="8" a="1"/>
  <c r="E101" i="8" s="1"/>
  <c r="L101" i="8" a="1"/>
  <c r="L101" i="8" s="1"/>
  <c r="D102" i="8" a="1"/>
  <c r="D102" i="8" s="1"/>
  <c r="K102" i="8" a="1"/>
  <c r="K102" i="8" s="1"/>
  <c r="C103" i="8" a="1"/>
  <c r="C103" i="8" s="1"/>
  <c r="J103" i="8" a="1"/>
  <c r="J103" i="8" s="1"/>
  <c r="B104" i="8" a="1"/>
  <c r="B104" i="8" s="1"/>
  <c r="H104" i="8" a="1"/>
  <c r="H104" i="8" s="1"/>
  <c r="A105" i="8" a="1"/>
  <c r="A105" i="8" s="1"/>
  <c r="G105" i="8" a="1"/>
  <c r="G105" i="8" s="1"/>
  <c r="M105" i="8" a="1"/>
  <c r="M105" i="8" s="1"/>
  <c r="F106" i="8" a="1"/>
  <c r="F106" i="8" s="1"/>
  <c r="L106" i="8" a="1"/>
  <c r="L106" i="8" s="1"/>
  <c r="E107" i="8" a="1"/>
  <c r="E107" i="8" s="1"/>
  <c r="J107" i="8" a="1"/>
  <c r="J107" i="8" s="1"/>
  <c r="C108" i="8" a="1"/>
  <c r="C108" i="8" s="1"/>
  <c r="I108" i="8" a="1"/>
  <c r="I108" i="8" s="1"/>
  <c r="B109" i="8" a="1"/>
  <c r="B109" i="8" s="1"/>
  <c r="G109" i="8" a="1"/>
  <c r="G109" i="8" s="1"/>
  <c r="M109" i="8" a="1"/>
  <c r="M109" i="8" s="1"/>
  <c r="F110" i="8" a="1"/>
  <c r="F110" i="8" s="1"/>
  <c r="L110" i="8" a="1"/>
  <c r="L110" i="8" s="1"/>
  <c r="D111" i="8" a="1"/>
  <c r="D111" i="8" s="1"/>
  <c r="J111" i="8" a="1"/>
  <c r="J111" i="8" s="1"/>
  <c r="C112" i="8" a="1"/>
  <c r="C112" i="8" s="1"/>
  <c r="H112" i="8" a="1"/>
  <c r="H112" i="8" s="1"/>
  <c r="M112" i="8" a="1"/>
  <c r="M112" i="8" s="1"/>
  <c r="E113" i="8" a="1"/>
  <c r="E113" i="8" s="1"/>
  <c r="L113" i="8" a="1"/>
  <c r="L113" i="8" s="1"/>
  <c r="D114" i="8" a="1"/>
  <c r="D114" i="8" s="1"/>
  <c r="I114" i="8" a="1"/>
  <c r="I114" i="8" s="1"/>
  <c r="B115" i="8" a="1"/>
  <c r="B115" i="8" s="1"/>
  <c r="H115" i="8" a="1"/>
  <c r="H115" i="8" s="1"/>
  <c r="A116" i="8" a="1"/>
  <c r="A116" i="8" s="1"/>
  <c r="G116" i="8" a="1"/>
  <c r="G116" i="8" s="1"/>
  <c r="M116" i="8" a="1"/>
  <c r="M116" i="8" s="1"/>
  <c r="E117" i="8" a="1"/>
  <c r="E117" i="8" s="1"/>
  <c r="I117" i="8" a="1"/>
  <c r="I117" i="8" s="1"/>
  <c r="A118" i="8" a="1"/>
  <c r="A118" i="8" s="1"/>
  <c r="E118" i="8" a="1"/>
  <c r="E118" i="8" s="1"/>
  <c r="J118" i="8" a="1"/>
  <c r="J118" i="8" s="1"/>
  <c r="B119" i="8" a="1"/>
  <c r="B119" i="8" s="1"/>
  <c r="F119" i="8" a="1"/>
  <c r="F119" i="8" s="1"/>
  <c r="K119" i="8" a="1"/>
  <c r="K119" i="8" s="1"/>
  <c r="C120" i="8" a="1"/>
  <c r="C120" i="8" s="1"/>
  <c r="G120" i="8" a="1"/>
  <c r="G120" i="8" s="1"/>
  <c r="M120" i="8" a="1"/>
  <c r="M120" i="8" s="1"/>
  <c r="E121" i="8" a="1"/>
  <c r="E121" i="8" s="1"/>
  <c r="K121" i="8" a="1"/>
  <c r="K121" i="8" s="1"/>
  <c r="D122" i="8" a="1"/>
  <c r="D122" i="8" s="1"/>
  <c r="J122" i="8" a="1"/>
  <c r="J122" i="8" s="1"/>
  <c r="C123" i="8" a="1"/>
  <c r="C123" i="8" s="1"/>
  <c r="I123" i="8" a="1"/>
  <c r="I123" i="8" s="1"/>
  <c r="B124" i="8" a="1"/>
  <c r="B124" i="8" s="1"/>
  <c r="F124" i="8" a="1"/>
  <c r="F124" i="8" s="1"/>
  <c r="A125" i="8" a="1"/>
  <c r="A125" i="8" s="1"/>
  <c r="F125" i="8" a="1"/>
  <c r="F125" i="8" s="1"/>
  <c r="L125" i="8" a="1"/>
  <c r="L125" i="8" s="1"/>
  <c r="E126" i="8" a="1"/>
  <c r="E126" i="8" s="1"/>
  <c r="J126" i="8" a="1"/>
  <c r="J126" i="8" s="1"/>
  <c r="D127" i="8" a="1"/>
  <c r="D127" i="8" s="1"/>
  <c r="H127" i="8" a="1"/>
  <c r="H127" i="8" s="1"/>
  <c r="C128" i="8" a="1"/>
  <c r="C128" i="8" s="1"/>
  <c r="H128" i="8" a="1"/>
  <c r="H128" i="8" s="1"/>
  <c r="B129" i="8" a="1"/>
  <c r="B129" i="8" s="1"/>
  <c r="H129" i="8" a="1"/>
  <c r="H129" i="8" s="1"/>
  <c r="B130" i="8" a="1"/>
  <c r="B130" i="8" s="1"/>
  <c r="H130" i="8" a="1"/>
  <c r="H130" i="8" s="1"/>
  <c r="B131" i="8" a="1"/>
  <c r="B131" i="8" s="1"/>
  <c r="H131" i="8" a="1"/>
  <c r="H131" i="8" s="1"/>
  <c r="A132" i="8" a="1"/>
  <c r="A132" i="8" s="1"/>
  <c r="F132" i="8" a="1"/>
  <c r="F132" i="8" s="1"/>
  <c r="K132" i="8" a="1"/>
  <c r="K132" i="8" s="1"/>
  <c r="E133" i="8" a="1"/>
  <c r="E133" i="8" s="1"/>
  <c r="J133" i="8" a="1"/>
  <c r="J133" i="8" s="1"/>
  <c r="D134" i="8" a="1"/>
  <c r="D134" i="8" s="1"/>
  <c r="J134" i="8" a="1"/>
  <c r="J134" i="8" s="1"/>
  <c r="D135" i="8" a="1"/>
  <c r="D135" i="8" s="1"/>
  <c r="J135" i="8" a="1"/>
  <c r="J135" i="8" s="1"/>
  <c r="D136" i="8" a="1"/>
  <c r="D136" i="8" s="1"/>
  <c r="I136" i="8" a="1"/>
  <c r="I136" i="8" s="1"/>
  <c r="C137" i="8" a="1"/>
  <c r="C137" i="8" s="1"/>
  <c r="I137" i="8" a="1"/>
  <c r="I137" i="8" s="1"/>
  <c r="B138" i="8" a="1"/>
  <c r="B138" i="8" s="1"/>
  <c r="I138" i="8" a="1"/>
  <c r="I138" i="8" s="1"/>
  <c r="B139" i="8" a="1"/>
  <c r="B139" i="8" s="1"/>
  <c r="I139" i="8" a="1"/>
  <c r="I139" i="8" s="1"/>
  <c r="B140" i="8" a="1"/>
  <c r="B140" i="8" s="1"/>
  <c r="I140" i="8" a="1"/>
  <c r="I140" i="8" s="1"/>
  <c r="B141" i="8" a="1"/>
  <c r="B141" i="8" s="1"/>
  <c r="I141" i="8" a="1"/>
  <c r="I141" i="8" s="1"/>
  <c r="B142" i="8" a="1"/>
  <c r="B142" i="8" s="1"/>
  <c r="I142" i="8" a="1"/>
  <c r="I142" i="8" s="1"/>
  <c r="A143" i="8" a="1"/>
  <c r="A143" i="8" s="1"/>
  <c r="G143" i="8" a="1"/>
  <c r="G143" i="8" s="1"/>
  <c r="A144" i="8" a="1"/>
  <c r="A144" i="8" s="1"/>
  <c r="G144" i="8" a="1"/>
  <c r="G144" i="8" s="1"/>
  <c r="A145" i="8" a="1"/>
  <c r="A145" i="8" s="1"/>
  <c r="G145" i="8" a="1"/>
  <c r="G145" i="8" s="1"/>
  <c r="M145" i="8" a="1"/>
  <c r="M145" i="8" s="1"/>
  <c r="G146" i="8" a="1"/>
  <c r="G146" i="8" s="1"/>
  <c r="M146" i="8" a="1"/>
  <c r="M146" i="8" s="1"/>
  <c r="F147" i="8" a="1"/>
  <c r="F147" i="8" s="1"/>
  <c r="M147" i="8" a="1"/>
  <c r="M147" i="8" s="1"/>
  <c r="F148" i="8" a="1"/>
  <c r="F148" i="8" s="1"/>
  <c r="M148" i="8" a="1"/>
  <c r="M148" i="8" s="1"/>
  <c r="F149" i="8" a="1"/>
  <c r="F149" i="8" s="1"/>
  <c r="M149" i="8" a="1"/>
  <c r="M149" i="8" s="1"/>
  <c r="F150" i="8" a="1"/>
  <c r="F150" i="8" s="1"/>
  <c r="M150" i="8" a="1"/>
  <c r="M150" i="8" s="1"/>
  <c r="F151" i="8" a="1"/>
  <c r="F151" i="8" s="1"/>
  <c r="M151" i="8" a="1"/>
  <c r="M151" i="8" s="1"/>
  <c r="F152" i="8" a="1"/>
  <c r="F152" i="8" s="1"/>
  <c r="M152" i="8" a="1"/>
  <c r="M152" i="8" s="1"/>
  <c r="F153" i="8" a="1"/>
  <c r="F153" i="8" s="1"/>
  <c r="K153" i="8" a="1"/>
  <c r="K153" i="8" s="1"/>
  <c r="E154" i="8" a="1"/>
  <c r="E154" i="8" s="1"/>
  <c r="K154" i="8" a="1"/>
  <c r="K154" i="8" s="1"/>
  <c r="E155" i="8" a="1"/>
  <c r="E155" i="8" s="1"/>
  <c r="K155" i="8" a="1"/>
  <c r="K155" i="8" s="1"/>
  <c r="E156" i="8" a="1"/>
  <c r="E156" i="8" s="1"/>
  <c r="J156" i="8" a="1"/>
  <c r="J156" i="8" s="1"/>
  <c r="E157" i="8" a="1"/>
  <c r="E157" i="8" s="1"/>
  <c r="J157" i="8" a="1"/>
  <c r="J157" i="8" s="1"/>
  <c r="D158" i="8" a="1"/>
  <c r="D158" i="8" s="1"/>
  <c r="J158" i="8" a="1"/>
  <c r="J158" i="8" s="1"/>
  <c r="D159" i="8" a="1"/>
  <c r="D159" i="8" s="1"/>
  <c r="J159" i="8" a="1"/>
  <c r="J159" i="8" s="1"/>
  <c r="D160" i="8" a="1"/>
  <c r="D160" i="8" s="1"/>
  <c r="J160" i="8" a="1"/>
  <c r="J160" i="8" s="1"/>
  <c r="D161" i="8" a="1"/>
  <c r="D161" i="8" s="1"/>
  <c r="J161" i="8" a="1"/>
  <c r="J161" i="8" s="1"/>
  <c r="D162" i="8" a="1"/>
  <c r="D162" i="8" s="1"/>
  <c r="J162" i="8" a="1"/>
  <c r="J162" i="8" s="1"/>
  <c r="D163" i="8" a="1"/>
  <c r="D163" i="8" s="1"/>
  <c r="J163" i="8" a="1"/>
  <c r="J163" i="8" s="1"/>
  <c r="D164" i="8" a="1"/>
  <c r="D164" i="8" s="1"/>
  <c r="J164" i="8" a="1"/>
  <c r="J164" i="8" s="1"/>
  <c r="D165" i="8" a="1"/>
  <c r="D165" i="8" s="1"/>
  <c r="J165" i="8" a="1"/>
  <c r="J165" i="8" s="1"/>
  <c r="C166" i="8" a="1"/>
  <c r="C166" i="8" s="1"/>
  <c r="J166" i="8" a="1"/>
  <c r="J166" i="8" s="1"/>
  <c r="A167" i="8" a="1"/>
  <c r="A167" i="8" s="1"/>
  <c r="H167" i="8" a="1"/>
  <c r="H167" i="8" s="1"/>
  <c r="K167" i="8" a="1"/>
  <c r="K167" i="8" s="1"/>
  <c r="G168" i="8" a="1"/>
  <c r="G168" i="8" s="1"/>
  <c r="K168" i="8" a="1"/>
  <c r="K168" i="8" s="1"/>
  <c r="F169" i="8" a="1"/>
  <c r="F169" i="8" s="1"/>
  <c r="K169" i="8" a="1"/>
  <c r="K169" i="8" s="1"/>
  <c r="F170" i="8" a="1"/>
  <c r="F170" i="8" s="1"/>
  <c r="K170" i="8" a="1"/>
  <c r="K170" i="8" s="1"/>
  <c r="F171" i="8" a="1"/>
  <c r="F171" i="8" s="1"/>
  <c r="K171" i="8" a="1"/>
  <c r="K171" i="8" s="1"/>
  <c r="E172" i="8" a="1"/>
  <c r="E172" i="8" s="1"/>
  <c r="K172" i="8" a="1"/>
  <c r="K172" i="8" s="1"/>
  <c r="E173" i="8" a="1"/>
  <c r="E173" i="8" s="1"/>
  <c r="K173" i="8" a="1"/>
  <c r="K173" i="8" s="1"/>
  <c r="E174" i="8" a="1"/>
  <c r="E174" i="8" s="1"/>
  <c r="J174" i="8" a="1"/>
  <c r="J174" i="8" s="1"/>
  <c r="E175" i="8" a="1"/>
  <c r="E175" i="8" s="1"/>
  <c r="J175" i="8" a="1"/>
  <c r="J175" i="8" s="1"/>
  <c r="D176" i="8" a="1"/>
  <c r="D176" i="8" s="1"/>
  <c r="J176" i="8" a="1"/>
  <c r="J176" i="8" s="1"/>
  <c r="C177" i="8" a="1"/>
  <c r="C177" i="8" s="1"/>
  <c r="J177" i="8" a="1"/>
  <c r="J177" i="8" s="1"/>
  <c r="C178" i="8" a="1"/>
  <c r="C178" i="8" s="1"/>
  <c r="J178" i="8" a="1"/>
  <c r="J178" i="8" s="1"/>
  <c r="C179" i="8" a="1"/>
  <c r="C179" i="8" s="1"/>
  <c r="J179" i="8" a="1"/>
  <c r="J179" i="8" s="1"/>
  <c r="B180" i="8" a="1"/>
  <c r="B180" i="8" s="1"/>
  <c r="J180" i="8" a="1"/>
  <c r="J180" i="8" s="1"/>
  <c r="B181" i="8" a="1"/>
  <c r="B181" i="8" s="1"/>
  <c r="J181" i="8" a="1"/>
  <c r="J181" i="8" s="1"/>
  <c r="B182" i="8" a="1"/>
  <c r="B182" i="8" s="1"/>
  <c r="I182" i="8" a="1"/>
  <c r="I182" i="8" s="1"/>
  <c r="B183" i="8" a="1"/>
  <c r="B183" i="8" s="1"/>
  <c r="I183" i="8" a="1"/>
  <c r="I183" i="8" s="1"/>
  <c r="B184" i="8" a="1"/>
  <c r="B184" i="8" s="1"/>
  <c r="I184" i="8" a="1"/>
  <c r="I184" i="8" s="1"/>
  <c r="A185" i="8" a="1"/>
  <c r="A185" i="8" s="1"/>
  <c r="H185" i="8" a="1"/>
  <c r="H185" i="8" s="1"/>
  <c r="A186" i="8" a="1"/>
  <c r="A186" i="8" s="1"/>
  <c r="H186" i="8" a="1"/>
  <c r="H186" i="8" s="1"/>
  <c r="A187" i="8" a="1"/>
  <c r="A187" i="8" s="1"/>
  <c r="G187" i="8" a="1"/>
  <c r="G187" i="8" s="1"/>
  <c r="A188" i="8" a="1"/>
  <c r="A188" i="8" s="1"/>
  <c r="G188" i="8" a="1"/>
  <c r="G188" i="8" s="1"/>
  <c r="A189" i="8" a="1"/>
  <c r="A189" i="8" s="1"/>
  <c r="G189" i="8" a="1"/>
  <c r="G189" i="8" s="1"/>
  <c r="A190" i="8" a="1"/>
  <c r="A190" i="8" s="1"/>
  <c r="F190" i="8" a="1"/>
  <c r="F190" i="8" s="1"/>
  <c r="A191" i="8" a="1"/>
  <c r="A191" i="8" s="1"/>
  <c r="D193" i="8" a="1"/>
  <c r="D193" i="8" s="1"/>
  <c r="J193" i="8" a="1"/>
  <c r="J193" i="8" s="1"/>
  <c r="B194" i="8" a="1"/>
  <c r="B194" i="8" s="1"/>
  <c r="H194" i="8" a="1"/>
  <c r="H194" i="8" s="1"/>
  <c r="M194" i="8" a="1"/>
  <c r="M194" i="8" s="1"/>
  <c r="F195" i="8" a="1"/>
  <c r="F195" i="8" s="1"/>
  <c r="K195" i="8" a="1"/>
  <c r="K195" i="8" s="1"/>
  <c r="D196" i="8" a="1"/>
  <c r="D196" i="8" s="1"/>
  <c r="J196" i="8" a="1"/>
  <c r="J196" i="8" s="1"/>
  <c r="B197" i="8" a="1"/>
  <c r="B197" i="8" s="1"/>
  <c r="I197" i="8" a="1"/>
  <c r="I197" i="8" s="1"/>
  <c r="A198" i="8" a="1"/>
  <c r="A198" i="8" s="1"/>
  <c r="H198" i="8" a="1"/>
  <c r="H198" i="8" s="1"/>
  <c r="M198" i="8" a="1"/>
  <c r="M198" i="8" s="1"/>
  <c r="G199" i="8" a="1"/>
  <c r="G199" i="8" s="1"/>
  <c r="L199" i="8" a="1"/>
  <c r="L199" i="8" s="1"/>
  <c r="F200" i="8" a="1"/>
  <c r="F200" i="8" s="1"/>
  <c r="K200" i="8" a="1"/>
  <c r="K200" i="8" s="1"/>
  <c r="G201" i="8" a="1"/>
  <c r="G201" i="8" s="1"/>
  <c r="B4" i="8" a="1"/>
  <c r="B4" i="8" s="1"/>
  <c r="B5" i="8" a="1"/>
  <c r="B5" i="8" s="1"/>
  <c r="B6" i="8" a="1"/>
  <c r="B6" i="8" s="1"/>
  <c r="B7" i="8" a="1"/>
  <c r="B7" i="8" s="1"/>
  <c r="B8" i="8" a="1"/>
  <c r="B8" i="8" s="1"/>
  <c r="A9" i="8" a="1"/>
  <c r="A9" i="8" s="1"/>
  <c r="A10" i="8" a="1"/>
  <c r="A10" i="8" s="1"/>
  <c r="B11" i="8" a="1"/>
  <c r="B11" i="8" s="1"/>
  <c r="A12" i="8" a="1"/>
  <c r="A12" i="8" s="1"/>
  <c r="B13" i="8" a="1"/>
  <c r="B13" i="8" s="1"/>
  <c r="B14" i="8" a="1"/>
  <c r="B14" i="8" s="1"/>
  <c r="B15" i="8" a="1"/>
  <c r="B15" i="8" s="1"/>
  <c r="A16" i="8" a="1"/>
  <c r="A16" i="8" s="1"/>
  <c r="A17" i="8" a="1"/>
  <c r="A17" i="8" s="1"/>
  <c r="A18" i="8" a="1"/>
  <c r="A18" i="8" s="1"/>
  <c r="H19" i="8" a="1"/>
  <c r="H19" i="8" s="1"/>
  <c r="H20" i="8" a="1"/>
  <c r="H20" i="8" s="1"/>
  <c r="I21" i="8" a="1"/>
  <c r="I21" i="8" s="1"/>
  <c r="I22" i="8" a="1"/>
  <c r="I22" i="8" s="1"/>
  <c r="G23" i="8" a="1"/>
  <c r="G23" i="8" s="1"/>
  <c r="F25" i="8" a="1"/>
  <c r="F25" i="8" s="1"/>
  <c r="E26" i="8" a="1"/>
  <c r="E26" i="8" s="1"/>
  <c r="E27" i="8" a="1"/>
  <c r="E27" i="8" s="1"/>
  <c r="E28" i="8" a="1"/>
  <c r="E28" i="8" s="1"/>
  <c r="E29" i="8" a="1"/>
  <c r="E29" i="8" s="1"/>
  <c r="J30" i="8" a="1"/>
  <c r="J30" i="8" s="1"/>
  <c r="G31" i="8" a="1"/>
  <c r="G31" i="8" s="1"/>
  <c r="E32" i="8" a="1"/>
  <c r="E32" i="8" s="1"/>
  <c r="D33" i="8" a="1"/>
  <c r="D33" i="8" s="1"/>
  <c r="E34" i="8" a="1"/>
  <c r="E34" i="8" s="1"/>
  <c r="B35" i="8" a="1"/>
  <c r="B35" i="8" s="1"/>
  <c r="M35" i="8" a="1"/>
  <c r="M35" i="8" s="1"/>
  <c r="L36" i="8" a="1"/>
  <c r="L36" i="8" s="1"/>
  <c r="A37" i="8" a="1"/>
  <c r="A37" i="8" s="1"/>
  <c r="B37" i="8" a="1"/>
  <c r="B37" i="8" s="1"/>
  <c r="C37" i="8" a="1"/>
  <c r="C37" i="8" s="1"/>
  <c r="D37" i="8" a="1"/>
  <c r="D37" i="8" s="1"/>
  <c r="E37" i="8" a="1"/>
  <c r="E37" i="8" s="1"/>
  <c r="F37" i="8" a="1"/>
  <c r="F37" i="8" s="1"/>
  <c r="G37" i="8" a="1"/>
  <c r="G37" i="8" s="1"/>
  <c r="H37" i="8" a="1"/>
  <c r="H37" i="8" s="1"/>
  <c r="I37" i="8" a="1"/>
  <c r="I37" i="8" s="1"/>
  <c r="J37" i="8" a="1"/>
  <c r="J37" i="8" s="1"/>
  <c r="K37" i="8" a="1"/>
  <c r="K37" i="8" s="1"/>
  <c r="L37" i="8" a="1"/>
  <c r="L37" i="8" s="1"/>
  <c r="M37" i="8" a="1"/>
  <c r="M37" i="8" s="1"/>
  <c r="A38" i="8" a="1"/>
  <c r="A38" i="8" s="1"/>
  <c r="B38" i="8" a="1"/>
  <c r="B38" i="8" s="1"/>
  <c r="C38" i="8" a="1"/>
  <c r="C38" i="8" s="1"/>
  <c r="D38" i="8" a="1"/>
  <c r="D38" i="8" s="1"/>
  <c r="E38" i="8" a="1"/>
  <c r="E38" i="8" s="1"/>
  <c r="F38" i="8" a="1"/>
  <c r="F38" i="8" s="1"/>
  <c r="G38" i="8" a="1"/>
  <c r="G38" i="8" s="1"/>
  <c r="H38" i="8" a="1"/>
  <c r="H38" i="8" s="1"/>
  <c r="I38" i="8" a="1"/>
  <c r="I38" i="8" s="1"/>
  <c r="J38" i="8" a="1"/>
  <c r="J38" i="8" s="1"/>
  <c r="K38" i="8" a="1"/>
  <c r="K38" i="8" s="1"/>
  <c r="L38" i="8" a="1"/>
  <c r="L38" i="8" s="1"/>
  <c r="M38" i="8" a="1"/>
  <c r="M38" i="8" s="1"/>
  <c r="A39" i="8" a="1"/>
  <c r="A39" i="8" s="1"/>
  <c r="B39" i="8" a="1"/>
  <c r="B39" i="8" s="1"/>
  <c r="C39" i="8" a="1"/>
  <c r="C39" i="8" s="1"/>
  <c r="D39" i="8" a="1"/>
  <c r="D39" i="8" s="1"/>
  <c r="E39" i="8" a="1"/>
  <c r="E39" i="8" s="1"/>
  <c r="F39" i="8" a="1"/>
  <c r="F39" i="8" s="1"/>
  <c r="G39" i="8" a="1"/>
  <c r="G39" i="8" s="1"/>
  <c r="H39" i="8" a="1"/>
  <c r="H39" i="8" s="1"/>
  <c r="I39" i="8" a="1"/>
  <c r="I39" i="8" s="1"/>
  <c r="J39" i="8" a="1"/>
  <c r="J39" i="8" s="1"/>
  <c r="K39" i="8" a="1"/>
  <c r="K39" i="8" s="1"/>
  <c r="L39" i="8" a="1"/>
  <c r="L39" i="8" s="1"/>
  <c r="M39" i="8" a="1"/>
  <c r="M39" i="8" s="1"/>
  <c r="A40" i="8" a="1"/>
  <c r="A40" i="8" s="1"/>
  <c r="B40" i="8" a="1"/>
  <c r="B40" i="8" s="1"/>
  <c r="C40" i="8" a="1"/>
  <c r="C40" i="8" s="1"/>
  <c r="D40" i="8" a="1"/>
  <c r="D40" i="8" s="1"/>
  <c r="E40" i="8" a="1"/>
  <c r="E40" i="8" s="1"/>
  <c r="F40" i="8" a="1"/>
  <c r="F40" i="8" s="1"/>
  <c r="G40" i="8" a="1"/>
  <c r="G40" i="8" s="1"/>
  <c r="H40" i="8" a="1"/>
  <c r="H40" i="8" s="1"/>
  <c r="I40" i="8" a="1"/>
  <c r="I40" i="8" s="1"/>
  <c r="J40" i="8" a="1"/>
  <c r="J40" i="8" s="1"/>
  <c r="K40" i="8" a="1"/>
  <c r="K40" i="8" s="1"/>
  <c r="L40" i="8" a="1"/>
  <c r="L40" i="8" s="1"/>
  <c r="M40" i="8" a="1"/>
  <c r="M40" i="8" s="1"/>
  <c r="A41" i="8" a="1"/>
  <c r="A41" i="8" s="1"/>
  <c r="B41" i="8" a="1"/>
  <c r="B41" i="8" s="1"/>
  <c r="C41" i="8" a="1"/>
  <c r="C41" i="8" s="1"/>
  <c r="D41" i="8" a="1"/>
  <c r="D41" i="8" s="1"/>
  <c r="E41" i="8" a="1"/>
  <c r="E41" i="8" s="1"/>
  <c r="F41" i="8" a="1"/>
  <c r="F41" i="8" s="1"/>
  <c r="G41" i="8" a="1"/>
  <c r="G41" i="8" s="1"/>
  <c r="H41" i="8" a="1"/>
  <c r="H41" i="8" s="1"/>
  <c r="I41" i="8" a="1"/>
  <c r="I41" i="8" s="1"/>
  <c r="J41" i="8" a="1"/>
  <c r="J41" i="8" s="1"/>
  <c r="K41" i="8" a="1"/>
  <c r="K41" i="8" s="1"/>
  <c r="L41" i="8" a="1"/>
  <c r="L41" i="8" s="1"/>
  <c r="M41" i="8" a="1"/>
  <c r="M41" i="8" s="1"/>
  <c r="A42" i="8" a="1"/>
  <c r="A42" i="8" s="1"/>
  <c r="B42" i="8" a="1"/>
  <c r="B42" i="8" s="1"/>
  <c r="C42" i="8" a="1"/>
  <c r="C42" i="8" s="1"/>
  <c r="D42" i="8" a="1"/>
  <c r="D42" i="8" s="1"/>
  <c r="E42" i="8" a="1"/>
  <c r="E42" i="8" s="1"/>
  <c r="F42" i="8" a="1"/>
  <c r="F42" i="8" s="1"/>
  <c r="G42" i="8" a="1"/>
  <c r="G42" i="8" s="1"/>
  <c r="H42" i="8" a="1"/>
  <c r="H42" i="8" s="1"/>
  <c r="I42" i="8" a="1"/>
  <c r="I42" i="8" s="1"/>
  <c r="J42" i="8" a="1"/>
  <c r="J42" i="8" s="1"/>
  <c r="K42" i="8" a="1"/>
  <c r="K42" i="8" s="1"/>
  <c r="L42" i="8" a="1"/>
  <c r="L42" i="8" s="1"/>
  <c r="M42" i="8" a="1"/>
  <c r="M42" i="8" s="1"/>
  <c r="A43" i="8" a="1"/>
  <c r="A43" i="8" s="1"/>
  <c r="B43" i="8" a="1"/>
  <c r="B43" i="8" s="1"/>
  <c r="C43" i="8" a="1"/>
  <c r="C43" i="8" s="1"/>
  <c r="D43" i="8" a="1"/>
  <c r="D43" i="8" s="1"/>
  <c r="E43" i="8" a="1"/>
  <c r="E43" i="8" s="1"/>
  <c r="F43" i="8" a="1"/>
  <c r="F43" i="8" s="1"/>
  <c r="G43" i="8" a="1"/>
  <c r="G43" i="8" s="1"/>
  <c r="H43" i="8" a="1"/>
  <c r="H43" i="8" s="1"/>
  <c r="I43" i="8" a="1"/>
  <c r="I43" i="8" s="1"/>
  <c r="J43" i="8" a="1"/>
  <c r="J43" i="8" s="1"/>
  <c r="K43" i="8" a="1"/>
  <c r="K43" i="8" s="1"/>
  <c r="L43" i="8" a="1"/>
  <c r="L43" i="8" s="1"/>
  <c r="M43" i="8" a="1"/>
  <c r="M43" i="8" s="1"/>
  <c r="A44" i="8" a="1"/>
  <c r="A44" i="8" s="1"/>
  <c r="B44" i="8" a="1"/>
  <c r="B44" i="8" s="1"/>
  <c r="C44" i="8" a="1"/>
  <c r="C44" i="8" s="1"/>
  <c r="D44" i="8" a="1"/>
  <c r="D44" i="8" s="1"/>
  <c r="E44" i="8" a="1"/>
  <c r="E44" i="8" s="1"/>
  <c r="F44" i="8" a="1"/>
  <c r="F44" i="8" s="1"/>
  <c r="G44" i="8" a="1"/>
  <c r="G44" i="8" s="1"/>
  <c r="H44" i="8" a="1"/>
  <c r="H44" i="8" s="1"/>
  <c r="I44" i="8" a="1"/>
  <c r="I44" i="8" s="1"/>
  <c r="J44" i="8" a="1"/>
  <c r="J44" i="8" s="1"/>
  <c r="K44" i="8" a="1"/>
  <c r="K44" i="8" s="1"/>
  <c r="L44" i="8" a="1"/>
  <c r="L44" i="8" s="1"/>
  <c r="M44" i="8" a="1"/>
  <c r="M44" i="8" s="1"/>
  <c r="A45" i="8" a="1"/>
  <c r="A45" i="8" s="1"/>
  <c r="B45" i="8" a="1"/>
  <c r="B45" i="8" s="1"/>
  <c r="C45" i="8" a="1"/>
  <c r="C45" i="8" s="1"/>
  <c r="D45" i="8" a="1"/>
  <c r="D45" i="8" s="1"/>
  <c r="E45" i="8" a="1"/>
  <c r="E45" i="8" s="1"/>
  <c r="F45" i="8" a="1"/>
  <c r="F45" i="8" s="1"/>
  <c r="G45" i="8" a="1"/>
  <c r="G45" i="8" s="1"/>
  <c r="H45" i="8" a="1"/>
  <c r="H45" i="8" s="1"/>
  <c r="I45" i="8" a="1"/>
  <c r="I45" i="8" s="1"/>
  <c r="J45" i="8" a="1"/>
  <c r="J45" i="8" s="1"/>
  <c r="K45" i="8" a="1"/>
  <c r="K45" i="8" s="1"/>
  <c r="L45" i="8" a="1"/>
  <c r="L45" i="8" s="1"/>
  <c r="M45" i="8" a="1"/>
  <c r="M45" i="8" s="1"/>
  <c r="A46" i="8" a="1"/>
  <c r="A46" i="8" s="1"/>
  <c r="B46" i="8" a="1"/>
  <c r="B46" i="8" s="1"/>
  <c r="C46" i="8" a="1"/>
  <c r="C46" i="8" s="1"/>
  <c r="D46" i="8" a="1"/>
  <c r="D46" i="8" s="1"/>
  <c r="E46" i="8" a="1"/>
  <c r="E46" i="8" s="1"/>
  <c r="F46" i="8" a="1"/>
  <c r="F46" i="8" s="1"/>
  <c r="G46" i="8" a="1"/>
  <c r="G46" i="8" s="1"/>
  <c r="H46" i="8" a="1"/>
  <c r="H46" i="8" s="1"/>
  <c r="I46" i="8" a="1"/>
  <c r="I46" i="8" s="1"/>
  <c r="J46" i="8" a="1"/>
  <c r="J46" i="8" s="1"/>
  <c r="K46" i="8" a="1"/>
  <c r="K46" i="8" s="1"/>
  <c r="L46" i="8" a="1"/>
  <c r="L46" i="8" s="1"/>
  <c r="M46" i="8" a="1"/>
  <c r="M46" i="8" s="1"/>
  <c r="A47" i="8" a="1"/>
  <c r="A47" i="8" s="1"/>
  <c r="B47" i="8" a="1"/>
  <c r="B47" i="8" s="1"/>
  <c r="C47" i="8" a="1"/>
  <c r="C47" i="8" s="1"/>
  <c r="D47" i="8" a="1"/>
  <c r="D47" i="8" s="1"/>
  <c r="E47" i="8" a="1"/>
  <c r="E47" i="8" s="1"/>
  <c r="F47" i="8" a="1"/>
  <c r="F47" i="8" s="1"/>
  <c r="G47" i="8" a="1"/>
  <c r="G47" i="8" s="1"/>
  <c r="H47" i="8" a="1"/>
  <c r="H47" i="8" s="1"/>
  <c r="I47" i="8" a="1"/>
  <c r="I47" i="8" s="1"/>
  <c r="J47" i="8" a="1"/>
  <c r="J47" i="8" s="1"/>
  <c r="K47" i="8" a="1"/>
  <c r="K47" i="8" s="1"/>
  <c r="L47" i="8" a="1"/>
  <c r="L47" i="8" s="1"/>
  <c r="M47" i="8" a="1"/>
  <c r="M47" i="8" s="1"/>
  <c r="A48" i="8" a="1"/>
  <c r="A48" i="8" s="1"/>
  <c r="B48" i="8" a="1"/>
  <c r="B48" i="8" s="1"/>
  <c r="C48" i="8" a="1"/>
  <c r="C48" i="8" s="1"/>
  <c r="D48" i="8" a="1"/>
  <c r="D48" i="8" s="1"/>
  <c r="E48" i="8" a="1"/>
  <c r="E48" i="8" s="1"/>
  <c r="F48" i="8" a="1"/>
  <c r="F48" i="8" s="1"/>
  <c r="G48" i="8" a="1"/>
  <c r="G48" i="8" s="1"/>
  <c r="H48" i="8" a="1"/>
  <c r="H48" i="8" s="1"/>
  <c r="I48" i="8" a="1"/>
  <c r="I48" i="8" s="1"/>
  <c r="J48" i="8" a="1"/>
  <c r="J48" i="8" s="1"/>
  <c r="H4" i="8" a="1"/>
  <c r="H4" i="8" s="1"/>
  <c r="H5" i="8" a="1"/>
  <c r="H5" i="8" s="1"/>
  <c r="H6" i="8" a="1"/>
  <c r="H6" i="8" s="1"/>
  <c r="L7" i="8" a="1"/>
  <c r="L7" i="8" s="1"/>
  <c r="L8" i="8" a="1"/>
  <c r="L8" i="8" s="1"/>
  <c r="L9" i="8" a="1"/>
  <c r="L9" i="8" s="1"/>
  <c r="L10" i="8" a="1"/>
  <c r="L10" i="8" s="1"/>
  <c r="L11" i="8" a="1"/>
  <c r="L11" i="8" s="1"/>
  <c r="L12" i="8" a="1"/>
  <c r="L12" i="8" s="1"/>
  <c r="L13" i="8" a="1"/>
  <c r="L13" i="8" s="1"/>
  <c r="M14" i="8" a="1"/>
  <c r="M14" i="8" s="1"/>
  <c r="E16" i="8" a="1"/>
  <c r="E16" i="8" s="1"/>
  <c r="F17" i="8" a="1"/>
  <c r="F17" i="8" s="1"/>
  <c r="F18" i="8" a="1"/>
  <c r="F18" i="8" s="1"/>
  <c r="E19" i="8" a="1"/>
  <c r="E19" i="8" s="1"/>
  <c r="E20" i="8" a="1"/>
  <c r="E20" i="8" s="1"/>
  <c r="F21" i="8" a="1"/>
  <c r="F21" i="8" s="1"/>
  <c r="F22" i="8" a="1"/>
  <c r="F22" i="8" s="1"/>
  <c r="D23" i="8" a="1"/>
  <c r="D23" i="8" s="1"/>
  <c r="H24" i="8" a="1"/>
  <c r="H24" i="8" s="1"/>
  <c r="H25" i="8" a="1"/>
  <c r="H25" i="8" s="1"/>
  <c r="H26" i="8" a="1"/>
  <c r="H26" i="8" s="1"/>
  <c r="H27" i="8" a="1"/>
  <c r="H27" i="8" s="1"/>
  <c r="J28" i="8" a="1"/>
  <c r="J28" i="8" s="1"/>
  <c r="G57" i="8" a="1"/>
  <c r="G57" i="8" s="1"/>
  <c r="F58" i="8" a="1"/>
  <c r="F58" i="8" s="1"/>
  <c r="E59" i="8" a="1"/>
  <c r="E59" i="8" s="1"/>
  <c r="C60" i="8" a="1"/>
  <c r="C60" i="8" s="1"/>
  <c r="B61" i="8" a="1"/>
  <c r="B61" i="8" s="1"/>
  <c r="C62" i="8" a="1"/>
  <c r="C62" i="8" s="1"/>
  <c r="B63" i="8" a="1"/>
  <c r="B63" i="8" s="1"/>
  <c r="A64" i="8" a="1"/>
  <c r="A64" i="8" s="1"/>
  <c r="A65" i="8" a="1"/>
  <c r="A65" i="8" s="1"/>
  <c r="M65" i="8" a="1"/>
  <c r="M65" i="8" s="1"/>
  <c r="G67" i="8" a="1"/>
  <c r="G67" i="8" s="1"/>
  <c r="E68" i="8" a="1"/>
  <c r="E68" i="8" s="1"/>
  <c r="D69" i="8" a="1"/>
  <c r="D69" i="8" s="1"/>
  <c r="H71" i="8" a="1"/>
  <c r="H71" i="8" s="1"/>
  <c r="G72" i="8" a="1"/>
  <c r="G72" i="8" s="1"/>
  <c r="I73" i="8" a="1"/>
  <c r="I73" i="8" s="1"/>
  <c r="H74" i="8" a="1"/>
  <c r="H74" i="8" s="1"/>
  <c r="D76" i="8" a="1"/>
  <c r="D76" i="8" s="1"/>
  <c r="C77" i="8" a="1"/>
  <c r="C77" i="8" s="1"/>
  <c r="K78" i="8" a="1"/>
  <c r="K78" i="8" s="1"/>
  <c r="J82" i="8" a="1"/>
  <c r="J82" i="8" s="1"/>
  <c r="I83" i="8" a="1"/>
  <c r="I83" i="8" s="1"/>
  <c r="H84" i="8" a="1"/>
  <c r="H84" i="8" s="1"/>
  <c r="H85" i="8" a="1"/>
  <c r="H85" i="8" s="1"/>
  <c r="F86" i="8" a="1"/>
  <c r="F86" i="8" s="1"/>
  <c r="F87" i="8" a="1"/>
  <c r="F87" i="8" s="1"/>
  <c r="D88" i="8" a="1"/>
  <c r="D88" i="8" s="1"/>
  <c r="C89" i="8" a="1"/>
  <c r="C89" i="8" s="1"/>
  <c r="C90" i="8" a="1"/>
  <c r="C90" i="8" s="1"/>
  <c r="C91" i="8" a="1"/>
  <c r="C91" i="8" s="1"/>
  <c r="B92" i="8" a="1"/>
  <c r="B92" i="8" s="1"/>
  <c r="M92" i="8" a="1"/>
  <c r="M92" i="8" s="1"/>
  <c r="L93" i="8" a="1"/>
  <c r="L93" i="8" s="1"/>
  <c r="K94" i="8" a="1"/>
  <c r="K94" i="8" s="1"/>
  <c r="L95" i="8" a="1"/>
  <c r="L95" i="8" s="1"/>
  <c r="K96" i="8" a="1"/>
  <c r="K96" i="8" s="1"/>
  <c r="K97" i="8" a="1"/>
  <c r="K97" i="8" s="1"/>
  <c r="J98" i="8" a="1"/>
  <c r="J98" i="8" s="1"/>
  <c r="I99" i="8" a="1"/>
  <c r="I99" i="8" s="1"/>
  <c r="H100" i="8" a="1"/>
  <c r="H100" i="8" s="1"/>
  <c r="G101" i="8" a="1"/>
  <c r="G101" i="8" s="1"/>
  <c r="F102" i="8" a="1"/>
  <c r="F102" i="8" s="1"/>
  <c r="E103" i="8" a="1"/>
  <c r="E103" i="8" s="1"/>
  <c r="D104" i="8" a="1"/>
  <c r="D104" i="8" s="1"/>
  <c r="C105" i="8" a="1"/>
  <c r="C105" i="8" s="1"/>
  <c r="B106" i="8" a="1"/>
  <c r="B106" i="8" s="1"/>
  <c r="A107" i="8" a="1"/>
  <c r="A107" i="8" s="1"/>
  <c r="M107" i="8" a="1"/>
  <c r="M107" i="8" s="1"/>
  <c r="L108" i="8" a="1"/>
  <c r="L108" i="8" s="1"/>
  <c r="K109" i="8" a="1"/>
  <c r="K109" i="8" s="1"/>
  <c r="K110" i="8" a="1"/>
  <c r="K110" i="8" s="1"/>
  <c r="L111" i="8" a="1"/>
  <c r="L111" i="8" s="1"/>
  <c r="L112" i="8" a="1"/>
  <c r="L112" i="8" s="1"/>
  <c r="K113" i="8" a="1"/>
  <c r="K113" i="8" s="1"/>
  <c r="A115" i="8" a="1"/>
  <c r="A115" i="8" s="1"/>
  <c r="M115" i="8" a="1"/>
  <c r="M115" i="8" s="1"/>
  <c r="L116" i="8" a="1"/>
  <c r="L116" i="8" s="1"/>
  <c r="A121" i="8" a="1"/>
  <c r="A121" i="8" s="1"/>
  <c r="A122" i="8" a="1"/>
  <c r="A122" i="8" s="1"/>
  <c r="M122" i="8" a="1"/>
  <c r="M122" i="8" s="1"/>
  <c r="L123" i="8" a="1"/>
  <c r="L123" i="8" s="1"/>
  <c r="I124" i="8" a="1"/>
  <c r="I124" i="8" s="1"/>
  <c r="A128" i="8" a="1"/>
  <c r="A128" i="8" s="1"/>
  <c r="F129" i="8" a="1"/>
  <c r="F129" i="8" s="1"/>
  <c r="F130" i="8" a="1"/>
  <c r="F130" i="8" s="1"/>
  <c r="F131" i="8" a="1"/>
  <c r="F131" i="8" s="1"/>
  <c r="H132" i="8" a="1"/>
  <c r="H132" i="8" s="1"/>
  <c r="G133" i="8" a="1"/>
  <c r="G133" i="8" s="1"/>
  <c r="G134" i="8" a="1"/>
  <c r="G134" i="8" s="1"/>
  <c r="F135" i="8" a="1"/>
  <c r="F135" i="8" s="1"/>
  <c r="F136" i="8" a="1"/>
  <c r="F136" i="8" s="1"/>
  <c r="G137" i="8" a="1"/>
  <c r="G137" i="8" s="1"/>
  <c r="G138" i="8" a="1"/>
  <c r="G138" i="8" s="1"/>
  <c r="G139" i="8" a="1"/>
  <c r="G139" i="8" s="1"/>
  <c r="H140" i="8" a="1"/>
  <c r="H140" i="8" s="1"/>
  <c r="H141" i="8" a="1"/>
  <c r="H141" i="8" s="1"/>
  <c r="G142" i="8" a="1"/>
  <c r="G142" i="8" s="1"/>
  <c r="I143" i="8" a="1"/>
  <c r="I143" i="8" s="1"/>
  <c r="H144" i="8" a="1"/>
  <c r="H144" i="8" s="1"/>
  <c r="H145" i="8" a="1"/>
  <c r="H145" i="8" s="1"/>
  <c r="I146" i="8" a="1"/>
  <c r="I146" i="8" s="1"/>
  <c r="J147" i="8" a="1"/>
  <c r="J147" i="8" s="1"/>
  <c r="J148" i="8" a="1"/>
  <c r="J148" i="8" s="1"/>
  <c r="K149" i="8" a="1"/>
  <c r="K149" i="8" s="1"/>
  <c r="J150" i="8" a="1"/>
  <c r="J150" i="8" s="1"/>
  <c r="L151" i="8" a="1"/>
  <c r="L151" i="8" s="1"/>
  <c r="K152" i="8" a="1"/>
  <c r="K152" i="8" s="1"/>
  <c r="L153" i="8" a="1"/>
  <c r="L153" i="8" s="1"/>
  <c r="L154" i="8" a="1"/>
  <c r="L154" i="8" s="1"/>
  <c r="M155" i="8" a="1"/>
  <c r="M155" i="8" s="1"/>
  <c r="M156" i="8" a="1"/>
  <c r="M156" i="8" s="1"/>
  <c r="M157" i="8" a="1"/>
  <c r="M157" i="8" s="1"/>
  <c r="M158" i="8" a="1"/>
  <c r="M158" i="8" s="1"/>
  <c r="M159" i="8" a="1"/>
  <c r="M159" i="8" s="1"/>
  <c r="M160" i="8" a="1"/>
  <c r="M160" i="8" s="1"/>
  <c r="M161" i="8" a="1"/>
  <c r="M161" i="8" s="1"/>
  <c r="M162" i="8" a="1"/>
  <c r="M162" i="8" s="1"/>
  <c r="M163" i="8" a="1"/>
  <c r="M163" i="8" s="1"/>
  <c r="B165" i="8" a="1"/>
  <c r="B165" i="8" s="1"/>
  <c r="D166" i="8" a="1"/>
  <c r="D166" i="8" s="1"/>
  <c r="D167" i="8" a="1"/>
  <c r="D167" i="8" s="1"/>
  <c r="D168" i="8" a="1"/>
  <c r="D168" i="8" s="1"/>
  <c r="D169" i="8" a="1"/>
  <c r="D169" i="8" s="1"/>
  <c r="D170" i="8" a="1"/>
  <c r="D170" i="8" s="1"/>
  <c r="D171" i="8" a="1"/>
  <c r="D171" i="8" s="1"/>
  <c r="D172" i="8" a="1"/>
  <c r="D172" i="8" s="1"/>
  <c r="D173" i="8" a="1"/>
  <c r="D173" i="8" s="1"/>
  <c r="D174" i="8" a="1"/>
  <c r="D174" i="8" s="1"/>
  <c r="D175" i="8" a="1"/>
  <c r="D175" i="8" s="1"/>
  <c r="E176" i="8" a="1"/>
  <c r="E176" i="8" s="1"/>
  <c r="E177" i="8" a="1"/>
  <c r="E177" i="8" s="1"/>
  <c r="F178" i="8" a="1"/>
  <c r="F178" i="8" s="1"/>
  <c r="F179" i="8" a="1"/>
  <c r="F179" i="8" s="1"/>
  <c r="G180" i="8" a="1"/>
  <c r="G180" i="8" s="1"/>
  <c r="F181" i="8" a="1"/>
  <c r="F181" i="8" s="1"/>
  <c r="F182" i="8" a="1"/>
  <c r="F182" i="8" s="1"/>
  <c r="G183" i="8" a="1"/>
  <c r="G183" i="8" s="1"/>
  <c r="G184" i="8" a="1"/>
  <c r="G184" i="8" s="1"/>
  <c r="G185" i="8" a="1"/>
  <c r="G185" i="8" s="1"/>
  <c r="G186" i="8" a="1"/>
  <c r="G186" i="8" s="1"/>
  <c r="H187" i="8" a="1"/>
  <c r="H187" i="8" s="1"/>
  <c r="H188" i="8" a="1"/>
  <c r="H188" i="8" s="1"/>
  <c r="H189" i="8" a="1"/>
  <c r="H189" i="8" s="1"/>
  <c r="H190" i="8" a="1"/>
  <c r="H190" i="8" s="1"/>
  <c r="E191" i="8" a="1"/>
  <c r="E191" i="8" s="1"/>
  <c r="F191" i="8" a="1"/>
  <c r="F191" i="8" s="1"/>
  <c r="G191" i="8" a="1"/>
  <c r="G191" i="8" s="1"/>
  <c r="H191" i="8" a="1"/>
  <c r="H191" i="8" s="1"/>
  <c r="I191" i="8" a="1"/>
  <c r="I191" i="8" s="1"/>
  <c r="J191" i="8" a="1"/>
  <c r="J191" i="8" s="1"/>
  <c r="K191" i="8" a="1"/>
  <c r="K191" i="8" s="1"/>
  <c r="L191" i="8" a="1"/>
  <c r="L191" i="8" s="1"/>
  <c r="M191" i="8" a="1"/>
  <c r="M191" i="8" s="1"/>
  <c r="A192" i="8" a="1"/>
  <c r="A192" i="8" s="1"/>
  <c r="B192" i="8" a="1"/>
  <c r="B192" i="8" s="1"/>
  <c r="C192" i="8" a="1"/>
  <c r="C192" i="8" s="1"/>
  <c r="D192" i="8" a="1"/>
  <c r="D192" i="8" s="1"/>
  <c r="E192" i="8" a="1"/>
  <c r="E192" i="8" s="1"/>
  <c r="F192" i="8" a="1"/>
  <c r="F192" i="8" s="1"/>
  <c r="G192" i="8" a="1"/>
  <c r="G192" i="8" s="1"/>
  <c r="H192" i="8" a="1"/>
  <c r="H192" i="8" s="1"/>
  <c r="I192" i="8" a="1"/>
  <c r="I192" i="8" s="1"/>
  <c r="J192" i="8" a="1"/>
  <c r="J192" i="8" s="1"/>
  <c r="K192" i="8" a="1"/>
  <c r="K192" i="8" s="1"/>
  <c r="L192" i="8" a="1"/>
  <c r="L192" i="8" s="1"/>
  <c r="M192" i="8" a="1"/>
  <c r="M192" i="8" s="1"/>
  <c r="A193" i="8" a="1"/>
  <c r="A193" i="8" s="1"/>
  <c r="B193" i="8" a="1"/>
  <c r="B193" i="8" s="1"/>
  <c r="E4" i="8" a="1"/>
  <c r="E4" i="8" s="1"/>
  <c r="K4" i="8" a="1"/>
  <c r="K4" i="8" s="1"/>
  <c r="E5" i="8" a="1"/>
  <c r="E5" i="8" s="1"/>
  <c r="K5" i="8" a="1"/>
  <c r="K5" i="8" s="1"/>
  <c r="E6" i="8" a="1"/>
  <c r="E6" i="8" s="1"/>
  <c r="K6" i="8" a="1"/>
  <c r="K6" i="8" s="1"/>
  <c r="E7" i="8" a="1"/>
  <c r="E7" i="8" s="1"/>
  <c r="J7" i="8" a="1"/>
  <c r="J7" i="8" s="1"/>
  <c r="E8" i="8" a="1"/>
  <c r="E8" i="8" s="1"/>
  <c r="J8" i="8" a="1"/>
  <c r="J8" i="8" s="1"/>
  <c r="E9" i="8" a="1"/>
  <c r="E9" i="8" s="1"/>
  <c r="J9" i="8" a="1"/>
  <c r="J9" i="8" s="1"/>
  <c r="E10" i="8" a="1"/>
  <c r="E10" i="8" s="1"/>
  <c r="J10" i="8" a="1"/>
  <c r="J10" i="8" s="1"/>
  <c r="E11" i="8" a="1"/>
  <c r="E11" i="8" s="1"/>
  <c r="J11" i="8" a="1"/>
  <c r="J11" i="8" s="1"/>
  <c r="E12" i="8" a="1"/>
  <c r="E12" i="8" s="1"/>
  <c r="I12" i="8" a="1"/>
  <c r="I12" i="8" s="1"/>
  <c r="E13" i="8" a="1"/>
  <c r="E13" i="8" s="1"/>
  <c r="I13" i="8" a="1"/>
  <c r="I13" i="8" s="1"/>
  <c r="E14" i="8" a="1"/>
  <c r="E14" i="8" s="1"/>
  <c r="I14" i="8" a="1"/>
  <c r="I14" i="8" s="1"/>
  <c r="E15" i="8" a="1"/>
  <c r="E15" i="8" s="1"/>
  <c r="I15" i="8" a="1"/>
  <c r="I15" i="8" s="1"/>
  <c r="D16" i="8" a="1"/>
  <c r="D16" i="8" s="1"/>
  <c r="I16" i="8" a="1"/>
  <c r="I16" i="8" s="1"/>
  <c r="B17" i="8" a="1"/>
  <c r="B17" i="8" s="1"/>
  <c r="I17" i="8" a="1"/>
  <c r="I17" i="8" s="1"/>
  <c r="B18" i="8" a="1"/>
  <c r="B18" i="8" s="1"/>
  <c r="I18" i="8" a="1"/>
  <c r="I18" i="8" s="1"/>
  <c r="A19" i="8" a="1"/>
  <c r="A19" i="8" s="1"/>
  <c r="I19" i="8" a="1"/>
  <c r="I19" i="8" s="1"/>
  <c r="A20" i="8" a="1"/>
  <c r="A20" i="8" s="1"/>
  <c r="I20" i="8" a="1"/>
  <c r="I20" i="8" s="1"/>
  <c r="A21" i="8" a="1"/>
  <c r="A21" i="8" s="1"/>
  <c r="H21" i="8" a="1"/>
  <c r="H21" i="8" s="1"/>
  <c r="A22" i="8" a="1"/>
  <c r="A22" i="8" s="1"/>
  <c r="H22" i="8" a="1"/>
  <c r="H22" i="8" s="1"/>
  <c r="A23" i="8" a="1"/>
  <c r="A23" i="8" s="1"/>
  <c r="F23" i="8" a="1"/>
  <c r="F23" i="8" s="1"/>
  <c r="M23" i="8" a="1"/>
  <c r="M23" i="8" s="1"/>
  <c r="D24" i="8" a="1"/>
  <c r="D24" i="8" s="1"/>
  <c r="J24" i="8" a="1"/>
  <c r="J24" i="8" s="1"/>
  <c r="C25" i="8" a="1"/>
  <c r="C25" i="8" s="1"/>
  <c r="I25" i="8" a="1"/>
  <c r="I25" i="8" s="1"/>
  <c r="B26" i="8" a="1"/>
  <c r="B26" i="8" s="1"/>
  <c r="I26" i="8" a="1"/>
  <c r="I26" i="8" s="1"/>
  <c r="A27" i="8" a="1"/>
  <c r="A27" i="8" s="1"/>
  <c r="I27" i="8" a="1"/>
  <c r="I27" i="8" s="1"/>
  <c r="A28" i="8" a="1"/>
  <c r="A28" i="8" s="1"/>
  <c r="H28" i="8" a="1"/>
  <c r="H28" i="8" s="1"/>
  <c r="B29" i="8" a="1"/>
  <c r="B29" i="8" s="1"/>
  <c r="H29" i="8" a="1"/>
  <c r="H29" i="8" s="1"/>
  <c r="B30" i="8" a="1"/>
  <c r="B30" i="8" s="1"/>
  <c r="F30" i="8" a="1"/>
  <c r="F30" i="8" s="1"/>
  <c r="M30" i="8" a="1"/>
  <c r="M30" i="8" s="1"/>
  <c r="D31" i="8" a="1"/>
  <c r="D31" i="8" s="1"/>
  <c r="K31" i="8" a="1"/>
  <c r="K31" i="8" s="1"/>
  <c r="B32" i="8" a="1"/>
  <c r="B32" i="8" s="1"/>
  <c r="I32" i="8" a="1"/>
  <c r="I32" i="8" s="1"/>
  <c r="M32" i="8" a="1"/>
  <c r="M32" i="8" s="1"/>
  <c r="G33" i="8" a="1"/>
  <c r="G33" i="8" s="1"/>
  <c r="K33" i="8" a="1"/>
  <c r="K33" i="8" s="1"/>
  <c r="C34" i="8" a="1"/>
  <c r="C34" i="8" s="1"/>
  <c r="I34" i="8" a="1"/>
  <c r="I34" i="8" s="1"/>
  <c r="M34" i="8" a="1"/>
  <c r="M34" i="8" s="1"/>
  <c r="F35" i="8" a="1"/>
  <c r="F35" i="8" s="1"/>
  <c r="J35" i="8" a="1"/>
  <c r="J35" i="8" s="1"/>
  <c r="B36" i="8" a="1"/>
  <c r="B36" i="8" s="1"/>
  <c r="G36" i="8" a="1"/>
  <c r="G36" i="8" s="1"/>
  <c r="K36" i="8" a="1"/>
  <c r="K36" i="8" s="1"/>
  <c r="B49" i="8" a="1"/>
  <c r="B49" i="8" s="1"/>
  <c r="F49" i="8" a="1"/>
  <c r="F49" i="8" s="1"/>
  <c r="L49" i="8" a="1"/>
  <c r="L49" i="8" s="1"/>
  <c r="C50" i="8" a="1"/>
  <c r="C50" i="8" s="1"/>
  <c r="I50" i="8" a="1"/>
  <c r="I50" i="8" s="1"/>
  <c r="M50" i="8" a="1"/>
  <c r="M50" i="8" s="1"/>
  <c r="F51" i="8" a="1"/>
  <c r="F51" i="8" s="1"/>
  <c r="J51" i="8" a="1"/>
  <c r="J51" i="8" s="1"/>
  <c r="C52" i="8" a="1"/>
  <c r="C52" i="8" s="1"/>
  <c r="H52" i="8" a="1"/>
  <c r="H52" i="8" s="1"/>
  <c r="A53" i="8" a="1"/>
  <c r="A53" i="8" s="1"/>
  <c r="F53" i="8" a="1"/>
  <c r="F53" i="8" s="1"/>
  <c r="L53" i="8" a="1"/>
  <c r="L53" i="8" s="1"/>
  <c r="D54" i="8" a="1"/>
  <c r="D54" i="8" s="1"/>
  <c r="H54" i="8" a="1"/>
  <c r="H54" i="8" s="1"/>
  <c r="B55" i="8" a="1"/>
  <c r="B55" i="8" s="1"/>
  <c r="F55" i="8" a="1"/>
  <c r="F55" i="8" s="1"/>
  <c r="M55" i="8" a="1"/>
  <c r="M55" i="8" s="1"/>
  <c r="D56" i="8" a="1"/>
  <c r="D56" i="8" s="1"/>
  <c r="K56" i="8" a="1"/>
  <c r="K56" i="8" s="1"/>
  <c r="B57" i="8" a="1"/>
  <c r="B57" i="8" s="1"/>
  <c r="I57" i="8" a="1"/>
  <c r="I57" i="8" s="1"/>
  <c r="A58" i="8" a="1"/>
  <c r="A58" i="8" s="1"/>
  <c r="H58" i="8" a="1"/>
  <c r="H58" i="8" s="1"/>
  <c r="M58" i="8" a="1"/>
  <c r="M58" i="8" s="1"/>
  <c r="G59" i="8" a="1"/>
  <c r="G59" i="8" s="1"/>
  <c r="L59" i="8" a="1"/>
  <c r="L59" i="8" s="1"/>
  <c r="F60" i="8" a="1"/>
  <c r="F60" i="8" s="1"/>
  <c r="K60" i="8" a="1"/>
  <c r="K60" i="8" s="1"/>
  <c r="C61" i="8" a="1"/>
  <c r="C61" i="8" s="1"/>
  <c r="J61" i="8" a="1"/>
  <c r="J61" i="8" s="1"/>
  <c r="A62" i="8" a="1"/>
  <c r="A62" i="8" s="1"/>
  <c r="G62" i="8" a="1"/>
  <c r="G62" i="8" s="1"/>
  <c r="M62" i="8" a="1"/>
  <c r="M62" i="8" s="1"/>
  <c r="F63" i="8" a="1"/>
  <c r="F63" i="8" s="1"/>
  <c r="L63" i="8" a="1"/>
  <c r="L63" i="8" s="1"/>
  <c r="E64" i="8" a="1"/>
  <c r="E64" i="8" s="1"/>
  <c r="K64" i="8" a="1"/>
  <c r="K64" i="8" s="1"/>
  <c r="D65" i="8" a="1"/>
  <c r="D65" i="8" s="1"/>
  <c r="J65" i="8" a="1"/>
  <c r="J65" i="8" s="1"/>
  <c r="B66" i="8" a="1"/>
  <c r="B66" i="8" s="1"/>
  <c r="I66" i="8" a="1"/>
  <c r="I66" i="8" s="1"/>
  <c r="M66" i="8" a="1"/>
  <c r="M66" i="8" s="1"/>
  <c r="F67" i="8" a="1"/>
  <c r="F67" i="8" s="1"/>
  <c r="K67" i="8" a="1"/>
  <c r="K67" i="8" s="1"/>
  <c r="D68" i="8" a="1"/>
  <c r="D68" i="8" s="1"/>
  <c r="I68" i="8" a="1"/>
  <c r="I68" i="8" s="1"/>
  <c r="B69" i="8" a="1"/>
  <c r="B69" i="8" s="1"/>
  <c r="G69" i="8" a="1"/>
  <c r="G69" i="8" s="1"/>
  <c r="L69" i="8" a="1"/>
  <c r="L69" i="8" s="1"/>
  <c r="C70" i="8" a="1"/>
  <c r="C70" i="8" s="1"/>
  <c r="G70" i="8" a="1"/>
  <c r="G70" i="8" s="1"/>
  <c r="L70" i="8" a="1"/>
  <c r="L70" i="8" s="1"/>
  <c r="D71" i="8" a="1"/>
  <c r="D71" i="8" s="1"/>
  <c r="I71" i="8" a="1"/>
  <c r="I71" i="8" s="1"/>
  <c r="A72" i="8" a="1"/>
  <c r="A72" i="8" s="1"/>
  <c r="F72" i="8" a="1"/>
  <c r="F72" i="8" s="1"/>
  <c r="M72" i="8" a="1"/>
  <c r="M72" i="8" s="1"/>
  <c r="E73" i="8" a="1"/>
  <c r="E73" i="8" s="1"/>
  <c r="L73" i="8" a="1"/>
  <c r="L73" i="8" s="1"/>
  <c r="D74" i="8" a="1"/>
  <c r="D74" i="8" s="1"/>
  <c r="K74" i="8" a="1"/>
  <c r="K74" i="8" s="1"/>
  <c r="C75" i="8" a="1"/>
  <c r="C75" i="8" s="1"/>
  <c r="I75" i="8" a="1"/>
  <c r="I75" i="8" s="1"/>
  <c r="A76" i="8" a="1"/>
  <c r="A76" i="8" s="1"/>
  <c r="H76" i="8" a="1"/>
  <c r="H76" i="8" s="1"/>
  <c r="M76" i="8" a="1"/>
  <c r="M76" i="8" s="1"/>
  <c r="G77" i="8" a="1"/>
  <c r="G77" i="8" s="1"/>
  <c r="L77" i="8" a="1"/>
  <c r="L77" i="8" s="1"/>
  <c r="C78" i="8" a="1"/>
  <c r="C78" i="8" s="1"/>
  <c r="H78" i="8" a="1"/>
  <c r="H78" i="8" s="1"/>
  <c r="A79" i="8" a="1"/>
  <c r="A79" i="8" s="1"/>
  <c r="E79" i="8" a="1"/>
  <c r="E79" i="8" s="1"/>
  <c r="K79" i="8" a="1"/>
  <c r="K79" i="8" s="1"/>
  <c r="C80" i="8" a="1"/>
  <c r="C80" i="8" s="1"/>
  <c r="I80" i="8" a="1"/>
  <c r="I80" i="8" s="1"/>
  <c r="M80" i="8" a="1"/>
  <c r="M80" i="8" s="1"/>
  <c r="D81" i="8" a="1"/>
  <c r="D81" i="8" s="1"/>
  <c r="I81" i="8" a="1"/>
  <c r="I81" i="8" s="1"/>
  <c r="M81" i="8" a="1"/>
  <c r="M81" i="8" s="1"/>
  <c r="D82" i="8" a="1"/>
  <c r="D82" i="8" s="1"/>
  <c r="L82" i="8" a="1"/>
  <c r="L82" i="8" s="1"/>
  <c r="C83" i="8" a="1"/>
  <c r="C83" i="8" s="1"/>
  <c r="K83" i="8" a="1"/>
  <c r="K83" i="8" s="1"/>
  <c r="B84" i="8" a="1"/>
  <c r="B84" i="8" s="1"/>
  <c r="J84" i="8" a="1"/>
  <c r="J84" i="8" s="1"/>
  <c r="A85" i="8" a="1"/>
  <c r="A85" i="8" s="1"/>
  <c r="I85" i="8" a="1"/>
  <c r="I85" i="8" s="1"/>
  <c r="M85" i="8" a="1"/>
  <c r="M85" i="8" s="1"/>
  <c r="H86" i="8" a="1"/>
  <c r="H86" i="8" s="1"/>
  <c r="L86" i="8" a="1"/>
  <c r="L86" i="8" s="1"/>
  <c r="G87" i="8" a="1"/>
  <c r="G87" i="8" s="1"/>
  <c r="K87" i="8" a="1"/>
  <c r="K87" i="8" s="1"/>
  <c r="G88" i="8" a="1"/>
  <c r="G88" i="8" s="1"/>
  <c r="K88" i="8" a="1"/>
  <c r="K88" i="8" s="1"/>
  <c r="F89" i="8" a="1"/>
  <c r="F89" i="8" s="1"/>
  <c r="J89" i="8" a="1"/>
  <c r="J89" i="8" s="1"/>
  <c r="D90" i="8" a="1"/>
  <c r="D90" i="8" s="1"/>
  <c r="I90" i="8" a="1"/>
  <c r="I90" i="8" s="1"/>
  <c r="B91" i="8" a="1"/>
  <c r="B91" i="8" s="1"/>
  <c r="H91" i="8" a="1"/>
  <c r="H91" i="8" s="1"/>
  <c r="M91" i="8" a="1"/>
  <c r="M91" i="8" s="1"/>
  <c r="G92" i="8" a="1"/>
  <c r="G92" i="8" s="1"/>
  <c r="L92" i="8" a="1"/>
  <c r="L92" i="8" s="1"/>
  <c r="F93" i="8" a="1"/>
  <c r="F93" i="8" s="1"/>
  <c r="K93" i="8" a="1"/>
  <c r="K93" i="8" s="1"/>
  <c r="E94" i="8" a="1"/>
  <c r="E94" i="8" s="1"/>
  <c r="J94" i="8" a="1"/>
  <c r="J94" i="8" s="1"/>
  <c r="D95" i="8" a="1"/>
  <c r="D95" i="8" s="1"/>
  <c r="H95" i="8" a="1"/>
  <c r="H95" i="8" s="1"/>
  <c r="C96" i="8" a="1"/>
  <c r="C96" i="8" s="1"/>
  <c r="G96" i="8" a="1"/>
  <c r="G96" i="8" s="1"/>
  <c r="A97" i="8" a="1"/>
  <c r="A97" i="8" s="1"/>
  <c r="F97" i="8" a="1"/>
  <c r="F97" i="8" s="1"/>
  <c r="M97" i="8" a="1"/>
  <c r="M97" i="8" s="1"/>
  <c r="E98" i="8" a="1"/>
  <c r="E98" i="8" s="1"/>
  <c r="L98" i="8" a="1"/>
  <c r="L98" i="8" s="1"/>
  <c r="D99" i="8" a="1"/>
  <c r="D99" i="8" s="1"/>
  <c r="K99" i="8" a="1"/>
  <c r="K99" i="8" s="1"/>
  <c r="C100" i="8" a="1"/>
  <c r="C100" i="8" s="1"/>
  <c r="I100" i="8" a="1"/>
  <c r="I100" i="8" s="1"/>
  <c r="B101" i="8" a="1"/>
  <c r="B101" i="8" s="1"/>
  <c r="H101" i="8" a="1"/>
  <c r="H101" i="8" s="1"/>
  <c r="A102" i="8" a="1"/>
  <c r="A102" i="8" s="1"/>
  <c r="G102" i="8" a="1"/>
  <c r="G102" i="8" s="1"/>
  <c r="M102" i="8" a="1"/>
  <c r="M102" i="8" s="1"/>
  <c r="F103" i="8" a="1"/>
  <c r="F103" i="8" s="1"/>
  <c r="L103" i="8" a="1"/>
  <c r="L103" i="8" s="1"/>
  <c r="E104" i="8" a="1"/>
  <c r="E104" i="8" s="1"/>
  <c r="K104" i="8" a="1"/>
  <c r="K104" i="8" s="1"/>
  <c r="D105" i="8" a="1"/>
  <c r="D105" i="8" s="1"/>
  <c r="J105" i="8" a="1"/>
  <c r="J105" i="8" s="1"/>
  <c r="C106" i="8" a="1"/>
  <c r="C106" i="8" s="1"/>
  <c r="I106" i="8" a="1"/>
  <c r="I106" i="8" s="1"/>
  <c r="B107" i="8" a="1"/>
  <c r="B107" i="8" s="1"/>
  <c r="H107" i="8" a="1"/>
  <c r="H107" i="8" s="1"/>
  <c r="A108" i="8" a="1"/>
  <c r="A108" i="8" s="1"/>
  <c r="G108" i="8" a="1"/>
  <c r="G108" i="8" s="1"/>
  <c r="M108" i="8" a="1"/>
  <c r="M108" i="8" s="1"/>
  <c r="E109" i="8" a="1"/>
  <c r="E109" i="8" s="1"/>
  <c r="L109" i="8" a="1"/>
  <c r="L109" i="8" s="1"/>
  <c r="D110" i="8" a="1"/>
  <c r="D110" i="8" s="1"/>
  <c r="J110" i="8" a="1"/>
  <c r="J110" i="8" s="1"/>
  <c r="C111" i="8" a="1"/>
  <c r="C111" i="8" s="1"/>
  <c r="I111" i="8" a="1"/>
  <c r="I111" i="8" s="1"/>
  <c r="B112" i="8" a="1"/>
  <c r="B112" i="8" s="1"/>
  <c r="I112" i="8" a="1"/>
  <c r="I112" i="8" s="1"/>
  <c r="A113" i="8" a="1"/>
  <c r="A113" i="8" s="1"/>
  <c r="G113" i="8" a="1"/>
  <c r="G113" i="8" s="1"/>
  <c r="A114" i="8" a="1"/>
  <c r="A114" i="8" s="1"/>
  <c r="F114" i="8" a="1"/>
  <c r="F114" i="8" s="1"/>
  <c r="K114" i="8" a="1"/>
  <c r="K114" i="8" s="1"/>
  <c r="D115" i="8" a="1"/>
  <c r="D115" i="8" s="1"/>
  <c r="J115" i="8" a="1"/>
  <c r="J115" i="8" s="1"/>
  <c r="C116" i="8" a="1"/>
  <c r="C116" i="8" s="1"/>
  <c r="I116" i="8" a="1"/>
  <c r="I116" i="8" s="1"/>
  <c r="B117" i="8" a="1"/>
  <c r="B117" i="8" s="1"/>
  <c r="G117" i="8" a="1"/>
  <c r="G117" i="8" s="1"/>
  <c r="L117" i="8" a="1"/>
  <c r="L117" i="8" s="1"/>
  <c r="C118" i="8" a="1"/>
  <c r="C118" i="8" s="1"/>
  <c r="G118" i="8" a="1"/>
  <c r="G118" i="8" s="1"/>
  <c r="L118" i="8" a="1"/>
  <c r="L118" i="8" s="1"/>
  <c r="D119" i="8" a="1"/>
  <c r="D119" i="8" s="1"/>
  <c r="H119" i="8" a="1"/>
  <c r="H119" i="8" s="1"/>
  <c r="A120" i="8" a="1"/>
  <c r="A120" i="8" s="1"/>
  <c r="E120" i="8" a="1"/>
  <c r="E120" i="8" s="1"/>
  <c r="J120" i="8" a="1"/>
  <c r="J120" i="8" s="1"/>
  <c r="C121" i="8" a="1"/>
  <c r="C121" i="8" s="1"/>
  <c r="G121" i="8" a="1"/>
  <c r="G121" i="8" s="1"/>
  <c r="B122" i="8" a="1"/>
  <c r="B122" i="8" s="1"/>
  <c r="F122" i="8" a="1"/>
  <c r="F122" i="8" s="1"/>
  <c r="A123" i="8" a="1"/>
  <c r="A123" i="8" s="1"/>
  <c r="E123" i="8" a="1"/>
  <c r="E123" i="8" s="1"/>
  <c r="M123" i="8" a="1"/>
  <c r="M123" i="8" s="1"/>
  <c r="D124" i="8" a="1"/>
  <c r="D124" i="8" s="1"/>
  <c r="J124" i="8" a="1"/>
  <c r="J124" i="8" s="1"/>
  <c r="D125" i="8" a="1"/>
  <c r="D125" i="8" s="1"/>
  <c r="I125" i="8" a="1"/>
  <c r="I125" i="8" s="1"/>
  <c r="C126" i="8" a="1"/>
  <c r="C126" i="8" s="1"/>
  <c r="G126" i="8" a="1"/>
  <c r="G126" i="8" s="1"/>
  <c r="B127" i="8" a="1"/>
  <c r="B127" i="8" s="1"/>
  <c r="F127" i="8" a="1"/>
  <c r="F127" i="8" s="1"/>
  <c r="L127" i="8" a="1"/>
  <c r="L127" i="8" s="1"/>
  <c r="F128" i="8" a="1"/>
  <c r="F128" i="8" s="1"/>
  <c r="L128" i="8" a="1"/>
  <c r="L128" i="8" s="1"/>
  <c r="E129" i="8" a="1"/>
  <c r="E129" i="8" s="1"/>
  <c r="L129" i="8" a="1"/>
  <c r="L129" i="8" s="1"/>
  <c r="E130" i="8" a="1"/>
  <c r="E130" i="8" s="1"/>
  <c r="L130" i="8" a="1"/>
  <c r="L130" i="8" s="1"/>
  <c r="E131" i="8" a="1"/>
  <c r="E131" i="8" s="1"/>
  <c r="L131" i="8" a="1"/>
  <c r="L131" i="8" s="1"/>
  <c r="E132" i="8" a="1"/>
  <c r="E132" i="8" s="1"/>
  <c r="J132" i="8" a="1"/>
  <c r="J132" i="8" s="1"/>
  <c r="D133" i="8" a="1"/>
  <c r="D133" i="8" s="1"/>
  <c r="I133" i="8" a="1"/>
  <c r="I133" i="8" s="1"/>
  <c r="C134" i="8" a="1"/>
  <c r="C134" i="8" s="1"/>
  <c r="I134" i="8" a="1"/>
  <c r="I134" i="8" s="1"/>
  <c r="C135" i="8" a="1"/>
  <c r="C135" i="8" s="1"/>
  <c r="I135" i="8" a="1"/>
  <c r="I135" i="8" s="1"/>
  <c r="C136" i="8" a="1"/>
  <c r="C136" i="8" s="1"/>
  <c r="J136" i="8" a="1"/>
  <c r="J136" i="8" s="1"/>
  <c r="D137" i="8" a="1"/>
  <c r="D137" i="8" s="1"/>
  <c r="J137" i="8" a="1"/>
  <c r="J137" i="8" s="1"/>
  <c r="C138" i="8" a="1"/>
  <c r="C138" i="8" s="1"/>
  <c r="J138" i="8" a="1"/>
  <c r="J138" i="8" s="1"/>
  <c r="C139" i="8" a="1"/>
  <c r="C139" i="8" s="1"/>
  <c r="J139" i="8" a="1"/>
  <c r="J139" i="8" s="1"/>
  <c r="C140" i="8" a="1"/>
  <c r="C140" i="8" s="1"/>
  <c r="J140" i="8" a="1"/>
  <c r="J140" i="8" s="1"/>
  <c r="C141" i="8" a="1"/>
  <c r="C141" i="8" s="1"/>
  <c r="J141" i="8" a="1"/>
  <c r="J141" i="8" s="1"/>
  <c r="C142" i="8" a="1"/>
  <c r="C142" i="8" s="1"/>
  <c r="J142" i="8" a="1"/>
  <c r="J142" i="8" s="1"/>
  <c r="C143" i="8" a="1"/>
  <c r="C143" i="8" s="1"/>
  <c r="J143" i="8" a="1"/>
  <c r="J143" i="8" s="1"/>
  <c r="C144" i="8" a="1"/>
  <c r="C144" i="8" s="1"/>
  <c r="J144" i="8" a="1"/>
  <c r="J144" i="8" s="1"/>
  <c r="C145" i="8" a="1"/>
  <c r="C145" i="8" s="1"/>
  <c r="J145" i="8" a="1"/>
  <c r="J145" i="8" s="1"/>
  <c r="B146" i="8" a="1"/>
  <c r="B146" i="8" s="1"/>
  <c r="H146" i="8" a="1"/>
  <c r="H146" i="8" s="1"/>
  <c r="B147" i="8" a="1"/>
  <c r="B147" i="8" s="1"/>
  <c r="H147" i="8" a="1"/>
  <c r="H147" i="8" s="1"/>
  <c r="B148" i="8" a="1"/>
  <c r="B148" i="8" s="1"/>
  <c r="H148" i="8" a="1"/>
  <c r="H148" i="8" s="1"/>
  <c r="B149" i="8" a="1"/>
  <c r="B149" i="8" s="1"/>
  <c r="H149" i="8" a="1"/>
  <c r="H149" i="8" s="1"/>
  <c r="B150" i="8" a="1"/>
  <c r="B150" i="8" s="1"/>
  <c r="H150" i="8" a="1"/>
  <c r="H150" i="8" s="1"/>
  <c r="B151" i="8" a="1"/>
  <c r="B151" i="8" s="1"/>
  <c r="H151" i="8" a="1"/>
  <c r="H151" i="8" s="1"/>
  <c r="A152" i="8" a="1"/>
  <c r="A152" i="8" s="1"/>
  <c r="G152" i="8" a="1"/>
  <c r="G152" i="8" s="1"/>
  <c r="A153" i="8" a="1"/>
  <c r="A153" i="8" s="1"/>
  <c r="G153" i="8" a="1"/>
  <c r="G153" i="8" s="1"/>
  <c r="A154" i="8" a="1"/>
  <c r="A154" i="8" s="1"/>
  <c r="G154" i="8" a="1"/>
  <c r="G154" i="8" s="1"/>
  <c r="A155" i="8" a="1"/>
  <c r="A155" i="8" s="1"/>
  <c r="G155" i="8" a="1"/>
  <c r="G155" i="8" s="1"/>
  <c r="A156" i="8" a="1"/>
  <c r="A156" i="8" s="1"/>
  <c r="G156" i="8" a="1"/>
  <c r="G156" i="8" s="1"/>
  <c r="A157" i="8" a="1"/>
  <c r="A157" i="8" s="1"/>
  <c r="G157" i="8" a="1"/>
  <c r="G157" i="8" s="1"/>
  <c r="A158" i="8" a="1"/>
  <c r="A158" i="8" s="1"/>
  <c r="G158" i="8" a="1"/>
  <c r="G158" i="8" s="1"/>
  <c r="A159" i="8" a="1"/>
  <c r="A159" i="8" s="1"/>
  <c r="G159" i="8" a="1"/>
  <c r="G159" i="8" s="1"/>
  <c r="A160" i="8" a="1"/>
  <c r="A160" i="8" s="1"/>
  <c r="G160" i="8" a="1"/>
  <c r="G160" i="8" s="1"/>
  <c r="A161" i="8" a="1"/>
  <c r="A161" i="8" s="1"/>
  <c r="G161" i="8" a="1"/>
  <c r="G161" i="8" s="1"/>
  <c r="A162" i="8" a="1"/>
  <c r="A162" i="8" s="1"/>
  <c r="G162" i="8" a="1"/>
  <c r="G162" i="8" s="1"/>
  <c r="A163" i="8" a="1"/>
  <c r="A163" i="8" s="1"/>
  <c r="G163" i="8" a="1"/>
  <c r="G163" i="8" s="1"/>
  <c r="A164" i="8" a="1"/>
  <c r="A164" i="8" s="1"/>
  <c r="H164" i="8" a="1"/>
  <c r="H164" i="8" s="1"/>
  <c r="A165" i="8" a="1"/>
  <c r="A165" i="8" s="1"/>
  <c r="H165" i="8" a="1"/>
  <c r="H165" i="8" s="1"/>
  <c r="A166" i="8" a="1"/>
  <c r="A166" i="8" s="1"/>
  <c r="I166" i="8" a="1"/>
  <c r="I166" i="8" s="1"/>
  <c r="B167" i="8" a="1"/>
  <c r="B167" i="8" s="1"/>
  <c r="J167" i="8" a="1"/>
  <c r="J167" i="8" s="1"/>
  <c r="A168" i="8" a="1"/>
  <c r="A168" i="8" s="1"/>
  <c r="J168" i="8" a="1"/>
  <c r="J168" i="8" s="1"/>
  <c r="A169" i="8" a="1"/>
  <c r="A169" i="8" s="1"/>
  <c r="J169" i="8" a="1"/>
  <c r="J169" i="8" s="1"/>
  <c r="A170" i="8" a="1"/>
  <c r="A170" i="8" s="1"/>
  <c r="J170" i="8" a="1"/>
  <c r="J170" i="8" s="1"/>
  <c r="A171" i="8" a="1"/>
  <c r="A171" i="8" s="1"/>
  <c r="J171" i="8" a="1"/>
  <c r="J171" i="8" s="1"/>
  <c r="A172" i="8" a="1"/>
  <c r="A172" i="8" s="1"/>
  <c r="I172" i="8" a="1"/>
  <c r="I172" i="8" s="1"/>
  <c r="A173" i="8" a="1"/>
  <c r="A173" i="8" s="1"/>
  <c r="I173" i="8" a="1"/>
  <c r="I173" i="8" s="1"/>
  <c r="A174" i="8" a="1"/>
  <c r="A174" i="8" s="1"/>
  <c r="H174" i="8" a="1"/>
  <c r="H174" i="8" s="1"/>
  <c r="A175" i="8" a="1"/>
  <c r="A175" i="8" s="1"/>
  <c r="H175" i="8" a="1"/>
  <c r="H175" i="8" s="1"/>
  <c r="A176" i="8" a="1"/>
  <c r="A176" i="8" s="1"/>
  <c r="H176" i="8" a="1"/>
  <c r="H176" i="8" s="1"/>
  <c r="A177" i="8" a="1"/>
  <c r="A177" i="8" s="1"/>
  <c r="H177" i="8" a="1"/>
  <c r="H177" i="8" s="1"/>
  <c r="M177" i="8" a="1"/>
  <c r="M177" i="8" s="1"/>
  <c r="H178" i="8" a="1"/>
  <c r="H178" i="8" s="1"/>
  <c r="M178" i="8" a="1"/>
  <c r="M178" i="8" s="1"/>
  <c r="H179" i="8" a="1"/>
  <c r="H179" i="8" s="1"/>
  <c r="M179" i="8" a="1"/>
  <c r="M179" i="8" s="1"/>
  <c r="H180" i="8" a="1"/>
  <c r="H180" i="8" s="1"/>
  <c r="M180" i="8" a="1"/>
  <c r="M180" i="8" s="1"/>
  <c r="H181" i="8" a="1"/>
  <c r="H181" i="8" s="1"/>
  <c r="M181" i="8" a="1"/>
  <c r="M181" i="8" s="1"/>
  <c r="G182" i="8" a="1"/>
  <c r="G182" i="8" s="1"/>
  <c r="M182" i="8" a="1"/>
  <c r="M182" i="8" s="1"/>
  <c r="F183" i="8" a="1"/>
  <c r="F183" i="8" s="1"/>
  <c r="M183" i="8" a="1"/>
  <c r="M183" i="8" s="1"/>
  <c r="F184" i="8" a="1"/>
  <c r="F184" i="8" s="1"/>
  <c r="M184" i="8" a="1"/>
  <c r="M184" i="8" s="1"/>
  <c r="F185" i="8" a="1"/>
  <c r="F185" i="8" s="1"/>
  <c r="M185" i="8" a="1"/>
  <c r="M185" i="8" s="1"/>
  <c r="F186" i="8" a="1"/>
  <c r="F186" i="8" s="1"/>
  <c r="M186" i="8" a="1"/>
  <c r="M186" i="8" s="1"/>
  <c r="F187" i="8" a="1"/>
  <c r="F187" i="8" s="1"/>
  <c r="M187" i="8" a="1"/>
  <c r="M187" i="8" s="1"/>
  <c r="F188" i="8" a="1"/>
  <c r="F188" i="8" s="1"/>
  <c r="M188" i="8" a="1"/>
  <c r="M188" i="8" s="1"/>
  <c r="E189" i="8" a="1"/>
  <c r="E189" i="8" s="1"/>
  <c r="M189" i="8" a="1"/>
  <c r="M189" i="8" s="1"/>
  <c r="E190" i="8" a="1"/>
  <c r="E190" i="8" s="1"/>
  <c r="M190" i="8" a="1"/>
  <c r="M190" i="8" s="1"/>
  <c r="C193" i="8" a="1"/>
  <c r="C193" i="8" s="1"/>
  <c r="K193" i="8" a="1"/>
  <c r="K193" i="8" s="1"/>
  <c r="C194" i="8" a="1"/>
  <c r="C194" i="8" s="1"/>
  <c r="I194" i="8" a="1"/>
  <c r="I194" i="8" s="1"/>
  <c r="A195" i="8" a="1"/>
  <c r="A195" i="8" s="1"/>
  <c r="G195" i="8" a="1"/>
  <c r="G195" i="8" s="1"/>
  <c r="L195" i="8" a="1"/>
  <c r="L195" i="8" s="1"/>
  <c r="F196" i="8" a="1"/>
  <c r="F196" i="8" s="1"/>
  <c r="K196" i="8" a="1"/>
  <c r="K196" i="8" s="1"/>
  <c r="D197" i="8" a="1"/>
  <c r="D197" i="8" s="1"/>
  <c r="J197" i="8" a="1"/>
  <c r="J197" i="8" s="1"/>
  <c r="B198" i="8" a="1"/>
  <c r="B198" i="8" s="1"/>
  <c r="I198" i="8" a="1"/>
  <c r="I198" i="8" s="1"/>
  <c r="A199" i="8" a="1"/>
  <c r="A199" i="8" s="1"/>
  <c r="H199" i="8" a="1"/>
  <c r="H199" i="8" s="1"/>
  <c r="M199" i="8" a="1"/>
  <c r="M199" i="8" s="1"/>
  <c r="G200" i="8" a="1"/>
  <c r="G200" i="8" s="1"/>
  <c r="L200" i="8" a="1"/>
  <c r="L200" i="8" s="1"/>
  <c r="B201" i="8" a="1"/>
  <c r="B201" i="8" s="1"/>
  <c r="J201" i="8" a="1"/>
  <c r="J201" i="8" s="1"/>
  <c r="K201" i="8" a="1"/>
  <c r="K201" i="8" s="1"/>
  <c r="L201" i="8" a="1"/>
  <c r="L201" i="8" s="1"/>
  <c r="M201" i="8" a="1"/>
  <c r="M201" i="8" s="1"/>
  <c r="A202" i="8" a="1"/>
  <c r="A202" i="8" s="1"/>
  <c r="B202" i="8" a="1"/>
  <c r="B202" i="8" s="1"/>
  <c r="C202" i="8" a="1"/>
  <c r="C202" i="8" s="1"/>
  <c r="D202" i="8" a="1"/>
  <c r="D202" i="8" s="1"/>
  <c r="E202" i="8" a="1"/>
  <c r="E202" i="8" s="1"/>
  <c r="F202" i="8" a="1"/>
  <c r="F202" i="8" s="1"/>
  <c r="G202" i="8" a="1"/>
  <c r="G202" i="8" s="1"/>
  <c r="H202" i="8" a="1"/>
  <c r="H202" i="8" s="1"/>
  <c r="I202" i="8" a="1"/>
  <c r="I202" i="8" s="1"/>
  <c r="J202" i="8" a="1"/>
  <c r="J202" i="8" s="1"/>
  <c r="K202" i="8" a="1"/>
  <c r="K202" i="8" s="1"/>
  <c r="L202" i="8" a="1"/>
  <c r="L202" i="8" s="1"/>
  <c r="M202" i="8" a="1"/>
  <c r="M202" i="8" s="1"/>
  <c r="A203" i="8" a="1"/>
  <c r="A203" i="8" s="1"/>
  <c r="B203" i="8" a="1"/>
  <c r="B203" i="8" s="1"/>
  <c r="C203" i="8" a="1"/>
  <c r="C203" i="8" s="1"/>
  <c r="D203" i="8" a="1"/>
  <c r="D203" i="8" s="1"/>
  <c r="E203" i="8" a="1"/>
  <c r="E203" i="8" s="1"/>
  <c r="F203" i="8" a="1"/>
  <c r="F203" i="8" s="1"/>
  <c r="G203" i="8" a="1"/>
  <c r="G203" i="8" s="1"/>
  <c r="H203" i="8" a="1"/>
  <c r="H203" i="8" s="1"/>
  <c r="I203" i="8" a="1"/>
  <c r="I203" i="8" s="1"/>
  <c r="J203" i="8" a="1"/>
  <c r="J203" i="8" s="1"/>
  <c r="K203" i="8" a="1"/>
  <c r="K203" i="8" s="1"/>
  <c r="L203" i="8" a="1"/>
  <c r="L203" i="8" s="1"/>
  <c r="M203" i="8" a="1"/>
  <c r="M203" i="8" s="1"/>
  <c r="F27" i="5"/>
  <c r="F24" i="5"/>
  <c r="F26" i="5"/>
  <c r="F29" i="5"/>
</calcChain>
</file>

<file path=xl/sharedStrings.xml><?xml version="1.0" encoding="utf-8"?>
<sst xmlns="http://schemas.openxmlformats.org/spreadsheetml/2006/main" count="3074" uniqueCount="1008">
  <si>
    <t>TRAINING, COMPLIANCE &amp; COMPETENCE MATRIX  |  High-Hazard Workforce</t>
  </si>
  <si>
    <t>TRAINING COMPLIANCE VISUAL SUMMARY  |  Live reference from Training Matrix</t>
  </si>
  <si>
    <t>Legend, Key and Data Entry Guidance</t>
  </si>
  <si>
    <t>C E R T I F I C A T I O N   S T A T U S   C O D E S</t>
  </si>
  <si>
    <t>✅  VALID</t>
  </si>
  <si>
    <t>Name</t>
  </si>
  <si>
    <t>Certification current and in date</t>
  </si>
  <si>
    <t>Worker Type</t>
  </si>
  <si>
    <t>Department / Role</t>
  </si>
  <si>
    <t>Compliance %</t>
  </si>
  <si>
    <t>⚠️  EXPIRING SOON</t>
  </si>
  <si>
    <t xml:space="preserve">  Enter certification dates in yellow cells. Status updates automatically. Last updated: 28 July 2026  |  Rows 5–104 = 100 workers max.</t>
  </si>
  <si>
    <t>Expires within 60 days - action required</t>
  </si>
  <si>
    <t>❌  EXPIRED</t>
  </si>
  <si>
    <t>P O W E R E D  B Y   C H O R U S</t>
  </si>
  <si>
    <t>Certification has expired - worker must not operate</t>
  </si>
  <si>
    <t>📅  NOT YET DUE</t>
  </si>
  <si>
    <t>Training not yet required for this role</t>
  </si>
  <si>
    <t>WORKER DETAILS</t>
  </si>
  <si>
    <t>Workforce training, compliance
&amp; competence matrix</t>
  </si>
  <si>
    <t>—  NOT APPLICABLE</t>
  </si>
  <si>
    <t>This qualification is not required for this role</t>
  </si>
  <si>
    <t>HS-001
H&amp;S Induction</t>
  </si>
  <si>
    <t>Training &amp; Competence Management</t>
  </si>
  <si>
    <t>HS-002
Working at Height</t>
  </si>
  <si>
    <t>🔶  SUBCONTRACTOR</t>
  </si>
  <si>
    <t>HS-003
Confined Space</t>
  </si>
  <si>
    <t>Row denotes a subcontractor worker</t>
  </si>
  <si>
    <t>A B O U T   T H I S   S P R E A D S H E E T</t>
  </si>
  <si>
    <t>D A T A   E N T R Y   G U I D A N C E</t>
  </si>
  <si>
    <t>This Training Matrix has been designed for large utilities and infrastructure organisations to track employee and subcontractor training, compliance, and competence. It provides at-a-glance visibility of workforce qualification status, expiry alerts, and role-based requirements.</t>
  </si>
  <si>
    <t>HS-004
Manual Handling</t>
  </si>
  <si>
    <t>Certification Date</t>
  </si>
  <si>
    <t>HS-005
First Aid (FAW)</t>
  </si>
  <si>
    <t>Enter in DD/MM/YYYY format. The Status column will reflect currency based on validity period.</t>
  </si>
  <si>
    <t>HS-006
Asbestos Aware.</t>
  </si>
  <si>
    <t>EL-001
C&amp;G 2391 Inspect</t>
  </si>
  <si>
    <r>
      <rPr>
        <b/>
        <sz val="10"/>
        <color rgb="FF1FCAAA"/>
        <rFont val="Poppins"/>
      </rPr>
      <t>Remember:</t>
    </r>
    <r>
      <rPr>
        <sz val="10"/>
        <color rgb="FFFFFFFF"/>
        <rFont val="Poppins"/>
      </rPr>
      <t xml:space="preserve"> No matter how good a spreadsheet and matrix is, it will only ever be as good as the information at the last time it was updated - it isn't a live view. Chorus picks up exactly where the spreadsheet runs out of road. Expiries flagged automatically, one live version every stakeholder sees, subcontractors tracked the same way as your direct workforce.</t>
    </r>
  </si>
  <si>
    <t>Use the drop-down: Employee / Subcontractor / Agency / Apprentice. Subcontractors are highlighted gold.</t>
  </si>
  <si>
    <t>EL-002
18th Edition</t>
  </si>
  <si>
    <t>EL-003
HV Auth. Person</t>
  </si>
  <si>
    <t>EL-004
LV Switching</t>
  </si>
  <si>
    <t>Auto-calculated based on VALID certs vs total applicable. Green ≥90%, Amber ≥70%, Red &lt;70%.</t>
  </si>
  <si>
    <t>CV-005
NRSWA Supvsr</t>
  </si>
  <si>
    <t>CV-006
NRSWA Operative</t>
  </si>
  <si>
    <t>N/A cells</t>
  </si>
  <si>
    <t>CV-002
CSCS Blue</t>
  </si>
  <si>
    <t>Leave as N/A if a course is not applicable to the worker's role. Do NOT enter a date.</t>
  </si>
  <si>
    <t>GS-001
Gas Safe Reg.</t>
  </si>
  <si>
    <t xml:space="preserve">You've already done the hard part, you've got your training data in order. Chorus just makes sure it stays that way without someone chasing it by hand. </t>
  </si>
  <si>
    <t>Leavers</t>
  </si>
  <si>
    <t>Change 'Active?' to NO in the Worker Register. Consider archiving the row rather than deleting.</t>
  </si>
  <si>
    <t>GS-002
ACS Gas (CCN1)</t>
  </si>
  <si>
    <t>New Workers</t>
  </si>
  <si>
    <t>WA-001
WIAPS Cert.</t>
  </si>
  <si>
    <t>Add to Worker Register first, then add a row to the Training Matrix referencing their Worker ID.</t>
  </si>
  <si>
    <t>DR-004
CPCS Excavator</t>
  </si>
  <si>
    <t>Subcontractors</t>
  </si>
  <si>
    <t>Ensure contract end dates are populated. Cross-reference with NRSWA and Gas Safe requirements.</t>
  </si>
  <si>
    <t>MG-002
SMSTS</t>
  </si>
  <si>
    <t>MG-003
SSSTS</t>
  </si>
  <si>
    <t>Toolbox Talks</t>
  </si>
  <si>
    <t>Record date of most recent monthly briefing in the TBT column. Validity = 31 days.</t>
  </si>
  <si>
    <t>IT-002
GDPR</t>
  </si>
  <si>
    <t>ID</t>
  </si>
  <si>
    <t>Surname</t>
  </si>
  <si>
    <t>First Name</t>
  </si>
  <si>
    <t>Department</t>
  </si>
  <si>
    <t>Job Role / Title</t>
  </si>
  <si>
    <t>Site</t>
  </si>
  <si>
    <t>Manager</t>
  </si>
  <si>
    <t>Cert. Date</t>
  </si>
  <si>
    <t>Status</t>
  </si>
  <si>
    <t>🔶 Hannah Martin</t>
  </si>
  <si>
    <t>Subcontractor</t>
  </si>
  <si>
    <t>IT &amp; Systems  ›  IT Manager</t>
  </si>
  <si>
    <t>S H E E T   G U I D E</t>
  </si>
  <si>
    <t>W1001</t>
  </si>
  <si>
    <t>Martin</t>
  </si>
  <si>
    <t>🔑  Legend &amp; Key</t>
  </si>
  <si>
    <t>Hannah</t>
  </si>
  <si>
    <t>Colour codes, status definitions, and data entry guidance.</t>
  </si>
  <si>
    <t>🗺️ Visual Summary</t>
  </si>
  <si>
    <t>Simple matrix view of traing validity</t>
  </si>
  <si>
    <t>📊  Training Matrix</t>
  </si>
  <si>
    <t>Main workforce training tracker. Enter/update qualification data here.</t>
  </si>
  <si>
    <t>📈  Dashboard</t>
  </si>
  <si>
    <t>Auto-calculated summary: compliance rates, expiry alerts, role breakdowns.</t>
  </si>
  <si>
    <t>👥  Worker Register</t>
  </si>
  <si>
    <t>Master list of all employees and subcontractors with role/department data.</t>
  </si>
  <si>
    <t>📚  Training Catalogue</t>
  </si>
  <si>
    <t>Full list of required training courses, validity periods, and regulatory refs.</t>
  </si>
  <si>
    <t>COMPLIANCE DASHBOARD  |  Utilities &amp; Infrastructure</t>
  </si>
  <si>
    <t>⚠️  Expiry Alerts</t>
  </si>
  <si>
    <t>Auto-filtered view of all certifications expiring within 90 days.</t>
  </si>
  <si>
    <t>⚙️  Reference Lists</t>
  </si>
  <si>
    <t>All dropdown source data in one place. Customise departments, job roles, sites, grades and more here.</t>
  </si>
  <si>
    <t>⚙️ Alert Data</t>
  </si>
  <si>
    <t>Data tab for Expiry Alerts, input length of certifcation data here</t>
  </si>
  <si>
    <r>
      <rPr>
        <b/>
        <i/>
        <sz val="10"/>
        <color rgb="FF24BDA0"/>
        <rFont val="Poppins"/>
      </rPr>
      <t xml:space="preserve">⚠  DISCLAIMER: </t>
    </r>
    <r>
      <rPr>
        <i/>
        <sz val="10"/>
        <color rgb="FFFFFFFF"/>
        <rFont val="Poppins"/>
      </rPr>
      <t xml:space="preserve">This template is provided as a management aid. It does not replace statutory obligations under the Health &amp; Safety at Work Act 1974, CDM 2015, or sector-specific regulations. Always verify compliance requirements with your legal and HSE advisors.					
					</t>
    </r>
  </si>
  <si>
    <t>IT &amp; Systems</t>
  </si>
  <si>
    <t>IT Manager</t>
  </si>
  <si>
    <t>👷  Total Workers</t>
  </si>
  <si>
    <t>Wales – Cardiff</t>
  </si>
  <si>
    <t>S. Patel</t>
  </si>
  <si>
    <t>🏢  Employees</t>
  </si>
  <si>
    <t>🔶  Subcontractors</t>
  </si>
  <si>
    <t>✅  Overall Compliance</t>
  </si>
  <si>
    <t>WORKER REGISTER  |  Employees, Subcontractors &amp; Agency Workers</t>
  </si>
  <si>
    <t>❌  Expired Certs</t>
  </si>
  <si>
    <t>⚠️  Expiring Soon (&lt;60d)</t>
  </si>
  <si>
    <t xml:space="preserve">  Add all workers here. Worker Type drives colour-coding throughout the workbook. Subcontractors and Agency workers appear in gold.</t>
  </si>
  <si>
    <t>📋  Total Cert. Records</t>
  </si>
  <si>
    <t>🚫  Not Yet Trained</t>
  </si>
  <si>
    <t>Worker ID</t>
  </si>
  <si>
    <t>Grade / Band</t>
  </si>
  <si>
    <t>Line Manager</t>
  </si>
  <si>
    <t>Site / Location</t>
  </si>
  <si>
    <t>Start Date</t>
  </si>
  <si>
    <t>Contract End Date</t>
  </si>
  <si>
    <t>Contact Email</t>
  </si>
  <si>
    <t>Emergency Contact</t>
  </si>
  <si>
    <t>NI Number</t>
  </si>
  <si>
    <t>Active?</t>
  </si>
  <si>
    <t>Band A</t>
  </si>
  <si>
    <t>03/04/2019</t>
  </si>
  <si>
    <t>19/02/2020</t>
  </si>
  <si>
    <t>hannah.martin@utilityco.co.uk</t>
  </si>
  <si>
    <t>+44 7132 131244</t>
  </si>
  <si>
    <t>CJ343962A</t>
  </si>
  <si>
    <t>YES</t>
  </si>
  <si>
    <t>W1002</t>
  </si>
  <si>
    <t>Adams</t>
  </si>
  <si>
    <t>Simon</t>
  </si>
  <si>
    <t>Employee</t>
  </si>
  <si>
    <t>HSEQ</t>
  </si>
  <si>
    <t>HSEQ Manager</t>
  </si>
  <si>
    <t>Band D</t>
  </si>
  <si>
    <t>R. O'Brien</t>
  </si>
  <si>
    <t>Northern Hub – Leeds</t>
  </si>
  <si>
    <t>28/03/2019</t>
  </si>
  <si>
    <t>N/A</t>
  </si>
  <si>
    <t>simon.adams@utilityco.co.uk</t>
  </si>
  <si>
    <t>+44 7877 944962</t>
  </si>
  <si>
    <t>HS456778C</t>
  </si>
  <si>
    <t>W1003</t>
  </si>
  <si>
    <t>Miller</t>
  </si>
  <si>
    <t>Sophie</t>
  </si>
  <si>
    <t>Civil Works</t>
  </si>
  <si>
    <t>Site Supervisor</t>
  </si>
  <si>
    <t>Scotland – Glasgow</t>
  </si>
  <si>
    <t>09/07/2018</t>
  </si>
  <si>
    <t>sophie.miller@utilityco.co.uk</t>
  </si>
  <si>
    <t>+44 7967 460663</t>
  </si>
  <si>
    <t>LB865179D</t>
  </si>
  <si>
    <t>W1004</t>
  </si>
  <si>
    <t>Garcia</t>
  </si>
  <si>
    <t>Steve</t>
  </si>
  <si>
    <t>Band C</t>
  </si>
  <si>
    <t>C. Zhang</t>
  </si>
  <si>
    <t>Eastern Region – Norwich</t>
  </si>
  <si>
    <t>04/02/2021</t>
  </si>
  <si>
    <t>steve.garcia@utilityco.co.uk</t>
  </si>
  <si>
    <t>+44 7821 172933</t>
  </si>
  <si>
    <t>BK910620C</t>
  </si>
  <si>
    <t>W1005</t>
  </si>
  <si>
    <t>Young</t>
  </si>
  <si>
    <t>Field Engineering</t>
  </si>
  <si>
    <t>Senior Field Engineer</t>
  </si>
  <si>
    <t>A. Williams</t>
  </si>
  <si>
    <t>17/07/2020</t>
  </si>
  <si>
    <t>steve.young@utilityco.co.uk</t>
  </si>
  <si>
    <t>+44 7463 319684</t>
  </si>
  <si>
    <t>LC738720B</t>
  </si>
  <si>
    <t>W1006</t>
  </si>
  <si>
    <t>Green</t>
  </si>
  <si>
    <t>Nadia</t>
  </si>
  <si>
    <t>Environmental Coordinator</t>
  </si>
  <si>
    <t>J. Henderson</t>
  </si>
  <si>
    <t>07/07/2019</t>
  </si>
  <si>
    <t>14/08/2020</t>
  </si>
  <si>
    <t>nadia.green@utilityco.co.uk</t>
  </si>
  <si>
    <t>+44 7941 133659</t>
  </si>
  <si>
    <t>NR380746A</t>
  </si>
  <si>
    <t>W1007</t>
  </si>
  <si>
    <t>Baker</t>
  </si>
  <si>
    <t>Tanya</t>
  </si>
  <si>
    <t>Electrical</t>
  </si>
  <si>
    <t>Electrical Technician</t>
  </si>
  <si>
    <t>Band B</t>
  </si>
  <si>
    <t>Midlands Centre – Birmingham</t>
  </si>
  <si>
    <t>17/12/2022</t>
  </si>
  <si>
    <t>26/09/2024</t>
  </si>
  <si>
    <t>tanya.baker@utilityco.co.uk</t>
  </si>
  <si>
    <t>+44 7352 881177</t>
  </si>
  <si>
    <t>YY375504D</t>
  </si>
  <si>
    <t>W1008</t>
  </si>
  <si>
    <t>Turner</t>
  </si>
  <si>
    <t>David</t>
  </si>
  <si>
    <t>Control Room</t>
  </si>
  <si>
    <t>Dispatch Coordinator</t>
  </si>
  <si>
    <t>Southern Depot – Reading</t>
  </si>
  <si>
    <t>07/10/2020</t>
  </si>
  <si>
    <t>david.turner@utilityco.co.uk</t>
  </si>
  <si>
    <t>+44 7256 757924</t>
  </si>
  <si>
    <t>HS725380A</t>
  </si>
  <si>
    <t>W1009</t>
  </si>
  <si>
    <t>Phillips</t>
  </si>
  <si>
    <t>Gas Operations</t>
  </si>
  <si>
    <t>Gas Technician</t>
  </si>
  <si>
    <t>Band E</t>
  </si>
  <si>
    <t>30/05/2019</t>
  </si>
  <si>
    <t>nadia.phillips@utilityco.co.uk</t>
  </si>
  <si>
    <t>+44 7798 663054</t>
  </si>
  <si>
    <t>LN216970C</t>
  </si>
  <si>
    <t>W1010</t>
  </si>
  <si>
    <t>Daniel</t>
  </si>
  <si>
    <t>Gas Engineer</t>
  </si>
  <si>
    <t>Western Office – Bristol</t>
  </si>
  <si>
    <t>10/04/2022</t>
  </si>
  <si>
    <t>daniel.turner@utilityco.co.uk</t>
  </si>
  <si>
    <t>+44 7961 769987</t>
  </si>
  <si>
    <t>XJ260263C</t>
  </si>
  <si>
    <t>W1011</t>
  </si>
  <si>
    <t>Johnson</t>
  </si>
  <si>
    <t>Site Manager</t>
  </si>
  <si>
    <t>18/08/2018</t>
  </si>
  <si>
    <t>tanya.johnson@utilityco.co.uk</t>
  </si>
  <si>
    <t>+44 7159 352572</t>
  </si>
  <si>
    <t>ZC189814D</t>
  </si>
  <si>
    <t>W1012</t>
  </si>
  <si>
    <t>Perez</t>
  </si>
  <si>
    <t>Apprentice Engineer</t>
  </si>
  <si>
    <t>24/04/2023</t>
  </si>
  <si>
    <t>david.perez@utilityco.co.uk</t>
  </si>
  <si>
    <t>+44 7640 736059</t>
  </si>
  <si>
    <t>SJ665492B</t>
  </si>
  <si>
    <t>W1013</t>
  </si>
  <si>
    <t>Carter</t>
  </si>
  <si>
    <t>Mia</t>
  </si>
  <si>
    <t>Project Management</t>
  </si>
  <si>
    <t>Project Coordinator</t>
  </si>
  <si>
    <t>P. Okafor</t>
  </si>
  <si>
    <t>17/01/2023</t>
  </si>
  <si>
    <t>mia.carter@utilityco.co.uk</t>
  </si>
  <si>
    <t>+44 7353 335612</t>
  </si>
  <si>
    <t>CN122056B</t>
  </si>
  <si>
    <t>W1014</t>
  </si>
  <si>
    <t>Harris</t>
  </si>
  <si>
    <t>Lisa</t>
  </si>
  <si>
    <t>Control Room Manager</t>
  </si>
  <si>
    <t>19/05/2018</t>
  </si>
  <si>
    <t>17/12/2018</t>
  </si>
  <si>
    <t>lisa.harris@utilityco.co.uk</t>
  </si>
  <si>
    <t>+44 7385 801474</t>
  </si>
  <si>
    <t>WJ665427B</t>
  </si>
  <si>
    <t>W1015</t>
  </si>
  <si>
    <t>Brian</t>
  </si>
  <si>
    <t>System Controller</t>
  </si>
  <si>
    <t>25/01/2019</t>
  </si>
  <si>
    <t>brian.adams@utilityco.co.uk</t>
  </si>
  <si>
    <t>+44 7462 544154</t>
  </si>
  <si>
    <t>ST864491A</t>
  </si>
  <si>
    <t>W1016</t>
  </si>
  <si>
    <t>Brown</t>
  </si>
  <si>
    <t>Mark</t>
  </si>
  <si>
    <t>GIS Analyst</t>
  </si>
  <si>
    <t>04/04/2020</t>
  </si>
  <si>
    <t>mark.brown@utilityco.co.uk</t>
  </si>
  <si>
    <t>+44 7296 299448</t>
  </si>
  <si>
    <t>YT246991D</t>
  </si>
  <si>
    <t>W1017</t>
  </si>
  <si>
    <t>Tom</t>
  </si>
  <si>
    <t>Groundworker</t>
  </si>
  <si>
    <t>13/07/2022</t>
  </si>
  <si>
    <t>tom.carter@utilityco.co.uk</t>
  </si>
  <si>
    <t>+44 7767 666847</t>
  </si>
  <si>
    <t>AC890170B</t>
  </si>
  <si>
    <t>W1018</t>
  </si>
  <si>
    <t>Nina</t>
  </si>
  <si>
    <t>Plant Operator</t>
  </si>
  <si>
    <t>23/01/2023</t>
  </si>
  <si>
    <t>nina.baker@utilityco.co.uk</t>
  </si>
  <si>
    <t>+44 7102 509386</t>
  </si>
  <si>
    <t>LT399105D</t>
  </si>
  <si>
    <t>W1019</t>
  </si>
  <si>
    <t>Jackson</t>
  </si>
  <si>
    <t>Zara</t>
  </si>
  <si>
    <t>31/08/2019</t>
  </si>
  <si>
    <t>zara.jackson@utilityco.co.uk</t>
  </si>
  <si>
    <t>+44 7865 428838</t>
  </si>
  <si>
    <t>BB712554D</t>
  </si>
  <si>
    <t>W1020</t>
  </si>
  <si>
    <t>Gary</t>
  </si>
  <si>
    <t>10/10/2022</t>
  </si>
  <si>
    <t>15/10/2023</t>
  </si>
  <si>
    <t>gary.garcia@utilityco.co.uk</t>
  </si>
  <si>
    <t>+44 7513 225710</t>
  </si>
  <si>
    <t>ZK707040A</t>
  </si>
  <si>
    <t>COMPLIANCE BY DEPARTMENT</t>
  </si>
  <si>
    <t>W1021</t>
  </si>
  <si>
    <t>Evans</t>
  </si>
  <si>
    <t>Diane</t>
  </si>
  <si>
    <t>06/12/2020</t>
  </si>
  <si>
    <t>WORKFORCE COMPOSITION</t>
  </si>
  <si>
    <t>diane.evans@utilityco.co.uk</t>
  </si>
  <si>
    <t>+44 7785 850981</t>
  </si>
  <si>
    <t>NK378517D</t>
  </si>
  <si>
    <t>W1022</t>
  </si>
  <si>
    <t>Smith</t>
  </si>
  <si>
    <t>Total Workers</t>
  </si>
  <si>
    <t>Avg Compliance</t>
  </si>
  <si>
    <t>27/07/2020</t>
  </si>
  <si>
    <t>Expired</t>
  </si>
  <si>
    <t>tom.smith@utilityco.co.uk</t>
  </si>
  <si>
    <t>Expiring</t>
  </si>
  <si>
    <t>+44 7650 323508</t>
  </si>
  <si>
    <t>On Track</t>
  </si>
  <si>
    <t>XL238890C</t>
  </si>
  <si>
    <t>Count</t>
  </si>
  <si>
    <t>% of Total</t>
  </si>
  <si>
    <t>W1023</t>
  </si>
  <si>
    <t>Action Required</t>
  </si>
  <si>
    <t>Chris</t>
  </si>
  <si>
    <t>04/09/2022</t>
  </si>
  <si>
    <t>chris.carter@utilityco.co.uk</t>
  </si>
  <si>
    <t>+44 7783 956795</t>
  </si>
  <si>
    <t>YM795613A</t>
  </si>
  <si>
    <t>W1024</t>
  </si>
  <si>
    <t>Parker</t>
  </si>
  <si>
    <t>T. Morrison</t>
  </si>
  <si>
    <t>15/11/2018</t>
  </si>
  <si>
    <t>16/02/2020</t>
  </si>
  <si>
    <t>mark.parker@utilityco.co.uk</t>
  </si>
  <si>
    <t>+44 7308 820892</t>
  </si>
  <si>
    <t>LX612262C</t>
  </si>
  <si>
    <t>W1025</t>
  </si>
  <si>
    <t>Williams</t>
  </si>
  <si>
    <t>Network Operations</t>
  </si>
  <si>
    <t>Network Operations Manager</t>
  </si>
  <si>
    <t>08/01/2018</t>
  </si>
  <si>
    <t>hannah.williams@utilityco.co.uk</t>
  </si>
  <si>
    <t>+44 7265 877236</t>
  </si>
  <si>
    <t>TY839945D</t>
  </si>
  <si>
    <t>W1026</t>
  </si>
  <si>
    <t>Campbell</t>
  </si>
  <si>
    <t>15/03/2018</t>
  </si>
  <si>
    <t>24/09/2019</t>
  </si>
  <si>
    <t>zara.campbell@utilityco.co.uk</t>
  </si>
  <si>
    <t>+44 7230 143860</t>
  </si>
  <si>
    <t>MP934794A</t>
  </si>
  <si>
    <t>W1027</t>
  </si>
  <si>
    <t>Wright</t>
  </si>
  <si>
    <t>Water Services</t>
  </si>
  <si>
    <t>Water Services Engineer</t>
  </si>
  <si>
    <t>L. Nakamura</t>
  </si>
  <si>
    <t>17/05/2022</t>
  </si>
  <si>
    <t>mark.wright@utilityco.co.uk</t>
  </si>
  <si>
    <t>+44 7342 270395</t>
  </si>
  <si>
    <t>HS125990B</t>
  </si>
  <si>
    <t>W1028</t>
  </si>
  <si>
    <t>Grace</t>
  </si>
  <si>
    <t>Water Technician</t>
  </si>
  <si>
    <t>23/11/2018</t>
  </si>
  <si>
    <t>grace.young@utilityco.co.uk</t>
  </si>
  <si>
    <t>+44 7979 593554</t>
  </si>
  <si>
    <t>KJ956253D</t>
  </si>
  <si>
    <t>W1029</t>
  </si>
  <si>
    <t>Michael</t>
  </si>
  <si>
    <t>18/02/2018</t>
  </si>
  <si>
    <t>michael.harris@utilityco.co.uk</t>
  </si>
  <si>
    <t>+44 7385 172792</t>
  </si>
  <si>
    <t>LP772642D</t>
  </si>
  <si>
    <t>W1030</t>
  </si>
  <si>
    <t>Davis</t>
  </si>
  <si>
    <t>Sarah</t>
  </si>
  <si>
    <t>02/12/2022</t>
  </si>
  <si>
    <t>sarah.davis@utilityco.co.uk</t>
  </si>
  <si>
    <t>+44 7139 213668</t>
  </si>
  <si>
    <t>SP863934C</t>
  </si>
  <si>
    <t>W1031</t>
  </si>
  <si>
    <t>Emma</t>
  </si>
  <si>
    <t>Metering Specialist</t>
  </si>
  <si>
    <t>emma.green@utilityco.co.uk</t>
  </si>
  <si>
    <t>+44 7145 843215</t>
  </si>
  <si>
    <t>SA645175B</t>
  </si>
  <si>
    <t>W1032</t>
  </si>
  <si>
    <t>Stewart</t>
  </si>
  <si>
    <t>05/10/2019</t>
  </si>
  <si>
    <t>07/08/2020</t>
  </si>
  <si>
    <t>sophie.stewart@utilityco.co.uk</t>
  </si>
  <si>
    <t>+44 7434 521947</t>
  </si>
  <si>
    <t>MY233470B</t>
  </si>
  <si>
    <t>W1033</t>
  </si>
  <si>
    <t>Fatima</t>
  </si>
  <si>
    <t>11/03/2021</t>
  </si>
  <si>
    <t>fatima.stewart@utilityco.co.uk</t>
  </si>
  <si>
    <t>+44 7411 400850</t>
  </si>
  <si>
    <t>JS923927C</t>
  </si>
  <si>
    <t>W1034</t>
  </si>
  <si>
    <t>Plant &amp; Vehicles</t>
  </si>
  <si>
    <t>Crane Operator</t>
  </si>
  <si>
    <t>27/08/2020</t>
  </si>
  <si>
    <t>nina.turner@utilityco.co.uk</t>
  </si>
  <si>
    <t>+44 7627 796101</t>
  </si>
  <si>
    <t>NC958179B</t>
  </si>
  <si>
    <t>W1035</t>
  </si>
  <si>
    <t>Taylor</t>
  </si>
  <si>
    <t>Robert</t>
  </si>
  <si>
    <t>SCADA Engineer</t>
  </si>
  <si>
    <t>20/02/2018</t>
  </si>
  <si>
    <t>05/10/2018</t>
  </si>
  <si>
    <t>robert.taylor@utilityco.co.uk</t>
  </si>
  <si>
    <t>+44 7566 534572</t>
  </si>
  <si>
    <t>ZJ853240D</t>
  </si>
  <si>
    <t>W1036</t>
  </si>
  <si>
    <t>James</t>
  </si>
  <si>
    <t>Head Office – London</t>
  </si>
  <si>
    <t>14/05/2022</t>
  </si>
  <si>
    <t>19/01/2024</t>
  </si>
  <si>
    <t>james.miller@utilityco.co.uk</t>
  </si>
  <si>
    <t>+44 7151 684482</t>
  </si>
  <si>
    <t>KE578634B</t>
  </si>
  <si>
    <t>W1037</t>
  </si>
  <si>
    <t>Collins</t>
  </si>
  <si>
    <t>Claire</t>
  </si>
  <si>
    <t>Transport Manager</t>
  </si>
  <si>
    <t>12/10/2019</t>
  </si>
  <si>
    <t>claire.collins@utilityco.co.uk</t>
  </si>
  <si>
    <t>+44 7262 879779</t>
  </si>
  <si>
    <t>WT371782B</t>
  </si>
  <si>
    <t>W1038</t>
  </si>
  <si>
    <t>Roberts</t>
  </si>
  <si>
    <t>Wendy</t>
  </si>
  <si>
    <t>07/07/2021</t>
  </si>
  <si>
    <t>wendy.roberts@utilityco.co.uk</t>
  </si>
  <si>
    <t>+44 7179 848206</t>
  </si>
  <si>
    <t>MK384913C</t>
  </si>
  <si>
    <t>W1039</t>
  </si>
  <si>
    <t>Meter Operator</t>
  </si>
  <si>
    <t>24/02/2020</t>
  </si>
  <si>
    <t>25/01/2021</t>
  </si>
  <si>
    <t>zara.harris@utilityco.co.uk</t>
  </si>
  <si>
    <t>+44 7517 446954</t>
  </si>
  <si>
    <t>YT535970A</t>
  </si>
  <si>
    <t>W1040</t>
  </si>
  <si>
    <t>Electrical Inspector</t>
  </si>
  <si>
    <t>21/10/2022</t>
  </si>
  <si>
    <t>diane.johnson@utilityco.co.uk</t>
  </si>
  <si>
    <t>+44 7106 468845</t>
  </si>
  <si>
    <t>MR994905D</t>
  </si>
  <si>
    <t>W1041</t>
  </si>
  <si>
    <t>Frank</t>
  </si>
  <si>
    <t>26/09/2020</t>
  </si>
  <si>
    <t>frank.harris@utilityco.co.uk</t>
  </si>
  <si>
    <t>+44 7597 130434</t>
  </si>
  <si>
    <t>RN801364D</t>
  </si>
  <si>
    <t>W1042</t>
  </si>
  <si>
    <t>Karen</t>
  </si>
  <si>
    <t>25/02/2018</t>
  </si>
  <si>
    <t>karen.campbell@utilityco.co.uk</t>
  </si>
  <si>
    <t>+44 7758 549433</t>
  </si>
  <si>
    <t>GT290556A</t>
  </si>
  <si>
    <t>W1043</t>
  </si>
  <si>
    <t>Hall</t>
  </si>
  <si>
    <t>23/11/2019</t>
  </si>
  <si>
    <t>nadia.hall@utilityco.co.uk</t>
  </si>
  <si>
    <t>+44 7358 975467</t>
  </si>
  <si>
    <t>CW120324A</t>
  </si>
  <si>
    <t>W1044</t>
  </si>
  <si>
    <t>Ahmed</t>
  </si>
  <si>
    <t>29/04/2023</t>
  </si>
  <si>
    <t>ahmed.johnson@utilityco.co.uk</t>
  </si>
  <si>
    <t>+44 7736 259784</t>
  </si>
  <si>
    <t>KG596564A</t>
  </si>
  <si>
    <t>W1045</t>
  </si>
  <si>
    <t>Scott</t>
  </si>
  <si>
    <t>10/12/2018</t>
  </si>
  <si>
    <t>daniel.scott@utilityco.co.uk</t>
  </si>
  <si>
    <t>+44 7418 213349</t>
  </si>
  <si>
    <t>ZA427110D</t>
  </si>
  <si>
    <t>W1046</t>
  </si>
  <si>
    <t>73%</t>
  </si>
  <si>
    <t>78%</t>
  </si>
  <si>
    <t>28/07/2018</t>
  </si>
  <si>
    <t>28/11/2019</t>
  </si>
  <si>
    <t>diane.martin@utilityco.co.uk</t>
  </si>
  <si>
    <t>+44 7455 658623</t>
  </si>
  <si>
    <t>SP172306C</t>
  </si>
  <si>
    <t>W1047</t>
  </si>
  <si>
    <t>Nelson</t>
  </si>
  <si>
    <t>Network Operator</t>
  </si>
  <si>
    <t>22/05/2023</t>
  </si>
  <si>
    <t>mark.nelson@utilityco.co.uk</t>
  </si>
  <si>
    <t>+44 7545 284692</t>
  </si>
  <si>
    <t>XL745830D</t>
  </si>
  <si>
    <t>W1048</t>
  </si>
  <si>
    <t>23/10/2019</t>
  </si>
  <si>
    <t>diane.young@utilityco.co.uk</t>
  </si>
  <si>
    <t>+44 7561 355709</t>
  </si>
  <si>
    <t>TZ739979D</t>
  </si>
  <si>
    <t>W1049</t>
  </si>
  <si>
    <t>Thomas</t>
  </si>
  <si>
    <t>Kevin</t>
  </si>
  <si>
    <t>25/09/2020</t>
  </si>
  <si>
    <t>kevin.thomas@utilityco.co.uk</t>
  </si>
  <si>
    <t>+44 7448 393243</t>
  </si>
  <si>
    <t>LY110644B</t>
  </si>
  <si>
    <t>W1050</t>
  </si>
  <si>
    <t>02/04/2022</t>
  </si>
  <si>
    <t>tanya.parker@utilityco.co.uk</t>
  </si>
  <si>
    <t>+44 7558 931450</t>
  </si>
  <si>
    <t>AC408528B</t>
  </si>
  <si>
    <t>W1051</t>
  </si>
  <si>
    <t>20/08/2022</t>
  </si>
  <si>
    <t>diane.scott@utilityco.co.uk</t>
  </si>
  <si>
    <t>+44 7460 836996</t>
  </si>
  <si>
    <t>TL421517C</t>
  </si>
  <si>
    <t>W1052</t>
  </si>
  <si>
    <t>HV Engineer</t>
  </si>
  <si>
    <t>02/03/2022</t>
  </si>
  <si>
    <t>kevin.davis@utilityco.co.uk</t>
  </si>
  <si>
    <t>+44 7321 874483</t>
  </si>
  <si>
    <t>WL859782C</t>
  </si>
  <si>
    <t>W1053</t>
  </si>
  <si>
    <t>12/09/2019</t>
  </si>
  <si>
    <t>mia.thomas@utilityco.co.uk</t>
  </si>
  <si>
    <t>+44 7146 157174</t>
  </si>
  <si>
    <t>YM831295B</t>
  </si>
  <si>
    <t>W1054</t>
  </si>
  <si>
    <t>06/08/2019</t>
  </si>
  <si>
    <t>27/05/2021</t>
  </si>
  <si>
    <t>james.evans@utilityco.co.uk</t>
  </si>
  <si>
    <t>+44 7288 153872</t>
  </si>
  <si>
    <t>LW219629A</t>
  </si>
  <si>
    <t>W1055</t>
  </si>
  <si>
    <t>02/11/2018</t>
  </si>
  <si>
    <t>07/03/2020</t>
  </si>
  <si>
    <t>lisa.taylor@utilityco.co.uk</t>
  </si>
  <si>
    <t>+44 7671 901577</t>
  </si>
  <si>
    <t>SK913373D</t>
  </si>
  <si>
    <t>27%</t>
  </si>
  <si>
    <t>76%</t>
  </si>
  <si>
    <t>Agency</t>
  </si>
  <si>
    <t>0%</t>
  </si>
  <si>
    <t>82%</t>
  </si>
  <si>
    <t>Apprentice</t>
  </si>
  <si>
    <t>86%</t>
  </si>
  <si>
    <t>Simon Adams</t>
  </si>
  <si>
    <t>HSEQ  ›  HSEQ Manager</t>
  </si>
  <si>
    <t>RECENTLY COMPLETED TRAINING (Last 30 Days)</t>
  </si>
  <si>
    <t>Course</t>
  </si>
  <si>
    <t>Date Completed</t>
  </si>
  <si>
    <t>Valid Until</t>
  </si>
  <si>
    <t>Trainer / Provider</t>
  </si>
  <si>
    <t>Sophie Miller</t>
  </si>
  <si>
    <t>Nadia Green</t>
  </si>
  <si>
    <t>First Aid (FAW)</t>
  </si>
  <si>
    <t>15/05/2026</t>
  </si>
  <si>
    <t>14/05/2029</t>
  </si>
  <si>
    <t>CITB Direct</t>
  </si>
  <si>
    <t>Steve Young</t>
  </si>
  <si>
    <t>ACS Gas (CCN1)</t>
  </si>
  <si>
    <t>Civil Works  ›  Site Supervisor</t>
  </si>
  <si>
    <t>11/05/2026</t>
  </si>
  <si>
    <t>10/05/2031</t>
  </si>
  <si>
    <t>Gas Safe Training</t>
  </si>
  <si>
    <t>Gary Garcia</t>
  </si>
  <si>
    <t>27/04/2026</t>
  </si>
  <si>
    <t>26/04/2029</t>
  </si>
  <si>
    <t>NPORS Ltd</t>
  </si>
  <si>
    <t>Zara Campbell</t>
  </si>
  <si>
    <t>12/05/2026</t>
  </si>
  <si>
    <t>11/05/2029</t>
  </si>
  <si>
    <t>Chorus Training</t>
  </si>
  <si>
    <t>Diane Martin</t>
  </si>
  <si>
    <t>Manual Handling</t>
  </si>
  <si>
    <t>09/05/2026</t>
  </si>
  <si>
    <t>08/05/2029</t>
  </si>
  <si>
    <t>Mark Nelson</t>
  </si>
  <si>
    <t>LV Switching</t>
  </si>
  <si>
    <t>20/05/2026</t>
  </si>
  <si>
    <t>19/05/2029</t>
  </si>
  <si>
    <t>Emma Green</t>
  </si>
  <si>
    <t>NRSWA Supvsr</t>
  </si>
  <si>
    <t>26/04/2026</t>
  </si>
  <si>
    <t>25/04/2031</t>
  </si>
  <si>
    <t>British Safety Council</t>
  </si>
  <si>
    <t>Nina Turner</t>
  </si>
  <si>
    <t>NRSWA Operative</t>
  </si>
  <si>
    <t>08/05/2031</t>
  </si>
  <si>
    <t>IOSH Learning</t>
  </si>
  <si>
    <t>Mark Wright</t>
  </si>
  <si>
    <t>Confined Space</t>
  </si>
  <si>
    <t>17/05/2026</t>
  </si>
  <si>
    <t>16/05/2029</t>
  </si>
  <si>
    <t>Tanya Parker</t>
  </si>
  <si>
    <t>SMSTS</t>
  </si>
  <si>
    <t>16/05/2031</t>
  </si>
  <si>
    <t>Claire Collins</t>
  </si>
  <si>
    <t>06/05/2026</t>
  </si>
  <si>
    <t>05/05/2029</t>
  </si>
  <si>
    <t>James Evans</t>
  </si>
  <si>
    <t>CPCS Excavator</t>
  </si>
  <si>
    <t>05/05/2026</t>
  </si>
  <si>
    <t>04/05/2031</t>
  </si>
  <si>
    <t>Steve Garcia</t>
  </si>
  <si>
    <t>TRAINING CATALOGUE  |  Utilities &amp; Infrastructure</t>
  </si>
  <si>
    <t>Course Code</t>
  </si>
  <si>
    <t>Course / Qualification Title</t>
  </si>
  <si>
    <t>Category</t>
  </si>
  <si>
    <t>Regulatory Body / Standard</t>
  </si>
  <si>
    <t>Validity (Years)</t>
  </si>
  <si>
    <t>Renewal Method</t>
  </si>
  <si>
    <t>Applies To (Role Groups)</t>
  </si>
  <si>
    <t>Mandatory / Advisory</t>
  </si>
  <si>
    <t>Notes</t>
  </si>
  <si>
    <t>HS-001</t>
  </si>
  <si>
    <t>Health &amp; Safety Induction</t>
  </si>
  <si>
    <t>Health &amp; Safety</t>
  </si>
  <si>
    <t>HSE / HSG65</t>
  </si>
  <si>
    <t>E-Learning + Assessment</t>
  </si>
  <si>
    <t>All Staff</t>
  </si>
  <si>
    <t>Mandatory</t>
  </si>
  <si>
    <t>Required before site access</t>
  </si>
  <si>
    <t>HS-002</t>
  </si>
  <si>
    <t>Working at Height</t>
  </si>
  <si>
    <t>Work at Height Regs 2005</t>
  </si>
  <si>
    <t>Practical + Theory</t>
  </si>
  <si>
    <t>Field Engineers, Inspectors, Technicians</t>
  </si>
  <si>
    <t>PASMA or IPAF certification accepted</t>
  </si>
  <si>
    <t>HS-003</t>
  </si>
  <si>
    <t>Confined Space Entry</t>
  </si>
  <si>
    <t>Confined Spaces Regs 1997</t>
  </si>
  <si>
    <t>Practical Assessment</t>
  </si>
  <si>
    <t>Network Ops, Field Engineers</t>
  </si>
  <si>
    <t>Supervisor and entrant levels differ</t>
  </si>
  <si>
    <t>HS-004</t>
  </si>
  <si>
    <t>Manual Handling Ops Regs 1992</t>
  </si>
  <si>
    <t>E-Learning</t>
  </si>
  <si>
    <t>All Site Staff</t>
  </si>
  <si>
    <t>HS-005</t>
  </si>
  <si>
    <t>First Aid at Work</t>
  </si>
  <si>
    <t>Health &amp; Safety (First Aid) Regs 1981</t>
  </si>
  <si>
    <t>Classroom + Practical</t>
  </si>
  <si>
    <t>All Teams (min 1 per team)</t>
  </si>
  <si>
    <t>FAW – 3 day course; EFAW – 1 day</t>
  </si>
  <si>
    <t>HS-006</t>
  </si>
  <si>
    <t>Asbestos Awareness</t>
  </si>
  <si>
    <t>CAR 2012 / L143</t>
  </si>
  <si>
    <t>Field Engineers, Inspectors</t>
  </si>
  <si>
    <t>Non-licensed work only</t>
  </si>
  <si>
    <t>HS-007</t>
  </si>
  <si>
    <t>Lone Working</t>
  </si>
  <si>
    <t>HSE Guidance</t>
  </si>
  <si>
    <t>All Field Staff</t>
  </si>
  <si>
    <t>HS-008</t>
  </si>
  <si>
    <t>COSHH Awareness</t>
  </si>
  <si>
    <t>COSHH Regs 2002</t>
  </si>
  <si>
    <t>Network Ops, Technicians</t>
  </si>
  <si>
    <t>HS-009</t>
  </si>
  <si>
    <t>Slips, Trips &amp; Falls</t>
  </si>
  <si>
    <t>Advisory</t>
  </si>
  <si>
    <t>EL-001</t>
  </si>
  <si>
    <t>City &amp; Guilds 2391 – Inspection &amp; Testing</t>
  </si>
  <si>
    <t>IET Wiring Regs (BS 7671)</t>
  </si>
  <si>
    <t>Exam + Practical</t>
  </si>
  <si>
    <t>Electrical Engineers</t>
  </si>
  <si>
    <t>17th / 18th Edition acceptable</t>
  </si>
  <si>
    <t>EL-002</t>
  </si>
  <si>
    <t>18th Edition Wiring Regulations</t>
  </si>
  <si>
    <t>IET BS 7671:2018</t>
  </si>
  <si>
    <t>Exam</t>
  </si>
  <si>
    <t>Electrical Engineers, Electrical Technicians</t>
  </si>
  <si>
    <t>Renewal via AM2 or update course</t>
  </si>
  <si>
    <t>EL-003</t>
  </si>
  <si>
    <t>HV Authorised Person (AP)</t>
  </si>
  <si>
    <t>ENA ENATS 35-1</t>
  </si>
  <si>
    <t>Practical + Written</t>
  </si>
  <si>
    <t>HV Engineers</t>
  </si>
  <si>
    <t>Company-specific AP authorisation</t>
  </si>
  <si>
    <t>EL-004</t>
  </si>
  <si>
    <t>Electricity at Work Regs 1989</t>
  </si>
  <si>
    <t>Practical + Assessment</t>
  </si>
  <si>
    <t>LV Engineers, Technicians</t>
  </si>
  <si>
    <t>EL-005</t>
  </si>
  <si>
    <t>NICEIC / NAPIT Registration</t>
  </si>
  <si>
    <t>NICEIC / NAPIT</t>
  </si>
  <si>
    <t>Annual Assessment</t>
  </si>
  <si>
    <t>Electrical Contractors</t>
  </si>
  <si>
    <t>For subcontractors performing notifiable work</t>
  </si>
  <si>
    <t>CV-001</t>
  </si>
  <si>
    <t>CSCS Card (Green Labourer)</t>
  </si>
  <si>
    <t>Civil</t>
  </si>
  <si>
    <t>CSCS Scheme</t>
  </si>
  <si>
    <t>Health &amp; Safety Test + NVQ</t>
  </si>
  <si>
    <t>Civil Labourers</t>
  </si>
  <si>
    <t>Must carry on site</t>
  </si>
  <si>
    <t>CV-002</t>
  </si>
  <si>
    <t>CSCS Card (Blue Skilled Worker)</t>
  </si>
  <si>
    <t>NVQ Level 2+</t>
  </si>
  <si>
    <t>Civil Technicians, Groundworkers</t>
  </si>
  <si>
    <t>CV-003</t>
  </si>
  <si>
    <t>CSCS Card (Gold – Supervisor)</t>
  </si>
  <si>
    <t>NVQ Level 3+</t>
  </si>
  <si>
    <t>Site Supervisors</t>
  </si>
  <si>
    <t>CV-004</t>
  </si>
  <si>
    <t>CSCS Card (Black – Manager)</t>
  </si>
  <si>
    <t>NVQ Level 6+</t>
  </si>
  <si>
    <t>Project Managers</t>
  </si>
  <si>
    <t>CV-005</t>
  </si>
  <si>
    <t>Street Works Supervisor (NRSWA Unit 6)</t>
  </si>
  <si>
    <t>NRSWA 1991</t>
  </si>
  <si>
    <t>Civil Supervisors</t>
  </si>
  <si>
    <t>Required for all on-highway works</t>
  </si>
  <si>
    <t>CV-006</t>
  </si>
  <si>
    <t>Street Works Operative (NRSWA Units 1-4)</t>
  </si>
  <si>
    <t>Practical + Units</t>
  </si>
  <si>
    <t>Groundworkers, Civil Operatives</t>
  </si>
  <si>
    <t>Field Engineering  ›  Senior Field Engineer</t>
  </si>
  <si>
    <t>CV-007</t>
  </si>
  <si>
    <t>Excavation &amp; Shoring</t>
  </si>
  <si>
    <t>CDM 2015</t>
  </si>
  <si>
    <t>Practical</t>
  </si>
  <si>
    <t>Groundworkers, Civil Engineers</t>
  </si>
  <si>
    <t>WA-001</t>
  </si>
  <si>
    <t>Water Industry Approved Contractor (WIAPS)</t>
  </si>
  <si>
    <t>Water</t>
  </si>
  <si>
    <t>Water Industry Act 1991</t>
  </si>
  <si>
    <t>Annual Audit</t>
  </si>
  <si>
    <t>Water Technicians, Plumbing Contractors</t>
  </si>
  <si>
    <t>Required for water fitting installation</t>
  </si>
  <si>
    <t>WA-002</t>
  </si>
  <si>
    <t>Pressure Testing &amp; Purging</t>
  </si>
  <si>
    <t>IGE/TD/3</t>
  </si>
  <si>
    <t>Water/Gas Engineers</t>
  </si>
  <si>
    <t>WA-003</t>
  </si>
  <si>
    <t>Legionella Awareness (L8)</t>
  </si>
  <si>
    <t>ACOP L8</t>
  </si>
  <si>
    <t>Facilities, Water Ops</t>
  </si>
  <si>
    <t>GS-001</t>
  </si>
  <si>
    <t>Gas Safe Registration</t>
  </si>
  <si>
    <t>Gas</t>
  </si>
  <si>
    <t>Gas Safe Register</t>
  </si>
  <si>
    <t>Annual Registration</t>
  </si>
  <si>
    <t>Gas Engineers</t>
  </si>
  <si>
    <t>ACS qualifications underpinning</t>
  </si>
  <si>
    <t>GS-002</t>
  </si>
  <si>
    <t>ACS Gas Competence (CCN1)</t>
  </si>
  <si>
    <t>Gas Industry Unsafe Situations Procedure</t>
  </si>
  <si>
    <t>Core domestic gas</t>
  </si>
  <si>
    <t>GS-003</t>
  </si>
  <si>
    <t>EUSR Water / Gas Hygiene</t>
  </si>
  <si>
    <t>Utilities</t>
  </si>
  <si>
    <t>EUSR</t>
  </si>
  <si>
    <t>All Utilities Operatives</t>
  </si>
  <si>
    <t>DR-004</t>
  </si>
  <si>
    <t>CPCS Plant Operator – Excavator</t>
  </si>
  <si>
    <t>CITB / CPCS</t>
  </si>
  <si>
    <t>Plant Operators</t>
  </si>
  <si>
    <t>DR-005</t>
  </si>
  <si>
    <t>CPCS Dumper Operator</t>
  </si>
  <si>
    <t>DR-006</t>
  </si>
  <si>
    <t>Forklift Truck (FLT) Operator</t>
  </si>
  <si>
    <t>ACOP L117</t>
  </si>
  <si>
    <t>Warehouse, Site Operatives</t>
  </si>
  <si>
    <t>Annual refresher recommended</t>
  </si>
  <si>
    <t>DR-007</t>
  </si>
  <si>
    <t>NPORS Telehandler</t>
  </si>
  <si>
    <t>NPORS</t>
  </si>
  <si>
    <t>Site Operatives</t>
  </si>
  <si>
    <t>EN-001</t>
  </si>
  <si>
    <t>Environmental Awareness</t>
  </si>
  <si>
    <t>Environmental</t>
  </si>
  <si>
    <t>ISO 14001</t>
  </si>
  <si>
    <t>EN-002</t>
  </si>
  <si>
    <t>Spill Response &amp; COSHH on Site</t>
  </si>
  <si>
    <t>EA Guidance</t>
  </si>
  <si>
    <t>Field Teams</t>
  </si>
  <si>
    <t>EN-003</t>
  </si>
  <si>
    <t>Waste Management (Duty of Care)</t>
  </si>
  <si>
    <t>Environmental Protection Act 1990</t>
  </si>
  <si>
    <t>Site Supervisors, Managers</t>
  </si>
  <si>
    <t>MG-001</t>
  </si>
  <si>
    <t>CDM Principal Contractor Duties</t>
  </si>
  <si>
    <t>Management</t>
  </si>
  <si>
    <t>Classroom</t>
  </si>
  <si>
    <t>Project Managers, Site Managers</t>
  </si>
  <si>
    <t>MG-002</t>
  </si>
  <si>
    <t>SMSTS (Site Management Safety Training Scheme)</t>
  </si>
  <si>
    <t>CITB</t>
  </si>
  <si>
    <t>Site Managers</t>
  </si>
  <si>
    <t>MG-003</t>
  </si>
  <si>
    <t>SSSTS (Site Supervisor Safety Training Scheme)</t>
  </si>
  <si>
    <t>MG-004</t>
  </si>
  <si>
    <t>IOSH Managing Safely</t>
  </si>
  <si>
    <t>IOSH</t>
  </si>
  <si>
    <t>Classroom + Exam</t>
  </si>
  <si>
    <t>All Managers &amp; Supervisors</t>
  </si>
  <si>
    <t>MG-005</t>
  </si>
  <si>
    <t>NEBOSH National General Certificate</t>
  </si>
  <si>
    <t>NEBOSH</t>
  </si>
  <si>
    <t>Exam + Project</t>
  </si>
  <si>
    <t>HSE Managers, Senior Supervisors</t>
  </si>
  <si>
    <t>MG-006</t>
  </si>
  <si>
    <t>Mental Health First Aid</t>
  </si>
  <si>
    <t>Wellbeing</t>
  </si>
  <si>
    <t>MHFA England</t>
  </si>
  <si>
    <t>All Team Leaders+</t>
  </si>
  <si>
    <t>DT-001</t>
  </si>
  <si>
    <t>Toolbox Talk – Monthly Safety</t>
  </si>
  <si>
    <t>Briefings</t>
  </si>
  <si>
    <t>Internal</t>
  </si>
  <si>
    <t>Briefing Record</t>
  </si>
  <si>
    <t>Monthly – record date only</t>
  </si>
  <si>
    <t>DT-002</t>
  </si>
  <si>
    <t>Permit to Work System</t>
  </si>
  <si>
    <t>Safety Systems</t>
  </si>
  <si>
    <t>Classroom + Assessment</t>
  </si>
  <si>
    <t>All Site Supervisors+</t>
  </si>
  <si>
    <t>DT-003</t>
  </si>
  <si>
    <t>Fire Marshal / Warden</t>
  </si>
  <si>
    <t>Fire Safety</t>
  </si>
  <si>
    <t>Regulatory Reform (Fire Safety) Order 2005</t>
  </si>
  <si>
    <t>Fire Marshals (min 1 per floor/site)</t>
  </si>
  <si>
    <t>DT-004</t>
  </si>
  <si>
    <t>Abrasive Wheels</t>
  </si>
  <si>
    <t>Plant Safety</t>
  </si>
  <si>
    <t>PUWER 1998</t>
  </si>
  <si>
    <t>Grinding / Cutting Operatives</t>
  </si>
  <si>
    <t>DT-005</t>
  </si>
  <si>
    <t>Noise &amp; Vibration Awareness (HAVs)</t>
  </si>
  <si>
    <t>Control of Vibration at Work Regs 2005</t>
  </si>
  <si>
    <t>All Power Tool Users</t>
  </si>
  <si>
    <t>HAV exposure monitoring required</t>
  </si>
  <si>
    <t>IT-001</t>
  </si>
  <si>
    <t>Cyber Security Awareness</t>
  </si>
  <si>
    <t>IT &amp; Data</t>
  </si>
  <si>
    <t>HMG Cyber Essentials</t>
  </si>
  <si>
    <t>All Office &amp; Remote Staff</t>
  </si>
  <si>
    <t>IT-002</t>
  </si>
  <si>
    <t>GDPR &amp; Data Protection</t>
  </si>
  <si>
    <t>UK GDPR / DPA 2018</t>
  </si>
  <si>
    <t>⚠  EXPIRY ALERTS  |  Expired &amp; Expiring Certifications</t>
  </si>
  <si>
    <t>This list updates automatically. When a certification in the Training Matrix becomes EXPIRED or EXPIRING, it appears here. EXPIRED entries appear first, followed by EXPIRING. Use the filters ▼ to sort by worker, course, or urgency.</t>
  </si>
  <si>
    <t>Job Role</t>
  </si>
  <si>
    <t>Course Title</t>
  </si>
  <si>
    <t>Expiry Date</t>
  </si>
  <si>
    <t>Days Remaining / Overdue</t>
  </si>
  <si>
    <t>🔶 Nadia Green</t>
  </si>
  <si>
    <t>HSEQ  ›  Environmental Coordinator</t>
  </si>
  <si>
    <t>🔶 Tanya Baker</t>
  </si>
  <si>
    <t>Electrical  ›  Electrical Technician</t>
  </si>
  <si>
    <t>David Turner</t>
  </si>
  <si>
    <t>Control Room  ›  Dispatch Coordinator</t>
  </si>
  <si>
    <t>Nadia Phillips</t>
  </si>
  <si>
    <t>Gas Operations  ›  Gas Technician</t>
  </si>
  <si>
    <t>Daniel Turner</t>
  </si>
  <si>
    <t>Gas Operations  ›  Gas Engineer</t>
  </si>
  <si>
    <t>Tanya Johnson</t>
  </si>
  <si>
    <t>Civil Works  ›  Site Manager</t>
  </si>
  <si>
    <t>David Perez</t>
  </si>
  <si>
    <t>Field Engineering  ›  Apprentice Engineer</t>
  </si>
  <si>
    <t>Mia Carter</t>
  </si>
  <si>
    <t>Project Management  ›  Project Coordinator</t>
  </si>
  <si>
    <t>⚙️  REFERENCE LISTS  |  Customise dropdown values here to match your organisation</t>
  </si>
  <si>
    <t>✏️  ADD NEW VALUES by typing directly into the yellow cells below each list. New entries will appear in the dropdowns automatically. Do not change the column headers.</t>
  </si>
  <si>
    <t>1️⃣  DEPARTMENTS</t>
  </si>
  <si>
    <t>4️⃣  JOB ROLES / TITLES</t>
  </si>
  <si>
    <t>6️⃣  TRAINING CATEGORIES</t>
  </si>
  <si>
    <t>Edit department names. Used in Worker Register and Training Matrix dropdowns.</t>
  </si>
  <si>
    <t>All valid job titles and their parent department. Add roles relevant to your org.</t>
  </si>
  <si>
    <t>Course categories used in the Training Catalogue.</t>
  </si>
  <si>
    <t>Department Name</t>
  </si>
  <si>
    <t>Parent Department</t>
  </si>
  <si>
    <t>Category Name</t>
  </si>
  <si>
    <t>Control Room Technician</t>
  </si>
  <si>
    <t>Field Engineer</t>
  </si>
  <si>
    <t>Finance &amp; Commercial</t>
  </si>
  <si>
    <t>LV Engineer</t>
  </si>
  <si>
    <t>HR &amp; People</t>
  </si>
  <si>
    <t>Asset Management</t>
  </si>
  <si>
    <t>Customer Operations</t>
  </si>
  <si>
    <t>Project Manager</t>
  </si>
  <si>
    <t>Graduate PM</t>
  </si>
  <si>
    <t>2️⃣  WORKER TYPES</t>
  </si>
  <si>
    <t>7️⃣  RENEWAL / DELIVERY METHODS</t>
  </si>
  <si>
    <t>Control the values in the 'Worker Type' column. Subcontractors are highlighted gold.</t>
  </si>
  <si>
    <t>How each course is delivered or renewed. Used in the Training Catalogue.</t>
  </si>
  <si>
    <t>Description / Notes</t>
  </si>
  <si>
    <t>Direct employment contract with the organisation</t>
  </si>
  <si>
    <t>Self-employed or via a contracting company – verify Gas Safe / CSCS etc.</t>
  </si>
  <si>
    <t>Supplied via a recruitment or labour agency</t>
  </si>
  <si>
    <t>On an apprenticeship programme – may have modified training requirements</t>
  </si>
  <si>
    <t>Safety Advisor</t>
  </si>
  <si>
    <t>Visitor</t>
  </si>
  <si>
    <t>Temporary site visitor – basic induction only required</t>
  </si>
  <si>
    <t>3️⃣  GRADES / BANDS</t>
  </si>
  <si>
    <t>Salary or seniority bands used in the Worker Register.</t>
  </si>
  <si>
    <t>Description</t>
  </si>
  <si>
    <t>Entry Level / Apprentice</t>
  </si>
  <si>
    <t>Operative / Technician</t>
  </si>
  <si>
    <t>Senior Operative / Senior Technician</t>
  </si>
  <si>
    <t>Supervisor / Team Leader</t>
  </si>
  <si>
    <t>5️⃣  SITES &amp; LOCATIONS</t>
  </si>
  <si>
    <t>Manager / Principal Engineer</t>
  </si>
  <si>
    <t>Site or depot names used across the workbook. Edit to match your locations.</t>
  </si>
  <si>
    <t>Band F</t>
  </si>
  <si>
    <t>Senior Manager / Head of</t>
  </si>
  <si>
    <t>Region / Notes</t>
  </si>
  <si>
    <t>8️⃣  MANDATORY vs ADVISORY</t>
  </si>
  <si>
    <t>Band G</t>
  </si>
  <si>
    <t>Director / Executive</t>
  </si>
  <si>
    <t>Yorkshire &amp; Humber region</t>
  </si>
  <si>
    <t>Controls whether a course is obligatory or recommended.</t>
  </si>
  <si>
    <t>South East region</t>
  </si>
  <si>
    <t>Midlands region</t>
  </si>
  <si>
    <t>Required by law or company policy – must be completed and renewed</t>
  </si>
  <si>
    <t>East Anglia region</t>
  </si>
  <si>
    <t>Recommended but not a legal requirement – complete where resources allow</t>
  </si>
  <si>
    <t>South West region</t>
  </si>
  <si>
    <t>Scotland region</t>
  </si>
  <si>
    <t>Wales region</t>
  </si>
  <si>
    <t>Central / corporate functions</t>
  </si>
  <si>
    <t>9️⃣  ACTIVE STATUS</t>
  </si>
  <si>
    <t>Used in the Worker Register to flag whether a worker is currently engaged.</t>
  </si>
  <si>
    <t>Meaning</t>
  </si>
  <si>
    <t>Worker is currently active on the books</t>
  </si>
  <si>
    <t>NO</t>
  </si>
  <si>
    <t>Worker has left or contract ended – archive row</t>
  </si>
  <si>
    <t>🎨  CERTIFICATION STATUS CODES  (read-only reference - colours are applied automatically)</t>
  </si>
  <si>
    <t>These status values are system-controlled. Do not change them - they drive the conditional formatting in the Training Matrix.</t>
  </si>
  <si>
    <t>Status Code</t>
  </si>
  <si>
    <t>Colour</t>
  </si>
  <si>
    <t>Hex Code</t>
  </si>
  <si>
    <t>VALID</t>
  </si>
  <si>
    <t>■■■■■</t>
  </si>
  <si>
    <t>#27AE60</t>
  </si>
  <si>
    <t>Certification current - no action required</t>
  </si>
  <si>
    <t>EXPIRING</t>
  </si>
  <si>
    <t>#F5A623</t>
  </si>
  <si>
    <t>Expires within 60 days - schedule renewal immediately</t>
  </si>
  <si>
    <t>EXPIRED</t>
  </si>
  <si>
    <t>#D0021B</t>
  </si>
  <si>
    <t>Certification lapsed - worker must be stood down from relevant tasks</t>
  </si>
  <si>
    <t>NOT TRAINED</t>
  </si>
  <si>
    <t>#8E44AD</t>
  </si>
  <si>
    <t>Training not yet completed - schedule immediately</t>
  </si>
  <si>
    <t>#AAAAAA</t>
  </si>
  <si>
    <t>Not applicable to this worker's role - leave blank</t>
  </si>
  <si>
    <t>🔶 Lisa Harris</t>
  </si>
  <si>
    <t>Control Room  ›  Control Room Manager</t>
  </si>
  <si>
    <t>Brian Adams</t>
  </si>
  <si>
    <t>Control Room  ›  System Controller</t>
  </si>
  <si>
    <t>Mark Brown</t>
  </si>
  <si>
    <t>IT &amp; Systems  ›  GIS Analyst</t>
  </si>
  <si>
    <t>Tom Carter</t>
  </si>
  <si>
    <t>Civil Works  ›  Groundworker</t>
  </si>
  <si>
    <t>Nina Baker</t>
  </si>
  <si>
    <t>Civil Works  ›  Plant Operator</t>
  </si>
  <si>
    <t>Zara Jackson</t>
  </si>
  <si>
    <t>🔶 Gary Garcia</t>
  </si>
  <si>
    <t>Diane Evans</t>
  </si>
  <si>
    <t>Tom Smith</t>
  </si>
  <si>
    <t>Chris Carter</t>
  </si>
  <si>
    <t>🔶 Mark Parker</t>
  </si>
  <si>
    <t>Hannah Williams</t>
  </si>
  <si>
    <t>Network Operations  ›  Network Operations Manager</t>
  </si>
  <si>
    <t>🔶 Zara Campbell</t>
  </si>
  <si>
    <t>Water Services  ›  Water Services Engineer</t>
  </si>
  <si>
    <t>Grace Young</t>
  </si>
  <si>
    <t>Water Services  ›  Water Technician</t>
  </si>
  <si>
    <t>Michael Harris</t>
  </si>
  <si>
    <t>Sarah Davis</t>
  </si>
  <si>
    <t>Gas Operations  ›  Metering Specialist</t>
  </si>
  <si>
    <t>🔶 Sophie Stewart</t>
  </si>
  <si>
    <t>Fatima Stewart</t>
  </si>
  <si>
    <t>Plant &amp; Vehicles  ›  Crane Operator</t>
  </si>
  <si>
    <t>🔶 Robert Taylor</t>
  </si>
  <si>
    <t>IT &amp; Systems  ›  SCADA Engineer</t>
  </si>
  <si>
    <t>🔶 James Miller</t>
  </si>
  <si>
    <t>Plant &amp; Vehicles  ›  Transport Manager</t>
  </si>
  <si>
    <t>Wendy Roberts</t>
  </si>
  <si>
    <t>🔶 Zara Harris</t>
  </si>
  <si>
    <t>Water Services  ›  Meter Operator</t>
  </si>
  <si>
    <t>Diane Johnson</t>
  </si>
  <si>
    <t>Electrical  ›  Electrical Inspector</t>
  </si>
  <si>
    <t>Frank Harris</t>
  </si>
  <si>
    <t>Karen Campbell</t>
  </si>
  <si>
    <t>Nadia Hall</t>
  </si>
  <si>
    <t>Ahmed Johnson</t>
  </si>
  <si>
    <t>Daniel Scott</t>
  </si>
  <si>
    <t>🔶 Diane Martin</t>
  </si>
  <si>
    <t>Network Operations  ›  Network Operator</t>
  </si>
  <si>
    <t>Diane Young</t>
  </si>
  <si>
    <t>Kevin Thomas</t>
  </si>
  <si>
    <t>🔶 Diane Scott</t>
  </si>
  <si>
    <t>Kevin Davis</t>
  </si>
  <si>
    <t>Electrical  ›  HV Engineer</t>
  </si>
  <si>
    <t>Mia Thomas</t>
  </si>
  <si>
    <t>🔶 James Evans</t>
  </si>
  <si>
    <t>🔶 Lisa Taylor</t>
  </si>
  <si>
    <t>✓  VALID</t>
  </si>
  <si>
    <t>!  EXPIRING</t>
  </si>
  <si>
    <t>✗  EXPIRED</t>
  </si>
  <si>
    <t>○  NOT TRAINED</t>
  </si>
  <si>
    <t>-  N/A</t>
  </si>
  <si>
    <t>Want to see it running against your own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</si>
</sst>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x14ac:knownFonts="1">
    <font>
      <sz val="11"/>
      <color theme="1"/>
      <name val="Calibri"/>
      <scheme val="minor"/>
    </font>
    <font>
      <sz val="11"/>
      <color rgb="FFFFFFFF"/>
      <name val="Poppins"/>
    </font>
    <font>
      <sz val="27"/>
      <color rgb="FFFFFFFF"/>
      <name val="Poppins"/>
    </font>
    <font>
      <sz val="11"/>
      <name val="Calibri"/>
      <family val="2"/>
    </font>
    <font>
      <b/>
      <sz val="13"/>
      <color rgb="FFFFFFFF"/>
      <name val="Poppins"/>
    </font>
    <font>
      <sz val="11"/>
      <color theme="1"/>
      <name val="Poppins"/>
    </font>
    <font>
      <sz val="10"/>
      <color rgb="FF24BDA0"/>
      <name val="Poppins"/>
    </font>
    <font>
      <b/>
      <sz val="10"/>
      <color rgb="FFFFFFFF"/>
      <name val="Poppins"/>
    </font>
    <font>
      <b/>
      <sz val="9"/>
      <color rgb="FFFFFFFF"/>
      <name val="Poppins"/>
    </font>
    <font>
      <sz val="10"/>
      <color rgb="FF444444"/>
      <name val="Poppins"/>
    </font>
    <font>
      <sz val="10"/>
      <color rgb="FFFFFFFF"/>
      <name val="Poppins"/>
    </font>
    <font>
      <i/>
      <sz val="9"/>
      <color rgb="FF555555"/>
      <name val="Poppins"/>
    </font>
    <font>
      <b/>
      <sz val="8"/>
      <color rgb="FFFFFFFF"/>
      <name val="Poppins"/>
    </font>
    <font>
      <b/>
      <sz val="17"/>
      <color rgb="FFFFFFFF"/>
      <name val="Poppins"/>
    </font>
    <font>
      <b/>
      <sz val="10"/>
      <color rgb="FF333333"/>
      <name val="Poppins"/>
    </font>
    <font>
      <b/>
      <sz val="10"/>
      <color rgb="FF1B2A4A"/>
      <name val="Poppins"/>
    </font>
    <font>
      <b/>
      <sz val="9"/>
      <color rgb="FF1A1A2E"/>
      <name val="Poppins"/>
    </font>
    <font>
      <sz val="9"/>
      <color rgb="FF1A1A2E"/>
      <name val="Poppins"/>
    </font>
    <font>
      <sz val="8"/>
      <color rgb="FF555555"/>
      <name val="Poppins"/>
    </font>
    <font>
      <sz val="9"/>
      <color rgb="FF222222"/>
      <name val="Poppins"/>
    </font>
    <font>
      <b/>
      <sz val="9"/>
      <color theme="1"/>
      <name val="Poppins"/>
    </font>
    <font>
      <sz val="11"/>
      <color theme="1"/>
      <name val="Calibri"/>
      <family val="2"/>
    </font>
    <font>
      <b/>
      <sz val="9"/>
      <color rgb="FF1B2A4A"/>
      <name val="Poppins"/>
    </font>
    <font>
      <i/>
      <sz val="10"/>
      <color rgb="FFFFFFFF"/>
      <name val="Poppins"/>
    </font>
    <font>
      <sz val="10"/>
      <color rgb="FFFFFFFF"/>
      <name val="Arial"/>
      <family val="2"/>
    </font>
    <font>
      <b/>
      <sz val="24"/>
      <color rgb="FF1B2A4A"/>
      <name val="Arial"/>
      <family val="2"/>
    </font>
    <font>
      <b/>
      <sz val="24"/>
      <color rgb="FF1E3A6E"/>
      <name val="Arial"/>
      <family val="2"/>
    </font>
    <font>
      <b/>
      <sz val="24"/>
      <color rgb="FFC8960C"/>
      <name val="Arial"/>
      <family val="2"/>
    </font>
    <font>
      <b/>
      <sz val="24"/>
      <color rgb="FF27AE60"/>
      <name val="Arial"/>
      <family val="2"/>
    </font>
    <font>
      <b/>
      <sz val="10"/>
      <color rgb="FF1A7A3E"/>
      <name val="Poppins"/>
    </font>
    <font>
      <b/>
      <sz val="10"/>
      <color rgb="FF888888"/>
      <name val="Poppins"/>
    </font>
    <font>
      <b/>
      <sz val="9"/>
      <color rgb="FF222222"/>
      <name val="Poppins"/>
    </font>
    <font>
      <b/>
      <sz val="24"/>
      <color rgb="FFD0021B"/>
      <name val="Arial"/>
      <family val="2"/>
    </font>
    <font>
      <b/>
      <sz val="9"/>
      <color rgb="FF1A7A3E"/>
      <name val="Poppins"/>
    </font>
    <font>
      <b/>
      <sz val="9"/>
      <color rgb="FF888888"/>
      <name val="Poppins"/>
    </font>
    <font>
      <b/>
      <sz val="24"/>
      <color rgb="FFF5A623"/>
      <name val="Arial"/>
      <family val="2"/>
    </font>
    <font>
      <b/>
      <sz val="9"/>
      <color rgb="FFC0021A"/>
      <name val="Poppins"/>
    </font>
    <font>
      <b/>
      <sz val="10"/>
      <color rgb="FFC0021A"/>
      <name val="Poppins"/>
    </font>
    <font>
      <b/>
      <sz val="24"/>
      <color rgb="FF00A99D"/>
      <name val="Arial"/>
      <family val="2"/>
    </font>
    <font>
      <b/>
      <sz val="24"/>
      <color rgb="FF8E44AD"/>
      <name val="Arial"/>
      <family val="2"/>
    </font>
    <font>
      <b/>
      <sz val="11"/>
      <color rgb="FFFFFFFF"/>
      <name val="Arial"/>
      <family val="2"/>
    </font>
    <font>
      <b/>
      <sz val="9"/>
      <color rgb="FFFFFFFF"/>
      <name val="Arial"/>
      <family val="2"/>
    </font>
    <font>
      <sz val="9"/>
      <color rgb="FF333333"/>
      <name val="Arial"/>
      <family val="2"/>
    </font>
    <font>
      <b/>
      <sz val="9"/>
      <color rgb="FFF5A623"/>
      <name val="Arial"/>
      <family val="2"/>
    </font>
    <font>
      <b/>
      <sz val="9"/>
      <color rgb="FF92650A"/>
      <name val="Poppins"/>
    </font>
    <font>
      <b/>
      <sz val="9"/>
      <color rgb="FF6B21A8"/>
      <name val="Poppins"/>
    </font>
    <font>
      <sz val="11"/>
      <color theme="1"/>
      <name val="Poppins"/>
    </font>
    <font>
      <b/>
      <sz val="10"/>
      <color rgb="FF92650A"/>
      <name val="Poppins"/>
    </font>
    <font>
      <b/>
      <sz val="9"/>
      <color rgb="FF27AE60"/>
      <name val="Arial"/>
      <family val="2"/>
    </font>
    <font>
      <b/>
      <sz val="10"/>
      <color rgb="FFFFFFFF"/>
      <name val="Arial"/>
      <family val="2"/>
    </font>
    <font>
      <b/>
      <sz val="10"/>
      <color rgb="FF6B21A8"/>
      <name val="Poppins"/>
    </font>
    <font>
      <i/>
      <sz val="9"/>
      <color rgb="FF092953"/>
      <name val="Poppins"/>
    </font>
    <font>
      <b/>
      <sz val="11"/>
      <color rgb="FFFFFFFF"/>
      <name val="Poppins"/>
    </font>
    <font>
      <i/>
      <sz val="8"/>
      <color rgb="FF555555"/>
      <name val="Poppins"/>
    </font>
    <font>
      <sz val="9"/>
      <color rgb="FFCCCCCC"/>
      <name val="Poppins"/>
    </font>
    <font>
      <sz val="9"/>
      <color rgb="FF888888"/>
      <name val="Poppins"/>
    </font>
    <font>
      <b/>
      <sz val="9"/>
      <color rgb="FF333333"/>
      <name val="Poppins"/>
    </font>
    <font>
      <sz val="10"/>
      <color rgb="FF27AE60"/>
      <name val="Poppins"/>
    </font>
    <font>
      <sz val="9"/>
      <color rgb="FF333333"/>
      <name val="Poppins"/>
    </font>
    <font>
      <sz val="10"/>
      <color rgb="FFF5A623"/>
      <name val="Poppins"/>
    </font>
    <font>
      <sz val="10"/>
      <color rgb="FFD0021B"/>
      <name val="Poppins"/>
    </font>
    <font>
      <sz val="10"/>
      <color rgb="FF8E44AD"/>
      <name val="Poppins"/>
    </font>
    <font>
      <sz val="10"/>
      <color rgb="FFAAAAAA"/>
      <name val="Poppins"/>
    </font>
    <font>
      <b/>
      <sz val="10"/>
      <color rgb="FF1FCAAA"/>
      <name val="Poppins"/>
    </font>
    <font>
      <sz val="15"/>
      <color rgb="FFFFFFFF"/>
      <name val="Poppins"/>
    </font>
    <font>
      <b/>
      <i/>
      <sz val="10"/>
      <color rgb="FF24BDA0"/>
      <name val="Poppins"/>
    </font>
  </fonts>
  <fills count="35">
    <fill>
      <patternFill patternType="none"/>
    </fill>
    <fill>
      <patternFill patternType="gray125"/>
    </fill>
    <fill>
      <patternFill patternType="solid">
        <fgColor rgb="FF091D39"/>
        <bgColor rgb="FF091D39"/>
      </patternFill>
    </fill>
    <fill>
      <patternFill patternType="solid">
        <fgColor rgb="FF0B254B"/>
        <bgColor rgb="FF0B254B"/>
      </patternFill>
    </fill>
    <fill>
      <patternFill patternType="solid">
        <fgColor rgb="FF27AE60"/>
        <bgColor rgb="FF27AE60"/>
      </patternFill>
    </fill>
    <fill>
      <patternFill patternType="solid">
        <fgColor rgb="FFE6F7F6"/>
        <bgColor rgb="FFE6F7F6"/>
      </patternFill>
    </fill>
    <fill>
      <patternFill patternType="solid">
        <fgColor rgb="FFF5A623"/>
        <bgColor rgb="FFF5A623"/>
      </patternFill>
    </fill>
    <fill>
      <patternFill patternType="solid">
        <fgColor rgb="FFE6FAF6"/>
        <bgColor rgb="FFE6FAF6"/>
      </patternFill>
    </fill>
    <fill>
      <patternFill patternType="solid">
        <fgColor rgb="FFFFFFFF"/>
        <bgColor rgb="FFFFFFFF"/>
      </patternFill>
    </fill>
    <fill>
      <patternFill patternType="solid">
        <fgColor rgb="FFD0021B"/>
        <bgColor rgb="FFD0021B"/>
      </patternFill>
    </fill>
    <fill>
      <patternFill patternType="solid">
        <fgColor rgb="FF9B59B6"/>
        <bgColor rgb="FF9B59B6"/>
      </patternFill>
    </fill>
    <fill>
      <patternFill patternType="solid">
        <fgColor rgb="FFF5F5F5"/>
        <bgColor rgb="FFF5F5F5"/>
      </patternFill>
    </fill>
    <fill>
      <patternFill patternType="solid">
        <fgColor rgb="FFC9A84C"/>
        <bgColor rgb="FFC9A84C"/>
      </patternFill>
    </fill>
    <fill>
      <patternFill patternType="solid">
        <fgColor rgb="FF0F2236"/>
        <bgColor rgb="FF0F2236"/>
      </patternFill>
    </fill>
    <fill>
      <patternFill patternType="solid">
        <fgColor rgb="FF1FCAAA"/>
        <bgColor rgb="FF1FCAAA"/>
      </patternFill>
    </fill>
    <fill>
      <patternFill patternType="solid">
        <fgColor rgb="FFFFF3CC"/>
        <bgColor rgb="FFFFF3CC"/>
      </patternFill>
    </fill>
    <fill>
      <patternFill patternType="solid">
        <fgColor rgb="FF00A99D"/>
        <bgColor rgb="FF00A99D"/>
      </patternFill>
    </fill>
    <fill>
      <patternFill patternType="solid">
        <fgColor rgb="FFFFE082"/>
        <bgColor rgb="FFFFE082"/>
      </patternFill>
    </fill>
    <fill>
      <patternFill patternType="solid">
        <fgColor rgb="FF1B2A4A"/>
        <bgColor rgb="FF1B2A4A"/>
      </patternFill>
    </fill>
    <fill>
      <patternFill patternType="solid">
        <fgColor rgb="FF1E3A6E"/>
        <bgColor rgb="FF1E3A6E"/>
      </patternFill>
    </fill>
    <fill>
      <patternFill patternType="solid">
        <fgColor rgb="FFC8960C"/>
        <bgColor rgb="FFC8960C"/>
      </patternFill>
    </fill>
    <fill>
      <patternFill patternType="solid">
        <fgColor rgb="FFD5F5E3"/>
        <bgColor rgb="FFD5F5E3"/>
      </patternFill>
    </fill>
    <fill>
      <patternFill patternType="solid">
        <fgColor rgb="FF8E44AD"/>
        <bgColor rgb="FF8E44AD"/>
      </patternFill>
    </fill>
    <fill>
      <patternFill patternType="solid">
        <fgColor rgb="FFF0F0F0"/>
        <bgColor rgb="FFF0F0F0"/>
      </patternFill>
    </fill>
    <fill>
      <patternFill patternType="solid">
        <fgColor rgb="FFEAF7EF"/>
        <bgColor rgb="FFEAF7EF"/>
      </patternFill>
    </fill>
    <fill>
      <patternFill patternType="solid">
        <fgColor rgb="FFFDECEA"/>
        <bgColor rgb="FFFDECEA"/>
      </patternFill>
    </fill>
    <fill>
      <patternFill patternType="solid">
        <fgColor rgb="FFFFF9DB"/>
        <bgColor rgb="FFFFF9DB"/>
      </patternFill>
    </fill>
    <fill>
      <patternFill patternType="solid">
        <fgColor rgb="FFF3E8FF"/>
        <bgColor rgb="FFF3E8FF"/>
      </patternFill>
    </fill>
    <fill>
      <patternFill patternType="solid">
        <fgColor rgb="FFFFF4E0"/>
        <bgColor rgb="FFFFF4E0"/>
      </patternFill>
    </fill>
    <fill>
      <patternFill patternType="solid">
        <fgColor rgb="FFF4F7FB"/>
        <bgColor rgb="FFF4F7FB"/>
      </patternFill>
    </fill>
    <fill>
      <patternFill patternType="solid">
        <fgColor rgb="FF092953"/>
        <bgColor rgb="FF092953"/>
      </patternFill>
    </fill>
    <fill>
      <patternFill patternType="solid">
        <fgColor rgb="FFFFFDE7"/>
        <bgColor rgb="FFFFFDE7"/>
      </patternFill>
    </fill>
    <fill>
      <patternFill patternType="solid">
        <fgColor rgb="FFAAAAAA"/>
        <bgColor rgb="FFAAAAAA"/>
      </patternFill>
    </fill>
    <fill>
      <patternFill patternType="solid">
        <fgColor rgb="FF0B244A"/>
        <bgColor rgb="FF0B254B"/>
      </patternFill>
    </fill>
    <fill>
      <patternFill patternType="solid">
        <fgColor rgb="FF0B244A"/>
        <bgColor indexed="64"/>
      </patternFill>
    </fill>
  </fills>
  <borders count="17">
    <border>
      <left/>
      <right/>
      <top/>
      <bottom/>
      <diagonal/>
    </border>
    <border>
      <left/>
      <right/>
      <top/>
      <bottom/>
      <diagonal/>
    </border>
    <border>
      <left/>
      <right/>
      <top/>
      <bottom/>
      <diagonal/>
    </border>
    <border>
      <left/>
      <right/>
      <top/>
      <bottom/>
      <diagonal/>
    </border>
    <border>
      <left/>
      <right/>
      <top/>
      <bottom/>
      <diagonal/>
    </border>
    <border>
      <left style="medium">
        <color rgb="FF092953"/>
      </left>
      <right style="medium">
        <color rgb="FF092953"/>
      </right>
      <top/>
      <bottom style="medium">
        <color rgb="FF092953"/>
      </bottom>
      <diagonal/>
    </border>
    <border>
      <left style="medium">
        <color rgb="FF1FCAAA"/>
      </left>
      <right/>
      <top/>
      <bottom/>
      <diagonal/>
    </border>
    <border>
      <left style="medium">
        <color rgb="FF092953"/>
      </left>
      <right style="medium">
        <color rgb="FF092953"/>
      </right>
      <top style="medium">
        <color rgb="FF092953"/>
      </top>
      <bottom style="medium">
        <color rgb="FF092953"/>
      </bottom>
      <diagonal/>
    </border>
    <border>
      <left style="thin">
        <color rgb="FFDDDDDD"/>
      </left>
      <right style="thin">
        <color rgb="FFDDDDDD"/>
      </right>
      <top style="thin">
        <color rgb="FFDDDDDD"/>
      </top>
      <bottom style="thin">
        <color rgb="FFDDDDDD"/>
      </bottom>
      <diagonal/>
    </border>
    <border>
      <left style="thin">
        <color rgb="FFBDBDBD"/>
      </left>
      <right style="thin">
        <color rgb="FFBDBDBD"/>
      </right>
      <top style="thin">
        <color rgb="FFBDBDBD"/>
      </top>
      <bottom style="thin">
        <color rgb="FFBDBDBD"/>
      </bottom>
      <diagonal/>
    </border>
    <border>
      <left style="thin">
        <color rgb="FFBDBDBD"/>
      </left>
      <right/>
      <top style="thin">
        <color rgb="FFBDBDBD"/>
      </top>
      <bottom style="thin">
        <color rgb="FFBDBDBD"/>
      </bottom>
      <diagonal/>
    </border>
    <border>
      <left/>
      <right/>
      <top style="thin">
        <color rgb="FFBDBDBD"/>
      </top>
      <bottom style="thin">
        <color rgb="FFBDBDBD"/>
      </bottom>
      <diagonal/>
    </border>
    <border>
      <left style="thin">
        <color rgb="FFCCCCCC"/>
      </left>
      <right style="thin">
        <color rgb="FFCCCCCC"/>
      </right>
      <top style="thin">
        <color rgb="FFCCCCCC"/>
      </top>
      <bottom style="thin">
        <color rgb="FFCCCCCC"/>
      </bottom>
      <diagonal/>
    </border>
    <border>
      <left style="thin">
        <color rgb="FFBDBDBD"/>
      </left>
      <right style="thin">
        <color rgb="FFBDBDBD"/>
      </right>
      <top/>
      <bottom style="thin">
        <color rgb="FFBDBDBD"/>
      </bottom>
      <diagonal/>
    </border>
    <border>
      <left style="thin">
        <color rgb="FFCCDDEE"/>
      </left>
      <right style="thin">
        <color rgb="FFCCDDEE"/>
      </right>
      <top style="thin">
        <color rgb="FFCCDDEE"/>
      </top>
      <bottom style="thin">
        <color rgb="FFCCDDEE"/>
      </bottom>
      <diagonal/>
    </border>
    <border>
      <left style="thin">
        <color rgb="FFDDDDDD"/>
      </left>
      <right/>
      <top style="thin">
        <color rgb="FFDDDDDD"/>
      </top>
      <bottom style="thin">
        <color rgb="FFDDDDDD"/>
      </bottom>
      <diagonal/>
    </border>
    <border>
      <left/>
      <right/>
      <top style="thin">
        <color rgb="FFDDDDDD"/>
      </top>
      <bottom style="thin">
        <color rgb="FFDDDDDD"/>
      </bottom>
      <diagonal/>
    </border>
  </borders>
  <cellStyleXfs count="1">
    <xf numFmtId="0" fontId="0" fillId="0" borderId="0"/>
  </cellStyleXfs>
  <cellXfs count="167">
    <xf numFmtId="0" fontId="0" fillId="0" borderId="0" xfId="0"/>
    <xf numFmtId="0" fontId="1" fillId="2" borderId="0" xfId="0" applyFont="1" applyFill="1"/>
    <xf numFmtId="0" fontId="2" fillId="2" borderId="1" xfId="0" applyFont="1" applyFill="1" applyBorder="1" applyAlignment="1">
      <alignment horizontal="left" vertical="center" wrapText="1"/>
    </xf>
    <xf numFmtId="0" fontId="4" fillId="2" borderId="0" xfId="0" applyFont="1" applyFill="1" applyAlignment="1">
      <alignment horizontal="center" vertical="center"/>
    </xf>
    <xf numFmtId="0" fontId="5" fillId="0" borderId="0" xfId="0" applyFont="1"/>
    <xf numFmtId="0" fontId="6" fillId="2" borderId="1" xfId="0" applyFont="1" applyFill="1" applyBorder="1" applyAlignment="1">
      <alignment horizontal="left" vertical="center"/>
    </xf>
    <xf numFmtId="0" fontId="7" fillId="4" borderId="4" xfId="0" applyFont="1" applyFill="1" applyBorder="1" applyAlignment="1">
      <alignment horizontal="center" vertical="center"/>
    </xf>
    <xf numFmtId="0" fontId="8" fillId="3" borderId="5" xfId="0" applyFont="1" applyFill="1" applyBorder="1" applyAlignment="1">
      <alignment horizontal="center" vertical="center" wrapText="1"/>
    </xf>
    <xf numFmtId="0" fontId="10" fillId="2" borderId="0" xfId="0" applyFont="1" applyFill="1"/>
    <xf numFmtId="0" fontId="7" fillId="6" borderId="4" xfId="0" applyFont="1" applyFill="1" applyBorder="1" applyAlignment="1">
      <alignment horizontal="center" vertical="center"/>
    </xf>
    <xf numFmtId="0" fontId="12" fillId="3" borderId="5" xfId="0" applyFont="1" applyFill="1" applyBorder="1" applyAlignment="1">
      <alignment horizontal="center" textRotation="90" wrapText="1"/>
    </xf>
    <xf numFmtId="0" fontId="11" fillId="7" borderId="4" xfId="0" applyFont="1" applyFill="1" applyBorder="1" applyAlignment="1">
      <alignment horizontal="left" vertical="center" wrapText="1"/>
    </xf>
    <xf numFmtId="0" fontId="7" fillId="9" borderId="4" xfId="0" applyFont="1" applyFill="1" applyBorder="1" applyAlignment="1">
      <alignment horizontal="center" vertical="center"/>
    </xf>
    <xf numFmtId="0" fontId="7" fillId="10" borderId="4" xfId="0" applyFont="1" applyFill="1" applyBorder="1" applyAlignment="1">
      <alignment horizontal="center" vertical="center"/>
    </xf>
    <xf numFmtId="0" fontId="13" fillId="2" borderId="1" xfId="0" applyFont="1" applyFill="1" applyBorder="1" applyAlignment="1">
      <alignment horizontal="left" vertical="center"/>
    </xf>
    <xf numFmtId="0" fontId="14" fillId="11" borderId="4" xfId="0" applyFont="1" applyFill="1" applyBorder="1" applyAlignment="1">
      <alignment horizontal="center" vertical="center"/>
    </xf>
    <xf numFmtId="0" fontId="14" fillId="12" borderId="4" xfId="0" applyFont="1" applyFill="1" applyBorder="1" applyAlignment="1">
      <alignment horizontal="center" vertical="center"/>
    </xf>
    <xf numFmtId="0" fontId="10" fillId="2" borderId="0" xfId="0" applyFont="1" applyFill="1" applyAlignment="1">
      <alignment horizontal="left" vertical="center" wrapText="1"/>
    </xf>
    <xf numFmtId="0" fontId="15" fillId="5" borderId="4" xfId="0" applyFont="1" applyFill="1" applyBorder="1" applyAlignment="1">
      <alignment horizontal="left" vertical="center"/>
    </xf>
    <xf numFmtId="0" fontId="15" fillId="8" borderId="4" xfId="0" applyFont="1" applyFill="1" applyBorder="1" applyAlignment="1">
      <alignment horizontal="left" vertical="center"/>
    </xf>
    <xf numFmtId="0" fontId="8" fillId="14" borderId="7" xfId="0" applyFont="1" applyFill="1" applyBorder="1" applyAlignment="1">
      <alignment horizontal="center" vertical="center" wrapText="1"/>
    </xf>
    <xf numFmtId="0" fontId="16" fillId="15" borderId="8" xfId="0" applyFont="1" applyFill="1" applyBorder="1" applyAlignment="1">
      <alignment horizontal="left" vertical="center"/>
    </xf>
    <xf numFmtId="0" fontId="17" fillId="15" borderId="8" xfId="0" applyFont="1" applyFill="1" applyBorder="1" applyAlignment="1">
      <alignment horizontal="center" vertical="center"/>
    </xf>
    <xf numFmtId="0" fontId="18" fillId="15" borderId="8" xfId="0" applyFont="1" applyFill="1" applyBorder="1" applyAlignment="1">
      <alignment horizontal="left" vertical="center"/>
    </xf>
    <xf numFmtId="0" fontId="19" fillId="15" borderId="9" xfId="0" applyFont="1" applyFill="1" applyBorder="1" applyAlignment="1">
      <alignment horizontal="center" vertical="center"/>
    </xf>
    <xf numFmtId="9" fontId="20" fillId="15" borderId="8" xfId="0" applyNumberFormat="1" applyFont="1" applyFill="1" applyBorder="1" applyAlignment="1">
      <alignment horizontal="center" vertical="center"/>
    </xf>
    <xf numFmtId="0" fontId="19" fillId="15" borderId="9" xfId="0" applyFont="1" applyFill="1" applyBorder="1" applyAlignment="1">
      <alignment horizontal="left" vertical="center"/>
    </xf>
    <xf numFmtId="0" fontId="21" fillId="16" borderId="4" xfId="0" applyFont="1" applyFill="1" applyBorder="1"/>
    <xf numFmtId="0" fontId="22" fillId="17" borderId="9" xfId="0" applyFont="1" applyFill="1" applyBorder="1" applyAlignment="1">
      <alignment horizontal="center" vertical="center"/>
    </xf>
    <xf numFmtId="0" fontId="21" fillId="0" borderId="0" xfId="0" applyFont="1"/>
    <xf numFmtId="0" fontId="29" fillId="21" borderId="8" xfId="0" applyFont="1" applyFill="1" applyBorder="1" applyAlignment="1">
      <alignment horizontal="center" vertical="center"/>
    </xf>
    <xf numFmtId="0" fontId="30" fillId="23" borderId="8" xfId="0" applyFont="1" applyFill="1" applyBorder="1" applyAlignment="1">
      <alignment horizontal="center" vertical="center"/>
    </xf>
    <xf numFmtId="9" fontId="20" fillId="21" borderId="12" xfId="0" applyNumberFormat="1" applyFont="1" applyFill="1" applyBorder="1" applyAlignment="1">
      <alignment horizontal="center" vertical="center"/>
    </xf>
    <xf numFmtId="0" fontId="31" fillId="15" borderId="9" xfId="0" applyFont="1" applyFill="1" applyBorder="1" applyAlignment="1">
      <alignment horizontal="center" vertical="center"/>
    </xf>
    <xf numFmtId="14" fontId="17" fillId="24" borderId="12" xfId="0" applyNumberFormat="1" applyFont="1" applyFill="1" applyBorder="1" applyAlignment="1">
      <alignment horizontal="center" vertical="center"/>
    </xf>
    <xf numFmtId="0" fontId="33" fillId="21" borderId="12" xfId="0" applyFont="1" applyFill="1" applyBorder="1" applyAlignment="1">
      <alignment horizontal="center" vertical="center"/>
    </xf>
    <xf numFmtId="0" fontId="19" fillId="8" borderId="9" xfId="0" applyFont="1" applyFill="1" applyBorder="1" applyAlignment="1">
      <alignment horizontal="center" vertical="center"/>
    </xf>
    <xf numFmtId="0" fontId="19" fillId="8" borderId="9" xfId="0" applyFont="1" applyFill="1" applyBorder="1" applyAlignment="1">
      <alignment horizontal="left" vertical="center"/>
    </xf>
    <xf numFmtId="0" fontId="34" fillId="23" borderId="12" xfId="0" applyFont="1" applyFill="1" applyBorder="1" applyAlignment="1">
      <alignment horizontal="center" vertical="center"/>
    </xf>
    <xf numFmtId="0" fontId="17" fillId="11" borderId="12" xfId="0" applyFont="1" applyFill="1" applyBorder="1" applyAlignment="1">
      <alignment horizontal="center" vertical="center"/>
    </xf>
    <xf numFmtId="0" fontId="19" fillId="11" borderId="9" xfId="0" applyFont="1" applyFill="1" applyBorder="1" applyAlignment="1">
      <alignment horizontal="center" vertical="center"/>
    </xf>
    <xf numFmtId="0" fontId="19" fillId="11" borderId="9" xfId="0" applyFont="1" applyFill="1" applyBorder="1" applyAlignment="1">
      <alignment horizontal="left" vertical="center"/>
    </xf>
    <xf numFmtId="0" fontId="36" fillId="25" borderId="12" xfId="0" applyFont="1" applyFill="1" applyBorder="1" applyAlignment="1">
      <alignment horizontal="center" vertical="center"/>
    </xf>
    <xf numFmtId="0" fontId="37" fillId="25" borderId="8" xfId="0" applyFont="1" applyFill="1" applyBorder="1" applyAlignment="1">
      <alignment horizontal="center" vertical="center"/>
    </xf>
    <xf numFmtId="0" fontId="41" fillId="16" borderId="9" xfId="0" applyFont="1" applyFill="1" applyBorder="1" applyAlignment="1">
      <alignment horizontal="center" vertical="center" wrapText="1"/>
    </xf>
    <xf numFmtId="0" fontId="42" fillId="8" borderId="9" xfId="0" applyFont="1" applyFill="1" applyBorder="1" applyAlignment="1">
      <alignment horizontal="left" vertical="center"/>
    </xf>
    <xf numFmtId="0" fontId="42" fillId="8" borderId="9" xfId="0" applyFont="1" applyFill="1" applyBorder="1" applyAlignment="1">
      <alignment horizontal="center" vertical="center"/>
    </xf>
    <xf numFmtId="9" fontId="43" fillId="8" borderId="9" xfId="0" applyNumberFormat="1" applyFont="1" applyFill="1" applyBorder="1" applyAlignment="1">
      <alignment horizontal="center" vertical="center"/>
    </xf>
    <xf numFmtId="0" fontId="44" fillId="26" borderId="12" xfId="0" applyFont="1" applyFill="1" applyBorder="1" applyAlignment="1">
      <alignment horizontal="center" vertical="center"/>
    </xf>
    <xf numFmtId="9" fontId="20" fillId="26" borderId="12" xfId="0" applyNumberFormat="1" applyFont="1" applyFill="1" applyBorder="1" applyAlignment="1">
      <alignment horizontal="center" vertical="center"/>
    </xf>
    <xf numFmtId="0" fontId="17" fillId="25" borderId="12" xfId="0" applyFont="1" applyFill="1" applyBorder="1" applyAlignment="1">
      <alignment horizontal="center" vertical="center"/>
    </xf>
    <xf numFmtId="0" fontId="45" fillId="27" borderId="12" xfId="0" applyFont="1" applyFill="1" applyBorder="1" applyAlignment="1">
      <alignment horizontal="center" vertical="center"/>
    </xf>
    <xf numFmtId="14" fontId="17" fillId="25" borderId="12" xfId="0" applyNumberFormat="1" applyFont="1" applyFill="1" applyBorder="1" applyAlignment="1">
      <alignment horizontal="center" vertical="center"/>
    </xf>
    <xf numFmtId="14" fontId="17" fillId="28" borderId="12" xfId="0" applyNumberFormat="1" applyFont="1" applyFill="1" applyBorder="1" applyAlignment="1">
      <alignment horizontal="center" vertical="center"/>
    </xf>
    <xf numFmtId="0" fontId="42" fillId="11" borderId="9" xfId="0" applyFont="1" applyFill="1" applyBorder="1" applyAlignment="1">
      <alignment horizontal="left" vertical="center"/>
    </xf>
    <xf numFmtId="0" fontId="42" fillId="11" borderId="9" xfId="0" applyFont="1" applyFill="1" applyBorder="1" applyAlignment="1">
      <alignment horizontal="center" vertical="center"/>
    </xf>
    <xf numFmtId="9" fontId="43" fillId="11" borderId="9" xfId="0" applyNumberFormat="1" applyFont="1" applyFill="1" applyBorder="1" applyAlignment="1">
      <alignment horizontal="center" vertical="center"/>
    </xf>
    <xf numFmtId="9" fontId="20" fillId="25" borderId="12" xfId="0" applyNumberFormat="1" applyFont="1" applyFill="1" applyBorder="1" applyAlignment="1">
      <alignment horizontal="center" vertical="center"/>
    </xf>
    <xf numFmtId="0" fontId="46" fillId="0" borderId="0" xfId="0" applyFont="1"/>
    <xf numFmtId="0" fontId="42" fillId="15" borderId="9" xfId="0" applyFont="1" applyFill="1" applyBorder="1" applyAlignment="1">
      <alignment horizontal="left" vertical="center"/>
    </xf>
    <xf numFmtId="0" fontId="42" fillId="15" borderId="9" xfId="0" applyFont="1" applyFill="1" applyBorder="1" applyAlignment="1">
      <alignment horizontal="center" vertical="center"/>
    </xf>
    <xf numFmtId="0" fontId="17" fillId="8" borderId="8" xfId="0" applyFont="1" applyFill="1" applyBorder="1" applyAlignment="1">
      <alignment horizontal="left" vertical="center"/>
    </xf>
    <xf numFmtId="0" fontId="17" fillId="8" borderId="8" xfId="0" applyFont="1" applyFill="1" applyBorder="1" applyAlignment="1">
      <alignment horizontal="center" vertical="center"/>
    </xf>
    <xf numFmtId="0" fontId="18" fillId="8" borderId="8" xfId="0" applyFont="1" applyFill="1" applyBorder="1" applyAlignment="1">
      <alignment horizontal="left" vertical="center"/>
    </xf>
    <xf numFmtId="9" fontId="20" fillId="8" borderId="8" xfId="0" applyNumberFormat="1" applyFont="1" applyFill="1" applyBorder="1" applyAlignment="1">
      <alignment horizontal="center" vertical="center"/>
    </xf>
    <xf numFmtId="0" fontId="47" fillId="26" borderId="8" xfId="0" applyFont="1" applyFill="1" applyBorder="1" applyAlignment="1">
      <alignment horizontal="center" vertical="center"/>
    </xf>
    <xf numFmtId="9" fontId="48" fillId="11" borderId="9" xfId="0" applyNumberFormat="1" applyFont="1" applyFill="1" applyBorder="1" applyAlignment="1">
      <alignment horizontal="center" vertical="center"/>
    </xf>
    <xf numFmtId="0" fontId="41" fillId="16" borderId="9" xfId="0" applyFont="1" applyFill="1" applyBorder="1" applyAlignment="1">
      <alignment horizontal="center" vertical="center"/>
    </xf>
    <xf numFmtId="0" fontId="17" fillId="29" borderId="8" xfId="0" applyFont="1" applyFill="1" applyBorder="1" applyAlignment="1">
      <alignment horizontal="left" vertical="center"/>
    </xf>
    <xf numFmtId="0" fontId="42" fillId="24" borderId="9" xfId="0" applyFont="1" applyFill="1" applyBorder="1" applyAlignment="1">
      <alignment horizontal="center" vertical="center"/>
    </xf>
    <xf numFmtId="0" fontId="17" fillId="29" borderId="8" xfId="0" applyFont="1" applyFill="1" applyBorder="1" applyAlignment="1">
      <alignment horizontal="center" vertical="center"/>
    </xf>
    <xf numFmtId="0" fontId="18" fillId="29" borderId="8" xfId="0" applyFont="1" applyFill="1" applyBorder="1" applyAlignment="1">
      <alignment horizontal="left" vertical="center"/>
    </xf>
    <xf numFmtId="9" fontId="20" fillId="29" borderId="8" xfId="0" applyNumberFormat="1" applyFont="1" applyFill="1" applyBorder="1" applyAlignment="1">
      <alignment horizontal="center" vertical="center"/>
    </xf>
    <xf numFmtId="0" fontId="50" fillId="27" borderId="8" xfId="0" applyFont="1" applyFill="1" applyBorder="1" applyAlignment="1">
      <alignment horizontal="center" vertical="center"/>
    </xf>
    <xf numFmtId="9" fontId="20" fillId="0" borderId="9" xfId="0" applyNumberFormat="1" applyFont="1" applyBorder="1" applyAlignment="1">
      <alignment horizontal="center" vertical="center"/>
    </xf>
    <xf numFmtId="0" fontId="7" fillId="3" borderId="13" xfId="0" applyFont="1" applyFill="1" applyBorder="1" applyAlignment="1">
      <alignment horizontal="center" vertical="center" wrapText="1"/>
    </xf>
    <xf numFmtId="0" fontId="5" fillId="3" borderId="0" xfId="0" applyFont="1" applyFill="1"/>
    <xf numFmtId="0" fontId="19" fillId="8" borderId="9" xfId="0" applyFont="1" applyFill="1" applyBorder="1" applyAlignment="1">
      <alignment horizontal="left" vertical="center" wrapText="1"/>
    </xf>
    <xf numFmtId="0" fontId="19" fillId="11" borderId="9" xfId="0" applyFont="1" applyFill="1" applyBorder="1" applyAlignment="1">
      <alignment horizontal="left" vertical="center" wrapText="1"/>
    </xf>
    <xf numFmtId="0" fontId="8" fillId="30" borderId="7" xfId="0" applyFont="1" applyFill="1" applyBorder="1" applyAlignment="1">
      <alignment horizontal="center" vertical="center" wrapText="1"/>
    </xf>
    <xf numFmtId="0" fontId="17" fillId="8" borderId="12" xfId="0" applyFont="1" applyFill="1" applyBorder="1" applyAlignment="1">
      <alignment horizontal="center" vertical="center"/>
    </xf>
    <xf numFmtId="0" fontId="17" fillId="8" borderId="12" xfId="0" applyFont="1" applyFill="1" applyBorder="1" applyAlignment="1">
      <alignment horizontal="left" vertical="center"/>
    </xf>
    <xf numFmtId="0" fontId="46" fillId="16" borderId="4" xfId="0" applyFont="1" applyFill="1" applyBorder="1" applyAlignment="1">
      <alignment wrapText="1"/>
    </xf>
    <xf numFmtId="0" fontId="46" fillId="0" borderId="0" xfId="0" applyFont="1" applyAlignment="1">
      <alignment wrapText="1"/>
    </xf>
    <xf numFmtId="0" fontId="52" fillId="3" borderId="4" xfId="0" applyFont="1" applyFill="1" applyBorder="1" applyAlignment="1">
      <alignment horizontal="center" vertical="center" wrapText="1"/>
    </xf>
    <xf numFmtId="0" fontId="53" fillId="5" borderId="4" xfId="0" applyFont="1" applyFill="1" applyBorder="1" applyAlignment="1">
      <alignment horizontal="left" vertical="center" wrapText="1"/>
    </xf>
    <xf numFmtId="0" fontId="8" fillId="16" borderId="9" xfId="0" applyFont="1" applyFill="1" applyBorder="1" applyAlignment="1">
      <alignment horizontal="center" vertical="center" wrapText="1"/>
    </xf>
    <xf numFmtId="0" fontId="19" fillId="31" borderId="9" xfId="0" applyFont="1" applyFill="1" applyBorder="1" applyAlignment="1">
      <alignment horizontal="left" vertical="center" wrapText="1"/>
    </xf>
    <xf numFmtId="0" fontId="54" fillId="31" borderId="14" xfId="0" applyFont="1" applyFill="1" applyBorder="1" applyAlignment="1">
      <alignment horizontal="left" vertical="center" wrapText="1"/>
    </xf>
    <xf numFmtId="0" fontId="55" fillId="11" borderId="9" xfId="0" applyFont="1" applyFill="1" applyBorder="1" applyAlignment="1">
      <alignment horizontal="left" vertical="center" wrapText="1"/>
    </xf>
    <xf numFmtId="0" fontId="55" fillId="8" borderId="9" xfId="0" applyFont="1" applyFill="1" applyBorder="1" applyAlignment="1">
      <alignment horizontal="left" vertical="center" wrapText="1"/>
    </xf>
    <xf numFmtId="0" fontId="8" fillId="16" borderId="13" xfId="0" applyFont="1" applyFill="1" applyBorder="1" applyAlignment="1">
      <alignment horizontal="center" vertical="center" wrapText="1"/>
    </xf>
    <xf numFmtId="0" fontId="56" fillId="11" borderId="9" xfId="0" applyFont="1" applyFill="1" applyBorder="1" applyAlignment="1">
      <alignment horizontal="center" vertical="center" wrapText="1"/>
    </xf>
    <xf numFmtId="0" fontId="57" fillId="4" borderId="9" xfId="0" applyFont="1" applyFill="1" applyBorder="1" applyAlignment="1">
      <alignment horizontal="center" vertical="center" wrapText="1"/>
    </xf>
    <xf numFmtId="0" fontId="58" fillId="11" borderId="9" xfId="0" applyFont="1" applyFill="1" applyBorder="1" applyAlignment="1">
      <alignment horizontal="center" vertical="center" wrapText="1"/>
    </xf>
    <xf numFmtId="0" fontId="58" fillId="11" borderId="9" xfId="0" applyFont="1" applyFill="1" applyBorder="1" applyAlignment="1">
      <alignment horizontal="left" vertical="center" wrapText="1"/>
    </xf>
    <xf numFmtId="0" fontId="56" fillId="8" borderId="9" xfId="0" applyFont="1" applyFill="1" applyBorder="1" applyAlignment="1">
      <alignment horizontal="center" vertical="center" wrapText="1"/>
    </xf>
    <xf numFmtId="0" fontId="59" fillId="6" borderId="9" xfId="0" applyFont="1" applyFill="1" applyBorder="1" applyAlignment="1">
      <alignment horizontal="center" vertical="center" wrapText="1"/>
    </xf>
    <xf numFmtId="0" fontId="58" fillId="8" borderId="9" xfId="0" applyFont="1" applyFill="1" applyBorder="1" applyAlignment="1">
      <alignment horizontal="center" vertical="center" wrapText="1"/>
    </xf>
    <xf numFmtId="0" fontId="58" fillId="8" borderId="9" xfId="0" applyFont="1" applyFill="1" applyBorder="1" applyAlignment="1">
      <alignment horizontal="left" vertical="center" wrapText="1"/>
    </xf>
    <xf numFmtId="0" fontId="60" fillId="9" borderId="9" xfId="0" applyFont="1" applyFill="1" applyBorder="1" applyAlignment="1">
      <alignment horizontal="center" vertical="center" wrapText="1"/>
    </xf>
    <xf numFmtId="0" fontId="61" fillId="22" borderId="9" xfId="0" applyFont="1" applyFill="1" applyBorder="1" applyAlignment="1">
      <alignment horizontal="center" vertical="center" wrapText="1"/>
    </xf>
    <xf numFmtId="0" fontId="62" fillId="32" borderId="9"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2" borderId="1" xfId="0" applyFont="1" applyFill="1" applyBorder="1" applyAlignment="1">
      <alignment horizontal="left" vertical="center"/>
    </xf>
    <xf numFmtId="0" fontId="3" fillId="0" borderId="2" xfId="0" applyFont="1" applyBorder="1"/>
    <xf numFmtId="0" fontId="2" fillId="2" borderId="1" xfId="0" applyFont="1" applyFill="1" applyBorder="1" applyAlignment="1">
      <alignment horizontal="left" vertical="center" wrapText="1"/>
    </xf>
    <xf numFmtId="0" fontId="3" fillId="0" borderId="3" xfId="0" applyFont="1" applyBorder="1"/>
    <xf numFmtId="0" fontId="10" fillId="2" borderId="0" xfId="0" applyFont="1" applyFill="1" applyAlignment="1">
      <alignment horizontal="left" vertical="center" wrapText="1"/>
    </xf>
    <xf numFmtId="0" fontId="0" fillId="0" borderId="0" xfId="0"/>
    <xf numFmtId="0" fontId="10" fillId="13" borderId="6" xfId="0" applyFont="1" applyFill="1" applyBorder="1" applyAlignment="1">
      <alignment horizontal="left" vertical="center" wrapText="1"/>
    </xf>
    <xf numFmtId="0" fontId="10" fillId="2" borderId="0" xfId="0" applyFont="1" applyFill="1" applyAlignment="1">
      <alignment vertical="top" wrapText="1"/>
    </xf>
    <xf numFmtId="0" fontId="9" fillId="8" borderId="1" xfId="0" applyFont="1" applyFill="1" applyBorder="1" applyAlignment="1">
      <alignment horizontal="left" vertical="center"/>
    </xf>
    <xf numFmtId="0" fontId="9" fillId="5" borderId="1" xfId="0" applyFont="1" applyFill="1" applyBorder="1" applyAlignment="1">
      <alignment horizontal="left" vertical="center"/>
    </xf>
    <xf numFmtId="0" fontId="23" fillId="2" borderId="0" xfId="0" applyFont="1" applyFill="1" applyAlignment="1">
      <alignment horizontal="left" vertical="center" wrapText="1"/>
    </xf>
    <xf numFmtId="0" fontId="2" fillId="3" borderId="1" xfId="0" applyFont="1" applyFill="1" applyBorder="1" applyAlignment="1">
      <alignment horizontal="left" vertical="center" wrapText="1"/>
    </xf>
    <xf numFmtId="0" fontId="33" fillId="21" borderId="15" xfId="0" applyFont="1" applyFill="1" applyBorder="1" applyAlignment="1">
      <alignment horizontal="center" vertical="center"/>
    </xf>
    <xf numFmtId="0" fontId="3" fillId="0" borderId="16" xfId="0" applyFont="1" applyBorder="1"/>
    <xf numFmtId="0" fontId="44" fillId="26" borderId="15" xfId="0" applyFont="1" applyFill="1" applyBorder="1" applyAlignment="1">
      <alignment horizontal="center" vertical="center"/>
    </xf>
    <xf numFmtId="0" fontId="36" fillId="25" borderId="15" xfId="0" applyFont="1" applyFill="1" applyBorder="1" applyAlignment="1">
      <alignment horizontal="center" vertical="center"/>
    </xf>
    <xf numFmtId="0" fontId="45" fillId="27" borderId="15" xfId="0" applyFont="1" applyFill="1" applyBorder="1" applyAlignment="1">
      <alignment horizontal="center" vertical="center"/>
    </xf>
    <xf numFmtId="0" fontId="34" fillId="23" borderId="15" xfId="0" applyFont="1" applyFill="1" applyBorder="1" applyAlignment="1">
      <alignment horizontal="center" vertical="center"/>
    </xf>
    <xf numFmtId="0" fontId="11" fillId="7" borderId="1" xfId="0" applyFont="1" applyFill="1" applyBorder="1" applyAlignment="1">
      <alignment horizontal="left" vertical="center" wrapText="1"/>
    </xf>
    <xf numFmtId="0" fontId="7"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24" fillId="4" borderId="1" xfId="0" applyFont="1" applyFill="1" applyBorder="1" applyAlignment="1">
      <alignment horizontal="left" vertical="center"/>
    </xf>
    <xf numFmtId="9" fontId="28" fillId="8" borderId="10" xfId="0" applyNumberFormat="1" applyFont="1" applyFill="1" applyBorder="1" applyAlignment="1">
      <alignment horizontal="center" vertical="center"/>
    </xf>
    <xf numFmtId="0" fontId="3" fillId="0" borderId="11" xfId="0" applyFont="1" applyBorder="1"/>
    <xf numFmtId="0" fontId="2" fillId="3" borderId="1" xfId="0" applyFont="1" applyFill="1" applyBorder="1" applyAlignment="1">
      <alignment horizontal="center" vertical="center" wrapText="1"/>
    </xf>
    <xf numFmtId="0" fontId="24" fillId="18" borderId="1" xfId="0" applyFont="1" applyFill="1" applyBorder="1" applyAlignment="1">
      <alignment horizontal="left" vertical="center"/>
    </xf>
    <xf numFmtId="0" fontId="24" fillId="19" borderId="1" xfId="0" applyFont="1" applyFill="1" applyBorder="1" applyAlignment="1">
      <alignment horizontal="left" vertical="center"/>
    </xf>
    <xf numFmtId="0" fontId="24" fillId="20" borderId="1" xfId="0" applyFont="1" applyFill="1" applyBorder="1" applyAlignment="1">
      <alignment horizontal="left" vertical="center"/>
    </xf>
    <xf numFmtId="0" fontId="25" fillId="8" borderId="10" xfId="0" applyFont="1" applyFill="1" applyBorder="1" applyAlignment="1">
      <alignment horizontal="center" vertical="center"/>
    </xf>
    <xf numFmtId="0" fontId="27" fillId="8" borderId="10" xfId="0" applyFont="1" applyFill="1" applyBorder="1" applyAlignment="1">
      <alignment horizontal="center" vertical="center"/>
    </xf>
    <xf numFmtId="0" fontId="21" fillId="18" borderId="1" xfId="0" applyFont="1" applyFill="1" applyBorder="1"/>
    <xf numFmtId="0" fontId="21" fillId="6" borderId="1" xfId="0" applyFont="1" applyFill="1" applyBorder="1"/>
    <xf numFmtId="0" fontId="40" fillId="2" borderId="1" xfId="0" applyFont="1" applyFill="1" applyBorder="1" applyAlignment="1">
      <alignment horizontal="center" vertical="center"/>
    </xf>
    <xf numFmtId="0" fontId="49" fillId="19" borderId="1" xfId="0" applyFont="1" applyFill="1" applyBorder="1" applyAlignment="1">
      <alignment horizontal="center" vertical="center"/>
    </xf>
    <xf numFmtId="0" fontId="26" fillId="8" borderId="10" xfId="0" applyFont="1" applyFill="1" applyBorder="1" applyAlignment="1">
      <alignment horizontal="center" vertical="center"/>
    </xf>
    <xf numFmtId="0" fontId="21" fillId="19" borderId="1" xfId="0" applyFont="1" applyFill="1" applyBorder="1"/>
    <xf numFmtId="0" fontId="24" fillId="9" borderId="1" xfId="0" applyFont="1" applyFill="1" applyBorder="1" applyAlignment="1">
      <alignment horizontal="left" vertical="center"/>
    </xf>
    <xf numFmtId="0" fontId="24" fillId="6" borderId="1" xfId="0" applyFont="1" applyFill="1" applyBorder="1" applyAlignment="1">
      <alignment horizontal="left" vertical="center"/>
    </xf>
    <xf numFmtId="0" fontId="32" fillId="8" borderId="10" xfId="0" applyFont="1" applyFill="1" applyBorder="1" applyAlignment="1">
      <alignment horizontal="center" vertical="center"/>
    </xf>
    <xf numFmtId="0" fontId="35" fillId="8" borderId="10" xfId="0" applyFont="1" applyFill="1" applyBorder="1" applyAlignment="1">
      <alignment horizontal="center" vertical="center"/>
    </xf>
    <xf numFmtId="0" fontId="21" fillId="9" borderId="1" xfId="0" applyFont="1" applyFill="1" applyBorder="1"/>
    <xf numFmtId="0" fontId="21" fillId="22" borderId="1" xfId="0" applyFont="1" applyFill="1" applyBorder="1"/>
    <xf numFmtId="0" fontId="21" fillId="20" borderId="1" xfId="0" applyFont="1" applyFill="1" applyBorder="1"/>
    <xf numFmtId="0" fontId="21" fillId="4" borderId="1" xfId="0" applyFont="1" applyFill="1" applyBorder="1"/>
    <xf numFmtId="0" fontId="24" fillId="16" borderId="1" xfId="0" applyFont="1" applyFill="1" applyBorder="1" applyAlignment="1">
      <alignment horizontal="left" vertical="center"/>
    </xf>
    <xf numFmtId="0" fontId="24" fillId="22" borderId="1" xfId="0" applyFont="1" applyFill="1" applyBorder="1" applyAlignment="1">
      <alignment horizontal="left" vertical="center"/>
    </xf>
    <xf numFmtId="0" fontId="38" fillId="8" borderId="10" xfId="0" applyFont="1" applyFill="1" applyBorder="1" applyAlignment="1">
      <alignment horizontal="center" vertical="center"/>
    </xf>
    <xf numFmtId="0" fontId="39" fillId="8" borderId="10" xfId="0" applyFont="1" applyFill="1" applyBorder="1" applyAlignment="1">
      <alignment horizontal="center" vertical="center"/>
    </xf>
    <xf numFmtId="0" fontId="21" fillId="16" borderId="1" xfId="0" applyFont="1" applyFill="1" applyBorder="1"/>
    <xf numFmtId="0" fontId="2" fillId="9" borderId="1" xfId="0" applyFont="1" applyFill="1" applyBorder="1" applyAlignment="1">
      <alignment horizontal="left" vertical="center" wrapText="1"/>
    </xf>
    <xf numFmtId="0" fontId="11" fillId="0" borderId="0" xfId="0" applyFont="1" applyAlignment="1">
      <alignment horizontal="left" vertical="center" wrapText="1"/>
    </xf>
    <xf numFmtId="0" fontId="51" fillId="28" borderId="1" xfId="0" applyFont="1" applyFill="1" applyBorder="1" applyAlignment="1">
      <alignment horizontal="left" vertical="center" wrapText="1"/>
    </xf>
    <xf numFmtId="0" fontId="52" fillId="3" borderId="1" xfId="0" applyFont="1" applyFill="1" applyBorder="1" applyAlignment="1">
      <alignment horizontal="center" vertical="center" wrapText="1"/>
    </xf>
    <xf numFmtId="0" fontId="53" fillId="5" borderId="1" xfId="0" applyFont="1" applyFill="1" applyBorder="1" applyAlignment="1">
      <alignment horizontal="left" vertical="center" wrapText="1"/>
    </xf>
    <xf numFmtId="0" fontId="64" fillId="2" borderId="0" xfId="0" applyFont="1" applyFill="1" applyAlignment="1">
      <alignment horizontal="center" vertical="top"/>
    </xf>
    <xf numFmtId="0" fontId="0" fillId="0" borderId="0" xfId="0" applyAlignment="1">
      <alignment horizontal="center" vertical="top"/>
    </xf>
    <xf numFmtId="0" fontId="2" fillId="33" borderId="1" xfId="0" applyFont="1" applyFill="1" applyBorder="1" applyAlignment="1">
      <alignment horizontal="left" vertical="center" wrapText="1"/>
    </xf>
    <xf numFmtId="0" fontId="3" fillId="34" borderId="2" xfId="0" applyFont="1" applyFill="1" applyBorder="1"/>
    <xf numFmtId="0" fontId="3" fillId="34" borderId="3" xfId="0" applyFont="1" applyFill="1" applyBorder="1"/>
    <xf numFmtId="0" fontId="5" fillId="34" borderId="0" xfId="0" applyFont="1" applyFill="1"/>
    <xf numFmtId="0" fontId="0" fillId="34" borderId="0" xfId="0" applyFill="1"/>
    <xf numFmtId="0" fontId="3" fillId="0" borderId="2" xfId="0" applyFont="1" applyBorder="1" applyAlignment="1"/>
    <xf numFmtId="0" fontId="3" fillId="0" borderId="3" xfId="0" applyFont="1" applyBorder="1" applyAlignment="1"/>
  </cellXfs>
  <cellStyles count="1">
    <cellStyle name="Normal" xfId="0" builtinId="0"/>
  </cellStyles>
  <dxfs count="34">
    <dxf>
      <font>
        <sz val="9"/>
        <color rgb="FFFFFFFF"/>
        <name val="Arial"/>
      </font>
      <fill>
        <patternFill patternType="solid">
          <fgColor rgb="FFFFFFFF"/>
          <bgColor rgb="FFFFFFFF"/>
        </patternFill>
      </fill>
    </dxf>
    <dxf>
      <font>
        <sz val="9"/>
        <color rgb="FF1A1A2E"/>
        <name val="Arial"/>
      </font>
      <fill>
        <patternFill patternType="solid">
          <fgColor rgb="FFFFFBF0"/>
          <bgColor rgb="FFFFFBF0"/>
        </patternFill>
      </fill>
    </dxf>
    <dxf>
      <font>
        <sz val="9"/>
        <color rgb="FF1A1A2E"/>
        <name val="Arial"/>
      </font>
      <fill>
        <patternFill patternType="solid">
          <fgColor rgb="FFFEF0EF"/>
          <bgColor rgb="FFFEF0EF"/>
        </patternFill>
      </fill>
    </dxf>
    <dxf>
      <font>
        <sz val="9"/>
        <color rgb="FFFFFFFF"/>
        <name val="Arial"/>
      </font>
      <fill>
        <patternFill patternType="solid">
          <fgColor rgb="FFFFFFFF"/>
          <bgColor rgb="FFFFFFFF"/>
        </patternFill>
      </fill>
    </dxf>
    <dxf>
      <font>
        <b/>
        <sz val="9"/>
        <color rgb="FF92650A"/>
        <name val="Arial"/>
      </font>
      <fill>
        <patternFill patternType="solid">
          <fgColor rgb="FFFFF9DB"/>
          <bgColor rgb="FFFFF9DB"/>
        </patternFill>
      </fill>
    </dxf>
    <dxf>
      <font>
        <b/>
        <sz val="9"/>
        <color rgb="FFC0021A"/>
        <name val="Arial"/>
      </font>
      <fill>
        <patternFill patternType="solid">
          <fgColor rgb="FFFDECEA"/>
          <bgColor rgb="FFFDECEA"/>
        </patternFill>
      </fill>
    </dxf>
    <dxf>
      <font>
        <sz val="9"/>
        <color rgb="FFFFFFFF"/>
        <name val="Arial"/>
      </font>
      <fill>
        <patternFill patternType="solid">
          <fgColor rgb="FFFFFFFF"/>
          <bgColor rgb="FFFFFFFF"/>
        </patternFill>
      </fill>
    </dxf>
    <dxf>
      <font>
        <sz val="9"/>
        <color rgb="FF1A1A2E"/>
        <name val="Arial"/>
      </font>
      <fill>
        <patternFill patternType="solid">
          <fgColor rgb="FFFFFBF0"/>
          <bgColor rgb="FFFFFBF0"/>
        </patternFill>
      </fill>
    </dxf>
    <dxf>
      <font>
        <sz val="9"/>
        <color rgb="FF1A1A2E"/>
        <name val="Arial"/>
      </font>
      <fill>
        <patternFill patternType="solid">
          <fgColor rgb="FFFEF0EF"/>
          <bgColor rgb="FFFEF0EF"/>
        </patternFill>
      </fill>
    </dxf>
    <dxf>
      <font>
        <b/>
        <sz val="9"/>
        <color rgb="FFB7730A"/>
        <name val="Arial"/>
      </font>
      <fill>
        <patternFill patternType="solid">
          <fgColor rgb="FFFEF9E7"/>
          <bgColor rgb="FFFEF9E7"/>
        </patternFill>
      </fill>
    </dxf>
    <dxf>
      <font>
        <b/>
        <sz val="9"/>
        <color rgb="FFC0021A"/>
        <name val="Arial"/>
      </font>
      <fill>
        <patternFill patternType="solid">
          <fgColor rgb="FFFDECEA"/>
          <bgColor rgb="FFFDECEA"/>
        </patternFill>
      </fill>
    </dxf>
    <dxf>
      <font>
        <sz val="9"/>
        <color rgb="FFAAAAAA"/>
        <name val="Arial"/>
      </font>
      <fill>
        <patternFill patternType="solid">
          <fgColor rgb="FFEEEEEE"/>
          <bgColor rgb="FFEEEEEE"/>
        </patternFill>
      </fill>
    </dxf>
    <dxf>
      <font>
        <sz val="9"/>
        <color rgb="FF92700A"/>
        <name val="Arial"/>
      </font>
      <fill>
        <patternFill patternType="solid">
          <fgColor rgb="FFFFF3CC"/>
          <bgColor rgb="FFFFF3CC"/>
        </patternFill>
      </fill>
    </dxf>
    <dxf>
      <font>
        <b/>
        <sz val="9"/>
        <color rgb="FFD0021B"/>
        <name val="Arial"/>
      </font>
      <fill>
        <patternFill patternType="solid">
          <fgColor rgb="FFFDECEA"/>
          <bgColor rgb="FFFDECEA"/>
        </patternFill>
      </fill>
    </dxf>
    <dxf>
      <font>
        <b/>
        <sz val="9"/>
        <color rgb="FFF5A623"/>
        <name val="Arial"/>
      </font>
      <fill>
        <patternFill patternType="solid">
          <fgColor rgb="FFFEF9E7"/>
          <bgColor rgb="FFFEF9E7"/>
        </patternFill>
      </fill>
    </dxf>
    <dxf>
      <font>
        <b/>
        <sz val="9"/>
        <color rgb="FF27AE60"/>
        <name val="Arial"/>
      </font>
      <fill>
        <patternFill patternType="solid">
          <fgColor rgb="FFD5F5E3"/>
          <bgColor rgb="FFD5F5E3"/>
        </patternFill>
      </fill>
    </dxf>
    <dxf>
      <font>
        <b/>
        <sz val="9"/>
        <color rgb="FF888888"/>
        <name val="Arial"/>
      </font>
      <fill>
        <patternFill patternType="solid">
          <fgColor rgb="FFF0F0F0"/>
          <bgColor rgb="FFF0F0F0"/>
        </patternFill>
      </fill>
    </dxf>
    <dxf>
      <font>
        <b/>
        <sz val="9"/>
        <color rgb="FF6B21A8"/>
        <name val="Arial"/>
      </font>
      <fill>
        <patternFill patternType="solid">
          <fgColor rgb="FFF3E8FF"/>
          <bgColor rgb="FFF3E8FF"/>
        </patternFill>
      </fill>
    </dxf>
    <dxf>
      <font>
        <b/>
        <sz val="9"/>
        <color rgb="FF1A7A3E"/>
        <name val="Arial"/>
      </font>
      <fill>
        <patternFill patternType="solid">
          <fgColor rgb="FFD5F5E3"/>
          <bgColor rgb="FFD5F5E3"/>
        </patternFill>
      </fill>
    </dxf>
    <dxf>
      <font>
        <b/>
        <sz val="9"/>
        <color rgb="FF92650A"/>
        <name val="Arial"/>
      </font>
      <fill>
        <patternFill patternType="solid">
          <fgColor rgb="FFFFF9DB"/>
          <bgColor rgb="FFFFF9DB"/>
        </patternFill>
      </fill>
    </dxf>
    <dxf>
      <font>
        <b/>
        <sz val="9"/>
        <color rgb="FFC0021A"/>
        <name val="Arial"/>
      </font>
      <fill>
        <patternFill patternType="solid">
          <fgColor rgb="FFFDECEA"/>
          <bgColor rgb="FFFDECEA"/>
        </patternFill>
      </fill>
    </dxf>
    <dxf>
      <font>
        <b/>
        <sz val="9"/>
        <color rgb="FFC0021A"/>
        <name val="Arial"/>
      </font>
      <fill>
        <patternFill patternType="solid">
          <fgColor rgb="FFFDECEA"/>
          <bgColor rgb="FFFDECEA"/>
        </patternFill>
      </fill>
    </dxf>
    <dxf>
      <font>
        <b/>
        <sz val="9"/>
        <color rgb="FF92650A"/>
        <name val="Arial"/>
      </font>
      <fill>
        <patternFill patternType="solid">
          <fgColor rgb="FFFFF9DB"/>
          <bgColor rgb="FFFFF9DB"/>
        </patternFill>
      </fill>
    </dxf>
    <dxf>
      <font>
        <b/>
        <sz val="9"/>
        <color rgb="FF1A7A3E"/>
        <name val="Arial"/>
      </font>
      <fill>
        <patternFill patternType="solid">
          <fgColor rgb="FFD5F5E3"/>
          <bgColor rgb="FFD5F5E3"/>
        </patternFill>
      </fill>
    </dxf>
    <dxf>
      <font>
        <sz val="9"/>
        <color rgb="FF92700A"/>
        <name val="Arial"/>
      </font>
      <fill>
        <patternFill patternType="solid">
          <fgColor rgb="FFFFF3CC"/>
          <bgColor rgb="FFFFF3CC"/>
        </patternFill>
      </fill>
    </dxf>
    <dxf>
      <font>
        <b/>
        <sz val="10"/>
        <color rgb="FF888888"/>
        <name val="Arial"/>
      </font>
      <fill>
        <patternFill patternType="solid">
          <fgColor rgb="FFF0F0F0"/>
          <bgColor rgb="FFF0F0F0"/>
        </patternFill>
      </fill>
    </dxf>
    <dxf>
      <font>
        <b/>
        <sz val="10"/>
        <color rgb="FF6B21A8"/>
        <name val="Arial"/>
      </font>
      <fill>
        <patternFill patternType="solid">
          <fgColor rgb="FFF3E8FF"/>
          <bgColor rgb="FFF3E8FF"/>
        </patternFill>
      </fill>
    </dxf>
    <dxf>
      <font>
        <b/>
        <sz val="10"/>
        <color rgb="FFC0021A"/>
        <name val="Arial"/>
      </font>
      <fill>
        <patternFill patternType="solid">
          <fgColor rgb="FFFDECEA"/>
          <bgColor rgb="FFFDECEA"/>
        </patternFill>
      </fill>
    </dxf>
    <dxf>
      <font>
        <b/>
        <sz val="10"/>
        <color rgb="FF92650A"/>
        <name val="Arial"/>
      </font>
      <fill>
        <patternFill patternType="solid">
          <fgColor rgb="FFFFF9DB"/>
          <bgColor rgb="FFFFF9DB"/>
        </patternFill>
      </fill>
    </dxf>
    <dxf>
      <font>
        <b/>
        <sz val="10"/>
        <color rgb="FF1A7A3E"/>
        <name val="Arial"/>
      </font>
      <fill>
        <patternFill patternType="solid">
          <fgColor rgb="FFD5F5E3"/>
          <bgColor rgb="FFD5F5E3"/>
        </patternFill>
      </fill>
    </dxf>
    <dxf>
      <font>
        <b/>
        <sz val="9"/>
        <color rgb="FFC0021A"/>
        <name val="Arial"/>
      </font>
      <fill>
        <patternFill patternType="solid">
          <fgColor rgb="FFFDECEA"/>
          <bgColor rgb="FFFDECEA"/>
        </patternFill>
      </fill>
    </dxf>
    <dxf>
      <font>
        <b/>
        <sz val="9"/>
        <color rgb="FF92650A"/>
        <name val="Arial"/>
      </font>
      <fill>
        <patternFill patternType="solid">
          <fgColor rgb="FFFFF9DB"/>
          <bgColor rgb="FFFFF9DB"/>
        </patternFill>
      </fill>
    </dxf>
    <dxf>
      <font>
        <b/>
        <sz val="9"/>
        <color rgb="FF1A7A3E"/>
        <name val="Arial"/>
      </font>
      <fill>
        <patternFill patternType="solid">
          <fgColor rgb="FFD5F5E3"/>
          <bgColor rgb="FFD5F5E3"/>
        </patternFill>
      </fill>
    </dxf>
    <dxf>
      <font>
        <sz val="9"/>
        <color rgb="FF92700A"/>
        <name val="Arial"/>
      </font>
      <fill>
        <patternFill patternType="solid">
          <fgColor rgb="FFFFF3CC"/>
          <bgColor rgb="FFFFF3CC"/>
        </patternFill>
      </fill>
    </dxf>
  </dxfs>
  <tableStyles count="0" defaultTableStyle="TableStyleMedium2" defaultPivotStyle="PivotStyleLight16"/>
  <colors>
    <mruColors>
      <color rgb="FF0B24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horustraining.com/request-a-demo" TargetMode="External"/></Relationships>
</file>

<file path=xl/drawings/drawing1.xml><?xml version="1.0" encoding="utf-8"?>
<xdr:wsDr xmlns:xdr="http://schemas.openxmlformats.org/drawingml/2006/spreadsheetDrawing" xmlns:a="http://schemas.openxmlformats.org/drawingml/2006/main">
  <xdr:oneCellAnchor>
    <xdr:from>
      <xdr:col>2</xdr:col>
      <xdr:colOff>1546225</xdr:colOff>
      <xdr:row>11</xdr:row>
      <xdr:rowOff>546100</xdr:rowOff>
    </xdr:from>
    <xdr:ext cx="2187575" cy="68580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5051425" y="5016500"/>
          <a:ext cx="2187575" cy="685800"/>
        </a:xfrm>
        <a:prstGeom prst="roundRect">
          <a:avLst>
            <a:gd name="adj" fmla="val 16667"/>
          </a:avLst>
        </a:prstGeom>
        <a:solidFill>
          <a:srgbClr val="3480FF"/>
        </a:solidFill>
        <a:ln>
          <a:noFill/>
        </a:ln>
      </xdr:spPr>
      <xdr:txBody>
        <a:bodyPr spcFirstLastPara="1" wrap="square" lIns="91425" tIns="91425" rIns="91425" bIns="91425" anchor="ctr" anchorCtr="0">
          <a:noAutofit/>
        </a:bodyPr>
        <a:lstStyle/>
        <a:p>
          <a:pPr marL="0" lvl="0" indent="0" algn="ctr" rtl="0">
            <a:spcBef>
              <a:spcPts val="0"/>
            </a:spcBef>
            <a:spcAft>
              <a:spcPts val="0"/>
            </a:spcAft>
            <a:buNone/>
          </a:pPr>
          <a:r>
            <a:rPr lang="en-US" sz="1300">
              <a:solidFill>
                <a:srgbClr val="FFFFFF"/>
              </a:solidFill>
              <a:latin typeface="Poppins"/>
              <a:ea typeface="Poppins"/>
              <a:cs typeface="Poppins"/>
              <a:sym typeface="Poppins"/>
            </a:rPr>
            <a:t>Book a demo   →   </a:t>
          </a:r>
          <a:endParaRPr sz="1300">
            <a:solidFill>
              <a:srgbClr val="FFFFFF"/>
            </a:solidFill>
            <a:latin typeface="Poppins"/>
            <a:ea typeface="Poppins"/>
            <a:cs typeface="Poppins"/>
            <a:sym typeface="Poppins"/>
          </a:endParaRPr>
        </a:p>
      </xdr:txBody>
    </xdr:sp>
    <xdr:clientData fLocksWithSheet="0"/>
  </xdr:oneCellAnchor>
  <xdr:oneCellAnchor>
    <xdr:from>
      <xdr:col>1</xdr:col>
      <xdr:colOff>323850</xdr:colOff>
      <xdr:row>2</xdr:row>
      <xdr:rowOff>190500</xdr:rowOff>
    </xdr:from>
    <xdr:ext cx="1981200" cy="5143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horustraining.com/request-a-dem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B2A4A"/>
  </sheetPr>
  <dimension ref="A1:G26"/>
  <sheetViews>
    <sheetView showGridLines="0" topLeftCell="A6" workbookViewId="0">
      <selection activeCell="B9" sqref="B9:F9"/>
    </sheetView>
  </sheetViews>
  <sheetFormatPr baseColWidth="10" defaultColWidth="14.5" defaultRowHeight="15" customHeight="1" x14ac:dyDescent="0.2"/>
  <cols>
    <col min="1" max="1" width="4.5" customWidth="1"/>
    <col min="2" max="2" width="41.5" customWidth="1"/>
    <col min="3" max="3" width="55" customWidth="1"/>
    <col min="4" max="5" width="14" customWidth="1"/>
    <col min="6" max="6" width="25.83203125" customWidth="1"/>
    <col min="7" max="7" width="4.5" customWidth="1"/>
  </cols>
  <sheetData>
    <row r="1" spans="1:7" ht="39" customHeight="1" x14ac:dyDescent="0.2">
      <c r="A1" s="1"/>
      <c r="B1" s="8"/>
      <c r="C1" s="8"/>
      <c r="D1" s="8"/>
      <c r="E1" s="8"/>
      <c r="F1" s="8"/>
      <c r="G1" s="1"/>
    </row>
    <row r="2" spans="1:7" ht="19.5" customHeight="1" x14ac:dyDescent="0.2">
      <c r="A2" s="1"/>
      <c r="B2" s="5"/>
      <c r="C2" s="104" t="s">
        <v>14</v>
      </c>
      <c r="D2" s="105"/>
      <c r="E2" s="105"/>
      <c r="F2" s="105"/>
      <c r="G2" s="1"/>
    </row>
    <row r="3" spans="1:7" ht="86.25" customHeight="1" x14ac:dyDescent="0.2">
      <c r="A3" s="1"/>
      <c r="B3" s="14"/>
      <c r="C3" s="106" t="s">
        <v>19</v>
      </c>
      <c r="D3" s="105"/>
      <c r="E3" s="105"/>
      <c r="F3" s="107"/>
      <c r="G3" s="1"/>
    </row>
    <row r="4" spans="1:7" ht="19.5" customHeight="1" x14ac:dyDescent="0.2">
      <c r="A4" s="1"/>
      <c r="B4" s="5"/>
      <c r="C4" s="104" t="s">
        <v>23</v>
      </c>
      <c r="D4" s="105"/>
      <c r="E4" s="105"/>
      <c r="F4" s="105"/>
      <c r="G4" s="1"/>
    </row>
    <row r="5" spans="1:7" ht="13.5" customHeight="1" x14ac:dyDescent="0.2">
      <c r="A5" s="1"/>
      <c r="B5" s="8"/>
      <c r="C5" s="8"/>
      <c r="D5" s="8"/>
      <c r="E5" s="8"/>
      <c r="F5" s="8"/>
      <c r="G5" s="1"/>
    </row>
    <row r="6" spans="1:7" ht="37.5" customHeight="1" x14ac:dyDescent="0.2">
      <c r="A6" s="1"/>
      <c r="B6" s="104" t="s">
        <v>28</v>
      </c>
      <c r="C6" s="105"/>
      <c r="D6" s="105"/>
      <c r="E6" s="105"/>
      <c r="F6" s="105"/>
      <c r="G6" s="1"/>
    </row>
    <row r="7" spans="1:7" ht="30" customHeight="1" x14ac:dyDescent="0.2">
      <c r="A7" s="1"/>
      <c r="B7" s="108" t="s">
        <v>30</v>
      </c>
      <c r="C7" s="109"/>
      <c r="D7" s="109"/>
      <c r="E7" s="109"/>
      <c r="F7" s="109"/>
      <c r="G7" s="1"/>
    </row>
    <row r="8" spans="1:7" ht="15" customHeight="1" x14ac:dyDescent="0.2">
      <c r="A8" s="1"/>
      <c r="B8" s="17"/>
      <c r="C8" s="17"/>
      <c r="D8" s="17"/>
      <c r="E8" s="17"/>
      <c r="F8" s="17"/>
      <c r="G8" s="1"/>
    </row>
    <row r="9" spans="1:7" ht="48" customHeight="1" x14ac:dyDescent="0.2">
      <c r="A9" s="1"/>
      <c r="B9" s="110" t="s">
        <v>37</v>
      </c>
      <c r="C9" s="105"/>
      <c r="D9" s="105"/>
      <c r="E9" s="105"/>
      <c r="F9" s="107"/>
      <c r="G9" s="1"/>
    </row>
    <row r="10" spans="1:7" ht="15" customHeight="1" x14ac:dyDescent="0.2">
      <c r="A10" s="1"/>
      <c r="B10" s="17"/>
      <c r="C10" s="17"/>
      <c r="D10" s="17"/>
      <c r="E10" s="17"/>
      <c r="F10" s="17"/>
      <c r="G10" s="1"/>
    </row>
    <row r="11" spans="1:7" ht="31.5" customHeight="1" x14ac:dyDescent="0.2">
      <c r="A11" s="1"/>
      <c r="B11" s="111" t="s">
        <v>49</v>
      </c>
      <c r="C11" s="109"/>
      <c r="D11" s="109"/>
      <c r="E11" s="109"/>
      <c r="F11" s="109"/>
      <c r="G11" s="1"/>
    </row>
    <row r="12" spans="1:7" ht="92.25" customHeight="1" x14ac:dyDescent="0.2">
      <c r="A12" s="1"/>
      <c r="B12" s="158" t="s">
        <v>1007</v>
      </c>
      <c r="C12" s="159"/>
      <c r="D12" s="159"/>
      <c r="E12" s="159"/>
      <c r="F12" s="159"/>
      <c r="G12" s="1"/>
    </row>
    <row r="13" spans="1:7" ht="37.5" customHeight="1" x14ac:dyDescent="0.2">
      <c r="A13" s="1"/>
      <c r="B13" s="104" t="s">
        <v>76</v>
      </c>
      <c r="C13" s="105"/>
      <c r="D13" s="105"/>
      <c r="E13" s="105"/>
      <c r="F13" s="105"/>
      <c r="G13" s="1"/>
    </row>
    <row r="14" spans="1:7" ht="21.75" customHeight="1" x14ac:dyDescent="0.2">
      <c r="A14" s="1"/>
      <c r="B14" s="18" t="s">
        <v>79</v>
      </c>
      <c r="C14" s="113" t="s">
        <v>81</v>
      </c>
      <c r="D14" s="105"/>
      <c r="E14" s="105"/>
      <c r="F14" s="105"/>
      <c r="G14" s="1"/>
    </row>
    <row r="15" spans="1:7" ht="21.75" customHeight="1" x14ac:dyDescent="0.2">
      <c r="A15" s="1"/>
      <c r="B15" s="19" t="s">
        <v>82</v>
      </c>
      <c r="C15" s="112" t="s">
        <v>83</v>
      </c>
      <c r="D15" s="105"/>
      <c r="E15" s="105"/>
      <c r="F15" s="105"/>
      <c r="G15" s="1"/>
    </row>
    <row r="16" spans="1:7" ht="21.75" customHeight="1" x14ac:dyDescent="0.2">
      <c r="A16" s="1"/>
      <c r="B16" s="18" t="s">
        <v>84</v>
      </c>
      <c r="C16" s="113" t="s">
        <v>85</v>
      </c>
      <c r="D16" s="105"/>
      <c r="E16" s="105"/>
      <c r="F16" s="105"/>
      <c r="G16" s="1"/>
    </row>
    <row r="17" spans="1:7" ht="21.75" customHeight="1" x14ac:dyDescent="0.2">
      <c r="A17" s="1"/>
      <c r="B17" s="19" t="s">
        <v>86</v>
      </c>
      <c r="C17" s="112" t="s">
        <v>87</v>
      </c>
      <c r="D17" s="105"/>
      <c r="E17" s="105"/>
      <c r="F17" s="105"/>
      <c r="G17" s="1"/>
    </row>
    <row r="18" spans="1:7" ht="21.75" customHeight="1" x14ac:dyDescent="0.2">
      <c r="A18" s="1"/>
      <c r="B18" s="18" t="s">
        <v>88</v>
      </c>
      <c r="C18" s="113" t="s">
        <v>89</v>
      </c>
      <c r="D18" s="105"/>
      <c r="E18" s="105"/>
      <c r="F18" s="105"/>
      <c r="G18" s="1"/>
    </row>
    <row r="19" spans="1:7" ht="21.75" customHeight="1" x14ac:dyDescent="0.2">
      <c r="A19" s="1"/>
      <c r="B19" s="19" t="s">
        <v>90</v>
      </c>
      <c r="C19" s="112" t="s">
        <v>91</v>
      </c>
      <c r="D19" s="105"/>
      <c r="E19" s="105"/>
      <c r="F19" s="105"/>
      <c r="G19" s="1"/>
    </row>
    <row r="20" spans="1:7" ht="21.75" customHeight="1" x14ac:dyDescent="0.2">
      <c r="A20" s="1"/>
      <c r="B20" s="18" t="s">
        <v>93</v>
      </c>
      <c r="C20" s="113" t="s">
        <v>94</v>
      </c>
      <c r="D20" s="105"/>
      <c r="E20" s="105"/>
      <c r="F20" s="105"/>
      <c r="G20" s="1"/>
    </row>
    <row r="21" spans="1:7" ht="21.75" customHeight="1" x14ac:dyDescent="0.2">
      <c r="A21" s="1"/>
      <c r="B21" s="19" t="s">
        <v>95</v>
      </c>
      <c r="C21" s="112" t="s">
        <v>96</v>
      </c>
      <c r="D21" s="105"/>
      <c r="E21" s="105"/>
      <c r="F21" s="105"/>
      <c r="G21" s="1"/>
    </row>
    <row r="22" spans="1:7" ht="21.75" customHeight="1" x14ac:dyDescent="0.2">
      <c r="A22" s="1"/>
      <c r="B22" s="18" t="s">
        <v>97</v>
      </c>
      <c r="C22" s="113" t="s">
        <v>98</v>
      </c>
      <c r="D22" s="105"/>
      <c r="E22" s="105"/>
      <c r="F22" s="105"/>
      <c r="G22" s="1"/>
    </row>
    <row r="23" spans="1:7" ht="16" x14ac:dyDescent="0.2">
      <c r="A23" s="1"/>
      <c r="B23" s="8"/>
      <c r="C23" s="8"/>
      <c r="D23" s="8"/>
      <c r="E23" s="8"/>
      <c r="F23" s="8"/>
      <c r="G23" s="1"/>
    </row>
    <row r="24" spans="1:7" ht="50" customHeight="1" x14ac:dyDescent="0.2">
      <c r="A24" s="1"/>
      <c r="B24" s="114" t="s">
        <v>99</v>
      </c>
      <c r="C24" s="109"/>
      <c r="D24" s="109"/>
      <c r="E24" s="109"/>
      <c r="F24" s="109"/>
      <c r="G24" s="1"/>
    </row>
    <row r="25" spans="1:7" ht="15.75" customHeight="1" x14ac:dyDescent="0.2">
      <c r="A25" s="1"/>
      <c r="B25" s="8"/>
      <c r="C25" s="8"/>
      <c r="D25" s="8"/>
      <c r="E25" s="8"/>
      <c r="F25" s="8"/>
      <c r="G25" s="1"/>
    </row>
    <row r="26" spans="1:7" ht="15.75" customHeight="1" x14ac:dyDescent="0.2">
      <c r="A26" s="1"/>
      <c r="B26" s="8"/>
      <c r="C26" s="8"/>
      <c r="D26" s="8"/>
      <c r="E26" s="8"/>
      <c r="F26" s="8"/>
      <c r="G26" s="1"/>
    </row>
  </sheetData>
  <mergeCells count="19">
    <mergeCell ref="C22:F22"/>
    <mergeCell ref="B24:F24"/>
    <mergeCell ref="B12:F12"/>
    <mergeCell ref="B13:F13"/>
    <mergeCell ref="C14:F14"/>
    <mergeCell ref="C15:F15"/>
    <mergeCell ref="C16:F16"/>
    <mergeCell ref="C17:F17"/>
    <mergeCell ref="C18:F18"/>
    <mergeCell ref="B9:F9"/>
    <mergeCell ref="B11:F11"/>
    <mergeCell ref="C19:F19"/>
    <mergeCell ref="C20:F20"/>
    <mergeCell ref="C21:F21"/>
    <mergeCell ref="C2:F2"/>
    <mergeCell ref="C3:F3"/>
    <mergeCell ref="C4:F4"/>
    <mergeCell ref="B6:F6"/>
    <mergeCell ref="B7:F7"/>
  </mergeCells>
  <hyperlinks>
    <hyperlink ref="B12" r:id="rId1" display="_x000a_Want to see it running against your own data?" xr:uid="{00000000-0004-0000-0000-000000000000}"/>
  </hyperlinks>
  <pageMargins left="0.75" right="0.75" top="1" bottom="1" header="0" footer="0"/>
  <pageSetup paperSize="9" orientation="portrait"/>
  <headerFooter>
    <oddFooter>&amp;C This template is brought to you by Chorus  |  www.choruslearning.co.uk  |  Training • Compliance • Competence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E44AD"/>
  </sheetPr>
  <dimension ref="A1:G22"/>
  <sheetViews>
    <sheetView showGridLines="0" tabSelected="1" workbookViewId="0">
      <selection activeCell="E24" sqref="E24"/>
    </sheetView>
  </sheetViews>
  <sheetFormatPr baseColWidth="10" defaultColWidth="0" defaultRowHeight="15" customHeight="1" x14ac:dyDescent="0.2"/>
  <cols>
    <col min="1" max="1" width="6" customWidth="1"/>
    <col min="2" max="2" width="24" customWidth="1"/>
    <col min="3" max="3" width="50" customWidth="1"/>
    <col min="4" max="4" width="6" customWidth="1"/>
    <col min="5" max="5" width="24" customWidth="1"/>
    <col min="6" max="6" width="40" customWidth="1"/>
    <col min="7" max="7" width="6" customWidth="1"/>
    <col min="8" max="16384" width="14.5" hidden="1"/>
  </cols>
  <sheetData>
    <row r="1" spans="1:7" ht="16" x14ac:dyDescent="0.2">
      <c r="A1" s="1"/>
      <c r="B1" s="1"/>
      <c r="C1" s="1"/>
      <c r="D1" s="1"/>
      <c r="E1" s="1"/>
      <c r="F1" s="1"/>
      <c r="G1" s="1"/>
    </row>
    <row r="2" spans="1:7" ht="41.25" customHeight="1" x14ac:dyDescent="0.2">
      <c r="A2" s="2"/>
      <c r="B2" s="106" t="s">
        <v>2</v>
      </c>
      <c r="C2" s="105"/>
      <c r="D2" s="105"/>
      <c r="E2" s="105"/>
      <c r="F2" s="107"/>
      <c r="G2" s="3"/>
    </row>
    <row r="3" spans="1:7" ht="16" x14ac:dyDescent="0.2">
      <c r="A3" s="1"/>
      <c r="B3" s="1"/>
      <c r="C3" s="1"/>
      <c r="D3" s="1"/>
      <c r="E3" s="1"/>
      <c r="F3" s="1"/>
      <c r="G3" s="1"/>
    </row>
    <row r="4" spans="1:7" ht="37.5" customHeight="1" x14ac:dyDescent="0.2">
      <c r="A4" s="1"/>
      <c r="B4" s="104" t="s">
        <v>3</v>
      </c>
      <c r="C4" s="105"/>
      <c r="D4" s="105"/>
      <c r="E4" s="105"/>
      <c r="F4" s="105"/>
      <c r="G4" s="1"/>
    </row>
    <row r="5" spans="1:7" ht="21.75" customHeight="1" x14ac:dyDescent="0.2">
      <c r="A5" s="1"/>
      <c r="B5" s="6" t="s">
        <v>4</v>
      </c>
      <c r="C5" s="113" t="s">
        <v>6</v>
      </c>
      <c r="D5" s="105"/>
      <c r="E5" s="105"/>
      <c r="F5" s="105"/>
      <c r="G5" s="1"/>
    </row>
    <row r="6" spans="1:7" ht="21.75" customHeight="1" x14ac:dyDescent="0.2">
      <c r="A6" s="1"/>
      <c r="B6" s="9" t="s">
        <v>10</v>
      </c>
      <c r="C6" s="112" t="s">
        <v>12</v>
      </c>
      <c r="D6" s="105"/>
      <c r="E6" s="105"/>
      <c r="F6" s="105"/>
      <c r="G6" s="1"/>
    </row>
    <row r="7" spans="1:7" ht="21.75" customHeight="1" x14ac:dyDescent="0.2">
      <c r="A7" s="1"/>
      <c r="B7" s="12" t="s">
        <v>13</v>
      </c>
      <c r="C7" s="113" t="s">
        <v>15</v>
      </c>
      <c r="D7" s="105"/>
      <c r="E7" s="105"/>
      <c r="F7" s="105"/>
      <c r="G7" s="1"/>
    </row>
    <row r="8" spans="1:7" ht="21.75" customHeight="1" x14ac:dyDescent="0.2">
      <c r="A8" s="1"/>
      <c r="B8" s="13" t="s">
        <v>16</v>
      </c>
      <c r="C8" s="112" t="s">
        <v>17</v>
      </c>
      <c r="D8" s="105"/>
      <c r="E8" s="105"/>
      <c r="F8" s="105"/>
      <c r="G8" s="1"/>
    </row>
    <row r="9" spans="1:7" ht="21.75" customHeight="1" x14ac:dyDescent="0.2">
      <c r="A9" s="1"/>
      <c r="B9" s="15" t="s">
        <v>20</v>
      </c>
      <c r="C9" s="113" t="s">
        <v>21</v>
      </c>
      <c r="D9" s="105"/>
      <c r="E9" s="105"/>
      <c r="F9" s="105"/>
      <c r="G9" s="1"/>
    </row>
    <row r="10" spans="1:7" ht="21.75" customHeight="1" x14ac:dyDescent="0.2">
      <c r="A10" s="1"/>
      <c r="B10" s="16" t="s">
        <v>25</v>
      </c>
      <c r="C10" s="112" t="s">
        <v>27</v>
      </c>
      <c r="D10" s="105"/>
      <c r="E10" s="105"/>
      <c r="F10" s="105"/>
      <c r="G10" s="1"/>
    </row>
    <row r="11" spans="1:7" ht="16" x14ac:dyDescent="0.2">
      <c r="A11" s="1"/>
      <c r="B11" s="1"/>
      <c r="C11" s="1"/>
      <c r="D11" s="1"/>
      <c r="E11" s="1"/>
      <c r="F11" s="1"/>
      <c r="G11" s="1"/>
    </row>
    <row r="12" spans="1:7" ht="37.5" customHeight="1" x14ac:dyDescent="0.2">
      <c r="A12" s="1"/>
      <c r="B12" s="104" t="s">
        <v>29</v>
      </c>
      <c r="C12" s="105"/>
      <c r="D12" s="105"/>
      <c r="E12" s="105"/>
      <c r="F12" s="105"/>
      <c r="G12" s="1"/>
    </row>
    <row r="13" spans="1:7" ht="21.75" customHeight="1" x14ac:dyDescent="0.2">
      <c r="A13" s="1"/>
      <c r="B13" s="18" t="s">
        <v>32</v>
      </c>
      <c r="C13" s="113" t="s">
        <v>34</v>
      </c>
      <c r="D13" s="105"/>
      <c r="E13" s="105"/>
      <c r="F13" s="105"/>
      <c r="G13" s="1"/>
    </row>
    <row r="14" spans="1:7" ht="21.75" customHeight="1" x14ac:dyDescent="0.2">
      <c r="A14" s="1"/>
      <c r="B14" s="19" t="s">
        <v>7</v>
      </c>
      <c r="C14" s="112" t="s">
        <v>38</v>
      </c>
      <c r="D14" s="105"/>
      <c r="E14" s="105"/>
      <c r="F14" s="105"/>
      <c r="G14" s="1"/>
    </row>
    <row r="15" spans="1:7" ht="21.75" customHeight="1" x14ac:dyDescent="0.2">
      <c r="A15" s="1"/>
      <c r="B15" s="18" t="s">
        <v>9</v>
      </c>
      <c r="C15" s="113" t="s">
        <v>42</v>
      </c>
      <c r="D15" s="105"/>
      <c r="E15" s="105"/>
      <c r="F15" s="105"/>
      <c r="G15" s="1"/>
    </row>
    <row r="16" spans="1:7" ht="21.75" customHeight="1" x14ac:dyDescent="0.2">
      <c r="A16" s="1"/>
      <c r="B16" s="19" t="s">
        <v>45</v>
      </c>
      <c r="C16" s="112" t="s">
        <v>47</v>
      </c>
      <c r="D16" s="105"/>
      <c r="E16" s="105"/>
      <c r="F16" s="105"/>
      <c r="G16" s="1"/>
    </row>
    <row r="17" spans="1:7" ht="21.75" customHeight="1" x14ac:dyDescent="0.2">
      <c r="A17" s="1"/>
      <c r="B17" s="18" t="s">
        <v>50</v>
      </c>
      <c r="C17" s="113" t="s">
        <v>51</v>
      </c>
      <c r="D17" s="105"/>
      <c r="E17" s="105"/>
      <c r="F17" s="105"/>
      <c r="G17" s="1"/>
    </row>
    <row r="18" spans="1:7" ht="21.75" customHeight="1" x14ac:dyDescent="0.2">
      <c r="A18" s="1"/>
      <c r="B18" s="19" t="s">
        <v>53</v>
      </c>
      <c r="C18" s="112" t="s">
        <v>55</v>
      </c>
      <c r="D18" s="105"/>
      <c r="E18" s="105"/>
      <c r="F18" s="105"/>
      <c r="G18" s="1"/>
    </row>
    <row r="19" spans="1:7" ht="21.75" customHeight="1" x14ac:dyDescent="0.2">
      <c r="A19" s="1"/>
      <c r="B19" s="18" t="s">
        <v>57</v>
      </c>
      <c r="C19" s="113" t="s">
        <v>58</v>
      </c>
      <c r="D19" s="105"/>
      <c r="E19" s="105"/>
      <c r="F19" s="105"/>
      <c r="G19" s="1"/>
    </row>
    <row r="20" spans="1:7" ht="21.75" customHeight="1" x14ac:dyDescent="0.2">
      <c r="A20" s="1"/>
      <c r="B20" s="19" t="s">
        <v>61</v>
      </c>
      <c r="C20" s="112" t="s">
        <v>62</v>
      </c>
      <c r="D20" s="105"/>
      <c r="E20" s="105"/>
      <c r="F20" s="105"/>
      <c r="G20" s="1"/>
    </row>
    <row r="21" spans="1:7" ht="16" x14ac:dyDescent="0.2">
      <c r="A21" s="1"/>
      <c r="B21" s="1"/>
      <c r="C21" s="1"/>
      <c r="D21" s="1"/>
      <c r="E21" s="1"/>
      <c r="F21" s="1"/>
      <c r="G21" s="1"/>
    </row>
    <row r="22" spans="1:7" ht="15.75" customHeight="1" x14ac:dyDescent="0.2">
      <c r="A22" s="1"/>
      <c r="B22" s="1"/>
      <c r="C22" s="1"/>
      <c r="D22" s="1"/>
      <c r="E22" s="1"/>
      <c r="F22" s="1"/>
      <c r="G22" s="1"/>
    </row>
  </sheetData>
  <mergeCells count="17">
    <mergeCell ref="C8:F8"/>
    <mergeCell ref="C9:F9"/>
    <mergeCell ref="C18:F18"/>
    <mergeCell ref="C19:F19"/>
    <mergeCell ref="C20:F20"/>
    <mergeCell ref="C10:F10"/>
    <mergeCell ref="B12:F12"/>
    <mergeCell ref="C13:F13"/>
    <mergeCell ref="C14:F14"/>
    <mergeCell ref="C15:F15"/>
    <mergeCell ref="C16:F16"/>
    <mergeCell ref="C17:F17"/>
    <mergeCell ref="B2:F2"/>
    <mergeCell ref="B4:F4"/>
    <mergeCell ref="C5:F5"/>
    <mergeCell ref="C6:F6"/>
    <mergeCell ref="C7:F7"/>
  </mergeCells>
  <pageMargins left="0.75" right="0.75" top="1" bottom="1" header="0" footer="0"/>
  <pageSetup paperSize="9" orientation="portrait"/>
  <headerFooter>
    <oddFooter>&amp;C This template is brought to you by Chorus  |  www.choruslearning.co.uk  |  Training • Compliance • Competence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CAAA"/>
  </sheetPr>
  <dimension ref="A1:X1000"/>
  <sheetViews>
    <sheetView showGridLines="0" workbookViewId="0">
      <pane ySplit="2" topLeftCell="A3" activePane="bottomLeft" state="frozen"/>
      <selection pane="bottomLeft" activeCell="Y1" sqref="Y1:XFD1048576"/>
    </sheetView>
  </sheetViews>
  <sheetFormatPr baseColWidth="10" defaultColWidth="0" defaultRowHeight="15" customHeight="1" x14ac:dyDescent="0.2"/>
  <cols>
    <col min="1" max="1" width="22" customWidth="1"/>
    <col min="2" max="2" width="15" customWidth="1"/>
    <col min="3" max="4" width="28" customWidth="1"/>
    <col min="5" max="24" width="7.6640625" customWidth="1"/>
    <col min="25" max="16384" width="14.5" hidden="1"/>
  </cols>
  <sheetData>
    <row r="1" spans="1:24" ht="43.5" customHeight="1" x14ac:dyDescent="0.2">
      <c r="A1" s="115" t="s">
        <v>1</v>
      </c>
      <c r="B1" s="105"/>
      <c r="C1" s="105"/>
      <c r="D1" s="105"/>
      <c r="E1" s="105"/>
      <c r="F1" s="105"/>
      <c r="G1" s="105"/>
      <c r="H1" s="105"/>
      <c r="I1" s="105"/>
      <c r="J1" s="105"/>
      <c r="K1" s="105"/>
      <c r="L1" s="105"/>
      <c r="M1" s="105"/>
      <c r="N1" s="105"/>
      <c r="O1" s="105"/>
      <c r="P1" s="105"/>
      <c r="Q1" s="105"/>
      <c r="R1" s="105"/>
      <c r="S1" s="105"/>
      <c r="T1" s="105"/>
      <c r="U1" s="105"/>
      <c r="V1" s="105"/>
      <c r="W1" s="105"/>
      <c r="X1" s="107"/>
    </row>
    <row r="2" spans="1:24" ht="109.5" customHeight="1" x14ac:dyDescent="0.2">
      <c r="A2" s="7" t="s">
        <v>5</v>
      </c>
      <c r="B2" s="7" t="s">
        <v>7</v>
      </c>
      <c r="C2" s="7" t="s">
        <v>8</v>
      </c>
      <c r="D2" s="7" t="s">
        <v>9</v>
      </c>
      <c r="E2" s="10" t="str">
        <f>'📊 Training Matrix'!J3</f>
        <v>HS-001
H&amp;S Induction</v>
      </c>
      <c r="F2" s="10" t="str">
        <f>'📊 Training Matrix'!L3</f>
        <v>HS-002
Working at Height</v>
      </c>
      <c r="G2" s="10" t="str">
        <f>'📊 Training Matrix'!N3</f>
        <v>HS-003
Confined Space</v>
      </c>
      <c r="H2" s="10" t="str">
        <f>'📊 Training Matrix'!P3</f>
        <v>HS-004
Manual Handling</v>
      </c>
      <c r="I2" s="10" t="str">
        <f>'📊 Training Matrix'!R3</f>
        <v>HS-005
First Aid (FAW)</v>
      </c>
      <c r="J2" s="10" t="str">
        <f>'📊 Training Matrix'!T3</f>
        <v>HS-006
Asbestos Aware.</v>
      </c>
      <c r="K2" s="10" t="str">
        <f>'📊 Training Matrix'!V3</f>
        <v>EL-001
C&amp;G 2391 Inspect</v>
      </c>
      <c r="L2" s="10" t="str">
        <f>'📊 Training Matrix'!X3</f>
        <v>EL-002
18th Edition</v>
      </c>
      <c r="M2" s="10" t="str">
        <f>'📊 Training Matrix'!Z3</f>
        <v>EL-003
HV Auth. Person</v>
      </c>
      <c r="N2" s="10" t="str">
        <f>'📊 Training Matrix'!AB3</f>
        <v>EL-004
LV Switching</v>
      </c>
      <c r="O2" s="10" t="str">
        <f>'📊 Training Matrix'!AD3</f>
        <v>CV-005
NRSWA Supvsr</v>
      </c>
      <c r="P2" s="10" t="str">
        <f>'📊 Training Matrix'!AF3</f>
        <v>CV-006
NRSWA Operative</v>
      </c>
      <c r="Q2" s="10" t="str">
        <f>'📊 Training Matrix'!AH3</f>
        <v>CV-002
CSCS Blue</v>
      </c>
      <c r="R2" s="10" t="str">
        <f>'📊 Training Matrix'!AJ3</f>
        <v>GS-001
Gas Safe Reg.</v>
      </c>
      <c r="S2" s="10" t="str">
        <f>'📊 Training Matrix'!AL3</f>
        <v>GS-002
ACS Gas (CCN1)</v>
      </c>
      <c r="T2" s="10" t="str">
        <f>'📊 Training Matrix'!AN3</f>
        <v>WA-001
WIAPS Cert.</v>
      </c>
      <c r="U2" s="10" t="str">
        <f>'📊 Training Matrix'!AP3</f>
        <v>DR-004
CPCS Excavator</v>
      </c>
      <c r="V2" s="10" t="str">
        <f>'📊 Training Matrix'!AR3</f>
        <v>MG-002
SMSTS</v>
      </c>
      <c r="W2" s="10" t="str">
        <f>'📊 Training Matrix'!AT3</f>
        <v>MG-003
SSSTS</v>
      </c>
      <c r="X2" s="10" t="str">
        <f>'📊 Training Matrix'!AV3</f>
        <v>IT-002
GDPR</v>
      </c>
    </row>
    <row r="3" spans="1:24" ht="15.75" customHeight="1" x14ac:dyDescent="0.2">
      <c r="A3" s="21" t="s">
        <v>73</v>
      </c>
      <c r="B3" s="22" t="s">
        <v>74</v>
      </c>
      <c r="C3" s="23" t="s">
        <v>75</v>
      </c>
      <c r="D3" s="25">
        <f ca="1">'📊 Training Matrix'!$I$5</f>
        <v>0.6</v>
      </c>
      <c r="E3" s="30" t="str">
        <f t="array" aca="1" ref="E3" ca="1">IFERROR(CHOOSE(MATCH('📊 Training Matrix'!$K$5,{"VALID","EXPIRING","EXPIRED","NOT TRAINED","N/A"},0),"✓","!","✗","○","—"),"—")</f>
        <v>✓</v>
      </c>
      <c r="F3" s="31" t="str">
        <f t="array" aca="1" ref="F3" ca="1">IFERROR(CHOOSE(MATCH('📊 Training Matrix'!$M$5,{"VALID","EXPIRING","EXPIRED","NOT TRAINED","N/A"},0),"✓","!","✗","○","—"),"—")</f>
        <v>✓</v>
      </c>
      <c r="G3" s="31" t="str">
        <f t="array" aca="1" ref="G3" ca="1">IFERROR(CHOOSE(MATCH('📊 Training Matrix'!$O$5,{"VALID","EXPIRING","EXPIRED","NOT TRAINED","N/A"},0),"✓","!","✗","○","—"),"—")</f>
        <v>○</v>
      </c>
      <c r="H3" s="43" t="str">
        <f t="array" aca="1" ref="H3" ca="1">IFERROR(CHOOSE(MATCH('📊 Training Matrix'!$Q$5,{"VALID","EXPIRING","EXPIRED","NOT TRAINED","N/A"},0),"✓","!","✗","○","—"),"—")</f>
        <v>✗</v>
      </c>
      <c r="I3" s="43" t="str">
        <f t="array" aca="1" ref="I3" ca="1">IFERROR(CHOOSE(MATCH('📊 Training Matrix'!$S$5,{"VALID","EXPIRING","EXPIRED","NOT TRAINED","N/A"},0),"✓","!","✗","○","—"),"—")</f>
        <v>✗</v>
      </c>
      <c r="J3" s="31" t="str">
        <f t="array" aca="1" ref="J3" ca="1">IFERROR(CHOOSE(MATCH('📊 Training Matrix'!$U$5,{"VALID","EXPIRING","EXPIRED","NOT TRAINED","N/A"},0),"✓","!","✗","○","—"),"—")</f>
        <v>○</v>
      </c>
      <c r="K3" s="31" t="str">
        <f t="array" aca="1" ref="K3" ca="1">IFERROR(CHOOSE(MATCH('📊 Training Matrix'!$W$5,{"VALID","EXPIRING","EXPIRED","NOT TRAINED","N/A"},0),"✓","!","✗","○","—"),"—")</f>
        <v>○</v>
      </c>
      <c r="L3" s="31" t="str">
        <f t="array" aca="1" ref="L3" ca="1">IFERROR(CHOOSE(MATCH('📊 Training Matrix'!$Y$5,{"VALID","EXPIRING","EXPIRED","NOT TRAINED","N/A"},0),"✓","!","✗","○","—"),"—")</f>
        <v>○</v>
      </c>
      <c r="M3" s="31" t="str">
        <f t="array" aca="1" ref="M3" ca="1">IFERROR(CHOOSE(MATCH('📊 Training Matrix'!$AA$5,{"VALID","EXPIRING","EXPIRED","NOT TRAINED","N/A"},0),"✓","!","✗","○","—"),"—")</f>
        <v>○</v>
      </c>
      <c r="N3" s="31" t="str">
        <f t="array" aca="1" ref="N3" ca="1">IFERROR(CHOOSE(MATCH('📊 Training Matrix'!$AC$5,{"VALID","EXPIRING","EXPIRED","NOT TRAINED","N/A"},0),"✓","!","✗","○","—"),"—")</f>
        <v>○</v>
      </c>
      <c r="O3" s="31" t="str">
        <f t="array" aca="1" ref="O3" ca="1">IFERROR(CHOOSE(MATCH('📊 Training Matrix'!$AE$5,{"VALID","EXPIRING","EXPIRED","NOT TRAINED","N/A"},0),"✓","!","✗","○","—"),"—")</f>
        <v>○</v>
      </c>
      <c r="P3" s="31" t="str">
        <f t="array" aca="1" ref="P3" ca="1">IFERROR(CHOOSE(MATCH('📊 Training Matrix'!$AG$5,{"VALID","EXPIRING","EXPIRED","NOT TRAINED","N/A"},0),"✓","!","✗","○","—"),"—")</f>
        <v>○</v>
      </c>
      <c r="Q3" s="31" t="str">
        <f t="array" aca="1" ref="Q3" ca="1">IFERROR(CHOOSE(MATCH('📊 Training Matrix'!$AI$5,{"VALID","EXPIRING","EXPIRED","NOT TRAINED","N/A"},0),"✓","!","✗","○","—"),"—")</f>
        <v>○</v>
      </c>
      <c r="R3" s="31" t="str">
        <f t="array" aca="1" ref="R3" ca="1">IFERROR(CHOOSE(MATCH('📊 Training Matrix'!$AK$5,{"VALID","EXPIRING","EXPIRED","NOT TRAINED","N/A"},0),"✓","!","✗","○","—"),"—")</f>
        <v>○</v>
      </c>
      <c r="S3" s="31" t="str">
        <f t="array" aca="1" ref="S3" ca="1">IFERROR(CHOOSE(MATCH('📊 Training Matrix'!$AM$5,{"VALID","EXPIRING","EXPIRED","NOT TRAINED","N/A"},0),"✓","!","✗","○","—"),"—")</f>
        <v>○</v>
      </c>
      <c r="T3" s="31" t="str">
        <f t="array" aca="1" ref="T3" ca="1">IFERROR(CHOOSE(MATCH('📊 Training Matrix'!$AO$5,{"VALID","EXPIRING","EXPIRED","NOT TRAINED","N/A"},0),"✓","!","✗","○","—"),"—")</f>
        <v>○</v>
      </c>
      <c r="U3" s="31" t="str">
        <f t="array" aca="1" ref="U3" ca="1">IFERROR(CHOOSE(MATCH('📊 Training Matrix'!$AQ$5,{"VALID","EXPIRING","EXPIRED","NOT TRAINED","N/A"},0),"✓","!","✗","○","—"),"—")</f>
        <v>○</v>
      </c>
      <c r="V3" s="31" t="str">
        <f t="array" aca="1" ref="V3" ca="1">IFERROR(CHOOSE(MATCH('📊 Training Matrix'!$AS$5,{"VALID","EXPIRING","EXPIRED","NOT TRAINED","N/A"},0),"✓","!","✗","○","—"),"—")</f>
        <v>○</v>
      </c>
      <c r="W3" s="31" t="str">
        <f t="array" aca="1" ref="W3" ca="1">IFERROR(CHOOSE(MATCH('📊 Training Matrix'!$AU$5,{"VALID","EXPIRING","EXPIRED","NOT TRAINED","N/A"},0),"✓","!","✗","○","—"),"—")</f>
        <v>○</v>
      </c>
      <c r="X3" s="30" t="str">
        <f t="array" aca="1" ref="X3" ca="1">IFERROR(CHOOSE(MATCH('📊 Training Matrix'!$AW$5,{"VALID","EXPIRING","EXPIRED","NOT TRAINED","N/A"},0),"✓","!","✗","○","—"),"—")</f>
        <v>✓</v>
      </c>
    </row>
    <row r="4" spans="1:24" ht="15.75" customHeight="1" x14ac:dyDescent="0.2">
      <c r="A4" s="61" t="s">
        <v>548</v>
      </c>
      <c r="B4" s="62" t="s">
        <v>134</v>
      </c>
      <c r="C4" s="63" t="s">
        <v>549</v>
      </c>
      <c r="D4" s="64">
        <f ca="1">'📊 Training Matrix'!$I$6</f>
        <v>0.5</v>
      </c>
      <c r="E4" s="30" t="str">
        <f t="array" aca="1" ref="E4" ca="1">IFERROR(CHOOSE(MATCH('📊 Training Matrix'!$K$6,{"VALID","EXPIRING","EXPIRED","NOT TRAINED","N/A"},0),"✓","!","✗","○","—"),"—")</f>
        <v>✓</v>
      </c>
      <c r="F4" s="31" t="str">
        <f t="array" aca="1" ref="F4" ca="1">IFERROR(CHOOSE(MATCH('📊 Training Matrix'!$M$6,{"VALID","EXPIRING","EXPIRED","NOT TRAINED","N/A"},0),"✓","!","✗","○","—"),"—")</f>
        <v>○</v>
      </c>
      <c r="G4" s="31" t="str">
        <f t="array" aca="1" ref="G4" ca="1">IFERROR(CHOOSE(MATCH('📊 Training Matrix'!$O$6,{"VALID","EXPIRING","EXPIRED","NOT TRAINED","N/A"},0),"✓","!","✗","○","—"),"—")</f>
        <v>○</v>
      </c>
      <c r="H4" s="65" t="str">
        <f t="array" aca="1" ref="H4" ca="1">IFERROR(CHOOSE(MATCH('📊 Training Matrix'!$Q$6,{"VALID","EXPIRING","EXPIRED","NOT TRAINED","N/A"},0),"✓","!","✗","○","—"),"—")</f>
        <v>!</v>
      </c>
      <c r="I4" s="65" t="str">
        <f t="array" aca="1" ref="I4" ca="1">IFERROR(CHOOSE(MATCH('📊 Training Matrix'!$S$6,{"VALID","EXPIRING","EXPIRED","NOT TRAINED","N/A"},0),"✓","!","✗","○","—"),"—")</f>
        <v>✗</v>
      </c>
      <c r="J4" s="31" t="str">
        <f t="array" aca="1" ref="J4" ca="1">IFERROR(CHOOSE(MATCH('📊 Training Matrix'!$U$6,{"VALID","EXPIRING","EXPIRED","NOT TRAINED","N/A"},0),"✓","!","✗","○","—"),"—")</f>
        <v>○</v>
      </c>
      <c r="K4" s="31" t="str">
        <f t="array" aca="1" ref="K4" ca="1">IFERROR(CHOOSE(MATCH('📊 Training Matrix'!$W$6,{"VALID","EXPIRING","EXPIRED","NOT TRAINED","N/A"},0),"✓","!","✗","○","—"),"—")</f>
        <v>○</v>
      </c>
      <c r="L4" s="31" t="str">
        <f t="array" aca="1" ref="L4" ca="1">IFERROR(CHOOSE(MATCH('📊 Training Matrix'!$Y$6,{"VALID","EXPIRING","EXPIRED","NOT TRAINED","N/A"},0),"✓","!","✗","○","—"),"—")</f>
        <v>○</v>
      </c>
      <c r="M4" s="31" t="str">
        <f t="array" aca="1" ref="M4" ca="1">IFERROR(CHOOSE(MATCH('📊 Training Matrix'!$AA$6,{"VALID","EXPIRING","EXPIRED","NOT TRAINED","N/A"},0),"✓","!","✗","○","—"),"—")</f>
        <v>○</v>
      </c>
      <c r="N4" s="31" t="str">
        <f t="array" aca="1" ref="N4" ca="1">IFERROR(CHOOSE(MATCH('📊 Training Matrix'!$AC$6,{"VALID","EXPIRING","EXPIRED","NOT TRAINED","N/A"},0),"✓","!","✗","○","—"),"—")</f>
        <v>○</v>
      </c>
      <c r="O4" s="31" t="str">
        <f t="array" aca="1" ref="O4" ca="1">IFERROR(CHOOSE(MATCH('📊 Training Matrix'!$AE$6,{"VALID","EXPIRING","EXPIRED","NOT TRAINED","N/A"},0),"✓","!","✗","○","—"),"—")</f>
        <v>○</v>
      </c>
      <c r="P4" s="31" t="str">
        <f t="array" aca="1" ref="P4" ca="1">IFERROR(CHOOSE(MATCH('📊 Training Matrix'!$AG$6,{"VALID","EXPIRING","EXPIRED","NOT TRAINED","N/A"},0),"✓","!","✗","○","—"),"—")</f>
        <v>○</v>
      </c>
      <c r="Q4" s="31" t="str">
        <f t="array" aca="1" ref="Q4" ca="1">IFERROR(CHOOSE(MATCH('📊 Training Matrix'!$AI$6,{"VALID","EXPIRING","EXPIRED","NOT TRAINED","N/A"},0),"✓","!","✗","○","—"),"—")</f>
        <v>○</v>
      </c>
      <c r="R4" s="31" t="str">
        <f t="array" aca="1" ref="R4" ca="1">IFERROR(CHOOSE(MATCH('📊 Training Matrix'!$AK$6,{"VALID","EXPIRING","EXPIRED","NOT TRAINED","N/A"},0),"✓","!","✗","○","—"),"—")</f>
        <v>○</v>
      </c>
      <c r="S4" s="31" t="str">
        <f t="array" aca="1" ref="S4" ca="1">IFERROR(CHOOSE(MATCH('📊 Training Matrix'!$AM$6,{"VALID","EXPIRING","EXPIRED","NOT TRAINED","N/A"},0),"✓","!","✗","○","—"),"—")</f>
        <v>○</v>
      </c>
      <c r="T4" s="31" t="str">
        <f t="array" aca="1" ref="T4" ca="1">IFERROR(CHOOSE(MATCH('📊 Training Matrix'!$AO$6,{"VALID","EXPIRING","EXPIRED","NOT TRAINED","N/A"},0),"✓","!","✗","○","—"),"—")</f>
        <v>○</v>
      </c>
      <c r="U4" s="31" t="str">
        <f t="array" aca="1" ref="U4" ca="1">IFERROR(CHOOSE(MATCH('📊 Training Matrix'!$AQ$6,{"VALID","EXPIRING","EXPIRED","NOT TRAINED","N/A"},0),"✓","!","✗","○","—"),"—")</f>
        <v>○</v>
      </c>
      <c r="V4" s="31" t="str">
        <f t="array" aca="1" ref="V4" ca="1">IFERROR(CHOOSE(MATCH('📊 Training Matrix'!$AS$6,{"VALID","EXPIRING","EXPIRED","NOT TRAINED","N/A"},0),"✓","!","✗","○","—"),"—")</f>
        <v>○</v>
      </c>
      <c r="W4" s="31" t="str">
        <f t="array" aca="1" ref="W4" ca="1">IFERROR(CHOOSE(MATCH('📊 Training Matrix'!$AU$6,{"VALID","EXPIRING","EXPIRED","NOT TRAINED","N/A"},0),"✓","!","✗","○","—"),"—")</f>
        <v>○</v>
      </c>
      <c r="X4" s="30" t="str">
        <f t="array" aca="1" ref="X4" ca="1">IFERROR(CHOOSE(MATCH('📊 Training Matrix'!$AW$6,{"VALID","EXPIRING","EXPIRED","NOT TRAINED","N/A"},0),"✓","!","✗","○","—"),"—")</f>
        <v>✓</v>
      </c>
    </row>
    <row r="5" spans="1:24" ht="15.75" customHeight="1" x14ac:dyDescent="0.2">
      <c r="A5" s="68" t="s">
        <v>555</v>
      </c>
      <c r="B5" s="70" t="s">
        <v>134</v>
      </c>
      <c r="C5" s="71" t="s">
        <v>563</v>
      </c>
      <c r="D5" s="72">
        <f ca="1">'📊 Training Matrix'!$I$7</f>
        <v>0.6</v>
      </c>
      <c r="E5" s="73" t="str">
        <f t="array" aca="1" ref="E5" ca="1">IFERROR(CHOOSE(MATCH('📊 Training Matrix'!$K$7,{"VALID","EXPIRING","EXPIRED","NOT TRAINED","N/A"},0),"✓","!","✗","○","—"),"—")</f>
        <v>○</v>
      </c>
      <c r="F5" s="31" t="str">
        <f t="array" aca="1" ref="F5" ca="1">IFERROR(CHOOSE(MATCH('📊 Training Matrix'!$M$7,{"VALID","EXPIRING","EXPIRED","NOT TRAINED","N/A"},0),"✓","!","✗","○","—"),"—")</f>
        <v>○</v>
      </c>
      <c r="G5" s="31" t="str">
        <f t="array" aca="1" ref="G5" ca="1">IFERROR(CHOOSE(MATCH('📊 Training Matrix'!$O$7,{"VALID","EXPIRING","EXPIRED","NOT TRAINED","N/A"},0),"✓","!","✗","○","—"),"—")</f>
        <v>○</v>
      </c>
      <c r="H5" s="30" t="str">
        <f t="array" aca="1" ref="H5" ca="1">IFERROR(CHOOSE(MATCH('📊 Training Matrix'!$Q$7,{"VALID","EXPIRING","EXPIRED","NOT TRAINED","N/A"},0),"✓","!","✗","○","—"),"—")</f>
        <v>✓</v>
      </c>
      <c r="I5" s="30" t="str">
        <f t="array" aca="1" ref="I5" ca="1">IFERROR(CHOOSE(MATCH('📊 Training Matrix'!$S$7,{"VALID","EXPIRING","EXPIRED","NOT TRAINED","N/A"},0),"✓","!","✗","○","—"),"—")</f>
        <v>✓</v>
      </c>
      <c r="J5" s="31" t="str">
        <f t="array" aca="1" ref="J5" ca="1">IFERROR(CHOOSE(MATCH('📊 Training Matrix'!$U$7,{"VALID","EXPIRING","EXPIRED","NOT TRAINED","N/A"},0),"✓","!","✗","○","—"),"—")</f>
        <v>○</v>
      </c>
      <c r="K5" s="31" t="str">
        <f t="array" aca="1" ref="K5" ca="1">IFERROR(CHOOSE(MATCH('📊 Training Matrix'!$W$7,{"VALID","EXPIRING","EXPIRED","NOT TRAINED","N/A"},0),"✓","!","✗","○","—"),"—")</f>
        <v>○</v>
      </c>
      <c r="L5" s="31" t="str">
        <f t="array" aca="1" ref="L5" ca="1">IFERROR(CHOOSE(MATCH('📊 Training Matrix'!$Y$7,{"VALID","EXPIRING","EXPIRED","NOT TRAINED","N/A"},0),"✓","!","✗","○","—"),"—")</f>
        <v>○</v>
      </c>
      <c r="M5" s="31" t="str">
        <f t="array" aca="1" ref="M5" ca="1">IFERROR(CHOOSE(MATCH('📊 Training Matrix'!$AA$7,{"VALID","EXPIRING","EXPIRED","NOT TRAINED","N/A"},0),"✓","!","✗","○","—"),"—")</f>
        <v>○</v>
      </c>
      <c r="N5" s="31" t="str">
        <f t="array" aca="1" ref="N5" ca="1">IFERROR(CHOOSE(MATCH('📊 Training Matrix'!$AC$7,{"VALID","EXPIRING","EXPIRED","NOT TRAINED","N/A"},0),"✓","!","✗","○","—"),"—")</f>
        <v>○</v>
      </c>
      <c r="O5" s="43" t="str">
        <f t="array" aca="1" ref="O5" ca="1">IFERROR(CHOOSE(MATCH('📊 Training Matrix'!$AE$7,{"VALID","EXPIRING","EXPIRED","NOT TRAINED","N/A"},0),"✓","!","✗","○","—"),"—")</f>
        <v>✗</v>
      </c>
      <c r="P5" s="31" t="str">
        <f t="array" aca="1" ref="P5" ca="1">IFERROR(CHOOSE(MATCH('📊 Training Matrix'!$AG$7,{"VALID","EXPIRING","EXPIRED","NOT TRAINED","N/A"},0),"✓","!","✗","○","—"),"—")</f>
        <v>○</v>
      </c>
      <c r="Q5" s="31" t="str">
        <f t="array" aca="1" ref="Q5" ca="1">IFERROR(CHOOSE(MATCH('📊 Training Matrix'!$AI$7,{"VALID","EXPIRING","EXPIRED","NOT TRAINED","N/A"},0),"✓","!","✗","○","—"),"—")</f>
        <v>○</v>
      </c>
      <c r="R5" s="31" t="str">
        <f t="array" aca="1" ref="R5" ca="1">IFERROR(CHOOSE(MATCH('📊 Training Matrix'!$AK$7,{"VALID","EXPIRING","EXPIRED","NOT TRAINED","N/A"},0),"✓","!","✗","○","—"),"—")</f>
        <v>○</v>
      </c>
      <c r="S5" s="31" t="str">
        <f t="array" aca="1" ref="S5" ca="1">IFERROR(CHOOSE(MATCH('📊 Training Matrix'!$AM$7,{"VALID","EXPIRING","EXPIRED","NOT TRAINED","N/A"},0),"✓","!","✗","○","—"),"—")</f>
        <v>○</v>
      </c>
      <c r="T5" s="31" t="str">
        <f t="array" aca="1" ref="T5" ca="1">IFERROR(CHOOSE(MATCH('📊 Training Matrix'!$AO$7,{"VALID","EXPIRING","EXPIRED","NOT TRAINED","N/A"},0),"✓","!","✗","○","—"),"—")</f>
        <v>○</v>
      </c>
      <c r="U5" s="31" t="str">
        <f t="array" aca="1" ref="U5" ca="1">IFERROR(CHOOSE(MATCH('📊 Training Matrix'!$AQ$7,{"VALID","EXPIRING","EXPIRED","NOT TRAINED","N/A"},0),"✓","!","✗","○","—"),"—")</f>
        <v>○</v>
      </c>
      <c r="V5" s="31" t="str">
        <f t="array" aca="1" ref="V5" ca="1">IFERROR(CHOOSE(MATCH('📊 Training Matrix'!$AS$7,{"VALID","EXPIRING","EXPIRED","NOT TRAINED","N/A"},0),"✓","!","✗","○","—"),"—")</f>
        <v>○</v>
      </c>
      <c r="W5" s="43" t="str">
        <f t="array" aca="1" ref="W5" ca="1">IFERROR(CHOOSE(MATCH('📊 Training Matrix'!$AU$7,{"VALID","EXPIRING","EXPIRED","NOT TRAINED","N/A"},0),"✓","!","✗","○","—"),"—")</f>
        <v>✗</v>
      </c>
      <c r="X5" s="30" t="str">
        <f t="array" aca="1" ref="X5" ca="1">IFERROR(CHOOSE(MATCH('📊 Training Matrix'!$AW$7,{"VALID","EXPIRING","EXPIRED","NOT TRAINED","N/A"},0),"✓","!","✗","○","—"),"—")</f>
        <v>✓</v>
      </c>
    </row>
    <row r="6" spans="1:24" ht="15.75" customHeight="1" x14ac:dyDescent="0.2">
      <c r="A6" s="61" t="s">
        <v>606</v>
      </c>
      <c r="B6" s="62" t="s">
        <v>134</v>
      </c>
      <c r="C6" s="63" t="s">
        <v>549</v>
      </c>
      <c r="D6" s="64">
        <f ca="1">'📊 Training Matrix'!$I$8</f>
        <v>0.5</v>
      </c>
      <c r="E6" s="30" t="str">
        <f t="array" aca="1" ref="E6" ca="1">IFERROR(CHOOSE(MATCH('📊 Training Matrix'!$K$8,{"VALID","EXPIRING","EXPIRED","NOT TRAINED","N/A"},0),"✓","!","✗","○","—"),"—")</f>
        <v>✓</v>
      </c>
      <c r="F6" s="31" t="str">
        <f t="array" aca="1" ref="F6" ca="1">IFERROR(CHOOSE(MATCH('📊 Training Matrix'!$M$8,{"VALID","EXPIRING","EXPIRED","NOT TRAINED","N/A"},0),"✓","!","✗","○","—"),"—")</f>
        <v>○</v>
      </c>
      <c r="G6" s="31" t="str">
        <f t="array" aca="1" ref="G6" ca="1">IFERROR(CHOOSE(MATCH('📊 Training Matrix'!$O$8,{"VALID","EXPIRING","EXPIRED","NOT TRAINED","N/A"},0),"✓","!","✗","○","—"),"—")</f>
        <v>○</v>
      </c>
      <c r="H6" s="43" t="str">
        <f t="array" aca="1" ref="H6" ca="1">IFERROR(CHOOSE(MATCH('📊 Training Matrix'!$Q$8,{"VALID","EXPIRING","EXPIRED","NOT TRAINED","N/A"},0),"✓","!","✗","○","—"),"—")</f>
        <v>✗</v>
      </c>
      <c r="I6" s="43" t="str">
        <f t="array" aca="1" ref="I6" ca="1">IFERROR(CHOOSE(MATCH('📊 Training Matrix'!$S$8,{"VALID","EXPIRING","EXPIRED","NOT TRAINED","N/A"},0),"✓","!","✗","○","—"),"—")</f>
        <v>✗</v>
      </c>
      <c r="J6" s="31" t="str">
        <f t="array" aca="1" ref="J6" ca="1">IFERROR(CHOOSE(MATCH('📊 Training Matrix'!$U$8,{"VALID","EXPIRING","EXPIRED","NOT TRAINED","N/A"},0),"✓","!","✗","○","—"),"—")</f>
        <v>○</v>
      </c>
      <c r="K6" s="31" t="str">
        <f t="array" aca="1" ref="K6" ca="1">IFERROR(CHOOSE(MATCH('📊 Training Matrix'!$W$8,{"VALID","EXPIRING","EXPIRED","NOT TRAINED","N/A"},0),"✓","!","✗","○","—"),"—")</f>
        <v>○</v>
      </c>
      <c r="L6" s="31" t="str">
        <f t="array" aca="1" ref="L6" ca="1">IFERROR(CHOOSE(MATCH('📊 Training Matrix'!$Y$8,{"VALID","EXPIRING","EXPIRED","NOT TRAINED","N/A"},0),"✓","!","✗","○","—"),"—")</f>
        <v>○</v>
      </c>
      <c r="M6" s="31" t="str">
        <f t="array" aca="1" ref="M6" ca="1">IFERROR(CHOOSE(MATCH('📊 Training Matrix'!$AA$8,{"VALID","EXPIRING","EXPIRED","NOT TRAINED","N/A"},0),"✓","!","✗","○","—"),"—")</f>
        <v>○</v>
      </c>
      <c r="N6" s="31" t="str">
        <f t="array" aca="1" ref="N6" ca="1">IFERROR(CHOOSE(MATCH('📊 Training Matrix'!$AC$8,{"VALID","EXPIRING","EXPIRED","NOT TRAINED","N/A"},0),"✓","!","✗","○","—"),"—")</f>
        <v>○</v>
      </c>
      <c r="O6" s="31" t="str">
        <f t="array" aca="1" ref="O6" ca="1">IFERROR(CHOOSE(MATCH('📊 Training Matrix'!$AE$8,{"VALID","EXPIRING","EXPIRED","NOT TRAINED","N/A"},0),"✓","!","✗","○","—"),"—")</f>
        <v>○</v>
      </c>
      <c r="P6" s="31" t="str">
        <f t="array" aca="1" ref="P6" ca="1">IFERROR(CHOOSE(MATCH('📊 Training Matrix'!$AG$8,{"VALID","EXPIRING","EXPIRED","NOT TRAINED","N/A"},0),"✓","!","✗","○","—"),"—")</f>
        <v>○</v>
      </c>
      <c r="Q6" s="31" t="str">
        <f t="array" aca="1" ref="Q6" ca="1">IFERROR(CHOOSE(MATCH('📊 Training Matrix'!$AI$8,{"VALID","EXPIRING","EXPIRED","NOT TRAINED","N/A"},0),"✓","!","✗","○","—"),"—")</f>
        <v>○</v>
      </c>
      <c r="R6" s="31" t="str">
        <f t="array" aca="1" ref="R6" ca="1">IFERROR(CHOOSE(MATCH('📊 Training Matrix'!$AK$8,{"VALID","EXPIRING","EXPIRED","NOT TRAINED","N/A"},0),"✓","!","✗","○","—"),"—")</f>
        <v>○</v>
      </c>
      <c r="S6" s="31" t="str">
        <f t="array" aca="1" ref="S6" ca="1">IFERROR(CHOOSE(MATCH('📊 Training Matrix'!$AM$8,{"VALID","EXPIRING","EXPIRED","NOT TRAINED","N/A"},0),"✓","!","✗","○","—"),"—")</f>
        <v>○</v>
      </c>
      <c r="T6" s="31" t="str">
        <f t="array" aca="1" ref="T6" ca="1">IFERROR(CHOOSE(MATCH('📊 Training Matrix'!$AO$8,{"VALID","EXPIRING","EXPIRED","NOT TRAINED","N/A"},0),"✓","!","✗","○","—"),"—")</f>
        <v>○</v>
      </c>
      <c r="U6" s="31" t="str">
        <f t="array" aca="1" ref="U6" ca="1">IFERROR(CHOOSE(MATCH('📊 Training Matrix'!$AQ$8,{"VALID","EXPIRING","EXPIRED","NOT TRAINED","N/A"},0),"✓","!","✗","○","—"),"—")</f>
        <v>○</v>
      </c>
      <c r="V6" s="31" t="str">
        <f t="array" aca="1" ref="V6" ca="1">IFERROR(CHOOSE(MATCH('📊 Training Matrix'!$AS$8,{"VALID","EXPIRING","EXPIRED","NOT TRAINED","N/A"},0),"✓","!","✗","○","—"),"—")</f>
        <v>○</v>
      </c>
      <c r="W6" s="31" t="str">
        <f t="array" aca="1" ref="W6" ca="1">IFERROR(CHOOSE(MATCH('📊 Training Matrix'!$AU$8,{"VALID","EXPIRING","EXPIRED","NOT TRAINED","N/A"},0),"✓","!","✗","○","—"),"—")</f>
        <v>○</v>
      </c>
      <c r="X6" s="30" t="str">
        <f t="array" aca="1" ref="X6" ca="1">IFERROR(CHOOSE(MATCH('📊 Training Matrix'!$AW$8,{"VALID","EXPIRING","EXPIRED","NOT TRAINED","N/A"},0),"✓","!","✗","○","—"),"—")</f>
        <v>✓</v>
      </c>
    </row>
    <row r="7" spans="1:24" ht="15.75" customHeight="1" x14ac:dyDescent="0.2">
      <c r="A7" s="68" t="s">
        <v>561</v>
      </c>
      <c r="B7" s="70" t="s">
        <v>134</v>
      </c>
      <c r="C7" s="71" t="s">
        <v>719</v>
      </c>
      <c r="D7" s="72">
        <f ca="1">'📊 Training Matrix'!$I$9</f>
        <v>0.5</v>
      </c>
      <c r="E7" s="30" t="str">
        <f t="array" aca="1" ref="E7" ca="1">IFERROR(CHOOSE(MATCH('📊 Training Matrix'!$K$9,{"VALID","EXPIRING","EXPIRED","NOT TRAINED","N/A"},0),"✓","!","✗","○","—"),"—")</f>
        <v>✓</v>
      </c>
      <c r="F7" s="73" t="str">
        <f t="array" aca="1" ref="F7" ca="1">IFERROR(CHOOSE(MATCH('📊 Training Matrix'!$M$9,{"VALID","EXPIRING","EXPIRED","NOT TRAINED","N/A"},0),"✓","!","✗","○","—"),"—")</f>
        <v>○</v>
      </c>
      <c r="G7" s="43" t="str">
        <f t="array" aca="1" ref="G7" ca="1">IFERROR(CHOOSE(MATCH('📊 Training Matrix'!$O$9,{"VALID","EXPIRING","EXPIRED","NOT TRAINED","N/A"},0),"✓","!","✗","○","—"),"—")</f>
        <v>✗</v>
      </c>
      <c r="H7" s="30" t="str">
        <f t="array" aca="1" ref="H7" ca="1">IFERROR(CHOOSE(MATCH('📊 Training Matrix'!$Q$9,{"VALID","EXPIRING","EXPIRED","NOT TRAINED","N/A"},0),"✓","!","✗","○","—"),"—")</f>
        <v>✓</v>
      </c>
      <c r="I7" s="43" t="str">
        <f t="array" aca="1" ref="I7" ca="1">IFERROR(CHOOSE(MATCH('📊 Training Matrix'!$S$9,{"VALID","EXPIRING","EXPIRED","NOT TRAINED","N/A"},0),"✓","!","✗","○","—"),"—")</f>
        <v>✗</v>
      </c>
      <c r="J7" s="30" t="str">
        <f t="array" aca="1" ref="J7" ca="1">IFERROR(CHOOSE(MATCH('📊 Training Matrix'!$U$9,{"VALID","EXPIRING","EXPIRED","NOT TRAINED","N/A"},0),"✓","!","✗","○","—"),"—")</f>
        <v>✓</v>
      </c>
      <c r="K7" s="31" t="str">
        <f t="array" aca="1" ref="K7" ca="1">IFERROR(CHOOSE(MATCH('📊 Training Matrix'!$W$9,{"VALID","EXPIRING","EXPIRED","NOT TRAINED","N/A"},0),"✓","!","✗","○","—"),"—")</f>
        <v>○</v>
      </c>
      <c r="L7" s="31" t="str">
        <f t="array" aca="1" ref="L7" ca="1">IFERROR(CHOOSE(MATCH('📊 Training Matrix'!$Y$9,{"VALID","EXPIRING","EXPIRED","NOT TRAINED","N/A"},0),"✓","!","✗","○","—"),"—")</f>
        <v>○</v>
      </c>
      <c r="M7" s="31" t="str">
        <f t="array" aca="1" ref="M7" ca="1">IFERROR(CHOOSE(MATCH('📊 Training Matrix'!$AA$9,{"VALID","EXPIRING","EXPIRED","NOT TRAINED","N/A"},0),"✓","!","✗","○","—"),"—")</f>
        <v>○</v>
      </c>
      <c r="N7" s="31" t="str">
        <f t="array" aca="1" ref="N7" ca="1">IFERROR(CHOOSE(MATCH('📊 Training Matrix'!$AC$9,{"VALID","EXPIRING","EXPIRED","NOT TRAINED","N/A"},0),"✓","!","✗","○","—"),"—")</f>
        <v>○</v>
      </c>
      <c r="O7" s="31" t="str">
        <f t="array" aca="1" ref="O7" ca="1">IFERROR(CHOOSE(MATCH('📊 Training Matrix'!$AE$9,{"VALID","EXPIRING","EXPIRED","NOT TRAINED","N/A"},0),"✓","!","✗","○","—"),"—")</f>
        <v>○</v>
      </c>
      <c r="P7" s="31" t="str">
        <f t="array" aca="1" ref="P7" ca="1">IFERROR(CHOOSE(MATCH('📊 Training Matrix'!$AG$9,{"VALID","EXPIRING","EXPIRED","NOT TRAINED","N/A"},0),"✓","!","✗","○","—"),"—")</f>
        <v>○</v>
      </c>
      <c r="Q7" s="31" t="str">
        <f t="array" aca="1" ref="Q7" ca="1">IFERROR(CHOOSE(MATCH('📊 Training Matrix'!$AI$9,{"VALID","EXPIRING","EXPIRED","NOT TRAINED","N/A"},0),"✓","!","✗","○","—"),"—")</f>
        <v>○</v>
      </c>
      <c r="R7" s="31" t="str">
        <f t="array" aca="1" ref="R7" ca="1">IFERROR(CHOOSE(MATCH('📊 Training Matrix'!$AK$9,{"VALID","EXPIRING","EXPIRED","NOT TRAINED","N/A"},0),"✓","!","✗","○","—"),"—")</f>
        <v>○</v>
      </c>
      <c r="S7" s="31" t="str">
        <f t="array" aca="1" ref="S7" ca="1">IFERROR(CHOOSE(MATCH('📊 Training Matrix'!$AM$9,{"VALID","EXPIRING","EXPIRED","NOT TRAINED","N/A"},0),"✓","!","✗","○","—"),"—")</f>
        <v>○</v>
      </c>
      <c r="T7" s="31" t="str">
        <f t="array" aca="1" ref="T7" ca="1">IFERROR(CHOOSE(MATCH('📊 Training Matrix'!$AO$9,{"VALID","EXPIRING","EXPIRED","NOT TRAINED","N/A"},0),"✓","!","✗","○","—"),"—")</f>
        <v>○</v>
      </c>
      <c r="U7" s="31" t="str">
        <f t="array" aca="1" ref="U7" ca="1">IFERROR(CHOOSE(MATCH('📊 Training Matrix'!$AQ$9,{"VALID","EXPIRING","EXPIRED","NOT TRAINED","N/A"},0),"✓","!","✗","○","—"),"—")</f>
        <v>○</v>
      </c>
      <c r="V7" s="31" t="str">
        <f t="array" aca="1" ref="V7" ca="1">IFERROR(CHOOSE(MATCH('📊 Training Matrix'!$AS$9,{"VALID","EXPIRING","EXPIRED","NOT TRAINED","N/A"},0),"✓","!","✗","○","—"),"—")</f>
        <v>○</v>
      </c>
      <c r="W7" s="31" t="str">
        <f t="array" aca="1" ref="W7" ca="1">IFERROR(CHOOSE(MATCH('📊 Training Matrix'!$AU$9,{"VALID","EXPIRING","EXPIRED","NOT TRAINED","N/A"},0),"✓","!","✗","○","—"),"—")</f>
        <v>○</v>
      </c>
      <c r="X7" s="65" t="str">
        <f t="array" aca="1" ref="X7" ca="1">IFERROR(CHOOSE(MATCH('📊 Training Matrix'!$AW$9,{"VALID","EXPIRING","EXPIRED","NOT TRAINED","N/A"},0),"✓","!","✗","○","—"),"—")</f>
        <v>!</v>
      </c>
    </row>
    <row r="8" spans="1:24" ht="15.75" customHeight="1" x14ac:dyDescent="0.2">
      <c r="A8" s="21" t="s">
        <v>849</v>
      </c>
      <c r="B8" s="22" t="s">
        <v>74</v>
      </c>
      <c r="C8" s="23" t="s">
        <v>850</v>
      </c>
      <c r="D8" s="25">
        <f ca="1">'📊 Training Matrix'!$I$10</f>
        <v>0</v>
      </c>
      <c r="E8" s="43" t="str">
        <f t="array" aca="1" ref="E8" ca="1">IFERROR(CHOOSE(MATCH('📊 Training Matrix'!$K$10,{"VALID","EXPIRING","EXPIRED","NOT TRAINED","N/A"},0),"✓","!","✗","○","—"),"—")</f>
        <v>✗</v>
      </c>
      <c r="F8" s="31" t="str">
        <f t="array" aca="1" ref="F8" ca="1">IFERROR(CHOOSE(MATCH('📊 Training Matrix'!$M$10,{"VALID","EXPIRING","EXPIRED","NOT TRAINED","N/A"},0),"✓","!","✗","○","—"),"—")</f>
        <v>○</v>
      </c>
      <c r="G8" s="31" t="str">
        <f t="array" aca="1" ref="G8" ca="1">IFERROR(CHOOSE(MATCH('📊 Training Matrix'!$O$10,{"VALID","EXPIRING","EXPIRED","NOT TRAINED","N/A"},0),"✓","!","✗","○","—"),"—")</f>
        <v>○</v>
      </c>
      <c r="H8" s="43" t="str">
        <f t="array" aca="1" ref="H8" ca="1">IFERROR(CHOOSE(MATCH('📊 Training Matrix'!$Q$10,{"VALID","EXPIRING","EXPIRED","NOT TRAINED","N/A"},0),"✓","!","✗","○","—"),"—")</f>
        <v>✗</v>
      </c>
      <c r="I8" s="43" t="str">
        <f t="array" aca="1" ref="I8" ca="1">IFERROR(CHOOSE(MATCH('📊 Training Matrix'!$S$10,{"VALID","EXPIRING","EXPIRED","NOT TRAINED","N/A"},0),"✓","!","✗","○","—"),"—")</f>
        <v>✗</v>
      </c>
      <c r="J8" s="31" t="str">
        <f t="array" aca="1" ref="J8" ca="1">IFERROR(CHOOSE(MATCH('📊 Training Matrix'!$U$10,{"VALID","EXPIRING","EXPIRED","NOT TRAINED","N/A"},0),"✓","!","✗","○","—"),"—")</f>
        <v>○</v>
      </c>
      <c r="K8" s="31" t="str">
        <f t="array" aca="1" ref="K8" ca="1">IFERROR(CHOOSE(MATCH('📊 Training Matrix'!$W$10,{"VALID","EXPIRING","EXPIRED","NOT TRAINED","N/A"},0),"✓","!","✗","○","—"),"—")</f>
        <v>○</v>
      </c>
      <c r="L8" s="31" t="str">
        <f t="array" aca="1" ref="L8" ca="1">IFERROR(CHOOSE(MATCH('📊 Training Matrix'!$Y$10,{"VALID","EXPIRING","EXPIRED","NOT TRAINED","N/A"},0),"✓","!","✗","○","—"),"—")</f>
        <v>○</v>
      </c>
      <c r="M8" s="31" t="str">
        <f t="array" aca="1" ref="M8" ca="1">IFERROR(CHOOSE(MATCH('📊 Training Matrix'!$AA$10,{"VALID","EXPIRING","EXPIRED","NOT TRAINED","N/A"},0),"✓","!","✗","○","—"),"—")</f>
        <v>○</v>
      </c>
      <c r="N8" s="31" t="str">
        <f t="array" aca="1" ref="N8" ca="1">IFERROR(CHOOSE(MATCH('📊 Training Matrix'!$AC$10,{"VALID","EXPIRING","EXPIRED","NOT TRAINED","N/A"},0),"✓","!","✗","○","—"),"—")</f>
        <v>○</v>
      </c>
      <c r="O8" s="31" t="str">
        <f t="array" aca="1" ref="O8" ca="1">IFERROR(CHOOSE(MATCH('📊 Training Matrix'!$AE$10,{"VALID","EXPIRING","EXPIRED","NOT TRAINED","N/A"},0),"✓","!","✗","○","—"),"—")</f>
        <v>○</v>
      </c>
      <c r="P8" s="31" t="str">
        <f t="array" aca="1" ref="P8" ca="1">IFERROR(CHOOSE(MATCH('📊 Training Matrix'!$AG$10,{"VALID","EXPIRING","EXPIRED","NOT TRAINED","N/A"},0),"✓","!","✗","○","—"),"—")</f>
        <v>○</v>
      </c>
      <c r="Q8" s="31" t="str">
        <f t="array" aca="1" ref="Q8" ca="1">IFERROR(CHOOSE(MATCH('📊 Training Matrix'!$AI$10,{"VALID","EXPIRING","EXPIRED","NOT TRAINED","N/A"},0),"✓","!","✗","○","—"),"—")</f>
        <v>○</v>
      </c>
      <c r="R8" s="31" t="str">
        <f t="array" aca="1" ref="R8" ca="1">IFERROR(CHOOSE(MATCH('📊 Training Matrix'!$AK$10,{"VALID","EXPIRING","EXPIRED","NOT TRAINED","N/A"},0),"✓","!","✗","○","—"),"—")</f>
        <v>○</v>
      </c>
      <c r="S8" s="31" t="str">
        <f t="array" aca="1" ref="S8" ca="1">IFERROR(CHOOSE(MATCH('📊 Training Matrix'!$AM$10,{"VALID","EXPIRING","EXPIRED","NOT TRAINED","N/A"},0),"✓","!","✗","○","—"),"—")</f>
        <v>○</v>
      </c>
      <c r="T8" s="31" t="str">
        <f t="array" aca="1" ref="T8" ca="1">IFERROR(CHOOSE(MATCH('📊 Training Matrix'!$AO$10,{"VALID","EXPIRING","EXPIRED","NOT TRAINED","N/A"},0),"✓","!","✗","○","—"),"—")</f>
        <v>○</v>
      </c>
      <c r="U8" s="31" t="str">
        <f t="array" aca="1" ref="U8" ca="1">IFERROR(CHOOSE(MATCH('📊 Training Matrix'!$AQ$10,{"VALID","EXPIRING","EXPIRED","NOT TRAINED","N/A"},0),"✓","!","✗","○","—"),"—")</f>
        <v>○</v>
      </c>
      <c r="V8" s="31" t="str">
        <f t="array" aca="1" ref="V8" ca="1">IFERROR(CHOOSE(MATCH('📊 Training Matrix'!$AS$10,{"VALID","EXPIRING","EXPIRED","NOT TRAINED","N/A"},0),"✓","!","✗","○","—"),"—")</f>
        <v>○</v>
      </c>
      <c r="W8" s="31" t="str">
        <f t="array" aca="1" ref="W8" ca="1">IFERROR(CHOOSE(MATCH('📊 Training Matrix'!$AU$10,{"VALID","EXPIRING","EXPIRED","NOT TRAINED","N/A"},0),"✓","!","✗","○","—"),"—")</f>
        <v>○</v>
      </c>
      <c r="X8" s="65" t="str">
        <f t="array" aca="1" ref="X8" ca="1">IFERROR(CHOOSE(MATCH('📊 Training Matrix'!$AW$10,{"VALID","EXPIRING","EXPIRED","NOT TRAINED","N/A"},0),"✓","!","✗","○","—"),"—")</f>
        <v>!</v>
      </c>
    </row>
    <row r="9" spans="1:24" ht="15.75" customHeight="1" x14ac:dyDescent="0.2">
      <c r="A9" s="21" t="s">
        <v>851</v>
      </c>
      <c r="B9" s="22" t="s">
        <v>74</v>
      </c>
      <c r="C9" s="23" t="s">
        <v>852</v>
      </c>
      <c r="D9" s="25">
        <f ca="1">'📊 Training Matrix'!$I$11</f>
        <v>0.33333333333333331</v>
      </c>
      <c r="E9" s="43" t="str">
        <f t="array" aca="1" ref="E9" ca="1">IFERROR(CHOOSE(MATCH('📊 Training Matrix'!$K$11,{"VALID","EXPIRING","EXPIRED","NOT TRAINED","N/A"},0),"✓","!","✗","○","—"),"—")</f>
        <v>✗</v>
      </c>
      <c r="F9" s="43" t="str">
        <f t="array" aca="1" ref="F9" ca="1">IFERROR(CHOOSE(MATCH('📊 Training Matrix'!$M$11,{"VALID","EXPIRING","EXPIRED","NOT TRAINED","N/A"},0),"✓","!","✗","○","—"),"—")</f>
        <v>✗</v>
      </c>
      <c r="G9" s="30" t="str">
        <f t="array" aca="1" ref="G9" ca="1">IFERROR(CHOOSE(MATCH('📊 Training Matrix'!$O$11,{"VALID","EXPIRING","EXPIRED","NOT TRAINED","N/A"},0),"✓","!","✗","○","—"),"—")</f>
        <v>✓</v>
      </c>
      <c r="H9" s="43" t="str">
        <f t="array" aca="1" ref="H9" ca="1">IFERROR(CHOOSE(MATCH('📊 Training Matrix'!$Q$11,{"VALID","EXPIRING","EXPIRED","NOT TRAINED","N/A"},0),"✓","!","✗","○","—"),"—")</f>
        <v>✗</v>
      </c>
      <c r="I9" s="43" t="str">
        <f t="array" aca="1" ref="I9" ca="1">IFERROR(CHOOSE(MATCH('📊 Training Matrix'!$S$11,{"VALID","EXPIRING","EXPIRED","NOT TRAINED","N/A"},0),"✓","!","✗","○","—"),"—")</f>
        <v>✗</v>
      </c>
      <c r="J9" s="31" t="str">
        <f t="array" aca="1" ref="J9" ca="1">IFERROR(CHOOSE(MATCH('📊 Training Matrix'!$U$11,{"VALID","EXPIRING","EXPIRED","NOT TRAINED","N/A"},0),"✓","!","✗","○","—"),"—")</f>
        <v>○</v>
      </c>
      <c r="K9" s="30" t="str">
        <f t="array" aca="1" ref="K9" ca="1">IFERROR(CHOOSE(MATCH('📊 Training Matrix'!$W$11,{"VALID","EXPIRING","EXPIRED","NOT TRAINED","N/A"},0),"✓","!","✗","○","—"),"—")</f>
        <v>✓</v>
      </c>
      <c r="L9" s="43" t="str">
        <f t="array" aca="1" ref="L9" ca="1">IFERROR(CHOOSE(MATCH('📊 Training Matrix'!$Y$11,{"VALID","EXPIRING","EXPIRED","NOT TRAINED","N/A"},0),"✓","!","✗","○","—"),"—")</f>
        <v>✗</v>
      </c>
      <c r="M9" s="31" t="str">
        <f t="array" aca="1" ref="M9" ca="1">IFERROR(CHOOSE(MATCH('📊 Training Matrix'!$AA$11,{"VALID","EXPIRING","EXPIRED","NOT TRAINED","N/A"},0),"✓","!","✗","○","—"),"—")</f>
        <v>○</v>
      </c>
      <c r="N9" s="43" t="str">
        <f t="array" aca="1" ref="N9" ca="1">IFERROR(CHOOSE(MATCH('📊 Training Matrix'!$AC$11,{"VALID","EXPIRING","EXPIRED","NOT TRAINED","N/A"},0),"✓","!","✗","○","—"),"—")</f>
        <v>✗</v>
      </c>
      <c r="O9" s="31" t="str">
        <f t="array" aca="1" ref="O9" ca="1">IFERROR(CHOOSE(MATCH('📊 Training Matrix'!$AE$11,{"VALID","EXPIRING","EXPIRED","NOT TRAINED","N/A"},0),"✓","!","✗","○","—"),"—")</f>
        <v>○</v>
      </c>
      <c r="P9" s="31" t="str">
        <f t="array" aca="1" ref="P9" ca="1">IFERROR(CHOOSE(MATCH('📊 Training Matrix'!$AG$11,{"VALID","EXPIRING","EXPIRED","NOT TRAINED","N/A"},0),"✓","!","✗","○","—"),"—")</f>
        <v>○</v>
      </c>
      <c r="Q9" s="30" t="str">
        <f t="array" aca="1" ref="Q9" ca="1">IFERROR(CHOOSE(MATCH('📊 Training Matrix'!$AI$11,{"VALID","EXPIRING","EXPIRED","NOT TRAINED","N/A"},0),"✓","!","✗","○","—"),"—")</f>
        <v>✓</v>
      </c>
      <c r="R9" s="31" t="str">
        <f t="array" aca="1" ref="R9" ca="1">IFERROR(CHOOSE(MATCH('📊 Training Matrix'!$AK$11,{"VALID","EXPIRING","EXPIRED","NOT TRAINED","N/A"},0),"✓","!","✗","○","—"),"—")</f>
        <v>○</v>
      </c>
      <c r="S9" s="31" t="str">
        <f t="array" aca="1" ref="S9" ca="1">IFERROR(CHOOSE(MATCH('📊 Training Matrix'!$AM$11,{"VALID","EXPIRING","EXPIRED","NOT TRAINED","N/A"},0),"✓","!","✗","○","—"),"—")</f>
        <v>○</v>
      </c>
      <c r="T9" s="31" t="str">
        <f t="array" aca="1" ref="T9" ca="1">IFERROR(CHOOSE(MATCH('📊 Training Matrix'!$AO$11,{"VALID","EXPIRING","EXPIRED","NOT TRAINED","N/A"},0),"✓","!","✗","○","—"),"—")</f>
        <v>○</v>
      </c>
      <c r="U9" s="31" t="str">
        <f t="array" aca="1" ref="U9" ca="1">IFERROR(CHOOSE(MATCH('📊 Training Matrix'!$AQ$11,{"VALID","EXPIRING","EXPIRED","NOT TRAINED","N/A"},0),"✓","!","✗","○","—"),"—")</f>
        <v>○</v>
      </c>
      <c r="V9" s="31" t="str">
        <f t="array" aca="1" ref="V9" ca="1">IFERROR(CHOOSE(MATCH('📊 Training Matrix'!$AS$11,{"VALID","EXPIRING","EXPIRED","NOT TRAINED","N/A"},0),"✓","!","✗","○","—"),"—")</f>
        <v>○</v>
      </c>
      <c r="W9" s="31" t="str">
        <f t="array" aca="1" ref="W9" ca="1">IFERROR(CHOOSE(MATCH('📊 Training Matrix'!$AU$11,{"VALID","EXPIRING","EXPIRED","NOT TRAINED","N/A"},0),"✓","!","✗","○","—"),"—")</f>
        <v>○</v>
      </c>
      <c r="X9" s="73" t="str">
        <f t="array" aca="1" ref="X9" ca="1">IFERROR(CHOOSE(MATCH('📊 Training Matrix'!$AW$11,{"VALID","EXPIRING","EXPIRED","NOT TRAINED","N/A"},0),"✓","!","✗","○","—"),"—")</f>
        <v>○</v>
      </c>
    </row>
    <row r="10" spans="1:24" ht="15.75" customHeight="1" x14ac:dyDescent="0.2">
      <c r="A10" s="61" t="s">
        <v>853</v>
      </c>
      <c r="B10" s="62" t="s">
        <v>134</v>
      </c>
      <c r="C10" s="63" t="s">
        <v>854</v>
      </c>
      <c r="D10" s="64">
        <f ca="1">'📊 Training Matrix'!$I$12</f>
        <v>0.5</v>
      </c>
      <c r="E10" s="30" t="str">
        <f t="array" aca="1" ref="E10" ca="1">IFERROR(CHOOSE(MATCH('📊 Training Matrix'!$K$12,{"VALID","EXPIRING","EXPIRED","NOT TRAINED","N/A"},0),"✓","!","✗","○","—"),"—")</f>
        <v>✓</v>
      </c>
      <c r="F10" s="31" t="str">
        <f t="array" aca="1" ref="F10" ca="1">IFERROR(CHOOSE(MATCH('📊 Training Matrix'!$M$12,{"VALID","EXPIRING","EXPIRED","NOT TRAINED","N/A"},0),"✓","!","✗","○","—"),"—")</f>
        <v>○</v>
      </c>
      <c r="G10" s="31" t="str">
        <f t="array" aca="1" ref="G10" ca="1">IFERROR(CHOOSE(MATCH('📊 Training Matrix'!$O$12,{"VALID","EXPIRING","EXPIRED","NOT TRAINED","N/A"},0),"✓","!","✗","○","—"),"—")</f>
        <v>○</v>
      </c>
      <c r="H10" s="30" t="str">
        <f t="array" aca="1" ref="H10" ca="1">IFERROR(CHOOSE(MATCH('📊 Training Matrix'!$Q$12,{"VALID","EXPIRING","EXPIRED","NOT TRAINED","N/A"},0),"✓","!","✗","○","—"),"—")</f>
        <v>✓</v>
      </c>
      <c r="I10" s="43" t="str">
        <f t="array" aca="1" ref="I10" ca="1">IFERROR(CHOOSE(MATCH('📊 Training Matrix'!$S$12,{"VALID","EXPIRING","EXPIRED","NOT TRAINED","N/A"},0),"✓","!","✗","○","—"),"—")</f>
        <v>✗</v>
      </c>
      <c r="J10" s="31" t="str">
        <f t="array" aca="1" ref="J10" ca="1">IFERROR(CHOOSE(MATCH('📊 Training Matrix'!$U$12,{"VALID","EXPIRING","EXPIRED","NOT TRAINED","N/A"},0),"✓","!","✗","○","—"),"—")</f>
        <v>○</v>
      </c>
      <c r="K10" s="31" t="str">
        <f t="array" aca="1" ref="K10" ca="1">IFERROR(CHOOSE(MATCH('📊 Training Matrix'!$W$12,{"VALID","EXPIRING","EXPIRED","NOT TRAINED","N/A"},0),"✓","!","✗","○","—"),"—")</f>
        <v>○</v>
      </c>
      <c r="L10" s="31" t="str">
        <f t="array" aca="1" ref="L10" ca="1">IFERROR(CHOOSE(MATCH('📊 Training Matrix'!$Y$12,{"VALID","EXPIRING","EXPIRED","NOT TRAINED","N/A"},0),"✓","!","✗","○","—"),"—")</f>
        <v>○</v>
      </c>
      <c r="M10" s="31" t="str">
        <f t="array" aca="1" ref="M10" ca="1">IFERROR(CHOOSE(MATCH('📊 Training Matrix'!$AA$12,{"VALID","EXPIRING","EXPIRED","NOT TRAINED","N/A"},0),"✓","!","✗","○","—"),"—")</f>
        <v>○</v>
      </c>
      <c r="N10" s="31" t="str">
        <f t="array" aca="1" ref="N10" ca="1">IFERROR(CHOOSE(MATCH('📊 Training Matrix'!$AC$12,{"VALID","EXPIRING","EXPIRED","NOT TRAINED","N/A"},0),"✓","!","✗","○","—"),"—")</f>
        <v>○</v>
      </c>
      <c r="O10" s="31" t="str">
        <f t="array" aca="1" ref="O10" ca="1">IFERROR(CHOOSE(MATCH('📊 Training Matrix'!$AE$12,{"VALID","EXPIRING","EXPIRED","NOT TRAINED","N/A"},0),"✓","!","✗","○","—"),"—")</f>
        <v>○</v>
      </c>
      <c r="P10" s="31" t="str">
        <f t="array" aca="1" ref="P10" ca="1">IFERROR(CHOOSE(MATCH('📊 Training Matrix'!$AG$12,{"VALID","EXPIRING","EXPIRED","NOT TRAINED","N/A"},0),"✓","!","✗","○","—"),"—")</f>
        <v>○</v>
      </c>
      <c r="Q10" s="31" t="str">
        <f t="array" aca="1" ref="Q10" ca="1">IFERROR(CHOOSE(MATCH('📊 Training Matrix'!$AI$12,{"VALID","EXPIRING","EXPIRED","NOT TRAINED","N/A"},0),"✓","!","✗","○","—"),"—")</f>
        <v>○</v>
      </c>
      <c r="R10" s="31" t="str">
        <f t="array" aca="1" ref="R10" ca="1">IFERROR(CHOOSE(MATCH('📊 Training Matrix'!$AK$12,{"VALID","EXPIRING","EXPIRED","NOT TRAINED","N/A"},0),"✓","!","✗","○","—"),"—")</f>
        <v>○</v>
      </c>
      <c r="S10" s="31" t="str">
        <f t="array" aca="1" ref="S10" ca="1">IFERROR(CHOOSE(MATCH('📊 Training Matrix'!$AM$12,{"VALID","EXPIRING","EXPIRED","NOT TRAINED","N/A"},0),"✓","!","✗","○","—"),"—")</f>
        <v>○</v>
      </c>
      <c r="T10" s="31" t="str">
        <f t="array" aca="1" ref="T10" ca="1">IFERROR(CHOOSE(MATCH('📊 Training Matrix'!$AO$12,{"VALID","EXPIRING","EXPIRED","NOT TRAINED","N/A"},0),"✓","!","✗","○","—"),"—")</f>
        <v>○</v>
      </c>
      <c r="U10" s="31" t="str">
        <f t="array" aca="1" ref="U10" ca="1">IFERROR(CHOOSE(MATCH('📊 Training Matrix'!$AQ$12,{"VALID","EXPIRING","EXPIRED","NOT TRAINED","N/A"},0),"✓","!","✗","○","—"),"—")</f>
        <v>○</v>
      </c>
      <c r="V10" s="31" t="str">
        <f t="array" aca="1" ref="V10" ca="1">IFERROR(CHOOSE(MATCH('📊 Training Matrix'!$AS$12,{"VALID","EXPIRING","EXPIRED","NOT TRAINED","N/A"},0),"✓","!","✗","○","—"),"—")</f>
        <v>○</v>
      </c>
      <c r="W10" s="31" t="str">
        <f t="array" aca="1" ref="W10" ca="1">IFERROR(CHOOSE(MATCH('📊 Training Matrix'!$AU$12,{"VALID","EXPIRING","EXPIRED","NOT TRAINED","N/A"},0),"✓","!","✗","○","—"),"—")</f>
        <v>○</v>
      </c>
      <c r="X10" s="65" t="str">
        <f t="array" aca="1" ref="X10" ca="1">IFERROR(CHOOSE(MATCH('📊 Training Matrix'!$AW$12,{"VALID","EXPIRING","EXPIRED","NOT TRAINED","N/A"},0),"✓","!","✗","○","—"),"—")</f>
        <v>!</v>
      </c>
    </row>
    <row r="11" spans="1:24" ht="15.75" customHeight="1" x14ac:dyDescent="0.2">
      <c r="A11" s="68" t="s">
        <v>855</v>
      </c>
      <c r="B11" s="70" t="s">
        <v>134</v>
      </c>
      <c r="C11" s="71" t="s">
        <v>856</v>
      </c>
      <c r="D11" s="72">
        <f ca="1">'📊 Training Matrix'!$I$13</f>
        <v>0.55555555555555558</v>
      </c>
      <c r="E11" s="30" t="str">
        <f t="array" aca="1" ref="E11" ca="1">IFERROR(CHOOSE(MATCH('📊 Training Matrix'!$K$13,{"VALID","EXPIRING","EXPIRED","NOT TRAINED","N/A"},0),"✓","!","✗","○","—"),"—")</f>
        <v>✓</v>
      </c>
      <c r="F11" s="43" t="str">
        <f t="array" aca="1" ref="F11" ca="1">IFERROR(CHOOSE(MATCH('📊 Training Matrix'!$M$13,{"VALID","EXPIRING","EXPIRED","NOT TRAINED","N/A"},0),"✓","!","✗","○","—"),"—")</f>
        <v>✗</v>
      </c>
      <c r="G11" s="30" t="str">
        <f t="array" aca="1" ref="G11" ca="1">IFERROR(CHOOSE(MATCH('📊 Training Matrix'!$O$13,{"VALID","EXPIRING","EXPIRED","NOT TRAINED","N/A"},0),"✓","!","✗","○","—"),"—")</f>
        <v>✓</v>
      </c>
      <c r="H11" s="43" t="str">
        <f t="array" aca="1" ref="H11" ca="1">IFERROR(CHOOSE(MATCH('📊 Training Matrix'!$Q$13,{"VALID","EXPIRING","EXPIRED","NOT TRAINED","N/A"},0),"✓","!","✗","○","—"),"—")</f>
        <v>✗</v>
      </c>
      <c r="I11" s="43" t="str">
        <f t="array" aca="1" ref="I11" ca="1">IFERROR(CHOOSE(MATCH('📊 Training Matrix'!$S$13,{"VALID","EXPIRING","EXPIRED","NOT TRAINED","N/A"},0),"✓","!","✗","○","—"),"—")</f>
        <v>✗</v>
      </c>
      <c r="J11" s="31" t="str">
        <f t="array" aca="1" ref="J11" ca="1">IFERROR(CHOOSE(MATCH('📊 Training Matrix'!$U$13,{"VALID","EXPIRING","EXPIRED","NOT TRAINED","N/A"},0),"✓","!","✗","○","—"),"—")</f>
        <v>○</v>
      </c>
      <c r="K11" s="31" t="str">
        <f t="array" aca="1" ref="K11" ca="1">IFERROR(CHOOSE(MATCH('📊 Training Matrix'!$W$13,{"VALID","EXPIRING","EXPIRED","NOT TRAINED","N/A"},0),"✓","!","✗","○","—"),"—")</f>
        <v>○</v>
      </c>
      <c r="L11" s="31" t="str">
        <f t="array" aca="1" ref="L11" ca="1">IFERROR(CHOOSE(MATCH('📊 Training Matrix'!$Y$13,{"VALID","EXPIRING","EXPIRED","NOT TRAINED","N/A"},0),"✓","!","✗","○","—"),"—")</f>
        <v>○</v>
      </c>
      <c r="M11" s="31" t="str">
        <f t="array" aca="1" ref="M11" ca="1">IFERROR(CHOOSE(MATCH('📊 Training Matrix'!$AA$13,{"VALID","EXPIRING","EXPIRED","NOT TRAINED","N/A"},0),"✓","!","✗","○","—"),"—")</f>
        <v>○</v>
      </c>
      <c r="N11" s="31" t="str">
        <f t="array" aca="1" ref="N11" ca="1">IFERROR(CHOOSE(MATCH('📊 Training Matrix'!$AC$13,{"VALID","EXPIRING","EXPIRED","NOT TRAINED","N/A"},0),"✓","!","✗","○","—"),"—")</f>
        <v>○</v>
      </c>
      <c r="O11" s="31" t="str">
        <f t="array" aca="1" ref="O11" ca="1">IFERROR(CHOOSE(MATCH('📊 Training Matrix'!$AE$13,{"VALID","EXPIRING","EXPIRED","NOT TRAINED","N/A"},0),"✓","!","✗","○","—"),"—")</f>
        <v>○</v>
      </c>
      <c r="P11" s="31" t="str">
        <f t="array" aca="1" ref="P11" ca="1">IFERROR(CHOOSE(MATCH('📊 Training Matrix'!$AG$13,{"VALID","EXPIRING","EXPIRED","NOT TRAINED","N/A"},0),"✓","!","✗","○","—"),"—")</f>
        <v>○</v>
      </c>
      <c r="Q11" s="43" t="str">
        <f t="array" aca="1" ref="Q11" ca="1">IFERROR(CHOOSE(MATCH('📊 Training Matrix'!$AI$13,{"VALID","EXPIRING","EXPIRED","NOT TRAINED","N/A"},0),"✓","!","✗","○","—"),"—")</f>
        <v>✗</v>
      </c>
      <c r="R11" s="30" t="str">
        <f t="array" aca="1" ref="R11" ca="1">IFERROR(CHOOSE(MATCH('📊 Training Matrix'!$AK$13,{"VALID","EXPIRING","EXPIRED","NOT TRAINED","N/A"},0),"✓","!","✗","○","—"),"—")</f>
        <v>✓</v>
      </c>
      <c r="S11" s="30" t="str">
        <f t="array" aca="1" ref="S11" ca="1">IFERROR(CHOOSE(MATCH('📊 Training Matrix'!$AM$13,{"VALID","EXPIRING","EXPIRED","NOT TRAINED","N/A"},0),"✓","!","✗","○","—"),"—")</f>
        <v>✓</v>
      </c>
      <c r="T11" s="31" t="str">
        <f t="array" aca="1" ref="T11" ca="1">IFERROR(CHOOSE(MATCH('📊 Training Matrix'!$AO$13,{"VALID","EXPIRING","EXPIRED","NOT TRAINED","N/A"},0),"✓","!","✗","○","—"),"—")</f>
        <v>○</v>
      </c>
      <c r="U11" s="31" t="str">
        <f t="array" aca="1" ref="U11" ca="1">IFERROR(CHOOSE(MATCH('📊 Training Matrix'!$AQ$13,{"VALID","EXPIRING","EXPIRED","NOT TRAINED","N/A"},0),"✓","!","✗","○","—"),"—")</f>
        <v>○</v>
      </c>
      <c r="V11" s="31" t="str">
        <f t="array" aca="1" ref="V11" ca="1">IFERROR(CHOOSE(MATCH('📊 Training Matrix'!$AS$13,{"VALID","EXPIRING","EXPIRED","NOT TRAINED","N/A"},0),"✓","!","✗","○","—"),"—")</f>
        <v>○</v>
      </c>
      <c r="W11" s="31" t="str">
        <f t="array" aca="1" ref="W11" ca="1">IFERROR(CHOOSE(MATCH('📊 Training Matrix'!$AU$13,{"VALID","EXPIRING","EXPIRED","NOT TRAINED","N/A"},0),"✓","!","✗","○","—"),"—")</f>
        <v>○</v>
      </c>
      <c r="X11" s="30" t="str">
        <f t="array" aca="1" ref="X11" ca="1">IFERROR(CHOOSE(MATCH('📊 Training Matrix'!$AW$13,{"VALID","EXPIRING","EXPIRED","NOT TRAINED","N/A"},0),"✓","!","✗","○","—"),"—")</f>
        <v>✓</v>
      </c>
    </row>
    <row r="12" spans="1:24" ht="15.75" customHeight="1" x14ac:dyDescent="0.2">
      <c r="A12" s="61" t="s">
        <v>857</v>
      </c>
      <c r="B12" s="62" t="s">
        <v>134</v>
      </c>
      <c r="C12" s="63" t="s">
        <v>858</v>
      </c>
      <c r="D12" s="64">
        <f ca="1">'📊 Training Matrix'!$I$14</f>
        <v>0.6</v>
      </c>
      <c r="E12" s="43" t="str">
        <f t="array" aca="1" ref="E12" ca="1">IFERROR(CHOOSE(MATCH('📊 Training Matrix'!$K$14,{"VALID","EXPIRING","EXPIRED","NOT TRAINED","N/A"},0),"✓","!","✗","○","—"),"—")</f>
        <v>✗</v>
      </c>
      <c r="F12" s="31" t="str">
        <f t="array" aca="1" ref="F12" ca="1">IFERROR(CHOOSE(MATCH('📊 Training Matrix'!$M$14,{"VALID","EXPIRING","EXPIRED","NOT TRAINED","N/A"},0),"✓","!","✗","○","—"),"—")</f>
        <v>○</v>
      </c>
      <c r="G12" s="31" t="str">
        <f t="array" aca="1" ref="G12" ca="1">IFERROR(CHOOSE(MATCH('📊 Training Matrix'!$O$14,{"VALID","EXPIRING","EXPIRED","NOT TRAINED","N/A"},0),"✓","!","✗","○","—"),"—")</f>
        <v>○</v>
      </c>
      <c r="H12" s="43" t="str">
        <f t="array" aca="1" ref="H12" ca="1">IFERROR(CHOOSE(MATCH('📊 Training Matrix'!$Q$14,{"VALID","EXPIRING","EXPIRED","NOT TRAINED","N/A"},0),"✓","!","✗","○","—"),"—")</f>
        <v>✗</v>
      </c>
      <c r="I12" s="30" t="str">
        <f t="array" aca="1" ref="I12" ca="1">IFERROR(CHOOSE(MATCH('📊 Training Matrix'!$S$14,{"VALID","EXPIRING","EXPIRED","NOT TRAINED","N/A"},0),"✓","!","✗","○","—"),"—")</f>
        <v>✓</v>
      </c>
      <c r="J12" s="31" t="str">
        <f t="array" aca="1" ref="J12" ca="1">IFERROR(CHOOSE(MATCH('📊 Training Matrix'!$U$14,{"VALID","EXPIRING","EXPIRED","NOT TRAINED","N/A"},0),"✓","!","✗","○","—"),"—")</f>
        <v>○</v>
      </c>
      <c r="K12" s="31" t="str">
        <f t="array" aca="1" ref="K12" ca="1">IFERROR(CHOOSE(MATCH('📊 Training Matrix'!$W$14,{"VALID","EXPIRING","EXPIRED","NOT TRAINED","N/A"},0),"✓","!","✗","○","—"),"—")</f>
        <v>○</v>
      </c>
      <c r="L12" s="31" t="str">
        <f t="array" aca="1" ref="L12" ca="1">IFERROR(CHOOSE(MATCH('📊 Training Matrix'!$Y$14,{"VALID","EXPIRING","EXPIRED","NOT TRAINED","N/A"},0),"✓","!","✗","○","—"),"—")</f>
        <v>○</v>
      </c>
      <c r="M12" s="31" t="str">
        <f t="array" aca="1" ref="M12" ca="1">IFERROR(CHOOSE(MATCH('📊 Training Matrix'!$AA$14,{"VALID","EXPIRING","EXPIRED","NOT TRAINED","N/A"},0),"✓","!","✗","○","—"),"—")</f>
        <v>○</v>
      </c>
      <c r="N12" s="31" t="str">
        <f t="array" aca="1" ref="N12" ca="1">IFERROR(CHOOSE(MATCH('📊 Training Matrix'!$AC$14,{"VALID","EXPIRING","EXPIRED","NOT TRAINED","N/A"},0),"✓","!","✗","○","—"),"—")</f>
        <v>○</v>
      </c>
      <c r="O12" s="31" t="str">
        <f t="array" aca="1" ref="O12" ca="1">IFERROR(CHOOSE(MATCH('📊 Training Matrix'!$AE$14,{"VALID","EXPIRING","EXPIRED","NOT TRAINED","N/A"},0),"✓","!","✗","○","—"),"—")</f>
        <v>○</v>
      </c>
      <c r="P12" s="31" t="str">
        <f t="array" aca="1" ref="P12" ca="1">IFERROR(CHOOSE(MATCH('📊 Training Matrix'!$AG$14,{"VALID","EXPIRING","EXPIRED","NOT TRAINED","N/A"},0),"✓","!","✗","○","—"),"—")</f>
        <v>○</v>
      </c>
      <c r="Q12" s="31" t="str">
        <f t="array" aca="1" ref="Q12" ca="1">IFERROR(CHOOSE(MATCH('📊 Training Matrix'!$AI$14,{"VALID","EXPIRING","EXPIRED","NOT TRAINED","N/A"},0),"✓","!","✗","○","—"),"—")</f>
        <v>○</v>
      </c>
      <c r="R12" s="30" t="str">
        <f t="array" aca="1" ref="R12" ca="1">IFERROR(CHOOSE(MATCH('📊 Training Matrix'!$AK$14,{"VALID","EXPIRING","EXPIRED","NOT TRAINED","N/A"},0),"✓","!","✗","○","—"),"—")</f>
        <v>✓</v>
      </c>
      <c r="S12" s="30" t="str">
        <f t="array" aca="1" ref="S12" ca="1">IFERROR(CHOOSE(MATCH('📊 Training Matrix'!$AM$14,{"VALID","EXPIRING","EXPIRED","NOT TRAINED","N/A"},0),"✓","!","✗","○","—"),"—")</f>
        <v>✓</v>
      </c>
      <c r="T12" s="31" t="str">
        <f t="array" aca="1" ref="T12" ca="1">IFERROR(CHOOSE(MATCH('📊 Training Matrix'!$AO$14,{"VALID","EXPIRING","EXPIRED","NOT TRAINED","N/A"},0),"✓","!","✗","○","—"),"—")</f>
        <v>○</v>
      </c>
      <c r="U12" s="31" t="str">
        <f t="array" aca="1" ref="U12" ca="1">IFERROR(CHOOSE(MATCH('📊 Training Matrix'!$AQ$14,{"VALID","EXPIRING","EXPIRED","NOT TRAINED","N/A"},0),"✓","!","✗","○","—"),"—")</f>
        <v>○</v>
      </c>
      <c r="V12" s="31" t="str">
        <f t="array" aca="1" ref="V12" ca="1">IFERROR(CHOOSE(MATCH('📊 Training Matrix'!$AS$14,{"VALID","EXPIRING","EXPIRED","NOT TRAINED","N/A"},0),"✓","!","✗","○","—"),"—")</f>
        <v>○</v>
      </c>
      <c r="W12" s="31" t="str">
        <f t="array" aca="1" ref="W12" ca="1">IFERROR(CHOOSE(MATCH('📊 Training Matrix'!$AU$14,{"VALID","EXPIRING","EXPIRED","NOT TRAINED","N/A"},0),"✓","!","✗","○","—"),"—")</f>
        <v>○</v>
      </c>
      <c r="X12" s="73" t="str">
        <f t="array" aca="1" ref="X12" ca="1">IFERROR(CHOOSE(MATCH('📊 Training Matrix'!$AW$14,{"VALID","EXPIRING","EXPIRED","NOT TRAINED","N/A"},0),"✓","!","✗","○","—"),"—")</f>
        <v>○</v>
      </c>
    </row>
    <row r="13" spans="1:24" ht="15.75" customHeight="1" x14ac:dyDescent="0.2">
      <c r="A13" s="68" t="s">
        <v>859</v>
      </c>
      <c r="B13" s="70" t="s">
        <v>134</v>
      </c>
      <c r="C13" s="71" t="s">
        <v>860</v>
      </c>
      <c r="D13" s="72">
        <f ca="1">'📊 Training Matrix'!$I$15</f>
        <v>0.5</v>
      </c>
      <c r="E13" s="30" t="str">
        <f t="array" aca="1" ref="E13" ca="1">IFERROR(CHOOSE(MATCH('📊 Training Matrix'!$K$15,{"VALID","EXPIRING","EXPIRED","NOT TRAINED","N/A"},0),"✓","!","✗","○","—"),"—")</f>
        <v>✓</v>
      </c>
      <c r="F13" s="31" t="str">
        <f t="array" aca="1" ref="F13" ca="1">IFERROR(CHOOSE(MATCH('📊 Training Matrix'!$M$15,{"VALID","EXPIRING","EXPIRED","NOT TRAINED","N/A"},0),"✓","!","✗","○","—"),"—")</f>
        <v>○</v>
      </c>
      <c r="G13" s="31" t="str">
        <f t="array" aca="1" ref="G13" ca="1">IFERROR(CHOOSE(MATCH('📊 Training Matrix'!$O$15,{"VALID","EXPIRING","EXPIRED","NOT TRAINED","N/A"},0),"✓","!","✗","○","—"),"—")</f>
        <v>○</v>
      </c>
      <c r="H13" s="30" t="str">
        <f t="array" aca="1" ref="H13" ca="1">IFERROR(CHOOSE(MATCH('📊 Training Matrix'!$Q$15,{"VALID","EXPIRING","EXPIRED","NOT TRAINED","N/A"},0),"✓","!","✗","○","—"),"—")</f>
        <v>✓</v>
      </c>
      <c r="I13" s="73" t="str">
        <f t="array" aca="1" ref="I13" ca="1">IFERROR(CHOOSE(MATCH('📊 Training Matrix'!$S$15,{"VALID","EXPIRING","EXPIRED","NOT TRAINED","N/A"},0),"✓","!","✗","○","—"),"—")</f>
        <v>○</v>
      </c>
      <c r="J13" s="31" t="str">
        <f t="array" aca="1" ref="J13" ca="1">IFERROR(CHOOSE(MATCH('📊 Training Matrix'!$U$15,{"VALID","EXPIRING","EXPIRED","NOT TRAINED","N/A"},0),"✓","!","✗","○","—"),"—")</f>
        <v>○</v>
      </c>
      <c r="K13" s="31" t="str">
        <f t="array" aca="1" ref="K13" ca="1">IFERROR(CHOOSE(MATCH('📊 Training Matrix'!$W$15,{"VALID","EXPIRING","EXPIRED","NOT TRAINED","N/A"},0),"✓","!","✗","○","—"),"—")</f>
        <v>○</v>
      </c>
      <c r="L13" s="31" t="str">
        <f t="array" aca="1" ref="L13" ca="1">IFERROR(CHOOSE(MATCH('📊 Training Matrix'!$Y$15,{"VALID","EXPIRING","EXPIRED","NOT TRAINED","N/A"},0),"✓","!","✗","○","—"),"—")</f>
        <v>○</v>
      </c>
      <c r="M13" s="31" t="str">
        <f t="array" aca="1" ref="M13" ca="1">IFERROR(CHOOSE(MATCH('📊 Training Matrix'!$AA$15,{"VALID","EXPIRING","EXPIRED","NOT TRAINED","N/A"},0),"✓","!","✗","○","—"),"—")</f>
        <v>○</v>
      </c>
      <c r="N13" s="31" t="str">
        <f t="array" aca="1" ref="N13" ca="1">IFERROR(CHOOSE(MATCH('📊 Training Matrix'!$AC$15,{"VALID","EXPIRING","EXPIRED","NOT TRAINED","N/A"},0),"✓","!","✗","○","—"),"—")</f>
        <v>○</v>
      </c>
      <c r="O13" s="31" t="str">
        <f t="array" aca="1" ref="O13" ca="1">IFERROR(CHOOSE(MATCH('📊 Training Matrix'!$AE$15,{"VALID","EXPIRING","EXPIRED","NOT TRAINED","N/A"},0),"✓","!","✗","○","—"),"—")</f>
        <v>○</v>
      </c>
      <c r="P13" s="31" t="str">
        <f t="array" aca="1" ref="P13" ca="1">IFERROR(CHOOSE(MATCH('📊 Training Matrix'!$AG$15,{"VALID","EXPIRING","EXPIRED","NOT TRAINED","N/A"},0),"✓","!","✗","○","—"),"—")</f>
        <v>○</v>
      </c>
      <c r="Q13" s="31" t="str">
        <f t="array" aca="1" ref="Q13" ca="1">IFERROR(CHOOSE(MATCH('📊 Training Matrix'!$AI$15,{"VALID","EXPIRING","EXPIRED","NOT TRAINED","N/A"},0),"✓","!","✗","○","—"),"—")</f>
        <v>○</v>
      </c>
      <c r="R13" s="31" t="str">
        <f t="array" aca="1" ref="R13" ca="1">IFERROR(CHOOSE(MATCH('📊 Training Matrix'!$AK$15,{"VALID","EXPIRING","EXPIRED","NOT TRAINED","N/A"},0),"✓","!","✗","○","—"),"—")</f>
        <v>○</v>
      </c>
      <c r="S13" s="31" t="str">
        <f t="array" aca="1" ref="S13" ca="1">IFERROR(CHOOSE(MATCH('📊 Training Matrix'!$AM$15,{"VALID","EXPIRING","EXPIRED","NOT TRAINED","N/A"},0),"✓","!","✗","○","—"),"—")</f>
        <v>○</v>
      </c>
      <c r="T13" s="31" t="str">
        <f t="array" aca="1" ref="T13" ca="1">IFERROR(CHOOSE(MATCH('📊 Training Matrix'!$AO$15,{"VALID","EXPIRING","EXPIRED","NOT TRAINED","N/A"},0),"✓","!","✗","○","—"),"—")</f>
        <v>○</v>
      </c>
      <c r="U13" s="31" t="str">
        <f t="array" aca="1" ref="U13" ca="1">IFERROR(CHOOSE(MATCH('📊 Training Matrix'!$AQ$15,{"VALID","EXPIRING","EXPIRED","NOT TRAINED","N/A"},0),"✓","!","✗","○","—"),"—")</f>
        <v>○</v>
      </c>
      <c r="V13" s="43" t="str">
        <f t="array" aca="1" ref="V13" ca="1">IFERROR(CHOOSE(MATCH('📊 Training Matrix'!$AS$15,{"VALID","EXPIRING","EXPIRED","NOT TRAINED","N/A"},0),"✓","!","✗","○","—"),"—")</f>
        <v>✗</v>
      </c>
      <c r="W13" s="31" t="str">
        <f t="array" aca="1" ref="W13" ca="1">IFERROR(CHOOSE(MATCH('📊 Training Matrix'!$AU$15,{"VALID","EXPIRING","EXPIRED","NOT TRAINED","N/A"},0),"✓","!","✗","○","—"),"—")</f>
        <v>○</v>
      </c>
      <c r="X13" s="65" t="str">
        <f t="array" aca="1" ref="X13" ca="1">IFERROR(CHOOSE(MATCH('📊 Training Matrix'!$AW$15,{"VALID","EXPIRING","EXPIRED","NOT TRAINED","N/A"},0),"✓","!","✗","○","—"),"—")</f>
        <v>!</v>
      </c>
    </row>
    <row r="14" spans="1:24" ht="15.75" customHeight="1" x14ac:dyDescent="0.2">
      <c r="A14" s="61" t="s">
        <v>861</v>
      </c>
      <c r="B14" s="62" t="s">
        <v>134</v>
      </c>
      <c r="C14" s="63" t="s">
        <v>862</v>
      </c>
      <c r="D14" s="64">
        <f ca="1">'📊 Training Matrix'!$I$16</f>
        <v>0</v>
      </c>
      <c r="E14" s="43" t="str">
        <f t="array" aca="1" ref="E14" ca="1">IFERROR(CHOOSE(MATCH('📊 Training Matrix'!$K$16,{"VALID","EXPIRING","EXPIRED","NOT TRAINED","N/A"},0),"✓","!","✗","○","—"),"—")</f>
        <v>✗</v>
      </c>
      <c r="F14" s="31" t="str">
        <f t="array" aca="1" ref="F14" ca="1">IFERROR(CHOOSE(MATCH('📊 Training Matrix'!$M$16,{"VALID","EXPIRING","EXPIRED","NOT TRAINED","N/A"},0),"✓","!","✗","○","—"),"—")</f>
        <v>○</v>
      </c>
      <c r="G14" s="31" t="str">
        <f t="array" aca="1" ref="G14" ca="1">IFERROR(CHOOSE(MATCH('📊 Training Matrix'!$O$16,{"VALID","EXPIRING","EXPIRED","NOT TRAINED","N/A"},0),"✓","!","✗","○","—"),"—")</f>
        <v>○</v>
      </c>
      <c r="H14" s="65" t="str">
        <f t="array" aca="1" ref="H14" ca="1">IFERROR(CHOOSE(MATCH('📊 Training Matrix'!$Q$16,{"VALID","EXPIRING","EXPIRED","NOT TRAINED","N/A"},0),"✓","!","✗","○","—"),"—")</f>
        <v>!</v>
      </c>
      <c r="I14" s="43" t="str">
        <f t="array" aca="1" ref="I14" ca="1">IFERROR(CHOOSE(MATCH('📊 Training Matrix'!$S$16,{"VALID","EXPIRING","EXPIRED","NOT TRAINED","N/A"},0),"✓","!","✗","○","—"),"—")</f>
        <v>✗</v>
      </c>
      <c r="J14" s="31" t="str">
        <f t="array" aca="1" ref="J14" ca="1">IFERROR(CHOOSE(MATCH('📊 Training Matrix'!$U$16,{"VALID","EXPIRING","EXPIRED","NOT TRAINED","N/A"},0),"✓","!","✗","○","—"),"—")</f>
        <v>○</v>
      </c>
      <c r="K14" s="31" t="str">
        <f t="array" aca="1" ref="K14" ca="1">IFERROR(CHOOSE(MATCH('📊 Training Matrix'!$W$16,{"VALID","EXPIRING","EXPIRED","NOT TRAINED","N/A"},0),"✓","!","✗","○","—"),"—")</f>
        <v>○</v>
      </c>
      <c r="L14" s="31" t="str">
        <f t="array" aca="1" ref="L14" ca="1">IFERROR(CHOOSE(MATCH('📊 Training Matrix'!$Y$16,{"VALID","EXPIRING","EXPIRED","NOT TRAINED","N/A"},0),"✓","!","✗","○","—"),"—")</f>
        <v>○</v>
      </c>
      <c r="M14" s="31" t="str">
        <f t="array" aca="1" ref="M14" ca="1">IFERROR(CHOOSE(MATCH('📊 Training Matrix'!$AA$16,{"VALID","EXPIRING","EXPIRED","NOT TRAINED","N/A"},0),"✓","!","✗","○","—"),"—")</f>
        <v>○</v>
      </c>
      <c r="N14" s="31" t="str">
        <f t="array" aca="1" ref="N14" ca="1">IFERROR(CHOOSE(MATCH('📊 Training Matrix'!$AC$16,{"VALID","EXPIRING","EXPIRED","NOT TRAINED","N/A"},0),"✓","!","✗","○","—"),"—")</f>
        <v>○</v>
      </c>
      <c r="O14" s="31" t="str">
        <f t="array" aca="1" ref="O14" ca="1">IFERROR(CHOOSE(MATCH('📊 Training Matrix'!$AE$16,{"VALID","EXPIRING","EXPIRED","NOT TRAINED","N/A"},0),"✓","!","✗","○","—"),"—")</f>
        <v>○</v>
      </c>
      <c r="P14" s="31" t="str">
        <f t="array" aca="1" ref="P14" ca="1">IFERROR(CHOOSE(MATCH('📊 Training Matrix'!$AG$16,{"VALID","EXPIRING","EXPIRED","NOT TRAINED","N/A"},0),"✓","!","✗","○","—"),"—")</f>
        <v>○</v>
      </c>
      <c r="Q14" s="31" t="str">
        <f t="array" aca="1" ref="Q14" ca="1">IFERROR(CHOOSE(MATCH('📊 Training Matrix'!$AI$16,{"VALID","EXPIRING","EXPIRED","NOT TRAINED","N/A"},0),"✓","!","✗","○","—"),"—")</f>
        <v>○</v>
      </c>
      <c r="R14" s="31" t="str">
        <f t="array" aca="1" ref="R14" ca="1">IFERROR(CHOOSE(MATCH('📊 Training Matrix'!$AK$16,{"VALID","EXPIRING","EXPIRED","NOT TRAINED","N/A"},0),"✓","!","✗","○","—"),"—")</f>
        <v>○</v>
      </c>
      <c r="S14" s="31" t="str">
        <f t="array" aca="1" ref="S14" ca="1">IFERROR(CHOOSE(MATCH('📊 Training Matrix'!$AM$16,{"VALID","EXPIRING","EXPIRED","NOT TRAINED","N/A"},0),"✓","!","✗","○","—"),"—")</f>
        <v>○</v>
      </c>
      <c r="T14" s="31" t="str">
        <f t="array" aca="1" ref="T14" ca="1">IFERROR(CHOOSE(MATCH('📊 Training Matrix'!$AO$16,{"VALID","EXPIRING","EXPIRED","NOT TRAINED","N/A"},0),"✓","!","✗","○","—"),"—")</f>
        <v>○</v>
      </c>
      <c r="U14" s="31" t="str">
        <f t="array" aca="1" ref="U14" ca="1">IFERROR(CHOOSE(MATCH('📊 Training Matrix'!$AQ$16,{"VALID","EXPIRING","EXPIRED","NOT TRAINED","N/A"},0),"✓","!","✗","○","—"),"—")</f>
        <v>○</v>
      </c>
      <c r="V14" s="31" t="str">
        <f t="array" aca="1" ref="V14" ca="1">IFERROR(CHOOSE(MATCH('📊 Training Matrix'!$AS$16,{"VALID","EXPIRING","EXPIRED","NOT TRAINED","N/A"},0),"✓","!","✗","○","—"),"—")</f>
        <v>○</v>
      </c>
      <c r="W14" s="31" t="str">
        <f t="array" aca="1" ref="W14" ca="1">IFERROR(CHOOSE(MATCH('📊 Training Matrix'!$AU$16,{"VALID","EXPIRING","EXPIRED","NOT TRAINED","N/A"},0),"✓","!","✗","○","—"),"—")</f>
        <v>○</v>
      </c>
      <c r="X14" s="43" t="str">
        <f t="array" aca="1" ref="X14" ca="1">IFERROR(CHOOSE(MATCH('📊 Training Matrix'!$AW$16,{"VALID","EXPIRING","EXPIRED","NOT TRAINED","N/A"},0),"✓","!","✗","○","—"),"—")</f>
        <v>✗</v>
      </c>
    </row>
    <row r="15" spans="1:24" ht="15.75" customHeight="1" x14ac:dyDescent="0.2">
      <c r="A15" s="68" t="s">
        <v>863</v>
      </c>
      <c r="B15" s="70" t="s">
        <v>134</v>
      </c>
      <c r="C15" s="71" t="s">
        <v>864</v>
      </c>
      <c r="D15" s="72">
        <f ca="1">'📊 Training Matrix'!$I$17</f>
        <v>1</v>
      </c>
      <c r="E15" s="30" t="str">
        <f t="array" aca="1" ref="E15" ca="1">IFERROR(CHOOSE(MATCH('📊 Training Matrix'!$K$17,{"VALID","EXPIRING","EXPIRED","NOT TRAINED","N/A"},0),"✓","!","✗","○","—"),"—")</f>
        <v>✓</v>
      </c>
      <c r="F15" s="31" t="str">
        <f t="array" aca="1" ref="F15" ca="1">IFERROR(CHOOSE(MATCH('📊 Training Matrix'!$M$17,{"VALID","EXPIRING","EXPIRED","NOT TRAINED","N/A"},0),"✓","!","✗","○","—"),"—")</f>
        <v>○</v>
      </c>
      <c r="G15" s="31" t="str">
        <f t="array" aca="1" ref="G15" ca="1">IFERROR(CHOOSE(MATCH('📊 Training Matrix'!$O$17,{"VALID","EXPIRING","EXPIRED","NOT TRAINED","N/A"},0),"✓","!","✗","○","—"),"—")</f>
        <v>○</v>
      </c>
      <c r="H15" s="30" t="str">
        <f t="array" aca="1" ref="H15" ca="1">IFERROR(CHOOSE(MATCH('📊 Training Matrix'!$Q$17,{"VALID","EXPIRING","EXPIRED","NOT TRAINED","N/A"},0),"✓","!","✗","○","—"),"—")</f>
        <v>✓</v>
      </c>
      <c r="I15" s="30" t="str">
        <f t="array" aca="1" ref="I15" ca="1">IFERROR(CHOOSE(MATCH('📊 Training Matrix'!$S$17,{"VALID","EXPIRING","EXPIRED","NOT TRAINED","N/A"},0),"✓","!","✗","○","—"),"—")</f>
        <v>✓</v>
      </c>
      <c r="J15" s="31" t="str">
        <f t="array" aca="1" ref="J15" ca="1">IFERROR(CHOOSE(MATCH('📊 Training Matrix'!$U$17,{"VALID","EXPIRING","EXPIRED","NOT TRAINED","N/A"},0),"✓","!","✗","○","—"),"—")</f>
        <v>○</v>
      </c>
      <c r="K15" s="31" t="str">
        <f t="array" aca="1" ref="K15" ca="1">IFERROR(CHOOSE(MATCH('📊 Training Matrix'!$W$17,{"VALID","EXPIRING","EXPIRED","NOT TRAINED","N/A"},0),"✓","!","✗","○","—"),"—")</f>
        <v>○</v>
      </c>
      <c r="L15" s="31" t="str">
        <f t="array" aca="1" ref="L15" ca="1">IFERROR(CHOOSE(MATCH('📊 Training Matrix'!$Y$17,{"VALID","EXPIRING","EXPIRED","NOT TRAINED","N/A"},0),"✓","!","✗","○","—"),"—")</f>
        <v>○</v>
      </c>
      <c r="M15" s="31" t="str">
        <f t="array" aca="1" ref="M15" ca="1">IFERROR(CHOOSE(MATCH('📊 Training Matrix'!$AA$17,{"VALID","EXPIRING","EXPIRED","NOT TRAINED","N/A"},0),"✓","!","✗","○","—"),"—")</f>
        <v>○</v>
      </c>
      <c r="N15" s="31" t="str">
        <f t="array" aca="1" ref="N15" ca="1">IFERROR(CHOOSE(MATCH('📊 Training Matrix'!$AC$17,{"VALID","EXPIRING","EXPIRED","NOT TRAINED","N/A"},0),"✓","!","✗","○","—"),"—")</f>
        <v>○</v>
      </c>
      <c r="O15" s="31" t="str">
        <f t="array" aca="1" ref="O15" ca="1">IFERROR(CHOOSE(MATCH('📊 Training Matrix'!$AE$17,{"VALID","EXPIRING","EXPIRED","NOT TRAINED","N/A"},0),"✓","!","✗","○","—"),"—")</f>
        <v>○</v>
      </c>
      <c r="P15" s="31" t="str">
        <f t="array" aca="1" ref="P15" ca="1">IFERROR(CHOOSE(MATCH('📊 Training Matrix'!$AG$17,{"VALID","EXPIRING","EXPIRED","NOT TRAINED","N/A"},0),"✓","!","✗","○","—"),"—")</f>
        <v>○</v>
      </c>
      <c r="Q15" s="31" t="str">
        <f t="array" aca="1" ref="Q15" ca="1">IFERROR(CHOOSE(MATCH('📊 Training Matrix'!$AI$17,{"VALID","EXPIRING","EXPIRED","NOT TRAINED","N/A"},0),"✓","!","✗","○","—"),"—")</f>
        <v>○</v>
      </c>
      <c r="R15" s="31" t="str">
        <f t="array" aca="1" ref="R15" ca="1">IFERROR(CHOOSE(MATCH('📊 Training Matrix'!$AK$17,{"VALID","EXPIRING","EXPIRED","NOT TRAINED","N/A"},0),"✓","!","✗","○","—"),"—")</f>
        <v>○</v>
      </c>
      <c r="S15" s="31" t="str">
        <f t="array" aca="1" ref="S15" ca="1">IFERROR(CHOOSE(MATCH('📊 Training Matrix'!$AM$17,{"VALID","EXPIRING","EXPIRED","NOT TRAINED","N/A"},0),"✓","!","✗","○","—"),"—")</f>
        <v>○</v>
      </c>
      <c r="T15" s="31" t="str">
        <f t="array" aca="1" ref="T15" ca="1">IFERROR(CHOOSE(MATCH('📊 Training Matrix'!$AO$17,{"VALID","EXPIRING","EXPIRED","NOT TRAINED","N/A"},0),"✓","!","✗","○","—"),"—")</f>
        <v>○</v>
      </c>
      <c r="U15" s="31" t="str">
        <f t="array" aca="1" ref="U15" ca="1">IFERROR(CHOOSE(MATCH('📊 Training Matrix'!$AQ$17,{"VALID","EXPIRING","EXPIRED","NOT TRAINED","N/A"},0),"✓","!","✗","○","—"),"—")</f>
        <v>○</v>
      </c>
      <c r="V15" s="31" t="str">
        <f t="array" aca="1" ref="V15" ca="1">IFERROR(CHOOSE(MATCH('📊 Training Matrix'!$AS$17,{"VALID","EXPIRING","EXPIRED","NOT TRAINED","N/A"},0),"✓","!","✗","○","—"),"—")</f>
        <v>○</v>
      </c>
      <c r="W15" s="31" t="str">
        <f t="array" aca="1" ref="W15" ca="1">IFERROR(CHOOSE(MATCH('📊 Training Matrix'!$AU$17,{"VALID","EXPIRING","EXPIRED","NOT TRAINED","N/A"},0),"✓","!","✗","○","—"),"—")</f>
        <v>○</v>
      </c>
      <c r="X15" s="30" t="str">
        <f t="array" aca="1" ref="X15" ca="1">IFERROR(CHOOSE(MATCH('📊 Training Matrix'!$AW$17,{"VALID","EXPIRING","EXPIRED","NOT TRAINED","N/A"},0),"✓","!","✗","○","—"),"—")</f>
        <v>✓</v>
      </c>
    </row>
    <row r="16" spans="1:24" ht="15.75" customHeight="1" x14ac:dyDescent="0.2">
      <c r="A16" s="21" t="s">
        <v>950</v>
      </c>
      <c r="B16" s="22" t="s">
        <v>74</v>
      </c>
      <c r="C16" s="23" t="s">
        <v>951</v>
      </c>
      <c r="D16" s="25">
        <f ca="1">'📊 Training Matrix'!$I$18</f>
        <v>0.5</v>
      </c>
      <c r="E16" s="30" t="str">
        <f t="array" aca="1" ref="E16" ca="1">IFERROR(CHOOSE(MATCH('📊 Training Matrix'!$K$18,{"VALID","EXPIRING","EXPIRED","NOT TRAINED","N/A"},0),"✓","!","✗","○","—"),"—")</f>
        <v>✓</v>
      </c>
      <c r="F16" s="31" t="str">
        <f t="array" aca="1" ref="F16" ca="1">IFERROR(CHOOSE(MATCH('📊 Training Matrix'!$M$18,{"VALID","EXPIRING","EXPIRED","NOT TRAINED","N/A"},0),"✓","!","✗","○","—"),"—")</f>
        <v>○</v>
      </c>
      <c r="G16" s="31" t="str">
        <f t="array" aca="1" ref="G16" ca="1">IFERROR(CHOOSE(MATCH('📊 Training Matrix'!$O$18,{"VALID","EXPIRING","EXPIRED","NOT TRAINED","N/A"},0),"✓","!","✗","○","—"),"—")</f>
        <v>○</v>
      </c>
      <c r="H16" s="43" t="str">
        <f t="array" aca="1" ref="H16" ca="1">IFERROR(CHOOSE(MATCH('📊 Training Matrix'!$Q$18,{"VALID","EXPIRING","EXPIRED","NOT TRAINED","N/A"},0),"✓","!","✗","○","—"),"—")</f>
        <v>✗</v>
      </c>
      <c r="I16" s="43" t="str">
        <f t="array" aca="1" ref="I16" ca="1">IFERROR(CHOOSE(MATCH('📊 Training Matrix'!$S$18,{"VALID","EXPIRING","EXPIRED","NOT TRAINED","N/A"},0),"✓","!","✗","○","—"),"—")</f>
        <v>✗</v>
      </c>
      <c r="J16" s="31" t="str">
        <f t="array" aca="1" ref="J16" ca="1">IFERROR(CHOOSE(MATCH('📊 Training Matrix'!$U$18,{"VALID","EXPIRING","EXPIRED","NOT TRAINED","N/A"},0),"✓","!","✗","○","—"),"—")</f>
        <v>○</v>
      </c>
      <c r="K16" s="31" t="str">
        <f t="array" aca="1" ref="K16" ca="1">IFERROR(CHOOSE(MATCH('📊 Training Matrix'!$W$18,{"VALID","EXPIRING","EXPIRED","NOT TRAINED","N/A"},0),"✓","!","✗","○","—"),"—")</f>
        <v>○</v>
      </c>
      <c r="L16" s="31" t="str">
        <f t="array" aca="1" ref="L16" ca="1">IFERROR(CHOOSE(MATCH('📊 Training Matrix'!$Y$18,{"VALID","EXPIRING","EXPIRED","NOT TRAINED","N/A"},0),"✓","!","✗","○","—"),"—")</f>
        <v>○</v>
      </c>
      <c r="M16" s="31" t="str">
        <f t="array" aca="1" ref="M16" ca="1">IFERROR(CHOOSE(MATCH('📊 Training Matrix'!$AA$18,{"VALID","EXPIRING","EXPIRED","NOT TRAINED","N/A"},0),"✓","!","✗","○","—"),"—")</f>
        <v>○</v>
      </c>
      <c r="N16" s="31" t="str">
        <f t="array" aca="1" ref="N16" ca="1">IFERROR(CHOOSE(MATCH('📊 Training Matrix'!$AC$18,{"VALID","EXPIRING","EXPIRED","NOT TRAINED","N/A"},0),"✓","!","✗","○","—"),"—")</f>
        <v>○</v>
      </c>
      <c r="O16" s="31" t="str">
        <f t="array" aca="1" ref="O16" ca="1">IFERROR(CHOOSE(MATCH('📊 Training Matrix'!$AE$18,{"VALID","EXPIRING","EXPIRED","NOT TRAINED","N/A"},0),"✓","!","✗","○","—"),"—")</f>
        <v>○</v>
      </c>
      <c r="P16" s="31" t="str">
        <f t="array" aca="1" ref="P16" ca="1">IFERROR(CHOOSE(MATCH('📊 Training Matrix'!$AG$18,{"VALID","EXPIRING","EXPIRED","NOT TRAINED","N/A"},0),"✓","!","✗","○","—"),"—")</f>
        <v>○</v>
      </c>
      <c r="Q16" s="31" t="str">
        <f t="array" aca="1" ref="Q16" ca="1">IFERROR(CHOOSE(MATCH('📊 Training Matrix'!$AI$18,{"VALID","EXPIRING","EXPIRED","NOT TRAINED","N/A"},0),"✓","!","✗","○","—"),"—")</f>
        <v>○</v>
      </c>
      <c r="R16" s="31" t="str">
        <f t="array" aca="1" ref="R16" ca="1">IFERROR(CHOOSE(MATCH('📊 Training Matrix'!$AK$18,{"VALID","EXPIRING","EXPIRED","NOT TRAINED","N/A"},0),"✓","!","✗","○","—"),"—")</f>
        <v>○</v>
      </c>
      <c r="S16" s="31" t="str">
        <f t="array" aca="1" ref="S16" ca="1">IFERROR(CHOOSE(MATCH('📊 Training Matrix'!$AM$18,{"VALID","EXPIRING","EXPIRED","NOT TRAINED","N/A"},0),"✓","!","✗","○","—"),"—")</f>
        <v>○</v>
      </c>
      <c r="T16" s="31" t="str">
        <f t="array" aca="1" ref="T16" ca="1">IFERROR(CHOOSE(MATCH('📊 Training Matrix'!$AO$18,{"VALID","EXPIRING","EXPIRED","NOT TRAINED","N/A"},0),"✓","!","✗","○","—"),"—")</f>
        <v>○</v>
      </c>
      <c r="U16" s="31" t="str">
        <f t="array" aca="1" ref="U16" ca="1">IFERROR(CHOOSE(MATCH('📊 Training Matrix'!$AQ$18,{"VALID","EXPIRING","EXPIRED","NOT TRAINED","N/A"},0),"✓","!","✗","○","—"),"—")</f>
        <v>○</v>
      </c>
      <c r="V16" s="31" t="str">
        <f t="array" aca="1" ref="V16" ca="1">IFERROR(CHOOSE(MATCH('📊 Training Matrix'!$AS$18,{"VALID","EXPIRING","EXPIRED","NOT TRAINED","N/A"},0),"✓","!","✗","○","—"),"—")</f>
        <v>○</v>
      </c>
      <c r="W16" s="31" t="str">
        <f t="array" aca="1" ref="W16" ca="1">IFERROR(CHOOSE(MATCH('📊 Training Matrix'!$AU$18,{"VALID","EXPIRING","EXPIRED","NOT TRAINED","N/A"},0),"✓","!","✗","○","—"),"—")</f>
        <v>○</v>
      </c>
      <c r="X16" s="30" t="str">
        <f t="array" aca="1" ref="X16" ca="1">IFERROR(CHOOSE(MATCH('📊 Training Matrix'!$AW$18,{"VALID","EXPIRING","EXPIRED","NOT TRAINED","N/A"},0),"✓","!","✗","○","—"),"—")</f>
        <v>✓</v>
      </c>
    </row>
    <row r="17" spans="1:24" ht="15.75" customHeight="1" x14ac:dyDescent="0.2">
      <c r="A17" s="68" t="s">
        <v>952</v>
      </c>
      <c r="B17" s="70" t="s">
        <v>134</v>
      </c>
      <c r="C17" s="71" t="s">
        <v>953</v>
      </c>
      <c r="D17" s="72">
        <f ca="1">'📊 Training Matrix'!$I$19</f>
        <v>0.75</v>
      </c>
      <c r="E17" s="30" t="str">
        <f t="array" aca="1" ref="E17" ca="1">IFERROR(CHOOSE(MATCH('📊 Training Matrix'!$K$19,{"VALID","EXPIRING","EXPIRED","NOT TRAINED","N/A"},0),"✓","!","✗","○","—"),"—")</f>
        <v>✓</v>
      </c>
      <c r="F17" s="31" t="str">
        <f t="array" aca="1" ref="F17" ca="1">IFERROR(CHOOSE(MATCH('📊 Training Matrix'!$M$19,{"VALID","EXPIRING","EXPIRED","NOT TRAINED","N/A"},0),"✓","!","✗","○","—"),"—")</f>
        <v>○</v>
      </c>
      <c r="G17" s="31" t="str">
        <f t="array" aca="1" ref="G17" ca="1">IFERROR(CHOOSE(MATCH('📊 Training Matrix'!$O$19,{"VALID","EXPIRING","EXPIRED","NOT TRAINED","N/A"},0),"✓","!","✗","○","—"),"—")</f>
        <v>○</v>
      </c>
      <c r="H17" s="43" t="str">
        <f t="array" aca="1" ref="H17" ca="1">IFERROR(CHOOSE(MATCH('📊 Training Matrix'!$Q$19,{"VALID","EXPIRING","EXPIRED","NOT TRAINED","N/A"},0),"✓","!","✗","○","—"),"—")</f>
        <v>✗</v>
      </c>
      <c r="I17" s="30" t="str">
        <f t="array" aca="1" ref="I17" ca="1">IFERROR(CHOOSE(MATCH('📊 Training Matrix'!$S$19,{"VALID","EXPIRING","EXPIRED","NOT TRAINED","N/A"},0),"✓","!","✗","○","—"),"—")</f>
        <v>✓</v>
      </c>
      <c r="J17" s="31" t="str">
        <f t="array" aca="1" ref="J17" ca="1">IFERROR(CHOOSE(MATCH('📊 Training Matrix'!$U$19,{"VALID","EXPIRING","EXPIRED","NOT TRAINED","N/A"},0),"✓","!","✗","○","—"),"—")</f>
        <v>○</v>
      </c>
      <c r="K17" s="31" t="str">
        <f t="array" aca="1" ref="K17" ca="1">IFERROR(CHOOSE(MATCH('📊 Training Matrix'!$W$19,{"VALID","EXPIRING","EXPIRED","NOT TRAINED","N/A"},0),"✓","!","✗","○","—"),"—")</f>
        <v>○</v>
      </c>
      <c r="L17" s="31" t="str">
        <f t="array" aca="1" ref="L17" ca="1">IFERROR(CHOOSE(MATCH('📊 Training Matrix'!$Y$19,{"VALID","EXPIRING","EXPIRED","NOT TRAINED","N/A"},0),"✓","!","✗","○","—"),"—")</f>
        <v>○</v>
      </c>
      <c r="M17" s="31" t="str">
        <f t="array" aca="1" ref="M17" ca="1">IFERROR(CHOOSE(MATCH('📊 Training Matrix'!$AA$19,{"VALID","EXPIRING","EXPIRED","NOT TRAINED","N/A"},0),"✓","!","✗","○","—"),"—")</f>
        <v>○</v>
      </c>
      <c r="N17" s="31" t="str">
        <f t="array" aca="1" ref="N17" ca="1">IFERROR(CHOOSE(MATCH('📊 Training Matrix'!$AC$19,{"VALID","EXPIRING","EXPIRED","NOT TRAINED","N/A"},0),"✓","!","✗","○","—"),"—")</f>
        <v>○</v>
      </c>
      <c r="O17" s="31" t="str">
        <f t="array" aca="1" ref="O17" ca="1">IFERROR(CHOOSE(MATCH('📊 Training Matrix'!$AE$19,{"VALID","EXPIRING","EXPIRED","NOT TRAINED","N/A"},0),"✓","!","✗","○","—"),"—")</f>
        <v>○</v>
      </c>
      <c r="P17" s="31" t="str">
        <f t="array" aca="1" ref="P17" ca="1">IFERROR(CHOOSE(MATCH('📊 Training Matrix'!$AG$19,{"VALID","EXPIRING","EXPIRED","NOT TRAINED","N/A"},0),"✓","!","✗","○","—"),"—")</f>
        <v>○</v>
      </c>
      <c r="Q17" s="31" t="str">
        <f t="array" aca="1" ref="Q17" ca="1">IFERROR(CHOOSE(MATCH('📊 Training Matrix'!$AI$19,{"VALID","EXPIRING","EXPIRED","NOT TRAINED","N/A"},0),"✓","!","✗","○","—"),"—")</f>
        <v>○</v>
      </c>
      <c r="R17" s="31" t="str">
        <f t="array" aca="1" ref="R17" ca="1">IFERROR(CHOOSE(MATCH('📊 Training Matrix'!$AK$19,{"VALID","EXPIRING","EXPIRED","NOT TRAINED","N/A"},0),"✓","!","✗","○","—"),"—")</f>
        <v>○</v>
      </c>
      <c r="S17" s="31" t="str">
        <f t="array" aca="1" ref="S17" ca="1">IFERROR(CHOOSE(MATCH('📊 Training Matrix'!$AM$19,{"VALID","EXPIRING","EXPIRED","NOT TRAINED","N/A"},0),"✓","!","✗","○","—"),"—")</f>
        <v>○</v>
      </c>
      <c r="T17" s="31" t="str">
        <f t="array" aca="1" ref="T17" ca="1">IFERROR(CHOOSE(MATCH('📊 Training Matrix'!$AO$19,{"VALID","EXPIRING","EXPIRED","NOT TRAINED","N/A"},0),"✓","!","✗","○","—"),"—")</f>
        <v>○</v>
      </c>
      <c r="U17" s="31" t="str">
        <f t="array" aca="1" ref="U17" ca="1">IFERROR(CHOOSE(MATCH('📊 Training Matrix'!$AQ$19,{"VALID","EXPIRING","EXPIRED","NOT TRAINED","N/A"},0),"✓","!","✗","○","—"),"—")</f>
        <v>○</v>
      </c>
      <c r="V17" s="31" t="str">
        <f t="array" aca="1" ref="V17" ca="1">IFERROR(CHOOSE(MATCH('📊 Training Matrix'!$AS$19,{"VALID","EXPIRING","EXPIRED","NOT TRAINED","N/A"},0),"✓","!","✗","○","—"),"—")</f>
        <v>○</v>
      </c>
      <c r="W17" s="31" t="str">
        <f t="array" aca="1" ref="W17" ca="1">IFERROR(CHOOSE(MATCH('📊 Training Matrix'!$AU$19,{"VALID","EXPIRING","EXPIRED","NOT TRAINED","N/A"},0),"✓","!","✗","○","—"),"—")</f>
        <v>○</v>
      </c>
      <c r="X17" s="30" t="str">
        <f t="array" aca="1" ref="X17" ca="1">IFERROR(CHOOSE(MATCH('📊 Training Matrix'!$AW$19,{"VALID","EXPIRING","EXPIRED","NOT TRAINED","N/A"},0),"✓","!","✗","○","—"),"—")</f>
        <v>✓</v>
      </c>
    </row>
    <row r="18" spans="1:24" ht="15.75" customHeight="1" x14ac:dyDescent="0.2">
      <c r="A18" s="61" t="s">
        <v>954</v>
      </c>
      <c r="B18" s="62" t="s">
        <v>134</v>
      </c>
      <c r="C18" s="63" t="s">
        <v>955</v>
      </c>
      <c r="D18" s="64">
        <f ca="1">'📊 Training Matrix'!$I$20</f>
        <v>0.75</v>
      </c>
      <c r="E18" s="30" t="str">
        <f t="array" aca="1" ref="E18" ca="1">IFERROR(CHOOSE(MATCH('📊 Training Matrix'!$K$20,{"VALID","EXPIRING","EXPIRED","NOT TRAINED","N/A"},0),"✓","!","✗","○","—"),"—")</f>
        <v>✓</v>
      </c>
      <c r="F18" s="31" t="str">
        <f t="array" aca="1" ref="F18" ca="1">IFERROR(CHOOSE(MATCH('📊 Training Matrix'!$M$20,{"VALID","EXPIRING","EXPIRED","NOT TRAINED","N/A"},0),"✓","!","✗","○","—"),"—")</f>
        <v>○</v>
      </c>
      <c r="G18" s="31" t="str">
        <f t="array" aca="1" ref="G18" ca="1">IFERROR(CHOOSE(MATCH('📊 Training Matrix'!$O$20,{"VALID","EXPIRING","EXPIRED","NOT TRAINED","N/A"},0),"✓","!","✗","○","—"),"—")</f>
        <v>○</v>
      </c>
      <c r="H18" s="43" t="str">
        <f t="array" aca="1" ref="H18" ca="1">IFERROR(CHOOSE(MATCH('📊 Training Matrix'!$Q$20,{"VALID","EXPIRING","EXPIRED","NOT TRAINED","N/A"},0),"✓","!","✗","○","—"),"—")</f>
        <v>✗</v>
      </c>
      <c r="I18" s="30" t="str">
        <f t="array" aca="1" ref="I18" ca="1">IFERROR(CHOOSE(MATCH('📊 Training Matrix'!$S$20,{"VALID","EXPIRING","EXPIRED","NOT TRAINED","N/A"},0),"✓","!","✗","○","—"),"—")</f>
        <v>✓</v>
      </c>
      <c r="J18" s="31" t="str">
        <f t="array" aca="1" ref="J18" ca="1">IFERROR(CHOOSE(MATCH('📊 Training Matrix'!$U$20,{"VALID","EXPIRING","EXPIRED","NOT TRAINED","N/A"},0),"✓","!","✗","○","—"),"—")</f>
        <v>○</v>
      </c>
      <c r="K18" s="31" t="str">
        <f t="array" aca="1" ref="K18" ca="1">IFERROR(CHOOSE(MATCH('📊 Training Matrix'!$W$20,{"VALID","EXPIRING","EXPIRED","NOT TRAINED","N/A"},0),"✓","!","✗","○","—"),"—")</f>
        <v>○</v>
      </c>
      <c r="L18" s="31" t="str">
        <f t="array" aca="1" ref="L18" ca="1">IFERROR(CHOOSE(MATCH('📊 Training Matrix'!$Y$20,{"VALID","EXPIRING","EXPIRED","NOT TRAINED","N/A"},0),"✓","!","✗","○","—"),"—")</f>
        <v>○</v>
      </c>
      <c r="M18" s="31" t="str">
        <f t="array" aca="1" ref="M18" ca="1">IFERROR(CHOOSE(MATCH('📊 Training Matrix'!$AA$20,{"VALID","EXPIRING","EXPIRED","NOT TRAINED","N/A"},0),"✓","!","✗","○","—"),"—")</f>
        <v>○</v>
      </c>
      <c r="N18" s="31" t="str">
        <f t="array" aca="1" ref="N18" ca="1">IFERROR(CHOOSE(MATCH('📊 Training Matrix'!$AC$20,{"VALID","EXPIRING","EXPIRED","NOT TRAINED","N/A"},0),"✓","!","✗","○","—"),"—")</f>
        <v>○</v>
      </c>
      <c r="O18" s="31" t="str">
        <f t="array" aca="1" ref="O18" ca="1">IFERROR(CHOOSE(MATCH('📊 Training Matrix'!$AE$20,{"VALID","EXPIRING","EXPIRED","NOT TRAINED","N/A"},0),"✓","!","✗","○","—"),"—")</f>
        <v>○</v>
      </c>
      <c r="P18" s="31" t="str">
        <f t="array" aca="1" ref="P18" ca="1">IFERROR(CHOOSE(MATCH('📊 Training Matrix'!$AG$20,{"VALID","EXPIRING","EXPIRED","NOT TRAINED","N/A"},0),"✓","!","✗","○","—"),"—")</f>
        <v>○</v>
      </c>
      <c r="Q18" s="31" t="str">
        <f t="array" aca="1" ref="Q18" ca="1">IFERROR(CHOOSE(MATCH('📊 Training Matrix'!$AI$20,{"VALID","EXPIRING","EXPIRED","NOT TRAINED","N/A"},0),"✓","!","✗","○","—"),"—")</f>
        <v>○</v>
      </c>
      <c r="R18" s="31" t="str">
        <f t="array" aca="1" ref="R18" ca="1">IFERROR(CHOOSE(MATCH('📊 Training Matrix'!$AK$20,{"VALID","EXPIRING","EXPIRED","NOT TRAINED","N/A"},0),"✓","!","✗","○","—"),"—")</f>
        <v>○</v>
      </c>
      <c r="S18" s="31" t="str">
        <f t="array" aca="1" ref="S18" ca="1">IFERROR(CHOOSE(MATCH('📊 Training Matrix'!$AM$20,{"VALID","EXPIRING","EXPIRED","NOT TRAINED","N/A"},0),"✓","!","✗","○","—"),"—")</f>
        <v>○</v>
      </c>
      <c r="T18" s="31" t="str">
        <f t="array" aca="1" ref="T18" ca="1">IFERROR(CHOOSE(MATCH('📊 Training Matrix'!$AO$20,{"VALID","EXPIRING","EXPIRED","NOT TRAINED","N/A"},0),"✓","!","✗","○","—"),"—")</f>
        <v>○</v>
      </c>
      <c r="U18" s="31" t="str">
        <f t="array" aca="1" ref="U18" ca="1">IFERROR(CHOOSE(MATCH('📊 Training Matrix'!$AQ$20,{"VALID","EXPIRING","EXPIRED","NOT TRAINED","N/A"},0),"✓","!","✗","○","—"),"—")</f>
        <v>○</v>
      </c>
      <c r="V18" s="31" t="str">
        <f t="array" aca="1" ref="V18" ca="1">IFERROR(CHOOSE(MATCH('📊 Training Matrix'!$AS$20,{"VALID","EXPIRING","EXPIRED","NOT TRAINED","N/A"},0),"✓","!","✗","○","—"),"—")</f>
        <v>○</v>
      </c>
      <c r="W18" s="31" t="str">
        <f t="array" aca="1" ref="W18" ca="1">IFERROR(CHOOSE(MATCH('📊 Training Matrix'!$AU$20,{"VALID","EXPIRING","EXPIRED","NOT TRAINED","N/A"},0),"✓","!","✗","○","—"),"—")</f>
        <v>○</v>
      </c>
      <c r="X18" s="30" t="str">
        <f t="array" aca="1" ref="X18" ca="1">IFERROR(CHOOSE(MATCH('📊 Training Matrix'!$AW$20,{"VALID","EXPIRING","EXPIRED","NOT TRAINED","N/A"},0),"✓","!","✗","○","—"),"—")</f>
        <v>✓</v>
      </c>
    </row>
    <row r="19" spans="1:24" ht="15.75" customHeight="1" x14ac:dyDescent="0.2">
      <c r="A19" s="68" t="s">
        <v>956</v>
      </c>
      <c r="B19" s="70" t="s">
        <v>134</v>
      </c>
      <c r="C19" s="71" t="s">
        <v>957</v>
      </c>
      <c r="D19" s="72">
        <f ca="1">'📊 Training Matrix'!$I$21</f>
        <v>0.2857142857142857</v>
      </c>
      <c r="E19" s="30" t="str">
        <f t="array" aca="1" ref="E19" ca="1">IFERROR(CHOOSE(MATCH('📊 Training Matrix'!$K$21,{"VALID","EXPIRING","EXPIRED","NOT TRAINED","N/A"},0),"✓","!","✗","○","—"),"—")</f>
        <v>✓</v>
      </c>
      <c r="F19" s="43" t="str">
        <f t="array" aca="1" ref="F19" ca="1">IFERROR(CHOOSE(MATCH('📊 Training Matrix'!$M$21,{"VALID","EXPIRING","EXPIRED","NOT TRAINED","N/A"},0),"✓","!","✗","○","—"),"—")</f>
        <v>✗</v>
      </c>
      <c r="G19" s="31" t="str">
        <f t="array" aca="1" ref="G19" ca="1">IFERROR(CHOOSE(MATCH('📊 Training Matrix'!$O$21,{"VALID","EXPIRING","EXPIRED","NOT TRAINED","N/A"},0),"✓","!","✗","○","—"),"—")</f>
        <v>○</v>
      </c>
      <c r="H19" s="43" t="str">
        <f t="array" aca="1" ref="H19" ca="1">IFERROR(CHOOSE(MATCH('📊 Training Matrix'!$Q$21,{"VALID","EXPIRING","EXPIRED","NOT TRAINED","N/A"},0),"✓","!","✗","○","—"),"—")</f>
        <v>✗</v>
      </c>
      <c r="I19" s="43" t="str">
        <f t="array" aca="1" ref="I19" ca="1">IFERROR(CHOOSE(MATCH('📊 Training Matrix'!$S$21,{"VALID","EXPIRING","EXPIRED","NOT TRAINED","N/A"},0),"✓","!","✗","○","—"),"—")</f>
        <v>✗</v>
      </c>
      <c r="J19" s="31" t="str">
        <f t="array" aca="1" ref="J19" ca="1">IFERROR(CHOOSE(MATCH('📊 Training Matrix'!$U$21,{"VALID","EXPIRING","EXPIRED","NOT TRAINED","N/A"},0),"✓","!","✗","○","—"),"—")</f>
        <v>○</v>
      </c>
      <c r="K19" s="31" t="str">
        <f t="array" aca="1" ref="K19" ca="1">IFERROR(CHOOSE(MATCH('📊 Training Matrix'!$W$21,{"VALID","EXPIRING","EXPIRED","NOT TRAINED","N/A"},0),"✓","!","✗","○","—"),"—")</f>
        <v>○</v>
      </c>
      <c r="L19" s="31" t="str">
        <f t="array" aca="1" ref="L19" ca="1">IFERROR(CHOOSE(MATCH('📊 Training Matrix'!$Y$21,{"VALID","EXPIRING","EXPIRED","NOT TRAINED","N/A"},0),"✓","!","✗","○","—"),"—")</f>
        <v>○</v>
      </c>
      <c r="M19" s="31" t="str">
        <f t="array" aca="1" ref="M19" ca="1">IFERROR(CHOOSE(MATCH('📊 Training Matrix'!$AA$21,{"VALID","EXPIRING","EXPIRED","NOT TRAINED","N/A"},0),"✓","!","✗","○","—"),"—")</f>
        <v>○</v>
      </c>
      <c r="N19" s="31" t="str">
        <f t="array" aca="1" ref="N19" ca="1">IFERROR(CHOOSE(MATCH('📊 Training Matrix'!$AC$21,{"VALID","EXPIRING","EXPIRED","NOT TRAINED","N/A"},0),"✓","!","✗","○","—"),"—")</f>
        <v>○</v>
      </c>
      <c r="O19" s="31" t="str">
        <f t="array" aca="1" ref="O19" ca="1">IFERROR(CHOOSE(MATCH('📊 Training Matrix'!$AE$21,{"VALID","EXPIRING","EXPIRED","NOT TRAINED","N/A"},0),"✓","!","✗","○","—"),"—")</f>
        <v>○</v>
      </c>
      <c r="P19" s="43" t="str">
        <f t="array" aca="1" ref="P19" ca="1">IFERROR(CHOOSE(MATCH('📊 Training Matrix'!$AG$21,{"VALID","EXPIRING","EXPIRED","NOT TRAINED","N/A"},0),"✓","!","✗","○","—"),"—")</f>
        <v>✗</v>
      </c>
      <c r="Q19" s="43" t="str">
        <f t="array" aca="1" ref="Q19" ca="1">IFERROR(CHOOSE(MATCH('📊 Training Matrix'!$AI$21,{"VALID","EXPIRING","EXPIRED","NOT TRAINED","N/A"},0),"✓","!","✗","○","—"),"—")</f>
        <v>✗</v>
      </c>
      <c r="R19" s="31" t="str">
        <f t="array" aca="1" ref="R19" ca="1">IFERROR(CHOOSE(MATCH('📊 Training Matrix'!$AK$21,{"VALID","EXPIRING","EXPIRED","NOT TRAINED","N/A"},0),"✓","!","✗","○","—"),"—")</f>
        <v>○</v>
      </c>
      <c r="S19" s="31" t="str">
        <f t="array" aca="1" ref="S19" ca="1">IFERROR(CHOOSE(MATCH('📊 Training Matrix'!$AM$21,{"VALID","EXPIRING","EXPIRED","NOT TRAINED","N/A"},0),"✓","!","✗","○","—"),"—")</f>
        <v>○</v>
      </c>
      <c r="T19" s="31" t="str">
        <f t="array" aca="1" ref="T19" ca="1">IFERROR(CHOOSE(MATCH('📊 Training Matrix'!$AO$21,{"VALID","EXPIRING","EXPIRED","NOT TRAINED","N/A"},0),"✓","!","✗","○","—"),"—")</f>
        <v>○</v>
      </c>
      <c r="U19" s="31" t="str">
        <f t="array" aca="1" ref="U19" ca="1">IFERROR(CHOOSE(MATCH('📊 Training Matrix'!$AQ$21,{"VALID","EXPIRING","EXPIRED","NOT TRAINED","N/A"},0),"✓","!","✗","○","—"),"—")</f>
        <v>○</v>
      </c>
      <c r="V19" s="31" t="str">
        <f t="array" aca="1" ref="V19" ca="1">IFERROR(CHOOSE(MATCH('📊 Training Matrix'!$AS$21,{"VALID","EXPIRING","EXPIRED","NOT TRAINED","N/A"},0),"✓","!","✗","○","—"),"—")</f>
        <v>○</v>
      </c>
      <c r="W19" s="31" t="str">
        <f t="array" aca="1" ref="W19" ca="1">IFERROR(CHOOSE(MATCH('📊 Training Matrix'!$AU$21,{"VALID","EXPIRING","EXPIRED","NOT TRAINED","N/A"},0),"✓","!","✗","○","—"),"—")</f>
        <v>○</v>
      </c>
      <c r="X19" s="30" t="str">
        <f t="array" aca="1" ref="X19" ca="1">IFERROR(CHOOSE(MATCH('📊 Training Matrix'!$AW$21,{"VALID","EXPIRING","EXPIRED","NOT TRAINED","N/A"},0),"✓","!","✗","○","—"),"—")</f>
        <v>✓</v>
      </c>
    </row>
    <row r="20" spans="1:24" ht="15.75" customHeight="1" x14ac:dyDescent="0.2">
      <c r="A20" s="61" t="s">
        <v>958</v>
      </c>
      <c r="B20" s="62" t="s">
        <v>134</v>
      </c>
      <c r="C20" s="63" t="s">
        <v>959</v>
      </c>
      <c r="D20" s="64">
        <f ca="1">'📊 Training Matrix'!$I$22</f>
        <v>0.33333333333333331</v>
      </c>
      <c r="E20" s="30" t="str">
        <f t="array" aca="1" ref="E20" ca="1">IFERROR(CHOOSE(MATCH('📊 Training Matrix'!$K$22,{"VALID","EXPIRING","EXPIRED","NOT TRAINED","N/A"},0),"✓","!","✗","○","—"),"—")</f>
        <v>✓</v>
      </c>
      <c r="F20" s="43" t="str">
        <f t="array" aca="1" ref="F20" ca="1">IFERROR(CHOOSE(MATCH('📊 Training Matrix'!$M$22,{"VALID","EXPIRING","EXPIRED","NOT TRAINED","N/A"},0),"✓","!","✗","○","—"),"—")</f>
        <v>✗</v>
      </c>
      <c r="G20" s="31" t="str">
        <f t="array" aca="1" ref="G20" ca="1">IFERROR(CHOOSE(MATCH('📊 Training Matrix'!$O$22,{"VALID","EXPIRING","EXPIRED","NOT TRAINED","N/A"},0),"✓","!","✗","○","—"),"—")</f>
        <v>○</v>
      </c>
      <c r="H20" s="30" t="str">
        <f t="array" aca="1" ref="H20" ca="1">IFERROR(CHOOSE(MATCH('📊 Training Matrix'!$Q$22,{"VALID","EXPIRING","EXPIRED","NOT TRAINED","N/A"},0),"✓","!","✗","○","—"),"—")</f>
        <v>✓</v>
      </c>
      <c r="I20" s="43" t="str">
        <f t="array" aca="1" ref="I20" ca="1">IFERROR(CHOOSE(MATCH('📊 Training Matrix'!$S$22,{"VALID","EXPIRING","EXPIRED","NOT TRAINED","N/A"},0),"✓","!","✗","○","—"),"—")</f>
        <v>✗</v>
      </c>
      <c r="J20" s="31" t="str">
        <f t="array" aca="1" ref="J20" ca="1">IFERROR(CHOOSE(MATCH('📊 Training Matrix'!$U$22,{"VALID","EXPIRING","EXPIRED","NOT TRAINED","N/A"},0),"✓","!","✗","○","—"),"—")</f>
        <v>○</v>
      </c>
      <c r="K20" s="31" t="str">
        <f t="array" aca="1" ref="K20" ca="1">IFERROR(CHOOSE(MATCH('📊 Training Matrix'!$W$22,{"VALID","EXPIRING","EXPIRED","NOT TRAINED","N/A"},0),"✓","!","✗","○","—"),"—")</f>
        <v>○</v>
      </c>
      <c r="L20" s="31" t="str">
        <f t="array" aca="1" ref="L20" ca="1">IFERROR(CHOOSE(MATCH('📊 Training Matrix'!$Y$22,{"VALID","EXPIRING","EXPIRED","NOT TRAINED","N/A"},0),"✓","!","✗","○","—"),"—")</f>
        <v>○</v>
      </c>
      <c r="M20" s="31" t="str">
        <f t="array" aca="1" ref="M20" ca="1">IFERROR(CHOOSE(MATCH('📊 Training Matrix'!$AA$22,{"VALID","EXPIRING","EXPIRED","NOT TRAINED","N/A"},0),"✓","!","✗","○","—"),"—")</f>
        <v>○</v>
      </c>
      <c r="N20" s="31" t="str">
        <f t="array" aca="1" ref="N20" ca="1">IFERROR(CHOOSE(MATCH('📊 Training Matrix'!$AC$22,{"VALID","EXPIRING","EXPIRED","NOT TRAINED","N/A"},0),"✓","!","✗","○","—"),"—")</f>
        <v>○</v>
      </c>
      <c r="O20" s="31" t="str">
        <f t="array" aca="1" ref="O20" ca="1">IFERROR(CHOOSE(MATCH('📊 Training Matrix'!$AE$22,{"VALID","EXPIRING","EXPIRED","NOT TRAINED","N/A"},0),"✓","!","✗","○","—"),"—")</f>
        <v>○</v>
      </c>
      <c r="P20" s="31" t="str">
        <f t="array" aca="1" ref="P20" ca="1">IFERROR(CHOOSE(MATCH('📊 Training Matrix'!$AG$22,{"VALID","EXPIRING","EXPIRED","NOT TRAINED","N/A"},0),"✓","!","✗","○","—"),"—")</f>
        <v>○</v>
      </c>
      <c r="Q20" s="31" t="str">
        <f t="array" aca="1" ref="Q20" ca="1">IFERROR(CHOOSE(MATCH('📊 Training Matrix'!$AI$22,{"VALID","EXPIRING","EXPIRED","NOT TRAINED","N/A"},0),"✓","!","✗","○","—"),"—")</f>
        <v>○</v>
      </c>
      <c r="R20" s="31" t="str">
        <f t="array" aca="1" ref="R20" ca="1">IFERROR(CHOOSE(MATCH('📊 Training Matrix'!$AK$22,{"VALID","EXPIRING","EXPIRED","NOT TRAINED","N/A"},0),"✓","!","✗","○","—"),"—")</f>
        <v>○</v>
      </c>
      <c r="S20" s="31" t="str">
        <f t="array" aca="1" ref="S20" ca="1">IFERROR(CHOOSE(MATCH('📊 Training Matrix'!$AM$22,{"VALID","EXPIRING","EXPIRED","NOT TRAINED","N/A"},0),"✓","!","✗","○","—"),"—")</f>
        <v>○</v>
      </c>
      <c r="T20" s="31" t="str">
        <f t="array" aca="1" ref="T20" ca="1">IFERROR(CHOOSE(MATCH('📊 Training Matrix'!$AO$22,{"VALID","EXPIRING","EXPIRED","NOT TRAINED","N/A"},0),"✓","!","✗","○","—"),"—")</f>
        <v>○</v>
      </c>
      <c r="U20" s="43" t="str">
        <f t="array" aca="1" ref="U20" ca="1">IFERROR(CHOOSE(MATCH('📊 Training Matrix'!$AQ$22,{"VALID","EXPIRING","EXPIRED","NOT TRAINED","N/A"},0),"✓","!","✗","○","—"),"—")</f>
        <v>✗</v>
      </c>
      <c r="V20" s="31" t="str">
        <f t="array" aca="1" ref="V20" ca="1">IFERROR(CHOOSE(MATCH('📊 Training Matrix'!$AS$22,{"VALID","EXPIRING","EXPIRED","NOT TRAINED","N/A"},0),"✓","!","✗","○","—"),"—")</f>
        <v>○</v>
      </c>
      <c r="W20" s="31" t="str">
        <f t="array" aca="1" ref="W20" ca="1">IFERROR(CHOOSE(MATCH('📊 Training Matrix'!$AU$22,{"VALID","EXPIRING","EXPIRED","NOT TRAINED","N/A"},0),"✓","!","✗","○","—"),"—")</f>
        <v>○</v>
      </c>
      <c r="X20" s="43" t="str">
        <f t="array" aca="1" ref="X20" ca="1">IFERROR(CHOOSE(MATCH('📊 Training Matrix'!$AW$22,{"VALID","EXPIRING","EXPIRED","NOT TRAINED","N/A"},0),"✓","!","✗","○","—"),"—")</f>
        <v>✗</v>
      </c>
    </row>
    <row r="21" spans="1:24" ht="15.75" customHeight="1" x14ac:dyDescent="0.2">
      <c r="A21" s="68" t="s">
        <v>960</v>
      </c>
      <c r="B21" s="70" t="s">
        <v>134</v>
      </c>
      <c r="C21" s="71" t="s">
        <v>850</v>
      </c>
      <c r="D21" s="72">
        <f ca="1">'📊 Training Matrix'!$I$23</f>
        <v>0.75</v>
      </c>
      <c r="E21" s="30" t="str">
        <f t="array" aca="1" ref="E21" ca="1">IFERROR(CHOOSE(MATCH('📊 Training Matrix'!$K$23,{"VALID","EXPIRING","EXPIRED","NOT TRAINED","N/A"},0),"✓","!","✗","○","—"),"—")</f>
        <v>✓</v>
      </c>
      <c r="F21" s="31" t="str">
        <f t="array" aca="1" ref="F21" ca="1">IFERROR(CHOOSE(MATCH('📊 Training Matrix'!$M$23,{"VALID","EXPIRING","EXPIRED","NOT TRAINED","N/A"},0),"✓","!","✗","○","—"),"—")</f>
        <v>○</v>
      </c>
      <c r="G21" s="31" t="str">
        <f t="array" aca="1" ref="G21" ca="1">IFERROR(CHOOSE(MATCH('📊 Training Matrix'!$O$23,{"VALID","EXPIRING","EXPIRED","NOT TRAINED","N/A"},0),"✓","!","✗","○","—"),"—")</f>
        <v>○</v>
      </c>
      <c r="H21" s="30" t="str">
        <f t="array" aca="1" ref="H21" ca="1">IFERROR(CHOOSE(MATCH('📊 Training Matrix'!$Q$23,{"VALID","EXPIRING","EXPIRED","NOT TRAINED","N/A"},0),"✓","!","✗","○","—"),"—")</f>
        <v>✓</v>
      </c>
      <c r="I21" s="43" t="str">
        <f t="array" aca="1" ref="I21" ca="1">IFERROR(CHOOSE(MATCH('📊 Training Matrix'!$S$23,{"VALID","EXPIRING","EXPIRED","NOT TRAINED","N/A"},0),"✓","!","✗","○","—"),"—")</f>
        <v>✗</v>
      </c>
      <c r="J21" s="31" t="str">
        <f t="array" aca="1" ref="J21" ca="1">IFERROR(CHOOSE(MATCH('📊 Training Matrix'!$U$23,{"VALID","EXPIRING","EXPIRED","NOT TRAINED","N/A"},0),"✓","!","✗","○","—"),"—")</f>
        <v>○</v>
      </c>
      <c r="K21" s="31" t="str">
        <f t="array" aca="1" ref="K21" ca="1">IFERROR(CHOOSE(MATCH('📊 Training Matrix'!$W$23,{"VALID","EXPIRING","EXPIRED","NOT TRAINED","N/A"},0),"✓","!","✗","○","—"),"—")</f>
        <v>○</v>
      </c>
      <c r="L21" s="31" t="str">
        <f t="array" aca="1" ref="L21" ca="1">IFERROR(CHOOSE(MATCH('📊 Training Matrix'!$Y$23,{"VALID","EXPIRING","EXPIRED","NOT TRAINED","N/A"},0),"✓","!","✗","○","—"),"—")</f>
        <v>○</v>
      </c>
      <c r="M21" s="31" t="str">
        <f t="array" aca="1" ref="M21" ca="1">IFERROR(CHOOSE(MATCH('📊 Training Matrix'!$AA$23,{"VALID","EXPIRING","EXPIRED","NOT TRAINED","N/A"},0),"✓","!","✗","○","—"),"—")</f>
        <v>○</v>
      </c>
      <c r="N21" s="31" t="str">
        <f t="array" aca="1" ref="N21" ca="1">IFERROR(CHOOSE(MATCH('📊 Training Matrix'!$AC$23,{"VALID","EXPIRING","EXPIRED","NOT TRAINED","N/A"},0),"✓","!","✗","○","—"),"—")</f>
        <v>○</v>
      </c>
      <c r="O21" s="31" t="str">
        <f t="array" aca="1" ref="O21" ca="1">IFERROR(CHOOSE(MATCH('📊 Training Matrix'!$AE$23,{"VALID","EXPIRING","EXPIRED","NOT TRAINED","N/A"},0),"✓","!","✗","○","—"),"—")</f>
        <v>○</v>
      </c>
      <c r="P21" s="31" t="str">
        <f t="array" aca="1" ref="P21" ca="1">IFERROR(CHOOSE(MATCH('📊 Training Matrix'!$AG$23,{"VALID","EXPIRING","EXPIRED","NOT TRAINED","N/A"},0),"✓","!","✗","○","—"),"—")</f>
        <v>○</v>
      </c>
      <c r="Q21" s="31" t="str">
        <f t="array" aca="1" ref="Q21" ca="1">IFERROR(CHOOSE(MATCH('📊 Training Matrix'!$AI$23,{"VALID","EXPIRING","EXPIRED","NOT TRAINED","N/A"},0),"✓","!","✗","○","—"),"—")</f>
        <v>○</v>
      </c>
      <c r="R21" s="31" t="str">
        <f t="array" aca="1" ref="R21" ca="1">IFERROR(CHOOSE(MATCH('📊 Training Matrix'!$AK$23,{"VALID","EXPIRING","EXPIRED","NOT TRAINED","N/A"},0),"✓","!","✗","○","—"),"—")</f>
        <v>○</v>
      </c>
      <c r="S21" s="31" t="str">
        <f t="array" aca="1" ref="S21" ca="1">IFERROR(CHOOSE(MATCH('📊 Training Matrix'!$AM$23,{"VALID","EXPIRING","EXPIRED","NOT TRAINED","N/A"},0),"✓","!","✗","○","—"),"—")</f>
        <v>○</v>
      </c>
      <c r="T21" s="31" t="str">
        <f t="array" aca="1" ref="T21" ca="1">IFERROR(CHOOSE(MATCH('📊 Training Matrix'!$AO$23,{"VALID","EXPIRING","EXPIRED","NOT TRAINED","N/A"},0),"✓","!","✗","○","—"),"—")</f>
        <v>○</v>
      </c>
      <c r="U21" s="31" t="str">
        <f t="array" aca="1" ref="U21" ca="1">IFERROR(CHOOSE(MATCH('📊 Training Matrix'!$AQ$23,{"VALID","EXPIRING","EXPIRED","NOT TRAINED","N/A"},0),"✓","!","✗","○","—"),"—")</f>
        <v>○</v>
      </c>
      <c r="V21" s="31" t="str">
        <f t="array" aca="1" ref="V21" ca="1">IFERROR(CHOOSE(MATCH('📊 Training Matrix'!$AS$23,{"VALID","EXPIRING","EXPIRED","NOT TRAINED","N/A"},0),"✓","!","✗","○","—"),"—")</f>
        <v>○</v>
      </c>
      <c r="W21" s="31" t="str">
        <f t="array" aca="1" ref="W21" ca="1">IFERROR(CHOOSE(MATCH('📊 Training Matrix'!$AU$23,{"VALID","EXPIRING","EXPIRED","NOT TRAINED","N/A"},0),"✓","!","✗","○","—"),"—")</f>
        <v>○</v>
      </c>
      <c r="X21" s="30" t="str">
        <f t="array" aca="1" ref="X21" ca="1">IFERROR(CHOOSE(MATCH('📊 Training Matrix'!$AW$23,{"VALID","EXPIRING","EXPIRED","NOT TRAINED","N/A"},0),"✓","!","✗","○","—"),"—")</f>
        <v>✓</v>
      </c>
    </row>
    <row r="22" spans="1:24" ht="15.75" customHeight="1" x14ac:dyDescent="0.2">
      <c r="A22" s="21" t="s">
        <v>961</v>
      </c>
      <c r="B22" s="22" t="s">
        <v>74</v>
      </c>
      <c r="C22" s="23" t="s">
        <v>850</v>
      </c>
      <c r="D22" s="25">
        <f ca="1">'📊 Training Matrix'!$I$24</f>
        <v>0.5</v>
      </c>
      <c r="E22" s="30" t="str">
        <f t="array" aca="1" ref="E22" ca="1">IFERROR(CHOOSE(MATCH('📊 Training Matrix'!$K$24,{"VALID","EXPIRING","EXPIRED","NOT TRAINED","N/A"},0),"✓","!","✗","○","—"),"—")</f>
        <v>✓</v>
      </c>
      <c r="F22" s="31" t="str">
        <f t="array" aca="1" ref="F22" ca="1">IFERROR(CHOOSE(MATCH('📊 Training Matrix'!$M$24,{"VALID","EXPIRING","EXPIRED","NOT TRAINED","N/A"},0),"✓","!","✗","○","—"),"—")</f>
        <v>○</v>
      </c>
      <c r="G22" s="31" t="str">
        <f t="array" aca="1" ref="G22" ca="1">IFERROR(CHOOSE(MATCH('📊 Training Matrix'!$O$24,{"VALID","EXPIRING","EXPIRED","NOT TRAINED","N/A"},0),"✓","!","✗","○","—"),"—")</f>
        <v>○</v>
      </c>
      <c r="H22" s="43" t="str">
        <f t="array" aca="1" ref="H22" ca="1">IFERROR(CHOOSE(MATCH('📊 Training Matrix'!$Q$24,{"VALID","EXPIRING","EXPIRED","NOT TRAINED","N/A"},0),"✓","!","✗","○","—"),"—")</f>
        <v>✗</v>
      </c>
      <c r="I22" s="30" t="str">
        <f t="array" aca="1" ref="I22" ca="1">IFERROR(CHOOSE(MATCH('📊 Training Matrix'!$S$24,{"VALID","EXPIRING","EXPIRED","NOT TRAINED","N/A"},0),"✓","!","✗","○","—"),"—")</f>
        <v>✓</v>
      </c>
      <c r="J22" s="31" t="str">
        <f t="array" aca="1" ref="J22" ca="1">IFERROR(CHOOSE(MATCH('📊 Training Matrix'!$U$24,{"VALID","EXPIRING","EXPIRED","NOT TRAINED","N/A"},0),"✓","!","✗","○","—"),"—")</f>
        <v>○</v>
      </c>
      <c r="K22" s="31" t="str">
        <f t="array" aca="1" ref="K22" ca="1">IFERROR(CHOOSE(MATCH('📊 Training Matrix'!$W$24,{"VALID","EXPIRING","EXPIRED","NOT TRAINED","N/A"},0),"✓","!","✗","○","—"),"—")</f>
        <v>○</v>
      </c>
      <c r="L22" s="31" t="str">
        <f t="array" aca="1" ref="L22" ca="1">IFERROR(CHOOSE(MATCH('📊 Training Matrix'!$Y$24,{"VALID","EXPIRING","EXPIRED","NOT TRAINED","N/A"},0),"✓","!","✗","○","—"),"—")</f>
        <v>○</v>
      </c>
      <c r="M22" s="31" t="str">
        <f t="array" aca="1" ref="M22" ca="1">IFERROR(CHOOSE(MATCH('📊 Training Matrix'!$AA$24,{"VALID","EXPIRING","EXPIRED","NOT TRAINED","N/A"},0),"✓","!","✗","○","—"),"—")</f>
        <v>○</v>
      </c>
      <c r="N22" s="31" t="str">
        <f t="array" aca="1" ref="N22" ca="1">IFERROR(CHOOSE(MATCH('📊 Training Matrix'!$AC$24,{"VALID","EXPIRING","EXPIRED","NOT TRAINED","N/A"},0),"✓","!","✗","○","—"),"—")</f>
        <v>○</v>
      </c>
      <c r="O22" s="31" t="str">
        <f t="array" aca="1" ref="O22" ca="1">IFERROR(CHOOSE(MATCH('📊 Training Matrix'!$AE$24,{"VALID","EXPIRING","EXPIRED","NOT TRAINED","N/A"},0),"✓","!","✗","○","—"),"—")</f>
        <v>○</v>
      </c>
      <c r="P22" s="31" t="str">
        <f t="array" aca="1" ref="P22" ca="1">IFERROR(CHOOSE(MATCH('📊 Training Matrix'!$AG$24,{"VALID","EXPIRING","EXPIRED","NOT TRAINED","N/A"},0),"✓","!","✗","○","—"),"—")</f>
        <v>○</v>
      </c>
      <c r="Q22" s="31" t="str">
        <f t="array" aca="1" ref="Q22" ca="1">IFERROR(CHOOSE(MATCH('📊 Training Matrix'!$AI$24,{"VALID","EXPIRING","EXPIRED","NOT TRAINED","N/A"},0),"✓","!","✗","○","—"),"—")</f>
        <v>○</v>
      </c>
      <c r="R22" s="31" t="str">
        <f t="array" aca="1" ref="R22" ca="1">IFERROR(CHOOSE(MATCH('📊 Training Matrix'!$AK$24,{"VALID","EXPIRING","EXPIRED","NOT TRAINED","N/A"},0),"✓","!","✗","○","—"),"—")</f>
        <v>○</v>
      </c>
      <c r="S22" s="31" t="str">
        <f t="array" aca="1" ref="S22" ca="1">IFERROR(CHOOSE(MATCH('📊 Training Matrix'!$AM$24,{"VALID","EXPIRING","EXPIRED","NOT TRAINED","N/A"},0),"✓","!","✗","○","—"),"—")</f>
        <v>○</v>
      </c>
      <c r="T22" s="31" t="str">
        <f t="array" aca="1" ref="T22" ca="1">IFERROR(CHOOSE(MATCH('📊 Training Matrix'!$AO$24,{"VALID","EXPIRING","EXPIRED","NOT TRAINED","N/A"},0),"✓","!","✗","○","—"),"—")</f>
        <v>○</v>
      </c>
      <c r="U22" s="31" t="str">
        <f t="array" aca="1" ref="U22" ca="1">IFERROR(CHOOSE(MATCH('📊 Training Matrix'!$AQ$24,{"VALID","EXPIRING","EXPIRED","NOT TRAINED","N/A"},0),"✓","!","✗","○","—"),"—")</f>
        <v>○</v>
      </c>
      <c r="V22" s="31" t="str">
        <f t="array" aca="1" ref="V22" ca="1">IFERROR(CHOOSE(MATCH('📊 Training Matrix'!$AS$24,{"VALID","EXPIRING","EXPIRED","NOT TRAINED","N/A"},0),"✓","!","✗","○","—"),"—")</f>
        <v>○</v>
      </c>
      <c r="W22" s="31" t="str">
        <f t="array" aca="1" ref="W22" ca="1">IFERROR(CHOOSE(MATCH('📊 Training Matrix'!$AU$24,{"VALID","EXPIRING","EXPIRED","NOT TRAINED","N/A"},0),"✓","!","✗","○","—"),"—")</f>
        <v>○</v>
      </c>
      <c r="X22" s="43" t="str">
        <f t="array" aca="1" ref="X22" ca="1">IFERROR(CHOOSE(MATCH('📊 Training Matrix'!$AW$24,{"VALID","EXPIRING","EXPIRED","NOT TRAINED","N/A"},0),"✓","!","✗","○","—"),"—")</f>
        <v>✗</v>
      </c>
    </row>
    <row r="23" spans="1:24" ht="15.75" customHeight="1" x14ac:dyDescent="0.2">
      <c r="A23" s="68" t="s">
        <v>962</v>
      </c>
      <c r="B23" s="70" t="s">
        <v>134</v>
      </c>
      <c r="C23" s="71" t="s">
        <v>951</v>
      </c>
      <c r="D23" s="72">
        <f ca="1">'📊 Training Matrix'!$I$25</f>
        <v>0.5</v>
      </c>
      <c r="E23" s="30" t="str">
        <f t="array" aca="1" ref="E23" ca="1">IFERROR(CHOOSE(MATCH('📊 Training Matrix'!$K$25,{"VALID","EXPIRING","EXPIRED","NOT TRAINED","N/A"},0),"✓","!","✗","○","—"),"—")</f>
        <v>✓</v>
      </c>
      <c r="F23" s="31" t="str">
        <f t="array" aca="1" ref="F23" ca="1">IFERROR(CHOOSE(MATCH('📊 Training Matrix'!$M$25,{"VALID","EXPIRING","EXPIRED","NOT TRAINED","N/A"},0),"✓","!","✗","○","—"),"—")</f>
        <v>○</v>
      </c>
      <c r="G23" s="31" t="str">
        <f t="array" aca="1" ref="G23" ca="1">IFERROR(CHOOSE(MATCH('📊 Training Matrix'!$O$25,{"VALID","EXPIRING","EXPIRED","NOT TRAINED","N/A"},0),"✓","!","✗","○","—"),"—")</f>
        <v>○</v>
      </c>
      <c r="H23" s="43" t="str">
        <f t="array" aca="1" ref="H23" ca="1">IFERROR(CHOOSE(MATCH('📊 Training Matrix'!$Q$25,{"VALID","EXPIRING","EXPIRED","NOT TRAINED","N/A"},0),"✓","!","✗","○","—"),"—")</f>
        <v>✗</v>
      </c>
      <c r="I23" s="43" t="str">
        <f t="array" aca="1" ref="I23" ca="1">IFERROR(CHOOSE(MATCH('📊 Training Matrix'!$S$25,{"VALID","EXPIRING","EXPIRED","NOT TRAINED","N/A"},0),"✓","!","✗","○","—"),"—")</f>
        <v>✗</v>
      </c>
      <c r="J23" s="31" t="str">
        <f t="array" aca="1" ref="J23" ca="1">IFERROR(CHOOSE(MATCH('📊 Training Matrix'!$U$25,{"VALID","EXPIRING","EXPIRED","NOT TRAINED","N/A"},0),"✓","!","✗","○","—"),"—")</f>
        <v>○</v>
      </c>
      <c r="K23" s="31" t="str">
        <f t="array" aca="1" ref="K23" ca="1">IFERROR(CHOOSE(MATCH('📊 Training Matrix'!$W$25,{"VALID","EXPIRING","EXPIRED","NOT TRAINED","N/A"},0),"✓","!","✗","○","—"),"—")</f>
        <v>○</v>
      </c>
      <c r="L23" s="31" t="str">
        <f t="array" aca="1" ref="L23" ca="1">IFERROR(CHOOSE(MATCH('📊 Training Matrix'!$Y$25,{"VALID","EXPIRING","EXPIRED","NOT TRAINED","N/A"},0),"✓","!","✗","○","—"),"—")</f>
        <v>○</v>
      </c>
      <c r="M23" s="31" t="str">
        <f t="array" aca="1" ref="M23" ca="1">IFERROR(CHOOSE(MATCH('📊 Training Matrix'!$AA$25,{"VALID","EXPIRING","EXPIRED","NOT TRAINED","N/A"},0),"✓","!","✗","○","—"),"—")</f>
        <v>○</v>
      </c>
      <c r="N23" s="31" t="str">
        <f t="array" aca="1" ref="N23" ca="1">IFERROR(CHOOSE(MATCH('📊 Training Matrix'!$AC$25,{"VALID","EXPIRING","EXPIRED","NOT TRAINED","N/A"},0),"✓","!","✗","○","—"),"—")</f>
        <v>○</v>
      </c>
      <c r="O23" s="31" t="str">
        <f t="array" aca="1" ref="O23" ca="1">IFERROR(CHOOSE(MATCH('📊 Training Matrix'!$AE$25,{"VALID","EXPIRING","EXPIRED","NOT TRAINED","N/A"},0),"✓","!","✗","○","—"),"—")</f>
        <v>○</v>
      </c>
      <c r="P23" s="31" t="str">
        <f t="array" aca="1" ref="P23" ca="1">IFERROR(CHOOSE(MATCH('📊 Training Matrix'!$AG$25,{"VALID","EXPIRING","EXPIRED","NOT TRAINED","N/A"},0),"✓","!","✗","○","—"),"—")</f>
        <v>○</v>
      </c>
      <c r="Q23" s="31" t="str">
        <f t="array" aca="1" ref="Q23" ca="1">IFERROR(CHOOSE(MATCH('📊 Training Matrix'!$AI$25,{"VALID","EXPIRING","EXPIRED","NOT TRAINED","N/A"},0),"✓","!","✗","○","—"),"—")</f>
        <v>○</v>
      </c>
      <c r="R23" s="31" t="str">
        <f t="array" aca="1" ref="R23" ca="1">IFERROR(CHOOSE(MATCH('📊 Training Matrix'!$AK$25,{"VALID","EXPIRING","EXPIRED","NOT TRAINED","N/A"},0),"✓","!","✗","○","—"),"—")</f>
        <v>○</v>
      </c>
      <c r="S23" s="31" t="str">
        <f t="array" aca="1" ref="S23" ca="1">IFERROR(CHOOSE(MATCH('📊 Training Matrix'!$AM$25,{"VALID","EXPIRING","EXPIRED","NOT TRAINED","N/A"},0),"✓","!","✗","○","—"),"—")</f>
        <v>○</v>
      </c>
      <c r="T23" s="31" t="str">
        <f t="array" aca="1" ref="T23" ca="1">IFERROR(CHOOSE(MATCH('📊 Training Matrix'!$AO$25,{"VALID","EXPIRING","EXPIRED","NOT TRAINED","N/A"},0),"✓","!","✗","○","—"),"—")</f>
        <v>○</v>
      </c>
      <c r="U23" s="31" t="str">
        <f t="array" aca="1" ref="U23" ca="1">IFERROR(CHOOSE(MATCH('📊 Training Matrix'!$AQ$25,{"VALID","EXPIRING","EXPIRED","NOT TRAINED","N/A"},0),"✓","!","✗","○","—"),"—")</f>
        <v>○</v>
      </c>
      <c r="V23" s="31" t="str">
        <f t="array" aca="1" ref="V23" ca="1">IFERROR(CHOOSE(MATCH('📊 Training Matrix'!$AS$25,{"VALID","EXPIRING","EXPIRED","NOT TRAINED","N/A"},0),"✓","!","✗","○","—"),"—")</f>
        <v>○</v>
      </c>
      <c r="W23" s="31" t="str">
        <f t="array" aca="1" ref="W23" ca="1">IFERROR(CHOOSE(MATCH('📊 Training Matrix'!$AU$25,{"VALID","EXPIRING","EXPIRED","NOT TRAINED","N/A"},0),"✓","!","✗","○","—"),"—")</f>
        <v>○</v>
      </c>
      <c r="X23" s="30" t="str">
        <f t="array" aca="1" ref="X23" ca="1">IFERROR(CHOOSE(MATCH('📊 Training Matrix'!$AW$25,{"VALID","EXPIRING","EXPIRED","NOT TRAINED","N/A"},0),"✓","!","✗","○","—"),"—")</f>
        <v>✓</v>
      </c>
    </row>
    <row r="24" spans="1:24" ht="15.75" customHeight="1" x14ac:dyDescent="0.2">
      <c r="A24" s="61" t="s">
        <v>963</v>
      </c>
      <c r="B24" s="62" t="s">
        <v>134</v>
      </c>
      <c r="C24" s="63" t="s">
        <v>957</v>
      </c>
      <c r="D24" s="64">
        <f ca="1">'📊 Training Matrix'!$I$26</f>
        <v>0.42857142857142855</v>
      </c>
      <c r="E24" s="30" t="str">
        <f t="array" aca="1" ref="E24" ca="1">IFERROR(CHOOSE(MATCH('📊 Training Matrix'!$K$26,{"VALID","EXPIRING","EXPIRED","NOT TRAINED","N/A"},0),"✓","!","✗","○","—"),"—")</f>
        <v>✓</v>
      </c>
      <c r="F24" s="43" t="str">
        <f t="array" aca="1" ref="F24" ca="1">IFERROR(CHOOSE(MATCH('📊 Training Matrix'!$M$26,{"VALID","EXPIRING","EXPIRED","NOT TRAINED","N/A"},0),"✓","!","✗","○","—"),"—")</f>
        <v>✗</v>
      </c>
      <c r="G24" s="31" t="str">
        <f t="array" aca="1" ref="G24" ca="1">IFERROR(CHOOSE(MATCH('📊 Training Matrix'!$O$26,{"VALID","EXPIRING","EXPIRED","NOT TRAINED","N/A"},0),"✓","!","✗","○","—"),"—")</f>
        <v>○</v>
      </c>
      <c r="H24" s="43" t="str">
        <f t="array" aca="1" ref="H24" ca="1">IFERROR(CHOOSE(MATCH('📊 Training Matrix'!$Q$26,{"VALID","EXPIRING","EXPIRED","NOT TRAINED","N/A"},0),"✓","!","✗","○","—"),"—")</f>
        <v>✗</v>
      </c>
      <c r="I24" s="30" t="str">
        <f t="array" aca="1" ref="I24" ca="1">IFERROR(CHOOSE(MATCH('📊 Training Matrix'!$S$26,{"VALID","EXPIRING","EXPIRED","NOT TRAINED","N/A"},0),"✓","!","✗","○","—"),"—")</f>
        <v>✓</v>
      </c>
      <c r="J24" s="31" t="str">
        <f t="array" aca="1" ref="J24" ca="1">IFERROR(CHOOSE(MATCH('📊 Training Matrix'!$U$26,{"VALID","EXPIRING","EXPIRED","NOT TRAINED","N/A"},0),"✓","!","✗","○","—"),"—")</f>
        <v>○</v>
      </c>
      <c r="K24" s="31" t="str">
        <f t="array" aca="1" ref="K24" ca="1">IFERROR(CHOOSE(MATCH('📊 Training Matrix'!$W$26,{"VALID","EXPIRING","EXPIRED","NOT TRAINED","N/A"},0),"✓","!","✗","○","—"),"—")</f>
        <v>○</v>
      </c>
      <c r="L24" s="31" t="str">
        <f t="array" aca="1" ref="L24" ca="1">IFERROR(CHOOSE(MATCH('📊 Training Matrix'!$Y$26,{"VALID","EXPIRING","EXPIRED","NOT TRAINED","N/A"},0),"✓","!","✗","○","—"),"—")</f>
        <v>○</v>
      </c>
      <c r="M24" s="31" t="str">
        <f t="array" aca="1" ref="M24" ca="1">IFERROR(CHOOSE(MATCH('📊 Training Matrix'!$AA$26,{"VALID","EXPIRING","EXPIRED","NOT TRAINED","N/A"},0),"✓","!","✗","○","—"),"—")</f>
        <v>○</v>
      </c>
      <c r="N24" s="31" t="str">
        <f t="array" aca="1" ref="N24" ca="1">IFERROR(CHOOSE(MATCH('📊 Training Matrix'!$AC$26,{"VALID","EXPIRING","EXPIRED","NOT TRAINED","N/A"},0),"✓","!","✗","○","—"),"—")</f>
        <v>○</v>
      </c>
      <c r="O24" s="31" t="str">
        <f t="array" aca="1" ref="O24" ca="1">IFERROR(CHOOSE(MATCH('📊 Training Matrix'!$AE$26,{"VALID","EXPIRING","EXPIRED","NOT TRAINED","N/A"},0),"✓","!","✗","○","—"),"—")</f>
        <v>○</v>
      </c>
      <c r="P24" s="43" t="str">
        <f t="array" aca="1" ref="P24" ca="1">IFERROR(CHOOSE(MATCH('📊 Training Matrix'!$AG$26,{"VALID","EXPIRING","EXPIRED","NOT TRAINED","N/A"},0),"✓","!","✗","○","—"),"—")</f>
        <v>✗</v>
      </c>
      <c r="Q24" s="43" t="str">
        <f t="array" aca="1" ref="Q24" ca="1">IFERROR(CHOOSE(MATCH('📊 Training Matrix'!$AI$26,{"VALID","EXPIRING","EXPIRED","NOT TRAINED","N/A"},0),"✓","!","✗","○","—"),"—")</f>
        <v>✗</v>
      </c>
      <c r="R24" s="31" t="str">
        <f t="array" aca="1" ref="R24" ca="1">IFERROR(CHOOSE(MATCH('📊 Training Matrix'!$AK$26,{"VALID","EXPIRING","EXPIRED","NOT TRAINED","N/A"},0),"✓","!","✗","○","—"),"—")</f>
        <v>○</v>
      </c>
      <c r="S24" s="31" t="str">
        <f t="array" aca="1" ref="S24" ca="1">IFERROR(CHOOSE(MATCH('📊 Training Matrix'!$AM$26,{"VALID","EXPIRING","EXPIRED","NOT TRAINED","N/A"},0),"✓","!","✗","○","—"),"—")</f>
        <v>○</v>
      </c>
      <c r="T24" s="31" t="str">
        <f t="array" aca="1" ref="T24" ca="1">IFERROR(CHOOSE(MATCH('📊 Training Matrix'!$AO$26,{"VALID","EXPIRING","EXPIRED","NOT TRAINED","N/A"},0),"✓","!","✗","○","—"),"—")</f>
        <v>○</v>
      </c>
      <c r="U24" s="31" t="str">
        <f t="array" aca="1" ref="U24" ca="1">IFERROR(CHOOSE(MATCH('📊 Training Matrix'!$AQ$26,{"VALID","EXPIRING","EXPIRED","NOT TRAINED","N/A"},0),"✓","!","✗","○","—"),"—")</f>
        <v>○</v>
      </c>
      <c r="V24" s="31" t="str">
        <f t="array" aca="1" ref="V24" ca="1">IFERROR(CHOOSE(MATCH('📊 Training Matrix'!$AS$26,{"VALID","EXPIRING","EXPIRED","NOT TRAINED","N/A"},0),"✓","!","✗","○","—"),"—")</f>
        <v>○</v>
      </c>
      <c r="W24" s="31" t="str">
        <f t="array" aca="1" ref="W24" ca="1">IFERROR(CHOOSE(MATCH('📊 Training Matrix'!$AU$26,{"VALID","EXPIRING","EXPIRED","NOT TRAINED","N/A"},0),"✓","!","✗","○","—"),"—")</f>
        <v>○</v>
      </c>
      <c r="X24" s="30" t="str">
        <f t="array" aca="1" ref="X24" ca="1">IFERROR(CHOOSE(MATCH('📊 Training Matrix'!$AW$26,{"VALID","EXPIRING","EXPIRED","NOT TRAINED","N/A"},0),"✓","!","✗","○","—"),"—")</f>
        <v>✓</v>
      </c>
    </row>
    <row r="25" spans="1:24" ht="15.75" customHeight="1" x14ac:dyDescent="0.2">
      <c r="A25" s="68" t="s">
        <v>964</v>
      </c>
      <c r="B25" s="70" t="s">
        <v>134</v>
      </c>
      <c r="C25" s="71" t="s">
        <v>719</v>
      </c>
      <c r="D25" s="72">
        <f ca="1">'📊 Training Matrix'!$I$27</f>
        <v>0.8571428571428571</v>
      </c>
      <c r="E25" s="30" t="str">
        <f t="array" aca="1" ref="E25" ca="1">IFERROR(CHOOSE(MATCH('📊 Training Matrix'!$K$27,{"VALID","EXPIRING","EXPIRED","NOT TRAINED","N/A"},0),"✓","!","✗","○","—"),"—")</f>
        <v>✓</v>
      </c>
      <c r="F25" s="30" t="str">
        <f t="array" aca="1" ref="F25" ca="1">IFERROR(CHOOSE(MATCH('📊 Training Matrix'!$M$27,{"VALID","EXPIRING","EXPIRED","NOT TRAINED","N/A"},0),"✓","!","✗","○","—"),"—")</f>
        <v>✓</v>
      </c>
      <c r="G25" s="43" t="str">
        <f t="array" aca="1" ref="G25" ca="1">IFERROR(CHOOSE(MATCH('📊 Training Matrix'!$O$27,{"VALID","EXPIRING","EXPIRED","NOT TRAINED","N/A"},0),"✓","!","✗","○","—"),"—")</f>
        <v>✗</v>
      </c>
      <c r="H25" s="30" t="str">
        <f t="array" aca="1" ref="H25" ca="1">IFERROR(CHOOSE(MATCH('📊 Training Matrix'!$Q$27,{"VALID","EXPIRING","EXPIRED","NOT TRAINED","N/A"},0),"✓","!","✗","○","—"),"—")</f>
        <v>✓</v>
      </c>
      <c r="I25" s="30" t="str">
        <f t="array" aca="1" ref="I25" ca="1">IFERROR(CHOOSE(MATCH('📊 Training Matrix'!$S$27,{"VALID","EXPIRING","EXPIRED","NOT TRAINED","N/A"},0),"✓","!","✗","○","—"),"—")</f>
        <v>✓</v>
      </c>
      <c r="J25" s="30" t="str">
        <f t="array" aca="1" ref="J25" ca="1">IFERROR(CHOOSE(MATCH('📊 Training Matrix'!$U$27,{"VALID","EXPIRING","EXPIRED","NOT TRAINED","N/A"},0),"✓","!","✗","○","—"),"—")</f>
        <v>✓</v>
      </c>
      <c r="K25" s="31" t="str">
        <f t="array" aca="1" ref="K25" ca="1">IFERROR(CHOOSE(MATCH('📊 Training Matrix'!$W$27,{"VALID","EXPIRING","EXPIRED","NOT TRAINED","N/A"},0),"✓","!","✗","○","—"),"—")</f>
        <v>○</v>
      </c>
      <c r="L25" s="31" t="str">
        <f t="array" aca="1" ref="L25" ca="1">IFERROR(CHOOSE(MATCH('📊 Training Matrix'!$Y$27,{"VALID","EXPIRING","EXPIRED","NOT TRAINED","N/A"},0),"✓","!","✗","○","—"),"—")</f>
        <v>○</v>
      </c>
      <c r="M25" s="31" t="str">
        <f t="array" aca="1" ref="M25" ca="1">IFERROR(CHOOSE(MATCH('📊 Training Matrix'!$AA$27,{"VALID","EXPIRING","EXPIRED","NOT TRAINED","N/A"},0),"✓","!","✗","○","—"),"—")</f>
        <v>○</v>
      </c>
      <c r="N25" s="31" t="str">
        <f t="array" aca="1" ref="N25" ca="1">IFERROR(CHOOSE(MATCH('📊 Training Matrix'!$AC$27,{"VALID","EXPIRING","EXPIRED","NOT TRAINED","N/A"},0),"✓","!","✗","○","—"),"—")</f>
        <v>○</v>
      </c>
      <c r="O25" s="31" t="str">
        <f t="array" aca="1" ref="O25" ca="1">IFERROR(CHOOSE(MATCH('📊 Training Matrix'!$AE$27,{"VALID","EXPIRING","EXPIRED","NOT TRAINED","N/A"},0),"✓","!","✗","○","—"),"—")</f>
        <v>○</v>
      </c>
      <c r="P25" s="31" t="str">
        <f t="array" aca="1" ref="P25" ca="1">IFERROR(CHOOSE(MATCH('📊 Training Matrix'!$AG$27,{"VALID","EXPIRING","EXPIRED","NOT TRAINED","N/A"},0),"✓","!","✗","○","—"),"—")</f>
        <v>○</v>
      </c>
      <c r="Q25" s="31" t="str">
        <f t="array" aca="1" ref="Q25" ca="1">IFERROR(CHOOSE(MATCH('📊 Training Matrix'!$AI$27,{"VALID","EXPIRING","EXPIRED","NOT TRAINED","N/A"},0),"✓","!","✗","○","—"),"—")</f>
        <v>○</v>
      </c>
      <c r="R25" s="31" t="str">
        <f t="array" aca="1" ref="R25" ca="1">IFERROR(CHOOSE(MATCH('📊 Training Matrix'!$AK$27,{"VALID","EXPIRING","EXPIRED","NOT TRAINED","N/A"},0),"✓","!","✗","○","—"),"—")</f>
        <v>○</v>
      </c>
      <c r="S25" s="31" t="str">
        <f t="array" aca="1" ref="S25" ca="1">IFERROR(CHOOSE(MATCH('📊 Training Matrix'!$AM$27,{"VALID","EXPIRING","EXPIRED","NOT TRAINED","N/A"},0),"✓","!","✗","○","—"),"—")</f>
        <v>○</v>
      </c>
      <c r="T25" s="31" t="str">
        <f t="array" aca="1" ref="T25" ca="1">IFERROR(CHOOSE(MATCH('📊 Training Matrix'!$AO$27,{"VALID","EXPIRING","EXPIRED","NOT TRAINED","N/A"},0),"✓","!","✗","○","—"),"—")</f>
        <v>○</v>
      </c>
      <c r="U25" s="31" t="str">
        <f t="array" aca="1" ref="U25" ca="1">IFERROR(CHOOSE(MATCH('📊 Training Matrix'!$AQ$27,{"VALID","EXPIRING","EXPIRED","NOT TRAINED","N/A"},0),"✓","!","✗","○","—"),"—")</f>
        <v>○</v>
      </c>
      <c r="V25" s="31" t="str">
        <f t="array" aca="1" ref="V25" ca="1">IFERROR(CHOOSE(MATCH('📊 Training Matrix'!$AS$27,{"VALID","EXPIRING","EXPIRED","NOT TRAINED","N/A"},0),"✓","!","✗","○","—"),"—")</f>
        <v>○</v>
      </c>
      <c r="W25" s="31" t="str">
        <f t="array" aca="1" ref="W25" ca="1">IFERROR(CHOOSE(MATCH('📊 Training Matrix'!$AU$27,{"VALID","EXPIRING","EXPIRED","NOT TRAINED","N/A"},0),"✓","!","✗","○","—"),"—")</f>
        <v>○</v>
      </c>
      <c r="X25" s="30" t="str">
        <f t="array" aca="1" ref="X25" ca="1">IFERROR(CHOOSE(MATCH('📊 Training Matrix'!$AW$27,{"VALID","EXPIRING","EXPIRED","NOT TRAINED","N/A"},0),"✓","!","✗","○","—"),"—")</f>
        <v>✓</v>
      </c>
    </row>
    <row r="26" spans="1:24" ht="15.75" customHeight="1" x14ac:dyDescent="0.2">
      <c r="A26" s="21" t="s">
        <v>965</v>
      </c>
      <c r="B26" s="22" t="s">
        <v>74</v>
      </c>
      <c r="C26" s="23" t="s">
        <v>957</v>
      </c>
      <c r="D26" s="25">
        <f ca="1">'📊 Training Matrix'!$I$28</f>
        <v>0.33333333333333331</v>
      </c>
      <c r="E26" s="30" t="str">
        <f t="array" aca="1" ref="E26" ca="1">IFERROR(CHOOSE(MATCH('📊 Training Matrix'!$K$28,{"VALID","EXPIRING","EXPIRED","NOT TRAINED","N/A"},0),"✓","!","✗","○","—"),"—")</f>
        <v>✓</v>
      </c>
      <c r="F26" s="30" t="str">
        <f t="array" aca="1" ref="F26" ca="1">IFERROR(CHOOSE(MATCH('📊 Training Matrix'!$M$28,{"VALID","EXPIRING","EXPIRED","NOT TRAINED","N/A"},0),"✓","!","✗","○","—"),"—")</f>
        <v>✓</v>
      </c>
      <c r="G26" s="31" t="str">
        <f t="array" aca="1" ref="G26" ca="1">IFERROR(CHOOSE(MATCH('📊 Training Matrix'!$O$28,{"VALID","EXPIRING","EXPIRED","NOT TRAINED","N/A"},0),"✓","!","✗","○","—"),"—")</f>
        <v>○</v>
      </c>
      <c r="H26" s="73" t="str">
        <f t="array" aca="1" ref="H26" ca="1">IFERROR(CHOOSE(MATCH('📊 Training Matrix'!$Q$28,{"VALID","EXPIRING","EXPIRED","NOT TRAINED","N/A"},0),"✓","!","✗","○","—"),"—")</f>
        <v>○</v>
      </c>
      <c r="I26" s="43" t="str">
        <f t="array" aca="1" ref="I26" ca="1">IFERROR(CHOOSE(MATCH('📊 Training Matrix'!$S$28,{"VALID","EXPIRING","EXPIRED","NOT TRAINED","N/A"},0),"✓","!","✗","○","—"),"—")</f>
        <v>✗</v>
      </c>
      <c r="J26" s="31" t="str">
        <f t="array" aca="1" ref="J26" ca="1">IFERROR(CHOOSE(MATCH('📊 Training Matrix'!$U$28,{"VALID","EXPIRING","EXPIRED","NOT TRAINED","N/A"},0),"✓","!","✗","○","—"),"—")</f>
        <v>○</v>
      </c>
      <c r="K26" s="31" t="str">
        <f t="array" aca="1" ref="K26" ca="1">IFERROR(CHOOSE(MATCH('📊 Training Matrix'!$W$28,{"VALID","EXPIRING","EXPIRED","NOT TRAINED","N/A"},0),"✓","!","✗","○","—"),"—")</f>
        <v>○</v>
      </c>
      <c r="L26" s="31" t="str">
        <f t="array" aca="1" ref="L26" ca="1">IFERROR(CHOOSE(MATCH('📊 Training Matrix'!$Y$28,{"VALID","EXPIRING","EXPIRED","NOT TRAINED","N/A"},0),"✓","!","✗","○","—"),"—")</f>
        <v>○</v>
      </c>
      <c r="M26" s="31" t="str">
        <f t="array" aca="1" ref="M26" ca="1">IFERROR(CHOOSE(MATCH('📊 Training Matrix'!$AA$28,{"VALID","EXPIRING","EXPIRED","NOT TRAINED","N/A"},0),"✓","!","✗","○","—"),"—")</f>
        <v>○</v>
      </c>
      <c r="N26" s="31" t="str">
        <f t="array" aca="1" ref="N26" ca="1">IFERROR(CHOOSE(MATCH('📊 Training Matrix'!$AC$28,{"VALID","EXPIRING","EXPIRED","NOT TRAINED","N/A"},0),"✓","!","✗","○","—"),"—")</f>
        <v>○</v>
      </c>
      <c r="O26" s="31" t="str">
        <f t="array" aca="1" ref="O26" ca="1">IFERROR(CHOOSE(MATCH('📊 Training Matrix'!$AE$28,{"VALID","EXPIRING","EXPIRED","NOT TRAINED","N/A"},0),"✓","!","✗","○","—"),"—")</f>
        <v>○</v>
      </c>
      <c r="P26" s="43" t="str">
        <f t="array" aca="1" ref="P26" ca="1">IFERROR(CHOOSE(MATCH('📊 Training Matrix'!$AG$28,{"VALID","EXPIRING","EXPIRED","NOT TRAINED","N/A"},0),"✓","!","✗","○","—"),"—")</f>
        <v>✗</v>
      </c>
      <c r="Q26" s="43" t="str">
        <f t="array" aca="1" ref="Q26" ca="1">IFERROR(CHOOSE(MATCH('📊 Training Matrix'!$AI$28,{"VALID","EXPIRING","EXPIRED","NOT TRAINED","N/A"},0),"✓","!","✗","○","—"),"—")</f>
        <v>✗</v>
      </c>
      <c r="R26" s="31" t="str">
        <f t="array" aca="1" ref="R26" ca="1">IFERROR(CHOOSE(MATCH('📊 Training Matrix'!$AK$28,{"VALID","EXPIRING","EXPIRED","NOT TRAINED","N/A"},0),"✓","!","✗","○","—"),"—")</f>
        <v>○</v>
      </c>
      <c r="S26" s="31" t="str">
        <f t="array" aca="1" ref="S26" ca="1">IFERROR(CHOOSE(MATCH('📊 Training Matrix'!$AM$28,{"VALID","EXPIRING","EXPIRED","NOT TRAINED","N/A"},0),"✓","!","✗","○","—"),"—")</f>
        <v>○</v>
      </c>
      <c r="T26" s="31" t="str">
        <f t="array" aca="1" ref="T26" ca="1">IFERROR(CHOOSE(MATCH('📊 Training Matrix'!$AO$28,{"VALID","EXPIRING","EXPIRED","NOT TRAINED","N/A"},0),"✓","!","✗","○","—"),"—")</f>
        <v>○</v>
      </c>
      <c r="U26" s="31" t="str">
        <f t="array" aca="1" ref="U26" ca="1">IFERROR(CHOOSE(MATCH('📊 Training Matrix'!$AQ$28,{"VALID","EXPIRING","EXPIRED","NOT TRAINED","N/A"},0),"✓","!","✗","○","—"),"—")</f>
        <v>○</v>
      </c>
      <c r="V26" s="31" t="str">
        <f t="array" aca="1" ref="V26" ca="1">IFERROR(CHOOSE(MATCH('📊 Training Matrix'!$AS$28,{"VALID","EXPIRING","EXPIRED","NOT TRAINED","N/A"},0),"✓","!","✗","○","—"),"—")</f>
        <v>○</v>
      </c>
      <c r="W26" s="31" t="str">
        <f t="array" aca="1" ref="W26" ca="1">IFERROR(CHOOSE(MATCH('📊 Training Matrix'!$AU$28,{"VALID","EXPIRING","EXPIRED","NOT TRAINED","N/A"},0),"✓","!","✗","○","—"),"—")</f>
        <v>○</v>
      </c>
      <c r="X26" s="43" t="str">
        <f t="array" aca="1" ref="X26" ca="1">IFERROR(CHOOSE(MATCH('📊 Training Matrix'!$AW$28,{"VALID","EXPIRING","EXPIRED","NOT TRAINED","N/A"},0),"✓","!","✗","○","—"),"—")</f>
        <v>✗</v>
      </c>
    </row>
    <row r="27" spans="1:24" ht="15.75" customHeight="1" x14ac:dyDescent="0.2">
      <c r="A27" s="68" t="s">
        <v>966</v>
      </c>
      <c r="B27" s="70" t="s">
        <v>134</v>
      </c>
      <c r="C27" s="71" t="s">
        <v>967</v>
      </c>
      <c r="D27" s="72">
        <f ca="1">'📊 Training Matrix'!$I$29</f>
        <v>0.5</v>
      </c>
      <c r="E27" s="30" t="str">
        <f t="array" aca="1" ref="E27" ca="1">IFERROR(CHOOSE(MATCH('📊 Training Matrix'!$K$29,{"VALID","EXPIRING","EXPIRED","NOT TRAINED","N/A"},0),"✓","!","✗","○","—"),"—")</f>
        <v>✓</v>
      </c>
      <c r="F27" s="31" t="str">
        <f t="array" aca="1" ref="F27" ca="1">IFERROR(CHOOSE(MATCH('📊 Training Matrix'!$M$29,{"VALID","EXPIRING","EXPIRED","NOT TRAINED","N/A"},0),"✓","!","✗","○","—"),"—")</f>
        <v>○</v>
      </c>
      <c r="G27" s="31" t="str">
        <f t="array" aca="1" ref="G27" ca="1">IFERROR(CHOOSE(MATCH('📊 Training Matrix'!$O$29,{"VALID","EXPIRING","EXPIRED","NOT TRAINED","N/A"},0),"✓","!","✗","○","—"),"—")</f>
        <v>○</v>
      </c>
      <c r="H27" s="30" t="str">
        <f t="array" aca="1" ref="H27" ca="1">IFERROR(CHOOSE(MATCH('📊 Training Matrix'!$Q$29,{"VALID","EXPIRING","EXPIRED","NOT TRAINED","N/A"},0),"✓","!","✗","○","—"),"—")</f>
        <v>✓</v>
      </c>
      <c r="I27" s="43" t="str">
        <f t="array" aca="1" ref="I27" ca="1">IFERROR(CHOOSE(MATCH('📊 Training Matrix'!$S$29,{"VALID","EXPIRING","EXPIRED","NOT TRAINED","N/A"},0),"✓","!","✗","○","—"),"—")</f>
        <v>✗</v>
      </c>
      <c r="J27" s="31" t="str">
        <f t="array" aca="1" ref="J27" ca="1">IFERROR(CHOOSE(MATCH('📊 Training Matrix'!$U$29,{"VALID","EXPIRING","EXPIRED","NOT TRAINED","N/A"},0),"✓","!","✗","○","—"),"—")</f>
        <v>○</v>
      </c>
      <c r="K27" s="31" t="str">
        <f t="array" aca="1" ref="K27" ca="1">IFERROR(CHOOSE(MATCH('📊 Training Matrix'!$W$29,{"VALID","EXPIRING","EXPIRED","NOT TRAINED","N/A"},0),"✓","!","✗","○","—"),"—")</f>
        <v>○</v>
      </c>
      <c r="L27" s="31" t="str">
        <f t="array" aca="1" ref="L27" ca="1">IFERROR(CHOOSE(MATCH('📊 Training Matrix'!$Y$29,{"VALID","EXPIRING","EXPIRED","NOT TRAINED","N/A"},0),"✓","!","✗","○","—"),"—")</f>
        <v>○</v>
      </c>
      <c r="M27" s="31" t="str">
        <f t="array" aca="1" ref="M27" ca="1">IFERROR(CHOOSE(MATCH('📊 Training Matrix'!$AA$29,{"VALID","EXPIRING","EXPIRED","NOT TRAINED","N/A"},0),"✓","!","✗","○","—"),"—")</f>
        <v>○</v>
      </c>
      <c r="N27" s="31" t="str">
        <f t="array" aca="1" ref="N27" ca="1">IFERROR(CHOOSE(MATCH('📊 Training Matrix'!$AC$29,{"VALID","EXPIRING","EXPIRED","NOT TRAINED","N/A"},0),"✓","!","✗","○","—"),"—")</f>
        <v>○</v>
      </c>
      <c r="O27" s="31" t="str">
        <f t="array" aca="1" ref="O27" ca="1">IFERROR(CHOOSE(MATCH('📊 Training Matrix'!$AE$29,{"VALID","EXPIRING","EXPIRED","NOT TRAINED","N/A"},0),"✓","!","✗","○","—"),"—")</f>
        <v>○</v>
      </c>
      <c r="P27" s="31" t="str">
        <f t="array" aca="1" ref="P27" ca="1">IFERROR(CHOOSE(MATCH('📊 Training Matrix'!$AG$29,{"VALID","EXPIRING","EXPIRED","NOT TRAINED","N/A"},0),"✓","!","✗","○","—"),"—")</f>
        <v>○</v>
      </c>
      <c r="Q27" s="31" t="str">
        <f t="array" aca="1" ref="Q27" ca="1">IFERROR(CHOOSE(MATCH('📊 Training Matrix'!$AI$29,{"VALID","EXPIRING","EXPIRED","NOT TRAINED","N/A"},0),"✓","!","✗","○","—"),"—")</f>
        <v>○</v>
      </c>
      <c r="R27" s="31" t="str">
        <f t="array" aca="1" ref="R27" ca="1">IFERROR(CHOOSE(MATCH('📊 Training Matrix'!$AK$29,{"VALID","EXPIRING","EXPIRED","NOT TRAINED","N/A"},0),"✓","!","✗","○","—"),"—")</f>
        <v>○</v>
      </c>
      <c r="S27" s="31" t="str">
        <f t="array" aca="1" ref="S27" ca="1">IFERROR(CHOOSE(MATCH('📊 Training Matrix'!$AM$29,{"VALID","EXPIRING","EXPIRED","NOT TRAINED","N/A"},0),"✓","!","✗","○","—"),"—")</f>
        <v>○</v>
      </c>
      <c r="T27" s="31" t="str">
        <f t="array" aca="1" ref="T27" ca="1">IFERROR(CHOOSE(MATCH('📊 Training Matrix'!$AO$29,{"VALID","EXPIRING","EXPIRED","NOT TRAINED","N/A"},0),"✓","!","✗","○","—"),"—")</f>
        <v>○</v>
      </c>
      <c r="U27" s="31" t="str">
        <f t="array" aca="1" ref="U27" ca="1">IFERROR(CHOOSE(MATCH('📊 Training Matrix'!$AQ$29,{"VALID","EXPIRING","EXPIRED","NOT TRAINED","N/A"},0),"✓","!","✗","○","—"),"—")</f>
        <v>○</v>
      </c>
      <c r="V27" s="31" t="str">
        <f t="array" aca="1" ref="V27" ca="1">IFERROR(CHOOSE(MATCH('📊 Training Matrix'!$AS$29,{"VALID","EXPIRING","EXPIRED","NOT TRAINED","N/A"},0),"✓","!","✗","○","—"),"—")</f>
        <v>○</v>
      </c>
      <c r="W27" s="31" t="str">
        <f t="array" aca="1" ref="W27" ca="1">IFERROR(CHOOSE(MATCH('📊 Training Matrix'!$AU$29,{"VALID","EXPIRING","EXPIRED","NOT TRAINED","N/A"},0),"✓","!","✗","○","—"),"—")</f>
        <v>○</v>
      </c>
      <c r="X27" s="43" t="str">
        <f t="array" aca="1" ref="X27" ca="1">IFERROR(CHOOSE(MATCH('📊 Training Matrix'!$AW$29,{"VALID","EXPIRING","EXPIRED","NOT TRAINED","N/A"},0),"✓","!","✗","○","—"),"—")</f>
        <v>✗</v>
      </c>
    </row>
    <row r="28" spans="1:24" ht="15.75" customHeight="1" x14ac:dyDescent="0.2">
      <c r="A28" s="21" t="s">
        <v>968</v>
      </c>
      <c r="B28" s="22" t="s">
        <v>74</v>
      </c>
      <c r="C28" s="23" t="s">
        <v>549</v>
      </c>
      <c r="D28" s="25">
        <f ca="1">'📊 Training Matrix'!$I$30</f>
        <v>0</v>
      </c>
      <c r="E28" s="73" t="str">
        <f t="array" aca="1" ref="E28" ca="1">IFERROR(CHOOSE(MATCH('📊 Training Matrix'!$K$30,{"VALID","EXPIRING","EXPIRED","NOT TRAINED","N/A"},0),"✓","!","✗","○","—"),"—")</f>
        <v>○</v>
      </c>
      <c r="F28" s="31" t="str">
        <f t="array" aca="1" ref="F28" ca="1">IFERROR(CHOOSE(MATCH('📊 Training Matrix'!$M$30,{"VALID","EXPIRING","EXPIRED","NOT TRAINED","N/A"},0),"✓","!","✗","○","—"),"—")</f>
        <v>○</v>
      </c>
      <c r="G28" s="31" t="str">
        <f t="array" aca="1" ref="G28" ca="1">IFERROR(CHOOSE(MATCH('📊 Training Matrix'!$O$30,{"VALID","EXPIRING","EXPIRED","NOT TRAINED","N/A"},0),"✓","!","✗","○","—"),"—")</f>
        <v>○</v>
      </c>
      <c r="H28" s="43" t="str">
        <f t="array" aca="1" ref="H28" ca="1">IFERROR(CHOOSE(MATCH('📊 Training Matrix'!$Q$30,{"VALID","EXPIRING","EXPIRED","NOT TRAINED","N/A"},0),"✓","!","✗","○","—"),"—")</f>
        <v>✗</v>
      </c>
      <c r="I28" s="43" t="str">
        <f t="array" aca="1" ref="I28" ca="1">IFERROR(CHOOSE(MATCH('📊 Training Matrix'!$S$30,{"VALID","EXPIRING","EXPIRED","NOT TRAINED","N/A"},0),"✓","!","✗","○","—"),"—")</f>
        <v>✗</v>
      </c>
      <c r="J28" s="31" t="str">
        <f t="array" aca="1" ref="J28" ca="1">IFERROR(CHOOSE(MATCH('📊 Training Matrix'!$U$30,{"VALID","EXPIRING","EXPIRED","NOT TRAINED","N/A"},0),"✓","!","✗","○","—"),"—")</f>
        <v>○</v>
      </c>
      <c r="K28" s="31" t="str">
        <f t="array" aca="1" ref="K28" ca="1">IFERROR(CHOOSE(MATCH('📊 Training Matrix'!$W$30,{"VALID","EXPIRING","EXPIRED","NOT TRAINED","N/A"},0),"✓","!","✗","○","—"),"—")</f>
        <v>○</v>
      </c>
      <c r="L28" s="31" t="str">
        <f t="array" aca="1" ref="L28" ca="1">IFERROR(CHOOSE(MATCH('📊 Training Matrix'!$Y$30,{"VALID","EXPIRING","EXPIRED","NOT TRAINED","N/A"},0),"✓","!","✗","○","—"),"—")</f>
        <v>○</v>
      </c>
      <c r="M28" s="31" t="str">
        <f t="array" aca="1" ref="M28" ca="1">IFERROR(CHOOSE(MATCH('📊 Training Matrix'!$AA$30,{"VALID","EXPIRING","EXPIRED","NOT TRAINED","N/A"},0),"✓","!","✗","○","—"),"—")</f>
        <v>○</v>
      </c>
      <c r="N28" s="31" t="str">
        <f t="array" aca="1" ref="N28" ca="1">IFERROR(CHOOSE(MATCH('📊 Training Matrix'!$AC$30,{"VALID","EXPIRING","EXPIRED","NOT TRAINED","N/A"},0),"✓","!","✗","○","—"),"—")</f>
        <v>○</v>
      </c>
      <c r="O28" s="31" t="str">
        <f t="array" aca="1" ref="O28" ca="1">IFERROR(CHOOSE(MATCH('📊 Training Matrix'!$AE$30,{"VALID","EXPIRING","EXPIRED","NOT TRAINED","N/A"},0),"✓","!","✗","○","—"),"—")</f>
        <v>○</v>
      </c>
      <c r="P28" s="31" t="str">
        <f t="array" aca="1" ref="P28" ca="1">IFERROR(CHOOSE(MATCH('📊 Training Matrix'!$AG$30,{"VALID","EXPIRING","EXPIRED","NOT TRAINED","N/A"},0),"✓","!","✗","○","—"),"—")</f>
        <v>○</v>
      </c>
      <c r="Q28" s="31" t="str">
        <f t="array" aca="1" ref="Q28" ca="1">IFERROR(CHOOSE(MATCH('📊 Training Matrix'!$AI$30,{"VALID","EXPIRING","EXPIRED","NOT TRAINED","N/A"},0),"✓","!","✗","○","—"),"—")</f>
        <v>○</v>
      </c>
      <c r="R28" s="31" t="str">
        <f t="array" aca="1" ref="R28" ca="1">IFERROR(CHOOSE(MATCH('📊 Training Matrix'!$AK$30,{"VALID","EXPIRING","EXPIRED","NOT TRAINED","N/A"},0),"✓","!","✗","○","—"),"—")</f>
        <v>○</v>
      </c>
      <c r="S28" s="31" t="str">
        <f t="array" aca="1" ref="S28" ca="1">IFERROR(CHOOSE(MATCH('📊 Training Matrix'!$AM$30,{"VALID","EXPIRING","EXPIRED","NOT TRAINED","N/A"},0),"✓","!","✗","○","—"),"—")</f>
        <v>○</v>
      </c>
      <c r="T28" s="31" t="str">
        <f t="array" aca="1" ref="T28" ca="1">IFERROR(CHOOSE(MATCH('📊 Training Matrix'!$AO$30,{"VALID","EXPIRING","EXPIRED","NOT TRAINED","N/A"},0),"✓","!","✗","○","—"),"—")</f>
        <v>○</v>
      </c>
      <c r="U28" s="31" t="str">
        <f t="array" aca="1" ref="U28" ca="1">IFERROR(CHOOSE(MATCH('📊 Training Matrix'!$AQ$30,{"VALID","EXPIRING","EXPIRED","NOT TRAINED","N/A"},0),"✓","!","✗","○","—"),"—")</f>
        <v>○</v>
      </c>
      <c r="V28" s="31" t="str">
        <f t="array" aca="1" ref="V28" ca="1">IFERROR(CHOOSE(MATCH('📊 Training Matrix'!$AS$30,{"VALID","EXPIRING","EXPIRED","NOT TRAINED","N/A"},0),"✓","!","✗","○","—"),"—")</f>
        <v>○</v>
      </c>
      <c r="W28" s="31" t="str">
        <f t="array" aca="1" ref="W28" ca="1">IFERROR(CHOOSE(MATCH('📊 Training Matrix'!$AU$30,{"VALID","EXPIRING","EXPIRED","NOT TRAINED","N/A"},0),"✓","!","✗","○","—"),"—")</f>
        <v>○</v>
      </c>
      <c r="X28" s="65" t="str">
        <f t="array" aca="1" ref="X28" ca="1">IFERROR(CHOOSE(MATCH('📊 Training Matrix'!$AW$30,{"VALID","EXPIRING","EXPIRED","NOT TRAINED","N/A"},0),"✓","!","✗","○","—"),"—")</f>
        <v>!</v>
      </c>
    </row>
    <row r="29" spans="1:24" ht="15.75" customHeight="1" x14ac:dyDescent="0.2">
      <c r="A29" s="68" t="s">
        <v>592</v>
      </c>
      <c r="B29" s="70" t="s">
        <v>134</v>
      </c>
      <c r="C29" s="71" t="s">
        <v>969</v>
      </c>
      <c r="D29" s="72">
        <f ca="1">'📊 Training Matrix'!$I$31</f>
        <v>0.2</v>
      </c>
      <c r="E29" s="30" t="str">
        <f t="array" aca="1" ref="E29" ca="1">IFERROR(CHOOSE(MATCH('📊 Training Matrix'!$K$31,{"VALID","EXPIRING","EXPIRED","NOT TRAINED","N/A"},0),"✓","!","✗","○","—"),"—")</f>
        <v>✓</v>
      </c>
      <c r="F29" s="31" t="str">
        <f t="array" aca="1" ref="F29" ca="1">IFERROR(CHOOSE(MATCH('📊 Training Matrix'!$M$31,{"VALID","EXPIRING","EXPIRED","NOT TRAINED","N/A"},0),"✓","!","✗","○","—"),"—")</f>
        <v>○</v>
      </c>
      <c r="G29" s="31" t="str">
        <f t="array" aca="1" ref="G29" ca="1">IFERROR(CHOOSE(MATCH('📊 Training Matrix'!$O$31,{"VALID","EXPIRING","EXPIRED","NOT TRAINED","N/A"},0),"✓","!","✗","○","—"),"—")</f>
        <v>○</v>
      </c>
      <c r="H29" s="30" t="str">
        <f t="array" aca="1" ref="H29" ca="1">IFERROR(CHOOSE(MATCH('📊 Training Matrix'!$Q$31,{"VALID","EXPIRING","EXPIRED","NOT TRAINED","N/A"},0),"✓","!","✗","○","—"),"—")</f>
        <v>!</v>
      </c>
      <c r="I29" s="43" t="str">
        <f t="array" aca="1" ref="I29" ca="1">IFERROR(CHOOSE(MATCH('📊 Training Matrix'!$S$31,{"VALID","EXPIRING","EXPIRED","NOT TRAINED","N/A"},0),"✓","!","✗","○","—"),"—")</f>
        <v>✗</v>
      </c>
      <c r="J29" s="31" t="str">
        <f t="array" aca="1" ref="J29" ca="1">IFERROR(CHOOSE(MATCH('📊 Training Matrix'!$U$31,{"VALID","EXPIRING","EXPIRED","NOT TRAINED","N/A"},0),"✓","!","✗","○","—"),"—")</f>
        <v>○</v>
      </c>
      <c r="K29" s="31" t="str">
        <f t="array" aca="1" ref="K29" ca="1">IFERROR(CHOOSE(MATCH('📊 Training Matrix'!$W$31,{"VALID","EXPIRING","EXPIRED","NOT TRAINED","N/A"},0),"✓","!","✗","○","—"),"—")</f>
        <v>○</v>
      </c>
      <c r="L29" s="31" t="str">
        <f t="array" aca="1" ref="L29" ca="1">IFERROR(CHOOSE(MATCH('📊 Training Matrix'!$Y$31,{"VALID","EXPIRING","EXPIRED","NOT TRAINED","N/A"},0),"✓","!","✗","○","—"),"—")</f>
        <v>○</v>
      </c>
      <c r="M29" s="31" t="str">
        <f t="array" aca="1" ref="M29" ca="1">IFERROR(CHOOSE(MATCH('📊 Training Matrix'!$AA$31,{"VALID","EXPIRING","EXPIRED","NOT TRAINED","N/A"},0),"✓","!","✗","○","—"),"—")</f>
        <v>○</v>
      </c>
      <c r="N29" s="31" t="str">
        <f t="array" aca="1" ref="N29" ca="1">IFERROR(CHOOSE(MATCH('📊 Training Matrix'!$AC$31,{"VALID","EXPIRING","EXPIRED","NOT TRAINED","N/A"},0),"✓","!","✗","○","—"),"—")</f>
        <v>○</v>
      </c>
      <c r="O29" s="31" t="str">
        <f t="array" aca="1" ref="O29" ca="1">IFERROR(CHOOSE(MATCH('📊 Training Matrix'!$AE$31,{"VALID","EXPIRING","EXPIRED","NOT TRAINED","N/A"},0),"✓","!","✗","○","—"),"—")</f>
        <v>○</v>
      </c>
      <c r="P29" s="31" t="str">
        <f t="array" aca="1" ref="P29" ca="1">IFERROR(CHOOSE(MATCH('📊 Training Matrix'!$AG$31,{"VALID","EXPIRING","EXPIRED","NOT TRAINED","N/A"},0),"✓","!","✗","○","—"),"—")</f>
        <v>○</v>
      </c>
      <c r="Q29" s="31" t="str">
        <f t="array" aca="1" ref="Q29" ca="1">IFERROR(CHOOSE(MATCH('📊 Training Matrix'!$AI$31,{"VALID","EXPIRING","EXPIRED","NOT TRAINED","N/A"},0),"✓","!","✗","○","—"),"—")</f>
        <v>○</v>
      </c>
      <c r="R29" s="31" t="str">
        <f t="array" aca="1" ref="R29" ca="1">IFERROR(CHOOSE(MATCH('📊 Training Matrix'!$AK$31,{"VALID","EXPIRING","EXPIRED","NOT TRAINED","N/A"},0),"✓","!","✗","○","—"),"—")</f>
        <v>○</v>
      </c>
      <c r="S29" s="31" t="str">
        <f t="array" aca="1" ref="S29" ca="1">IFERROR(CHOOSE(MATCH('📊 Training Matrix'!$AM$31,{"VALID","EXPIRING","EXPIRED","NOT TRAINED","N/A"},0),"✓","!","✗","○","—"),"—")</f>
        <v>○</v>
      </c>
      <c r="T29" s="43" t="str">
        <f t="array" aca="1" ref="T29" ca="1">IFERROR(CHOOSE(MATCH('📊 Training Matrix'!$AO$31,{"VALID","EXPIRING","EXPIRED","NOT TRAINED","N/A"},0),"✓","!","✗","○","—"),"—")</f>
        <v>✗</v>
      </c>
      <c r="U29" s="31" t="str">
        <f t="array" aca="1" ref="U29" ca="1">IFERROR(CHOOSE(MATCH('📊 Training Matrix'!$AQ$31,{"VALID","EXPIRING","EXPIRED","NOT TRAINED","N/A"},0),"✓","!","✗","○","—"),"—")</f>
        <v>○</v>
      </c>
      <c r="V29" s="31" t="str">
        <f t="array" aca="1" ref="V29" ca="1">IFERROR(CHOOSE(MATCH('📊 Training Matrix'!$AS$31,{"VALID","EXPIRING","EXPIRED","NOT TRAINED","N/A"},0),"✓","!","✗","○","—"),"—")</f>
        <v>○</v>
      </c>
      <c r="W29" s="31" t="str">
        <f t="array" aca="1" ref="W29" ca="1">IFERROR(CHOOSE(MATCH('📊 Training Matrix'!$AU$31,{"VALID","EXPIRING","EXPIRED","NOT TRAINED","N/A"},0),"✓","!","✗","○","—"),"—")</f>
        <v>○</v>
      </c>
      <c r="X29" s="43" t="str">
        <f t="array" aca="1" ref="X29" ca="1">IFERROR(CHOOSE(MATCH('📊 Training Matrix'!$AW$31,{"VALID","EXPIRING","EXPIRED","NOT TRAINED","N/A"},0),"✓","!","✗","○","—"),"—")</f>
        <v>✗</v>
      </c>
    </row>
    <row r="30" spans="1:24" ht="15.75" customHeight="1" x14ac:dyDescent="0.2">
      <c r="A30" s="61" t="s">
        <v>970</v>
      </c>
      <c r="B30" s="62" t="s">
        <v>134</v>
      </c>
      <c r="C30" s="63" t="s">
        <v>971</v>
      </c>
      <c r="D30" s="64">
        <f ca="1">'📊 Training Matrix'!$I$32</f>
        <v>0.75</v>
      </c>
      <c r="E30" s="30" t="str">
        <f t="array" aca="1" ref="E30" ca="1">IFERROR(CHOOSE(MATCH('📊 Training Matrix'!$K$32,{"VALID","EXPIRING","EXPIRED","NOT TRAINED","N/A"},0),"✓","!","✗","○","—"),"—")</f>
        <v>✓</v>
      </c>
      <c r="F30" s="30" t="str">
        <f t="array" aca="1" ref="F30" ca="1">IFERROR(CHOOSE(MATCH('📊 Training Matrix'!$M$32,{"VALID","EXPIRING","EXPIRED","NOT TRAINED","N/A"},0),"✓","!","✗","○","—"),"—")</f>
        <v>✓</v>
      </c>
      <c r="G30" s="43" t="str">
        <f t="array" aca="1" ref="G30" ca="1">IFERROR(CHOOSE(MATCH('📊 Training Matrix'!$O$32,{"VALID","EXPIRING","EXPIRED","NOT TRAINED","N/A"},0),"✓","!","✗","○","—"),"—")</f>
        <v>✗</v>
      </c>
      <c r="H30" s="30" t="str">
        <f t="array" aca="1" ref="H30" ca="1">IFERROR(CHOOSE(MATCH('📊 Training Matrix'!$Q$32,{"VALID","EXPIRING","EXPIRED","NOT TRAINED","N/A"},0),"✓","!","✗","○","—"),"—")</f>
        <v>✓</v>
      </c>
      <c r="I30" s="30" t="str">
        <f t="array" aca="1" ref="I30" ca="1">IFERROR(CHOOSE(MATCH('📊 Training Matrix'!$S$32,{"VALID","EXPIRING","EXPIRED","NOT TRAINED","N/A"},0),"✓","!","✗","○","—"),"—")</f>
        <v>✓</v>
      </c>
      <c r="J30" s="31" t="str">
        <f t="array" aca="1" ref="J30" ca="1">IFERROR(CHOOSE(MATCH('📊 Training Matrix'!$U$32,{"VALID","EXPIRING","EXPIRED","NOT TRAINED","N/A"},0),"✓","!","✗","○","—"),"—")</f>
        <v>○</v>
      </c>
      <c r="K30" s="31" t="str">
        <f t="array" aca="1" ref="K30" ca="1">IFERROR(CHOOSE(MATCH('📊 Training Matrix'!$W$32,{"VALID","EXPIRING","EXPIRED","NOT TRAINED","N/A"},0),"✓","!","✗","○","—"),"—")</f>
        <v>○</v>
      </c>
      <c r="L30" s="31" t="str">
        <f t="array" aca="1" ref="L30" ca="1">IFERROR(CHOOSE(MATCH('📊 Training Matrix'!$Y$32,{"VALID","EXPIRING","EXPIRED","NOT TRAINED","N/A"},0),"✓","!","✗","○","—"),"—")</f>
        <v>○</v>
      </c>
      <c r="M30" s="31" t="str">
        <f t="array" aca="1" ref="M30" ca="1">IFERROR(CHOOSE(MATCH('📊 Training Matrix'!$AA$32,{"VALID","EXPIRING","EXPIRED","NOT TRAINED","N/A"},0),"✓","!","✗","○","—"),"—")</f>
        <v>○</v>
      </c>
      <c r="N30" s="31" t="str">
        <f t="array" aca="1" ref="N30" ca="1">IFERROR(CHOOSE(MATCH('📊 Training Matrix'!$AC$32,{"VALID","EXPIRING","EXPIRED","NOT TRAINED","N/A"},0),"✓","!","✗","○","—"),"—")</f>
        <v>○</v>
      </c>
      <c r="O30" s="31" t="str">
        <f t="array" aca="1" ref="O30" ca="1">IFERROR(CHOOSE(MATCH('📊 Training Matrix'!$AE$32,{"VALID","EXPIRING","EXPIRED","NOT TRAINED","N/A"},0),"✓","!","✗","○","—"),"—")</f>
        <v>○</v>
      </c>
      <c r="P30" s="31" t="str">
        <f t="array" aca="1" ref="P30" ca="1">IFERROR(CHOOSE(MATCH('📊 Training Matrix'!$AG$32,{"VALID","EXPIRING","EXPIRED","NOT TRAINED","N/A"},0),"✓","!","✗","○","—"),"—")</f>
        <v>○</v>
      </c>
      <c r="Q30" s="43" t="str">
        <f t="array" aca="1" ref="Q30" ca="1">IFERROR(CHOOSE(MATCH('📊 Training Matrix'!$AI$32,{"VALID","EXPIRING","EXPIRED","NOT TRAINED","N/A"},0),"✓","!","✗","○","—"),"—")</f>
        <v>✗</v>
      </c>
      <c r="R30" s="31" t="str">
        <f t="array" aca="1" ref="R30" ca="1">IFERROR(CHOOSE(MATCH('📊 Training Matrix'!$AK$32,{"VALID","EXPIRING","EXPIRED","NOT TRAINED","N/A"},0),"✓","!","✗","○","—"),"—")</f>
        <v>○</v>
      </c>
      <c r="S30" s="31" t="str">
        <f t="array" aca="1" ref="S30" ca="1">IFERROR(CHOOSE(MATCH('📊 Training Matrix'!$AM$32,{"VALID","EXPIRING","EXPIRED","NOT TRAINED","N/A"},0),"✓","!","✗","○","—"),"—")</f>
        <v>○</v>
      </c>
      <c r="T30" s="30" t="str">
        <f t="array" aca="1" ref="T30" ca="1">IFERROR(CHOOSE(MATCH('📊 Training Matrix'!$AO$32,{"VALID","EXPIRING","EXPIRED","NOT TRAINED","N/A"},0),"✓","!","✗","○","—"),"—")</f>
        <v>✓</v>
      </c>
      <c r="U30" s="31" t="str">
        <f t="array" aca="1" ref="U30" ca="1">IFERROR(CHOOSE(MATCH('📊 Training Matrix'!$AQ$32,{"VALID","EXPIRING","EXPIRED","NOT TRAINED","N/A"},0),"✓","!","✗","○","—"),"—")</f>
        <v>○</v>
      </c>
      <c r="V30" s="31" t="str">
        <f t="array" aca="1" ref="V30" ca="1">IFERROR(CHOOSE(MATCH('📊 Training Matrix'!$AS$32,{"VALID","EXPIRING","EXPIRED","NOT TRAINED","N/A"},0),"✓","!","✗","○","—"),"—")</f>
        <v>○</v>
      </c>
      <c r="W30" s="31" t="str">
        <f t="array" aca="1" ref="W30" ca="1">IFERROR(CHOOSE(MATCH('📊 Training Matrix'!$AU$32,{"VALID","EXPIRING","EXPIRED","NOT TRAINED","N/A"},0),"✓","!","✗","○","—"),"—")</f>
        <v>○</v>
      </c>
      <c r="X30" s="30" t="str">
        <f t="array" aca="1" ref="X30" ca="1">IFERROR(CHOOSE(MATCH('📊 Training Matrix'!$AW$32,{"VALID","EXPIRING","EXPIRED","NOT TRAINED","N/A"},0),"✓","!","✗","○","—"),"—")</f>
        <v>✓</v>
      </c>
    </row>
    <row r="31" spans="1:24" ht="15.75" customHeight="1" x14ac:dyDescent="0.2">
      <c r="A31" s="68" t="s">
        <v>972</v>
      </c>
      <c r="B31" s="70" t="s">
        <v>134</v>
      </c>
      <c r="C31" s="71" t="s">
        <v>971</v>
      </c>
      <c r="D31" s="72">
        <f ca="1">'📊 Training Matrix'!$I$33</f>
        <v>0.66666666666666663</v>
      </c>
      <c r="E31" s="30" t="str">
        <f t="array" aca="1" ref="E31" ca="1">IFERROR(CHOOSE(MATCH('📊 Training Matrix'!$K$33,{"VALID","EXPIRING","EXPIRED","NOT TRAINED","N/A"},0),"✓","!","✗","○","—"),"—")</f>
        <v>✓</v>
      </c>
      <c r="F31" s="73" t="str">
        <f t="array" aca="1" ref="F31" ca="1">IFERROR(CHOOSE(MATCH('📊 Training Matrix'!$M$33,{"VALID","EXPIRING","EXPIRED","NOT TRAINED","N/A"},0),"✓","!","✗","○","—"),"—")</f>
        <v>○</v>
      </c>
      <c r="G31" s="73" t="str">
        <f t="array" aca="1" ref="G31" ca="1">IFERROR(CHOOSE(MATCH('📊 Training Matrix'!$O$33,{"VALID","EXPIRING","EXPIRED","NOT TRAINED","N/A"},0),"✓","!","✗","○","—"),"—")</f>
        <v>○</v>
      </c>
      <c r="H31" s="43" t="str">
        <f t="array" aca="1" ref="H31" ca="1">IFERROR(CHOOSE(MATCH('📊 Training Matrix'!$Q$33,{"VALID","EXPIRING","EXPIRED","NOT TRAINED","N/A"},0),"✓","!","✗","○","—"),"—")</f>
        <v>✗</v>
      </c>
      <c r="I31" s="30" t="str">
        <f t="array" aca="1" ref="I31" ca="1">IFERROR(CHOOSE(MATCH('📊 Training Matrix'!$S$33,{"VALID","EXPIRING","EXPIRED","NOT TRAINED","N/A"},0),"✓","!","✗","○","—"),"—")</f>
        <v>✓</v>
      </c>
      <c r="J31" s="31" t="str">
        <f t="array" aca="1" ref="J31" ca="1">IFERROR(CHOOSE(MATCH('📊 Training Matrix'!$U$33,{"VALID","EXPIRING","EXPIRED","NOT TRAINED","N/A"},0),"✓","!","✗","○","—"),"—")</f>
        <v>○</v>
      </c>
      <c r="K31" s="31" t="str">
        <f t="array" aca="1" ref="K31" ca="1">IFERROR(CHOOSE(MATCH('📊 Training Matrix'!$W$33,{"VALID","EXPIRING","EXPIRED","NOT TRAINED","N/A"},0),"✓","!","✗","○","—"),"—")</f>
        <v>○</v>
      </c>
      <c r="L31" s="31" t="str">
        <f t="array" aca="1" ref="L31" ca="1">IFERROR(CHOOSE(MATCH('📊 Training Matrix'!$Y$33,{"VALID","EXPIRING","EXPIRED","NOT TRAINED","N/A"},0),"✓","!","✗","○","—"),"—")</f>
        <v>○</v>
      </c>
      <c r="M31" s="31" t="str">
        <f t="array" aca="1" ref="M31" ca="1">IFERROR(CHOOSE(MATCH('📊 Training Matrix'!$AA$33,{"VALID","EXPIRING","EXPIRED","NOT TRAINED","N/A"},0),"✓","!","✗","○","—"),"—")</f>
        <v>○</v>
      </c>
      <c r="N31" s="31" t="str">
        <f t="array" aca="1" ref="N31" ca="1">IFERROR(CHOOSE(MATCH('📊 Training Matrix'!$AC$33,{"VALID","EXPIRING","EXPIRED","NOT TRAINED","N/A"},0),"✓","!","✗","○","—"),"—")</f>
        <v>○</v>
      </c>
      <c r="O31" s="31" t="str">
        <f t="array" aca="1" ref="O31" ca="1">IFERROR(CHOOSE(MATCH('📊 Training Matrix'!$AE$33,{"VALID","EXPIRING","EXPIRED","NOT TRAINED","N/A"},0),"✓","!","✗","○","—"),"—")</f>
        <v>○</v>
      </c>
      <c r="P31" s="31" t="str">
        <f t="array" aca="1" ref="P31" ca="1">IFERROR(CHOOSE(MATCH('📊 Training Matrix'!$AG$33,{"VALID","EXPIRING","EXPIRED","NOT TRAINED","N/A"},0),"✓","!","✗","○","—"),"—")</f>
        <v>○</v>
      </c>
      <c r="Q31" s="43" t="str">
        <f t="array" aca="1" ref="Q31" ca="1">IFERROR(CHOOSE(MATCH('📊 Training Matrix'!$AI$33,{"VALID","EXPIRING","EXPIRED","NOT TRAINED","N/A"},0),"✓","!","✗","○","—"),"—")</f>
        <v>✗</v>
      </c>
      <c r="R31" s="31" t="str">
        <f t="array" aca="1" ref="R31" ca="1">IFERROR(CHOOSE(MATCH('📊 Training Matrix'!$AK$33,{"VALID","EXPIRING","EXPIRED","NOT TRAINED","N/A"},0),"✓","!","✗","○","—"),"—")</f>
        <v>○</v>
      </c>
      <c r="S31" s="31" t="str">
        <f t="array" aca="1" ref="S31" ca="1">IFERROR(CHOOSE(MATCH('📊 Training Matrix'!$AM$33,{"VALID","EXPIRING","EXPIRED","NOT TRAINED","N/A"},0),"✓","!","✗","○","—"),"—")</f>
        <v>○</v>
      </c>
      <c r="T31" s="30" t="str">
        <f t="array" aca="1" ref="T31" ca="1">IFERROR(CHOOSE(MATCH('📊 Training Matrix'!$AO$33,{"VALID","EXPIRING","EXPIRED","NOT TRAINED","N/A"},0),"✓","!","✗","○","—"),"—")</f>
        <v>✓</v>
      </c>
      <c r="U31" s="31" t="str">
        <f t="array" aca="1" ref="U31" ca="1">IFERROR(CHOOSE(MATCH('📊 Training Matrix'!$AQ$33,{"VALID","EXPIRING","EXPIRED","NOT TRAINED","N/A"},0),"✓","!","✗","○","—"),"—")</f>
        <v>○</v>
      </c>
      <c r="V31" s="31" t="str">
        <f t="array" aca="1" ref="V31" ca="1">IFERROR(CHOOSE(MATCH('📊 Training Matrix'!$AS$33,{"VALID","EXPIRING","EXPIRED","NOT TRAINED","N/A"},0),"✓","!","✗","○","—"),"—")</f>
        <v>○</v>
      </c>
      <c r="W31" s="31" t="str">
        <f t="array" aca="1" ref="W31" ca="1">IFERROR(CHOOSE(MATCH('📊 Training Matrix'!$AU$33,{"VALID","EXPIRING","EXPIRED","NOT TRAINED","N/A"},0),"✓","!","✗","○","—"),"—")</f>
        <v>○</v>
      </c>
      <c r="X31" s="30" t="str">
        <f t="array" aca="1" ref="X31" ca="1">IFERROR(CHOOSE(MATCH('📊 Training Matrix'!$AW$33,{"VALID","EXPIRING","EXPIRED","NOT TRAINED","N/A"},0),"✓","!","✗","○","—"),"—")</f>
        <v>✓</v>
      </c>
    </row>
    <row r="32" spans="1:24" ht="15.75" customHeight="1" x14ac:dyDescent="0.2">
      <c r="A32" s="61" t="s">
        <v>973</v>
      </c>
      <c r="B32" s="62" t="s">
        <v>134</v>
      </c>
      <c r="C32" s="63" t="s">
        <v>955</v>
      </c>
      <c r="D32" s="64">
        <f ca="1">'📊 Training Matrix'!$I$34</f>
        <v>0.33333333333333331</v>
      </c>
      <c r="E32" s="30" t="str">
        <f t="array" aca="1" ref="E32" ca="1">IFERROR(CHOOSE(MATCH('📊 Training Matrix'!$K$34,{"VALID","EXPIRING","EXPIRED","NOT TRAINED","N/A"},0),"✓","!","✗","○","—"),"—")</f>
        <v>✓</v>
      </c>
      <c r="F32" s="31" t="str">
        <f t="array" aca="1" ref="F32" ca="1">IFERROR(CHOOSE(MATCH('📊 Training Matrix'!$M$34,{"VALID","EXPIRING","EXPIRED","NOT TRAINED","N/A"},0),"✓","!","✗","○","—"),"—")</f>
        <v>○</v>
      </c>
      <c r="G32" s="31" t="str">
        <f t="array" aca="1" ref="G32" ca="1">IFERROR(CHOOSE(MATCH('📊 Training Matrix'!$O$34,{"VALID","EXPIRING","EXPIRED","NOT TRAINED","N/A"},0),"✓","!","✗","○","—"),"—")</f>
        <v>○</v>
      </c>
      <c r="H32" s="43" t="str">
        <f t="array" aca="1" ref="H32" ca="1">IFERROR(CHOOSE(MATCH('📊 Training Matrix'!$Q$34,{"VALID","EXPIRING","EXPIRED","NOT TRAINED","N/A"},0),"✓","!","✗","○","—"),"—")</f>
        <v>✗</v>
      </c>
      <c r="I32" s="43" t="str">
        <f t="array" aca="1" ref="I32" ca="1">IFERROR(CHOOSE(MATCH('📊 Training Matrix'!$S$34,{"VALID","EXPIRING","EXPIRED","NOT TRAINED","N/A"},0),"✓","!","✗","○","—"),"—")</f>
        <v>✗</v>
      </c>
      <c r="J32" s="31" t="str">
        <f t="array" aca="1" ref="J32" ca="1">IFERROR(CHOOSE(MATCH('📊 Training Matrix'!$U$34,{"VALID","EXPIRING","EXPIRED","NOT TRAINED","N/A"},0),"✓","!","✗","○","—"),"—")</f>
        <v>○</v>
      </c>
      <c r="K32" s="31" t="str">
        <f t="array" aca="1" ref="K32" ca="1">IFERROR(CHOOSE(MATCH('📊 Training Matrix'!$W$34,{"VALID","EXPIRING","EXPIRED","NOT TRAINED","N/A"},0),"✓","!","✗","○","—"),"—")</f>
        <v>○</v>
      </c>
      <c r="L32" s="31" t="str">
        <f t="array" aca="1" ref="L32" ca="1">IFERROR(CHOOSE(MATCH('📊 Training Matrix'!$Y$34,{"VALID","EXPIRING","EXPIRED","NOT TRAINED","N/A"},0),"✓","!","✗","○","—"),"—")</f>
        <v>○</v>
      </c>
      <c r="M32" s="31" t="str">
        <f t="array" aca="1" ref="M32" ca="1">IFERROR(CHOOSE(MATCH('📊 Training Matrix'!$AA$34,{"VALID","EXPIRING","EXPIRED","NOT TRAINED","N/A"},0),"✓","!","✗","○","—"),"—")</f>
        <v>○</v>
      </c>
      <c r="N32" s="31" t="str">
        <f t="array" aca="1" ref="N32" ca="1">IFERROR(CHOOSE(MATCH('📊 Training Matrix'!$AC$34,{"VALID","EXPIRING","EXPIRED","NOT TRAINED","N/A"},0),"✓","!","✗","○","—"),"—")</f>
        <v>○</v>
      </c>
      <c r="O32" s="31" t="str">
        <f t="array" aca="1" ref="O32" ca="1">IFERROR(CHOOSE(MATCH('📊 Training Matrix'!$AE$34,{"VALID","EXPIRING","EXPIRED","NOT TRAINED","N/A"},0),"✓","!","✗","○","—"),"—")</f>
        <v>○</v>
      </c>
      <c r="P32" s="31" t="str">
        <f t="array" aca="1" ref="P32" ca="1">IFERROR(CHOOSE(MATCH('📊 Training Matrix'!$AG$34,{"VALID","EXPIRING","EXPIRED","NOT TRAINED","N/A"},0),"✓","!","✗","○","—"),"—")</f>
        <v>○</v>
      </c>
      <c r="Q32" s="31" t="str">
        <f t="array" aca="1" ref="Q32" ca="1">IFERROR(CHOOSE(MATCH('📊 Training Matrix'!$AI$34,{"VALID","EXPIRING","EXPIRED","NOT TRAINED","N/A"},0),"✓","!","✗","○","—"),"—")</f>
        <v>○</v>
      </c>
      <c r="R32" s="31" t="str">
        <f t="array" aca="1" ref="R32" ca="1">IFERROR(CHOOSE(MATCH('📊 Training Matrix'!$AK$34,{"VALID","EXPIRING","EXPIRED","NOT TRAINED","N/A"},0),"✓","!","✗","○","—"),"—")</f>
        <v>○</v>
      </c>
      <c r="S32" s="31" t="str">
        <f t="array" aca="1" ref="S32" ca="1">IFERROR(CHOOSE(MATCH('📊 Training Matrix'!$AM$34,{"VALID","EXPIRING","EXPIRED","NOT TRAINED","N/A"},0),"✓","!","✗","○","—"),"—")</f>
        <v>○</v>
      </c>
      <c r="T32" s="31" t="str">
        <f t="array" aca="1" ref="T32" ca="1">IFERROR(CHOOSE(MATCH('📊 Training Matrix'!$AO$34,{"VALID","EXPIRING","EXPIRED","NOT TRAINED","N/A"},0),"✓","!","✗","○","—"),"—")</f>
        <v>○</v>
      </c>
      <c r="U32" s="31" t="str">
        <f t="array" aca="1" ref="U32" ca="1">IFERROR(CHOOSE(MATCH('📊 Training Matrix'!$AQ$34,{"VALID","EXPIRING","EXPIRED","NOT TRAINED","N/A"},0),"✓","!","✗","○","—"),"—")</f>
        <v>○</v>
      </c>
      <c r="V32" s="31" t="str">
        <f t="array" aca="1" ref="V32" ca="1">IFERROR(CHOOSE(MATCH('📊 Training Matrix'!$AS$34,{"VALID","EXPIRING","EXPIRED","NOT TRAINED","N/A"},0),"✓","!","✗","○","—"),"—")</f>
        <v>○</v>
      </c>
      <c r="W32" s="31" t="str">
        <f t="array" aca="1" ref="W32" ca="1">IFERROR(CHOOSE(MATCH('📊 Training Matrix'!$AU$34,{"VALID","EXPIRING","EXPIRED","NOT TRAINED","N/A"},0),"✓","!","✗","○","—"),"—")</f>
        <v>○</v>
      </c>
      <c r="X32" s="73" t="str">
        <f t="array" aca="1" ref="X32" ca="1">IFERROR(CHOOSE(MATCH('📊 Training Matrix'!$AW$34,{"VALID","EXPIRING","EXPIRED","NOT TRAINED","N/A"},0),"✓","!","✗","○","—"),"—")</f>
        <v>○</v>
      </c>
    </row>
    <row r="33" spans="1:24" ht="15.75" customHeight="1" x14ac:dyDescent="0.2">
      <c r="A33" s="68" t="s">
        <v>583</v>
      </c>
      <c r="B33" s="70" t="s">
        <v>134</v>
      </c>
      <c r="C33" s="71" t="s">
        <v>974</v>
      </c>
      <c r="D33" s="72">
        <f ca="1">'📊 Training Matrix'!$I$35</f>
        <v>0.2</v>
      </c>
      <c r="E33" s="43" t="str">
        <f t="array" aca="1" ref="E33" ca="1">IFERROR(CHOOSE(MATCH('📊 Training Matrix'!$K$35,{"VALID","EXPIRING","EXPIRED","NOT TRAINED","N/A"},0),"✓","!","✗","○","—"),"—")</f>
        <v>✗</v>
      </c>
      <c r="F33" s="31" t="str">
        <f t="array" aca="1" ref="F33" ca="1">IFERROR(CHOOSE(MATCH('📊 Training Matrix'!$M$35,{"VALID","EXPIRING","EXPIRED","NOT TRAINED","N/A"},0),"✓","!","✗","○","—"),"—")</f>
        <v>○</v>
      </c>
      <c r="G33" s="31" t="str">
        <f t="array" aca="1" ref="G33" ca="1">IFERROR(CHOOSE(MATCH('📊 Training Matrix'!$O$35,{"VALID","EXPIRING","EXPIRED","NOT TRAINED","N/A"},0),"✓","!","✗","○","—"),"—")</f>
        <v>○</v>
      </c>
      <c r="H33" s="43" t="str">
        <f t="array" aca="1" ref="H33" ca="1">IFERROR(CHOOSE(MATCH('📊 Training Matrix'!$Q$35,{"VALID","EXPIRING","EXPIRED","NOT TRAINED","N/A"},0),"✓","!","✗","○","—"),"—")</f>
        <v>✗</v>
      </c>
      <c r="I33" s="43" t="str">
        <f t="array" aca="1" ref="I33" ca="1">IFERROR(CHOOSE(MATCH('📊 Training Matrix'!$S$35,{"VALID","EXPIRING","EXPIRED","NOT TRAINED","N/A"},0),"✓","!","✗","○","—"),"—")</f>
        <v>✗</v>
      </c>
      <c r="J33" s="31" t="str">
        <f t="array" aca="1" ref="J33" ca="1">IFERROR(CHOOSE(MATCH('📊 Training Matrix'!$U$35,{"VALID","EXPIRING","EXPIRED","NOT TRAINED","N/A"},0),"✓","!","✗","○","—"),"—")</f>
        <v>○</v>
      </c>
      <c r="K33" s="31" t="str">
        <f t="array" aca="1" ref="K33" ca="1">IFERROR(CHOOSE(MATCH('📊 Training Matrix'!$W$35,{"VALID","EXPIRING","EXPIRED","NOT TRAINED","N/A"},0),"✓","!","✗","○","—"),"—")</f>
        <v>○</v>
      </c>
      <c r="L33" s="31" t="str">
        <f t="array" aca="1" ref="L33" ca="1">IFERROR(CHOOSE(MATCH('📊 Training Matrix'!$Y$35,{"VALID","EXPIRING","EXPIRED","NOT TRAINED","N/A"},0),"✓","!","✗","○","—"),"—")</f>
        <v>○</v>
      </c>
      <c r="M33" s="31" t="str">
        <f t="array" aca="1" ref="M33" ca="1">IFERROR(CHOOSE(MATCH('📊 Training Matrix'!$AA$35,{"VALID","EXPIRING","EXPIRED","NOT TRAINED","N/A"},0),"✓","!","✗","○","—"),"—")</f>
        <v>○</v>
      </c>
      <c r="N33" s="31" t="str">
        <f t="array" aca="1" ref="N33" ca="1">IFERROR(CHOOSE(MATCH('📊 Training Matrix'!$AC$35,{"VALID","EXPIRING","EXPIRED","NOT TRAINED","N/A"},0),"✓","!","✗","○","—"),"—")</f>
        <v>○</v>
      </c>
      <c r="O33" s="31" t="str">
        <f t="array" aca="1" ref="O33" ca="1">IFERROR(CHOOSE(MATCH('📊 Training Matrix'!$AE$35,{"VALID","EXPIRING","EXPIRED","NOT TRAINED","N/A"},0),"✓","!","✗","○","—"),"—")</f>
        <v>○</v>
      </c>
      <c r="P33" s="31" t="str">
        <f t="array" aca="1" ref="P33" ca="1">IFERROR(CHOOSE(MATCH('📊 Training Matrix'!$AG$35,{"VALID","EXPIRING","EXPIRED","NOT TRAINED","N/A"},0),"✓","!","✗","○","—"),"—")</f>
        <v>○</v>
      </c>
      <c r="Q33" s="31" t="str">
        <f t="array" aca="1" ref="Q33" ca="1">IFERROR(CHOOSE(MATCH('📊 Training Matrix'!$AI$35,{"VALID","EXPIRING","EXPIRED","NOT TRAINED","N/A"},0),"✓","!","✗","○","—"),"—")</f>
        <v>○</v>
      </c>
      <c r="R33" s="30" t="str">
        <f t="array" aca="1" ref="R33" ca="1">IFERROR(CHOOSE(MATCH('📊 Training Matrix'!$AK$35,{"VALID","EXPIRING","EXPIRED","NOT TRAINED","N/A"},0),"✓","!","✗","○","—"),"—")</f>
        <v>✓</v>
      </c>
      <c r="S33" s="31" t="str">
        <f t="array" aca="1" ref="S33" ca="1">IFERROR(CHOOSE(MATCH('📊 Training Matrix'!$AM$35,{"VALID","EXPIRING","EXPIRED","NOT TRAINED","N/A"},0),"✓","!","✗","○","—"),"—")</f>
        <v>○</v>
      </c>
      <c r="T33" s="31" t="str">
        <f t="array" aca="1" ref="T33" ca="1">IFERROR(CHOOSE(MATCH('📊 Training Matrix'!$AO$35,{"VALID","EXPIRING","EXPIRED","NOT TRAINED","N/A"},0),"✓","!","✗","○","—"),"—")</f>
        <v>○</v>
      </c>
      <c r="U33" s="31" t="str">
        <f t="array" aca="1" ref="U33" ca="1">IFERROR(CHOOSE(MATCH('📊 Training Matrix'!$AQ$35,{"VALID","EXPIRING","EXPIRED","NOT TRAINED","N/A"},0),"✓","!","✗","○","—"),"—")</f>
        <v>○</v>
      </c>
      <c r="V33" s="31" t="str">
        <f t="array" aca="1" ref="V33" ca="1">IFERROR(CHOOSE(MATCH('📊 Training Matrix'!$AS$35,{"VALID","EXPIRING","EXPIRED","NOT TRAINED","N/A"},0),"✓","!","✗","○","—"),"—")</f>
        <v>○</v>
      </c>
      <c r="W33" s="31" t="str">
        <f t="array" aca="1" ref="W33" ca="1">IFERROR(CHOOSE(MATCH('📊 Training Matrix'!$AU$35,{"VALID","EXPIRING","EXPIRED","NOT TRAINED","N/A"},0),"✓","!","✗","○","—"),"—")</f>
        <v>○</v>
      </c>
      <c r="X33" s="65" t="str">
        <f t="array" aca="1" ref="X33" ca="1">IFERROR(CHOOSE(MATCH('📊 Training Matrix'!$AW$35,{"VALID","EXPIRING","EXPIRED","NOT TRAINED","N/A"},0),"✓","!","✗","○","—"),"—")</f>
        <v>!</v>
      </c>
    </row>
    <row r="34" spans="1:24" ht="15.75" customHeight="1" x14ac:dyDescent="0.2">
      <c r="A34" s="21" t="s">
        <v>975</v>
      </c>
      <c r="B34" s="22" t="s">
        <v>74</v>
      </c>
      <c r="C34" s="23" t="s">
        <v>971</v>
      </c>
      <c r="D34" s="25">
        <f ca="1">'📊 Training Matrix'!$I$36</f>
        <v>0.375</v>
      </c>
      <c r="E34" s="30" t="str">
        <f t="array" aca="1" ref="E34" ca="1">IFERROR(CHOOSE(MATCH('📊 Training Matrix'!$K$36,{"VALID","EXPIRING","EXPIRED","NOT TRAINED","N/A"},0),"✓","!","✗","○","—"),"—")</f>
        <v>✓</v>
      </c>
      <c r="F34" s="43" t="str">
        <f t="array" aca="1" ref="F34" ca="1">IFERROR(CHOOSE(MATCH('📊 Training Matrix'!$M$36,{"VALID","EXPIRING","EXPIRED","NOT TRAINED","N/A"},0),"✓","!","✗","○","—"),"—")</f>
        <v>✗</v>
      </c>
      <c r="G34" s="43" t="str">
        <f t="array" aca="1" ref="G34" ca="1">IFERROR(CHOOSE(MATCH('📊 Training Matrix'!$O$36,{"VALID","EXPIRING","EXPIRED","NOT TRAINED","N/A"},0),"✓","!","✗","○","—"),"—")</f>
        <v>✗</v>
      </c>
      <c r="H34" s="30" t="str">
        <f t="array" aca="1" ref="H34" ca="1">IFERROR(CHOOSE(MATCH('📊 Training Matrix'!$Q$36,{"VALID","EXPIRING","EXPIRED","NOT TRAINED","N/A"},0),"✓","!","✗","○","—"),"—")</f>
        <v>✓</v>
      </c>
      <c r="I34" s="65" t="str">
        <f t="array" aca="1" ref="I34" ca="1">IFERROR(CHOOSE(MATCH('📊 Training Matrix'!$S$36,{"VALID","EXPIRING","EXPIRED","NOT TRAINED","N/A"},0),"✓","!","✗","○","—"),"—")</f>
        <v>!</v>
      </c>
      <c r="J34" s="31" t="str">
        <f t="array" aca="1" ref="J34" ca="1">IFERROR(CHOOSE(MATCH('📊 Training Matrix'!$U$36,{"VALID","EXPIRING","EXPIRED","NOT TRAINED","N/A"},0),"✓","!","✗","○","—"),"—")</f>
        <v>○</v>
      </c>
      <c r="K34" s="31" t="str">
        <f t="array" aca="1" ref="K34" ca="1">IFERROR(CHOOSE(MATCH('📊 Training Matrix'!$W$36,{"VALID","EXPIRING","EXPIRED","NOT TRAINED","N/A"},0),"✓","!","✗","○","—"),"—")</f>
        <v>○</v>
      </c>
      <c r="L34" s="31" t="str">
        <f t="array" aca="1" ref="L34" ca="1">IFERROR(CHOOSE(MATCH('📊 Training Matrix'!$Y$36,{"VALID","EXPIRING","EXPIRED","NOT TRAINED","N/A"},0),"✓","!","✗","○","—"),"—")</f>
        <v>○</v>
      </c>
      <c r="M34" s="31" t="str">
        <f t="array" aca="1" ref="M34" ca="1">IFERROR(CHOOSE(MATCH('📊 Training Matrix'!$AA$36,{"VALID","EXPIRING","EXPIRED","NOT TRAINED","N/A"},0),"✓","!","✗","○","—"),"—")</f>
        <v>○</v>
      </c>
      <c r="N34" s="31" t="str">
        <f t="array" aca="1" ref="N34" ca="1">IFERROR(CHOOSE(MATCH('📊 Training Matrix'!$AC$36,{"VALID","EXPIRING","EXPIRED","NOT TRAINED","N/A"},0),"✓","!","✗","○","—"),"—")</f>
        <v>○</v>
      </c>
      <c r="O34" s="31" t="str">
        <f t="array" aca="1" ref="O34" ca="1">IFERROR(CHOOSE(MATCH('📊 Training Matrix'!$AE$36,{"VALID","EXPIRING","EXPIRED","NOT TRAINED","N/A"},0),"✓","!","✗","○","—"),"—")</f>
        <v>○</v>
      </c>
      <c r="P34" s="31" t="str">
        <f t="array" aca="1" ref="P34" ca="1">IFERROR(CHOOSE(MATCH('📊 Training Matrix'!$AG$36,{"VALID","EXPIRING","EXPIRED","NOT TRAINED","N/A"},0),"✓","!","✗","○","—"),"—")</f>
        <v>○</v>
      </c>
      <c r="Q34" s="43" t="str">
        <f t="array" aca="1" ref="Q34" ca="1">IFERROR(CHOOSE(MATCH('📊 Training Matrix'!$AI$36,{"VALID","EXPIRING","EXPIRED","NOT TRAINED","N/A"},0),"✓","!","✗","○","—"),"—")</f>
        <v>✗</v>
      </c>
      <c r="R34" s="31" t="str">
        <f t="array" aca="1" ref="R34" ca="1">IFERROR(CHOOSE(MATCH('📊 Training Matrix'!$AK$36,{"VALID","EXPIRING","EXPIRED","NOT TRAINED","N/A"},0),"✓","!","✗","○","—"),"—")</f>
        <v>○</v>
      </c>
      <c r="S34" s="31" t="str">
        <f t="array" aca="1" ref="S34" ca="1">IFERROR(CHOOSE(MATCH('📊 Training Matrix'!$AM$36,{"VALID","EXPIRING","EXPIRED","NOT TRAINED","N/A"},0),"✓","!","✗","○","—"),"—")</f>
        <v>○</v>
      </c>
      <c r="T34" s="30" t="str">
        <f t="array" aca="1" ref="T34" ca="1">IFERROR(CHOOSE(MATCH('📊 Training Matrix'!$AO$36,{"VALID","EXPIRING","EXPIRED","NOT TRAINED","N/A"},0),"✓","!","✗","○","—"),"—")</f>
        <v>✓</v>
      </c>
      <c r="U34" s="31" t="str">
        <f t="array" aca="1" ref="U34" ca="1">IFERROR(CHOOSE(MATCH('📊 Training Matrix'!$AQ$36,{"VALID","EXPIRING","EXPIRED","NOT TRAINED","N/A"},0),"✓","!","✗","○","—"),"—")</f>
        <v>○</v>
      </c>
      <c r="V34" s="31" t="str">
        <f t="array" aca="1" ref="V34" ca="1">IFERROR(CHOOSE(MATCH('📊 Training Matrix'!$AS$36,{"VALID","EXPIRING","EXPIRED","NOT TRAINED","N/A"},0),"✓","!","✗","○","—"),"—")</f>
        <v>○</v>
      </c>
      <c r="W34" s="31" t="str">
        <f t="array" aca="1" ref="W34" ca="1">IFERROR(CHOOSE(MATCH('📊 Training Matrix'!$AU$36,{"VALID","EXPIRING","EXPIRED","NOT TRAINED","N/A"},0),"✓","!","✗","○","—"),"—")</f>
        <v>○</v>
      </c>
      <c r="X34" s="30" t="str">
        <f t="array" aca="1" ref="X34" ca="1">IFERROR(CHOOSE(MATCH('📊 Training Matrix'!$AW$36,{"VALID","EXPIRING","EXPIRED","NOT TRAINED","N/A"},0),"✓","!","✗","○","—"),"—")</f>
        <v>!</v>
      </c>
    </row>
    <row r="35" spans="1:24" ht="15.75" customHeight="1" x14ac:dyDescent="0.2">
      <c r="A35" s="68" t="s">
        <v>976</v>
      </c>
      <c r="B35" s="70" t="s">
        <v>134</v>
      </c>
      <c r="C35" s="71" t="s">
        <v>974</v>
      </c>
      <c r="D35" s="72">
        <f ca="1">'📊 Training Matrix'!$I$37</f>
        <v>0.6</v>
      </c>
      <c r="E35" s="30" t="str">
        <f t="array" aca="1" ref="E35" ca="1">IFERROR(CHOOSE(MATCH('📊 Training Matrix'!$K$37,{"VALID","EXPIRING","EXPIRED","NOT TRAINED","N/A"},0),"✓","!","✗","○","—"),"—")</f>
        <v>✓</v>
      </c>
      <c r="F35" s="31" t="str">
        <f t="array" aca="1" ref="F35" ca="1">IFERROR(CHOOSE(MATCH('📊 Training Matrix'!$M$37,{"VALID","EXPIRING","EXPIRED","NOT TRAINED","N/A"},0),"✓","!","✗","○","—"),"—")</f>
        <v>○</v>
      </c>
      <c r="G35" s="31" t="str">
        <f t="array" aca="1" ref="G35" ca="1">IFERROR(CHOOSE(MATCH('📊 Training Matrix'!$O$37,{"VALID","EXPIRING","EXPIRED","NOT TRAINED","N/A"},0),"✓","!","✗","○","—"),"—")</f>
        <v>○</v>
      </c>
      <c r="H35" s="43" t="str">
        <f t="array" aca="1" ref="H35" ca="1">IFERROR(CHOOSE(MATCH('📊 Training Matrix'!$Q$37,{"VALID","EXPIRING","EXPIRED","NOT TRAINED","N/A"},0),"✓","!","✗","○","—"),"—")</f>
        <v>✗</v>
      </c>
      <c r="I35" s="43" t="str">
        <f t="array" aca="1" ref="I35" ca="1">IFERROR(CHOOSE(MATCH('📊 Training Matrix'!$S$37,{"VALID","EXPIRING","EXPIRED","NOT TRAINED","N/A"},0),"✓","!","✗","○","—"),"—")</f>
        <v>✗</v>
      </c>
      <c r="J35" s="31" t="str">
        <f t="array" aca="1" ref="J35" ca="1">IFERROR(CHOOSE(MATCH('📊 Training Matrix'!$U$37,{"VALID","EXPIRING","EXPIRED","NOT TRAINED","N/A"},0),"✓","!","✗","○","—"),"—")</f>
        <v>○</v>
      </c>
      <c r="K35" s="31" t="str">
        <f t="array" aca="1" ref="K35" ca="1">IFERROR(CHOOSE(MATCH('📊 Training Matrix'!$W$37,{"VALID","EXPIRING","EXPIRED","NOT TRAINED","N/A"},0),"✓","!","✗","○","—"),"—")</f>
        <v>○</v>
      </c>
      <c r="L35" s="31" t="str">
        <f t="array" aca="1" ref="L35" ca="1">IFERROR(CHOOSE(MATCH('📊 Training Matrix'!$Y$37,{"VALID","EXPIRING","EXPIRED","NOT TRAINED","N/A"},0),"✓","!","✗","○","—"),"—")</f>
        <v>○</v>
      </c>
      <c r="M35" s="31" t="str">
        <f t="array" aca="1" ref="M35" ca="1">IFERROR(CHOOSE(MATCH('📊 Training Matrix'!$AA$37,{"VALID","EXPIRING","EXPIRED","NOT TRAINED","N/A"},0),"✓","!","✗","○","—"),"—")</f>
        <v>○</v>
      </c>
      <c r="N35" s="31" t="str">
        <f t="array" aca="1" ref="N35" ca="1">IFERROR(CHOOSE(MATCH('📊 Training Matrix'!$AC$37,{"VALID","EXPIRING","EXPIRED","NOT TRAINED","N/A"},0),"✓","!","✗","○","—"),"—")</f>
        <v>○</v>
      </c>
      <c r="O35" s="31" t="str">
        <f t="array" aca="1" ref="O35" ca="1">IFERROR(CHOOSE(MATCH('📊 Training Matrix'!$AE$37,{"VALID","EXPIRING","EXPIRED","NOT TRAINED","N/A"},0),"✓","!","✗","○","—"),"—")</f>
        <v>○</v>
      </c>
      <c r="P35" s="31" t="str">
        <f t="array" aca="1" ref="P35" ca="1">IFERROR(CHOOSE(MATCH('📊 Training Matrix'!$AG$37,{"VALID","EXPIRING","EXPIRED","NOT TRAINED","N/A"},0),"✓","!","✗","○","—"),"—")</f>
        <v>○</v>
      </c>
      <c r="Q35" s="31" t="str">
        <f t="array" aca="1" ref="Q35" ca="1">IFERROR(CHOOSE(MATCH('📊 Training Matrix'!$AI$37,{"VALID","EXPIRING","EXPIRED","NOT TRAINED","N/A"},0),"✓","!","✗","○","—"),"—")</f>
        <v>○</v>
      </c>
      <c r="R35" s="30" t="str">
        <f t="array" aca="1" ref="R35" ca="1">IFERROR(CHOOSE(MATCH('📊 Training Matrix'!$AK$37,{"VALID","EXPIRING","EXPIRED","NOT TRAINED","N/A"},0),"✓","!","✗","○","—"),"—")</f>
        <v>✓</v>
      </c>
      <c r="S35" s="31" t="str">
        <f t="array" aca="1" ref="S35" ca="1">IFERROR(CHOOSE(MATCH('📊 Training Matrix'!$AM$37,{"VALID","EXPIRING","EXPIRED","NOT TRAINED","N/A"},0),"✓","!","✗","○","—"),"—")</f>
        <v>○</v>
      </c>
      <c r="T35" s="31" t="str">
        <f t="array" aca="1" ref="T35" ca="1">IFERROR(CHOOSE(MATCH('📊 Training Matrix'!$AO$37,{"VALID","EXPIRING","EXPIRED","NOT TRAINED","N/A"},0),"✓","!","✗","○","—"),"—")</f>
        <v>○</v>
      </c>
      <c r="U35" s="31" t="str">
        <f t="array" aca="1" ref="U35" ca="1">IFERROR(CHOOSE(MATCH('📊 Training Matrix'!$AQ$37,{"VALID","EXPIRING","EXPIRED","NOT TRAINED","N/A"},0),"✓","!","✗","○","—"),"—")</f>
        <v>○</v>
      </c>
      <c r="V35" s="31" t="str">
        <f t="array" aca="1" ref="V35" ca="1">IFERROR(CHOOSE(MATCH('📊 Training Matrix'!$AS$37,{"VALID","EXPIRING","EXPIRED","NOT TRAINED","N/A"},0),"✓","!","✗","○","—"),"—")</f>
        <v>○</v>
      </c>
      <c r="W35" s="31" t="str">
        <f t="array" aca="1" ref="W35" ca="1">IFERROR(CHOOSE(MATCH('📊 Training Matrix'!$AU$37,{"VALID","EXPIRING","EXPIRED","NOT TRAINED","N/A"},0),"✓","!","✗","○","—"),"—")</f>
        <v>○</v>
      </c>
      <c r="X35" s="30" t="str">
        <f t="array" aca="1" ref="X35" ca="1">IFERROR(CHOOSE(MATCH('📊 Training Matrix'!$AW$37,{"VALID","EXPIRING","EXPIRED","NOT TRAINED","N/A"},0),"✓","!","✗","○","—"),"—")</f>
        <v>✓</v>
      </c>
    </row>
    <row r="36" spans="1:24" ht="15.75" customHeight="1" x14ac:dyDescent="0.2">
      <c r="A36" s="61" t="s">
        <v>588</v>
      </c>
      <c r="B36" s="62" t="s">
        <v>134</v>
      </c>
      <c r="C36" s="63" t="s">
        <v>977</v>
      </c>
      <c r="D36" s="64">
        <f ca="1">'📊 Training Matrix'!$I$38</f>
        <v>0</v>
      </c>
      <c r="E36" s="43" t="str">
        <f t="array" aca="1" ref="E36" ca="1">IFERROR(CHOOSE(MATCH('📊 Training Matrix'!$K$38,{"VALID","EXPIRING","EXPIRED","NOT TRAINED","N/A"},0),"✓","!","✗","○","—"),"—")</f>
        <v>✗</v>
      </c>
      <c r="F36" s="43" t="str">
        <f t="array" aca="1" ref="F36" ca="1">IFERROR(CHOOSE(MATCH('📊 Training Matrix'!$M$38,{"VALID","EXPIRING","EXPIRED","NOT TRAINED","N/A"},0),"✓","!","✗","○","—"),"—")</f>
        <v>✗</v>
      </c>
      <c r="G36" s="31" t="str">
        <f t="array" aca="1" ref="G36" ca="1">IFERROR(CHOOSE(MATCH('📊 Training Matrix'!$O$38,{"VALID","EXPIRING","EXPIRED","NOT TRAINED","N/A"},0),"✓","!","✗","○","—"),"—")</f>
        <v>○</v>
      </c>
      <c r="H36" s="43" t="str">
        <f t="array" aca="1" ref="H36" ca="1">IFERROR(CHOOSE(MATCH('📊 Training Matrix'!$Q$38,{"VALID","EXPIRING","EXPIRED","NOT TRAINED","N/A"},0),"✓","!","✗","○","—"),"—")</f>
        <v>✗</v>
      </c>
      <c r="I36" s="43" t="str">
        <f t="array" aca="1" ref="I36" ca="1">IFERROR(CHOOSE(MATCH('📊 Training Matrix'!$S$38,{"VALID","EXPIRING","EXPIRED","NOT TRAINED","N/A"},0),"✓","!","✗","○","—"),"—")</f>
        <v>✗</v>
      </c>
      <c r="J36" s="31" t="str">
        <f t="array" aca="1" ref="J36" ca="1">IFERROR(CHOOSE(MATCH('📊 Training Matrix'!$U$38,{"VALID","EXPIRING","EXPIRED","NOT TRAINED","N/A"},0),"✓","!","✗","○","—"),"—")</f>
        <v>○</v>
      </c>
      <c r="K36" s="31" t="str">
        <f t="array" aca="1" ref="K36" ca="1">IFERROR(CHOOSE(MATCH('📊 Training Matrix'!$W$38,{"VALID","EXPIRING","EXPIRED","NOT TRAINED","N/A"},0),"✓","!","✗","○","—"),"—")</f>
        <v>○</v>
      </c>
      <c r="L36" s="31" t="str">
        <f t="array" aca="1" ref="L36" ca="1">IFERROR(CHOOSE(MATCH('📊 Training Matrix'!$Y$38,{"VALID","EXPIRING","EXPIRED","NOT TRAINED","N/A"},0),"✓","!","✗","○","—"),"—")</f>
        <v>○</v>
      </c>
      <c r="M36" s="31" t="str">
        <f t="array" aca="1" ref="M36" ca="1">IFERROR(CHOOSE(MATCH('📊 Training Matrix'!$AA$38,{"VALID","EXPIRING","EXPIRED","NOT TRAINED","N/A"},0),"✓","!","✗","○","—"),"—")</f>
        <v>○</v>
      </c>
      <c r="N36" s="31" t="str">
        <f t="array" aca="1" ref="N36" ca="1">IFERROR(CHOOSE(MATCH('📊 Training Matrix'!$AC$38,{"VALID","EXPIRING","EXPIRED","NOT TRAINED","N/A"},0),"✓","!","✗","○","—"),"—")</f>
        <v>○</v>
      </c>
      <c r="O36" s="31" t="str">
        <f t="array" aca="1" ref="O36" ca="1">IFERROR(CHOOSE(MATCH('📊 Training Matrix'!$AE$38,{"VALID","EXPIRING","EXPIRED","NOT TRAINED","N/A"},0),"✓","!","✗","○","—"),"—")</f>
        <v>○</v>
      </c>
      <c r="P36" s="31" t="str">
        <f t="array" aca="1" ref="P36" ca="1">IFERROR(CHOOSE(MATCH('📊 Training Matrix'!$AG$38,{"VALID","EXPIRING","EXPIRED","NOT TRAINED","N/A"},0),"✓","!","✗","○","—"),"—")</f>
        <v>○</v>
      </c>
      <c r="Q36" s="31" t="str">
        <f t="array" aca="1" ref="Q36" ca="1">IFERROR(CHOOSE(MATCH('📊 Training Matrix'!$AI$38,{"VALID","EXPIRING","EXPIRED","NOT TRAINED","N/A"},0),"✓","!","✗","○","—"),"—")</f>
        <v>○</v>
      </c>
      <c r="R36" s="31" t="str">
        <f t="array" aca="1" ref="R36" ca="1">IFERROR(CHOOSE(MATCH('📊 Training Matrix'!$AK$38,{"VALID","EXPIRING","EXPIRED","NOT TRAINED","N/A"},0),"✓","!","✗","○","—"),"—")</f>
        <v>○</v>
      </c>
      <c r="S36" s="31" t="str">
        <f t="array" aca="1" ref="S36" ca="1">IFERROR(CHOOSE(MATCH('📊 Training Matrix'!$AM$38,{"VALID","EXPIRING","EXPIRED","NOT TRAINED","N/A"},0),"✓","!","✗","○","—"),"—")</f>
        <v>○</v>
      </c>
      <c r="T36" s="31" t="str">
        <f t="array" aca="1" ref="T36" ca="1">IFERROR(CHOOSE(MATCH('📊 Training Matrix'!$AO$38,{"VALID","EXPIRING","EXPIRED","NOT TRAINED","N/A"},0),"✓","!","✗","○","—"),"—")</f>
        <v>○</v>
      </c>
      <c r="U36" s="73" t="str">
        <f t="array" aca="1" ref="U36" ca="1">IFERROR(CHOOSE(MATCH('📊 Training Matrix'!$AQ$38,{"VALID","EXPIRING","EXPIRED","NOT TRAINED","N/A"},0),"✓","!","✗","○","—"),"—")</f>
        <v>○</v>
      </c>
      <c r="V36" s="31" t="str">
        <f t="array" aca="1" ref="V36" ca="1">IFERROR(CHOOSE(MATCH('📊 Training Matrix'!$AS$38,{"VALID","EXPIRING","EXPIRED","NOT TRAINED","N/A"},0),"✓","!","✗","○","—"),"—")</f>
        <v>○</v>
      </c>
      <c r="W36" s="31" t="str">
        <f t="array" aca="1" ref="W36" ca="1">IFERROR(CHOOSE(MATCH('📊 Training Matrix'!$AU$38,{"VALID","EXPIRING","EXPIRED","NOT TRAINED","N/A"},0),"✓","!","✗","○","—"),"—")</f>
        <v>○</v>
      </c>
      <c r="X36" s="43" t="str">
        <f t="array" aca="1" ref="X36" ca="1">IFERROR(CHOOSE(MATCH('📊 Training Matrix'!$AW$38,{"VALID","EXPIRING","EXPIRED","NOT TRAINED","N/A"},0),"✓","!","✗","○","—"),"—")</f>
        <v>✗</v>
      </c>
    </row>
    <row r="37" spans="1:24" ht="15.75" customHeight="1" x14ac:dyDescent="0.2">
      <c r="A37" s="21" t="s">
        <v>978</v>
      </c>
      <c r="B37" s="22" t="s">
        <v>74</v>
      </c>
      <c r="C37" s="23" t="s">
        <v>979</v>
      </c>
      <c r="D37" s="25">
        <f ca="1">'📊 Training Matrix'!$I$39</f>
        <v>0.5</v>
      </c>
      <c r="E37" s="30" t="str">
        <f t="array" aca="1" ref="E37" ca="1">IFERROR(CHOOSE(MATCH('📊 Training Matrix'!$K$39,{"VALID","EXPIRING","EXPIRED","NOT TRAINED","N/A"},0),"✓","!","✗","○","—"),"—")</f>
        <v>✓</v>
      </c>
      <c r="F37" s="31" t="str">
        <f t="array" aca="1" ref="F37" ca="1">IFERROR(CHOOSE(MATCH('📊 Training Matrix'!$M$39,{"VALID","EXPIRING","EXPIRED","NOT TRAINED","N/A"},0),"✓","!","✗","○","—"),"—")</f>
        <v>○</v>
      </c>
      <c r="G37" s="31" t="str">
        <f t="array" aca="1" ref="G37" ca="1">IFERROR(CHOOSE(MATCH('📊 Training Matrix'!$O$39,{"VALID","EXPIRING","EXPIRED","NOT TRAINED","N/A"},0),"✓","!","✗","○","—"),"—")</f>
        <v>○</v>
      </c>
      <c r="H37" s="30" t="str">
        <f t="array" aca="1" ref="H37" ca="1">IFERROR(CHOOSE(MATCH('📊 Training Matrix'!$Q$39,{"VALID","EXPIRING","EXPIRED","NOT TRAINED","N/A"},0),"✓","!","✗","○","—"),"—")</f>
        <v>✓</v>
      </c>
      <c r="I37" s="43" t="str">
        <f t="array" aca="1" ref="I37" ca="1">IFERROR(CHOOSE(MATCH('📊 Training Matrix'!$S$39,{"VALID","EXPIRING","EXPIRED","NOT TRAINED","N/A"},0),"✓","!","✗","○","—"),"—")</f>
        <v>✗</v>
      </c>
      <c r="J37" s="31" t="str">
        <f t="array" aca="1" ref="J37" ca="1">IFERROR(CHOOSE(MATCH('📊 Training Matrix'!$U$39,{"VALID","EXPIRING","EXPIRED","NOT TRAINED","N/A"},0),"✓","!","✗","○","—"),"—")</f>
        <v>○</v>
      </c>
      <c r="K37" s="31" t="str">
        <f t="array" aca="1" ref="K37" ca="1">IFERROR(CHOOSE(MATCH('📊 Training Matrix'!$W$39,{"VALID","EXPIRING","EXPIRED","NOT TRAINED","N/A"},0),"✓","!","✗","○","—"),"—")</f>
        <v>○</v>
      </c>
      <c r="L37" s="31" t="str">
        <f t="array" aca="1" ref="L37" ca="1">IFERROR(CHOOSE(MATCH('📊 Training Matrix'!$Y$39,{"VALID","EXPIRING","EXPIRED","NOT TRAINED","N/A"},0),"✓","!","✗","○","—"),"—")</f>
        <v>○</v>
      </c>
      <c r="M37" s="31" t="str">
        <f t="array" aca="1" ref="M37" ca="1">IFERROR(CHOOSE(MATCH('📊 Training Matrix'!$AA$39,{"VALID","EXPIRING","EXPIRED","NOT TRAINED","N/A"},0),"✓","!","✗","○","—"),"—")</f>
        <v>○</v>
      </c>
      <c r="N37" s="31" t="str">
        <f t="array" aca="1" ref="N37" ca="1">IFERROR(CHOOSE(MATCH('📊 Training Matrix'!$AC$39,{"VALID","EXPIRING","EXPIRED","NOT TRAINED","N/A"},0),"✓","!","✗","○","—"),"—")</f>
        <v>○</v>
      </c>
      <c r="O37" s="31" t="str">
        <f t="array" aca="1" ref="O37" ca="1">IFERROR(CHOOSE(MATCH('📊 Training Matrix'!$AE$39,{"VALID","EXPIRING","EXPIRED","NOT TRAINED","N/A"},0),"✓","!","✗","○","—"),"—")</f>
        <v>○</v>
      </c>
      <c r="P37" s="31" t="str">
        <f t="array" aca="1" ref="P37" ca="1">IFERROR(CHOOSE(MATCH('📊 Training Matrix'!$AG$39,{"VALID","EXPIRING","EXPIRED","NOT TRAINED","N/A"},0),"✓","!","✗","○","—"),"—")</f>
        <v>○</v>
      </c>
      <c r="Q37" s="31" t="str">
        <f t="array" aca="1" ref="Q37" ca="1">IFERROR(CHOOSE(MATCH('📊 Training Matrix'!$AI$39,{"VALID","EXPIRING","EXPIRED","NOT TRAINED","N/A"},0),"✓","!","✗","○","—"),"—")</f>
        <v>○</v>
      </c>
      <c r="R37" s="31" t="str">
        <f t="array" aca="1" ref="R37" ca="1">IFERROR(CHOOSE(MATCH('📊 Training Matrix'!$AK$39,{"VALID","EXPIRING","EXPIRED","NOT TRAINED","N/A"},0),"✓","!","✗","○","—"),"—")</f>
        <v>○</v>
      </c>
      <c r="S37" s="31" t="str">
        <f t="array" aca="1" ref="S37" ca="1">IFERROR(CHOOSE(MATCH('📊 Training Matrix'!$AM$39,{"VALID","EXPIRING","EXPIRED","NOT TRAINED","N/A"},0),"✓","!","✗","○","—"),"—")</f>
        <v>○</v>
      </c>
      <c r="T37" s="31" t="str">
        <f t="array" aca="1" ref="T37" ca="1">IFERROR(CHOOSE(MATCH('📊 Training Matrix'!$AO$39,{"VALID","EXPIRING","EXPIRED","NOT TRAINED","N/A"},0),"✓","!","✗","○","—"),"—")</f>
        <v>○</v>
      </c>
      <c r="U37" s="31" t="str">
        <f t="array" aca="1" ref="U37" ca="1">IFERROR(CHOOSE(MATCH('📊 Training Matrix'!$AQ$39,{"VALID","EXPIRING","EXPIRED","NOT TRAINED","N/A"},0),"✓","!","✗","○","—"),"—")</f>
        <v>○</v>
      </c>
      <c r="V37" s="31" t="str">
        <f t="array" aca="1" ref="V37" ca="1">IFERROR(CHOOSE(MATCH('📊 Training Matrix'!$AS$39,{"VALID","EXPIRING","EXPIRED","NOT TRAINED","N/A"},0),"✓","!","✗","○","—"),"—")</f>
        <v>○</v>
      </c>
      <c r="W37" s="31" t="str">
        <f t="array" aca="1" ref="W37" ca="1">IFERROR(CHOOSE(MATCH('📊 Training Matrix'!$AU$39,{"VALID","EXPIRING","EXPIRED","NOT TRAINED","N/A"},0),"✓","!","✗","○","—"),"—")</f>
        <v>○</v>
      </c>
      <c r="X37" s="65" t="str">
        <f t="array" aca="1" ref="X37" ca="1">IFERROR(CHOOSE(MATCH('📊 Training Matrix'!$AW$39,{"VALID","EXPIRING","EXPIRED","NOT TRAINED","N/A"},0),"✓","!","✗","○","—"),"—")</f>
        <v>✗</v>
      </c>
    </row>
    <row r="38" spans="1:24" ht="15.75" customHeight="1" x14ac:dyDescent="0.2">
      <c r="A38" s="21" t="s">
        <v>980</v>
      </c>
      <c r="B38" s="22" t="s">
        <v>74</v>
      </c>
      <c r="C38" s="23" t="s">
        <v>977</v>
      </c>
      <c r="D38" s="25">
        <f ca="1">'📊 Training Matrix'!$I$40</f>
        <v>0.16666666666666666</v>
      </c>
      <c r="E38" s="43" t="str">
        <f t="array" aca="1" ref="E38" ca="1">IFERROR(CHOOSE(MATCH('📊 Training Matrix'!$K$40,{"VALID","EXPIRING","EXPIRED","NOT TRAINED","N/A"},0),"✓","!","✗","○","—"),"—")</f>
        <v>✗</v>
      </c>
      <c r="F38" s="30" t="str">
        <f t="array" aca="1" ref="F38" ca="1">IFERROR(CHOOSE(MATCH('📊 Training Matrix'!$M$40,{"VALID","EXPIRING","EXPIRED","NOT TRAINED","N/A"},0),"✓","!","✗","○","—"),"—")</f>
        <v>✓</v>
      </c>
      <c r="G38" s="31" t="str">
        <f t="array" aca="1" ref="G38" ca="1">IFERROR(CHOOSE(MATCH('📊 Training Matrix'!$O$40,{"VALID","EXPIRING","EXPIRED","NOT TRAINED","N/A"},0),"✓","!","✗","○","—"),"—")</f>
        <v>○</v>
      </c>
      <c r="H38" s="43" t="str">
        <f t="array" aca="1" ref="H38" ca="1">IFERROR(CHOOSE(MATCH('📊 Training Matrix'!$Q$40,{"VALID","EXPIRING","EXPIRED","NOT TRAINED","N/A"},0),"✓","!","✗","○","—"),"—")</f>
        <v>✗</v>
      </c>
      <c r="I38" s="43" t="str">
        <f t="array" aca="1" ref="I38" ca="1">IFERROR(CHOOSE(MATCH('📊 Training Matrix'!$S$40,{"VALID","EXPIRING","EXPIRED","NOT TRAINED","N/A"},0),"✓","!","✗","○","—"),"—")</f>
        <v>✗</v>
      </c>
      <c r="J38" s="31" t="str">
        <f t="array" aca="1" ref="J38" ca="1">IFERROR(CHOOSE(MATCH('📊 Training Matrix'!$U$40,{"VALID","EXPIRING","EXPIRED","NOT TRAINED","N/A"},0),"✓","!","✗","○","—"),"—")</f>
        <v>○</v>
      </c>
      <c r="K38" s="31" t="str">
        <f t="array" aca="1" ref="K38" ca="1">IFERROR(CHOOSE(MATCH('📊 Training Matrix'!$W$40,{"VALID","EXPIRING","EXPIRED","NOT TRAINED","N/A"},0),"✓","!","✗","○","—"),"—")</f>
        <v>○</v>
      </c>
      <c r="L38" s="31" t="str">
        <f t="array" aca="1" ref="L38" ca="1">IFERROR(CHOOSE(MATCH('📊 Training Matrix'!$Y$40,{"VALID","EXPIRING","EXPIRED","NOT TRAINED","N/A"},0),"✓","!","✗","○","—"),"—")</f>
        <v>○</v>
      </c>
      <c r="M38" s="31" t="str">
        <f t="array" aca="1" ref="M38" ca="1">IFERROR(CHOOSE(MATCH('📊 Training Matrix'!$AA$40,{"VALID","EXPIRING","EXPIRED","NOT TRAINED","N/A"},0),"✓","!","✗","○","—"),"—")</f>
        <v>○</v>
      </c>
      <c r="N38" s="31" t="str">
        <f t="array" aca="1" ref="N38" ca="1">IFERROR(CHOOSE(MATCH('📊 Training Matrix'!$AC$40,{"VALID","EXPIRING","EXPIRED","NOT TRAINED","N/A"},0),"✓","!","✗","○","—"),"—")</f>
        <v>○</v>
      </c>
      <c r="O38" s="31" t="str">
        <f t="array" aca="1" ref="O38" ca="1">IFERROR(CHOOSE(MATCH('📊 Training Matrix'!$AE$40,{"VALID","EXPIRING","EXPIRED","NOT TRAINED","N/A"},0),"✓","!","✗","○","—"),"—")</f>
        <v>○</v>
      </c>
      <c r="P38" s="31" t="str">
        <f t="array" aca="1" ref="P38" ca="1">IFERROR(CHOOSE(MATCH('📊 Training Matrix'!$AG$40,{"VALID","EXPIRING","EXPIRED","NOT TRAINED","N/A"},0),"✓","!","✗","○","—"),"—")</f>
        <v>○</v>
      </c>
      <c r="Q38" s="31" t="str">
        <f t="array" aca="1" ref="Q38" ca="1">IFERROR(CHOOSE(MATCH('📊 Training Matrix'!$AI$40,{"VALID","EXPIRING","EXPIRED","NOT TRAINED","N/A"},0),"✓","!","✗","○","—"),"—")</f>
        <v>○</v>
      </c>
      <c r="R38" s="31" t="str">
        <f t="array" aca="1" ref="R38" ca="1">IFERROR(CHOOSE(MATCH('📊 Training Matrix'!$AK$40,{"VALID","EXPIRING","EXPIRED","NOT TRAINED","N/A"},0),"✓","!","✗","○","—"),"—")</f>
        <v>○</v>
      </c>
      <c r="S38" s="31" t="str">
        <f t="array" aca="1" ref="S38" ca="1">IFERROR(CHOOSE(MATCH('📊 Training Matrix'!$AM$40,{"VALID","EXPIRING","EXPIRED","NOT TRAINED","N/A"},0),"✓","!","✗","○","—"),"—")</f>
        <v>○</v>
      </c>
      <c r="T38" s="31" t="str">
        <f t="array" aca="1" ref="T38" ca="1">IFERROR(CHOOSE(MATCH('📊 Training Matrix'!$AO$40,{"VALID","EXPIRING","EXPIRED","NOT TRAINED","N/A"},0),"✓","!","✗","○","—"),"—")</f>
        <v>○</v>
      </c>
      <c r="U38" s="43" t="str">
        <f t="array" aca="1" ref="U38" ca="1">IFERROR(CHOOSE(MATCH('📊 Training Matrix'!$AQ$40,{"VALID","EXPIRING","EXPIRED","NOT TRAINED","N/A"},0),"✓","!","✗","○","—"),"—")</f>
        <v>✗</v>
      </c>
      <c r="V38" s="31" t="str">
        <f t="array" aca="1" ref="V38" ca="1">IFERROR(CHOOSE(MATCH('📊 Training Matrix'!$AS$40,{"VALID","EXPIRING","EXPIRED","NOT TRAINED","N/A"},0),"✓","!","✗","○","—"),"—")</f>
        <v>○</v>
      </c>
      <c r="W38" s="31" t="str">
        <f t="array" aca="1" ref="W38" ca="1">IFERROR(CHOOSE(MATCH('📊 Training Matrix'!$AU$40,{"VALID","EXPIRING","EXPIRED","NOT TRAINED","N/A"},0),"✓","!","✗","○","—"),"—")</f>
        <v>○</v>
      </c>
      <c r="X38" s="43" t="str">
        <f t="array" aca="1" ref="X38" ca="1">IFERROR(CHOOSE(MATCH('📊 Training Matrix'!$AW$40,{"VALID","EXPIRING","EXPIRED","NOT TRAINED","N/A"},0),"✓","!","✗","○","—"),"—")</f>
        <v>✗</v>
      </c>
    </row>
    <row r="39" spans="1:24" ht="15.75" customHeight="1" x14ac:dyDescent="0.2">
      <c r="A39" s="68" t="s">
        <v>599</v>
      </c>
      <c r="B39" s="70" t="s">
        <v>134</v>
      </c>
      <c r="C39" s="71" t="s">
        <v>981</v>
      </c>
      <c r="D39" s="72">
        <f ca="1">'📊 Training Matrix'!$I$41</f>
        <v>0.33333333333333331</v>
      </c>
      <c r="E39" s="43" t="str">
        <f t="array" aca="1" ref="E39" ca="1">IFERROR(CHOOSE(MATCH('📊 Training Matrix'!$K$41,{"VALID","EXPIRING","EXPIRED","NOT TRAINED","N/A"},0),"✓","!","✗","○","—"),"—")</f>
        <v>✗</v>
      </c>
      <c r="F39" s="31" t="str">
        <f t="array" aca="1" ref="F39" ca="1">IFERROR(CHOOSE(MATCH('📊 Training Matrix'!$M$41,{"VALID","EXPIRING","EXPIRED","NOT TRAINED","N/A"},0),"✓","!","✗","○","—"),"—")</f>
        <v>○</v>
      </c>
      <c r="G39" s="31" t="str">
        <f t="array" aca="1" ref="G39" ca="1">IFERROR(CHOOSE(MATCH('📊 Training Matrix'!$O$41,{"VALID","EXPIRING","EXPIRED","NOT TRAINED","N/A"},0),"✓","!","✗","○","—"),"—")</f>
        <v>○</v>
      </c>
      <c r="H39" s="43" t="str">
        <f t="array" aca="1" ref="H39" ca="1">IFERROR(CHOOSE(MATCH('📊 Training Matrix'!$Q$41,{"VALID","EXPIRING","EXPIRED","NOT TRAINED","N/A"},0),"✓","!","✗","○","—"),"—")</f>
        <v>✗</v>
      </c>
      <c r="I39" s="30" t="str">
        <f t="array" aca="1" ref="I39" ca="1">IFERROR(CHOOSE(MATCH('📊 Training Matrix'!$S$41,{"VALID","EXPIRING","EXPIRED","NOT TRAINED","N/A"},0),"✓","!","✗","○","—"),"—")</f>
        <v>✓</v>
      </c>
      <c r="J39" s="31" t="str">
        <f t="array" aca="1" ref="J39" ca="1">IFERROR(CHOOSE(MATCH('📊 Training Matrix'!$U$41,{"VALID","EXPIRING","EXPIRED","NOT TRAINED","N/A"},0),"✓","!","✗","○","—"),"—")</f>
        <v>○</v>
      </c>
      <c r="K39" s="31" t="str">
        <f t="array" aca="1" ref="K39" ca="1">IFERROR(CHOOSE(MATCH('📊 Training Matrix'!$W$41,{"VALID","EXPIRING","EXPIRED","NOT TRAINED","N/A"},0),"✓","!","✗","○","—"),"—")</f>
        <v>○</v>
      </c>
      <c r="L39" s="31" t="str">
        <f t="array" aca="1" ref="L39" ca="1">IFERROR(CHOOSE(MATCH('📊 Training Matrix'!$Y$41,{"VALID","EXPIRING","EXPIRED","NOT TRAINED","N/A"},0),"✓","!","✗","○","—"),"—")</f>
        <v>○</v>
      </c>
      <c r="M39" s="31" t="str">
        <f t="array" aca="1" ref="M39" ca="1">IFERROR(CHOOSE(MATCH('📊 Training Matrix'!$AA$41,{"VALID","EXPIRING","EXPIRED","NOT TRAINED","N/A"},0),"✓","!","✗","○","—"),"—")</f>
        <v>○</v>
      </c>
      <c r="N39" s="31" t="str">
        <f t="array" aca="1" ref="N39" ca="1">IFERROR(CHOOSE(MATCH('📊 Training Matrix'!$AC$41,{"VALID","EXPIRING","EXPIRED","NOT TRAINED","N/A"},0),"✓","!","✗","○","—"),"—")</f>
        <v>○</v>
      </c>
      <c r="O39" s="31" t="str">
        <f t="array" aca="1" ref="O39" ca="1">IFERROR(CHOOSE(MATCH('📊 Training Matrix'!$AE$41,{"VALID","EXPIRING","EXPIRED","NOT TRAINED","N/A"},0),"✓","!","✗","○","—"),"—")</f>
        <v>○</v>
      </c>
      <c r="P39" s="31" t="str">
        <f t="array" aca="1" ref="P39" ca="1">IFERROR(CHOOSE(MATCH('📊 Training Matrix'!$AG$41,{"VALID","EXPIRING","EXPIRED","NOT TRAINED","N/A"},0),"✓","!","✗","○","—"),"—")</f>
        <v>○</v>
      </c>
      <c r="Q39" s="31" t="str">
        <f t="array" aca="1" ref="Q39" ca="1">IFERROR(CHOOSE(MATCH('📊 Training Matrix'!$AI$41,{"VALID","EXPIRING","EXPIRED","NOT TRAINED","N/A"},0),"✓","!","✗","○","—"),"—")</f>
        <v>○</v>
      </c>
      <c r="R39" s="31" t="str">
        <f t="array" aca="1" ref="R39" ca="1">IFERROR(CHOOSE(MATCH('📊 Training Matrix'!$AK$41,{"VALID","EXPIRING","EXPIRED","NOT TRAINED","N/A"},0),"✓","!","✗","○","—"),"—")</f>
        <v>○</v>
      </c>
      <c r="S39" s="31" t="str">
        <f t="array" aca="1" ref="S39" ca="1">IFERROR(CHOOSE(MATCH('📊 Training Matrix'!$AM$41,{"VALID","EXPIRING","EXPIRED","NOT TRAINED","N/A"},0),"✓","!","✗","○","—"),"—")</f>
        <v>○</v>
      </c>
      <c r="T39" s="31" t="str">
        <f t="array" aca="1" ref="T39" ca="1">IFERROR(CHOOSE(MATCH('📊 Training Matrix'!$AO$41,{"VALID","EXPIRING","EXPIRED","NOT TRAINED","N/A"},0),"✓","!","✗","○","—"),"—")</f>
        <v>○</v>
      </c>
      <c r="U39" s="31" t="str">
        <f t="array" aca="1" ref="U39" ca="1">IFERROR(CHOOSE(MATCH('📊 Training Matrix'!$AQ$41,{"VALID","EXPIRING","EXPIRED","NOT TRAINED","N/A"},0),"✓","!","✗","○","—"),"—")</f>
        <v>○</v>
      </c>
      <c r="V39" s="31" t="str">
        <f t="array" aca="1" ref="V39" ca="1">IFERROR(CHOOSE(MATCH('📊 Training Matrix'!$AS$41,{"VALID","EXPIRING","EXPIRED","NOT TRAINED","N/A"},0),"✓","!","✗","○","—"),"—")</f>
        <v>○</v>
      </c>
      <c r="W39" s="31" t="str">
        <f t="array" aca="1" ref="W39" ca="1">IFERROR(CHOOSE(MATCH('📊 Training Matrix'!$AU$41,{"VALID","EXPIRING","EXPIRED","NOT TRAINED","N/A"},0),"✓","!","✗","○","—"),"—")</f>
        <v>○</v>
      </c>
      <c r="X39" s="73" t="str">
        <f t="array" aca="1" ref="X39" ca="1">IFERROR(CHOOSE(MATCH('📊 Training Matrix'!$AW$41,{"VALID","EXPIRING","EXPIRED","NOT TRAINED","N/A"},0),"✓","!","✗","○","—"),"—")</f>
        <v>○</v>
      </c>
    </row>
    <row r="40" spans="1:24" ht="15.75" customHeight="1" x14ac:dyDescent="0.2">
      <c r="A40" s="61" t="s">
        <v>982</v>
      </c>
      <c r="B40" s="62" t="s">
        <v>134</v>
      </c>
      <c r="C40" s="63" t="s">
        <v>979</v>
      </c>
      <c r="D40" s="64">
        <f ca="1">'📊 Training Matrix'!$I$42</f>
        <v>0.5</v>
      </c>
      <c r="E40" s="30" t="str">
        <f t="array" aca="1" ref="E40" ca="1">IFERROR(CHOOSE(MATCH('📊 Training Matrix'!$K$42,{"VALID","EXPIRING","EXPIRED","NOT TRAINED","N/A"},0),"✓","!","✗","○","—"),"—")</f>
        <v>✓</v>
      </c>
      <c r="F40" s="31" t="str">
        <f t="array" aca="1" ref="F40" ca="1">IFERROR(CHOOSE(MATCH('📊 Training Matrix'!$M$42,{"VALID","EXPIRING","EXPIRED","NOT TRAINED","N/A"},0),"✓","!","✗","○","—"),"—")</f>
        <v>○</v>
      </c>
      <c r="G40" s="31" t="str">
        <f t="array" aca="1" ref="G40" ca="1">IFERROR(CHOOSE(MATCH('📊 Training Matrix'!$O$42,{"VALID","EXPIRING","EXPIRED","NOT TRAINED","N/A"},0),"✓","!","✗","○","—"),"—")</f>
        <v>○</v>
      </c>
      <c r="H40" s="30" t="str">
        <f t="array" aca="1" ref="H40" ca="1">IFERROR(CHOOSE(MATCH('📊 Training Matrix'!$Q$42,{"VALID","EXPIRING","EXPIRED","NOT TRAINED","N/A"},0),"✓","!","✗","○","—"),"—")</f>
        <v>✓</v>
      </c>
      <c r="I40" s="43" t="str">
        <f t="array" aca="1" ref="I40" ca="1">IFERROR(CHOOSE(MATCH('📊 Training Matrix'!$S$42,{"VALID","EXPIRING","EXPIRED","NOT TRAINED","N/A"},0),"✓","!","✗","○","—"),"—")</f>
        <v>✗</v>
      </c>
      <c r="J40" s="31" t="str">
        <f t="array" aca="1" ref="J40" ca="1">IFERROR(CHOOSE(MATCH('📊 Training Matrix'!$U$42,{"VALID","EXPIRING","EXPIRED","NOT TRAINED","N/A"},0),"✓","!","✗","○","—"),"—")</f>
        <v>○</v>
      </c>
      <c r="K40" s="31" t="str">
        <f t="array" aca="1" ref="K40" ca="1">IFERROR(CHOOSE(MATCH('📊 Training Matrix'!$W$42,{"VALID","EXPIRING","EXPIRED","NOT TRAINED","N/A"},0),"✓","!","✗","○","—"),"—")</f>
        <v>○</v>
      </c>
      <c r="L40" s="31" t="str">
        <f t="array" aca="1" ref="L40" ca="1">IFERROR(CHOOSE(MATCH('📊 Training Matrix'!$Y$42,{"VALID","EXPIRING","EXPIRED","NOT TRAINED","N/A"},0),"✓","!","✗","○","—"),"—")</f>
        <v>○</v>
      </c>
      <c r="M40" s="31" t="str">
        <f t="array" aca="1" ref="M40" ca="1">IFERROR(CHOOSE(MATCH('📊 Training Matrix'!$AA$42,{"VALID","EXPIRING","EXPIRED","NOT TRAINED","N/A"},0),"✓","!","✗","○","—"),"—")</f>
        <v>○</v>
      </c>
      <c r="N40" s="31" t="str">
        <f t="array" aca="1" ref="N40" ca="1">IFERROR(CHOOSE(MATCH('📊 Training Matrix'!$AC$42,{"VALID","EXPIRING","EXPIRED","NOT TRAINED","N/A"},0),"✓","!","✗","○","—"),"—")</f>
        <v>○</v>
      </c>
      <c r="O40" s="31" t="str">
        <f t="array" aca="1" ref="O40" ca="1">IFERROR(CHOOSE(MATCH('📊 Training Matrix'!$AE$42,{"VALID","EXPIRING","EXPIRED","NOT TRAINED","N/A"},0),"✓","!","✗","○","—"),"—")</f>
        <v>○</v>
      </c>
      <c r="P40" s="31" t="str">
        <f t="array" aca="1" ref="P40" ca="1">IFERROR(CHOOSE(MATCH('📊 Training Matrix'!$AG$42,{"VALID","EXPIRING","EXPIRED","NOT TRAINED","N/A"},0),"✓","!","✗","○","—"),"—")</f>
        <v>○</v>
      </c>
      <c r="Q40" s="31" t="str">
        <f t="array" aca="1" ref="Q40" ca="1">IFERROR(CHOOSE(MATCH('📊 Training Matrix'!$AI$42,{"VALID","EXPIRING","EXPIRED","NOT TRAINED","N/A"},0),"✓","!","✗","○","—"),"—")</f>
        <v>○</v>
      </c>
      <c r="R40" s="31" t="str">
        <f t="array" aca="1" ref="R40" ca="1">IFERROR(CHOOSE(MATCH('📊 Training Matrix'!$AK$42,{"VALID","EXPIRING","EXPIRED","NOT TRAINED","N/A"},0),"✓","!","✗","○","—"),"—")</f>
        <v>○</v>
      </c>
      <c r="S40" s="31" t="str">
        <f t="array" aca="1" ref="S40" ca="1">IFERROR(CHOOSE(MATCH('📊 Training Matrix'!$AM$42,{"VALID","EXPIRING","EXPIRED","NOT TRAINED","N/A"},0),"✓","!","✗","○","—"),"—")</f>
        <v>○</v>
      </c>
      <c r="T40" s="31" t="str">
        <f t="array" aca="1" ref="T40" ca="1">IFERROR(CHOOSE(MATCH('📊 Training Matrix'!$AO$42,{"VALID","EXPIRING","EXPIRED","NOT TRAINED","N/A"},0),"✓","!","✗","○","—"),"—")</f>
        <v>○</v>
      </c>
      <c r="U40" s="31" t="str">
        <f t="array" aca="1" ref="U40" ca="1">IFERROR(CHOOSE(MATCH('📊 Training Matrix'!$AQ$42,{"VALID","EXPIRING","EXPIRED","NOT TRAINED","N/A"},0),"✓","!","✗","○","—"),"—")</f>
        <v>○</v>
      </c>
      <c r="V40" s="31" t="str">
        <f t="array" aca="1" ref="V40" ca="1">IFERROR(CHOOSE(MATCH('📊 Training Matrix'!$AS$42,{"VALID","EXPIRING","EXPIRED","NOT TRAINED","N/A"},0),"✓","!","✗","○","—"),"—")</f>
        <v>○</v>
      </c>
      <c r="W40" s="31" t="str">
        <f t="array" aca="1" ref="W40" ca="1">IFERROR(CHOOSE(MATCH('📊 Training Matrix'!$AU$42,{"VALID","EXPIRING","EXPIRED","NOT TRAINED","N/A"},0),"✓","!","✗","○","—"),"—")</f>
        <v>○</v>
      </c>
      <c r="X40" s="43" t="str">
        <f t="array" aca="1" ref="X40" ca="1">IFERROR(CHOOSE(MATCH('📊 Training Matrix'!$AW$42,{"VALID","EXPIRING","EXPIRED","NOT TRAINED","N/A"},0),"✓","!","✗","○","—"),"—")</f>
        <v>✗</v>
      </c>
    </row>
    <row r="41" spans="1:24" ht="15.75" customHeight="1" x14ac:dyDescent="0.2">
      <c r="A41" s="21" t="s">
        <v>983</v>
      </c>
      <c r="B41" s="22" t="s">
        <v>74</v>
      </c>
      <c r="C41" s="23" t="s">
        <v>984</v>
      </c>
      <c r="D41" s="25">
        <f ca="1">'📊 Training Matrix'!$I$43</f>
        <v>0.4</v>
      </c>
      <c r="E41" s="30" t="str">
        <f t="array" aca="1" ref="E41" ca="1">IFERROR(CHOOSE(MATCH('📊 Training Matrix'!$K$43,{"VALID","EXPIRING","EXPIRED","NOT TRAINED","N/A"},0),"✓","!","✗","○","—"),"—")</f>
        <v>✓</v>
      </c>
      <c r="F41" s="30" t="str">
        <f t="array" aca="1" ref="F41" ca="1">IFERROR(CHOOSE(MATCH('📊 Training Matrix'!$M$43,{"VALID","EXPIRING","EXPIRED","NOT TRAINED","N/A"},0),"✓","!","✗","○","—"),"—")</f>
        <v>✓</v>
      </c>
      <c r="G41" s="31" t="str">
        <f t="array" aca="1" ref="G41" ca="1">IFERROR(CHOOSE(MATCH('📊 Training Matrix'!$O$43,{"VALID","EXPIRING","EXPIRED","NOT TRAINED","N/A"},0),"✓","!","✗","○","—"),"—")</f>
        <v>○</v>
      </c>
      <c r="H41" s="43" t="str">
        <f t="array" aca="1" ref="H41" ca="1">IFERROR(CHOOSE(MATCH('📊 Training Matrix'!$Q$43,{"VALID","EXPIRING","EXPIRED","NOT TRAINED","N/A"},0),"✓","!","✗","○","—"),"—")</f>
        <v>✗</v>
      </c>
      <c r="I41" s="43" t="str">
        <f t="array" aca="1" ref="I41" ca="1">IFERROR(CHOOSE(MATCH('📊 Training Matrix'!$S$43,{"VALID","EXPIRING","EXPIRED","NOT TRAINED","N/A"},0),"✓","!","✗","○","—"),"—")</f>
        <v>✗</v>
      </c>
      <c r="J41" s="31" t="str">
        <f t="array" aca="1" ref="J41" ca="1">IFERROR(CHOOSE(MATCH('📊 Training Matrix'!$U$43,{"VALID","EXPIRING","EXPIRED","NOT TRAINED","N/A"},0),"✓","!","✗","○","—"),"—")</f>
        <v>○</v>
      </c>
      <c r="K41" s="31" t="str">
        <f t="array" aca="1" ref="K41" ca="1">IFERROR(CHOOSE(MATCH('📊 Training Matrix'!$W$43,{"VALID","EXPIRING","EXPIRED","NOT TRAINED","N/A"},0),"✓","!","✗","○","—"),"—")</f>
        <v>○</v>
      </c>
      <c r="L41" s="31" t="str">
        <f t="array" aca="1" ref="L41" ca="1">IFERROR(CHOOSE(MATCH('📊 Training Matrix'!$Y$43,{"VALID","EXPIRING","EXPIRED","NOT TRAINED","N/A"},0),"✓","!","✗","○","—"),"—")</f>
        <v>○</v>
      </c>
      <c r="M41" s="31" t="str">
        <f t="array" aca="1" ref="M41" ca="1">IFERROR(CHOOSE(MATCH('📊 Training Matrix'!$AA$43,{"VALID","EXPIRING","EXPIRED","NOT TRAINED","N/A"},0),"✓","!","✗","○","—"),"—")</f>
        <v>○</v>
      </c>
      <c r="N41" s="31" t="str">
        <f t="array" aca="1" ref="N41" ca="1">IFERROR(CHOOSE(MATCH('📊 Training Matrix'!$AC$43,{"VALID","EXPIRING","EXPIRED","NOT TRAINED","N/A"},0),"✓","!","✗","○","—"),"—")</f>
        <v>○</v>
      </c>
      <c r="O41" s="31" t="str">
        <f t="array" aca="1" ref="O41" ca="1">IFERROR(CHOOSE(MATCH('📊 Training Matrix'!$AE$43,{"VALID","EXPIRING","EXPIRED","NOT TRAINED","N/A"},0),"✓","!","✗","○","—"),"—")</f>
        <v>○</v>
      </c>
      <c r="P41" s="31" t="str">
        <f t="array" aca="1" ref="P41" ca="1">IFERROR(CHOOSE(MATCH('📊 Training Matrix'!$AG$43,{"VALID","EXPIRING","EXPIRED","NOT TRAINED","N/A"},0),"✓","!","✗","○","—"),"—")</f>
        <v>○</v>
      </c>
      <c r="Q41" s="31" t="str">
        <f t="array" aca="1" ref="Q41" ca="1">IFERROR(CHOOSE(MATCH('📊 Training Matrix'!$AI$43,{"VALID","EXPIRING","EXPIRED","NOT TRAINED","N/A"},0),"✓","!","✗","○","—"),"—")</f>
        <v>○</v>
      </c>
      <c r="R41" s="31" t="str">
        <f t="array" aca="1" ref="R41" ca="1">IFERROR(CHOOSE(MATCH('📊 Training Matrix'!$AK$43,{"VALID","EXPIRING","EXPIRED","NOT TRAINED","N/A"},0),"✓","!","✗","○","—"),"—")</f>
        <v>○</v>
      </c>
      <c r="S41" s="31" t="str">
        <f t="array" aca="1" ref="S41" ca="1">IFERROR(CHOOSE(MATCH('📊 Training Matrix'!$AM$43,{"VALID","EXPIRING","EXPIRED","NOT TRAINED","N/A"},0),"✓","!","✗","○","—"),"—")</f>
        <v>○</v>
      </c>
      <c r="T41" s="31" t="str">
        <f t="array" aca="1" ref="T41" ca="1">IFERROR(CHOOSE(MATCH('📊 Training Matrix'!$AO$43,{"VALID","EXPIRING","EXPIRED","NOT TRAINED","N/A"},0),"✓","!","✗","○","—"),"—")</f>
        <v>○</v>
      </c>
      <c r="U41" s="31" t="str">
        <f t="array" aca="1" ref="U41" ca="1">IFERROR(CHOOSE(MATCH('📊 Training Matrix'!$AQ$43,{"VALID","EXPIRING","EXPIRED","NOT TRAINED","N/A"},0),"✓","!","✗","○","—"),"—")</f>
        <v>○</v>
      </c>
      <c r="V41" s="31" t="str">
        <f t="array" aca="1" ref="V41" ca="1">IFERROR(CHOOSE(MATCH('📊 Training Matrix'!$AS$43,{"VALID","EXPIRING","EXPIRED","NOT TRAINED","N/A"},0),"✓","!","✗","○","—"),"—")</f>
        <v>○</v>
      </c>
      <c r="W41" s="31" t="str">
        <f t="array" aca="1" ref="W41" ca="1">IFERROR(CHOOSE(MATCH('📊 Training Matrix'!$AU$43,{"VALID","EXPIRING","EXPIRED","NOT TRAINED","N/A"},0),"✓","!","✗","○","—"),"—")</f>
        <v>○</v>
      </c>
      <c r="X41" s="43" t="str">
        <f t="array" aca="1" ref="X41" ca="1">IFERROR(CHOOSE(MATCH('📊 Training Matrix'!$AW$43,{"VALID","EXPIRING","EXPIRED","NOT TRAINED","N/A"},0),"✓","!","✗","○","—"),"—")</f>
        <v>✗</v>
      </c>
    </row>
    <row r="42" spans="1:24" ht="15.75" customHeight="1" x14ac:dyDescent="0.2">
      <c r="A42" s="61" t="s">
        <v>985</v>
      </c>
      <c r="B42" s="62" t="s">
        <v>134</v>
      </c>
      <c r="C42" s="63" t="s">
        <v>986</v>
      </c>
      <c r="D42" s="64">
        <f ca="1">'📊 Training Matrix'!$I$44</f>
        <v>0.6</v>
      </c>
      <c r="E42" s="30" t="str">
        <f t="array" aca="1" ref="E42" ca="1">IFERROR(CHOOSE(MATCH('📊 Training Matrix'!$K$44,{"VALID","EXPIRING","EXPIRED","NOT TRAINED","N/A"},0),"✓","!","✗","○","—"),"—")</f>
        <v>✓</v>
      </c>
      <c r="F42" s="65" t="str">
        <f t="array" aca="1" ref="F42" ca="1">IFERROR(CHOOSE(MATCH('📊 Training Matrix'!$M$44,{"VALID","EXPIRING","EXPIRED","NOT TRAINED","N/A"},0),"✓","!","✗","○","—"),"—")</f>
        <v>!</v>
      </c>
      <c r="G42" s="31" t="str">
        <f t="array" aca="1" ref="G42" ca="1">IFERROR(CHOOSE(MATCH('📊 Training Matrix'!$O$44,{"VALID","EXPIRING","EXPIRED","NOT TRAINED","N/A"},0),"✓","!","✗","○","—"),"—")</f>
        <v>○</v>
      </c>
      <c r="H42" s="43" t="str">
        <f t="array" aca="1" ref="H42" ca="1">IFERROR(CHOOSE(MATCH('📊 Training Matrix'!$Q$44,{"VALID","EXPIRING","EXPIRED","NOT TRAINED","N/A"},0),"✓","!","✗","○","—"),"—")</f>
        <v>✗</v>
      </c>
      <c r="I42" s="73" t="str">
        <f t="array" aca="1" ref="I42" ca="1">IFERROR(CHOOSE(MATCH('📊 Training Matrix'!$S$44,{"VALID","EXPIRING","EXPIRED","NOT TRAINED","N/A"},0),"✓","!","✗","○","—"),"—")</f>
        <v>○</v>
      </c>
      <c r="J42" s="30" t="str">
        <f t="array" aca="1" ref="J42" ca="1">IFERROR(CHOOSE(MATCH('📊 Training Matrix'!$U$44,{"VALID","EXPIRING","EXPIRED","NOT TRAINED","N/A"},0),"✓","!","✗","○","—"),"—")</f>
        <v>✓</v>
      </c>
      <c r="K42" s="73" t="str">
        <f t="array" aca="1" ref="K42" ca="1">IFERROR(CHOOSE(MATCH('📊 Training Matrix'!$W$44,{"VALID","EXPIRING","EXPIRED","NOT TRAINED","N/A"},0),"✓","!","✗","○","—"),"—")</f>
        <v>○</v>
      </c>
      <c r="L42" s="73" t="str">
        <f t="array" aca="1" ref="L42" ca="1">IFERROR(CHOOSE(MATCH('📊 Training Matrix'!$Y$44,{"VALID","EXPIRING","EXPIRED","NOT TRAINED","N/A"},0),"✓","!","✗","○","—"),"—")</f>
        <v>○</v>
      </c>
      <c r="M42" s="31" t="str">
        <f t="array" aca="1" ref="M42" ca="1">IFERROR(CHOOSE(MATCH('📊 Training Matrix'!$AA$44,{"VALID","EXPIRING","EXPIRED","NOT TRAINED","N/A"},0),"✓","!","✗","○","—"),"—")</f>
        <v>○</v>
      </c>
      <c r="N42" s="31" t="str">
        <f t="array" aca="1" ref="N42" ca="1">IFERROR(CHOOSE(MATCH('📊 Training Matrix'!$AC$44,{"VALID","EXPIRING","EXPIRED","NOT TRAINED","N/A"},0),"✓","!","✗","○","—"),"—")</f>
        <v>○</v>
      </c>
      <c r="O42" s="31" t="str">
        <f t="array" aca="1" ref="O42" ca="1">IFERROR(CHOOSE(MATCH('📊 Training Matrix'!$AE$44,{"VALID","EXPIRING","EXPIRED","NOT TRAINED","N/A"},0),"✓","!","✗","○","—"),"—")</f>
        <v>○</v>
      </c>
      <c r="P42" s="31" t="str">
        <f t="array" aca="1" ref="P42" ca="1">IFERROR(CHOOSE(MATCH('📊 Training Matrix'!$AG$44,{"VALID","EXPIRING","EXPIRED","NOT TRAINED","N/A"},0),"✓","!","✗","○","—"),"—")</f>
        <v>○</v>
      </c>
      <c r="Q42" s="31" t="str">
        <f t="array" aca="1" ref="Q42" ca="1">IFERROR(CHOOSE(MATCH('📊 Training Matrix'!$AI$44,{"VALID","EXPIRING","EXPIRED","NOT TRAINED","N/A"},0),"✓","!","✗","○","—"),"—")</f>
        <v>○</v>
      </c>
      <c r="R42" s="31" t="str">
        <f t="array" aca="1" ref="R42" ca="1">IFERROR(CHOOSE(MATCH('📊 Training Matrix'!$AK$44,{"VALID","EXPIRING","EXPIRED","NOT TRAINED","N/A"},0),"✓","!","✗","○","—"),"—")</f>
        <v>○</v>
      </c>
      <c r="S42" s="31" t="str">
        <f t="array" aca="1" ref="S42" ca="1">IFERROR(CHOOSE(MATCH('📊 Training Matrix'!$AM$44,{"VALID","EXPIRING","EXPIRED","NOT TRAINED","N/A"},0),"✓","!","✗","○","—"),"—")</f>
        <v>○</v>
      </c>
      <c r="T42" s="31" t="str">
        <f t="array" aca="1" ref="T42" ca="1">IFERROR(CHOOSE(MATCH('📊 Training Matrix'!$AO$44,{"VALID","EXPIRING","EXPIRED","NOT TRAINED","N/A"},0),"✓","!","✗","○","—"),"—")</f>
        <v>○</v>
      </c>
      <c r="U42" s="31" t="str">
        <f t="array" aca="1" ref="U42" ca="1">IFERROR(CHOOSE(MATCH('📊 Training Matrix'!$AQ$44,{"VALID","EXPIRING","EXPIRED","NOT TRAINED","N/A"},0),"✓","!","✗","○","—"),"—")</f>
        <v>○</v>
      </c>
      <c r="V42" s="31" t="str">
        <f t="array" aca="1" ref="V42" ca="1">IFERROR(CHOOSE(MATCH('📊 Training Matrix'!$AS$44,{"VALID","EXPIRING","EXPIRED","NOT TRAINED","N/A"},0),"✓","!","✗","○","—"),"—")</f>
        <v>○</v>
      </c>
      <c r="W42" s="31" t="str">
        <f t="array" aca="1" ref="W42" ca="1">IFERROR(CHOOSE(MATCH('📊 Training Matrix'!$AU$44,{"VALID","EXPIRING","EXPIRED","NOT TRAINED","N/A"},0),"✓","!","✗","○","—"),"—")</f>
        <v>○</v>
      </c>
      <c r="X42" s="30" t="str">
        <f t="array" aca="1" ref="X42" ca="1">IFERROR(CHOOSE(MATCH('📊 Training Matrix'!$AW$44,{"VALID","EXPIRING","EXPIRED","NOT TRAINED","N/A"},0),"✓","!","✗","○","—"),"—")</f>
        <v>✓</v>
      </c>
    </row>
    <row r="43" spans="1:24" ht="15.75" customHeight="1" x14ac:dyDescent="0.2">
      <c r="A43" s="68" t="s">
        <v>987</v>
      </c>
      <c r="B43" s="70" t="s">
        <v>134</v>
      </c>
      <c r="C43" s="71" t="s">
        <v>850</v>
      </c>
      <c r="D43" s="72">
        <f ca="1">'📊 Training Matrix'!$I$45</f>
        <v>1</v>
      </c>
      <c r="E43" s="30" t="str">
        <f t="array" aca="1" ref="E43" ca="1">IFERROR(CHOOSE(MATCH('📊 Training Matrix'!$K$45,{"VALID","EXPIRING","EXPIRED","NOT TRAINED","N/A"},0),"✓","!","✗","○","—"),"—")</f>
        <v>✓</v>
      </c>
      <c r="F43" s="31" t="str">
        <f t="array" aca="1" ref="F43" ca="1">IFERROR(CHOOSE(MATCH('📊 Training Matrix'!$M$45,{"VALID","EXPIRING","EXPIRED","NOT TRAINED","N/A"},0),"✓","!","✗","○","—"),"—")</f>
        <v>○</v>
      </c>
      <c r="G43" s="31" t="str">
        <f t="array" aca="1" ref="G43" ca="1">IFERROR(CHOOSE(MATCH('📊 Training Matrix'!$O$45,{"VALID","EXPIRING","EXPIRED","NOT TRAINED","N/A"},0),"✓","!","✗","○","—"),"—")</f>
        <v>○</v>
      </c>
      <c r="H43" s="30" t="str">
        <f t="array" aca="1" ref="H43" ca="1">IFERROR(CHOOSE(MATCH('📊 Training Matrix'!$Q$45,{"VALID","EXPIRING","EXPIRED","NOT TRAINED","N/A"},0),"✓","!","✗","○","—"),"—")</f>
        <v>✓</v>
      </c>
      <c r="I43" s="30" t="str">
        <f t="array" aca="1" ref="I43" ca="1">IFERROR(CHOOSE(MATCH('📊 Training Matrix'!$S$45,{"VALID","EXPIRING","EXPIRED","NOT TRAINED","N/A"},0),"✓","!","✗","○","—"),"—")</f>
        <v>✓</v>
      </c>
      <c r="J43" s="31" t="str">
        <f t="array" aca="1" ref="J43" ca="1">IFERROR(CHOOSE(MATCH('📊 Training Matrix'!$U$45,{"VALID","EXPIRING","EXPIRED","NOT TRAINED","N/A"},0),"✓","!","✗","○","—"),"—")</f>
        <v>○</v>
      </c>
      <c r="K43" s="31" t="str">
        <f t="array" aca="1" ref="K43" ca="1">IFERROR(CHOOSE(MATCH('📊 Training Matrix'!$W$45,{"VALID","EXPIRING","EXPIRED","NOT TRAINED","N/A"},0),"✓","!","✗","○","—"),"—")</f>
        <v>○</v>
      </c>
      <c r="L43" s="31" t="str">
        <f t="array" aca="1" ref="L43" ca="1">IFERROR(CHOOSE(MATCH('📊 Training Matrix'!$Y$45,{"VALID","EXPIRING","EXPIRED","NOT TRAINED","N/A"},0),"✓","!","✗","○","—"),"—")</f>
        <v>○</v>
      </c>
      <c r="M43" s="31" t="str">
        <f t="array" aca="1" ref="M43" ca="1">IFERROR(CHOOSE(MATCH('📊 Training Matrix'!$AA$45,{"VALID","EXPIRING","EXPIRED","NOT TRAINED","N/A"},0),"✓","!","✗","○","—"),"—")</f>
        <v>○</v>
      </c>
      <c r="N43" s="31" t="str">
        <f t="array" aca="1" ref="N43" ca="1">IFERROR(CHOOSE(MATCH('📊 Training Matrix'!$AC$45,{"VALID","EXPIRING","EXPIRED","NOT TRAINED","N/A"},0),"✓","!","✗","○","—"),"—")</f>
        <v>○</v>
      </c>
      <c r="O43" s="31" t="str">
        <f t="array" aca="1" ref="O43" ca="1">IFERROR(CHOOSE(MATCH('📊 Training Matrix'!$AE$45,{"VALID","EXPIRING","EXPIRED","NOT TRAINED","N/A"},0),"✓","!","✗","○","—"),"—")</f>
        <v>○</v>
      </c>
      <c r="P43" s="31" t="str">
        <f t="array" aca="1" ref="P43" ca="1">IFERROR(CHOOSE(MATCH('📊 Training Matrix'!$AG$45,{"VALID","EXPIRING","EXPIRED","NOT TRAINED","N/A"},0),"✓","!","✗","○","—"),"—")</f>
        <v>○</v>
      </c>
      <c r="Q43" s="31" t="str">
        <f t="array" aca="1" ref="Q43" ca="1">IFERROR(CHOOSE(MATCH('📊 Training Matrix'!$AI$45,{"VALID","EXPIRING","EXPIRED","NOT TRAINED","N/A"},0),"✓","!","✗","○","—"),"—")</f>
        <v>○</v>
      </c>
      <c r="R43" s="31" t="str">
        <f t="array" aca="1" ref="R43" ca="1">IFERROR(CHOOSE(MATCH('📊 Training Matrix'!$AK$45,{"VALID","EXPIRING","EXPIRED","NOT TRAINED","N/A"},0),"✓","!","✗","○","—"),"—")</f>
        <v>○</v>
      </c>
      <c r="S43" s="31" t="str">
        <f t="array" aca="1" ref="S43" ca="1">IFERROR(CHOOSE(MATCH('📊 Training Matrix'!$AM$45,{"VALID","EXPIRING","EXPIRED","NOT TRAINED","N/A"},0),"✓","!","✗","○","—"),"—")</f>
        <v>○</v>
      </c>
      <c r="T43" s="31" t="str">
        <f t="array" aca="1" ref="T43" ca="1">IFERROR(CHOOSE(MATCH('📊 Training Matrix'!$AO$45,{"VALID","EXPIRING","EXPIRED","NOT TRAINED","N/A"},0),"✓","!","✗","○","—"),"—")</f>
        <v>○</v>
      </c>
      <c r="U43" s="31" t="str">
        <f t="array" aca="1" ref="U43" ca="1">IFERROR(CHOOSE(MATCH('📊 Training Matrix'!$AQ$45,{"VALID","EXPIRING","EXPIRED","NOT TRAINED","N/A"},0),"✓","!","✗","○","—"),"—")</f>
        <v>○</v>
      </c>
      <c r="V43" s="31" t="str">
        <f t="array" aca="1" ref="V43" ca="1">IFERROR(CHOOSE(MATCH('📊 Training Matrix'!$AS$45,{"VALID","EXPIRING","EXPIRED","NOT TRAINED","N/A"},0),"✓","!","✗","○","—"),"—")</f>
        <v>○</v>
      </c>
      <c r="W43" s="31" t="str">
        <f t="array" aca="1" ref="W43" ca="1">IFERROR(CHOOSE(MATCH('📊 Training Matrix'!$AU$45,{"VALID","EXPIRING","EXPIRED","NOT TRAINED","N/A"},0),"✓","!","✗","○","—"),"—")</f>
        <v>○</v>
      </c>
      <c r="X43" s="30" t="str">
        <f t="array" aca="1" ref="X43" ca="1">IFERROR(CHOOSE(MATCH('📊 Training Matrix'!$AW$45,{"VALID","EXPIRING","EXPIRED","NOT TRAINED","N/A"},0),"✓","!","✗","○","—"),"—")</f>
        <v>✓</v>
      </c>
    </row>
    <row r="44" spans="1:24" ht="15.75" customHeight="1" x14ac:dyDescent="0.2">
      <c r="A44" s="61" t="s">
        <v>988</v>
      </c>
      <c r="B44" s="62" t="s">
        <v>134</v>
      </c>
      <c r="C44" s="63" t="s">
        <v>959</v>
      </c>
      <c r="D44" s="64">
        <f ca="1">'📊 Training Matrix'!$I$46</f>
        <v>0.2</v>
      </c>
      <c r="E44" s="43" t="str">
        <f t="array" aca="1" ref="E44" ca="1">IFERROR(CHOOSE(MATCH('📊 Training Matrix'!$K$46,{"VALID","EXPIRING","EXPIRED","NOT TRAINED","N/A"},0),"✓","!","✗","○","—"),"—")</f>
        <v>✗</v>
      </c>
      <c r="F44" s="43" t="str">
        <f t="array" aca="1" ref="F44" ca="1">IFERROR(CHOOSE(MATCH('📊 Training Matrix'!$M$46,{"VALID","EXPIRING","EXPIRED","NOT TRAINED","N/A"},0),"✓","!","✗","○","—"),"—")</f>
        <v>✗</v>
      </c>
      <c r="G44" s="31" t="str">
        <f t="array" aca="1" ref="G44" ca="1">IFERROR(CHOOSE(MATCH('📊 Training Matrix'!$O$46,{"VALID","EXPIRING","EXPIRED","NOT TRAINED","N/A"},0),"✓","!","✗","○","—"),"—")</f>
        <v>○</v>
      </c>
      <c r="H44" s="65" t="str">
        <f t="array" aca="1" ref="H44" ca="1">IFERROR(CHOOSE(MATCH('📊 Training Matrix'!$Q$46,{"VALID","EXPIRING","EXPIRED","NOT TRAINED","N/A"},0),"✓","!","✗","○","—"),"—")</f>
        <v>!</v>
      </c>
      <c r="I44" s="30" t="str">
        <f t="array" aca="1" ref="I44" ca="1">IFERROR(CHOOSE(MATCH('📊 Training Matrix'!$S$46,{"VALID","EXPIRING","EXPIRED","NOT TRAINED","N/A"},0),"✓","!","✗","○","—"),"—")</f>
        <v>✓</v>
      </c>
      <c r="J44" s="31" t="str">
        <f t="array" aca="1" ref="J44" ca="1">IFERROR(CHOOSE(MATCH('📊 Training Matrix'!$U$46,{"VALID","EXPIRING","EXPIRED","NOT TRAINED","N/A"},0),"✓","!","✗","○","—"),"—")</f>
        <v>○</v>
      </c>
      <c r="K44" s="31" t="str">
        <f t="array" aca="1" ref="K44" ca="1">IFERROR(CHOOSE(MATCH('📊 Training Matrix'!$W$46,{"VALID","EXPIRING","EXPIRED","NOT TRAINED","N/A"},0),"✓","!","✗","○","—"),"—")</f>
        <v>○</v>
      </c>
      <c r="L44" s="31" t="str">
        <f t="array" aca="1" ref="L44" ca="1">IFERROR(CHOOSE(MATCH('📊 Training Matrix'!$Y$46,{"VALID","EXPIRING","EXPIRED","NOT TRAINED","N/A"},0),"✓","!","✗","○","—"),"—")</f>
        <v>○</v>
      </c>
      <c r="M44" s="31" t="str">
        <f t="array" aca="1" ref="M44" ca="1">IFERROR(CHOOSE(MATCH('📊 Training Matrix'!$AA$46,{"VALID","EXPIRING","EXPIRED","NOT TRAINED","N/A"},0),"✓","!","✗","○","—"),"—")</f>
        <v>○</v>
      </c>
      <c r="N44" s="31" t="str">
        <f t="array" aca="1" ref="N44" ca="1">IFERROR(CHOOSE(MATCH('📊 Training Matrix'!$AC$46,{"VALID","EXPIRING","EXPIRED","NOT TRAINED","N/A"},0),"✓","!","✗","○","—"),"—")</f>
        <v>○</v>
      </c>
      <c r="O44" s="31" t="str">
        <f t="array" aca="1" ref="O44" ca="1">IFERROR(CHOOSE(MATCH('📊 Training Matrix'!$AE$46,{"VALID","EXPIRING","EXPIRED","NOT TRAINED","N/A"},0),"✓","!","✗","○","—"),"—")</f>
        <v>○</v>
      </c>
      <c r="P44" s="31" t="str">
        <f t="array" aca="1" ref="P44" ca="1">IFERROR(CHOOSE(MATCH('📊 Training Matrix'!$AG$46,{"VALID","EXPIRING","EXPIRED","NOT TRAINED","N/A"},0),"✓","!","✗","○","—"),"—")</f>
        <v>○</v>
      </c>
      <c r="Q44" s="31" t="str">
        <f t="array" aca="1" ref="Q44" ca="1">IFERROR(CHOOSE(MATCH('📊 Training Matrix'!$AI$46,{"VALID","EXPIRING","EXPIRED","NOT TRAINED","N/A"},0),"✓","!","✗","○","—"),"—")</f>
        <v>○</v>
      </c>
      <c r="R44" s="31" t="str">
        <f t="array" aca="1" ref="R44" ca="1">IFERROR(CHOOSE(MATCH('📊 Training Matrix'!$AK$46,{"VALID","EXPIRING","EXPIRED","NOT TRAINED","N/A"},0),"✓","!","✗","○","—"),"—")</f>
        <v>○</v>
      </c>
      <c r="S44" s="31" t="str">
        <f t="array" aca="1" ref="S44" ca="1">IFERROR(CHOOSE(MATCH('📊 Training Matrix'!$AM$46,{"VALID","EXPIRING","EXPIRED","NOT TRAINED","N/A"},0),"✓","!","✗","○","—"),"—")</f>
        <v>○</v>
      </c>
      <c r="T44" s="31" t="str">
        <f t="array" aca="1" ref="T44" ca="1">IFERROR(CHOOSE(MATCH('📊 Training Matrix'!$AO$46,{"VALID","EXPIRING","EXPIRED","NOT TRAINED","N/A"},0),"✓","!","✗","○","—"),"—")</f>
        <v>○</v>
      </c>
      <c r="U44" s="73" t="str">
        <f t="array" aca="1" ref="U44" ca="1">IFERROR(CHOOSE(MATCH('📊 Training Matrix'!$AQ$46,{"VALID","EXPIRING","EXPIRED","NOT TRAINED","N/A"},0),"✓","!","✗","○","—"),"—")</f>
        <v>○</v>
      </c>
      <c r="V44" s="31" t="str">
        <f t="array" aca="1" ref="V44" ca="1">IFERROR(CHOOSE(MATCH('📊 Training Matrix'!$AS$46,{"VALID","EXPIRING","EXPIRED","NOT TRAINED","N/A"},0),"✓","!","✗","○","—"),"—")</f>
        <v>○</v>
      </c>
      <c r="W44" s="31" t="str">
        <f t="array" aca="1" ref="W44" ca="1">IFERROR(CHOOSE(MATCH('📊 Training Matrix'!$AU$46,{"VALID","EXPIRING","EXPIRED","NOT TRAINED","N/A"},0),"✓","!","✗","○","—"),"—")</f>
        <v>○</v>
      </c>
      <c r="X44" s="43" t="str">
        <f t="array" aca="1" ref="X44" ca="1">IFERROR(CHOOSE(MATCH('📊 Training Matrix'!$AW$46,{"VALID","EXPIRING","EXPIRED","NOT TRAINED","N/A"},0),"✓","!","✗","○","—"),"—")</f>
        <v>✗</v>
      </c>
    </row>
    <row r="45" spans="1:24" ht="15.75" customHeight="1" x14ac:dyDescent="0.2">
      <c r="A45" s="68" t="s">
        <v>989</v>
      </c>
      <c r="B45" s="70" t="s">
        <v>134</v>
      </c>
      <c r="C45" s="71" t="s">
        <v>864</v>
      </c>
      <c r="D45" s="72">
        <f ca="1">'📊 Training Matrix'!$I$47</f>
        <v>0.5</v>
      </c>
      <c r="E45" s="30" t="str">
        <f t="array" aca="1" ref="E45" ca="1">IFERROR(CHOOSE(MATCH('📊 Training Matrix'!$K$47,{"VALID","EXPIRING","EXPIRED","NOT TRAINED","N/A"},0),"✓","!","✗","○","—"),"—")</f>
        <v>✓</v>
      </c>
      <c r="F45" s="31" t="str">
        <f t="array" aca="1" ref="F45" ca="1">IFERROR(CHOOSE(MATCH('📊 Training Matrix'!$M$47,{"VALID","EXPIRING","EXPIRED","NOT TRAINED","N/A"},0),"✓","!","✗","○","—"),"—")</f>
        <v>○</v>
      </c>
      <c r="G45" s="31" t="str">
        <f t="array" aca="1" ref="G45" ca="1">IFERROR(CHOOSE(MATCH('📊 Training Matrix'!$O$47,{"VALID","EXPIRING","EXPIRED","NOT TRAINED","N/A"},0),"✓","!","✗","○","—"),"—")</f>
        <v>○</v>
      </c>
      <c r="H45" s="43" t="str">
        <f t="array" aca="1" ref="H45" ca="1">IFERROR(CHOOSE(MATCH('📊 Training Matrix'!$Q$47,{"VALID","EXPIRING","EXPIRED","NOT TRAINED","N/A"},0),"✓","!","✗","○","—"),"—")</f>
        <v>✗</v>
      </c>
      <c r="I45" s="43" t="str">
        <f t="array" aca="1" ref="I45" ca="1">IFERROR(CHOOSE(MATCH('📊 Training Matrix'!$S$47,{"VALID","EXPIRING","EXPIRED","NOT TRAINED","N/A"},0),"✓","!","✗","○","—"),"—")</f>
        <v>✗</v>
      </c>
      <c r="J45" s="31" t="str">
        <f t="array" aca="1" ref="J45" ca="1">IFERROR(CHOOSE(MATCH('📊 Training Matrix'!$U$47,{"VALID","EXPIRING","EXPIRED","NOT TRAINED","N/A"},0),"✓","!","✗","○","—"),"—")</f>
        <v>○</v>
      </c>
      <c r="K45" s="31" t="str">
        <f t="array" aca="1" ref="K45" ca="1">IFERROR(CHOOSE(MATCH('📊 Training Matrix'!$W$47,{"VALID","EXPIRING","EXPIRED","NOT TRAINED","N/A"},0),"✓","!","✗","○","—"),"—")</f>
        <v>○</v>
      </c>
      <c r="L45" s="31" t="str">
        <f t="array" aca="1" ref="L45" ca="1">IFERROR(CHOOSE(MATCH('📊 Training Matrix'!$Y$47,{"VALID","EXPIRING","EXPIRED","NOT TRAINED","N/A"},0),"✓","!","✗","○","—"),"—")</f>
        <v>○</v>
      </c>
      <c r="M45" s="31" t="str">
        <f t="array" aca="1" ref="M45" ca="1">IFERROR(CHOOSE(MATCH('📊 Training Matrix'!$AA$47,{"VALID","EXPIRING","EXPIRED","NOT TRAINED","N/A"},0),"✓","!","✗","○","—"),"—")</f>
        <v>○</v>
      </c>
      <c r="N45" s="31" t="str">
        <f t="array" aca="1" ref="N45" ca="1">IFERROR(CHOOSE(MATCH('📊 Training Matrix'!$AC$47,{"VALID","EXPIRING","EXPIRED","NOT TRAINED","N/A"},0),"✓","!","✗","○","—"),"—")</f>
        <v>○</v>
      </c>
      <c r="O45" s="31" t="str">
        <f t="array" aca="1" ref="O45" ca="1">IFERROR(CHOOSE(MATCH('📊 Training Matrix'!$AE$47,{"VALID","EXPIRING","EXPIRED","NOT TRAINED","N/A"},0),"✓","!","✗","○","—"),"—")</f>
        <v>○</v>
      </c>
      <c r="P45" s="31" t="str">
        <f t="array" aca="1" ref="P45" ca="1">IFERROR(CHOOSE(MATCH('📊 Training Matrix'!$AG$47,{"VALID","EXPIRING","EXPIRED","NOT TRAINED","N/A"},0),"✓","!","✗","○","—"),"—")</f>
        <v>○</v>
      </c>
      <c r="Q45" s="31" t="str">
        <f t="array" aca="1" ref="Q45" ca="1">IFERROR(CHOOSE(MATCH('📊 Training Matrix'!$AI$47,{"VALID","EXPIRING","EXPIRED","NOT TRAINED","N/A"},0),"✓","!","✗","○","—"),"—")</f>
        <v>○</v>
      </c>
      <c r="R45" s="31" t="str">
        <f t="array" aca="1" ref="R45" ca="1">IFERROR(CHOOSE(MATCH('📊 Training Matrix'!$AK$47,{"VALID","EXPIRING","EXPIRED","NOT TRAINED","N/A"},0),"✓","!","✗","○","—"),"—")</f>
        <v>○</v>
      </c>
      <c r="S45" s="31" t="str">
        <f t="array" aca="1" ref="S45" ca="1">IFERROR(CHOOSE(MATCH('📊 Training Matrix'!$AM$47,{"VALID","EXPIRING","EXPIRED","NOT TRAINED","N/A"},0),"✓","!","✗","○","—"),"—")</f>
        <v>○</v>
      </c>
      <c r="T45" s="31" t="str">
        <f t="array" aca="1" ref="T45" ca="1">IFERROR(CHOOSE(MATCH('📊 Training Matrix'!$AO$47,{"VALID","EXPIRING","EXPIRED","NOT TRAINED","N/A"},0),"✓","!","✗","○","—"),"—")</f>
        <v>○</v>
      </c>
      <c r="U45" s="31" t="str">
        <f t="array" aca="1" ref="U45" ca="1">IFERROR(CHOOSE(MATCH('📊 Training Matrix'!$AQ$47,{"VALID","EXPIRING","EXPIRED","NOT TRAINED","N/A"},0),"✓","!","✗","○","—"),"—")</f>
        <v>○</v>
      </c>
      <c r="V45" s="31" t="str">
        <f t="array" aca="1" ref="V45" ca="1">IFERROR(CHOOSE(MATCH('📊 Training Matrix'!$AS$47,{"VALID","EXPIRING","EXPIRED","NOT TRAINED","N/A"},0),"✓","!","✗","○","—"),"—")</f>
        <v>○</v>
      </c>
      <c r="W45" s="31" t="str">
        <f t="array" aca="1" ref="W45" ca="1">IFERROR(CHOOSE(MATCH('📊 Training Matrix'!$AU$47,{"VALID","EXPIRING","EXPIRED","NOT TRAINED","N/A"},0),"✓","!","✗","○","—"),"—")</f>
        <v>○</v>
      </c>
      <c r="X45" s="30" t="str">
        <f t="array" aca="1" ref="X45" ca="1">IFERROR(CHOOSE(MATCH('📊 Training Matrix'!$AW$47,{"VALID","EXPIRING","EXPIRED","NOT TRAINED","N/A"},0),"✓","!","✗","○","—"),"—")</f>
        <v>✓</v>
      </c>
    </row>
    <row r="46" spans="1:24" ht="15.75" customHeight="1" x14ac:dyDescent="0.2">
      <c r="A46" s="61" t="s">
        <v>990</v>
      </c>
      <c r="B46" s="62" t="s">
        <v>134</v>
      </c>
      <c r="C46" s="63" t="s">
        <v>969</v>
      </c>
      <c r="D46" s="64">
        <f ca="1">'📊 Training Matrix'!$I$48</f>
        <v>0.8</v>
      </c>
      <c r="E46" s="30" t="str">
        <f t="array" aca="1" ref="E46" ca="1">IFERROR(CHOOSE(MATCH('📊 Training Matrix'!$K$48,{"VALID","EXPIRING","EXPIRED","NOT TRAINED","N/A"},0),"✓","!","✗","○","—"),"—")</f>
        <v>✓</v>
      </c>
      <c r="F46" s="31" t="str">
        <f t="array" aca="1" ref="F46" ca="1">IFERROR(CHOOSE(MATCH('📊 Training Matrix'!$M$48,{"VALID","EXPIRING","EXPIRED","NOT TRAINED","N/A"},0),"✓","!","✗","○","—"),"—")</f>
        <v>○</v>
      </c>
      <c r="G46" s="31" t="str">
        <f t="array" aca="1" ref="G46" ca="1">IFERROR(CHOOSE(MATCH('📊 Training Matrix'!$O$48,{"VALID","EXPIRING","EXPIRED","NOT TRAINED","N/A"},0),"✓","!","✗","○","—"),"—")</f>
        <v>○</v>
      </c>
      <c r="H46" s="30" t="str">
        <f t="array" aca="1" ref="H46" ca="1">IFERROR(CHOOSE(MATCH('📊 Training Matrix'!$Q$48,{"VALID","EXPIRING","EXPIRED","NOT TRAINED","N/A"},0),"✓","!","✗","○","—"),"—")</f>
        <v>✓</v>
      </c>
      <c r="I46" s="43" t="str">
        <f t="array" aca="1" ref="I46" ca="1">IFERROR(CHOOSE(MATCH('📊 Training Matrix'!$S$48,{"VALID","EXPIRING","EXPIRED","NOT TRAINED","N/A"},0),"✓","!","✗","○","—"),"—")</f>
        <v>✗</v>
      </c>
      <c r="J46" s="31" t="str">
        <f t="array" aca="1" ref="J46" ca="1">IFERROR(CHOOSE(MATCH('📊 Training Matrix'!$U$48,{"VALID","EXPIRING","EXPIRED","NOT TRAINED","N/A"},0),"✓","!","✗","○","—"),"—")</f>
        <v>○</v>
      </c>
      <c r="K46" s="31" t="str">
        <f t="array" aca="1" ref="K46" ca="1">IFERROR(CHOOSE(MATCH('📊 Training Matrix'!$W$48,{"VALID","EXPIRING","EXPIRED","NOT TRAINED","N/A"},0),"✓","!","✗","○","—"),"—")</f>
        <v>○</v>
      </c>
      <c r="L46" s="31" t="str">
        <f t="array" aca="1" ref="L46" ca="1">IFERROR(CHOOSE(MATCH('📊 Training Matrix'!$Y$48,{"VALID","EXPIRING","EXPIRED","NOT TRAINED","N/A"},0),"✓","!","✗","○","—"),"—")</f>
        <v>○</v>
      </c>
      <c r="M46" s="31" t="str">
        <f t="array" aca="1" ref="M46" ca="1">IFERROR(CHOOSE(MATCH('📊 Training Matrix'!$AA$48,{"VALID","EXPIRING","EXPIRED","NOT TRAINED","N/A"},0),"✓","!","✗","○","—"),"—")</f>
        <v>○</v>
      </c>
      <c r="N46" s="31" t="str">
        <f t="array" aca="1" ref="N46" ca="1">IFERROR(CHOOSE(MATCH('📊 Training Matrix'!$AC$48,{"VALID","EXPIRING","EXPIRED","NOT TRAINED","N/A"},0),"✓","!","✗","○","—"),"—")</f>
        <v>○</v>
      </c>
      <c r="O46" s="31" t="str">
        <f t="array" aca="1" ref="O46" ca="1">IFERROR(CHOOSE(MATCH('📊 Training Matrix'!$AE$48,{"VALID","EXPIRING","EXPIRED","NOT TRAINED","N/A"},0),"✓","!","✗","○","—"),"—")</f>
        <v>○</v>
      </c>
      <c r="P46" s="31" t="str">
        <f t="array" aca="1" ref="P46" ca="1">IFERROR(CHOOSE(MATCH('📊 Training Matrix'!$AG$48,{"VALID","EXPIRING","EXPIRED","NOT TRAINED","N/A"},0),"✓","!","✗","○","—"),"—")</f>
        <v>○</v>
      </c>
      <c r="Q46" s="31" t="str">
        <f t="array" aca="1" ref="Q46" ca="1">IFERROR(CHOOSE(MATCH('📊 Training Matrix'!$AI$48,{"VALID","EXPIRING","EXPIRED","NOT TRAINED","N/A"},0),"✓","!","✗","○","—"),"—")</f>
        <v>○</v>
      </c>
      <c r="R46" s="31" t="str">
        <f t="array" aca="1" ref="R46" ca="1">IFERROR(CHOOSE(MATCH('📊 Training Matrix'!$AK$48,{"VALID","EXPIRING","EXPIRED","NOT TRAINED","N/A"},0),"✓","!","✗","○","—"),"—")</f>
        <v>○</v>
      </c>
      <c r="S46" s="31" t="str">
        <f t="array" aca="1" ref="S46" ca="1">IFERROR(CHOOSE(MATCH('📊 Training Matrix'!$AM$48,{"VALID","EXPIRING","EXPIRED","NOT TRAINED","N/A"},0),"✓","!","✗","○","—"),"—")</f>
        <v>○</v>
      </c>
      <c r="T46" s="30" t="str">
        <f t="array" aca="1" ref="T46" ca="1">IFERROR(CHOOSE(MATCH('📊 Training Matrix'!$AO$48,{"VALID","EXPIRING","EXPIRED","NOT TRAINED","N/A"},0),"✓","!","✗","○","—"),"—")</f>
        <v>✓</v>
      </c>
      <c r="U46" s="31" t="str">
        <f t="array" aca="1" ref="U46" ca="1">IFERROR(CHOOSE(MATCH('📊 Training Matrix'!$AQ$48,{"VALID","EXPIRING","EXPIRED","NOT TRAINED","N/A"},0),"✓","!","✗","○","—"),"—")</f>
        <v>○</v>
      </c>
      <c r="V46" s="31" t="str">
        <f t="array" aca="1" ref="V46" ca="1">IFERROR(CHOOSE(MATCH('📊 Training Matrix'!$AS$48,{"VALID","EXPIRING","EXPIRED","NOT TRAINED","N/A"},0),"✓","!","✗","○","—"),"—")</f>
        <v>○</v>
      </c>
      <c r="W46" s="31" t="str">
        <f t="array" aca="1" ref="W46" ca="1">IFERROR(CHOOSE(MATCH('📊 Training Matrix'!$AU$48,{"VALID","EXPIRING","EXPIRED","NOT TRAINED","N/A"},0),"✓","!","✗","○","—"),"—")</f>
        <v>○</v>
      </c>
      <c r="X46" s="30" t="str">
        <f t="array" aca="1" ref="X46" ca="1">IFERROR(CHOOSE(MATCH('📊 Training Matrix'!$AW$48,{"VALID","EXPIRING","EXPIRED","NOT TRAINED","N/A"},0),"✓","!","✗","○","—"),"—")</f>
        <v>✓</v>
      </c>
    </row>
    <row r="47" spans="1:24" ht="15.75" customHeight="1" x14ac:dyDescent="0.2">
      <c r="A47" s="68" t="s">
        <v>991</v>
      </c>
      <c r="B47" s="70" t="s">
        <v>134</v>
      </c>
      <c r="C47" s="71" t="s">
        <v>951</v>
      </c>
      <c r="D47" s="72">
        <f ca="1">'📊 Training Matrix'!$I$49</f>
        <v>0</v>
      </c>
      <c r="E47" s="43" t="str">
        <f t="array" aca="1" ref="E47" ca="1">IFERROR(CHOOSE(MATCH('📊 Training Matrix'!$K$49,{"VALID","EXPIRING","EXPIRED","NOT TRAINED","N/A"},0),"✓","!","✗","○","—"),"—")</f>
        <v>✗</v>
      </c>
      <c r="F47" s="31" t="str">
        <f t="array" aca="1" ref="F47" ca="1">IFERROR(CHOOSE(MATCH('📊 Training Matrix'!$M$49,{"VALID","EXPIRING","EXPIRED","NOT TRAINED","N/A"},0),"✓","!","✗","○","—"),"—")</f>
        <v>○</v>
      </c>
      <c r="G47" s="31" t="str">
        <f t="array" aca="1" ref="G47" ca="1">IFERROR(CHOOSE(MATCH('📊 Training Matrix'!$O$49,{"VALID","EXPIRING","EXPIRED","NOT TRAINED","N/A"},0),"✓","!","✗","○","—"),"—")</f>
        <v>○</v>
      </c>
      <c r="H47" s="43" t="str">
        <f t="array" aca="1" ref="H47" ca="1">IFERROR(CHOOSE(MATCH('📊 Training Matrix'!$Q$49,{"VALID","EXPIRING","EXPIRED","NOT TRAINED","N/A"},0),"✓","!","✗","○","—"),"—")</f>
        <v>✗</v>
      </c>
      <c r="I47" s="43" t="str">
        <f t="array" aca="1" ref="I47" ca="1">IFERROR(CHOOSE(MATCH('📊 Training Matrix'!$S$49,{"VALID","EXPIRING","EXPIRED","NOT TRAINED","N/A"},0),"✓","!","✗","○","—"),"—")</f>
        <v>✗</v>
      </c>
      <c r="J47" s="31" t="str">
        <f t="array" aca="1" ref="J47" ca="1">IFERROR(CHOOSE(MATCH('📊 Training Matrix'!$U$49,{"VALID","EXPIRING","EXPIRED","NOT TRAINED","N/A"},0),"✓","!","✗","○","—"),"—")</f>
        <v>○</v>
      </c>
      <c r="K47" s="31" t="str">
        <f t="array" aca="1" ref="K47" ca="1">IFERROR(CHOOSE(MATCH('📊 Training Matrix'!$W$49,{"VALID","EXPIRING","EXPIRED","NOT TRAINED","N/A"},0),"✓","!","✗","○","—"),"—")</f>
        <v>○</v>
      </c>
      <c r="L47" s="31" t="str">
        <f t="array" aca="1" ref="L47" ca="1">IFERROR(CHOOSE(MATCH('📊 Training Matrix'!$Y$49,{"VALID","EXPIRING","EXPIRED","NOT TRAINED","N/A"},0),"✓","!","✗","○","—"),"—")</f>
        <v>○</v>
      </c>
      <c r="M47" s="31" t="str">
        <f t="array" aca="1" ref="M47" ca="1">IFERROR(CHOOSE(MATCH('📊 Training Matrix'!$AA$49,{"VALID","EXPIRING","EXPIRED","NOT TRAINED","N/A"},0),"✓","!","✗","○","—"),"—")</f>
        <v>○</v>
      </c>
      <c r="N47" s="31" t="str">
        <f t="array" aca="1" ref="N47" ca="1">IFERROR(CHOOSE(MATCH('📊 Training Matrix'!$AC$49,{"VALID","EXPIRING","EXPIRED","NOT TRAINED","N/A"},0),"✓","!","✗","○","—"),"—")</f>
        <v>○</v>
      </c>
      <c r="O47" s="31" t="str">
        <f t="array" aca="1" ref="O47" ca="1">IFERROR(CHOOSE(MATCH('📊 Training Matrix'!$AE$49,{"VALID","EXPIRING","EXPIRED","NOT TRAINED","N/A"},0),"✓","!","✗","○","—"),"—")</f>
        <v>○</v>
      </c>
      <c r="P47" s="31" t="str">
        <f t="array" aca="1" ref="P47" ca="1">IFERROR(CHOOSE(MATCH('📊 Training Matrix'!$AG$49,{"VALID","EXPIRING","EXPIRED","NOT TRAINED","N/A"},0),"✓","!","✗","○","—"),"—")</f>
        <v>○</v>
      </c>
      <c r="Q47" s="31" t="str">
        <f t="array" aca="1" ref="Q47" ca="1">IFERROR(CHOOSE(MATCH('📊 Training Matrix'!$AI$49,{"VALID","EXPIRING","EXPIRED","NOT TRAINED","N/A"},0),"✓","!","✗","○","—"),"—")</f>
        <v>○</v>
      </c>
      <c r="R47" s="31" t="str">
        <f t="array" aca="1" ref="R47" ca="1">IFERROR(CHOOSE(MATCH('📊 Training Matrix'!$AK$49,{"VALID","EXPIRING","EXPIRED","NOT TRAINED","N/A"},0),"✓","!","✗","○","—"),"—")</f>
        <v>○</v>
      </c>
      <c r="S47" s="31" t="str">
        <f t="array" aca="1" ref="S47" ca="1">IFERROR(CHOOSE(MATCH('📊 Training Matrix'!$AM$49,{"VALID","EXPIRING","EXPIRED","NOT TRAINED","N/A"},0),"✓","!","✗","○","—"),"—")</f>
        <v>○</v>
      </c>
      <c r="T47" s="31" t="str">
        <f t="array" aca="1" ref="T47" ca="1">IFERROR(CHOOSE(MATCH('📊 Training Matrix'!$AO$49,{"VALID","EXPIRING","EXPIRED","NOT TRAINED","N/A"},0),"✓","!","✗","○","—"),"—")</f>
        <v>○</v>
      </c>
      <c r="U47" s="31" t="str">
        <f t="array" aca="1" ref="U47" ca="1">IFERROR(CHOOSE(MATCH('📊 Training Matrix'!$AQ$49,{"VALID","EXPIRING","EXPIRED","NOT TRAINED","N/A"},0),"✓","!","✗","○","—"),"—")</f>
        <v>○</v>
      </c>
      <c r="V47" s="31" t="str">
        <f t="array" aca="1" ref="V47" ca="1">IFERROR(CHOOSE(MATCH('📊 Training Matrix'!$AS$49,{"VALID","EXPIRING","EXPIRED","NOT TRAINED","N/A"},0),"✓","!","✗","○","—"),"—")</f>
        <v>○</v>
      </c>
      <c r="W47" s="31" t="str">
        <f t="array" aca="1" ref="W47" ca="1">IFERROR(CHOOSE(MATCH('📊 Training Matrix'!$AU$49,{"VALID","EXPIRING","EXPIRED","NOT TRAINED","N/A"},0),"✓","!","✗","○","—"),"—")</f>
        <v>○</v>
      </c>
      <c r="X47" s="65" t="str">
        <f t="array" aca="1" ref="X47" ca="1">IFERROR(CHOOSE(MATCH('📊 Training Matrix'!$AW$49,{"VALID","EXPIRING","EXPIRED","NOT TRAINED","N/A"},0),"✓","!","✗","○","—"),"—")</f>
        <v>!</v>
      </c>
    </row>
    <row r="48" spans="1:24" ht="15.75" customHeight="1" x14ac:dyDescent="0.2">
      <c r="A48" s="21" t="s">
        <v>992</v>
      </c>
      <c r="B48" s="22" t="s">
        <v>74</v>
      </c>
      <c r="C48" s="23" t="s">
        <v>974</v>
      </c>
      <c r="D48" s="25">
        <f ca="1">'📊 Training Matrix'!$I$50</f>
        <v>0.6</v>
      </c>
      <c r="E48" s="43" t="str">
        <f t="array" aca="1" ref="E48" ca="1">IFERROR(CHOOSE(MATCH('📊 Training Matrix'!$K$50,{"VALID","EXPIRING","EXPIRED","NOT TRAINED","N/A"},0),"✓","!","✗","○","—"),"—")</f>
        <v>✗</v>
      </c>
      <c r="F48" s="31" t="str">
        <f t="array" aca="1" ref="F48" ca="1">IFERROR(CHOOSE(MATCH('📊 Training Matrix'!$M$50,{"VALID","EXPIRING","EXPIRED","NOT TRAINED","N/A"},0),"✓","!","✗","○","—"),"—")</f>
        <v>○</v>
      </c>
      <c r="G48" s="31" t="str">
        <f t="array" aca="1" ref="G48" ca="1">IFERROR(CHOOSE(MATCH('📊 Training Matrix'!$O$50,{"VALID","EXPIRING","EXPIRED","NOT TRAINED","N/A"},0),"✓","!","✗","○","—"),"—")</f>
        <v>○</v>
      </c>
      <c r="H48" s="30" t="str">
        <f t="array" aca="1" ref="H48" ca="1">IFERROR(CHOOSE(MATCH('📊 Training Matrix'!$Q$50,{"VALID","EXPIRING","EXPIRED","NOT TRAINED","N/A"},0),"✓","!","✗","○","—"),"—")</f>
        <v>✓</v>
      </c>
      <c r="I48" s="43" t="str">
        <f t="array" aca="1" ref="I48" ca="1">IFERROR(CHOOSE(MATCH('📊 Training Matrix'!$S$50,{"VALID","EXPIRING","EXPIRED","NOT TRAINED","N/A"},0),"✓","!","✗","○","—"),"—")</f>
        <v>✗</v>
      </c>
      <c r="J48" s="31" t="str">
        <f t="array" aca="1" ref="J48" ca="1">IFERROR(CHOOSE(MATCH('📊 Training Matrix'!$U$50,{"VALID","EXPIRING","EXPIRED","NOT TRAINED","N/A"},0),"✓","!","✗","○","—"),"—")</f>
        <v>○</v>
      </c>
      <c r="K48" s="31" t="str">
        <f t="array" aca="1" ref="K48" ca="1">IFERROR(CHOOSE(MATCH('📊 Training Matrix'!$W$50,{"VALID","EXPIRING","EXPIRED","NOT TRAINED","N/A"},0),"✓","!","✗","○","—"),"—")</f>
        <v>○</v>
      </c>
      <c r="L48" s="31" t="str">
        <f t="array" aca="1" ref="L48" ca="1">IFERROR(CHOOSE(MATCH('📊 Training Matrix'!$Y$50,{"VALID","EXPIRING","EXPIRED","NOT TRAINED","N/A"},0),"✓","!","✗","○","—"),"—")</f>
        <v>○</v>
      </c>
      <c r="M48" s="31" t="str">
        <f t="array" aca="1" ref="M48" ca="1">IFERROR(CHOOSE(MATCH('📊 Training Matrix'!$AA$50,{"VALID","EXPIRING","EXPIRED","NOT TRAINED","N/A"},0),"✓","!","✗","○","—"),"—")</f>
        <v>○</v>
      </c>
      <c r="N48" s="31" t="str">
        <f t="array" aca="1" ref="N48" ca="1">IFERROR(CHOOSE(MATCH('📊 Training Matrix'!$AC$50,{"VALID","EXPIRING","EXPIRED","NOT TRAINED","N/A"},0),"✓","!","✗","○","—"),"—")</f>
        <v>○</v>
      </c>
      <c r="O48" s="31" t="str">
        <f t="array" aca="1" ref="O48" ca="1">IFERROR(CHOOSE(MATCH('📊 Training Matrix'!$AE$50,{"VALID","EXPIRING","EXPIRED","NOT TRAINED","N/A"},0),"✓","!","✗","○","—"),"—")</f>
        <v>○</v>
      </c>
      <c r="P48" s="31" t="str">
        <f t="array" aca="1" ref="P48" ca="1">IFERROR(CHOOSE(MATCH('📊 Training Matrix'!$AG$50,{"VALID","EXPIRING","EXPIRED","NOT TRAINED","N/A"},0),"✓","!","✗","○","—"),"—")</f>
        <v>○</v>
      </c>
      <c r="Q48" s="31" t="str">
        <f t="array" aca="1" ref="Q48" ca="1">IFERROR(CHOOSE(MATCH('📊 Training Matrix'!$AI$50,{"VALID","EXPIRING","EXPIRED","NOT TRAINED","N/A"},0),"✓","!","✗","○","—"),"—")</f>
        <v>○</v>
      </c>
      <c r="R48" s="30" t="str">
        <f t="array" aca="1" ref="R48" ca="1">IFERROR(CHOOSE(MATCH('📊 Training Matrix'!$AK$50,{"VALID","EXPIRING","EXPIRED","NOT TRAINED","N/A"},0),"✓","!","✗","○","—"),"—")</f>
        <v>✓</v>
      </c>
      <c r="S48" s="31" t="str">
        <f t="array" aca="1" ref="S48" ca="1">IFERROR(CHOOSE(MATCH('📊 Training Matrix'!$AM$50,{"VALID","EXPIRING","EXPIRED","NOT TRAINED","N/A"},0),"✓","!","✗","○","—"),"—")</f>
        <v>○</v>
      </c>
      <c r="T48" s="31" t="str">
        <f t="array" aca="1" ref="T48" ca="1">IFERROR(CHOOSE(MATCH('📊 Training Matrix'!$AO$50,{"VALID","EXPIRING","EXPIRED","NOT TRAINED","N/A"},0),"✓","!","✗","○","—"),"—")</f>
        <v>○</v>
      </c>
      <c r="U48" s="31" t="str">
        <f t="array" aca="1" ref="U48" ca="1">IFERROR(CHOOSE(MATCH('📊 Training Matrix'!$AQ$50,{"VALID","EXPIRING","EXPIRED","NOT TRAINED","N/A"},0),"✓","!","✗","○","—"),"—")</f>
        <v>○</v>
      </c>
      <c r="V48" s="31" t="str">
        <f t="array" aca="1" ref="V48" ca="1">IFERROR(CHOOSE(MATCH('📊 Training Matrix'!$AS$50,{"VALID","EXPIRING","EXPIRED","NOT TRAINED","N/A"},0),"✓","!","✗","○","—"),"—")</f>
        <v>○</v>
      </c>
      <c r="W48" s="31" t="str">
        <f t="array" aca="1" ref="W48" ca="1">IFERROR(CHOOSE(MATCH('📊 Training Matrix'!$AU$50,{"VALID","EXPIRING","EXPIRED","NOT TRAINED","N/A"},0),"✓","!","✗","○","—"),"—")</f>
        <v>○</v>
      </c>
      <c r="X48" s="30" t="str">
        <f t="array" aca="1" ref="X48" ca="1">IFERROR(CHOOSE(MATCH('📊 Training Matrix'!$AW$50,{"VALID","EXPIRING","EXPIRED","NOT TRAINED","N/A"},0),"✓","!","✗","○","—"),"—")</f>
        <v>✓</v>
      </c>
    </row>
    <row r="49" spans="1:24" ht="15.75" customHeight="1" x14ac:dyDescent="0.2">
      <c r="A49" s="68" t="s">
        <v>579</v>
      </c>
      <c r="B49" s="70" t="s">
        <v>134</v>
      </c>
      <c r="C49" s="71" t="s">
        <v>993</v>
      </c>
      <c r="D49" s="72">
        <f ca="1">'📊 Training Matrix'!$I$51</f>
        <v>0.16666666666666666</v>
      </c>
      <c r="E49" s="30" t="str">
        <f t="array" aca="1" ref="E49" ca="1">IFERROR(CHOOSE(MATCH('📊 Training Matrix'!$K$51,{"VALID","EXPIRING","EXPIRED","NOT TRAINED","N/A"},0),"✓","!","✗","○","—"),"—")</f>
        <v>✓</v>
      </c>
      <c r="F49" s="43" t="str">
        <f t="array" aca="1" ref="F49" ca="1">IFERROR(CHOOSE(MATCH('📊 Training Matrix'!$M$51,{"VALID","EXPIRING","EXPIRED","NOT TRAINED","N/A"},0),"✓","!","✗","○","—"),"—")</f>
        <v>✗</v>
      </c>
      <c r="G49" s="43" t="str">
        <f t="array" aca="1" ref="G49" ca="1">IFERROR(CHOOSE(MATCH('📊 Training Matrix'!$O$51,{"VALID","EXPIRING","EXPIRED","NOT TRAINED","N/A"},0),"✓","!","✗","○","—"),"—")</f>
        <v>✗</v>
      </c>
      <c r="H49" s="43" t="str">
        <f t="array" aca="1" ref="H49" ca="1">IFERROR(CHOOSE(MATCH('📊 Training Matrix'!$Q$51,{"VALID","EXPIRING","EXPIRED","NOT TRAINED","N/A"},0),"✓","!","✗","○","—"),"—")</f>
        <v>✗</v>
      </c>
      <c r="I49" s="43" t="str">
        <f t="array" aca="1" ref="I49" ca="1">IFERROR(CHOOSE(MATCH('📊 Training Matrix'!$S$51,{"VALID","EXPIRING","EXPIRED","NOT TRAINED","N/A"},0),"✓","!","✗","○","—"),"—")</f>
        <v>✗</v>
      </c>
      <c r="J49" s="31" t="str">
        <f t="array" aca="1" ref="J49" ca="1">IFERROR(CHOOSE(MATCH('📊 Training Matrix'!$U$51,{"VALID","EXPIRING","EXPIRED","NOT TRAINED","N/A"},0),"✓","!","✗","○","—"),"—")</f>
        <v>○</v>
      </c>
      <c r="K49" s="31" t="str">
        <f t="array" aca="1" ref="K49" ca="1">IFERROR(CHOOSE(MATCH('📊 Training Matrix'!$W$51,{"VALID","EXPIRING","EXPIRED","NOT TRAINED","N/A"},0),"✓","!","✗","○","—"),"—")</f>
        <v>○</v>
      </c>
      <c r="L49" s="31" t="str">
        <f t="array" aca="1" ref="L49" ca="1">IFERROR(CHOOSE(MATCH('📊 Training Matrix'!$Y$51,{"VALID","EXPIRING","EXPIRED","NOT TRAINED","N/A"},0),"✓","!","✗","○","—"),"—")</f>
        <v>○</v>
      </c>
      <c r="M49" s="31" t="str">
        <f t="array" aca="1" ref="M49" ca="1">IFERROR(CHOOSE(MATCH('📊 Training Matrix'!$AA$51,{"VALID","EXPIRING","EXPIRED","NOT TRAINED","N/A"},0),"✓","!","✗","○","—"),"—")</f>
        <v>○</v>
      </c>
      <c r="N49" s="31" t="str">
        <f t="array" aca="1" ref="N49" ca="1">IFERROR(CHOOSE(MATCH('📊 Training Matrix'!$AC$51,{"VALID","EXPIRING","EXPIRED","NOT TRAINED","N/A"},0),"✓","!","✗","○","—"),"—")</f>
        <v>○</v>
      </c>
      <c r="O49" s="31" t="str">
        <f t="array" aca="1" ref="O49" ca="1">IFERROR(CHOOSE(MATCH('📊 Training Matrix'!$AE$51,{"VALID","EXPIRING","EXPIRED","NOT TRAINED","N/A"},0),"✓","!","✗","○","—"),"—")</f>
        <v>○</v>
      </c>
      <c r="P49" s="31" t="str">
        <f t="array" aca="1" ref="P49" ca="1">IFERROR(CHOOSE(MATCH('📊 Training Matrix'!$AG$51,{"VALID","EXPIRING","EXPIRED","NOT TRAINED","N/A"},0),"✓","!","✗","○","—"),"—")</f>
        <v>○</v>
      </c>
      <c r="Q49" s="31" t="str">
        <f t="array" aca="1" ref="Q49" ca="1">IFERROR(CHOOSE(MATCH('📊 Training Matrix'!$AI$51,{"VALID","EXPIRING","EXPIRED","NOT TRAINED","N/A"},0),"✓","!","✗","○","—"),"—")</f>
        <v>○</v>
      </c>
      <c r="R49" s="31" t="str">
        <f t="array" aca="1" ref="R49" ca="1">IFERROR(CHOOSE(MATCH('📊 Training Matrix'!$AK$51,{"VALID","EXPIRING","EXPIRED","NOT TRAINED","N/A"},0),"✓","!","✗","○","—"),"—")</f>
        <v>○</v>
      </c>
      <c r="S49" s="31" t="str">
        <f t="array" aca="1" ref="S49" ca="1">IFERROR(CHOOSE(MATCH('📊 Training Matrix'!$AM$51,{"VALID","EXPIRING","EXPIRED","NOT TRAINED","N/A"},0),"✓","!","✗","○","—"),"—")</f>
        <v>○</v>
      </c>
      <c r="T49" s="31" t="str">
        <f t="array" aca="1" ref="T49" ca="1">IFERROR(CHOOSE(MATCH('📊 Training Matrix'!$AO$51,{"VALID","EXPIRING","EXPIRED","NOT TRAINED","N/A"},0),"✓","!","✗","○","—"),"—")</f>
        <v>○</v>
      </c>
      <c r="U49" s="31" t="str">
        <f t="array" aca="1" ref="U49" ca="1">IFERROR(CHOOSE(MATCH('📊 Training Matrix'!$AQ$51,{"VALID","EXPIRING","EXPIRED","NOT TRAINED","N/A"},0),"✓","!","✗","○","—"),"—")</f>
        <v>○</v>
      </c>
      <c r="V49" s="31" t="str">
        <f t="array" aca="1" ref="V49" ca="1">IFERROR(CHOOSE(MATCH('📊 Training Matrix'!$AS$51,{"VALID","EXPIRING","EXPIRED","NOT TRAINED","N/A"},0),"✓","!","✗","○","—"),"—")</f>
        <v>○</v>
      </c>
      <c r="W49" s="31" t="str">
        <f t="array" aca="1" ref="W49" ca="1">IFERROR(CHOOSE(MATCH('📊 Training Matrix'!$AU$51,{"VALID","EXPIRING","EXPIRED","NOT TRAINED","N/A"},0),"✓","!","✗","○","—"),"—")</f>
        <v>○</v>
      </c>
      <c r="X49" s="43" t="str">
        <f t="array" aca="1" ref="X49" ca="1">IFERROR(CHOOSE(MATCH('📊 Training Matrix'!$AW$51,{"VALID","EXPIRING","EXPIRED","NOT TRAINED","N/A"},0),"✓","!","✗","○","—"),"—")</f>
        <v>✗</v>
      </c>
    </row>
    <row r="50" spans="1:24" ht="15.75" customHeight="1" x14ac:dyDescent="0.2">
      <c r="A50" s="61" t="s">
        <v>994</v>
      </c>
      <c r="B50" s="62" t="s">
        <v>134</v>
      </c>
      <c r="C50" s="63" t="s">
        <v>977</v>
      </c>
      <c r="D50" s="64">
        <f ca="1">'📊 Training Matrix'!$I$52</f>
        <v>0.33333333333333331</v>
      </c>
      <c r="E50" s="30" t="str">
        <f t="array" aca="1" ref="E50" ca="1">IFERROR(CHOOSE(MATCH('📊 Training Matrix'!$K$52,{"VALID","EXPIRING","EXPIRED","NOT TRAINED","N/A"},0),"✓","!","✗","○","—"),"—")</f>
        <v>✓</v>
      </c>
      <c r="F50" s="65" t="str">
        <f t="array" aca="1" ref="F50" ca="1">IFERROR(CHOOSE(MATCH('📊 Training Matrix'!$M$52,{"VALID","EXPIRING","EXPIRED","NOT TRAINED","N/A"},0),"✓","!","✗","○","—"),"—")</f>
        <v>!</v>
      </c>
      <c r="G50" s="31" t="str">
        <f t="array" aca="1" ref="G50" ca="1">IFERROR(CHOOSE(MATCH('📊 Training Matrix'!$O$52,{"VALID","EXPIRING","EXPIRED","NOT TRAINED","N/A"},0),"✓","!","✗","○","—"),"—")</f>
        <v>○</v>
      </c>
      <c r="H50" s="43" t="str">
        <f t="array" aca="1" ref="H50" ca="1">IFERROR(CHOOSE(MATCH('📊 Training Matrix'!$Q$52,{"VALID","EXPIRING","EXPIRED","NOT TRAINED","N/A"},0),"✓","!","✗","○","—"),"—")</f>
        <v>✗</v>
      </c>
      <c r="I50" s="30" t="str">
        <f t="array" aca="1" ref="I50" ca="1">IFERROR(CHOOSE(MATCH('📊 Training Matrix'!$S$52,{"VALID","EXPIRING","EXPIRED","NOT TRAINED","N/A"},0),"✓","!","✗","○","—"),"—")</f>
        <v>✓</v>
      </c>
      <c r="J50" s="31" t="str">
        <f t="array" aca="1" ref="J50" ca="1">IFERROR(CHOOSE(MATCH('📊 Training Matrix'!$U$52,{"VALID","EXPIRING","EXPIRED","NOT TRAINED","N/A"},0),"✓","!","✗","○","—"),"—")</f>
        <v>○</v>
      </c>
      <c r="K50" s="31" t="str">
        <f t="array" aca="1" ref="K50" ca="1">IFERROR(CHOOSE(MATCH('📊 Training Matrix'!$W$52,{"VALID","EXPIRING","EXPIRED","NOT TRAINED","N/A"},0),"✓","!","✗","○","—"),"—")</f>
        <v>○</v>
      </c>
      <c r="L50" s="31" t="str">
        <f t="array" aca="1" ref="L50" ca="1">IFERROR(CHOOSE(MATCH('📊 Training Matrix'!$Y$52,{"VALID","EXPIRING","EXPIRED","NOT TRAINED","N/A"},0),"✓","!","✗","○","—"),"—")</f>
        <v>○</v>
      </c>
      <c r="M50" s="31" t="str">
        <f t="array" aca="1" ref="M50" ca="1">IFERROR(CHOOSE(MATCH('📊 Training Matrix'!$AA$52,{"VALID","EXPIRING","EXPIRED","NOT TRAINED","N/A"},0),"✓","!","✗","○","—"),"—")</f>
        <v>○</v>
      </c>
      <c r="N50" s="31" t="str">
        <f t="array" aca="1" ref="N50" ca="1">IFERROR(CHOOSE(MATCH('📊 Training Matrix'!$AC$52,{"VALID","EXPIRING","EXPIRED","NOT TRAINED","N/A"},0),"✓","!","✗","○","—"),"—")</f>
        <v>○</v>
      </c>
      <c r="O50" s="31" t="str">
        <f t="array" aca="1" ref="O50" ca="1">IFERROR(CHOOSE(MATCH('📊 Training Matrix'!$AE$52,{"VALID","EXPIRING","EXPIRED","NOT TRAINED","N/A"},0),"✓","!","✗","○","—"),"—")</f>
        <v>○</v>
      </c>
      <c r="P50" s="31" t="str">
        <f t="array" aca="1" ref="P50" ca="1">IFERROR(CHOOSE(MATCH('📊 Training Matrix'!$AG$52,{"VALID","EXPIRING","EXPIRED","NOT TRAINED","N/A"},0),"✓","!","✗","○","—"),"—")</f>
        <v>○</v>
      </c>
      <c r="Q50" s="31" t="str">
        <f t="array" aca="1" ref="Q50" ca="1">IFERROR(CHOOSE(MATCH('📊 Training Matrix'!$AI$52,{"VALID","EXPIRING","EXPIRED","NOT TRAINED","N/A"},0),"✓","!","✗","○","—"),"—")</f>
        <v>○</v>
      </c>
      <c r="R50" s="31" t="str">
        <f t="array" aca="1" ref="R50" ca="1">IFERROR(CHOOSE(MATCH('📊 Training Matrix'!$AK$52,{"VALID","EXPIRING","EXPIRED","NOT TRAINED","N/A"},0),"✓","!","✗","○","—"),"—")</f>
        <v>○</v>
      </c>
      <c r="S50" s="31" t="str">
        <f t="array" aca="1" ref="S50" ca="1">IFERROR(CHOOSE(MATCH('📊 Training Matrix'!$AM$52,{"VALID","EXPIRING","EXPIRED","NOT TRAINED","N/A"},0),"✓","!","✗","○","—"),"—")</f>
        <v>○</v>
      </c>
      <c r="T50" s="31" t="str">
        <f t="array" aca="1" ref="T50" ca="1">IFERROR(CHOOSE(MATCH('📊 Training Matrix'!$AO$52,{"VALID","EXPIRING","EXPIRED","NOT TRAINED","N/A"},0),"✓","!","✗","○","—"),"—")</f>
        <v>○</v>
      </c>
      <c r="U50" s="43" t="str">
        <f t="array" aca="1" ref="U50" ca="1">IFERROR(CHOOSE(MATCH('📊 Training Matrix'!$AQ$52,{"VALID","EXPIRING","EXPIRED","NOT TRAINED","N/A"},0),"✓","!","✗","○","—"),"—")</f>
        <v>✗</v>
      </c>
      <c r="V50" s="31" t="str">
        <f t="array" aca="1" ref="V50" ca="1">IFERROR(CHOOSE(MATCH('📊 Training Matrix'!$AS$52,{"VALID","EXPIRING","EXPIRED","NOT TRAINED","N/A"},0),"✓","!","✗","○","—"),"—")</f>
        <v>○</v>
      </c>
      <c r="W50" s="31" t="str">
        <f t="array" aca="1" ref="W50" ca="1">IFERROR(CHOOSE(MATCH('📊 Training Matrix'!$AU$52,{"VALID","EXPIRING","EXPIRED","NOT TRAINED","N/A"},0),"✓","!","✗","○","—"),"—")</f>
        <v>○</v>
      </c>
      <c r="X50" s="30" t="str">
        <f t="array" aca="1" ref="X50" ca="1">IFERROR(CHOOSE(MATCH('📊 Training Matrix'!$AW$52,{"VALID","EXPIRING","EXPIRED","NOT TRAINED","N/A"},0),"✓","!","✗","○","—"),"—")</f>
        <v>!</v>
      </c>
    </row>
    <row r="51" spans="1:24" ht="15.75" customHeight="1" x14ac:dyDescent="0.2">
      <c r="A51" s="68" t="s">
        <v>995</v>
      </c>
      <c r="B51" s="70" t="s">
        <v>134</v>
      </c>
      <c r="C51" s="71" t="s">
        <v>969</v>
      </c>
      <c r="D51" s="72">
        <f ca="1">'📊 Training Matrix'!$I$53</f>
        <v>0.4</v>
      </c>
      <c r="E51" s="30" t="str">
        <f t="array" aca="1" ref="E51" ca="1">IFERROR(CHOOSE(MATCH('📊 Training Matrix'!$K$53,{"VALID","EXPIRING","EXPIRED","NOT TRAINED","N/A"},0),"✓","!","✗","○","—"),"—")</f>
        <v>✓</v>
      </c>
      <c r="F51" s="31" t="str">
        <f t="array" aca="1" ref="F51" ca="1">IFERROR(CHOOSE(MATCH('📊 Training Matrix'!$M$53,{"VALID","EXPIRING","EXPIRED","NOT TRAINED","N/A"},0),"✓","!","✗","○","—"),"—")</f>
        <v>○</v>
      </c>
      <c r="G51" s="31" t="str">
        <f t="array" aca="1" ref="G51" ca="1">IFERROR(CHOOSE(MATCH('📊 Training Matrix'!$O$53,{"VALID","EXPIRING","EXPIRED","NOT TRAINED","N/A"},0),"✓","!","✗","○","—"),"—")</f>
        <v>○</v>
      </c>
      <c r="H51" s="43" t="str">
        <f t="array" aca="1" ref="H51" ca="1">IFERROR(CHOOSE(MATCH('📊 Training Matrix'!$Q$53,{"VALID","EXPIRING","EXPIRED","NOT TRAINED","N/A"},0),"✓","!","✗","○","—"),"—")</f>
        <v>✗</v>
      </c>
      <c r="I51" s="43" t="str">
        <f t="array" aca="1" ref="I51" ca="1">IFERROR(CHOOSE(MATCH('📊 Training Matrix'!$S$53,{"VALID","EXPIRING","EXPIRED","NOT TRAINED","N/A"},0),"✓","!","✗","○","—"),"—")</f>
        <v>✗</v>
      </c>
      <c r="J51" s="31" t="str">
        <f t="array" aca="1" ref="J51" ca="1">IFERROR(CHOOSE(MATCH('📊 Training Matrix'!$U$53,{"VALID","EXPIRING","EXPIRED","NOT TRAINED","N/A"},0),"✓","!","✗","○","—"),"—")</f>
        <v>○</v>
      </c>
      <c r="K51" s="31" t="str">
        <f t="array" aca="1" ref="K51" ca="1">IFERROR(CHOOSE(MATCH('📊 Training Matrix'!$W$53,{"VALID","EXPIRING","EXPIRED","NOT TRAINED","N/A"},0),"✓","!","✗","○","—"),"—")</f>
        <v>○</v>
      </c>
      <c r="L51" s="31" t="str">
        <f t="array" aca="1" ref="L51" ca="1">IFERROR(CHOOSE(MATCH('📊 Training Matrix'!$Y$53,{"VALID","EXPIRING","EXPIRED","NOT TRAINED","N/A"},0),"✓","!","✗","○","—"),"—")</f>
        <v>○</v>
      </c>
      <c r="M51" s="31" t="str">
        <f t="array" aca="1" ref="M51" ca="1">IFERROR(CHOOSE(MATCH('📊 Training Matrix'!$AA$53,{"VALID","EXPIRING","EXPIRED","NOT TRAINED","N/A"},0),"✓","!","✗","○","—"),"—")</f>
        <v>○</v>
      </c>
      <c r="N51" s="31" t="str">
        <f t="array" aca="1" ref="N51" ca="1">IFERROR(CHOOSE(MATCH('📊 Training Matrix'!$AC$53,{"VALID","EXPIRING","EXPIRED","NOT TRAINED","N/A"},0),"✓","!","✗","○","—"),"—")</f>
        <v>○</v>
      </c>
      <c r="O51" s="31" t="str">
        <f t="array" aca="1" ref="O51" ca="1">IFERROR(CHOOSE(MATCH('📊 Training Matrix'!$AE$53,{"VALID","EXPIRING","EXPIRED","NOT TRAINED","N/A"},0),"✓","!","✗","○","—"),"—")</f>
        <v>○</v>
      </c>
      <c r="P51" s="31" t="str">
        <f t="array" aca="1" ref="P51" ca="1">IFERROR(CHOOSE(MATCH('📊 Training Matrix'!$AG$53,{"VALID","EXPIRING","EXPIRED","NOT TRAINED","N/A"},0),"✓","!","✗","○","—"),"—")</f>
        <v>○</v>
      </c>
      <c r="Q51" s="31" t="str">
        <f t="array" aca="1" ref="Q51" ca="1">IFERROR(CHOOSE(MATCH('📊 Training Matrix'!$AI$53,{"VALID","EXPIRING","EXPIRED","NOT TRAINED","N/A"},0),"✓","!","✗","○","—"),"—")</f>
        <v>○</v>
      </c>
      <c r="R51" s="31" t="str">
        <f t="array" aca="1" ref="R51" ca="1">IFERROR(CHOOSE(MATCH('📊 Training Matrix'!$AK$53,{"VALID","EXPIRING","EXPIRED","NOT TRAINED","N/A"},0),"✓","!","✗","○","—"),"—")</f>
        <v>○</v>
      </c>
      <c r="S51" s="31" t="str">
        <f t="array" aca="1" ref="S51" ca="1">IFERROR(CHOOSE(MATCH('📊 Training Matrix'!$AM$53,{"VALID","EXPIRING","EXPIRED","NOT TRAINED","N/A"},0),"✓","!","✗","○","—"),"—")</f>
        <v>○</v>
      </c>
      <c r="T51" s="43" t="str">
        <f t="array" aca="1" ref="T51" ca="1">IFERROR(CHOOSE(MATCH('📊 Training Matrix'!$AO$53,{"VALID","EXPIRING","EXPIRED","NOT TRAINED","N/A"},0),"✓","!","✗","○","—"),"—")</f>
        <v>✗</v>
      </c>
      <c r="U51" s="31" t="str">
        <f t="array" aca="1" ref="U51" ca="1">IFERROR(CHOOSE(MATCH('📊 Training Matrix'!$AQ$53,{"VALID","EXPIRING","EXPIRED","NOT TRAINED","N/A"},0),"✓","!","✗","○","—"),"—")</f>
        <v>○</v>
      </c>
      <c r="V51" s="31" t="str">
        <f t="array" aca="1" ref="V51" ca="1">IFERROR(CHOOSE(MATCH('📊 Training Matrix'!$AS$53,{"VALID","EXPIRING","EXPIRED","NOT TRAINED","N/A"},0),"✓","!","✗","○","—"),"—")</f>
        <v>○</v>
      </c>
      <c r="W51" s="31" t="str">
        <f t="array" aca="1" ref="W51" ca="1">IFERROR(CHOOSE(MATCH('📊 Training Matrix'!$AU$53,{"VALID","EXPIRING","EXPIRED","NOT TRAINED","N/A"},0),"✓","!","✗","○","—"),"—")</f>
        <v>○</v>
      </c>
      <c r="X51" s="30" t="str">
        <f t="array" aca="1" ref="X51" ca="1">IFERROR(CHOOSE(MATCH('📊 Training Matrix'!$AW$53,{"VALID","EXPIRING","EXPIRED","NOT TRAINED","N/A"},0),"✓","!","✗","○","—"),"—")</f>
        <v>✓</v>
      </c>
    </row>
    <row r="52" spans="1:24" ht="15.75" customHeight="1" x14ac:dyDescent="0.2">
      <c r="A52" s="61" t="s">
        <v>596</v>
      </c>
      <c r="B52" s="62" t="s">
        <v>134</v>
      </c>
      <c r="C52" s="63" t="s">
        <v>719</v>
      </c>
      <c r="D52" s="64">
        <f ca="1">'📊 Training Matrix'!$I$54</f>
        <v>0.42857142857142855</v>
      </c>
      <c r="E52" s="30" t="str">
        <f t="array" aca="1" ref="E52" ca="1">IFERROR(CHOOSE(MATCH('📊 Training Matrix'!$K$54,{"VALID","EXPIRING","EXPIRED","NOT TRAINED","N/A"},0),"✓","!","✗","○","—"),"—")</f>
        <v>✓</v>
      </c>
      <c r="F52" s="43" t="str">
        <f t="array" aca="1" ref="F52" ca="1">IFERROR(CHOOSE(MATCH('📊 Training Matrix'!$M$54,{"VALID","EXPIRING","EXPIRED","NOT TRAINED","N/A"},0),"✓","!","✗","○","—"),"—")</f>
        <v>✗</v>
      </c>
      <c r="G52" s="30" t="str">
        <f t="array" aca="1" ref="G52" ca="1">IFERROR(CHOOSE(MATCH('📊 Training Matrix'!$O$54,{"VALID","EXPIRING","EXPIRED","NOT TRAINED","N/A"},0),"✓","!","✗","○","—"),"—")</f>
        <v>✓</v>
      </c>
      <c r="H52" s="43" t="str">
        <f t="array" aca="1" ref="H52" ca="1">IFERROR(CHOOSE(MATCH('📊 Training Matrix'!$Q$54,{"VALID","EXPIRING","EXPIRED","NOT TRAINED","N/A"},0),"✓","!","✗","○","—"),"—")</f>
        <v>✗</v>
      </c>
      <c r="I52" s="43" t="str">
        <f t="array" aca="1" ref="I52" ca="1">IFERROR(CHOOSE(MATCH('📊 Training Matrix'!$S$54,{"VALID","EXPIRING","EXPIRED","NOT TRAINED","N/A"},0),"✓","!","✗","○","—"),"—")</f>
        <v>✗</v>
      </c>
      <c r="J52" s="30" t="str">
        <f t="array" aca="1" ref="J52" ca="1">IFERROR(CHOOSE(MATCH('📊 Training Matrix'!$U$54,{"VALID","EXPIRING","EXPIRED","NOT TRAINED","N/A"},0),"✓","!","✗","○","—"),"—")</f>
        <v>✓</v>
      </c>
      <c r="K52" s="31" t="str">
        <f t="array" aca="1" ref="K52" ca="1">IFERROR(CHOOSE(MATCH('📊 Training Matrix'!$W$54,{"VALID","EXPIRING","EXPIRED","NOT TRAINED","N/A"},0),"✓","!","✗","○","—"),"—")</f>
        <v>○</v>
      </c>
      <c r="L52" s="31" t="str">
        <f t="array" aca="1" ref="L52" ca="1">IFERROR(CHOOSE(MATCH('📊 Training Matrix'!$Y$54,{"VALID","EXPIRING","EXPIRED","NOT TRAINED","N/A"},0),"✓","!","✗","○","—"),"—")</f>
        <v>○</v>
      </c>
      <c r="M52" s="31" t="str">
        <f t="array" aca="1" ref="M52" ca="1">IFERROR(CHOOSE(MATCH('📊 Training Matrix'!$AA$54,{"VALID","EXPIRING","EXPIRED","NOT TRAINED","N/A"},0),"✓","!","✗","○","—"),"—")</f>
        <v>○</v>
      </c>
      <c r="N52" s="31" t="str">
        <f t="array" aca="1" ref="N52" ca="1">IFERROR(CHOOSE(MATCH('📊 Training Matrix'!$AC$54,{"VALID","EXPIRING","EXPIRED","NOT TRAINED","N/A"},0),"✓","!","✗","○","—"),"—")</f>
        <v>○</v>
      </c>
      <c r="O52" s="31" t="str">
        <f t="array" aca="1" ref="O52" ca="1">IFERROR(CHOOSE(MATCH('📊 Training Matrix'!$AE$54,{"VALID","EXPIRING","EXPIRED","NOT TRAINED","N/A"},0),"✓","!","✗","○","—"),"—")</f>
        <v>○</v>
      </c>
      <c r="P52" s="31" t="str">
        <f t="array" aca="1" ref="P52" ca="1">IFERROR(CHOOSE(MATCH('📊 Training Matrix'!$AG$54,{"VALID","EXPIRING","EXPIRED","NOT TRAINED","N/A"},0),"✓","!","✗","○","—"),"—")</f>
        <v>○</v>
      </c>
      <c r="Q52" s="31" t="str">
        <f t="array" aca="1" ref="Q52" ca="1">IFERROR(CHOOSE(MATCH('📊 Training Matrix'!$AI$54,{"VALID","EXPIRING","EXPIRED","NOT TRAINED","N/A"},0),"✓","!","✗","○","—"),"—")</f>
        <v>○</v>
      </c>
      <c r="R52" s="31" t="str">
        <f t="array" aca="1" ref="R52" ca="1">IFERROR(CHOOSE(MATCH('📊 Training Matrix'!$AK$54,{"VALID","EXPIRING","EXPIRED","NOT TRAINED","N/A"},0),"✓","!","✗","○","—"),"—")</f>
        <v>○</v>
      </c>
      <c r="S52" s="31" t="str">
        <f t="array" aca="1" ref="S52" ca="1">IFERROR(CHOOSE(MATCH('📊 Training Matrix'!$AM$54,{"VALID","EXPIRING","EXPIRED","NOT TRAINED","N/A"},0),"✓","!","✗","○","—"),"—")</f>
        <v>○</v>
      </c>
      <c r="T52" s="31" t="str">
        <f t="array" aca="1" ref="T52" ca="1">IFERROR(CHOOSE(MATCH('📊 Training Matrix'!$AO$54,{"VALID","EXPIRING","EXPIRED","NOT TRAINED","N/A"},0),"✓","!","✗","○","—"),"—")</f>
        <v>○</v>
      </c>
      <c r="U52" s="31" t="str">
        <f t="array" aca="1" ref="U52" ca="1">IFERROR(CHOOSE(MATCH('📊 Training Matrix'!$AQ$54,{"VALID","EXPIRING","EXPIRED","NOT TRAINED","N/A"},0),"✓","!","✗","○","—"),"—")</f>
        <v>○</v>
      </c>
      <c r="V52" s="31" t="str">
        <f t="array" aca="1" ref="V52" ca="1">IFERROR(CHOOSE(MATCH('📊 Training Matrix'!$AS$54,{"VALID","EXPIRING","EXPIRED","NOT TRAINED","N/A"},0),"✓","!","✗","○","—"),"—")</f>
        <v>○</v>
      </c>
      <c r="W52" s="31" t="str">
        <f t="array" aca="1" ref="W52" ca="1">IFERROR(CHOOSE(MATCH('📊 Training Matrix'!$AU$54,{"VALID","EXPIRING","EXPIRED","NOT TRAINED","N/A"},0),"✓","!","✗","○","—"),"—")</f>
        <v>○</v>
      </c>
      <c r="X52" s="43" t="str">
        <f t="array" aca="1" ref="X52" ca="1">IFERROR(CHOOSE(MATCH('📊 Training Matrix'!$AW$54,{"VALID","EXPIRING","EXPIRED","NOT TRAINED","N/A"},0),"✓","!","✗","○","—"),"—")</f>
        <v>✗</v>
      </c>
    </row>
    <row r="53" spans="1:24" ht="15.75" customHeight="1" x14ac:dyDescent="0.2">
      <c r="A53" s="21" t="s">
        <v>996</v>
      </c>
      <c r="B53" s="22" t="s">
        <v>74</v>
      </c>
      <c r="C53" s="23" t="s">
        <v>974</v>
      </c>
      <c r="D53" s="25">
        <f ca="1">'📊 Training Matrix'!$I$55</f>
        <v>0.5</v>
      </c>
      <c r="E53" s="30" t="str">
        <f t="array" aca="1" ref="E53" ca="1">IFERROR(CHOOSE(MATCH('📊 Training Matrix'!$K$55,{"VALID","EXPIRING","EXPIRED","NOT TRAINED","N/A"},0),"✓","!","✗","○","—"),"—")</f>
        <v>✓</v>
      </c>
      <c r="F53" s="31" t="str">
        <f t="array" aca="1" ref="F53" ca="1">IFERROR(CHOOSE(MATCH('📊 Training Matrix'!$M$55,{"VALID","EXPIRING","EXPIRED","NOT TRAINED","N/A"},0),"✓","!","✗","○","—"),"—")</f>
        <v>○</v>
      </c>
      <c r="G53" s="31" t="str">
        <f t="array" aca="1" ref="G53" ca="1">IFERROR(CHOOSE(MATCH('📊 Training Matrix'!$O$55,{"VALID","EXPIRING","EXPIRED","NOT TRAINED","N/A"},0),"✓","!","✗","○","—"),"—")</f>
        <v>○</v>
      </c>
      <c r="H53" s="65" t="str">
        <f t="array" aca="1" ref="H53" ca="1">IFERROR(CHOOSE(MATCH('📊 Training Matrix'!$Q$55,{"VALID","EXPIRING","EXPIRED","NOT TRAINED","N/A"},0),"✓","!","✗","○","—"),"—")</f>
        <v>!</v>
      </c>
      <c r="I53" s="73" t="str">
        <f t="array" aca="1" ref="I53" ca="1">IFERROR(CHOOSE(MATCH('📊 Training Matrix'!$S$55,{"VALID","EXPIRING","EXPIRED","NOT TRAINED","N/A"},0),"✓","!","✗","○","—"),"—")</f>
        <v>○</v>
      </c>
      <c r="J53" s="31" t="str">
        <f t="array" aca="1" ref="J53" ca="1">IFERROR(CHOOSE(MATCH('📊 Training Matrix'!$U$55,{"VALID","EXPIRING","EXPIRED","NOT TRAINED","N/A"},0),"✓","!","✗","○","—"),"—")</f>
        <v>○</v>
      </c>
      <c r="K53" s="31" t="str">
        <f t="array" aca="1" ref="K53" ca="1">IFERROR(CHOOSE(MATCH('📊 Training Matrix'!$W$55,{"VALID","EXPIRING","EXPIRED","NOT TRAINED","N/A"},0),"✓","!","✗","○","—"),"—")</f>
        <v>○</v>
      </c>
      <c r="L53" s="31" t="str">
        <f t="array" aca="1" ref="L53" ca="1">IFERROR(CHOOSE(MATCH('📊 Training Matrix'!$Y$55,{"VALID","EXPIRING","EXPIRED","NOT TRAINED","N/A"},0),"✓","!","✗","○","—"),"—")</f>
        <v>○</v>
      </c>
      <c r="M53" s="31" t="str">
        <f t="array" aca="1" ref="M53" ca="1">IFERROR(CHOOSE(MATCH('📊 Training Matrix'!$AA$55,{"VALID","EXPIRING","EXPIRED","NOT TRAINED","N/A"},0),"✓","!","✗","○","—"),"—")</f>
        <v>○</v>
      </c>
      <c r="N53" s="31" t="str">
        <f t="array" aca="1" ref="N53" ca="1">IFERROR(CHOOSE(MATCH('📊 Training Matrix'!$AC$55,{"VALID","EXPIRING","EXPIRED","NOT TRAINED","N/A"},0),"✓","!","✗","○","—"),"—")</f>
        <v>○</v>
      </c>
      <c r="O53" s="31" t="str">
        <f t="array" aca="1" ref="O53" ca="1">IFERROR(CHOOSE(MATCH('📊 Training Matrix'!$AE$55,{"VALID","EXPIRING","EXPIRED","NOT TRAINED","N/A"},0),"✓","!","✗","○","—"),"—")</f>
        <v>○</v>
      </c>
      <c r="P53" s="31" t="str">
        <f t="array" aca="1" ref="P53" ca="1">IFERROR(CHOOSE(MATCH('📊 Training Matrix'!$AG$55,{"VALID","EXPIRING","EXPIRED","NOT TRAINED","N/A"},0),"✓","!","✗","○","—"),"—")</f>
        <v>○</v>
      </c>
      <c r="Q53" s="31" t="str">
        <f t="array" aca="1" ref="Q53" ca="1">IFERROR(CHOOSE(MATCH('📊 Training Matrix'!$AI$55,{"VALID","EXPIRING","EXPIRED","NOT TRAINED","N/A"},0),"✓","!","✗","○","—"),"—")</f>
        <v>○</v>
      </c>
      <c r="R53" s="30" t="str">
        <f t="array" aca="1" ref="R53" ca="1">IFERROR(CHOOSE(MATCH('📊 Training Matrix'!$AK$55,{"VALID","EXPIRING","EXPIRED","NOT TRAINED","N/A"},0),"✓","!","✗","○","—"),"—")</f>
        <v>✓</v>
      </c>
      <c r="S53" s="31" t="str">
        <f t="array" aca="1" ref="S53" ca="1">IFERROR(CHOOSE(MATCH('📊 Training Matrix'!$AM$55,{"VALID","EXPIRING","EXPIRED","NOT TRAINED","N/A"},0),"✓","!","✗","○","—"),"—")</f>
        <v>○</v>
      </c>
      <c r="T53" s="31" t="str">
        <f t="array" aca="1" ref="T53" ca="1">IFERROR(CHOOSE(MATCH('📊 Training Matrix'!$AO$55,{"VALID","EXPIRING","EXPIRED","NOT TRAINED","N/A"},0),"✓","!","✗","○","—"),"—")</f>
        <v>○</v>
      </c>
      <c r="U53" s="31" t="str">
        <f t="array" aca="1" ref="U53" ca="1">IFERROR(CHOOSE(MATCH('📊 Training Matrix'!$AQ$55,{"VALID","EXPIRING","EXPIRED","NOT TRAINED","N/A"},0),"✓","!","✗","○","—"),"—")</f>
        <v>○</v>
      </c>
      <c r="V53" s="31" t="str">
        <f t="array" aca="1" ref="V53" ca="1">IFERROR(CHOOSE(MATCH('📊 Training Matrix'!$AS$55,{"VALID","EXPIRING","EXPIRED","NOT TRAINED","N/A"},0),"✓","!","✗","○","—"),"—")</f>
        <v>○</v>
      </c>
      <c r="W53" s="31" t="str">
        <f t="array" aca="1" ref="W53" ca="1">IFERROR(CHOOSE(MATCH('📊 Training Matrix'!$AU$55,{"VALID","EXPIRING","EXPIRED","NOT TRAINED","N/A"},0),"✓","!","✗","○","—"),"—")</f>
        <v>○</v>
      </c>
      <c r="X53" s="43" t="str">
        <f t="array" aca="1" ref="X53" ca="1">IFERROR(CHOOSE(MATCH('📊 Training Matrix'!$AW$55,{"VALID","EXPIRING","EXPIRED","NOT TRAINED","N/A"},0),"✓","!","✗","○","—"),"—")</f>
        <v>✗</v>
      </c>
    </row>
    <row r="54" spans="1:24" ht="15.75" customHeight="1" x14ac:dyDescent="0.2">
      <c r="A54" s="61" t="s">
        <v>997</v>
      </c>
      <c r="B54" s="62" t="s">
        <v>134</v>
      </c>
      <c r="C54" s="63" t="s">
        <v>998</v>
      </c>
      <c r="D54" s="64">
        <f ca="1">'📊 Training Matrix'!$I$56</f>
        <v>0.2857142857142857</v>
      </c>
      <c r="E54" s="30" t="str">
        <f t="array" aca="1" ref="E54" ca="1">IFERROR(CHOOSE(MATCH('📊 Training Matrix'!$K$56,{"VALID","EXPIRING","EXPIRED","NOT TRAINED","N/A"},0),"✓","!","✗","○","—"),"—")</f>
        <v>✓</v>
      </c>
      <c r="F54" s="31" t="str">
        <f t="array" aca="1" ref="F54" ca="1">IFERROR(CHOOSE(MATCH('📊 Training Matrix'!$M$56,{"VALID","EXPIRING","EXPIRED","NOT TRAINED","N/A"},0),"✓","!","✗","○","—"),"—")</f>
        <v>○</v>
      </c>
      <c r="G54" s="31" t="str">
        <f t="array" aca="1" ref="G54" ca="1">IFERROR(CHOOSE(MATCH('📊 Training Matrix'!$O$56,{"VALID","EXPIRING","EXPIRED","NOT TRAINED","N/A"},0),"✓","!","✗","○","—"),"—")</f>
        <v>○</v>
      </c>
      <c r="H54" s="43" t="str">
        <f t="array" aca="1" ref="H54" ca="1">IFERROR(CHOOSE(MATCH('📊 Training Matrix'!$Q$56,{"VALID","EXPIRING","EXPIRED","NOT TRAINED","N/A"},0),"✓","!","✗","○","—"),"—")</f>
        <v>✗</v>
      </c>
      <c r="I54" s="43" t="str">
        <f t="array" aca="1" ref="I54" ca="1">IFERROR(CHOOSE(MATCH('📊 Training Matrix'!$S$56,{"VALID","EXPIRING","EXPIRED","NOT TRAINED","N/A"},0),"✓","!","✗","○","—"),"—")</f>
        <v>✗</v>
      </c>
      <c r="J54" s="31" t="str">
        <f t="array" aca="1" ref="J54" ca="1">IFERROR(CHOOSE(MATCH('📊 Training Matrix'!$U$56,{"VALID","EXPIRING","EXPIRED","NOT TRAINED","N/A"},0),"✓","!","✗","○","—"),"—")</f>
        <v>○</v>
      </c>
      <c r="K54" s="43" t="str">
        <f t="array" aca="1" ref="K54" ca="1">IFERROR(CHOOSE(MATCH('📊 Training Matrix'!$W$56,{"VALID","EXPIRING","EXPIRED","NOT TRAINED","N/A"},0),"✓","!","✗","○","—"),"—")</f>
        <v>✗</v>
      </c>
      <c r="L54" s="43" t="str">
        <f t="array" aca="1" ref="L54" ca="1">IFERROR(CHOOSE(MATCH('📊 Training Matrix'!$Y$56,{"VALID","EXPIRING","EXPIRED","NOT TRAINED","N/A"},0),"✓","!","✗","○","—"),"—")</f>
        <v>✗</v>
      </c>
      <c r="M54" s="43" t="str">
        <f t="array" aca="1" ref="M54" ca="1">IFERROR(CHOOSE(MATCH('📊 Training Matrix'!$AA$56,{"VALID","EXPIRING","EXPIRED","NOT TRAINED","N/A"},0),"✓","!","✗","○","—"),"—")</f>
        <v>✗</v>
      </c>
      <c r="N54" s="31" t="str">
        <f t="array" aca="1" ref="N54" ca="1">IFERROR(CHOOSE(MATCH('📊 Training Matrix'!$AC$56,{"VALID","EXPIRING","EXPIRED","NOT TRAINED","N/A"},0),"✓","!","✗","○","—"),"—")</f>
        <v>○</v>
      </c>
      <c r="O54" s="31" t="str">
        <f t="array" aca="1" ref="O54" ca="1">IFERROR(CHOOSE(MATCH('📊 Training Matrix'!$AE$56,{"VALID","EXPIRING","EXPIRED","NOT TRAINED","N/A"},0),"✓","!","✗","○","—"),"—")</f>
        <v>○</v>
      </c>
      <c r="P54" s="31" t="str">
        <f t="array" aca="1" ref="P54" ca="1">IFERROR(CHOOSE(MATCH('📊 Training Matrix'!$AG$56,{"VALID","EXPIRING","EXPIRED","NOT TRAINED","N/A"},0),"✓","!","✗","○","—"),"—")</f>
        <v>○</v>
      </c>
      <c r="Q54" s="31" t="str">
        <f t="array" aca="1" ref="Q54" ca="1">IFERROR(CHOOSE(MATCH('📊 Training Matrix'!$AI$56,{"VALID","EXPIRING","EXPIRED","NOT TRAINED","N/A"},0),"✓","!","✗","○","—"),"—")</f>
        <v>○</v>
      </c>
      <c r="R54" s="31" t="str">
        <f t="array" aca="1" ref="R54" ca="1">IFERROR(CHOOSE(MATCH('📊 Training Matrix'!$AK$56,{"VALID","EXPIRING","EXPIRED","NOT TRAINED","N/A"},0),"✓","!","✗","○","—"),"—")</f>
        <v>○</v>
      </c>
      <c r="S54" s="31" t="str">
        <f t="array" aca="1" ref="S54" ca="1">IFERROR(CHOOSE(MATCH('📊 Training Matrix'!$AM$56,{"VALID","EXPIRING","EXPIRED","NOT TRAINED","N/A"},0),"✓","!","✗","○","—"),"—")</f>
        <v>○</v>
      </c>
      <c r="T54" s="31" t="str">
        <f t="array" aca="1" ref="T54" ca="1">IFERROR(CHOOSE(MATCH('📊 Training Matrix'!$AO$56,{"VALID","EXPIRING","EXPIRED","NOT TRAINED","N/A"},0),"✓","!","✗","○","—"),"—")</f>
        <v>○</v>
      </c>
      <c r="U54" s="31" t="str">
        <f t="array" aca="1" ref="U54" ca="1">IFERROR(CHOOSE(MATCH('📊 Training Matrix'!$AQ$56,{"VALID","EXPIRING","EXPIRED","NOT TRAINED","N/A"},0),"✓","!","✗","○","—"),"—")</f>
        <v>○</v>
      </c>
      <c r="V54" s="31" t="str">
        <f t="array" aca="1" ref="V54" ca="1">IFERROR(CHOOSE(MATCH('📊 Training Matrix'!$AS$56,{"VALID","EXPIRING","EXPIRED","NOT TRAINED","N/A"},0),"✓","!","✗","○","—"),"—")</f>
        <v>○</v>
      </c>
      <c r="W54" s="31" t="str">
        <f t="array" aca="1" ref="W54" ca="1">IFERROR(CHOOSE(MATCH('📊 Training Matrix'!$AU$56,{"VALID","EXPIRING","EXPIRED","NOT TRAINED","N/A"},0),"✓","!","✗","○","—"),"—")</f>
        <v>○</v>
      </c>
      <c r="X54" s="30" t="str">
        <f t="array" aca="1" ref="X54" ca="1">IFERROR(CHOOSE(MATCH('📊 Training Matrix'!$AW$56,{"VALID","EXPIRING","EXPIRED","NOT TRAINED","N/A"},0),"✓","!","✗","○","—"),"—")</f>
        <v>✓</v>
      </c>
    </row>
    <row r="55" spans="1:24" ht="15.75" customHeight="1" x14ac:dyDescent="0.2">
      <c r="A55" s="68" t="s">
        <v>999</v>
      </c>
      <c r="B55" s="70" t="s">
        <v>134</v>
      </c>
      <c r="C55" s="71" t="s">
        <v>719</v>
      </c>
      <c r="D55" s="72">
        <f ca="1">'📊 Training Matrix'!$I$57</f>
        <v>0.42857142857142855</v>
      </c>
      <c r="E55" s="30" t="str">
        <f t="array" aca="1" ref="E55" ca="1">IFERROR(CHOOSE(MATCH('📊 Training Matrix'!$K$57,{"VALID","EXPIRING","EXPIRED","NOT TRAINED","N/A"},0),"✓","!","✗","○","—"),"—")</f>
        <v>✓</v>
      </c>
      <c r="F55" s="43" t="str">
        <f t="array" aca="1" ref="F55" ca="1">IFERROR(CHOOSE(MATCH('📊 Training Matrix'!$M$57,{"VALID","EXPIRING","EXPIRED","NOT TRAINED","N/A"},0),"✓","!","✗","○","—"),"—")</f>
        <v>✗</v>
      </c>
      <c r="G55" s="30" t="str">
        <f t="array" aca="1" ref="G55" ca="1">IFERROR(CHOOSE(MATCH('📊 Training Matrix'!$O$57,{"VALID","EXPIRING","EXPIRED","NOT TRAINED","N/A"},0),"✓","!","✗","○","—"),"—")</f>
        <v>✓</v>
      </c>
      <c r="H55" s="43" t="str">
        <f t="array" aca="1" ref="H55" ca="1">IFERROR(CHOOSE(MATCH('📊 Training Matrix'!$Q$57,{"VALID","EXPIRING","EXPIRED","NOT TRAINED","N/A"},0),"✓","!","✗","○","—"),"—")</f>
        <v>✗</v>
      </c>
      <c r="I55" s="43" t="str">
        <f t="array" aca="1" ref="I55" ca="1">IFERROR(CHOOSE(MATCH('📊 Training Matrix'!$S$57,{"VALID","EXPIRING","EXPIRED","NOT TRAINED","N/A"},0),"✓","!","✗","○","—"),"—")</f>
        <v>✗</v>
      </c>
      <c r="J55" s="30" t="str">
        <f t="array" aca="1" ref="J55" ca="1">IFERROR(CHOOSE(MATCH('📊 Training Matrix'!$U$57,{"VALID","EXPIRING","EXPIRED","NOT TRAINED","N/A"},0),"✓","!","✗","○","—"),"—")</f>
        <v>✓</v>
      </c>
      <c r="K55" s="31" t="str">
        <f t="array" aca="1" ref="K55" ca="1">IFERROR(CHOOSE(MATCH('📊 Training Matrix'!$W$57,{"VALID","EXPIRING","EXPIRED","NOT TRAINED","N/A"},0),"✓","!","✗","○","—"),"—")</f>
        <v>○</v>
      </c>
      <c r="L55" s="31" t="str">
        <f t="array" aca="1" ref="L55" ca="1">IFERROR(CHOOSE(MATCH('📊 Training Matrix'!$Y$57,{"VALID","EXPIRING","EXPIRED","NOT TRAINED","N/A"},0),"✓","!","✗","○","—"),"—")</f>
        <v>○</v>
      </c>
      <c r="M55" s="31" t="str">
        <f t="array" aca="1" ref="M55" ca="1">IFERROR(CHOOSE(MATCH('📊 Training Matrix'!$AA$57,{"VALID","EXPIRING","EXPIRED","NOT TRAINED","N/A"},0),"✓","!","✗","○","—"),"—")</f>
        <v>○</v>
      </c>
      <c r="N55" s="31" t="str">
        <f t="array" aca="1" ref="N55" ca="1">IFERROR(CHOOSE(MATCH('📊 Training Matrix'!$AC$57,{"VALID","EXPIRING","EXPIRED","NOT TRAINED","N/A"},0),"✓","!","✗","○","—"),"—")</f>
        <v>○</v>
      </c>
      <c r="O55" s="31" t="str">
        <f t="array" aca="1" ref="O55" ca="1">IFERROR(CHOOSE(MATCH('📊 Training Matrix'!$AE$57,{"VALID","EXPIRING","EXPIRED","NOT TRAINED","N/A"},0),"✓","!","✗","○","—"),"—")</f>
        <v>○</v>
      </c>
      <c r="P55" s="31" t="str">
        <f t="array" aca="1" ref="P55" ca="1">IFERROR(CHOOSE(MATCH('📊 Training Matrix'!$AG$57,{"VALID","EXPIRING","EXPIRED","NOT TRAINED","N/A"},0),"✓","!","✗","○","—"),"—")</f>
        <v>○</v>
      </c>
      <c r="Q55" s="31" t="str">
        <f t="array" aca="1" ref="Q55" ca="1">IFERROR(CHOOSE(MATCH('📊 Training Matrix'!$AI$57,{"VALID","EXPIRING","EXPIRED","NOT TRAINED","N/A"},0),"✓","!","✗","○","—"),"—")</f>
        <v>○</v>
      </c>
      <c r="R55" s="31" t="str">
        <f t="array" aca="1" ref="R55" ca="1">IFERROR(CHOOSE(MATCH('📊 Training Matrix'!$AK$57,{"VALID","EXPIRING","EXPIRED","NOT TRAINED","N/A"},0),"✓","!","✗","○","—"),"—")</f>
        <v>○</v>
      </c>
      <c r="S55" s="31" t="str">
        <f t="array" aca="1" ref="S55" ca="1">IFERROR(CHOOSE(MATCH('📊 Training Matrix'!$AM$57,{"VALID","EXPIRING","EXPIRED","NOT TRAINED","N/A"},0),"✓","!","✗","○","—"),"—")</f>
        <v>○</v>
      </c>
      <c r="T55" s="31" t="str">
        <f t="array" aca="1" ref="T55" ca="1">IFERROR(CHOOSE(MATCH('📊 Training Matrix'!$AO$57,{"VALID","EXPIRING","EXPIRED","NOT TRAINED","N/A"},0),"✓","!","✗","○","—"),"—")</f>
        <v>○</v>
      </c>
      <c r="U55" s="31" t="str">
        <f t="array" aca="1" ref="U55" ca="1">IFERROR(CHOOSE(MATCH('📊 Training Matrix'!$AQ$57,{"VALID","EXPIRING","EXPIRED","NOT TRAINED","N/A"},0),"✓","!","✗","○","—"),"—")</f>
        <v>○</v>
      </c>
      <c r="V55" s="31" t="str">
        <f t="array" aca="1" ref="V55" ca="1">IFERROR(CHOOSE(MATCH('📊 Training Matrix'!$AS$57,{"VALID","EXPIRING","EXPIRED","NOT TRAINED","N/A"},0),"✓","!","✗","○","—"),"—")</f>
        <v>○</v>
      </c>
      <c r="W55" s="31" t="str">
        <f t="array" aca="1" ref="W55" ca="1">IFERROR(CHOOSE(MATCH('📊 Training Matrix'!$AU$57,{"VALID","EXPIRING","EXPIRED","NOT TRAINED","N/A"},0),"✓","!","✗","○","—"),"—")</f>
        <v>○</v>
      </c>
      <c r="X55" s="43" t="str">
        <f t="array" aca="1" ref="X55" ca="1">IFERROR(CHOOSE(MATCH('📊 Training Matrix'!$AW$57,{"VALID","EXPIRING","EXPIRED","NOT TRAINED","N/A"},0),"✓","!","✗","○","—"),"—")</f>
        <v>✗</v>
      </c>
    </row>
    <row r="56" spans="1:24" ht="15.75" customHeight="1" x14ac:dyDescent="0.2">
      <c r="A56" s="21" t="s">
        <v>1000</v>
      </c>
      <c r="B56" s="22" t="s">
        <v>74</v>
      </c>
      <c r="C56" s="23" t="s">
        <v>979</v>
      </c>
      <c r="D56" s="25">
        <f ca="1">'📊 Training Matrix'!$I$58</f>
        <v>0.5</v>
      </c>
      <c r="E56" s="73" t="str">
        <f t="array" aca="1" ref="E56" ca="1">IFERROR(CHOOSE(MATCH('📊 Training Matrix'!$K$58,{"VALID","EXPIRING","EXPIRED","NOT TRAINED","N/A"},0),"✓","!","✗","○","—"),"—")</f>
        <v>○</v>
      </c>
      <c r="F56" s="31" t="str">
        <f t="array" aca="1" ref="F56" ca="1">IFERROR(CHOOSE(MATCH('📊 Training Matrix'!$M$58,{"VALID","EXPIRING","EXPIRED","NOT TRAINED","N/A"},0),"✓","!","✗","○","—"),"—")</f>
        <v>○</v>
      </c>
      <c r="G56" s="31" t="str">
        <f t="array" aca="1" ref="G56" ca="1">IFERROR(CHOOSE(MATCH('📊 Training Matrix'!$O$58,{"VALID","EXPIRING","EXPIRED","NOT TRAINED","N/A"},0),"✓","!","✗","○","—"),"—")</f>
        <v>○</v>
      </c>
      <c r="H56" s="43" t="str">
        <f t="array" aca="1" ref="H56" ca="1">IFERROR(CHOOSE(MATCH('📊 Training Matrix'!$Q$58,{"VALID","EXPIRING","EXPIRED","NOT TRAINED","N/A"},0),"✓","!","✗","○","—"),"—")</f>
        <v>✗</v>
      </c>
      <c r="I56" s="73" t="str">
        <f t="array" aca="1" ref="I56" ca="1">IFERROR(CHOOSE(MATCH('📊 Training Matrix'!$S$58,{"VALID","EXPIRING","EXPIRED","NOT TRAINED","N/A"},0),"✓","!","✗","○","—"),"—")</f>
        <v>○</v>
      </c>
      <c r="J56" s="31" t="str">
        <f t="array" aca="1" ref="J56" ca="1">IFERROR(CHOOSE(MATCH('📊 Training Matrix'!$U$58,{"VALID","EXPIRING","EXPIRED","NOT TRAINED","N/A"},0),"✓","!","✗","○","—"),"—")</f>
        <v>○</v>
      </c>
      <c r="K56" s="31" t="str">
        <f t="array" aca="1" ref="K56" ca="1">IFERROR(CHOOSE(MATCH('📊 Training Matrix'!$W$58,{"VALID","EXPIRING","EXPIRED","NOT TRAINED","N/A"},0),"✓","!","✗","○","—"),"—")</f>
        <v>○</v>
      </c>
      <c r="L56" s="31" t="str">
        <f t="array" aca="1" ref="L56" ca="1">IFERROR(CHOOSE(MATCH('📊 Training Matrix'!$Y$58,{"VALID","EXPIRING","EXPIRED","NOT TRAINED","N/A"},0),"✓","!","✗","○","—"),"—")</f>
        <v>○</v>
      </c>
      <c r="M56" s="31" t="str">
        <f t="array" aca="1" ref="M56" ca="1">IFERROR(CHOOSE(MATCH('📊 Training Matrix'!$AA$58,{"VALID","EXPIRING","EXPIRED","NOT TRAINED","N/A"},0),"✓","!","✗","○","—"),"—")</f>
        <v>○</v>
      </c>
      <c r="N56" s="31" t="str">
        <f t="array" aca="1" ref="N56" ca="1">IFERROR(CHOOSE(MATCH('📊 Training Matrix'!$AC$58,{"VALID","EXPIRING","EXPIRED","NOT TRAINED","N/A"},0),"✓","!","✗","○","—"),"—")</f>
        <v>○</v>
      </c>
      <c r="O56" s="31" t="str">
        <f t="array" aca="1" ref="O56" ca="1">IFERROR(CHOOSE(MATCH('📊 Training Matrix'!$AE$58,{"VALID","EXPIRING","EXPIRED","NOT TRAINED","N/A"},0),"✓","!","✗","○","—"),"—")</f>
        <v>○</v>
      </c>
      <c r="P56" s="31" t="str">
        <f t="array" aca="1" ref="P56" ca="1">IFERROR(CHOOSE(MATCH('📊 Training Matrix'!$AG$58,{"VALID","EXPIRING","EXPIRED","NOT TRAINED","N/A"},0),"✓","!","✗","○","—"),"—")</f>
        <v>○</v>
      </c>
      <c r="Q56" s="31" t="str">
        <f t="array" aca="1" ref="Q56" ca="1">IFERROR(CHOOSE(MATCH('📊 Training Matrix'!$AI$58,{"VALID","EXPIRING","EXPIRED","NOT TRAINED","N/A"},0),"✓","!","✗","○","—"),"—")</f>
        <v>○</v>
      </c>
      <c r="R56" s="31" t="str">
        <f t="array" aca="1" ref="R56" ca="1">IFERROR(CHOOSE(MATCH('📊 Training Matrix'!$AK$58,{"VALID","EXPIRING","EXPIRED","NOT TRAINED","N/A"},0),"✓","!","✗","○","—"),"—")</f>
        <v>○</v>
      </c>
      <c r="S56" s="31" t="str">
        <f t="array" aca="1" ref="S56" ca="1">IFERROR(CHOOSE(MATCH('📊 Training Matrix'!$AM$58,{"VALID","EXPIRING","EXPIRED","NOT TRAINED","N/A"},0),"✓","!","✗","○","—"),"—")</f>
        <v>○</v>
      </c>
      <c r="T56" s="31" t="str">
        <f t="array" aca="1" ref="T56" ca="1">IFERROR(CHOOSE(MATCH('📊 Training Matrix'!$AO$58,{"VALID","EXPIRING","EXPIRED","NOT TRAINED","N/A"},0),"✓","!","✗","○","—"),"—")</f>
        <v>○</v>
      </c>
      <c r="U56" s="31" t="str">
        <f t="array" aca="1" ref="U56" ca="1">IFERROR(CHOOSE(MATCH('📊 Training Matrix'!$AQ$58,{"VALID","EXPIRING","EXPIRED","NOT TRAINED","N/A"},0),"✓","!","✗","○","—"),"—")</f>
        <v>○</v>
      </c>
      <c r="V56" s="31" t="str">
        <f t="array" aca="1" ref="V56" ca="1">IFERROR(CHOOSE(MATCH('📊 Training Matrix'!$AS$58,{"VALID","EXPIRING","EXPIRED","NOT TRAINED","N/A"},0),"✓","!","✗","○","—"),"—")</f>
        <v>○</v>
      </c>
      <c r="W56" s="31" t="str">
        <f t="array" aca="1" ref="W56" ca="1">IFERROR(CHOOSE(MATCH('📊 Training Matrix'!$AU$58,{"VALID","EXPIRING","EXPIRED","NOT TRAINED","N/A"},0),"✓","!","✗","○","—"),"—")</f>
        <v>○</v>
      </c>
      <c r="X56" s="30" t="str">
        <f t="array" aca="1" ref="X56" ca="1">IFERROR(CHOOSE(MATCH('📊 Training Matrix'!$AW$58,{"VALID","EXPIRING","EXPIRED","NOT TRAINED","N/A"},0),"✓","!","✗","○","—"),"—")</f>
        <v>✓</v>
      </c>
    </row>
    <row r="57" spans="1:24" ht="15.75" customHeight="1" x14ac:dyDescent="0.2">
      <c r="A57" s="21" t="s">
        <v>1001</v>
      </c>
      <c r="B57" s="22" t="s">
        <v>74</v>
      </c>
      <c r="C57" s="23" t="s">
        <v>856</v>
      </c>
      <c r="D57" s="25">
        <f ca="1">'📊 Training Matrix'!$I$59</f>
        <v>0.625</v>
      </c>
      <c r="E57" s="30" t="str">
        <f t="array" aca="1" ref="E57" ca="1">IFERROR(CHOOSE(MATCH('📊 Training Matrix'!$K$59,{"VALID","EXPIRING","EXPIRED","NOT TRAINED","N/A"},0),"✓","!","✗","○","—"),"—")</f>
        <v>✓</v>
      </c>
      <c r="F57" s="30" t="str">
        <f t="array" aca="1" ref="F57" ca="1">IFERROR(CHOOSE(MATCH('📊 Training Matrix'!$M$59,{"VALID","EXPIRING","EXPIRED","NOT TRAINED","N/A"},0),"✓","!","✗","○","—"),"—")</f>
        <v>✓</v>
      </c>
      <c r="G57" s="73" t="str">
        <f t="array" aca="1" ref="G57" ca="1">IFERROR(CHOOSE(MATCH('📊 Training Matrix'!$O$59,{"VALID","EXPIRING","EXPIRED","NOT TRAINED","N/A"},0),"✓","!","✗","○","—"),"—")</f>
        <v>○</v>
      </c>
      <c r="H57" s="30" t="str">
        <f t="array" aca="1" ref="H57" ca="1">IFERROR(CHOOSE(MATCH('📊 Training Matrix'!$Q$59,{"VALID","EXPIRING","EXPIRED","NOT TRAINED","N/A"},0),"✓","!","✗","○","—"),"—")</f>
        <v>✓</v>
      </c>
      <c r="I57" s="43" t="str">
        <f t="array" aca="1" ref="I57" ca="1">IFERROR(CHOOSE(MATCH('📊 Training Matrix'!$S$59,{"VALID","EXPIRING","EXPIRED","NOT TRAINED","N/A"},0),"✓","!","✗","○","—"),"—")</f>
        <v>✗</v>
      </c>
      <c r="J57" s="31" t="str">
        <f t="array" aca="1" ref="J57" ca="1">IFERROR(CHOOSE(MATCH('📊 Training Matrix'!$U$59,{"VALID","EXPIRING","EXPIRED","NOT TRAINED","N/A"},0),"✓","!","✗","○","—"),"—")</f>
        <v>○</v>
      </c>
      <c r="K57" s="31" t="str">
        <f t="array" aca="1" ref="K57" ca="1">IFERROR(CHOOSE(MATCH('📊 Training Matrix'!$W$59,{"VALID","EXPIRING","EXPIRED","NOT TRAINED","N/A"},0),"✓","!","✗","○","—"),"—")</f>
        <v>○</v>
      </c>
      <c r="L57" s="31" t="str">
        <f t="array" aca="1" ref="L57" ca="1">IFERROR(CHOOSE(MATCH('📊 Training Matrix'!$Y$59,{"VALID","EXPIRING","EXPIRED","NOT TRAINED","N/A"},0),"✓","!","✗","○","—"),"—")</f>
        <v>○</v>
      </c>
      <c r="M57" s="31" t="str">
        <f t="array" aca="1" ref="M57" ca="1">IFERROR(CHOOSE(MATCH('📊 Training Matrix'!$AA$59,{"VALID","EXPIRING","EXPIRED","NOT TRAINED","N/A"},0),"✓","!","✗","○","—"),"—")</f>
        <v>○</v>
      </c>
      <c r="N57" s="31" t="str">
        <f t="array" aca="1" ref="N57" ca="1">IFERROR(CHOOSE(MATCH('📊 Training Matrix'!$AC$59,{"VALID","EXPIRING","EXPIRED","NOT TRAINED","N/A"},0),"✓","!","✗","○","—"),"—")</f>
        <v>○</v>
      </c>
      <c r="O57" s="31" t="str">
        <f t="array" aca="1" ref="O57" ca="1">IFERROR(CHOOSE(MATCH('📊 Training Matrix'!$AE$59,{"VALID","EXPIRING","EXPIRED","NOT TRAINED","N/A"},0),"✓","!","✗","○","—"),"—")</f>
        <v>○</v>
      </c>
      <c r="P57" s="31" t="str">
        <f t="array" aca="1" ref="P57" ca="1">IFERROR(CHOOSE(MATCH('📊 Training Matrix'!$AG$59,{"VALID","EXPIRING","EXPIRED","NOT TRAINED","N/A"},0),"✓","!","✗","○","—"),"—")</f>
        <v>○</v>
      </c>
      <c r="Q57" s="43" t="str">
        <f t="array" aca="1" ref="Q57" ca="1">IFERROR(CHOOSE(MATCH('📊 Training Matrix'!$AI$59,{"VALID","EXPIRING","EXPIRED","NOT TRAINED","N/A"},0),"✓","!","✗","○","—"),"—")</f>
        <v>✗</v>
      </c>
      <c r="R57" s="30" t="str">
        <f t="array" aca="1" ref="R57" ca="1">IFERROR(CHOOSE(MATCH('📊 Training Matrix'!$AK$59,{"VALID","EXPIRING","EXPIRED","NOT TRAINED","N/A"},0),"✓","!","✗","○","—"),"—")</f>
        <v>✓</v>
      </c>
      <c r="S57" s="43" t="str">
        <f t="array" aca="1" ref="S57" ca="1">IFERROR(CHOOSE(MATCH('📊 Training Matrix'!$AM$59,{"VALID","EXPIRING","EXPIRED","NOT TRAINED","N/A"},0),"✓","!","✗","○","—"),"—")</f>
        <v>✗</v>
      </c>
      <c r="T57" s="31" t="str">
        <f t="array" aca="1" ref="T57" ca="1">IFERROR(CHOOSE(MATCH('📊 Training Matrix'!$AO$59,{"VALID","EXPIRING","EXPIRED","NOT TRAINED","N/A"},0),"✓","!","✗","○","—"),"—")</f>
        <v>○</v>
      </c>
      <c r="U57" s="31" t="str">
        <f t="array" aca="1" ref="U57" ca="1">IFERROR(CHOOSE(MATCH('📊 Training Matrix'!$AQ$59,{"VALID","EXPIRING","EXPIRED","NOT TRAINED","N/A"},0),"✓","!","✗","○","—"),"—")</f>
        <v>○</v>
      </c>
      <c r="V57" s="31" t="str">
        <f t="array" aca="1" ref="V57" ca="1">IFERROR(CHOOSE(MATCH('📊 Training Matrix'!$AS$59,{"VALID","EXPIRING","EXPIRED","NOT TRAINED","N/A"},0),"✓","!","✗","○","—"),"—")</f>
        <v>○</v>
      </c>
      <c r="W57" s="31" t="str">
        <f t="array" aca="1" ref="W57" ca="1">IFERROR(CHOOSE(MATCH('📊 Training Matrix'!$AU$59,{"VALID","EXPIRING","EXPIRED","NOT TRAINED","N/A"},0),"✓","!","✗","○","—"),"—")</f>
        <v>○</v>
      </c>
      <c r="X57" s="30" t="str">
        <f t="array" aca="1" ref="X57" ca="1">IFERROR(CHOOSE(MATCH('📊 Training Matrix'!$AW$59,{"VALID","EXPIRING","EXPIRED","NOT TRAINED","N/A"},0),"✓","!","✗","○","—"),"—")</f>
        <v>✓</v>
      </c>
    </row>
    <row r="58" spans="1:24" ht="15.75" customHeight="1" x14ac:dyDescent="0.2">
      <c r="A58" s="58"/>
      <c r="B58" s="58"/>
      <c r="C58" s="58"/>
      <c r="D58" s="58"/>
      <c r="E58" s="58"/>
      <c r="F58" s="58"/>
      <c r="G58" s="58"/>
      <c r="H58" s="58"/>
      <c r="I58" s="58"/>
      <c r="J58" s="58"/>
      <c r="K58" s="58"/>
      <c r="L58" s="58"/>
      <c r="M58" s="58"/>
      <c r="N58" s="58"/>
      <c r="O58" s="58"/>
      <c r="P58" s="58"/>
      <c r="Q58" s="58"/>
      <c r="R58" s="58"/>
      <c r="S58" s="58"/>
      <c r="T58" s="58"/>
      <c r="U58" s="58"/>
      <c r="V58" s="58"/>
      <c r="W58" s="58"/>
      <c r="X58" s="58"/>
    </row>
    <row r="59" spans="1:24" ht="19.5" customHeight="1" x14ac:dyDescent="0.2">
      <c r="A59" s="116" t="s">
        <v>1002</v>
      </c>
      <c r="B59" s="117"/>
      <c r="C59" s="118" t="s">
        <v>1003</v>
      </c>
      <c r="D59" s="117"/>
      <c r="E59" s="119" t="s">
        <v>1004</v>
      </c>
      <c r="F59" s="117"/>
      <c r="G59" s="120" t="s">
        <v>1005</v>
      </c>
      <c r="H59" s="117"/>
      <c r="I59" s="121" t="s">
        <v>1006</v>
      </c>
      <c r="J59" s="117"/>
      <c r="K59" s="58"/>
      <c r="L59" s="58"/>
      <c r="M59" s="58"/>
      <c r="N59" s="58"/>
      <c r="O59" s="58"/>
      <c r="P59" s="58"/>
      <c r="Q59" s="58"/>
      <c r="R59" s="58"/>
      <c r="S59" s="58"/>
      <c r="T59" s="58"/>
      <c r="U59" s="58"/>
      <c r="V59" s="58"/>
      <c r="W59" s="58"/>
      <c r="X59" s="58"/>
    </row>
    <row r="60" spans="1:24" ht="15.75" customHeight="1" x14ac:dyDescent="0.2">
      <c r="A60" s="58"/>
      <c r="B60" s="58"/>
      <c r="C60" s="58"/>
      <c r="D60" s="58"/>
      <c r="E60" s="58"/>
      <c r="F60" s="58"/>
      <c r="G60" s="58"/>
      <c r="H60" s="58"/>
      <c r="I60" s="58"/>
      <c r="J60" s="58"/>
      <c r="K60" s="58"/>
      <c r="L60" s="58"/>
      <c r="M60" s="58"/>
      <c r="N60" s="58"/>
      <c r="O60" s="58"/>
      <c r="P60" s="58"/>
      <c r="Q60" s="58"/>
      <c r="R60" s="58"/>
      <c r="S60" s="58"/>
      <c r="T60" s="58"/>
      <c r="U60" s="58"/>
      <c r="V60" s="58"/>
      <c r="W60" s="58"/>
      <c r="X60" s="58"/>
    </row>
    <row r="61" spans="1:24" ht="21.75" customHeight="1" x14ac:dyDescent="0.2">
      <c r="A61" s="58"/>
      <c r="B61" s="58"/>
      <c r="C61" s="58"/>
      <c r="D61" s="58"/>
      <c r="E61" s="58"/>
      <c r="F61" s="58"/>
      <c r="G61" s="58"/>
      <c r="H61" s="58"/>
      <c r="I61" s="58"/>
      <c r="J61" s="58"/>
      <c r="K61" s="58"/>
      <c r="L61" s="58"/>
      <c r="M61" s="58"/>
      <c r="N61" s="58"/>
      <c r="O61" s="58"/>
      <c r="P61" s="58"/>
      <c r="Q61" s="58"/>
      <c r="R61" s="58"/>
      <c r="S61" s="58"/>
      <c r="T61" s="58"/>
      <c r="U61" s="58"/>
      <c r="V61" s="58"/>
      <c r="W61" s="58"/>
      <c r="X61" s="58"/>
    </row>
    <row r="62" spans="1:24" ht="15.75" customHeight="1" x14ac:dyDescent="0.2">
      <c r="A62" s="58"/>
      <c r="B62" s="58"/>
      <c r="C62" s="58"/>
      <c r="D62" s="58"/>
      <c r="E62" s="58"/>
      <c r="F62" s="58"/>
      <c r="G62" s="58"/>
      <c r="H62" s="58"/>
      <c r="I62" s="58"/>
      <c r="J62" s="58"/>
      <c r="K62" s="58"/>
      <c r="L62" s="58"/>
      <c r="M62" s="58"/>
      <c r="N62" s="58"/>
      <c r="O62" s="58"/>
      <c r="P62" s="58"/>
      <c r="Q62" s="58"/>
      <c r="R62" s="58"/>
      <c r="S62" s="58"/>
      <c r="T62" s="58"/>
      <c r="U62" s="58"/>
      <c r="V62" s="58"/>
      <c r="W62" s="58"/>
      <c r="X62" s="58"/>
    </row>
    <row r="63" spans="1:24" ht="15.75" customHeight="1" x14ac:dyDescent="0.2">
      <c r="A63" s="58"/>
      <c r="B63" s="58"/>
      <c r="C63" s="58"/>
      <c r="D63" s="58"/>
      <c r="E63" s="58"/>
      <c r="F63" s="58"/>
      <c r="G63" s="58"/>
      <c r="H63" s="58"/>
      <c r="I63" s="58"/>
      <c r="J63" s="58"/>
      <c r="K63" s="58"/>
      <c r="L63" s="58"/>
      <c r="M63" s="58"/>
      <c r="N63" s="58"/>
      <c r="O63" s="58"/>
      <c r="P63" s="58"/>
      <c r="Q63" s="58"/>
      <c r="R63" s="58"/>
      <c r="S63" s="58"/>
      <c r="T63" s="58"/>
      <c r="U63" s="58"/>
      <c r="V63" s="58"/>
      <c r="W63" s="58"/>
      <c r="X63" s="58"/>
    </row>
    <row r="64" spans="1:24" ht="24" customHeight="1" x14ac:dyDescent="0.2">
      <c r="A64" s="58"/>
      <c r="B64" s="58"/>
      <c r="C64" s="58"/>
      <c r="D64" s="58"/>
      <c r="E64" s="58"/>
      <c r="F64" s="58"/>
      <c r="G64" s="58"/>
      <c r="H64" s="58"/>
      <c r="I64" s="58"/>
      <c r="J64" s="58"/>
      <c r="K64" s="58"/>
      <c r="L64" s="58"/>
      <c r="M64" s="58"/>
      <c r="N64" s="58"/>
      <c r="O64" s="58"/>
      <c r="P64" s="58"/>
      <c r="Q64" s="58"/>
      <c r="R64" s="58"/>
      <c r="S64" s="58"/>
      <c r="T64" s="58"/>
      <c r="U64" s="58"/>
      <c r="V64" s="58"/>
      <c r="W64" s="58"/>
      <c r="X64" s="58"/>
    </row>
    <row r="65" spans="1:24" ht="30" customHeight="1" x14ac:dyDescent="0.2">
      <c r="A65" s="58"/>
      <c r="B65" s="58"/>
      <c r="C65" s="58"/>
      <c r="D65" s="58"/>
      <c r="E65" s="58"/>
      <c r="F65" s="58"/>
      <c r="G65" s="58"/>
      <c r="H65" s="58"/>
      <c r="I65" s="58"/>
      <c r="J65" s="58"/>
      <c r="K65" s="58"/>
      <c r="L65" s="58"/>
      <c r="M65" s="58"/>
      <c r="N65" s="58"/>
      <c r="O65" s="58"/>
      <c r="P65" s="58"/>
      <c r="Q65" s="58"/>
      <c r="R65" s="58"/>
      <c r="S65" s="58"/>
      <c r="T65" s="58"/>
      <c r="U65" s="58"/>
      <c r="V65" s="58"/>
      <c r="W65" s="58"/>
      <c r="X65" s="58"/>
    </row>
    <row r="66" spans="1:24" ht="16.5" customHeight="1" x14ac:dyDescent="0.2">
      <c r="A66" s="58"/>
      <c r="B66" s="58"/>
      <c r="C66" s="58"/>
      <c r="D66" s="58"/>
      <c r="E66" s="58"/>
      <c r="F66" s="58"/>
      <c r="G66" s="58"/>
      <c r="H66" s="58"/>
      <c r="I66" s="58"/>
      <c r="J66" s="58"/>
      <c r="K66" s="58"/>
      <c r="L66" s="58"/>
      <c r="M66" s="58"/>
      <c r="N66" s="58"/>
      <c r="O66" s="58"/>
      <c r="P66" s="58"/>
      <c r="Q66" s="58"/>
      <c r="R66" s="58"/>
      <c r="S66" s="58"/>
      <c r="T66" s="58"/>
      <c r="U66" s="58"/>
      <c r="V66" s="58"/>
      <c r="W66" s="58"/>
      <c r="X66" s="58"/>
    </row>
    <row r="67" spans="1:24" ht="16.5" customHeight="1" x14ac:dyDescent="0.2">
      <c r="A67" s="58"/>
      <c r="B67" s="58"/>
      <c r="C67" s="58"/>
      <c r="D67" s="58"/>
      <c r="E67" s="58"/>
      <c r="F67" s="58"/>
      <c r="G67" s="58"/>
      <c r="H67" s="58"/>
      <c r="I67" s="58"/>
      <c r="J67" s="58"/>
      <c r="K67" s="58"/>
      <c r="L67" s="58"/>
      <c r="M67" s="58"/>
      <c r="N67" s="58"/>
      <c r="O67" s="58"/>
      <c r="P67" s="58"/>
      <c r="Q67" s="58"/>
      <c r="R67" s="58"/>
      <c r="S67" s="58"/>
      <c r="T67" s="58"/>
      <c r="U67" s="58"/>
      <c r="V67" s="58"/>
      <c r="W67" s="58"/>
      <c r="X67" s="58"/>
    </row>
    <row r="68" spans="1:24" ht="16.5" customHeight="1" x14ac:dyDescent="0.2">
      <c r="A68" s="58"/>
      <c r="B68" s="58"/>
      <c r="C68" s="58"/>
      <c r="D68" s="58"/>
      <c r="E68" s="58"/>
      <c r="F68" s="58"/>
      <c r="G68" s="58"/>
      <c r="H68" s="58"/>
      <c r="I68" s="58"/>
      <c r="J68" s="58"/>
      <c r="K68" s="58"/>
      <c r="L68" s="58"/>
      <c r="M68" s="58"/>
      <c r="N68" s="58"/>
      <c r="O68" s="58"/>
      <c r="P68" s="58"/>
      <c r="Q68" s="58"/>
      <c r="R68" s="58"/>
      <c r="S68" s="58"/>
      <c r="T68" s="58"/>
      <c r="U68" s="58"/>
      <c r="V68" s="58"/>
      <c r="W68" s="58"/>
      <c r="X68" s="58"/>
    </row>
    <row r="69" spans="1:24" ht="16.5" customHeight="1" x14ac:dyDescent="0.2">
      <c r="A69" s="58"/>
      <c r="B69" s="58"/>
      <c r="C69" s="58"/>
      <c r="D69" s="58"/>
      <c r="E69" s="58"/>
      <c r="F69" s="58"/>
      <c r="G69" s="58"/>
      <c r="H69" s="58"/>
      <c r="I69" s="58"/>
      <c r="J69" s="58"/>
      <c r="K69" s="58"/>
      <c r="L69" s="58"/>
      <c r="M69" s="58"/>
      <c r="N69" s="58"/>
      <c r="O69" s="58"/>
      <c r="P69" s="58"/>
      <c r="Q69" s="58"/>
      <c r="R69" s="58"/>
      <c r="S69" s="58"/>
      <c r="T69" s="58"/>
      <c r="U69" s="58"/>
      <c r="V69" s="58"/>
      <c r="W69" s="58"/>
      <c r="X69" s="58"/>
    </row>
    <row r="70" spans="1:24" ht="16.5" customHeight="1" x14ac:dyDescent="0.2">
      <c r="A70" s="58"/>
      <c r="B70" s="58"/>
      <c r="C70" s="58"/>
      <c r="D70" s="58"/>
      <c r="E70" s="58"/>
      <c r="F70" s="58"/>
      <c r="G70" s="58"/>
      <c r="H70" s="58"/>
      <c r="I70" s="58"/>
      <c r="J70" s="58"/>
      <c r="K70" s="58"/>
      <c r="L70" s="58"/>
      <c r="M70" s="58"/>
      <c r="N70" s="58"/>
      <c r="O70" s="58"/>
      <c r="P70" s="58"/>
      <c r="Q70" s="58"/>
      <c r="R70" s="58"/>
      <c r="S70" s="58"/>
      <c r="T70" s="58"/>
      <c r="U70" s="58"/>
      <c r="V70" s="58"/>
      <c r="W70" s="58"/>
      <c r="X70" s="58"/>
    </row>
    <row r="71" spans="1:24" ht="16.5" customHeight="1" x14ac:dyDescent="0.2">
      <c r="A71" s="58"/>
      <c r="B71" s="58"/>
      <c r="C71" s="58"/>
      <c r="D71" s="58"/>
      <c r="E71" s="58"/>
      <c r="F71" s="58"/>
      <c r="G71" s="58"/>
      <c r="H71" s="58"/>
      <c r="I71" s="58"/>
      <c r="J71" s="58"/>
      <c r="K71" s="58"/>
      <c r="L71" s="58"/>
      <c r="M71" s="58"/>
      <c r="N71" s="58"/>
      <c r="O71" s="58"/>
      <c r="P71" s="58"/>
      <c r="Q71" s="58"/>
      <c r="R71" s="58"/>
      <c r="S71" s="58"/>
      <c r="T71" s="58"/>
      <c r="U71" s="58"/>
      <c r="V71" s="58"/>
      <c r="W71" s="58"/>
      <c r="X71" s="58"/>
    </row>
    <row r="72" spans="1:24" ht="16.5" customHeight="1" x14ac:dyDescent="0.2">
      <c r="A72" s="58"/>
      <c r="B72" s="58"/>
      <c r="C72" s="58"/>
      <c r="D72" s="58"/>
      <c r="E72" s="58"/>
      <c r="F72" s="58"/>
      <c r="G72" s="58"/>
      <c r="H72" s="58"/>
      <c r="I72" s="58"/>
      <c r="J72" s="58"/>
      <c r="K72" s="58"/>
      <c r="L72" s="58"/>
      <c r="M72" s="58"/>
      <c r="N72" s="58"/>
      <c r="O72" s="58"/>
      <c r="P72" s="58"/>
      <c r="Q72" s="58"/>
      <c r="R72" s="58"/>
      <c r="S72" s="58"/>
      <c r="T72" s="58"/>
      <c r="U72" s="58"/>
      <c r="V72" s="58"/>
      <c r="W72" s="58"/>
      <c r="X72" s="58"/>
    </row>
    <row r="73" spans="1:24" ht="16.5" customHeight="1" x14ac:dyDescent="0.2">
      <c r="A73" s="58"/>
      <c r="B73" s="58"/>
      <c r="C73" s="58"/>
      <c r="D73" s="58"/>
      <c r="E73" s="58"/>
      <c r="F73" s="58"/>
      <c r="G73" s="58"/>
      <c r="H73" s="58"/>
      <c r="I73" s="58"/>
      <c r="J73" s="58"/>
      <c r="K73" s="58"/>
      <c r="L73" s="58"/>
      <c r="M73" s="58"/>
      <c r="N73" s="58"/>
      <c r="O73" s="58"/>
      <c r="P73" s="58"/>
      <c r="Q73" s="58"/>
      <c r="R73" s="58"/>
      <c r="S73" s="58"/>
      <c r="T73" s="58"/>
      <c r="U73" s="58"/>
      <c r="V73" s="58"/>
      <c r="W73" s="58"/>
      <c r="X73" s="58"/>
    </row>
    <row r="74" spans="1:24" ht="16.5" customHeight="1" x14ac:dyDescent="0.2">
      <c r="A74" s="58"/>
      <c r="B74" s="58"/>
      <c r="C74" s="58"/>
      <c r="D74" s="58"/>
      <c r="E74" s="58"/>
      <c r="F74" s="58"/>
      <c r="G74" s="58"/>
      <c r="H74" s="58"/>
      <c r="I74" s="58"/>
      <c r="J74" s="58"/>
      <c r="K74" s="58"/>
      <c r="L74" s="58"/>
      <c r="M74" s="58"/>
      <c r="N74" s="58"/>
      <c r="O74" s="58"/>
      <c r="P74" s="58"/>
      <c r="Q74" s="58"/>
      <c r="R74" s="58"/>
      <c r="S74" s="58"/>
      <c r="T74" s="58"/>
      <c r="U74" s="58"/>
      <c r="V74" s="58"/>
      <c r="W74" s="58"/>
      <c r="X74" s="58"/>
    </row>
    <row r="75" spans="1:24" ht="16.5" customHeight="1" x14ac:dyDescent="0.2">
      <c r="A75" s="58"/>
      <c r="B75" s="58"/>
      <c r="C75" s="58"/>
      <c r="D75" s="58"/>
      <c r="E75" s="58"/>
      <c r="F75" s="58"/>
      <c r="G75" s="58"/>
      <c r="H75" s="58"/>
      <c r="I75" s="58"/>
      <c r="J75" s="58"/>
      <c r="K75" s="58"/>
      <c r="L75" s="58"/>
      <c r="M75" s="58"/>
      <c r="N75" s="58"/>
      <c r="O75" s="58"/>
      <c r="P75" s="58"/>
      <c r="Q75" s="58"/>
      <c r="R75" s="58"/>
      <c r="S75" s="58"/>
      <c r="T75" s="58"/>
      <c r="U75" s="58"/>
      <c r="V75" s="58"/>
      <c r="W75" s="58"/>
      <c r="X75" s="58"/>
    </row>
    <row r="76" spans="1:24" ht="16.5" customHeight="1" x14ac:dyDescent="0.2">
      <c r="A76" s="58"/>
      <c r="B76" s="58"/>
      <c r="C76" s="58"/>
      <c r="D76" s="58"/>
      <c r="E76" s="58"/>
      <c r="F76" s="58"/>
      <c r="G76" s="58"/>
      <c r="H76" s="58"/>
      <c r="I76" s="58"/>
      <c r="J76" s="58"/>
      <c r="K76" s="58"/>
      <c r="L76" s="58"/>
      <c r="M76" s="58"/>
      <c r="N76" s="58"/>
      <c r="O76" s="58"/>
      <c r="P76" s="58"/>
      <c r="Q76" s="58"/>
      <c r="R76" s="58"/>
      <c r="S76" s="58"/>
      <c r="T76" s="58"/>
      <c r="U76" s="58"/>
      <c r="V76" s="58"/>
      <c r="W76" s="58"/>
      <c r="X76" s="58"/>
    </row>
    <row r="77" spans="1:24" ht="15.75" customHeight="1" x14ac:dyDescent="0.2">
      <c r="A77" s="58"/>
      <c r="B77" s="58"/>
      <c r="C77" s="58"/>
      <c r="D77" s="58"/>
      <c r="E77" s="58"/>
      <c r="F77" s="58"/>
      <c r="G77" s="58"/>
      <c r="H77" s="58"/>
      <c r="I77" s="58"/>
      <c r="J77" s="58"/>
      <c r="K77" s="58"/>
      <c r="L77" s="58"/>
      <c r="M77" s="58"/>
      <c r="N77" s="58"/>
      <c r="O77" s="58"/>
      <c r="P77" s="58"/>
      <c r="Q77" s="58"/>
      <c r="R77" s="58"/>
      <c r="S77" s="58"/>
      <c r="T77" s="58"/>
      <c r="U77" s="58"/>
      <c r="V77" s="58"/>
      <c r="W77" s="58"/>
      <c r="X77" s="58"/>
    </row>
    <row r="78" spans="1:24" ht="15.75" customHeight="1" x14ac:dyDescent="0.2">
      <c r="A78" s="58"/>
      <c r="B78" s="58"/>
      <c r="C78" s="58"/>
      <c r="D78" s="58"/>
      <c r="E78" s="58"/>
      <c r="F78" s="58"/>
      <c r="G78" s="58"/>
      <c r="H78" s="58"/>
      <c r="I78" s="58"/>
      <c r="J78" s="58"/>
      <c r="K78" s="58"/>
      <c r="L78" s="58"/>
      <c r="M78" s="58"/>
      <c r="N78" s="58"/>
      <c r="O78" s="58"/>
      <c r="P78" s="58"/>
      <c r="Q78" s="58"/>
      <c r="R78" s="58"/>
      <c r="S78" s="58"/>
      <c r="T78" s="58"/>
      <c r="U78" s="58"/>
      <c r="V78" s="58"/>
      <c r="W78" s="58"/>
      <c r="X78" s="58"/>
    </row>
    <row r="79" spans="1:24" ht="15.75" customHeight="1" x14ac:dyDescent="0.2">
      <c r="A79" s="58"/>
      <c r="B79" s="58"/>
      <c r="C79" s="58"/>
      <c r="D79" s="58"/>
      <c r="E79" s="58"/>
      <c r="F79" s="58"/>
      <c r="G79" s="58"/>
      <c r="H79" s="58"/>
      <c r="I79" s="58"/>
      <c r="J79" s="58"/>
      <c r="K79" s="58"/>
      <c r="L79" s="58"/>
      <c r="M79" s="58"/>
      <c r="N79" s="58"/>
      <c r="O79" s="58"/>
      <c r="P79" s="58"/>
      <c r="Q79" s="58"/>
      <c r="R79" s="58"/>
      <c r="S79" s="58"/>
      <c r="T79" s="58"/>
      <c r="U79" s="58"/>
      <c r="V79" s="58"/>
      <c r="W79" s="58"/>
      <c r="X79" s="58"/>
    </row>
    <row r="80" spans="1:24" ht="15.75" customHeight="1" x14ac:dyDescent="0.2">
      <c r="A80" s="58"/>
      <c r="B80" s="58"/>
      <c r="C80" s="58"/>
      <c r="D80" s="58"/>
      <c r="E80" s="58"/>
      <c r="F80" s="58"/>
      <c r="G80" s="58"/>
      <c r="H80" s="58"/>
      <c r="I80" s="58"/>
      <c r="J80" s="58"/>
      <c r="K80" s="58"/>
      <c r="L80" s="58"/>
      <c r="M80" s="58"/>
      <c r="N80" s="58"/>
      <c r="O80" s="58"/>
      <c r="P80" s="58"/>
      <c r="Q80" s="58"/>
      <c r="R80" s="58"/>
      <c r="S80" s="58"/>
      <c r="T80" s="58"/>
      <c r="U80" s="58"/>
      <c r="V80" s="58"/>
      <c r="W80" s="58"/>
      <c r="X80" s="58"/>
    </row>
    <row r="81" spans="1:24" ht="15.75" customHeight="1" x14ac:dyDescent="0.2">
      <c r="A81" s="58"/>
      <c r="B81" s="58"/>
      <c r="C81" s="58"/>
      <c r="D81" s="58"/>
      <c r="E81" s="58"/>
      <c r="F81" s="58"/>
      <c r="G81" s="58"/>
      <c r="H81" s="58"/>
      <c r="I81" s="58"/>
      <c r="J81" s="58"/>
      <c r="K81" s="58"/>
      <c r="L81" s="58"/>
      <c r="M81" s="58"/>
      <c r="N81" s="58"/>
      <c r="O81" s="58"/>
      <c r="P81" s="58"/>
      <c r="Q81" s="58"/>
      <c r="R81" s="58"/>
      <c r="S81" s="58"/>
      <c r="T81" s="58"/>
      <c r="U81" s="58"/>
      <c r="V81" s="58"/>
      <c r="W81" s="58"/>
      <c r="X81" s="58"/>
    </row>
    <row r="82" spans="1:24" ht="15.75" customHeight="1" x14ac:dyDescent="0.2">
      <c r="A82" s="58"/>
      <c r="B82" s="58"/>
      <c r="C82" s="58"/>
      <c r="D82" s="58"/>
      <c r="E82" s="58"/>
      <c r="F82" s="58"/>
      <c r="G82" s="58"/>
      <c r="H82" s="58"/>
      <c r="I82" s="58"/>
      <c r="J82" s="58"/>
      <c r="K82" s="58"/>
      <c r="L82" s="58"/>
      <c r="M82" s="58"/>
      <c r="N82" s="58"/>
      <c r="O82" s="58"/>
      <c r="P82" s="58"/>
      <c r="Q82" s="58"/>
      <c r="R82" s="58"/>
      <c r="S82" s="58"/>
      <c r="T82" s="58"/>
      <c r="U82" s="58"/>
      <c r="V82" s="58"/>
      <c r="W82" s="58"/>
      <c r="X82" s="58"/>
    </row>
    <row r="83" spans="1:24" ht="15.75" customHeight="1" x14ac:dyDescent="0.2">
      <c r="A83" s="58"/>
      <c r="B83" s="58"/>
      <c r="C83" s="58"/>
      <c r="D83" s="58"/>
      <c r="E83" s="58"/>
      <c r="F83" s="58"/>
      <c r="G83" s="58"/>
      <c r="H83" s="58"/>
      <c r="I83" s="58"/>
      <c r="J83" s="58"/>
      <c r="K83" s="58"/>
      <c r="L83" s="58"/>
      <c r="M83" s="58"/>
      <c r="N83" s="58"/>
      <c r="O83" s="58"/>
      <c r="P83" s="58"/>
      <c r="Q83" s="58"/>
      <c r="R83" s="58"/>
      <c r="S83" s="58"/>
      <c r="T83" s="58"/>
      <c r="U83" s="58"/>
      <c r="V83" s="58"/>
      <c r="W83" s="58"/>
      <c r="X83" s="58"/>
    </row>
    <row r="84" spans="1:24" ht="15.75" customHeight="1" x14ac:dyDescent="0.2">
      <c r="A84" s="58"/>
      <c r="B84" s="58"/>
      <c r="C84" s="58"/>
      <c r="D84" s="58"/>
      <c r="E84" s="58"/>
      <c r="F84" s="58"/>
      <c r="G84" s="58"/>
      <c r="H84" s="58"/>
      <c r="I84" s="58"/>
      <c r="J84" s="58"/>
      <c r="K84" s="58"/>
      <c r="L84" s="58"/>
      <c r="M84" s="58"/>
      <c r="N84" s="58"/>
      <c r="O84" s="58"/>
      <c r="P84" s="58"/>
      <c r="Q84" s="58"/>
      <c r="R84" s="58"/>
      <c r="S84" s="58"/>
      <c r="T84" s="58"/>
      <c r="U84" s="58"/>
      <c r="V84" s="58"/>
      <c r="W84" s="58"/>
      <c r="X84" s="58"/>
    </row>
    <row r="85" spans="1:24" ht="15.75" customHeight="1" x14ac:dyDescent="0.2">
      <c r="A85" s="58"/>
      <c r="B85" s="58"/>
      <c r="C85" s="58"/>
      <c r="D85" s="58"/>
      <c r="E85" s="58"/>
      <c r="F85" s="58"/>
      <c r="G85" s="58"/>
      <c r="H85" s="58"/>
      <c r="I85" s="58"/>
      <c r="J85" s="58"/>
      <c r="K85" s="58"/>
      <c r="L85" s="58"/>
      <c r="M85" s="58"/>
      <c r="N85" s="58"/>
      <c r="O85" s="58"/>
      <c r="P85" s="58"/>
      <c r="Q85" s="58"/>
      <c r="R85" s="58"/>
      <c r="S85" s="58"/>
      <c r="T85" s="58"/>
      <c r="U85" s="58"/>
      <c r="V85" s="58"/>
      <c r="W85" s="58"/>
      <c r="X85" s="58"/>
    </row>
    <row r="86" spans="1:24" ht="15.75" customHeight="1" x14ac:dyDescent="0.2">
      <c r="A86" s="58"/>
      <c r="B86" s="58"/>
      <c r="C86" s="58"/>
      <c r="D86" s="58"/>
      <c r="E86" s="58"/>
      <c r="F86" s="58"/>
      <c r="G86" s="58"/>
      <c r="H86" s="58"/>
      <c r="I86" s="58"/>
      <c r="J86" s="58"/>
      <c r="K86" s="58"/>
      <c r="L86" s="58"/>
      <c r="M86" s="58"/>
      <c r="N86" s="58"/>
      <c r="O86" s="58"/>
      <c r="P86" s="58"/>
      <c r="Q86" s="58"/>
      <c r="R86" s="58"/>
      <c r="S86" s="58"/>
      <c r="T86" s="58"/>
      <c r="U86" s="58"/>
      <c r="V86" s="58"/>
      <c r="W86" s="58"/>
      <c r="X86" s="58"/>
    </row>
    <row r="87" spans="1:24" ht="15.75" customHeight="1" x14ac:dyDescent="0.2">
      <c r="A87" s="58"/>
      <c r="B87" s="58"/>
      <c r="C87" s="58"/>
      <c r="D87" s="58"/>
      <c r="E87" s="58"/>
      <c r="F87" s="58"/>
      <c r="G87" s="58"/>
      <c r="H87" s="58"/>
      <c r="I87" s="58"/>
      <c r="J87" s="58"/>
      <c r="K87" s="58"/>
      <c r="L87" s="58"/>
      <c r="M87" s="58"/>
      <c r="N87" s="58"/>
      <c r="O87" s="58"/>
      <c r="P87" s="58"/>
      <c r="Q87" s="58"/>
      <c r="R87" s="58"/>
      <c r="S87" s="58"/>
      <c r="T87" s="58"/>
      <c r="U87" s="58"/>
      <c r="V87" s="58"/>
      <c r="W87" s="58"/>
      <c r="X87" s="58"/>
    </row>
    <row r="88" spans="1:24" ht="15.75" customHeight="1" x14ac:dyDescent="0.2">
      <c r="A88" s="58"/>
      <c r="B88" s="58"/>
      <c r="C88" s="58"/>
      <c r="D88" s="58"/>
      <c r="E88" s="58"/>
      <c r="F88" s="58"/>
      <c r="G88" s="58"/>
      <c r="H88" s="58"/>
      <c r="I88" s="58"/>
      <c r="J88" s="58"/>
      <c r="K88" s="58"/>
      <c r="L88" s="58"/>
      <c r="M88" s="58"/>
      <c r="N88" s="58"/>
      <c r="O88" s="58"/>
      <c r="P88" s="58"/>
      <c r="Q88" s="58"/>
      <c r="R88" s="58"/>
      <c r="S88" s="58"/>
      <c r="T88" s="58"/>
      <c r="U88" s="58"/>
      <c r="V88" s="58"/>
      <c r="W88" s="58"/>
      <c r="X88" s="58"/>
    </row>
    <row r="89" spans="1:24" ht="15.75" customHeight="1" x14ac:dyDescent="0.2">
      <c r="A89" s="58"/>
      <c r="B89" s="58"/>
      <c r="C89" s="58"/>
      <c r="D89" s="58"/>
      <c r="E89" s="58"/>
      <c r="F89" s="58"/>
      <c r="G89" s="58"/>
      <c r="H89" s="58"/>
      <c r="I89" s="58"/>
      <c r="J89" s="58"/>
      <c r="K89" s="58"/>
      <c r="L89" s="58"/>
      <c r="M89" s="58"/>
      <c r="N89" s="58"/>
      <c r="O89" s="58"/>
      <c r="P89" s="58"/>
      <c r="Q89" s="58"/>
      <c r="R89" s="58"/>
      <c r="S89" s="58"/>
      <c r="T89" s="58"/>
      <c r="U89" s="58"/>
      <c r="V89" s="58"/>
      <c r="W89" s="58"/>
      <c r="X89" s="58"/>
    </row>
    <row r="90" spans="1:24" ht="15.75" customHeight="1" x14ac:dyDescent="0.2">
      <c r="A90" s="58"/>
      <c r="B90" s="58"/>
      <c r="C90" s="58"/>
      <c r="D90" s="58"/>
      <c r="E90" s="58"/>
      <c r="F90" s="58"/>
      <c r="G90" s="58"/>
      <c r="H90" s="58"/>
      <c r="I90" s="58"/>
      <c r="J90" s="58"/>
      <c r="K90" s="58"/>
      <c r="L90" s="58"/>
      <c r="M90" s="58"/>
      <c r="N90" s="58"/>
      <c r="O90" s="58"/>
      <c r="P90" s="58"/>
      <c r="Q90" s="58"/>
      <c r="R90" s="58"/>
      <c r="S90" s="58"/>
      <c r="T90" s="58"/>
      <c r="U90" s="58"/>
      <c r="V90" s="58"/>
      <c r="W90" s="58"/>
      <c r="X90" s="58"/>
    </row>
    <row r="91" spans="1:24" ht="15.75" customHeight="1" x14ac:dyDescent="0.2">
      <c r="A91" s="58"/>
      <c r="B91" s="58"/>
      <c r="C91" s="58"/>
      <c r="D91" s="58"/>
      <c r="E91" s="58"/>
      <c r="F91" s="58"/>
      <c r="G91" s="58"/>
      <c r="H91" s="58"/>
      <c r="I91" s="58"/>
      <c r="J91" s="58"/>
      <c r="K91" s="58"/>
      <c r="L91" s="58"/>
      <c r="M91" s="58"/>
      <c r="N91" s="58"/>
      <c r="O91" s="58"/>
      <c r="P91" s="58"/>
      <c r="Q91" s="58"/>
      <c r="R91" s="58"/>
      <c r="S91" s="58"/>
      <c r="T91" s="58"/>
      <c r="U91" s="58"/>
      <c r="V91" s="58"/>
      <c r="W91" s="58"/>
      <c r="X91" s="58"/>
    </row>
    <row r="92" spans="1:24" ht="15.75" customHeight="1" x14ac:dyDescent="0.2">
      <c r="A92" s="58"/>
      <c r="B92" s="58"/>
      <c r="C92" s="58"/>
      <c r="D92" s="58"/>
      <c r="E92" s="58"/>
      <c r="F92" s="58"/>
      <c r="G92" s="58"/>
      <c r="H92" s="58"/>
      <c r="I92" s="58"/>
      <c r="J92" s="58"/>
      <c r="K92" s="58"/>
      <c r="L92" s="58"/>
      <c r="M92" s="58"/>
      <c r="N92" s="58"/>
      <c r="O92" s="58"/>
      <c r="P92" s="58"/>
      <c r="Q92" s="58"/>
      <c r="R92" s="58"/>
      <c r="S92" s="58"/>
      <c r="T92" s="58"/>
      <c r="U92" s="58"/>
      <c r="V92" s="58"/>
      <c r="W92" s="58"/>
      <c r="X92" s="58"/>
    </row>
    <row r="93" spans="1:24" ht="15.75" customHeight="1" x14ac:dyDescent="0.2">
      <c r="A93" s="58"/>
      <c r="B93" s="58"/>
      <c r="C93" s="58"/>
      <c r="D93" s="58"/>
      <c r="E93" s="58"/>
      <c r="F93" s="58"/>
      <c r="G93" s="58"/>
      <c r="H93" s="58"/>
      <c r="I93" s="58"/>
      <c r="J93" s="58"/>
      <c r="K93" s="58"/>
      <c r="L93" s="58"/>
      <c r="M93" s="58"/>
      <c r="N93" s="58"/>
      <c r="O93" s="58"/>
      <c r="P93" s="58"/>
      <c r="Q93" s="58"/>
      <c r="R93" s="58"/>
      <c r="S93" s="58"/>
      <c r="T93" s="58"/>
      <c r="U93" s="58"/>
      <c r="V93" s="58"/>
      <c r="W93" s="58"/>
      <c r="X93" s="58"/>
    </row>
    <row r="94" spans="1:24" ht="15.75" customHeight="1" x14ac:dyDescent="0.2">
      <c r="A94" s="58"/>
      <c r="B94" s="58"/>
      <c r="C94" s="58"/>
      <c r="D94" s="58"/>
      <c r="E94" s="58"/>
      <c r="F94" s="58"/>
      <c r="G94" s="58"/>
      <c r="H94" s="58"/>
      <c r="I94" s="58"/>
      <c r="J94" s="58"/>
      <c r="K94" s="58"/>
      <c r="L94" s="58"/>
      <c r="M94" s="58"/>
      <c r="N94" s="58"/>
      <c r="O94" s="58"/>
      <c r="P94" s="58"/>
      <c r="Q94" s="58"/>
      <c r="R94" s="58"/>
      <c r="S94" s="58"/>
      <c r="T94" s="58"/>
      <c r="U94" s="58"/>
      <c r="V94" s="58"/>
      <c r="W94" s="58"/>
      <c r="X94" s="58"/>
    </row>
    <row r="95" spans="1:24" ht="15.75" customHeight="1" x14ac:dyDescent="0.2">
      <c r="A95" s="58"/>
      <c r="B95" s="58"/>
      <c r="C95" s="58"/>
      <c r="D95" s="58"/>
      <c r="E95" s="58"/>
      <c r="F95" s="58"/>
      <c r="G95" s="58"/>
      <c r="H95" s="58"/>
      <c r="I95" s="58"/>
      <c r="J95" s="58"/>
      <c r="K95" s="58"/>
      <c r="L95" s="58"/>
      <c r="M95" s="58"/>
      <c r="N95" s="58"/>
      <c r="O95" s="58"/>
      <c r="P95" s="58"/>
      <c r="Q95" s="58"/>
      <c r="R95" s="58"/>
      <c r="S95" s="58"/>
      <c r="T95" s="58"/>
      <c r="U95" s="58"/>
      <c r="V95" s="58"/>
      <c r="W95" s="58"/>
      <c r="X95" s="58"/>
    </row>
    <row r="96" spans="1:24" ht="15.75" customHeight="1" x14ac:dyDescent="0.2">
      <c r="A96" s="58"/>
      <c r="B96" s="58"/>
      <c r="C96" s="58"/>
      <c r="D96" s="58"/>
      <c r="E96" s="58"/>
      <c r="F96" s="58"/>
      <c r="G96" s="58"/>
      <c r="H96" s="58"/>
      <c r="I96" s="58"/>
      <c r="J96" s="58"/>
      <c r="K96" s="58"/>
      <c r="L96" s="58"/>
      <c r="M96" s="58"/>
      <c r="N96" s="58"/>
      <c r="O96" s="58"/>
      <c r="P96" s="58"/>
      <c r="Q96" s="58"/>
      <c r="R96" s="58"/>
      <c r="S96" s="58"/>
      <c r="T96" s="58"/>
      <c r="U96" s="58"/>
      <c r="V96" s="58"/>
      <c r="W96" s="58"/>
      <c r="X96" s="58"/>
    </row>
    <row r="97" spans="1:24" ht="15.75" customHeight="1" x14ac:dyDescent="0.2">
      <c r="A97" s="58"/>
      <c r="B97" s="58"/>
      <c r="C97" s="58"/>
      <c r="D97" s="58"/>
      <c r="E97" s="58"/>
      <c r="F97" s="58"/>
      <c r="G97" s="58"/>
      <c r="H97" s="58"/>
      <c r="I97" s="58"/>
      <c r="J97" s="58"/>
      <c r="K97" s="58"/>
      <c r="L97" s="58"/>
      <c r="M97" s="58"/>
      <c r="N97" s="58"/>
      <c r="O97" s="58"/>
      <c r="P97" s="58"/>
      <c r="Q97" s="58"/>
      <c r="R97" s="58"/>
      <c r="S97" s="58"/>
      <c r="T97" s="58"/>
      <c r="U97" s="58"/>
      <c r="V97" s="58"/>
      <c r="W97" s="58"/>
      <c r="X97" s="58"/>
    </row>
    <row r="98" spans="1:24" ht="15.75" customHeight="1" x14ac:dyDescent="0.2">
      <c r="A98" s="58"/>
      <c r="B98" s="58"/>
      <c r="C98" s="58"/>
      <c r="D98" s="58"/>
      <c r="E98" s="58"/>
      <c r="F98" s="58"/>
      <c r="G98" s="58"/>
      <c r="H98" s="58"/>
      <c r="I98" s="58"/>
      <c r="J98" s="58"/>
      <c r="K98" s="58"/>
      <c r="L98" s="58"/>
      <c r="M98" s="58"/>
      <c r="N98" s="58"/>
      <c r="O98" s="58"/>
      <c r="P98" s="58"/>
      <c r="Q98" s="58"/>
      <c r="R98" s="58"/>
      <c r="S98" s="58"/>
      <c r="T98" s="58"/>
      <c r="U98" s="58"/>
      <c r="V98" s="58"/>
      <c r="W98" s="58"/>
      <c r="X98" s="58"/>
    </row>
    <row r="99" spans="1:24" ht="15.75" customHeight="1" x14ac:dyDescent="0.2">
      <c r="A99" s="58"/>
      <c r="B99" s="58"/>
      <c r="C99" s="58"/>
      <c r="D99" s="58"/>
      <c r="E99" s="58"/>
      <c r="F99" s="58"/>
      <c r="G99" s="58"/>
      <c r="H99" s="58"/>
      <c r="I99" s="58"/>
      <c r="J99" s="58"/>
      <c r="K99" s="58"/>
      <c r="L99" s="58"/>
      <c r="M99" s="58"/>
      <c r="N99" s="58"/>
      <c r="O99" s="58"/>
      <c r="P99" s="58"/>
      <c r="Q99" s="58"/>
      <c r="R99" s="58"/>
      <c r="S99" s="58"/>
      <c r="T99" s="58"/>
      <c r="U99" s="58"/>
      <c r="V99" s="58"/>
      <c r="W99" s="58"/>
      <c r="X99" s="58"/>
    </row>
    <row r="100" spans="1:24" ht="15.75" customHeight="1" x14ac:dyDescent="0.2">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row>
    <row r="101" spans="1:24" ht="15.75" customHeight="1" x14ac:dyDescent="0.2">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row>
    <row r="102" spans="1:24" ht="15.75" customHeight="1" x14ac:dyDescent="0.2">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row>
    <row r="103" spans="1:24" ht="15.75" customHeight="1" x14ac:dyDescent="0.2">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row>
    <row r="104" spans="1:24" ht="15.75" customHeight="1" x14ac:dyDescent="0.2">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row>
    <row r="105" spans="1:24" ht="15.75" customHeight="1" x14ac:dyDescent="0.2">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row>
    <row r="106" spans="1:24" ht="15.75" customHeight="1" x14ac:dyDescent="0.2">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row>
    <row r="107" spans="1:24" ht="15.75" customHeight="1" x14ac:dyDescent="0.2">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row>
    <row r="108" spans="1:24" ht="15.75" customHeight="1" x14ac:dyDescent="0.2">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row>
    <row r="109" spans="1:24" ht="15.75" customHeight="1" x14ac:dyDescent="0.2">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row>
    <row r="110" spans="1:24" ht="15.75" customHeight="1" x14ac:dyDescent="0.2">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row>
    <row r="111" spans="1:24" ht="15.75" customHeight="1" x14ac:dyDescent="0.2">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row>
    <row r="112" spans="1:24" ht="15.75" customHeight="1" x14ac:dyDescent="0.2">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row>
    <row r="113" spans="1:24" ht="15.75" customHeight="1" x14ac:dyDescent="0.2">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row>
    <row r="114" spans="1:24" ht="15.75" customHeight="1" x14ac:dyDescent="0.2">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row>
    <row r="115" spans="1:24" ht="15.75" customHeight="1" x14ac:dyDescent="0.2">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row>
    <row r="116" spans="1:24" ht="15.75" customHeight="1" x14ac:dyDescent="0.2">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row>
    <row r="117" spans="1:24" ht="15.75" customHeight="1" x14ac:dyDescent="0.2">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row>
    <row r="118" spans="1:24" ht="15.75" customHeight="1" x14ac:dyDescent="0.2">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row>
    <row r="119" spans="1:24" ht="15.75" customHeight="1" x14ac:dyDescent="0.2">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row>
    <row r="120" spans="1:24" ht="15.75" customHeight="1" x14ac:dyDescent="0.2">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row>
    <row r="121" spans="1:24" ht="15.75" customHeight="1" x14ac:dyDescent="0.2">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row>
    <row r="122" spans="1:24" ht="15.75" customHeight="1" x14ac:dyDescent="0.2">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row>
    <row r="123" spans="1:24" ht="15.75" customHeight="1" x14ac:dyDescent="0.2">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row>
    <row r="124" spans="1:24" ht="15.75" customHeight="1" x14ac:dyDescent="0.2">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row>
    <row r="125" spans="1:24" ht="15.75" customHeight="1" x14ac:dyDescent="0.2">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row>
    <row r="126" spans="1:24" ht="15.75" customHeight="1" x14ac:dyDescent="0.2">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row>
    <row r="127" spans="1:24" ht="15.75" customHeight="1" x14ac:dyDescent="0.2">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row>
    <row r="128" spans="1:24" ht="15.75" customHeight="1" x14ac:dyDescent="0.2">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row>
    <row r="129" spans="1:24" ht="15.75" customHeight="1" x14ac:dyDescent="0.2">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row>
    <row r="130" spans="1:24" ht="15.75" customHeight="1" x14ac:dyDescent="0.2">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row>
    <row r="131" spans="1:24" ht="15.75" customHeight="1" x14ac:dyDescent="0.2">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row>
    <row r="132" spans="1:24" ht="15.75" customHeight="1" x14ac:dyDescent="0.2">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row>
    <row r="133" spans="1:24" ht="15.75" customHeight="1" x14ac:dyDescent="0.2">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row>
    <row r="134" spans="1:24" ht="15.75" customHeight="1" x14ac:dyDescent="0.2">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row>
    <row r="135" spans="1:24" ht="15.75" customHeight="1" x14ac:dyDescent="0.2">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row>
    <row r="136" spans="1:24" ht="15.75" customHeight="1" x14ac:dyDescent="0.2">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row>
    <row r="137" spans="1:24" ht="15.75" customHeight="1" x14ac:dyDescent="0.2">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row>
    <row r="138" spans="1:24" ht="15.75" customHeight="1" x14ac:dyDescent="0.2">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row>
    <row r="139" spans="1:24" ht="15.75" customHeight="1" x14ac:dyDescent="0.2">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row>
    <row r="140" spans="1:24" ht="15.75" customHeight="1" x14ac:dyDescent="0.2">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row>
    <row r="141" spans="1:24" ht="15.75" customHeight="1" x14ac:dyDescent="0.2">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row>
    <row r="142" spans="1:24" ht="15.75" customHeight="1" x14ac:dyDescent="0.2">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row>
    <row r="143" spans="1:24" ht="15.75" customHeight="1" x14ac:dyDescent="0.2">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row>
    <row r="144" spans="1:24" ht="15.75" customHeight="1" x14ac:dyDescent="0.2">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row>
    <row r="145" spans="1:24" ht="15.75" customHeight="1" x14ac:dyDescent="0.2">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row>
    <row r="146" spans="1:24" ht="15.75" customHeight="1" x14ac:dyDescent="0.2">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row>
    <row r="147" spans="1:24" ht="15.75" customHeight="1" x14ac:dyDescent="0.2">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row>
    <row r="148" spans="1:24" ht="15.75" customHeight="1" x14ac:dyDescent="0.2">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row>
    <row r="149" spans="1:24" ht="15.75" customHeight="1" x14ac:dyDescent="0.2">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row>
    <row r="150" spans="1:24" ht="15.75" customHeight="1" x14ac:dyDescent="0.2">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row>
    <row r="151" spans="1:24" ht="15.75" customHeight="1" x14ac:dyDescent="0.2">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row>
    <row r="152" spans="1:24" ht="15.75" customHeight="1" x14ac:dyDescent="0.2">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row>
    <row r="153" spans="1:24" ht="15.75" customHeight="1" x14ac:dyDescent="0.2">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row>
    <row r="154" spans="1:24" ht="15.75" customHeight="1" x14ac:dyDescent="0.2">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row>
    <row r="155" spans="1:24" ht="15.75" customHeight="1" x14ac:dyDescent="0.2">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row>
    <row r="156" spans="1:24" ht="15.75" customHeight="1" x14ac:dyDescent="0.2">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row>
    <row r="157" spans="1:24" ht="15.75" customHeight="1" x14ac:dyDescent="0.2">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row>
    <row r="158" spans="1:24" ht="15.75" customHeight="1" x14ac:dyDescent="0.2">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row>
    <row r="159" spans="1:24" ht="15.75" customHeight="1" x14ac:dyDescent="0.2">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row>
    <row r="160" spans="1:24" ht="15.75" customHeight="1" x14ac:dyDescent="0.2">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row>
    <row r="161" spans="1:24" ht="15.75" customHeight="1" x14ac:dyDescent="0.2">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row>
    <row r="162" spans="1:24" ht="15.75" customHeight="1" x14ac:dyDescent="0.2">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row>
    <row r="163" spans="1:24" ht="15.75" customHeight="1" x14ac:dyDescent="0.2">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row>
    <row r="164" spans="1:24" ht="15.75" customHeight="1" x14ac:dyDescent="0.2">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row>
    <row r="165" spans="1:24" ht="15.75" customHeight="1" x14ac:dyDescent="0.2">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row>
    <row r="166" spans="1:24" ht="15.75" customHeight="1" x14ac:dyDescent="0.2">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row>
    <row r="167" spans="1:24" ht="15.75" customHeight="1" x14ac:dyDescent="0.2">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row>
    <row r="168" spans="1:24" ht="15.75" customHeight="1" x14ac:dyDescent="0.2">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row>
    <row r="169" spans="1:24" ht="15.75" customHeight="1" x14ac:dyDescent="0.2">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row>
    <row r="170" spans="1:24" ht="15.75" customHeight="1" x14ac:dyDescent="0.2">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row>
    <row r="171" spans="1:24" ht="15.75" customHeight="1" x14ac:dyDescent="0.2">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row>
    <row r="172" spans="1:24" ht="15.75" customHeight="1" x14ac:dyDescent="0.2">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row>
    <row r="173" spans="1:24" ht="15.75" customHeight="1" x14ac:dyDescent="0.2">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row>
    <row r="174" spans="1:24" ht="15.75" customHeight="1" x14ac:dyDescent="0.2">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row>
    <row r="175" spans="1:24" ht="15.75" customHeight="1" x14ac:dyDescent="0.2">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row>
    <row r="176" spans="1:24" ht="15.75" customHeight="1" x14ac:dyDescent="0.2">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row>
    <row r="177" spans="1:24" ht="15.75" customHeight="1" x14ac:dyDescent="0.2">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row>
    <row r="178" spans="1:24" ht="15.75" customHeight="1" x14ac:dyDescent="0.2">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row>
    <row r="179" spans="1:24" ht="15.75" customHeight="1" x14ac:dyDescent="0.2">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row>
    <row r="180" spans="1:24" ht="15.75" customHeight="1" x14ac:dyDescent="0.2">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row>
    <row r="181" spans="1:24" ht="15.75" customHeight="1" x14ac:dyDescent="0.2">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row>
    <row r="182" spans="1:24" ht="15.75" customHeight="1" x14ac:dyDescent="0.2">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row>
    <row r="183" spans="1:24" ht="15.75" customHeight="1" x14ac:dyDescent="0.2">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row>
    <row r="184" spans="1:24" ht="15.75" customHeight="1" x14ac:dyDescent="0.2">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row>
    <row r="185" spans="1:24" ht="15.75" customHeight="1" x14ac:dyDescent="0.2">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row>
    <row r="186" spans="1:24" ht="15.75" customHeight="1" x14ac:dyDescent="0.2">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row>
    <row r="187" spans="1:24" ht="15.75" customHeight="1" x14ac:dyDescent="0.2">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row>
    <row r="188" spans="1:24" ht="15.75" customHeight="1" x14ac:dyDescent="0.2">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row>
    <row r="189" spans="1:24" ht="15.75" customHeight="1" x14ac:dyDescent="0.2">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row>
    <row r="190" spans="1:24" ht="15.75" customHeight="1" x14ac:dyDescent="0.2">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row>
    <row r="191" spans="1:24" ht="15.75" customHeight="1" x14ac:dyDescent="0.2">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row>
    <row r="192" spans="1:24" ht="15.75" customHeight="1" x14ac:dyDescent="0.2">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row>
    <row r="193" spans="1:24" ht="15.75" customHeight="1" x14ac:dyDescent="0.2">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row>
    <row r="194" spans="1:24" ht="15.75" customHeight="1" x14ac:dyDescent="0.2">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row>
    <row r="195" spans="1:24" ht="15.75" customHeight="1" x14ac:dyDescent="0.2">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row>
    <row r="196" spans="1:24" ht="15.75" customHeight="1" x14ac:dyDescent="0.2">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row>
    <row r="197" spans="1:24" ht="15.75" customHeight="1" x14ac:dyDescent="0.2">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row>
    <row r="198" spans="1:24" ht="15.75" customHeight="1" x14ac:dyDescent="0.2">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row>
    <row r="199" spans="1:24" ht="15.75" customHeight="1" x14ac:dyDescent="0.2">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row>
    <row r="200" spans="1:24" ht="15.75" customHeight="1" x14ac:dyDescent="0.2">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row>
    <row r="201" spans="1:24" ht="15.75" customHeight="1" x14ac:dyDescent="0.2">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row>
    <row r="202" spans="1:24" ht="15.75" customHeight="1" x14ac:dyDescent="0.2">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row>
    <row r="203" spans="1:24" ht="15.75" customHeight="1" x14ac:dyDescent="0.2">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row>
    <row r="204" spans="1:24" ht="15.75" customHeight="1" x14ac:dyDescent="0.2">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row>
    <row r="205" spans="1:24" ht="15.75" customHeight="1" x14ac:dyDescent="0.2">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row>
    <row r="206" spans="1:24" ht="15.75" customHeight="1" x14ac:dyDescent="0.2">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row>
    <row r="207" spans="1:24" ht="15.75" customHeight="1" x14ac:dyDescent="0.2">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row>
    <row r="208" spans="1:24" ht="15.75" customHeight="1" x14ac:dyDescent="0.2">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row>
    <row r="209" spans="1:24" ht="15.75" customHeight="1" x14ac:dyDescent="0.2">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row>
    <row r="210" spans="1:24" ht="15.75" customHeight="1" x14ac:dyDescent="0.2">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row>
    <row r="211" spans="1:24" ht="15.75" customHeight="1" x14ac:dyDescent="0.2">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row>
    <row r="212" spans="1:24" ht="15.75" customHeight="1" x14ac:dyDescent="0.2">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row>
    <row r="213" spans="1:24" ht="15.75" customHeight="1" x14ac:dyDescent="0.2">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row>
    <row r="214" spans="1:24" ht="15.75" customHeight="1" x14ac:dyDescent="0.2">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row>
    <row r="215" spans="1:24" ht="15.75" customHeight="1" x14ac:dyDescent="0.2">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row>
    <row r="216" spans="1:24" ht="15.75" customHeight="1" x14ac:dyDescent="0.2">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row>
    <row r="217" spans="1:24" ht="15.75" customHeight="1" x14ac:dyDescent="0.2">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row>
    <row r="218" spans="1:24" ht="15.75" customHeight="1" x14ac:dyDescent="0.2">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row>
    <row r="219" spans="1:24" ht="15.75" customHeight="1" x14ac:dyDescent="0.2">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row>
    <row r="220" spans="1:24" ht="15.75" customHeight="1" x14ac:dyDescent="0.2">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row>
    <row r="221" spans="1:24" ht="15.75" customHeight="1" x14ac:dyDescent="0.2">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row>
    <row r="222" spans="1:24" ht="15.75" customHeight="1" x14ac:dyDescent="0.2">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row>
    <row r="223" spans="1:24" ht="15.75" customHeight="1" x14ac:dyDescent="0.2">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row>
    <row r="224" spans="1:24" ht="15.75" customHeight="1" x14ac:dyDescent="0.2">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row>
    <row r="225" spans="1:24" ht="15.75" customHeight="1" x14ac:dyDescent="0.2">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row>
    <row r="226" spans="1:24" ht="15.75" customHeight="1" x14ac:dyDescent="0.2">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row>
    <row r="227" spans="1:24" ht="15.75" customHeight="1" x14ac:dyDescent="0.2">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row>
    <row r="228" spans="1:24" ht="15.75" customHeight="1" x14ac:dyDescent="0.2">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row>
    <row r="229" spans="1:24" ht="15.75" customHeight="1" x14ac:dyDescent="0.2">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row>
    <row r="230" spans="1:24" ht="15.75" customHeight="1" x14ac:dyDescent="0.2">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row>
    <row r="231" spans="1:24" ht="15.75" customHeight="1" x14ac:dyDescent="0.2">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row>
    <row r="232" spans="1:24" ht="15.75" customHeight="1" x14ac:dyDescent="0.2">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row>
    <row r="233" spans="1:24" ht="15.75" customHeight="1" x14ac:dyDescent="0.2">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row>
    <row r="234" spans="1:24" ht="15.75" customHeight="1" x14ac:dyDescent="0.2">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row>
    <row r="235" spans="1:24" ht="15.75" customHeight="1" x14ac:dyDescent="0.2">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row>
    <row r="236" spans="1:24" ht="15.75" customHeight="1" x14ac:dyDescent="0.2">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row>
    <row r="237" spans="1:24" ht="15.75" customHeight="1" x14ac:dyDescent="0.2">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row>
    <row r="238" spans="1:24" ht="15.75" customHeight="1" x14ac:dyDescent="0.2">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row>
    <row r="239" spans="1:24" ht="15.75" customHeight="1" x14ac:dyDescent="0.2">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row>
    <row r="240" spans="1:24" ht="15.75" customHeight="1" x14ac:dyDescent="0.2">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row>
    <row r="241" spans="1:24" ht="15.75" customHeight="1" x14ac:dyDescent="0.2">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row>
    <row r="242" spans="1:24" ht="15.75" customHeight="1" x14ac:dyDescent="0.2">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row>
    <row r="243" spans="1:24" ht="15.75" customHeight="1" x14ac:dyDescent="0.2">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row>
    <row r="244" spans="1:24" ht="15.75" customHeight="1" x14ac:dyDescent="0.2">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row>
    <row r="245" spans="1:24" ht="15.75" customHeight="1" x14ac:dyDescent="0.2">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row>
    <row r="246" spans="1:24" ht="15.75" customHeight="1" x14ac:dyDescent="0.2">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row>
    <row r="247" spans="1:24" ht="15.75" customHeight="1" x14ac:dyDescent="0.2">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row>
    <row r="248" spans="1:24" ht="15.75" customHeight="1" x14ac:dyDescent="0.2">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row>
    <row r="249" spans="1:24" ht="15.75" customHeight="1" x14ac:dyDescent="0.2">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row>
    <row r="250" spans="1:24" ht="15.75" customHeight="1" x14ac:dyDescent="0.2">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row>
    <row r="251" spans="1:24" ht="15.75" customHeight="1" x14ac:dyDescent="0.2">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row>
    <row r="252" spans="1:24" ht="15.75" customHeight="1" x14ac:dyDescent="0.2">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row>
    <row r="253" spans="1:24" ht="15.75" customHeight="1" x14ac:dyDescent="0.2">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row>
    <row r="254" spans="1:24" ht="15.75" customHeight="1" x14ac:dyDescent="0.2">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row>
    <row r="255" spans="1:24" ht="15.75" customHeight="1" x14ac:dyDescent="0.2">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row>
    <row r="256" spans="1:24" ht="15.75" customHeight="1" x14ac:dyDescent="0.2">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row>
    <row r="257" spans="1:24" ht="15.75" customHeight="1" x14ac:dyDescent="0.2">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row>
    <row r="258" spans="1:24" ht="15.75" customHeight="1" x14ac:dyDescent="0.2">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row>
    <row r="259" spans="1:24" ht="15.75" customHeight="1" x14ac:dyDescent="0.2">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row>
    <row r="260" spans="1:24" ht="15.75" customHeight="1" x14ac:dyDescent="0.2">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row>
    <row r="261" spans="1:24" ht="15.75" customHeight="1" x14ac:dyDescent="0.2">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row>
    <row r="262" spans="1:24" ht="15.75" customHeight="1" x14ac:dyDescent="0.2">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row>
    <row r="263" spans="1:24" ht="15.75" customHeight="1" x14ac:dyDescent="0.2">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row>
    <row r="264" spans="1:24" ht="15.75" customHeight="1" x14ac:dyDescent="0.2">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row>
    <row r="265" spans="1:24" ht="15.75" customHeight="1" x14ac:dyDescent="0.2">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row>
    <row r="266" spans="1:24" ht="15.75" customHeight="1" x14ac:dyDescent="0.2">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row>
    <row r="267" spans="1:24" ht="15.75" customHeight="1" x14ac:dyDescent="0.2">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row>
    <row r="268" spans="1:24" ht="15.75" customHeight="1" x14ac:dyDescent="0.2">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row>
    <row r="269" spans="1:24" ht="15.75" customHeight="1" x14ac:dyDescent="0.2">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row>
    <row r="270" spans="1:24" ht="15.75" customHeight="1" x14ac:dyDescent="0.2">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row>
    <row r="271" spans="1:24" ht="15.75" customHeight="1" x14ac:dyDescent="0.2">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row>
    <row r="272" spans="1:24" ht="15.75" customHeight="1" x14ac:dyDescent="0.2">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row>
    <row r="273" spans="1:24" ht="15.75" customHeight="1" x14ac:dyDescent="0.2">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row>
    <row r="274" spans="1:24" ht="15.75" customHeight="1" x14ac:dyDescent="0.2">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row>
    <row r="275" spans="1:24" ht="15.75" customHeight="1" x14ac:dyDescent="0.2">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row>
    <row r="276" spans="1:24" ht="15.75" customHeight="1" x14ac:dyDescent="0.2">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row>
    <row r="277" spans="1:24" ht="15.75" customHeight="1" x14ac:dyDescent="0.2">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row>
    <row r="278" spans="1:24" ht="15.75" customHeight="1" x14ac:dyDescent="0.2">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row>
    <row r="279" spans="1:24" ht="15.75" customHeight="1" x14ac:dyDescent="0.2">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row>
    <row r="280" spans="1:24" ht="15.75" customHeight="1" x14ac:dyDescent="0.2">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row>
    <row r="281" spans="1:24" ht="15.75" customHeight="1" x14ac:dyDescent="0.2">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row>
    <row r="282" spans="1:24" ht="15.75" customHeight="1" x14ac:dyDescent="0.2">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row>
    <row r="283" spans="1:24" ht="15.75" customHeight="1" x14ac:dyDescent="0.2">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row>
    <row r="284" spans="1:24" ht="15.75" customHeight="1" x14ac:dyDescent="0.2">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row>
    <row r="285" spans="1:24" ht="15.75" customHeight="1" x14ac:dyDescent="0.2">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row>
    <row r="286" spans="1:24" ht="15.75" customHeight="1" x14ac:dyDescent="0.2">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row>
    <row r="287" spans="1:24" ht="15.75" customHeight="1" x14ac:dyDescent="0.2">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row>
    <row r="288" spans="1:24" ht="15.75" customHeight="1" x14ac:dyDescent="0.2">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row>
    <row r="289" spans="1:24" ht="15.75" customHeight="1" x14ac:dyDescent="0.2">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row>
    <row r="290" spans="1:24" ht="15.75" customHeight="1" x14ac:dyDescent="0.2">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row>
    <row r="291" spans="1:24" ht="15.75" customHeight="1" x14ac:dyDescent="0.2">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row>
    <row r="292" spans="1:24" ht="15.75" customHeight="1" x14ac:dyDescent="0.2">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row>
    <row r="293" spans="1:24" ht="15.75" customHeight="1" x14ac:dyDescent="0.2">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row>
    <row r="294" spans="1:24" ht="15.75" customHeight="1" x14ac:dyDescent="0.2">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row>
    <row r="295" spans="1:24" ht="15.75" customHeight="1" x14ac:dyDescent="0.2">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row>
    <row r="296" spans="1:24" ht="15.75" customHeight="1" x14ac:dyDescent="0.2">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row>
    <row r="297" spans="1:24" ht="15.75" customHeight="1" x14ac:dyDescent="0.2">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row>
    <row r="298" spans="1:24" ht="15.75" customHeight="1" x14ac:dyDescent="0.2">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row>
    <row r="299" spans="1:24" ht="15.75" customHeight="1" x14ac:dyDescent="0.2">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row>
    <row r="300" spans="1:24" ht="15.75" customHeight="1" x14ac:dyDescent="0.2">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row>
    <row r="301" spans="1:24" ht="15.75" customHeight="1" x14ac:dyDescent="0.2">
      <c r="A301" s="58"/>
      <c r="B301" s="58"/>
      <c r="C301" s="58"/>
      <c r="D301" s="58"/>
      <c r="E301" s="58"/>
      <c r="F301" s="58"/>
      <c r="G301" s="58"/>
      <c r="H301" s="58"/>
      <c r="I301" s="58"/>
      <c r="J301" s="58"/>
      <c r="K301" s="58"/>
      <c r="L301" s="58"/>
      <c r="M301" s="58"/>
      <c r="N301" s="58"/>
      <c r="O301" s="58"/>
      <c r="P301" s="58"/>
      <c r="Q301" s="58"/>
      <c r="R301" s="58"/>
      <c r="S301" s="58"/>
      <c r="T301" s="58"/>
      <c r="U301" s="58"/>
      <c r="V301" s="58"/>
      <c r="W301" s="58"/>
      <c r="X301" s="58"/>
    </row>
    <row r="302" spans="1:24" ht="15.75" customHeight="1" x14ac:dyDescent="0.2">
      <c r="A302" s="58"/>
      <c r="B302" s="58"/>
      <c r="C302" s="58"/>
      <c r="D302" s="58"/>
      <c r="E302" s="58"/>
      <c r="F302" s="58"/>
      <c r="G302" s="58"/>
      <c r="H302" s="58"/>
      <c r="I302" s="58"/>
      <c r="J302" s="58"/>
      <c r="K302" s="58"/>
      <c r="L302" s="58"/>
      <c r="M302" s="58"/>
      <c r="N302" s="58"/>
      <c r="O302" s="58"/>
      <c r="P302" s="58"/>
      <c r="Q302" s="58"/>
      <c r="R302" s="58"/>
      <c r="S302" s="58"/>
      <c r="T302" s="58"/>
      <c r="U302" s="58"/>
      <c r="V302" s="58"/>
      <c r="W302" s="58"/>
      <c r="X302" s="58"/>
    </row>
    <row r="303" spans="1:24" ht="15.75" customHeight="1" x14ac:dyDescent="0.2">
      <c r="A303" s="58"/>
      <c r="B303" s="58"/>
      <c r="C303" s="58"/>
      <c r="D303" s="58"/>
      <c r="E303" s="58"/>
      <c r="F303" s="58"/>
      <c r="G303" s="58"/>
      <c r="H303" s="58"/>
      <c r="I303" s="58"/>
      <c r="J303" s="58"/>
      <c r="K303" s="58"/>
      <c r="L303" s="58"/>
      <c r="M303" s="58"/>
      <c r="N303" s="58"/>
      <c r="O303" s="58"/>
      <c r="P303" s="58"/>
      <c r="Q303" s="58"/>
      <c r="R303" s="58"/>
      <c r="S303" s="58"/>
      <c r="T303" s="58"/>
      <c r="U303" s="58"/>
      <c r="V303" s="58"/>
      <c r="W303" s="58"/>
      <c r="X303" s="58"/>
    </row>
    <row r="304" spans="1:24" ht="15.75" customHeight="1" x14ac:dyDescent="0.2">
      <c r="A304" s="58"/>
      <c r="B304" s="58"/>
      <c r="C304" s="58"/>
      <c r="D304" s="58"/>
      <c r="E304" s="58"/>
      <c r="F304" s="58"/>
      <c r="G304" s="58"/>
      <c r="H304" s="58"/>
      <c r="I304" s="58"/>
      <c r="J304" s="58"/>
      <c r="K304" s="58"/>
      <c r="L304" s="58"/>
      <c r="M304" s="58"/>
      <c r="N304" s="58"/>
      <c r="O304" s="58"/>
      <c r="P304" s="58"/>
      <c r="Q304" s="58"/>
      <c r="R304" s="58"/>
      <c r="S304" s="58"/>
      <c r="T304" s="58"/>
      <c r="U304" s="58"/>
      <c r="V304" s="58"/>
      <c r="W304" s="58"/>
      <c r="X304" s="58"/>
    </row>
    <row r="305" spans="1:24" ht="15.75" customHeight="1" x14ac:dyDescent="0.2">
      <c r="A305" s="58"/>
      <c r="B305" s="58"/>
      <c r="C305" s="58"/>
      <c r="D305" s="58"/>
      <c r="E305" s="58"/>
      <c r="F305" s="58"/>
      <c r="G305" s="58"/>
      <c r="H305" s="58"/>
      <c r="I305" s="58"/>
      <c r="J305" s="58"/>
      <c r="K305" s="58"/>
      <c r="L305" s="58"/>
      <c r="M305" s="58"/>
      <c r="N305" s="58"/>
      <c r="O305" s="58"/>
      <c r="P305" s="58"/>
      <c r="Q305" s="58"/>
      <c r="R305" s="58"/>
      <c r="S305" s="58"/>
      <c r="T305" s="58"/>
      <c r="U305" s="58"/>
      <c r="V305" s="58"/>
      <c r="W305" s="58"/>
      <c r="X305" s="58"/>
    </row>
    <row r="306" spans="1:24" ht="15.75" customHeight="1" x14ac:dyDescent="0.2">
      <c r="A306" s="58"/>
      <c r="B306" s="58"/>
      <c r="C306" s="58"/>
      <c r="D306" s="58"/>
      <c r="E306" s="58"/>
      <c r="F306" s="58"/>
      <c r="G306" s="58"/>
      <c r="H306" s="58"/>
      <c r="I306" s="58"/>
      <c r="J306" s="58"/>
      <c r="K306" s="58"/>
      <c r="L306" s="58"/>
      <c r="M306" s="58"/>
      <c r="N306" s="58"/>
      <c r="O306" s="58"/>
      <c r="P306" s="58"/>
      <c r="Q306" s="58"/>
      <c r="R306" s="58"/>
      <c r="S306" s="58"/>
      <c r="T306" s="58"/>
      <c r="U306" s="58"/>
      <c r="V306" s="58"/>
      <c r="W306" s="58"/>
      <c r="X306" s="58"/>
    </row>
    <row r="307" spans="1:24" ht="15.75" customHeight="1" x14ac:dyDescent="0.2">
      <c r="A307" s="58"/>
      <c r="B307" s="58"/>
      <c r="C307" s="58"/>
      <c r="D307" s="58"/>
      <c r="E307" s="58"/>
      <c r="F307" s="58"/>
      <c r="G307" s="58"/>
      <c r="H307" s="58"/>
      <c r="I307" s="58"/>
      <c r="J307" s="58"/>
      <c r="K307" s="58"/>
      <c r="L307" s="58"/>
      <c r="M307" s="58"/>
      <c r="N307" s="58"/>
      <c r="O307" s="58"/>
      <c r="P307" s="58"/>
      <c r="Q307" s="58"/>
      <c r="R307" s="58"/>
      <c r="S307" s="58"/>
      <c r="T307" s="58"/>
      <c r="U307" s="58"/>
      <c r="V307" s="58"/>
      <c r="W307" s="58"/>
      <c r="X307" s="58"/>
    </row>
    <row r="308" spans="1:24" ht="15.75" customHeight="1" x14ac:dyDescent="0.2">
      <c r="A308" s="58"/>
      <c r="B308" s="58"/>
      <c r="C308" s="58"/>
      <c r="D308" s="58"/>
      <c r="E308" s="58"/>
      <c r="F308" s="58"/>
      <c r="G308" s="58"/>
      <c r="H308" s="58"/>
      <c r="I308" s="58"/>
      <c r="J308" s="58"/>
      <c r="K308" s="58"/>
      <c r="L308" s="58"/>
      <c r="M308" s="58"/>
      <c r="N308" s="58"/>
      <c r="O308" s="58"/>
      <c r="P308" s="58"/>
      <c r="Q308" s="58"/>
      <c r="R308" s="58"/>
      <c r="S308" s="58"/>
      <c r="T308" s="58"/>
      <c r="U308" s="58"/>
      <c r="V308" s="58"/>
      <c r="W308" s="58"/>
      <c r="X308" s="58"/>
    </row>
    <row r="309" spans="1:24" ht="15.75" customHeight="1" x14ac:dyDescent="0.2">
      <c r="A309" s="58"/>
      <c r="B309" s="58"/>
      <c r="C309" s="58"/>
      <c r="D309" s="58"/>
      <c r="E309" s="58"/>
      <c r="F309" s="58"/>
      <c r="G309" s="58"/>
      <c r="H309" s="58"/>
      <c r="I309" s="58"/>
      <c r="J309" s="58"/>
      <c r="K309" s="58"/>
      <c r="L309" s="58"/>
      <c r="M309" s="58"/>
      <c r="N309" s="58"/>
      <c r="O309" s="58"/>
      <c r="P309" s="58"/>
      <c r="Q309" s="58"/>
      <c r="R309" s="58"/>
      <c r="S309" s="58"/>
      <c r="T309" s="58"/>
      <c r="U309" s="58"/>
      <c r="V309" s="58"/>
      <c r="W309" s="58"/>
      <c r="X309" s="58"/>
    </row>
    <row r="310" spans="1:24" ht="15.75" customHeight="1" x14ac:dyDescent="0.2">
      <c r="A310" s="58"/>
      <c r="B310" s="58"/>
      <c r="C310" s="58"/>
      <c r="D310" s="58"/>
      <c r="E310" s="58"/>
      <c r="F310" s="58"/>
      <c r="G310" s="58"/>
      <c r="H310" s="58"/>
      <c r="I310" s="58"/>
      <c r="J310" s="58"/>
      <c r="K310" s="58"/>
      <c r="L310" s="58"/>
      <c r="M310" s="58"/>
      <c r="N310" s="58"/>
      <c r="O310" s="58"/>
      <c r="P310" s="58"/>
      <c r="Q310" s="58"/>
      <c r="R310" s="58"/>
      <c r="S310" s="58"/>
      <c r="T310" s="58"/>
      <c r="U310" s="58"/>
      <c r="V310" s="58"/>
      <c r="W310" s="58"/>
      <c r="X310" s="58"/>
    </row>
    <row r="311" spans="1:24" ht="15.75" customHeight="1" x14ac:dyDescent="0.2">
      <c r="A311" s="58"/>
      <c r="B311" s="58"/>
      <c r="C311" s="58"/>
      <c r="D311" s="58"/>
      <c r="E311" s="58"/>
      <c r="F311" s="58"/>
      <c r="G311" s="58"/>
      <c r="H311" s="58"/>
      <c r="I311" s="58"/>
      <c r="J311" s="58"/>
      <c r="K311" s="58"/>
      <c r="L311" s="58"/>
      <c r="M311" s="58"/>
      <c r="N311" s="58"/>
      <c r="O311" s="58"/>
      <c r="P311" s="58"/>
      <c r="Q311" s="58"/>
      <c r="R311" s="58"/>
      <c r="S311" s="58"/>
      <c r="T311" s="58"/>
      <c r="U311" s="58"/>
      <c r="V311" s="58"/>
      <c r="W311" s="58"/>
      <c r="X311" s="58"/>
    </row>
    <row r="312" spans="1:24" ht="15.75" customHeight="1" x14ac:dyDescent="0.2">
      <c r="A312" s="58"/>
      <c r="B312" s="58"/>
      <c r="C312" s="58"/>
      <c r="D312" s="58"/>
      <c r="E312" s="58"/>
      <c r="F312" s="58"/>
      <c r="G312" s="58"/>
      <c r="H312" s="58"/>
      <c r="I312" s="58"/>
      <c r="J312" s="58"/>
      <c r="K312" s="58"/>
      <c r="L312" s="58"/>
      <c r="M312" s="58"/>
      <c r="N312" s="58"/>
      <c r="O312" s="58"/>
      <c r="P312" s="58"/>
      <c r="Q312" s="58"/>
      <c r="R312" s="58"/>
      <c r="S312" s="58"/>
      <c r="T312" s="58"/>
      <c r="U312" s="58"/>
      <c r="V312" s="58"/>
      <c r="W312" s="58"/>
      <c r="X312" s="58"/>
    </row>
    <row r="313" spans="1:24" ht="15.75" customHeight="1" x14ac:dyDescent="0.2">
      <c r="A313" s="58"/>
      <c r="B313" s="58"/>
      <c r="C313" s="58"/>
      <c r="D313" s="58"/>
      <c r="E313" s="58"/>
      <c r="F313" s="58"/>
      <c r="G313" s="58"/>
      <c r="H313" s="58"/>
      <c r="I313" s="58"/>
      <c r="J313" s="58"/>
      <c r="K313" s="58"/>
      <c r="L313" s="58"/>
      <c r="M313" s="58"/>
      <c r="N313" s="58"/>
      <c r="O313" s="58"/>
      <c r="P313" s="58"/>
      <c r="Q313" s="58"/>
      <c r="R313" s="58"/>
      <c r="S313" s="58"/>
      <c r="T313" s="58"/>
      <c r="U313" s="58"/>
      <c r="V313" s="58"/>
      <c r="W313" s="58"/>
      <c r="X313" s="58"/>
    </row>
    <row r="314" spans="1:24" ht="15.75" customHeight="1" x14ac:dyDescent="0.2">
      <c r="A314" s="58"/>
      <c r="B314" s="58"/>
      <c r="C314" s="58"/>
      <c r="D314" s="58"/>
      <c r="E314" s="58"/>
      <c r="F314" s="58"/>
      <c r="G314" s="58"/>
      <c r="H314" s="58"/>
      <c r="I314" s="58"/>
      <c r="J314" s="58"/>
      <c r="K314" s="58"/>
      <c r="L314" s="58"/>
      <c r="M314" s="58"/>
      <c r="N314" s="58"/>
      <c r="O314" s="58"/>
      <c r="P314" s="58"/>
      <c r="Q314" s="58"/>
      <c r="R314" s="58"/>
      <c r="S314" s="58"/>
      <c r="T314" s="58"/>
      <c r="U314" s="58"/>
      <c r="V314" s="58"/>
      <c r="W314" s="58"/>
      <c r="X314" s="58"/>
    </row>
    <row r="315" spans="1:24" ht="15.75" customHeight="1" x14ac:dyDescent="0.2">
      <c r="A315" s="58"/>
      <c r="B315" s="58"/>
      <c r="C315" s="58"/>
      <c r="D315" s="58"/>
      <c r="E315" s="58"/>
      <c r="F315" s="58"/>
      <c r="G315" s="58"/>
      <c r="H315" s="58"/>
      <c r="I315" s="58"/>
      <c r="J315" s="58"/>
      <c r="K315" s="58"/>
      <c r="L315" s="58"/>
      <c r="M315" s="58"/>
      <c r="N315" s="58"/>
      <c r="O315" s="58"/>
      <c r="P315" s="58"/>
      <c r="Q315" s="58"/>
      <c r="R315" s="58"/>
      <c r="S315" s="58"/>
      <c r="T315" s="58"/>
      <c r="U315" s="58"/>
      <c r="V315" s="58"/>
      <c r="W315" s="58"/>
      <c r="X315" s="58"/>
    </row>
    <row r="316" spans="1:24" ht="15.75" customHeight="1" x14ac:dyDescent="0.2">
      <c r="A316" s="58"/>
      <c r="B316" s="58"/>
      <c r="C316" s="58"/>
      <c r="D316" s="58"/>
      <c r="E316" s="58"/>
      <c r="F316" s="58"/>
      <c r="G316" s="58"/>
      <c r="H316" s="58"/>
      <c r="I316" s="58"/>
      <c r="J316" s="58"/>
      <c r="K316" s="58"/>
      <c r="L316" s="58"/>
      <c r="M316" s="58"/>
      <c r="N316" s="58"/>
      <c r="O316" s="58"/>
      <c r="P316" s="58"/>
      <c r="Q316" s="58"/>
      <c r="R316" s="58"/>
      <c r="S316" s="58"/>
      <c r="T316" s="58"/>
      <c r="U316" s="58"/>
      <c r="V316" s="58"/>
      <c r="W316" s="58"/>
      <c r="X316" s="58"/>
    </row>
    <row r="317" spans="1:24" ht="15.75" customHeight="1" x14ac:dyDescent="0.2">
      <c r="A317" s="58"/>
      <c r="B317" s="58"/>
      <c r="C317" s="58"/>
      <c r="D317" s="58"/>
      <c r="E317" s="58"/>
      <c r="F317" s="58"/>
      <c r="G317" s="58"/>
      <c r="H317" s="58"/>
      <c r="I317" s="58"/>
      <c r="J317" s="58"/>
      <c r="K317" s="58"/>
      <c r="L317" s="58"/>
      <c r="M317" s="58"/>
      <c r="N317" s="58"/>
      <c r="O317" s="58"/>
      <c r="P317" s="58"/>
      <c r="Q317" s="58"/>
      <c r="R317" s="58"/>
      <c r="S317" s="58"/>
      <c r="T317" s="58"/>
      <c r="U317" s="58"/>
      <c r="V317" s="58"/>
      <c r="W317" s="58"/>
      <c r="X317" s="58"/>
    </row>
    <row r="318" spans="1:24" ht="15.75" customHeight="1" x14ac:dyDescent="0.2">
      <c r="A318" s="58"/>
      <c r="B318" s="58"/>
      <c r="C318" s="58"/>
      <c r="D318" s="58"/>
      <c r="E318" s="58"/>
      <c r="F318" s="58"/>
      <c r="G318" s="58"/>
      <c r="H318" s="58"/>
      <c r="I318" s="58"/>
      <c r="J318" s="58"/>
      <c r="K318" s="58"/>
      <c r="L318" s="58"/>
      <c r="M318" s="58"/>
      <c r="N318" s="58"/>
      <c r="O318" s="58"/>
      <c r="P318" s="58"/>
      <c r="Q318" s="58"/>
      <c r="R318" s="58"/>
      <c r="S318" s="58"/>
      <c r="T318" s="58"/>
      <c r="U318" s="58"/>
      <c r="V318" s="58"/>
      <c r="W318" s="58"/>
      <c r="X318" s="58"/>
    </row>
    <row r="319" spans="1:24" ht="15.75" customHeight="1" x14ac:dyDescent="0.2">
      <c r="A319" s="58"/>
      <c r="B319" s="58"/>
      <c r="C319" s="58"/>
      <c r="D319" s="58"/>
      <c r="E319" s="58"/>
      <c r="F319" s="58"/>
      <c r="G319" s="58"/>
      <c r="H319" s="58"/>
      <c r="I319" s="58"/>
      <c r="J319" s="58"/>
      <c r="K319" s="58"/>
      <c r="L319" s="58"/>
      <c r="M319" s="58"/>
      <c r="N319" s="58"/>
      <c r="O319" s="58"/>
      <c r="P319" s="58"/>
      <c r="Q319" s="58"/>
      <c r="R319" s="58"/>
      <c r="S319" s="58"/>
      <c r="T319" s="58"/>
      <c r="U319" s="58"/>
      <c r="V319" s="58"/>
      <c r="W319" s="58"/>
      <c r="X319" s="58"/>
    </row>
    <row r="320" spans="1:24" ht="15.75" customHeight="1" x14ac:dyDescent="0.2">
      <c r="A320" s="58"/>
      <c r="B320" s="58"/>
      <c r="C320" s="58"/>
      <c r="D320" s="58"/>
      <c r="E320" s="58"/>
      <c r="F320" s="58"/>
      <c r="G320" s="58"/>
      <c r="H320" s="58"/>
      <c r="I320" s="58"/>
      <c r="J320" s="58"/>
      <c r="K320" s="58"/>
      <c r="L320" s="58"/>
      <c r="M320" s="58"/>
      <c r="N320" s="58"/>
      <c r="O320" s="58"/>
      <c r="P320" s="58"/>
      <c r="Q320" s="58"/>
      <c r="R320" s="58"/>
      <c r="S320" s="58"/>
      <c r="T320" s="58"/>
      <c r="U320" s="58"/>
      <c r="V320" s="58"/>
      <c r="W320" s="58"/>
      <c r="X320" s="58"/>
    </row>
    <row r="321" spans="1:24" ht="15.75" customHeight="1" x14ac:dyDescent="0.2">
      <c r="A321" s="58"/>
      <c r="B321" s="58"/>
      <c r="C321" s="58"/>
      <c r="D321" s="58"/>
      <c r="E321" s="58"/>
      <c r="F321" s="58"/>
      <c r="G321" s="58"/>
      <c r="H321" s="58"/>
      <c r="I321" s="58"/>
      <c r="J321" s="58"/>
      <c r="K321" s="58"/>
      <c r="L321" s="58"/>
      <c r="M321" s="58"/>
      <c r="N321" s="58"/>
      <c r="O321" s="58"/>
      <c r="P321" s="58"/>
      <c r="Q321" s="58"/>
      <c r="R321" s="58"/>
      <c r="S321" s="58"/>
      <c r="T321" s="58"/>
      <c r="U321" s="58"/>
      <c r="V321" s="58"/>
      <c r="W321" s="58"/>
      <c r="X321" s="58"/>
    </row>
    <row r="322" spans="1:24" ht="15.75" customHeight="1" x14ac:dyDescent="0.2">
      <c r="A322" s="58"/>
      <c r="B322" s="58"/>
      <c r="C322" s="58"/>
      <c r="D322" s="58"/>
      <c r="E322" s="58"/>
      <c r="F322" s="58"/>
      <c r="G322" s="58"/>
      <c r="H322" s="58"/>
      <c r="I322" s="58"/>
      <c r="J322" s="58"/>
      <c r="K322" s="58"/>
      <c r="L322" s="58"/>
      <c r="M322" s="58"/>
      <c r="N322" s="58"/>
      <c r="O322" s="58"/>
      <c r="P322" s="58"/>
      <c r="Q322" s="58"/>
      <c r="R322" s="58"/>
      <c r="S322" s="58"/>
      <c r="T322" s="58"/>
      <c r="U322" s="58"/>
      <c r="V322" s="58"/>
      <c r="W322" s="58"/>
      <c r="X322" s="58"/>
    </row>
    <row r="323" spans="1:24" ht="15.75" customHeight="1" x14ac:dyDescent="0.2">
      <c r="A323" s="58"/>
      <c r="B323" s="58"/>
      <c r="C323" s="58"/>
      <c r="D323" s="58"/>
      <c r="E323" s="58"/>
      <c r="F323" s="58"/>
      <c r="G323" s="58"/>
      <c r="H323" s="58"/>
      <c r="I323" s="58"/>
      <c r="J323" s="58"/>
      <c r="K323" s="58"/>
      <c r="L323" s="58"/>
      <c r="M323" s="58"/>
      <c r="N323" s="58"/>
      <c r="O323" s="58"/>
      <c r="P323" s="58"/>
      <c r="Q323" s="58"/>
      <c r="R323" s="58"/>
      <c r="S323" s="58"/>
      <c r="T323" s="58"/>
      <c r="U323" s="58"/>
      <c r="V323" s="58"/>
      <c r="W323" s="58"/>
      <c r="X323" s="58"/>
    </row>
    <row r="324" spans="1:24" ht="15.75" customHeight="1" x14ac:dyDescent="0.2">
      <c r="A324" s="58"/>
      <c r="B324" s="58"/>
      <c r="C324" s="58"/>
      <c r="D324" s="58"/>
      <c r="E324" s="58"/>
      <c r="F324" s="58"/>
      <c r="G324" s="58"/>
      <c r="H324" s="58"/>
      <c r="I324" s="58"/>
      <c r="J324" s="58"/>
      <c r="K324" s="58"/>
      <c r="L324" s="58"/>
      <c r="M324" s="58"/>
      <c r="N324" s="58"/>
      <c r="O324" s="58"/>
      <c r="P324" s="58"/>
      <c r="Q324" s="58"/>
      <c r="R324" s="58"/>
      <c r="S324" s="58"/>
      <c r="T324" s="58"/>
      <c r="U324" s="58"/>
      <c r="V324" s="58"/>
      <c r="W324" s="58"/>
      <c r="X324" s="58"/>
    </row>
    <row r="325" spans="1:24" ht="15.75" customHeight="1" x14ac:dyDescent="0.2">
      <c r="A325" s="58"/>
      <c r="B325" s="58"/>
      <c r="C325" s="58"/>
      <c r="D325" s="58"/>
      <c r="E325" s="58"/>
      <c r="F325" s="58"/>
      <c r="G325" s="58"/>
      <c r="H325" s="58"/>
      <c r="I325" s="58"/>
      <c r="J325" s="58"/>
      <c r="K325" s="58"/>
      <c r="L325" s="58"/>
      <c r="M325" s="58"/>
      <c r="N325" s="58"/>
      <c r="O325" s="58"/>
      <c r="P325" s="58"/>
      <c r="Q325" s="58"/>
      <c r="R325" s="58"/>
      <c r="S325" s="58"/>
      <c r="T325" s="58"/>
      <c r="U325" s="58"/>
      <c r="V325" s="58"/>
      <c r="W325" s="58"/>
      <c r="X325" s="58"/>
    </row>
    <row r="326" spans="1:24" ht="15.75" customHeight="1" x14ac:dyDescent="0.2">
      <c r="A326" s="58"/>
      <c r="B326" s="58"/>
      <c r="C326" s="58"/>
      <c r="D326" s="58"/>
      <c r="E326" s="58"/>
      <c r="F326" s="58"/>
      <c r="G326" s="58"/>
      <c r="H326" s="58"/>
      <c r="I326" s="58"/>
      <c r="J326" s="58"/>
      <c r="K326" s="58"/>
      <c r="L326" s="58"/>
      <c r="M326" s="58"/>
      <c r="N326" s="58"/>
      <c r="O326" s="58"/>
      <c r="P326" s="58"/>
      <c r="Q326" s="58"/>
      <c r="R326" s="58"/>
      <c r="S326" s="58"/>
      <c r="T326" s="58"/>
      <c r="U326" s="58"/>
      <c r="V326" s="58"/>
      <c r="W326" s="58"/>
      <c r="X326" s="58"/>
    </row>
    <row r="327" spans="1:24" ht="15.75" customHeight="1" x14ac:dyDescent="0.2">
      <c r="A327" s="58"/>
      <c r="B327" s="58"/>
      <c r="C327" s="58"/>
      <c r="D327" s="58"/>
      <c r="E327" s="58"/>
      <c r="F327" s="58"/>
      <c r="G327" s="58"/>
      <c r="H327" s="58"/>
      <c r="I327" s="58"/>
      <c r="J327" s="58"/>
      <c r="K327" s="58"/>
      <c r="L327" s="58"/>
      <c r="M327" s="58"/>
      <c r="N327" s="58"/>
      <c r="O327" s="58"/>
      <c r="P327" s="58"/>
      <c r="Q327" s="58"/>
      <c r="R327" s="58"/>
      <c r="S327" s="58"/>
      <c r="T327" s="58"/>
      <c r="U327" s="58"/>
      <c r="V327" s="58"/>
      <c r="W327" s="58"/>
      <c r="X327" s="58"/>
    </row>
    <row r="328" spans="1:24" ht="15.75" customHeight="1" x14ac:dyDescent="0.2">
      <c r="A328" s="58"/>
      <c r="B328" s="58"/>
      <c r="C328" s="58"/>
      <c r="D328" s="58"/>
      <c r="E328" s="58"/>
      <c r="F328" s="58"/>
      <c r="G328" s="58"/>
      <c r="H328" s="58"/>
      <c r="I328" s="58"/>
      <c r="J328" s="58"/>
      <c r="K328" s="58"/>
      <c r="L328" s="58"/>
      <c r="M328" s="58"/>
      <c r="N328" s="58"/>
      <c r="O328" s="58"/>
      <c r="P328" s="58"/>
      <c r="Q328" s="58"/>
      <c r="R328" s="58"/>
      <c r="S328" s="58"/>
      <c r="T328" s="58"/>
      <c r="U328" s="58"/>
      <c r="V328" s="58"/>
      <c r="W328" s="58"/>
      <c r="X328" s="58"/>
    </row>
    <row r="329" spans="1:24" ht="15.75" customHeight="1" x14ac:dyDescent="0.2">
      <c r="A329" s="58"/>
      <c r="B329" s="58"/>
      <c r="C329" s="58"/>
      <c r="D329" s="58"/>
      <c r="E329" s="58"/>
      <c r="F329" s="58"/>
      <c r="G329" s="58"/>
      <c r="H329" s="58"/>
      <c r="I329" s="58"/>
      <c r="J329" s="58"/>
      <c r="K329" s="58"/>
      <c r="L329" s="58"/>
      <c r="M329" s="58"/>
      <c r="N329" s="58"/>
      <c r="O329" s="58"/>
      <c r="P329" s="58"/>
      <c r="Q329" s="58"/>
      <c r="R329" s="58"/>
      <c r="S329" s="58"/>
      <c r="T329" s="58"/>
      <c r="U329" s="58"/>
      <c r="V329" s="58"/>
      <c r="W329" s="58"/>
      <c r="X329" s="58"/>
    </row>
    <row r="330" spans="1:24" ht="15.75" customHeight="1" x14ac:dyDescent="0.2">
      <c r="A330" s="58"/>
      <c r="B330" s="58"/>
      <c r="C330" s="58"/>
      <c r="D330" s="58"/>
      <c r="E330" s="58"/>
      <c r="F330" s="58"/>
      <c r="G330" s="58"/>
      <c r="H330" s="58"/>
      <c r="I330" s="58"/>
      <c r="J330" s="58"/>
      <c r="K330" s="58"/>
      <c r="L330" s="58"/>
      <c r="M330" s="58"/>
      <c r="N330" s="58"/>
      <c r="O330" s="58"/>
      <c r="P330" s="58"/>
      <c r="Q330" s="58"/>
      <c r="R330" s="58"/>
      <c r="S330" s="58"/>
      <c r="T330" s="58"/>
      <c r="U330" s="58"/>
      <c r="V330" s="58"/>
      <c r="W330" s="58"/>
      <c r="X330" s="58"/>
    </row>
    <row r="331" spans="1:24" ht="15.75" customHeight="1" x14ac:dyDescent="0.2">
      <c r="A331" s="58"/>
      <c r="B331" s="58"/>
      <c r="C331" s="58"/>
      <c r="D331" s="58"/>
      <c r="E331" s="58"/>
      <c r="F331" s="58"/>
      <c r="G331" s="58"/>
      <c r="H331" s="58"/>
      <c r="I331" s="58"/>
      <c r="J331" s="58"/>
      <c r="K331" s="58"/>
      <c r="L331" s="58"/>
      <c r="M331" s="58"/>
      <c r="N331" s="58"/>
      <c r="O331" s="58"/>
      <c r="P331" s="58"/>
      <c r="Q331" s="58"/>
      <c r="R331" s="58"/>
      <c r="S331" s="58"/>
      <c r="T331" s="58"/>
      <c r="U331" s="58"/>
      <c r="V331" s="58"/>
      <c r="W331" s="58"/>
      <c r="X331" s="58"/>
    </row>
    <row r="332" spans="1:24" ht="15.75" customHeight="1" x14ac:dyDescent="0.2">
      <c r="A332" s="58"/>
      <c r="B332" s="58"/>
      <c r="C332" s="58"/>
      <c r="D332" s="58"/>
      <c r="E332" s="58"/>
      <c r="F332" s="58"/>
      <c r="G332" s="58"/>
      <c r="H332" s="58"/>
      <c r="I332" s="58"/>
      <c r="J332" s="58"/>
      <c r="K332" s="58"/>
      <c r="L332" s="58"/>
      <c r="M332" s="58"/>
      <c r="N332" s="58"/>
      <c r="O332" s="58"/>
      <c r="P332" s="58"/>
      <c r="Q332" s="58"/>
      <c r="R332" s="58"/>
      <c r="S332" s="58"/>
      <c r="T332" s="58"/>
      <c r="U332" s="58"/>
      <c r="V332" s="58"/>
      <c r="W332" s="58"/>
      <c r="X332" s="58"/>
    </row>
    <row r="333" spans="1:24" ht="15.75" customHeight="1" x14ac:dyDescent="0.2">
      <c r="A333" s="58"/>
      <c r="B333" s="58"/>
      <c r="C333" s="58"/>
      <c r="D333" s="58"/>
      <c r="E333" s="58"/>
      <c r="F333" s="58"/>
      <c r="G333" s="58"/>
      <c r="H333" s="58"/>
      <c r="I333" s="58"/>
      <c r="J333" s="58"/>
      <c r="K333" s="58"/>
      <c r="L333" s="58"/>
      <c r="M333" s="58"/>
      <c r="N333" s="58"/>
      <c r="O333" s="58"/>
      <c r="P333" s="58"/>
      <c r="Q333" s="58"/>
      <c r="R333" s="58"/>
      <c r="S333" s="58"/>
      <c r="T333" s="58"/>
      <c r="U333" s="58"/>
      <c r="V333" s="58"/>
      <c r="W333" s="58"/>
      <c r="X333" s="58"/>
    </row>
    <row r="334" spans="1:24" ht="15.75" customHeight="1" x14ac:dyDescent="0.2">
      <c r="A334" s="58"/>
      <c r="B334" s="58"/>
      <c r="C334" s="58"/>
      <c r="D334" s="58"/>
      <c r="E334" s="58"/>
      <c r="F334" s="58"/>
      <c r="G334" s="58"/>
      <c r="H334" s="58"/>
      <c r="I334" s="58"/>
      <c r="J334" s="58"/>
      <c r="K334" s="58"/>
      <c r="L334" s="58"/>
      <c r="M334" s="58"/>
      <c r="N334" s="58"/>
      <c r="O334" s="58"/>
      <c r="P334" s="58"/>
      <c r="Q334" s="58"/>
      <c r="R334" s="58"/>
      <c r="S334" s="58"/>
      <c r="T334" s="58"/>
      <c r="U334" s="58"/>
      <c r="V334" s="58"/>
      <c r="W334" s="58"/>
      <c r="X334" s="58"/>
    </row>
    <row r="335" spans="1:24" ht="15.75" customHeight="1" x14ac:dyDescent="0.2">
      <c r="A335" s="58"/>
      <c r="B335" s="58"/>
      <c r="C335" s="58"/>
      <c r="D335" s="58"/>
      <c r="E335" s="58"/>
      <c r="F335" s="58"/>
      <c r="G335" s="58"/>
      <c r="H335" s="58"/>
      <c r="I335" s="58"/>
      <c r="J335" s="58"/>
      <c r="K335" s="58"/>
      <c r="L335" s="58"/>
      <c r="M335" s="58"/>
      <c r="N335" s="58"/>
      <c r="O335" s="58"/>
      <c r="P335" s="58"/>
      <c r="Q335" s="58"/>
      <c r="R335" s="58"/>
      <c r="S335" s="58"/>
      <c r="T335" s="58"/>
      <c r="U335" s="58"/>
      <c r="V335" s="58"/>
      <c r="W335" s="58"/>
      <c r="X335" s="58"/>
    </row>
    <row r="336" spans="1:24" ht="15.75" customHeight="1" x14ac:dyDescent="0.2">
      <c r="A336" s="58"/>
      <c r="B336" s="58"/>
      <c r="C336" s="58"/>
      <c r="D336" s="58"/>
      <c r="E336" s="58"/>
      <c r="F336" s="58"/>
      <c r="G336" s="58"/>
      <c r="H336" s="58"/>
      <c r="I336" s="58"/>
      <c r="J336" s="58"/>
      <c r="K336" s="58"/>
      <c r="L336" s="58"/>
      <c r="M336" s="58"/>
      <c r="N336" s="58"/>
      <c r="O336" s="58"/>
      <c r="P336" s="58"/>
      <c r="Q336" s="58"/>
      <c r="R336" s="58"/>
      <c r="S336" s="58"/>
      <c r="T336" s="58"/>
      <c r="U336" s="58"/>
      <c r="V336" s="58"/>
      <c r="W336" s="58"/>
      <c r="X336" s="58"/>
    </row>
    <row r="337" spans="1:24" ht="15.75" customHeight="1" x14ac:dyDescent="0.2">
      <c r="A337" s="58"/>
      <c r="B337" s="58"/>
      <c r="C337" s="58"/>
      <c r="D337" s="58"/>
      <c r="E337" s="58"/>
      <c r="F337" s="58"/>
      <c r="G337" s="58"/>
      <c r="H337" s="58"/>
      <c r="I337" s="58"/>
      <c r="J337" s="58"/>
      <c r="K337" s="58"/>
      <c r="L337" s="58"/>
      <c r="M337" s="58"/>
      <c r="N337" s="58"/>
      <c r="O337" s="58"/>
      <c r="P337" s="58"/>
      <c r="Q337" s="58"/>
      <c r="R337" s="58"/>
      <c r="S337" s="58"/>
      <c r="T337" s="58"/>
      <c r="U337" s="58"/>
      <c r="V337" s="58"/>
      <c r="W337" s="58"/>
      <c r="X337" s="58"/>
    </row>
    <row r="338" spans="1:24" ht="15.75" customHeight="1" x14ac:dyDescent="0.2">
      <c r="A338" s="58"/>
      <c r="B338" s="58"/>
      <c r="C338" s="58"/>
      <c r="D338" s="58"/>
      <c r="E338" s="58"/>
      <c r="F338" s="58"/>
      <c r="G338" s="58"/>
      <c r="H338" s="58"/>
      <c r="I338" s="58"/>
      <c r="J338" s="58"/>
      <c r="K338" s="58"/>
      <c r="L338" s="58"/>
      <c r="M338" s="58"/>
      <c r="N338" s="58"/>
      <c r="O338" s="58"/>
      <c r="P338" s="58"/>
      <c r="Q338" s="58"/>
      <c r="R338" s="58"/>
      <c r="S338" s="58"/>
      <c r="T338" s="58"/>
      <c r="U338" s="58"/>
      <c r="V338" s="58"/>
      <c r="W338" s="58"/>
      <c r="X338" s="58"/>
    </row>
    <row r="339" spans="1:24" ht="15.75" customHeight="1" x14ac:dyDescent="0.2">
      <c r="A339" s="58"/>
      <c r="B339" s="58"/>
      <c r="C339" s="58"/>
      <c r="D339" s="58"/>
      <c r="E339" s="58"/>
      <c r="F339" s="58"/>
      <c r="G339" s="58"/>
      <c r="H339" s="58"/>
      <c r="I339" s="58"/>
      <c r="J339" s="58"/>
      <c r="K339" s="58"/>
      <c r="L339" s="58"/>
      <c r="M339" s="58"/>
      <c r="N339" s="58"/>
      <c r="O339" s="58"/>
      <c r="P339" s="58"/>
      <c r="Q339" s="58"/>
      <c r="R339" s="58"/>
      <c r="S339" s="58"/>
      <c r="T339" s="58"/>
      <c r="U339" s="58"/>
      <c r="V339" s="58"/>
      <c r="W339" s="58"/>
      <c r="X339" s="58"/>
    </row>
    <row r="340" spans="1:24" ht="15.75" customHeight="1" x14ac:dyDescent="0.2">
      <c r="A340" s="58"/>
      <c r="B340" s="58"/>
      <c r="C340" s="58"/>
      <c r="D340" s="58"/>
      <c r="E340" s="58"/>
      <c r="F340" s="58"/>
      <c r="G340" s="58"/>
      <c r="H340" s="58"/>
      <c r="I340" s="58"/>
      <c r="J340" s="58"/>
      <c r="K340" s="58"/>
      <c r="L340" s="58"/>
      <c r="M340" s="58"/>
      <c r="N340" s="58"/>
      <c r="O340" s="58"/>
      <c r="P340" s="58"/>
      <c r="Q340" s="58"/>
      <c r="R340" s="58"/>
      <c r="S340" s="58"/>
      <c r="T340" s="58"/>
      <c r="U340" s="58"/>
      <c r="V340" s="58"/>
      <c r="W340" s="58"/>
      <c r="X340" s="58"/>
    </row>
    <row r="341" spans="1:24" ht="15.75" customHeight="1" x14ac:dyDescent="0.2">
      <c r="A341" s="58"/>
      <c r="B341" s="58"/>
      <c r="C341" s="58"/>
      <c r="D341" s="58"/>
      <c r="E341" s="58"/>
      <c r="F341" s="58"/>
      <c r="G341" s="58"/>
      <c r="H341" s="58"/>
      <c r="I341" s="58"/>
      <c r="J341" s="58"/>
      <c r="K341" s="58"/>
      <c r="L341" s="58"/>
      <c r="M341" s="58"/>
      <c r="N341" s="58"/>
      <c r="O341" s="58"/>
      <c r="P341" s="58"/>
      <c r="Q341" s="58"/>
      <c r="R341" s="58"/>
      <c r="S341" s="58"/>
      <c r="T341" s="58"/>
      <c r="U341" s="58"/>
      <c r="V341" s="58"/>
      <c r="W341" s="58"/>
      <c r="X341" s="58"/>
    </row>
    <row r="342" spans="1:24" ht="15.75" customHeight="1" x14ac:dyDescent="0.2">
      <c r="A342" s="58"/>
      <c r="B342" s="58"/>
      <c r="C342" s="58"/>
      <c r="D342" s="58"/>
      <c r="E342" s="58"/>
      <c r="F342" s="58"/>
      <c r="G342" s="58"/>
      <c r="H342" s="58"/>
      <c r="I342" s="58"/>
      <c r="J342" s="58"/>
      <c r="K342" s="58"/>
      <c r="L342" s="58"/>
      <c r="M342" s="58"/>
      <c r="N342" s="58"/>
      <c r="O342" s="58"/>
      <c r="P342" s="58"/>
      <c r="Q342" s="58"/>
      <c r="R342" s="58"/>
      <c r="S342" s="58"/>
      <c r="T342" s="58"/>
      <c r="U342" s="58"/>
      <c r="V342" s="58"/>
      <c r="W342" s="58"/>
      <c r="X342" s="58"/>
    </row>
    <row r="343" spans="1:24" ht="15.75" customHeight="1" x14ac:dyDescent="0.2">
      <c r="A343" s="58"/>
      <c r="B343" s="58"/>
      <c r="C343" s="58"/>
      <c r="D343" s="58"/>
      <c r="E343" s="58"/>
      <c r="F343" s="58"/>
      <c r="G343" s="58"/>
      <c r="H343" s="58"/>
      <c r="I343" s="58"/>
      <c r="J343" s="58"/>
      <c r="K343" s="58"/>
      <c r="L343" s="58"/>
      <c r="M343" s="58"/>
      <c r="N343" s="58"/>
      <c r="O343" s="58"/>
      <c r="P343" s="58"/>
      <c r="Q343" s="58"/>
      <c r="R343" s="58"/>
      <c r="S343" s="58"/>
      <c r="T343" s="58"/>
      <c r="U343" s="58"/>
      <c r="V343" s="58"/>
      <c r="W343" s="58"/>
      <c r="X343" s="58"/>
    </row>
    <row r="344" spans="1:24" ht="15.75" customHeight="1" x14ac:dyDescent="0.2">
      <c r="A344" s="58"/>
      <c r="B344" s="58"/>
      <c r="C344" s="58"/>
      <c r="D344" s="58"/>
      <c r="E344" s="58"/>
      <c r="F344" s="58"/>
      <c r="G344" s="58"/>
      <c r="H344" s="58"/>
      <c r="I344" s="58"/>
      <c r="J344" s="58"/>
      <c r="K344" s="58"/>
      <c r="L344" s="58"/>
      <c r="M344" s="58"/>
      <c r="N344" s="58"/>
      <c r="O344" s="58"/>
      <c r="P344" s="58"/>
      <c r="Q344" s="58"/>
      <c r="R344" s="58"/>
      <c r="S344" s="58"/>
      <c r="T344" s="58"/>
      <c r="U344" s="58"/>
      <c r="V344" s="58"/>
      <c r="W344" s="58"/>
      <c r="X344" s="58"/>
    </row>
    <row r="345" spans="1:24" ht="15.75" customHeight="1" x14ac:dyDescent="0.2">
      <c r="A345" s="58"/>
      <c r="B345" s="58"/>
      <c r="C345" s="58"/>
      <c r="D345" s="58"/>
      <c r="E345" s="58"/>
      <c r="F345" s="58"/>
      <c r="G345" s="58"/>
      <c r="H345" s="58"/>
      <c r="I345" s="58"/>
      <c r="J345" s="58"/>
      <c r="K345" s="58"/>
      <c r="L345" s="58"/>
      <c r="M345" s="58"/>
      <c r="N345" s="58"/>
      <c r="O345" s="58"/>
      <c r="P345" s="58"/>
      <c r="Q345" s="58"/>
      <c r="R345" s="58"/>
      <c r="S345" s="58"/>
      <c r="T345" s="58"/>
      <c r="U345" s="58"/>
      <c r="V345" s="58"/>
      <c r="W345" s="58"/>
      <c r="X345" s="58"/>
    </row>
    <row r="346" spans="1:24" ht="15.75" customHeight="1" x14ac:dyDescent="0.2">
      <c r="A346" s="58"/>
      <c r="B346" s="58"/>
      <c r="C346" s="58"/>
      <c r="D346" s="58"/>
      <c r="E346" s="58"/>
      <c r="F346" s="58"/>
      <c r="G346" s="58"/>
      <c r="H346" s="58"/>
      <c r="I346" s="58"/>
      <c r="J346" s="58"/>
      <c r="K346" s="58"/>
      <c r="L346" s="58"/>
      <c r="M346" s="58"/>
      <c r="N346" s="58"/>
      <c r="O346" s="58"/>
      <c r="P346" s="58"/>
      <c r="Q346" s="58"/>
      <c r="R346" s="58"/>
      <c r="S346" s="58"/>
      <c r="T346" s="58"/>
      <c r="U346" s="58"/>
      <c r="V346" s="58"/>
      <c r="W346" s="58"/>
      <c r="X346" s="58"/>
    </row>
    <row r="347" spans="1:24" ht="15.75" customHeight="1" x14ac:dyDescent="0.2">
      <c r="A347" s="58"/>
      <c r="B347" s="58"/>
      <c r="C347" s="58"/>
      <c r="D347" s="58"/>
      <c r="E347" s="58"/>
      <c r="F347" s="58"/>
      <c r="G347" s="58"/>
      <c r="H347" s="58"/>
      <c r="I347" s="58"/>
      <c r="J347" s="58"/>
      <c r="K347" s="58"/>
      <c r="L347" s="58"/>
      <c r="M347" s="58"/>
      <c r="N347" s="58"/>
      <c r="O347" s="58"/>
      <c r="P347" s="58"/>
      <c r="Q347" s="58"/>
      <c r="R347" s="58"/>
      <c r="S347" s="58"/>
      <c r="T347" s="58"/>
      <c r="U347" s="58"/>
      <c r="V347" s="58"/>
      <c r="W347" s="58"/>
      <c r="X347" s="58"/>
    </row>
    <row r="348" spans="1:24" ht="15.75" customHeight="1" x14ac:dyDescent="0.2">
      <c r="A348" s="58"/>
      <c r="B348" s="58"/>
      <c r="C348" s="58"/>
      <c r="D348" s="58"/>
      <c r="E348" s="58"/>
      <c r="F348" s="58"/>
      <c r="G348" s="58"/>
      <c r="H348" s="58"/>
      <c r="I348" s="58"/>
      <c r="J348" s="58"/>
      <c r="K348" s="58"/>
      <c r="L348" s="58"/>
      <c r="M348" s="58"/>
      <c r="N348" s="58"/>
      <c r="O348" s="58"/>
      <c r="P348" s="58"/>
      <c r="Q348" s="58"/>
      <c r="R348" s="58"/>
      <c r="S348" s="58"/>
      <c r="T348" s="58"/>
      <c r="U348" s="58"/>
      <c r="V348" s="58"/>
      <c r="W348" s="58"/>
      <c r="X348" s="58"/>
    </row>
    <row r="349" spans="1:24" ht="15.75" customHeight="1" x14ac:dyDescent="0.2">
      <c r="A349" s="58"/>
      <c r="B349" s="58"/>
      <c r="C349" s="58"/>
      <c r="D349" s="58"/>
      <c r="E349" s="58"/>
      <c r="F349" s="58"/>
      <c r="G349" s="58"/>
      <c r="H349" s="58"/>
      <c r="I349" s="58"/>
      <c r="J349" s="58"/>
      <c r="K349" s="58"/>
      <c r="L349" s="58"/>
      <c r="M349" s="58"/>
      <c r="N349" s="58"/>
      <c r="O349" s="58"/>
      <c r="P349" s="58"/>
      <c r="Q349" s="58"/>
      <c r="R349" s="58"/>
      <c r="S349" s="58"/>
      <c r="T349" s="58"/>
      <c r="U349" s="58"/>
      <c r="V349" s="58"/>
      <c r="W349" s="58"/>
      <c r="X349" s="58"/>
    </row>
    <row r="350" spans="1:24" ht="15.75" customHeight="1" x14ac:dyDescent="0.2">
      <c r="A350" s="58"/>
      <c r="B350" s="58"/>
      <c r="C350" s="58"/>
      <c r="D350" s="58"/>
      <c r="E350" s="58"/>
      <c r="F350" s="58"/>
      <c r="G350" s="58"/>
      <c r="H350" s="58"/>
      <c r="I350" s="58"/>
      <c r="J350" s="58"/>
      <c r="K350" s="58"/>
      <c r="L350" s="58"/>
      <c r="M350" s="58"/>
      <c r="N350" s="58"/>
      <c r="O350" s="58"/>
      <c r="P350" s="58"/>
      <c r="Q350" s="58"/>
      <c r="R350" s="58"/>
      <c r="S350" s="58"/>
      <c r="T350" s="58"/>
      <c r="U350" s="58"/>
      <c r="V350" s="58"/>
      <c r="W350" s="58"/>
      <c r="X350" s="58"/>
    </row>
    <row r="351" spans="1:24" ht="15.75" customHeight="1" x14ac:dyDescent="0.2">
      <c r="A351" s="58"/>
      <c r="B351" s="58"/>
      <c r="C351" s="58"/>
      <c r="D351" s="58"/>
      <c r="E351" s="58"/>
      <c r="F351" s="58"/>
      <c r="G351" s="58"/>
      <c r="H351" s="58"/>
      <c r="I351" s="58"/>
      <c r="J351" s="58"/>
      <c r="K351" s="58"/>
      <c r="L351" s="58"/>
      <c r="M351" s="58"/>
      <c r="N351" s="58"/>
      <c r="O351" s="58"/>
      <c r="P351" s="58"/>
      <c r="Q351" s="58"/>
      <c r="R351" s="58"/>
      <c r="S351" s="58"/>
      <c r="T351" s="58"/>
      <c r="U351" s="58"/>
      <c r="V351" s="58"/>
      <c r="W351" s="58"/>
      <c r="X351" s="58"/>
    </row>
    <row r="352" spans="1:24" ht="15.75" customHeight="1" x14ac:dyDescent="0.2">
      <c r="A352" s="58"/>
      <c r="B352" s="58"/>
      <c r="C352" s="58"/>
      <c r="D352" s="58"/>
      <c r="E352" s="58"/>
      <c r="F352" s="58"/>
      <c r="G352" s="58"/>
      <c r="H352" s="58"/>
      <c r="I352" s="58"/>
      <c r="J352" s="58"/>
      <c r="K352" s="58"/>
      <c r="L352" s="58"/>
      <c r="M352" s="58"/>
      <c r="N352" s="58"/>
      <c r="O352" s="58"/>
      <c r="P352" s="58"/>
      <c r="Q352" s="58"/>
      <c r="R352" s="58"/>
      <c r="S352" s="58"/>
      <c r="T352" s="58"/>
      <c r="U352" s="58"/>
      <c r="V352" s="58"/>
      <c r="W352" s="58"/>
      <c r="X352" s="58"/>
    </row>
    <row r="353" spans="1:24" ht="15.75" customHeight="1" x14ac:dyDescent="0.2">
      <c r="A353" s="58"/>
      <c r="B353" s="58"/>
      <c r="C353" s="58"/>
      <c r="D353" s="58"/>
      <c r="E353" s="58"/>
      <c r="F353" s="58"/>
      <c r="G353" s="58"/>
      <c r="H353" s="58"/>
      <c r="I353" s="58"/>
      <c r="J353" s="58"/>
      <c r="K353" s="58"/>
      <c r="L353" s="58"/>
      <c r="M353" s="58"/>
      <c r="N353" s="58"/>
      <c r="O353" s="58"/>
      <c r="P353" s="58"/>
      <c r="Q353" s="58"/>
      <c r="R353" s="58"/>
      <c r="S353" s="58"/>
      <c r="T353" s="58"/>
      <c r="U353" s="58"/>
      <c r="V353" s="58"/>
      <c r="W353" s="58"/>
      <c r="X353" s="58"/>
    </row>
    <row r="354" spans="1:24" ht="15.75" customHeight="1" x14ac:dyDescent="0.2">
      <c r="A354" s="58"/>
      <c r="B354" s="58"/>
      <c r="C354" s="58"/>
      <c r="D354" s="58"/>
      <c r="E354" s="58"/>
      <c r="F354" s="58"/>
      <c r="G354" s="58"/>
      <c r="H354" s="58"/>
      <c r="I354" s="58"/>
      <c r="J354" s="58"/>
      <c r="K354" s="58"/>
      <c r="L354" s="58"/>
      <c r="M354" s="58"/>
      <c r="N354" s="58"/>
      <c r="O354" s="58"/>
      <c r="P354" s="58"/>
      <c r="Q354" s="58"/>
      <c r="R354" s="58"/>
      <c r="S354" s="58"/>
      <c r="T354" s="58"/>
      <c r="U354" s="58"/>
      <c r="V354" s="58"/>
      <c r="W354" s="58"/>
      <c r="X354" s="58"/>
    </row>
    <row r="355" spans="1:24" ht="15.75" customHeight="1" x14ac:dyDescent="0.2">
      <c r="A355" s="58"/>
      <c r="B355" s="58"/>
      <c r="C355" s="58"/>
      <c r="D355" s="58"/>
      <c r="E355" s="58"/>
      <c r="F355" s="58"/>
      <c r="G355" s="58"/>
      <c r="H355" s="58"/>
      <c r="I355" s="58"/>
      <c r="J355" s="58"/>
      <c r="K355" s="58"/>
      <c r="L355" s="58"/>
      <c r="M355" s="58"/>
      <c r="N355" s="58"/>
      <c r="O355" s="58"/>
      <c r="P355" s="58"/>
      <c r="Q355" s="58"/>
      <c r="R355" s="58"/>
      <c r="S355" s="58"/>
      <c r="T355" s="58"/>
      <c r="U355" s="58"/>
      <c r="V355" s="58"/>
      <c r="W355" s="58"/>
      <c r="X355" s="58"/>
    </row>
    <row r="356" spans="1:24" ht="15.75" customHeight="1" x14ac:dyDescent="0.2">
      <c r="A356" s="58"/>
      <c r="B356" s="58"/>
      <c r="C356" s="58"/>
      <c r="D356" s="58"/>
      <c r="E356" s="58"/>
      <c r="F356" s="58"/>
      <c r="G356" s="58"/>
      <c r="H356" s="58"/>
      <c r="I356" s="58"/>
      <c r="J356" s="58"/>
      <c r="K356" s="58"/>
      <c r="L356" s="58"/>
      <c r="M356" s="58"/>
      <c r="N356" s="58"/>
      <c r="O356" s="58"/>
      <c r="P356" s="58"/>
      <c r="Q356" s="58"/>
      <c r="R356" s="58"/>
      <c r="S356" s="58"/>
      <c r="T356" s="58"/>
      <c r="U356" s="58"/>
      <c r="V356" s="58"/>
      <c r="W356" s="58"/>
      <c r="X356" s="58"/>
    </row>
    <row r="357" spans="1:24" ht="15.75" customHeight="1" x14ac:dyDescent="0.2">
      <c r="A357" s="58"/>
      <c r="B357" s="58"/>
      <c r="C357" s="58"/>
      <c r="D357" s="58"/>
      <c r="E357" s="58"/>
      <c r="F357" s="58"/>
      <c r="G357" s="58"/>
      <c r="H357" s="58"/>
      <c r="I357" s="58"/>
      <c r="J357" s="58"/>
      <c r="K357" s="58"/>
      <c r="L357" s="58"/>
      <c r="M357" s="58"/>
      <c r="N357" s="58"/>
      <c r="O357" s="58"/>
      <c r="P357" s="58"/>
      <c r="Q357" s="58"/>
      <c r="R357" s="58"/>
      <c r="S357" s="58"/>
      <c r="T357" s="58"/>
      <c r="U357" s="58"/>
      <c r="V357" s="58"/>
      <c r="W357" s="58"/>
      <c r="X357" s="58"/>
    </row>
    <row r="358" spans="1:24" ht="15.75" customHeight="1" x14ac:dyDescent="0.2">
      <c r="A358" s="58"/>
      <c r="B358" s="58"/>
      <c r="C358" s="58"/>
      <c r="D358" s="58"/>
      <c r="E358" s="58"/>
      <c r="F358" s="58"/>
      <c r="G358" s="58"/>
      <c r="H358" s="58"/>
      <c r="I358" s="58"/>
      <c r="J358" s="58"/>
      <c r="K358" s="58"/>
      <c r="L358" s="58"/>
      <c r="M358" s="58"/>
      <c r="N358" s="58"/>
      <c r="O358" s="58"/>
      <c r="P358" s="58"/>
      <c r="Q358" s="58"/>
      <c r="R358" s="58"/>
      <c r="S358" s="58"/>
      <c r="T358" s="58"/>
      <c r="U358" s="58"/>
      <c r="V358" s="58"/>
      <c r="W358" s="58"/>
      <c r="X358" s="58"/>
    </row>
    <row r="359" spans="1:24" ht="15.75" customHeight="1" x14ac:dyDescent="0.2">
      <c r="A359" s="58"/>
      <c r="B359" s="58"/>
      <c r="C359" s="58"/>
      <c r="D359" s="58"/>
      <c r="E359" s="58"/>
      <c r="F359" s="58"/>
      <c r="G359" s="58"/>
      <c r="H359" s="58"/>
      <c r="I359" s="58"/>
      <c r="J359" s="58"/>
      <c r="K359" s="58"/>
      <c r="L359" s="58"/>
      <c r="M359" s="58"/>
      <c r="N359" s="58"/>
      <c r="O359" s="58"/>
      <c r="P359" s="58"/>
      <c r="Q359" s="58"/>
      <c r="R359" s="58"/>
      <c r="S359" s="58"/>
      <c r="T359" s="58"/>
      <c r="U359" s="58"/>
      <c r="V359" s="58"/>
      <c r="W359" s="58"/>
      <c r="X359" s="58"/>
    </row>
    <row r="360" spans="1:24" ht="15.75" customHeight="1" x14ac:dyDescent="0.2">
      <c r="A360" s="58"/>
      <c r="B360" s="58"/>
      <c r="C360" s="58"/>
      <c r="D360" s="58"/>
      <c r="E360" s="58"/>
      <c r="F360" s="58"/>
      <c r="G360" s="58"/>
      <c r="H360" s="58"/>
      <c r="I360" s="58"/>
      <c r="J360" s="58"/>
      <c r="K360" s="58"/>
      <c r="L360" s="58"/>
      <c r="M360" s="58"/>
      <c r="N360" s="58"/>
      <c r="O360" s="58"/>
      <c r="P360" s="58"/>
      <c r="Q360" s="58"/>
      <c r="R360" s="58"/>
      <c r="S360" s="58"/>
      <c r="T360" s="58"/>
      <c r="U360" s="58"/>
      <c r="V360" s="58"/>
      <c r="W360" s="58"/>
      <c r="X360" s="58"/>
    </row>
    <row r="361" spans="1:24" ht="15.75" customHeight="1" x14ac:dyDescent="0.2">
      <c r="A361" s="58"/>
      <c r="B361" s="58"/>
      <c r="C361" s="58"/>
      <c r="D361" s="58"/>
      <c r="E361" s="58"/>
      <c r="F361" s="58"/>
      <c r="G361" s="58"/>
      <c r="H361" s="58"/>
      <c r="I361" s="58"/>
      <c r="J361" s="58"/>
      <c r="K361" s="58"/>
      <c r="L361" s="58"/>
      <c r="M361" s="58"/>
      <c r="N361" s="58"/>
      <c r="O361" s="58"/>
      <c r="P361" s="58"/>
      <c r="Q361" s="58"/>
      <c r="R361" s="58"/>
      <c r="S361" s="58"/>
      <c r="T361" s="58"/>
      <c r="U361" s="58"/>
      <c r="V361" s="58"/>
      <c r="W361" s="58"/>
      <c r="X361" s="58"/>
    </row>
    <row r="362" spans="1:24" ht="15.75" customHeight="1" x14ac:dyDescent="0.2">
      <c r="A362" s="58"/>
      <c r="B362" s="58"/>
      <c r="C362" s="58"/>
      <c r="D362" s="58"/>
      <c r="E362" s="58"/>
      <c r="F362" s="58"/>
      <c r="G362" s="58"/>
      <c r="H362" s="58"/>
      <c r="I362" s="58"/>
      <c r="J362" s="58"/>
      <c r="K362" s="58"/>
      <c r="L362" s="58"/>
      <c r="M362" s="58"/>
      <c r="N362" s="58"/>
      <c r="O362" s="58"/>
      <c r="P362" s="58"/>
      <c r="Q362" s="58"/>
      <c r="R362" s="58"/>
      <c r="S362" s="58"/>
      <c r="T362" s="58"/>
      <c r="U362" s="58"/>
      <c r="V362" s="58"/>
      <c r="W362" s="58"/>
      <c r="X362" s="58"/>
    </row>
    <row r="363" spans="1:24" ht="15.75" customHeight="1" x14ac:dyDescent="0.2">
      <c r="A363" s="58"/>
      <c r="B363" s="58"/>
      <c r="C363" s="58"/>
      <c r="D363" s="58"/>
      <c r="E363" s="58"/>
      <c r="F363" s="58"/>
      <c r="G363" s="58"/>
      <c r="H363" s="58"/>
      <c r="I363" s="58"/>
      <c r="J363" s="58"/>
      <c r="K363" s="58"/>
      <c r="L363" s="58"/>
      <c r="M363" s="58"/>
      <c r="N363" s="58"/>
      <c r="O363" s="58"/>
      <c r="P363" s="58"/>
      <c r="Q363" s="58"/>
      <c r="R363" s="58"/>
      <c r="S363" s="58"/>
      <c r="T363" s="58"/>
      <c r="U363" s="58"/>
      <c r="V363" s="58"/>
      <c r="W363" s="58"/>
      <c r="X363" s="58"/>
    </row>
    <row r="364" spans="1:24" ht="15.75" customHeight="1" x14ac:dyDescent="0.2">
      <c r="A364" s="58"/>
      <c r="B364" s="58"/>
      <c r="C364" s="58"/>
      <c r="D364" s="58"/>
      <c r="E364" s="58"/>
      <c r="F364" s="58"/>
      <c r="G364" s="58"/>
      <c r="H364" s="58"/>
      <c r="I364" s="58"/>
      <c r="J364" s="58"/>
      <c r="K364" s="58"/>
      <c r="L364" s="58"/>
      <c r="M364" s="58"/>
      <c r="N364" s="58"/>
      <c r="O364" s="58"/>
      <c r="P364" s="58"/>
      <c r="Q364" s="58"/>
      <c r="R364" s="58"/>
      <c r="S364" s="58"/>
      <c r="T364" s="58"/>
      <c r="U364" s="58"/>
      <c r="V364" s="58"/>
      <c r="W364" s="58"/>
      <c r="X364" s="58"/>
    </row>
    <row r="365" spans="1:24" ht="15.75" customHeight="1" x14ac:dyDescent="0.2">
      <c r="A365" s="58"/>
      <c r="B365" s="58"/>
      <c r="C365" s="58"/>
      <c r="D365" s="58"/>
      <c r="E365" s="58"/>
      <c r="F365" s="58"/>
      <c r="G365" s="58"/>
      <c r="H365" s="58"/>
      <c r="I365" s="58"/>
      <c r="J365" s="58"/>
      <c r="K365" s="58"/>
      <c r="L365" s="58"/>
      <c r="M365" s="58"/>
      <c r="N365" s="58"/>
      <c r="O365" s="58"/>
      <c r="P365" s="58"/>
      <c r="Q365" s="58"/>
      <c r="R365" s="58"/>
      <c r="S365" s="58"/>
      <c r="T365" s="58"/>
      <c r="U365" s="58"/>
      <c r="V365" s="58"/>
      <c r="W365" s="58"/>
      <c r="X365" s="58"/>
    </row>
    <row r="366" spans="1:24" ht="15.75" customHeight="1" x14ac:dyDescent="0.2">
      <c r="A366" s="58"/>
      <c r="B366" s="58"/>
      <c r="C366" s="58"/>
      <c r="D366" s="58"/>
      <c r="E366" s="58"/>
      <c r="F366" s="58"/>
      <c r="G366" s="58"/>
      <c r="H366" s="58"/>
      <c r="I366" s="58"/>
      <c r="J366" s="58"/>
      <c r="K366" s="58"/>
      <c r="L366" s="58"/>
      <c r="M366" s="58"/>
      <c r="N366" s="58"/>
      <c r="O366" s="58"/>
      <c r="P366" s="58"/>
      <c r="Q366" s="58"/>
      <c r="R366" s="58"/>
      <c r="S366" s="58"/>
      <c r="T366" s="58"/>
      <c r="U366" s="58"/>
      <c r="V366" s="58"/>
      <c r="W366" s="58"/>
      <c r="X366" s="58"/>
    </row>
    <row r="367" spans="1:24" ht="15.75" customHeight="1" x14ac:dyDescent="0.2">
      <c r="A367" s="58"/>
      <c r="B367" s="58"/>
      <c r="C367" s="58"/>
      <c r="D367" s="58"/>
      <c r="E367" s="58"/>
      <c r="F367" s="58"/>
      <c r="G367" s="58"/>
      <c r="H367" s="58"/>
      <c r="I367" s="58"/>
      <c r="J367" s="58"/>
      <c r="K367" s="58"/>
      <c r="L367" s="58"/>
      <c r="M367" s="58"/>
      <c r="N367" s="58"/>
      <c r="O367" s="58"/>
      <c r="P367" s="58"/>
      <c r="Q367" s="58"/>
      <c r="R367" s="58"/>
      <c r="S367" s="58"/>
      <c r="T367" s="58"/>
      <c r="U367" s="58"/>
      <c r="V367" s="58"/>
      <c r="W367" s="58"/>
      <c r="X367" s="58"/>
    </row>
    <row r="368" spans="1:24" ht="15.75" customHeight="1" x14ac:dyDescent="0.2">
      <c r="A368" s="58"/>
      <c r="B368" s="58"/>
      <c r="C368" s="58"/>
      <c r="D368" s="58"/>
      <c r="E368" s="58"/>
      <c r="F368" s="58"/>
      <c r="G368" s="58"/>
      <c r="H368" s="58"/>
      <c r="I368" s="58"/>
      <c r="J368" s="58"/>
      <c r="K368" s="58"/>
      <c r="L368" s="58"/>
      <c r="M368" s="58"/>
      <c r="N368" s="58"/>
      <c r="O368" s="58"/>
      <c r="P368" s="58"/>
      <c r="Q368" s="58"/>
      <c r="R368" s="58"/>
      <c r="S368" s="58"/>
      <c r="T368" s="58"/>
      <c r="U368" s="58"/>
      <c r="V368" s="58"/>
      <c r="W368" s="58"/>
      <c r="X368" s="58"/>
    </row>
    <row r="369" spans="1:24" ht="15.75" customHeight="1" x14ac:dyDescent="0.2">
      <c r="A369" s="58"/>
      <c r="B369" s="58"/>
      <c r="C369" s="58"/>
      <c r="D369" s="58"/>
      <c r="E369" s="58"/>
      <c r="F369" s="58"/>
      <c r="G369" s="58"/>
      <c r="H369" s="58"/>
      <c r="I369" s="58"/>
      <c r="J369" s="58"/>
      <c r="K369" s="58"/>
      <c r="L369" s="58"/>
      <c r="M369" s="58"/>
      <c r="N369" s="58"/>
      <c r="O369" s="58"/>
      <c r="P369" s="58"/>
      <c r="Q369" s="58"/>
      <c r="R369" s="58"/>
      <c r="S369" s="58"/>
      <c r="T369" s="58"/>
      <c r="U369" s="58"/>
      <c r="V369" s="58"/>
      <c r="W369" s="58"/>
      <c r="X369" s="58"/>
    </row>
    <row r="370" spans="1:24" ht="15.75" customHeight="1" x14ac:dyDescent="0.2">
      <c r="A370" s="58"/>
      <c r="B370" s="58"/>
      <c r="C370" s="58"/>
      <c r="D370" s="58"/>
      <c r="E370" s="58"/>
      <c r="F370" s="58"/>
      <c r="G370" s="58"/>
      <c r="H370" s="58"/>
      <c r="I370" s="58"/>
      <c r="J370" s="58"/>
      <c r="K370" s="58"/>
      <c r="L370" s="58"/>
      <c r="M370" s="58"/>
      <c r="N370" s="58"/>
      <c r="O370" s="58"/>
      <c r="P370" s="58"/>
      <c r="Q370" s="58"/>
      <c r="R370" s="58"/>
      <c r="S370" s="58"/>
      <c r="T370" s="58"/>
      <c r="U370" s="58"/>
      <c r="V370" s="58"/>
      <c r="W370" s="58"/>
      <c r="X370" s="58"/>
    </row>
    <row r="371" spans="1:24" ht="15.75" customHeight="1" x14ac:dyDescent="0.2">
      <c r="A371" s="58"/>
      <c r="B371" s="58"/>
      <c r="C371" s="58"/>
      <c r="D371" s="58"/>
      <c r="E371" s="58"/>
      <c r="F371" s="58"/>
      <c r="G371" s="58"/>
      <c r="H371" s="58"/>
      <c r="I371" s="58"/>
      <c r="J371" s="58"/>
      <c r="K371" s="58"/>
      <c r="L371" s="58"/>
      <c r="M371" s="58"/>
      <c r="N371" s="58"/>
      <c r="O371" s="58"/>
      <c r="P371" s="58"/>
      <c r="Q371" s="58"/>
      <c r="R371" s="58"/>
      <c r="S371" s="58"/>
      <c r="T371" s="58"/>
      <c r="U371" s="58"/>
      <c r="V371" s="58"/>
      <c r="W371" s="58"/>
      <c r="X371" s="58"/>
    </row>
    <row r="372" spans="1:24" ht="15.75" customHeight="1" x14ac:dyDescent="0.2">
      <c r="A372" s="58"/>
      <c r="B372" s="58"/>
      <c r="C372" s="58"/>
      <c r="D372" s="58"/>
      <c r="E372" s="58"/>
      <c r="F372" s="58"/>
      <c r="G372" s="58"/>
      <c r="H372" s="58"/>
      <c r="I372" s="58"/>
      <c r="J372" s="58"/>
      <c r="K372" s="58"/>
      <c r="L372" s="58"/>
      <c r="M372" s="58"/>
      <c r="N372" s="58"/>
      <c r="O372" s="58"/>
      <c r="P372" s="58"/>
      <c r="Q372" s="58"/>
      <c r="R372" s="58"/>
      <c r="S372" s="58"/>
      <c r="T372" s="58"/>
      <c r="U372" s="58"/>
      <c r="V372" s="58"/>
      <c r="W372" s="58"/>
      <c r="X372" s="58"/>
    </row>
    <row r="373" spans="1:24" ht="15.75" customHeight="1" x14ac:dyDescent="0.2">
      <c r="A373" s="58"/>
      <c r="B373" s="58"/>
      <c r="C373" s="58"/>
      <c r="D373" s="58"/>
      <c r="E373" s="58"/>
      <c r="F373" s="58"/>
      <c r="G373" s="58"/>
      <c r="H373" s="58"/>
      <c r="I373" s="58"/>
      <c r="J373" s="58"/>
      <c r="K373" s="58"/>
      <c r="L373" s="58"/>
      <c r="M373" s="58"/>
      <c r="N373" s="58"/>
      <c r="O373" s="58"/>
      <c r="P373" s="58"/>
      <c r="Q373" s="58"/>
      <c r="R373" s="58"/>
      <c r="S373" s="58"/>
      <c r="T373" s="58"/>
      <c r="U373" s="58"/>
      <c r="V373" s="58"/>
      <c r="W373" s="58"/>
      <c r="X373" s="58"/>
    </row>
    <row r="374" spans="1:24" ht="15.75" customHeight="1" x14ac:dyDescent="0.2">
      <c r="A374" s="58"/>
      <c r="B374" s="58"/>
      <c r="C374" s="58"/>
      <c r="D374" s="58"/>
      <c r="E374" s="58"/>
      <c r="F374" s="58"/>
      <c r="G374" s="58"/>
      <c r="H374" s="58"/>
      <c r="I374" s="58"/>
      <c r="J374" s="58"/>
      <c r="K374" s="58"/>
      <c r="L374" s="58"/>
      <c r="M374" s="58"/>
      <c r="N374" s="58"/>
      <c r="O374" s="58"/>
      <c r="P374" s="58"/>
      <c r="Q374" s="58"/>
      <c r="R374" s="58"/>
      <c r="S374" s="58"/>
      <c r="T374" s="58"/>
      <c r="U374" s="58"/>
      <c r="V374" s="58"/>
      <c r="W374" s="58"/>
      <c r="X374" s="58"/>
    </row>
    <row r="375" spans="1:24" ht="15.75" customHeight="1" x14ac:dyDescent="0.2">
      <c r="A375" s="58"/>
      <c r="B375" s="58"/>
      <c r="C375" s="58"/>
      <c r="D375" s="58"/>
      <c r="E375" s="58"/>
      <c r="F375" s="58"/>
      <c r="G375" s="58"/>
      <c r="H375" s="58"/>
      <c r="I375" s="58"/>
      <c r="J375" s="58"/>
      <c r="K375" s="58"/>
      <c r="L375" s="58"/>
      <c r="M375" s="58"/>
      <c r="N375" s="58"/>
      <c r="O375" s="58"/>
      <c r="P375" s="58"/>
      <c r="Q375" s="58"/>
      <c r="R375" s="58"/>
      <c r="S375" s="58"/>
      <c r="T375" s="58"/>
      <c r="U375" s="58"/>
      <c r="V375" s="58"/>
      <c r="W375" s="58"/>
      <c r="X375" s="58"/>
    </row>
    <row r="376" spans="1:24" ht="15.75" customHeight="1" x14ac:dyDescent="0.2">
      <c r="A376" s="58"/>
      <c r="B376" s="58"/>
      <c r="C376" s="58"/>
      <c r="D376" s="58"/>
      <c r="E376" s="58"/>
      <c r="F376" s="58"/>
      <c r="G376" s="58"/>
      <c r="H376" s="58"/>
      <c r="I376" s="58"/>
      <c r="J376" s="58"/>
      <c r="K376" s="58"/>
      <c r="L376" s="58"/>
      <c r="M376" s="58"/>
      <c r="N376" s="58"/>
      <c r="O376" s="58"/>
      <c r="P376" s="58"/>
      <c r="Q376" s="58"/>
      <c r="R376" s="58"/>
      <c r="S376" s="58"/>
      <c r="T376" s="58"/>
      <c r="U376" s="58"/>
      <c r="V376" s="58"/>
      <c r="W376" s="58"/>
      <c r="X376" s="58"/>
    </row>
    <row r="377" spans="1:24" ht="15.75" customHeight="1" x14ac:dyDescent="0.2">
      <c r="A377" s="58"/>
      <c r="B377" s="58"/>
      <c r="C377" s="58"/>
      <c r="D377" s="58"/>
      <c r="E377" s="58"/>
      <c r="F377" s="58"/>
      <c r="G377" s="58"/>
      <c r="H377" s="58"/>
      <c r="I377" s="58"/>
      <c r="J377" s="58"/>
      <c r="K377" s="58"/>
      <c r="L377" s="58"/>
      <c r="M377" s="58"/>
      <c r="N377" s="58"/>
      <c r="O377" s="58"/>
      <c r="P377" s="58"/>
      <c r="Q377" s="58"/>
      <c r="R377" s="58"/>
      <c r="S377" s="58"/>
      <c r="T377" s="58"/>
      <c r="U377" s="58"/>
      <c r="V377" s="58"/>
      <c r="W377" s="58"/>
      <c r="X377" s="58"/>
    </row>
    <row r="378" spans="1:24" ht="15.75" customHeight="1" x14ac:dyDescent="0.2">
      <c r="A378" s="58"/>
      <c r="B378" s="58"/>
      <c r="C378" s="58"/>
      <c r="D378" s="58"/>
      <c r="E378" s="58"/>
      <c r="F378" s="58"/>
      <c r="G378" s="58"/>
      <c r="H378" s="58"/>
      <c r="I378" s="58"/>
      <c r="J378" s="58"/>
      <c r="K378" s="58"/>
      <c r="L378" s="58"/>
      <c r="M378" s="58"/>
      <c r="N378" s="58"/>
      <c r="O378" s="58"/>
      <c r="P378" s="58"/>
      <c r="Q378" s="58"/>
      <c r="R378" s="58"/>
      <c r="S378" s="58"/>
      <c r="T378" s="58"/>
      <c r="U378" s="58"/>
      <c r="V378" s="58"/>
      <c r="W378" s="58"/>
      <c r="X378" s="58"/>
    </row>
    <row r="379" spans="1:24" ht="15.75" customHeight="1" x14ac:dyDescent="0.2">
      <c r="A379" s="58"/>
      <c r="B379" s="58"/>
      <c r="C379" s="58"/>
      <c r="D379" s="58"/>
      <c r="E379" s="58"/>
      <c r="F379" s="58"/>
      <c r="G379" s="58"/>
      <c r="H379" s="58"/>
      <c r="I379" s="58"/>
      <c r="J379" s="58"/>
      <c r="K379" s="58"/>
      <c r="L379" s="58"/>
      <c r="M379" s="58"/>
      <c r="N379" s="58"/>
      <c r="O379" s="58"/>
      <c r="P379" s="58"/>
      <c r="Q379" s="58"/>
      <c r="R379" s="58"/>
      <c r="S379" s="58"/>
      <c r="T379" s="58"/>
      <c r="U379" s="58"/>
      <c r="V379" s="58"/>
      <c r="W379" s="58"/>
      <c r="X379" s="58"/>
    </row>
    <row r="380" spans="1:24" ht="15.75" customHeight="1" x14ac:dyDescent="0.2">
      <c r="A380" s="58"/>
      <c r="B380" s="58"/>
      <c r="C380" s="58"/>
      <c r="D380" s="58"/>
      <c r="E380" s="58"/>
      <c r="F380" s="58"/>
      <c r="G380" s="58"/>
      <c r="H380" s="58"/>
      <c r="I380" s="58"/>
      <c r="J380" s="58"/>
      <c r="K380" s="58"/>
      <c r="L380" s="58"/>
      <c r="M380" s="58"/>
      <c r="N380" s="58"/>
      <c r="O380" s="58"/>
      <c r="P380" s="58"/>
      <c r="Q380" s="58"/>
      <c r="R380" s="58"/>
      <c r="S380" s="58"/>
      <c r="T380" s="58"/>
      <c r="U380" s="58"/>
      <c r="V380" s="58"/>
      <c r="W380" s="58"/>
      <c r="X380" s="58"/>
    </row>
    <row r="381" spans="1:24" ht="15.75" customHeight="1" x14ac:dyDescent="0.2">
      <c r="A381" s="58"/>
      <c r="B381" s="58"/>
      <c r="C381" s="58"/>
      <c r="D381" s="58"/>
      <c r="E381" s="58"/>
      <c r="F381" s="58"/>
      <c r="G381" s="58"/>
      <c r="H381" s="58"/>
      <c r="I381" s="58"/>
      <c r="J381" s="58"/>
      <c r="K381" s="58"/>
      <c r="L381" s="58"/>
      <c r="M381" s="58"/>
      <c r="N381" s="58"/>
      <c r="O381" s="58"/>
      <c r="P381" s="58"/>
      <c r="Q381" s="58"/>
      <c r="R381" s="58"/>
      <c r="S381" s="58"/>
      <c r="T381" s="58"/>
      <c r="U381" s="58"/>
      <c r="V381" s="58"/>
      <c r="W381" s="58"/>
      <c r="X381" s="58"/>
    </row>
    <row r="382" spans="1:24" ht="15.75" customHeight="1" x14ac:dyDescent="0.2">
      <c r="A382" s="58"/>
      <c r="B382" s="58"/>
      <c r="C382" s="58"/>
      <c r="D382" s="58"/>
      <c r="E382" s="58"/>
      <c r="F382" s="58"/>
      <c r="G382" s="58"/>
      <c r="H382" s="58"/>
      <c r="I382" s="58"/>
      <c r="J382" s="58"/>
      <c r="K382" s="58"/>
      <c r="L382" s="58"/>
      <c r="M382" s="58"/>
      <c r="N382" s="58"/>
      <c r="O382" s="58"/>
      <c r="P382" s="58"/>
      <c r="Q382" s="58"/>
      <c r="R382" s="58"/>
      <c r="S382" s="58"/>
      <c r="T382" s="58"/>
      <c r="U382" s="58"/>
      <c r="V382" s="58"/>
      <c r="W382" s="58"/>
      <c r="X382" s="58"/>
    </row>
    <row r="383" spans="1:24" ht="15.75" customHeight="1" x14ac:dyDescent="0.2">
      <c r="A383" s="58"/>
      <c r="B383" s="58"/>
      <c r="C383" s="58"/>
      <c r="D383" s="58"/>
      <c r="E383" s="58"/>
      <c r="F383" s="58"/>
      <c r="G383" s="58"/>
      <c r="H383" s="58"/>
      <c r="I383" s="58"/>
      <c r="J383" s="58"/>
      <c r="K383" s="58"/>
      <c r="L383" s="58"/>
      <c r="M383" s="58"/>
      <c r="N383" s="58"/>
      <c r="O383" s="58"/>
      <c r="P383" s="58"/>
      <c r="Q383" s="58"/>
      <c r="R383" s="58"/>
      <c r="S383" s="58"/>
      <c r="T383" s="58"/>
      <c r="U383" s="58"/>
      <c r="V383" s="58"/>
      <c r="W383" s="58"/>
      <c r="X383" s="58"/>
    </row>
    <row r="384" spans="1:24" ht="15.75" customHeight="1" x14ac:dyDescent="0.2">
      <c r="A384" s="58"/>
      <c r="B384" s="58"/>
      <c r="C384" s="58"/>
      <c r="D384" s="58"/>
      <c r="E384" s="58"/>
      <c r="F384" s="58"/>
      <c r="G384" s="58"/>
      <c r="H384" s="58"/>
      <c r="I384" s="58"/>
      <c r="J384" s="58"/>
      <c r="K384" s="58"/>
      <c r="L384" s="58"/>
      <c r="M384" s="58"/>
      <c r="N384" s="58"/>
      <c r="O384" s="58"/>
      <c r="P384" s="58"/>
      <c r="Q384" s="58"/>
      <c r="R384" s="58"/>
      <c r="S384" s="58"/>
      <c r="T384" s="58"/>
      <c r="U384" s="58"/>
      <c r="V384" s="58"/>
      <c r="W384" s="58"/>
      <c r="X384" s="58"/>
    </row>
    <row r="385" spans="1:24" ht="15.75" customHeight="1" x14ac:dyDescent="0.2">
      <c r="A385" s="58"/>
      <c r="B385" s="58"/>
      <c r="C385" s="58"/>
      <c r="D385" s="58"/>
      <c r="E385" s="58"/>
      <c r="F385" s="58"/>
      <c r="G385" s="58"/>
      <c r="H385" s="58"/>
      <c r="I385" s="58"/>
      <c r="J385" s="58"/>
      <c r="K385" s="58"/>
      <c r="L385" s="58"/>
      <c r="M385" s="58"/>
      <c r="N385" s="58"/>
      <c r="O385" s="58"/>
      <c r="P385" s="58"/>
      <c r="Q385" s="58"/>
      <c r="R385" s="58"/>
      <c r="S385" s="58"/>
      <c r="T385" s="58"/>
      <c r="U385" s="58"/>
      <c r="V385" s="58"/>
      <c r="W385" s="58"/>
      <c r="X385" s="58"/>
    </row>
    <row r="386" spans="1:24" ht="15.75" customHeight="1" x14ac:dyDescent="0.2">
      <c r="A386" s="58"/>
      <c r="B386" s="58"/>
      <c r="C386" s="58"/>
      <c r="D386" s="58"/>
      <c r="E386" s="58"/>
      <c r="F386" s="58"/>
      <c r="G386" s="58"/>
      <c r="H386" s="58"/>
      <c r="I386" s="58"/>
      <c r="J386" s="58"/>
      <c r="K386" s="58"/>
      <c r="L386" s="58"/>
      <c r="M386" s="58"/>
      <c r="N386" s="58"/>
      <c r="O386" s="58"/>
      <c r="P386" s="58"/>
      <c r="Q386" s="58"/>
      <c r="R386" s="58"/>
      <c r="S386" s="58"/>
      <c r="T386" s="58"/>
      <c r="U386" s="58"/>
      <c r="V386" s="58"/>
      <c r="W386" s="58"/>
      <c r="X386" s="58"/>
    </row>
    <row r="387" spans="1:24" ht="15.75" customHeight="1" x14ac:dyDescent="0.2">
      <c r="A387" s="58"/>
      <c r="B387" s="58"/>
      <c r="C387" s="58"/>
      <c r="D387" s="58"/>
      <c r="E387" s="58"/>
      <c r="F387" s="58"/>
      <c r="G387" s="58"/>
      <c r="H387" s="58"/>
      <c r="I387" s="58"/>
      <c r="J387" s="58"/>
      <c r="K387" s="58"/>
      <c r="L387" s="58"/>
      <c r="M387" s="58"/>
      <c r="N387" s="58"/>
      <c r="O387" s="58"/>
      <c r="P387" s="58"/>
      <c r="Q387" s="58"/>
      <c r="R387" s="58"/>
      <c r="S387" s="58"/>
      <c r="T387" s="58"/>
      <c r="U387" s="58"/>
      <c r="V387" s="58"/>
      <c r="W387" s="58"/>
      <c r="X387" s="58"/>
    </row>
    <row r="388" spans="1:24" ht="15.75" customHeight="1" x14ac:dyDescent="0.2">
      <c r="A388" s="58"/>
      <c r="B388" s="58"/>
      <c r="C388" s="58"/>
      <c r="D388" s="58"/>
      <c r="E388" s="58"/>
      <c r="F388" s="58"/>
      <c r="G388" s="58"/>
      <c r="H388" s="58"/>
      <c r="I388" s="58"/>
      <c r="J388" s="58"/>
      <c r="K388" s="58"/>
      <c r="L388" s="58"/>
      <c r="M388" s="58"/>
      <c r="N388" s="58"/>
      <c r="O388" s="58"/>
      <c r="P388" s="58"/>
      <c r="Q388" s="58"/>
      <c r="R388" s="58"/>
      <c r="S388" s="58"/>
      <c r="T388" s="58"/>
      <c r="U388" s="58"/>
      <c r="V388" s="58"/>
      <c r="W388" s="58"/>
      <c r="X388" s="58"/>
    </row>
    <row r="389" spans="1:24" ht="15.75" customHeight="1" x14ac:dyDescent="0.2">
      <c r="A389" s="58"/>
      <c r="B389" s="58"/>
      <c r="C389" s="58"/>
      <c r="D389" s="58"/>
      <c r="E389" s="58"/>
      <c r="F389" s="58"/>
      <c r="G389" s="58"/>
      <c r="H389" s="58"/>
      <c r="I389" s="58"/>
      <c r="J389" s="58"/>
      <c r="K389" s="58"/>
      <c r="L389" s="58"/>
      <c r="M389" s="58"/>
      <c r="N389" s="58"/>
      <c r="O389" s="58"/>
      <c r="P389" s="58"/>
      <c r="Q389" s="58"/>
      <c r="R389" s="58"/>
      <c r="S389" s="58"/>
      <c r="T389" s="58"/>
      <c r="U389" s="58"/>
      <c r="V389" s="58"/>
      <c r="W389" s="58"/>
      <c r="X389" s="58"/>
    </row>
    <row r="390" spans="1:24" ht="15.75" customHeight="1" x14ac:dyDescent="0.2">
      <c r="A390" s="58"/>
      <c r="B390" s="58"/>
      <c r="C390" s="58"/>
      <c r="D390" s="58"/>
      <c r="E390" s="58"/>
      <c r="F390" s="58"/>
      <c r="G390" s="58"/>
      <c r="H390" s="58"/>
      <c r="I390" s="58"/>
      <c r="J390" s="58"/>
      <c r="K390" s="58"/>
      <c r="L390" s="58"/>
      <c r="M390" s="58"/>
      <c r="N390" s="58"/>
      <c r="O390" s="58"/>
      <c r="P390" s="58"/>
      <c r="Q390" s="58"/>
      <c r="R390" s="58"/>
      <c r="S390" s="58"/>
      <c r="T390" s="58"/>
      <c r="U390" s="58"/>
      <c r="V390" s="58"/>
      <c r="W390" s="58"/>
      <c r="X390" s="58"/>
    </row>
    <row r="391" spans="1:24" ht="15.75" customHeight="1" x14ac:dyDescent="0.2">
      <c r="A391" s="58"/>
      <c r="B391" s="58"/>
      <c r="C391" s="58"/>
      <c r="D391" s="58"/>
      <c r="E391" s="58"/>
      <c r="F391" s="58"/>
      <c r="G391" s="58"/>
      <c r="H391" s="58"/>
      <c r="I391" s="58"/>
      <c r="J391" s="58"/>
      <c r="K391" s="58"/>
      <c r="L391" s="58"/>
      <c r="M391" s="58"/>
      <c r="N391" s="58"/>
      <c r="O391" s="58"/>
      <c r="P391" s="58"/>
      <c r="Q391" s="58"/>
      <c r="R391" s="58"/>
      <c r="S391" s="58"/>
      <c r="T391" s="58"/>
      <c r="U391" s="58"/>
      <c r="V391" s="58"/>
      <c r="W391" s="58"/>
      <c r="X391" s="58"/>
    </row>
    <row r="392" spans="1:24" ht="15.75" customHeight="1" x14ac:dyDescent="0.2">
      <c r="A392" s="58"/>
      <c r="B392" s="58"/>
      <c r="C392" s="58"/>
      <c r="D392" s="58"/>
      <c r="E392" s="58"/>
      <c r="F392" s="58"/>
      <c r="G392" s="58"/>
      <c r="H392" s="58"/>
      <c r="I392" s="58"/>
      <c r="J392" s="58"/>
      <c r="K392" s="58"/>
      <c r="L392" s="58"/>
      <c r="M392" s="58"/>
      <c r="N392" s="58"/>
      <c r="O392" s="58"/>
      <c r="P392" s="58"/>
      <c r="Q392" s="58"/>
      <c r="R392" s="58"/>
      <c r="S392" s="58"/>
      <c r="T392" s="58"/>
      <c r="U392" s="58"/>
      <c r="V392" s="58"/>
      <c r="W392" s="58"/>
      <c r="X392" s="58"/>
    </row>
    <row r="393" spans="1:24" ht="15.75" customHeight="1" x14ac:dyDescent="0.2">
      <c r="A393" s="58"/>
      <c r="B393" s="58"/>
      <c r="C393" s="58"/>
      <c r="D393" s="58"/>
      <c r="E393" s="58"/>
      <c r="F393" s="58"/>
      <c r="G393" s="58"/>
      <c r="H393" s="58"/>
      <c r="I393" s="58"/>
      <c r="J393" s="58"/>
      <c r="K393" s="58"/>
      <c r="L393" s="58"/>
      <c r="M393" s="58"/>
      <c r="N393" s="58"/>
      <c r="O393" s="58"/>
      <c r="P393" s="58"/>
      <c r="Q393" s="58"/>
      <c r="R393" s="58"/>
      <c r="S393" s="58"/>
      <c r="T393" s="58"/>
      <c r="U393" s="58"/>
      <c r="V393" s="58"/>
      <c r="W393" s="58"/>
      <c r="X393" s="58"/>
    </row>
    <row r="394" spans="1:24" ht="15.75" customHeight="1" x14ac:dyDescent="0.2">
      <c r="A394" s="58"/>
      <c r="B394" s="58"/>
      <c r="C394" s="58"/>
      <c r="D394" s="58"/>
      <c r="E394" s="58"/>
      <c r="F394" s="58"/>
      <c r="G394" s="58"/>
      <c r="H394" s="58"/>
      <c r="I394" s="58"/>
      <c r="J394" s="58"/>
      <c r="K394" s="58"/>
      <c r="L394" s="58"/>
      <c r="M394" s="58"/>
      <c r="N394" s="58"/>
      <c r="O394" s="58"/>
      <c r="P394" s="58"/>
      <c r="Q394" s="58"/>
      <c r="R394" s="58"/>
      <c r="S394" s="58"/>
      <c r="T394" s="58"/>
      <c r="U394" s="58"/>
      <c r="V394" s="58"/>
      <c r="W394" s="58"/>
      <c r="X394" s="58"/>
    </row>
    <row r="395" spans="1:24" ht="15.75" customHeight="1" x14ac:dyDescent="0.2">
      <c r="A395" s="58"/>
      <c r="B395" s="58"/>
      <c r="C395" s="58"/>
      <c r="D395" s="58"/>
      <c r="E395" s="58"/>
      <c r="F395" s="58"/>
      <c r="G395" s="58"/>
      <c r="H395" s="58"/>
      <c r="I395" s="58"/>
      <c r="J395" s="58"/>
      <c r="K395" s="58"/>
      <c r="L395" s="58"/>
      <c r="M395" s="58"/>
      <c r="N395" s="58"/>
      <c r="O395" s="58"/>
      <c r="P395" s="58"/>
      <c r="Q395" s="58"/>
      <c r="R395" s="58"/>
      <c r="S395" s="58"/>
      <c r="T395" s="58"/>
      <c r="U395" s="58"/>
      <c r="V395" s="58"/>
      <c r="W395" s="58"/>
      <c r="X395" s="58"/>
    </row>
    <row r="396" spans="1:24" ht="15.75" customHeight="1" x14ac:dyDescent="0.2">
      <c r="A396" s="58"/>
      <c r="B396" s="58"/>
      <c r="C396" s="58"/>
      <c r="D396" s="58"/>
      <c r="E396" s="58"/>
      <c r="F396" s="58"/>
      <c r="G396" s="58"/>
      <c r="H396" s="58"/>
      <c r="I396" s="58"/>
      <c r="J396" s="58"/>
      <c r="K396" s="58"/>
      <c r="L396" s="58"/>
      <c r="M396" s="58"/>
      <c r="N396" s="58"/>
      <c r="O396" s="58"/>
      <c r="P396" s="58"/>
      <c r="Q396" s="58"/>
      <c r="R396" s="58"/>
      <c r="S396" s="58"/>
      <c r="T396" s="58"/>
      <c r="U396" s="58"/>
      <c r="V396" s="58"/>
      <c r="W396" s="58"/>
      <c r="X396" s="58"/>
    </row>
    <row r="397" spans="1:24" ht="15.75" customHeight="1" x14ac:dyDescent="0.2">
      <c r="A397" s="58"/>
      <c r="B397" s="58"/>
      <c r="C397" s="58"/>
      <c r="D397" s="58"/>
      <c r="E397" s="58"/>
      <c r="F397" s="58"/>
      <c r="G397" s="58"/>
      <c r="H397" s="58"/>
      <c r="I397" s="58"/>
      <c r="J397" s="58"/>
      <c r="K397" s="58"/>
      <c r="L397" s="58"/>
      <c r="M397" s="58"/>
      <c r="N397" s="58"/>
      <c r="O397" s="58"/>
      <c r="P397" s="58"/>
      <c r="Q397" s="58"/>
      <c r="R397" s="58"/>
      <c r="S397" s="58"/>
      <c r="T397" s="58"/>
      <c r="U397" s="58"/>
      <c r="V397" s="58"/>
      <c r="W397" s="58"/>
      <c r="X397" s="58"/>
    </row>
    <row r="398" spans="1:24" ht="15.75" customHeight="1" x14ac:dyDescent="0.2">
      <c r="A398" s="58"/>
      <c r="B398" s="58"/>
      <c r="C398" s="58"/>
      <c r="D398" s="58"/>
      <c r="E398" s="58"/>
      <c r="F398" s="58"/>
      <c r="G398" s="58"/>
      <c r="H398" s="58"/>
      <c r="I398" s="58"/>
      <c r="J398" s="58"/>
      <c r="K398" s="58"/>
      <c r="L398" s="58"/>
      <c r="M398" s="58"/>
      <c r="N398" s="58"/>
      <c r="O398" s="58"/>
      <c r="P398" s="58"/>
      <c r="Q398" s="58"/>
      <c r="R398" s="58"/>
      <c r="S398" s="58"/>
      <c r="T398" s="58"/>
      <c r="U398" s="58"/>
      <c r="V398" s="58"/>
      <c r="W398" s="58"/>
      <c r="X398" s="58"/>
    </row>
    <row r="399" spans="1:24" ht="15.75" customHeight="1" x14ac:dyDescent="0.2">
      <c r="A399" s="58"/>
      <c r="B399" s="58"/>
      <c r="C399" s="58"/>
      <c r="D399" s="58"/>
      <c r="E399" s="58"/>
      <c r="F399" s="58"/>
      <c r="G399" s="58"/>
      <c r="H399" s="58"/>
      <c r="I399" s="58"/>
      <c r="J399" s="58"/>
      <c r="K399" s="58"/>
      <c r="L399" s="58"/>
      <c r="M399" s="58"/>
      <c r="N399" s="58"/>
      <c r="O399" s="58"/>
      <c r="P399" s="58"/>
      <c r="Q399" s="58"/>
      <c r="R399" s="58"/>
      <c r="S399" s="58"/>
      <c r="T399" s="58"/>
      <c r="U399" s="58"/>
      <c r="V399" s="58"/>
      <c r="W399" s="58"/>
      <c r="X399" s="58"/>
    </row>
    <row r="400" spans="1:24" ht="15.75" customHeight="1" x14ac:dyDescent="0.2">
      <c r="A400" s="58"/>
      <c r="B400" s="58"/>
      <c r="C400" s="58"/>
      <c r="D400" s="58"/>
      <c r="E400" s="58"/>
      <c r="F400" s="58"/>
      <c r="G400" s="58"/>
      <c r="H400" s="58"/>
      <c r="I400" s="58"/>
      <c r="J400" s="58"/>
      <c r="K400" s="58"/>
      <c r="L400" s="58"/>
      <c r="M400" s="58"/>
      <c r="N400" s="58"/>
      <c r="O400" s="58"/>
      <c r="P400" s="58"/>
      <c r="Q400" s="58"/>
      <c r="R400" s="58"/>
      <c r="S400" s="58"/>
      <c r="T400" s="58"/>
      <c r="U400" s="58"/>
      <c r="V400" s="58"/>
      <c r="W400" s="58"/>
      <c r="X400" s="58"/>
    </row>
    <row r="401" spans="1:24" ht="15.75" customHeight="1" x14ac:dyDescent="0.2">
      <c r="A401" s="58"/>
      <c r="B401" s="58"/>
      <c r="C401" s="58"/>
      <c r="D401" s="58"/>
      <c r="E401" s="58"/>
      <c r="F401" s="58"/>
      <c r="G401" s="58"/>
      <c r="H401" s="58"/>
      <c r="I401" s="58"/>
      <c r="J401" s="58"/>
      <c r="K401" s="58"/>
      <c r="L401" s="58"/>
      <c r="M401" s="58"/>
      <c r="N401" s="58"/>
      <c r="O401" s="58"/>
      <c r="P401" s="58"/>
      <c r="Q401" s="58"/>
      <c r="R401" s="58"/>
      <c r="S401" s="58"/>
      <c r="T401" s="58"/>
      <c r="U401" s="58"/>
      <c r="V401" s="58"/>
      <c r="W401" s="58"/>
      <c r="X401" s="58"/>
    </row>
    <row r="402" spans="1:24" ht="15.75" customHeight="1" x14ac:dyDescent="0.2">
      <c r="A402" s="58"/>
      <c r="B402" s="58"/>
      <c r="C402" s="58"/>
      <c r="D402" s="58"/>
      <c r="E402" s="58"/>
      <c r="F402" s="58"/>
      <c r="G402" s="58"/>
      <c r="H402" s="58"/>
      <c r="I402" s="58"/>
      <c r="J402" s="58"/>
      <c r="K402" s="58"/>
      <c r="L402" s="58"/>
      <c r="M402" s="58"/>
      <c r="N402" s="58"/>
      <c r="O402" s="58"/>
      <c r="P402" s="58"/>
      <c r="Q402" s="58"/>
      <c r="R402" s="58"/>
      <c r="S402" s="58"/>
      <c r="T402" s="58"/>
      <c r="U402" s="58"/>
      <c r="V402" s="58"/>
      <c r="W402" s="58"/>
      <c r="X402" s="58"/>
    </row>
    <row r="403" spans="1:24" ht="15.75" customHeight="1" x14ac:dyDescent="0.2">
      <c r="A403" s="58"/>
      <c r="B403" s="58"/>
      <c r="C403" s="58"/>
      <c r="D403" s="58"/>
      <c r="E403" s="58"/>
      <c r="F403" s="58"/>
      <c r="G403" s="58"/>
      <c r="H403" s="58"/>
      <c r="I403" s="58"/>
      <c r="J403" s="58"/>
      <c r="K403" s="58"/>
      <c r="L403" s="58"/>
      <c r="M403" s="58"/>
      <c r="N403" s="58"/>
      <c r="O403" s="58"/>
      <c r="P403" s="58"/>
      <c r="Q403" s="58"/>
      <c r="R403" s="58"/>
      <c r="S403" s="58"/>
      <c r="T403" s="58"/>
      <c r="U403" s="58"/>
      <c r="V403" s="58"/>
      <c r="W403" s="58"/>
      <c r="X403" s="58"/>
    </row>
    <row r="404" spans="1:24" ht="15.75" customHeight="1" x14ac:dyDescent="0.2">
      <c r="A404" s="58"/>
      <c r="B404" s="58"/>
      <c r="C404" s="58"/>
      <c r="D404" s="58"/>
      <c r="E404" s="58"/>
      <c r="F404" s="58"/>
      <c r="G404" s="58"/>
      <c r="H404" s="58"/>
      <c r="I404" s="58"/>
      <c r="J404" s="58"/>
      <c r="K404" s="58"/>
      <c r="L404" s="58"/>
      <c r="M404" s="58"/>
      <c r="N404" s="58"/>
      <c r="O404" s="58"/>
      <c r="P404" s="58"/>
      <c r="Q404" s="58"/>
      <c r="R404" s="58"/>
      <c r="S404" s="58"/>
      <c r="T404" s="58"/>
      <c r="U404" s="58"/>
      <c r="V404" s="58"/>
      <c r="W404" s="58"/>
      <c r="X404" s="58"/>
    </row>
    <row r="405" spans="1:24" ht="15.75" customHeight="1" x14ac:dyDescent="0.2">
      <c r="A405" s="58"/>
      <c r="B405" s="58"/>
      <c r="C405" s="58"/>
      <c r="D405" s="58"/>
      <c r="E405" s="58"/>
      <c r="F405" s="58"/>
      <c r="G405" s="58"/>
      <c r="H405" s="58"/>
      <c r="I405" s="58"/>
      <c r="J405" s="58"/>
      <c r="K405" s="58"/>
      <c r="L405" s="58"/>
      <c r="M405" s="58"/>
      <c r="N405" s="58"/>
      <c r="O405" s="58"/>
      <c r="P405" s="58"/>
      <c r="Q405" s="58"/>
      <c r="R405" s="58"/>
      <c r="S405" s="58"/>
      <c r="T405" s="58"/>
      <c r="U405" s="58"/>
      <c r="V405" s="58"/>
      <c r="W405" s="58"/>
      <c r="X405" s="58"/>
    </row>
    <row r="406" spans="1:24" ht="15.75" customHeight="1" x14ac:dyDescent="0.2">
      <c r="A406" s="58"/>
      <c r="B406" s="58"/>
      <c r="C406" s="58"/>
      <c r="D406" s="58"/>
      <c r="E406" s="58"/>
      <c r="F406" s="58"/>
      <c r="G406" s="58"/>
      <c r="H406" s="58"/>
      <c r="I406" s="58"/>
      <c r="J406" s="58"/>
      <c r="K406" s="58"/>
      <c r="L406" s="58"/>
      <c r="M406" s="58"/>
      <c r="N406" s="58"/>
      <c r="O406" s="58"/>
      <c r="P406" s="58"/>
      <c r="Q406" s="58"/>
      <c r="R406" s="58"/>
      <c r="S406" s="58"/>
      <c r="T406" s="58"/>
      <c r="U406" s="58"/>
      <c r="V406" s="58"/>
      <c r="W406" s="58"/>
      <c r="X406" s="58"/>
    </row>
    <row r="407" spans="1:24" ht="15.75" customHeight="1" x14ac:dyDescent="0.2">
      <c r="A407" s="58"/>
      <c r="B407" s="58"/>
      <c r="C407" s="58"/>
      <c r="D407" s="58"/>
      <c r="E407" s="58"/>
      <c r="F407" s="58"/>
      <c r="G407" s="58"/>
      <c r="H407" s="58"/>
      <c r="I407" s="58"/>
      <c r="J407" s="58"/>
      <c r="K407" s="58"/>
      <c r="L407" s="58"/>
      <c r="M407" s="58"/>
      <c r="N407" s="58"/>
      <c r="O407" s="58"/>
      <c r="P407" s="58"/>
      <c r="Q407" s="58"/>
      <c r="R407" s="58"/>
      <c r="S407" s="58"/>
      <c r="T407" s="58"/>
      <c r="U407" s="58"/>
      <c r="V407" s="58"/>
      <c r="W407" s="58"/>
      <c r="X407" s="58"/>
    </row>
    <row r="408" spans="1:24" ht="15.75" customHeight="1" x14ac:dyDescent="0.2">
      <c r="A408" s="58"/>
      <c r="B408" s="58"/>
      <c r="C408" s="58"/>
      <c r="D408" s="58"/>
      <c r="E408" s="58"/>
      <c r="F408" s="58"/>
      <c r="G408" s="58"/>
      <c r="H408" s="58"/>
      <c r="I408" s="58"/>
      <c r="J408" s="58"/>
      <c r="K408" s="58"/>
      <c r="L408" s="58"/>
      <c r="M408" s="58"/>
      <c r="N408" s="58"/>
      <c r="O408" s="58"/>
      <c r="P408" s="58"/>
      <c r="Q408" s="58"/>
      <c r="R408" s="58"/>
      <c r="S408" s="58"/>
      <c r="T408" s="58"/>
      <c r="U408" s="58"/>
      <c r="V408" s="58"/>
      <c r="W408" s="58"/>
      <c r="X408" s="58"/>
    </row>
    <row r="409" spans="1:24" ht="15.75" customHeight="1" x14ac:dyDescent="0.2">
      <c r="A409" s="58"/>
      <c r="B409" s="58"/>
      <c r="C409" s="58"/>
      <c r="D409" s="58"/>
      <c r="E409" s="58"/>
      <c r="F409" s="58"/>
      <c r="G409" s="58"/>
      <c r="H409" s="58"/>
      <c r="I409" s="58"/>
      <c r="J409" s="58"/>
      <c r="K409" s="58"/>
      <c r="L409" s="58"/>
      <c r="M409" s="58"/>
      <c r="N409" s="58"/>
      <c r="O409" s="58"/>
      <c r="P409" s="58"/>
      <c r="Q409" s="58"/>
      <c r="R409" s="58"/>
      <c r="S409" s="58"/>
      <c r="T409" s="58"/>
      <c r="U409" s="58"/>
      <c r="V409" s="58"/>
      <c r="W409" s="58"/>
      <c r="X409" s="58"/>
    </row>
    <row r="410" spans="1:24" ht="15.75" customHeight="1" x14ac:dyDescent="0.2">
      <c r="A410" s="58"/>
      <c r="B410" s="58"/>
      <c r="C410" s="58"/>
      <c r="D410" s="58"/>
      <c r="E410" s="58"/>
      <c r="F410" s="58"/>
      <c r="G410" s="58"/>
      <c r="H410" s="58"/>
      <c r="I410" s="58"/>
      <c r="J410" s="58"/>
      <c r="K410" s="58"/>
      <c r="L410" s="58"/>
      <c r="M410" s="58"/>
      <c r="N410" s="58"/>
      <c r="O410" s="58"/>
      <c r="P410" s="58"/>
      <c r="Q410" s="58"/>
      <c r="R410" s="58"/>
      <c r="S410" s="58"/>
      <c r="T410" s="58"/>
      <c r="U410" s="58"/>
      <c r="V410" s="58"/>
      <c r="W410" s="58"/>
      <c r="X410" s="58"/>
    </row>
    <row r="411" spans="1:24" ht="15.75" customHeight="1" x14ac:dyDescent="0.2">
      <c r="A411" s="58"/>
      <c r="B411" s="58"/>
      <c r="C411" s="58"/>
      <c r="D411" s="58"/>
      <c r="E411" s="58"/>
      <c r="F411" s="58"/>
      <c r="G411" s="58"/>
      <c r="H411" s="58"/>
      <c r="I411" s="58"/>
      <c r="J411" s="58"/>
      <c r="K411" s="58"/>
      <c r="L411" s="58"/>
      <c r="M411" s="58"/>
      <c r="N411" s="58"/>
      <c r="O411" s="58"/>
      <c r="P411" s="58"/>
      <c r="Q411" s="58"/>
      <c r="R411" s="58"/>
      <c r="S411" s="58"/>
      <c r="T411" s="58"/>
      <c r="U411" s="58"/>
      <c r="V411" s="58"/>
      <c r="W411" s="58"/>
      <c r="X411" s="58"/>
    </row>
    <row r="412" spans="1:24" ht="15.75" customHeight="1" x14ac:dyDescent="0.2">
      <c r="A412" s="58"/>
      <c r="B412" s="58"/>
      <c r="C412" s="58"/>
      <c r="D412" s="58"/>
      <c r="E412" s="58"/>
      <c r="F412" s="58"/>
      <c r="G412" s="58"/>
      <c r="H412" s="58"/>
      <c r="I412" s="58"/>
      <c r="J412" s="58"/>
      <c r="K412" s="58"/>
      <c r="L412" s="58"/>
      <c r="M412" s="58"/>
      <c r="N412" s="58"/>
      <c r="O412" s="58"/>
      <c r="P412" s="58"/>
      <c r="Q412" s="58"/>
      <c r="R412" s="58"/>
      <c r="S412" s="58"/>
      <c r="T412" s="58"/>
      <c r="U412" s="58"/>
      <c r="V412" s="58"/>
      <c r="W412" s="58"/>
      <c r="X412" s="58"/>
    </row>
    <row r="413" spans="1:24" ht="15.75" customHeight="1" x14ac:dyDescent="0.2">
      <c r="A413" s="58"/>
      <c r="B413" s="58"/>
      <c r="C413" s="58"/>
      <c r="D413" s="58"/>
      <c r="E413" s="58"/>
      <c r="F413" s="58"/>
      <c r="G413" s="58"/>
      <c r="H413" s="58"/>
      <c r="I413" s="58"/>
      <c r="J413" s="58"/>
      <c r="K413" s="58"/>
      <c r="L413" s="58"/>
      <c r="M413" s="58"/>
      <c r="N413" s="58"/>
      <c r="O413" s="58"/>
      <c r="P413" s="58"/>
      <c r="Q413" s="58"/>
      <c r="R413" s="58"/>
      <c r="S413" s="58"/>
      <c r="T413" s="58"/>
      <c r="U413" s="58"/>
      <c r="V413" s="58"/>
      <c r="W413" s="58"/>
      <c r="X413" s="58"/>
    </row>
    <row r="414" spans="1:24" ht="15.75" customHeight="1" x14ac:dyDescent="0.2">
      <c r="A414" s="58"/>
      <c r="B414" s="58"/>
      <c r="C414" s="58"/>
      <c r="D414" s="58"/>
      <c r="E414" s="58"/>
      <c r="F414" s="58"/>
      <c r="G414" s="58"/>
      <c r="H414" s="58"/>
      <c r="I414" s="58"/>
      <c r="J414" s="58"/>
      <c r="K414" s="58"/>
      <c r="L414" s="58"/>
      <c r="M414" s="58"/>
      <c r="N414" s="58"/>
      <c r="O414" s="58"/>
      <c r="P414" s="58"/>
      <c r="Q414" s="58"/>
      <c r="R414" s="58"/>
      <c r="S414" s="58"/>
      <c r="T414" s="58"/>
      <c r="U414" s="58"/>
      <c r="V414" s="58"/>
      <c r="W414" s="58"/>
      <c r="X414" s="58"/>
    </row>
    <row r="415" spans="1:24" ht="15.75" customHeight="1" x14ac:dyDescent="0.2">
      <c r="A415" s="58"/>
      <c r="B415" s="58"/>
      <c r="C415" s="58"/>
      <c r="D415" s="58"/>
      <c r="E415" s="58"/>
      <c r="F415" s="58"/>
      <c r="G415" s="58"/>
      <c r="H415" s="58"/>
      <c r="I415" s="58"/>
      <c r="J415" s="58"/>
      <c r="K415" s="58"/>
      <c r="L415" s="58"/>
      <c r="M415" s="58"/>
      <c r="N415" s="58"/>
      <c r="O415" s="58"/>
      <c r="P415" s="58"/>
      <c r="Q415" s="58"/>
      <c r="R415" s="58"/>
      <c r="S415" s="58"/>
      <c r="T415" s="58"/>
      <c r="U415" s="58"/>
      <c r="V415" s="58"/>
      <c r="W415" s="58"/>
      <c r="X415" s="58"/>
    </row>
    <row r="416" spans="1:24" ht="15.75" customHeight="1" x14ac:dyDescent="0.2">
      <c r="A416" s="58"/>
      <c r="B416" s="58"/>
      <c r="C416" s="58"/>
      <c r="D416" s="58"/>
      <c r="E416" s="58"/>
      <c r="F416" s="58"/>
      <c r="G416" s="58"/>
      <c r="H416" s="58"/>
      <c r="I416" s="58"/>
      <c r="J416" s="58"/>
      <c r="K416" s="58"/>
      <c r="L416" s="58"/>
      <c r="M416" s="58"/>
      <c r="N416" s="58"/>
      <c r="O416" s="58"/>
      <c r="P416" s="58"/>
      <c r="Q416" s="58"/>
      <c r="R416" s="58"/>
      <c r="S416" s="58"/>
      <c r="T416" s="58"/>
      <c r="U416" s="58"/>
      <c r="V416" s="58"/>
      <c r="W416" s="58"/>
      <c r="X416" s="58"/>
    </row>
    <row r="417" spans="1:24" ht="15.75" customHeight="1" x14ac:dyDescent="0.2">
      <c r="A417" s="58"/>
      <c r="B417" s="58"/>
      <c r="C417" s="58"/>
      <c r="D417" s="58"/>
      <c r="E417" s="58"/>
      <c r="F417" s="58"/>
      <c r="G417" s="58"/>
      <c r="H417" s="58"/>
      <c r="I417" s="58"/>
      <c r="J417" s="58"/>
      <c r="K417" s="58"/>
      <c r="L417" s="58"/>
      <c r="M417" s="58"/>
      <c r="N417" s="58"/>
      <c r="O417" s="58"/>
      <c r="P417" s="58"/>
      <c r="Q417" s="58"/>
      <c r="R417" s="58"/>
      <c r="S417" s="58"/>
      <c r="T417" s="58"/>
      <c r="U417" s="58"/>
      <c r="V417" s="58"/>
      <c r="W417" s="58"/>
      <c r="X417" s="58"/>
    </row>
    <row r="418" spans="1:24" ht="15.75" customHeight="1" x14ac:dyDescent="0.2">
      <c r="A418" s="58"/>
      <c r="B418" s="58"/>
      <c r="C418" s="58"/>
      <c r="D418" s="58"/>
      <c r="E418" s="58"/>
      <c r="F418" s="58"/>
      <c r="G418" s="58"/>
      <c r="H418" s="58"/>
      <c r="I418" s="58"/>
      <c r="J418" s="58"/>
      <c r="K418" s="58"/>
      <c r="L418" s="58"/>
      <c r="M418" s="58"/>
      <c r="N418" s="58"/>
      <c r="O418" s="58"/>
      <c r="P418" s="58"/>
      <c r="Q418" s="58"/>
      <c r="R418" s="58"/>
      <c r="S418" s="58"/>
      <c r="T418" s="58"/>
      <c r="U418" s="58"/>
      <c r="V418" s="58"/>
      <c r="W418" s="58"/>
      <c r="X418" s="58"/>
    </row>
    <row r="419" spans="1:24" ht="15.75" customHeight="1" x14ac:dyDescent="0.2">
      <c r="A419" s="58"/>
      <c r="B419" s="58"/>
      <c r="C419" s="58"/>
      <c r="D419" s="58"/>
      <c r="E419" s="58"/>
      <c r="F419" s="58"/>
      <c r="G419" s="58"/>
      <c r="H419" s="58"/>
      <c r="I419" s="58"/>
      <c r="J419" s="58"/>
      <c r="K419" s="58"/>
      <c r="L419" s="58"/>
      <c r="M419" s="58"/>
      <c r="N419" s="58"/>
      <c r="O419" s="58"/>
      <c r="P419" s="58"/>
      <c r="Q419" s="58"/>
      <c r="R419" s="58"/>
      <c r="S419" s="58"/>
      <c r="T419" s="58"/>
      <c r="U419" s="58"/>
      <c r="V419" s="58"/>
      <c r="W419" s="58"/>
      <c r="X419" s="58"/>
    </row>
    <row r="420" spans="1:24" ht="15.75" customHeight="1" x14ac:dyDescent="0.2">
      <c r="A420" s="58"/>
      <c r="B420" s="58"/>
      <c r="C420" s="58"/>
      <c r="D420" s="58"/>
      <c r="E420" s="58"/>
      <c r="F420" s="58"/>
      <c r="G420" s="58"/>
      <c r="H420" s="58"/>
      <c r="I420" s="58"/>
      <c r="J420" s="58"/>
      <c r="K420" s="58"/>
      <c r="L420" s="58"/>
      <c r="M420" s="58"/>
      <c r="N420" s="58"/>
      <c r="O420" s="58"/>
      <c r="P420" s="58"/>
      <c r="Q420" s="58"/>
      <c r="R420" s="58"/>
      <c r="S420" s="58"/>
      <c r="T420" s="58"/>
      <c r="U420" s="58"/>
      <c r="V420" s="58"/>
      <c r="W420" s="58"/>
      <c r="X420" s="58"/>
    </row>
    <row r="421" spans="1:24" ht="15.75" customHeight="1" x14ac:dyDescent="0.2">
      <c r="A421" s="58"/>
      <c r="B421" s="58"/>
      <c r="C421" s="58"/>
      <c r="D421" s="58"/>
      <c r="E421" s="58"/>
      <c r="F421" s="58"/>
      <c r="G421" s="58"/>
      <c r="H421" s="58"/>
      <c r="I421" s="58"/>
      <c r="J421" s="58"/>
      <c r="K421" s="58"/>
      <c r="L421" s="58"/>
      <c r="M421" s="58"/>
      <c r="N421" s="58"/>
      <c r="O421" s="58"/>
      <c r="P421" s="58"/>
      <c r="Q421" s="58"/>
      <c r="R421" s="58"/>
      <c r="S421" s="58"/>
      <c r="T421" s="58"/>
      <c r="U421" s="58"/>
      <c r="V421" s="58"/>
      <c r="W421" s="58"/>
      <c r="X421" s="58"/>
    </row>
    <row r="422" spans="1:24" ht="15.75" customHeight="1" x14ac:dyDescent="0.2">
      <c r="A422" s="58"/>
      <c r="B422" s="58"/>
      <c r="C422" s="58"/>
      <c r="D422" s="58"/>
      <c r="E422" s="58"/>
      <c r="F422" s="58"/>
      <c r="G422" s="58"/>
      <c r="H422" s="58"/>
      <c r="I422" s="58"/>
      <c r="J422" s="58"/>
      <c r="K422" s="58"/>
      <c r="L422" s="58"/>
      <c r="M422" s="58"/>
      <c r="N422" s="58"/>
      <c r="O422" s="58"/>
      <c r="P422" s="58"/>
      <c r="Q422" s="58"/>
      <c r="R422" s="58"/>
      <c r="S422" s="58"/>
      <c r="T422" s="58"/>
      <c r="U422" s="58"/>
      <c r="V422" s="58"/>
      <c r="W422" s="58"/>
      <c r="X422" s="58"/>
    </row>
    <row r="423" spans="1:24" ht="15.75" customHeight="1" x14ac:dyDescent="0.2">
      <c r="A423" s="58"/>
      <c r="B423" s="58"/>
      <c r="C423" s="58"/>
      <c r="D423" s="58"/>
      <c r="E423" s="58"/>
      <c r="F423" s="58"/>
      <c r="G423" s="58"/>
      <c r="H423" s="58"/>
      <c r="I423" s="58"/>
      <c r="J423" s="58"/>
      <c r="K423" s="58"/>
      <c r="L423" s="58"/>
      <c r="M423" s="58"/>
      <c r="N423" s="58"/>
      <c r="O423" s="58"/>
      <c r="P423" s="58"/>
      <c r="Q423" s="58"/>
      <c r="R423" s="58"/>
      <c r="S423" s="58"/>
      <c r="T423" s="58"/>
      <c r="U423" s="58"/>
      <c r="V423" s="58"/>
      <c r="W423" s="58"/>
      <c r="X423" s="58"/>
    </row>
    <row r="424" spans="1:24" ht="15.75" customHeight="1" x14ac:dyDescent="0.2">
      <c r="A424" s="58"/>
      <c r="B424" s="58"/>
      <c r="C424" s="58"/>
      <c r="D424" s="58"/>
      <c r="E424" s="58"/>
      <c r="F424" s="58"/>
      <c r="G424" s="58"/>
      <c r="H424" s="58"/>
      <c r="I424" s="58"/>
      <c r="J424" s="58"/>
      <c r="K424" s="58"/>
      <c r="L424" s="58"/>
      <c r="M424" s="58"/>
      <c r="N424" s="58"/>
      <c r="O424" s="58"/>
      <c r="P424" s="58"/>
      <c r="Q424" s="58"/>
      <c r="R424" s="58"/>
      <c r="S424" s="58"/>
      <c r="T424" s="58"/>
      <c r="U424" s="58"/>
      <c r="V424" s="58"/>
      <c r="W424" s="58"/>
      <c r="X424" s="58"/>
    </row>
    <row r="425" spans="1:24" ht="15.75" customHeight="1" x14ac:dyDescent="0.2">
      <c r="A425" s="58"/>
      <c r="B425" s="58"/>
      <c r="C425" s="58"/>
      <c r="D425" s="58"/>
      <c r="E425" s="58"/>
      <c r="F425" s="58"/>
      <c r="G425" s="58"/>
      <c r="H425" s="58"/>
      <c r="I425" s="58"/>
      <c r="J425" s="58"/>
      <c r="K425" s="58"/>
      <c r="L425" s="58"/>
      <c r="M425" s="58"/>
      <c r="N425" s="58"/>
      <c r="O425" s="58"/>
      <c r="P425" s="58"/>
      <c r="Q425" s="58"/>
      <c r="R425" s="58"/>
      <c r="S425" s="58"/>
      <c r="T425" s="58"/>
      <c r="U425" s="58"/>
      <c r="V425" s="58"/>
      <c r="W425" s="58"/>
      <c r="X425" s="58"/>
    </row>
    <row r="426" spans="1:24" ht="15.75" customHeight="1" x14ac:dyDescent="0.2">
      <c r="A426" s="58"/>
      <c r="B426" s="58"/>
      <c r="C426" s="58"/>
      <c r="D426" s="58"/>
      <c r="E426" s="58"/>
      <c r="F426" s="58"/>
      <c r="G426" s="58"/>
      <c r="H426" s="58"/>
      <c r="I426" s="58"/>
      <c r="J426" s="58"/>
      <c r="K426" s="58"/>
      <c r="L426" s="58"/>
      <c r="M426" s="58"/>
      <c r="N426" s="58"/>
      <c r="O426" s="58"/>
      <c r="P426" s="58"/>
      <c r="Q426" s="58"/>
      <c r="R426" s="58"/>
      <c r="S426" s="58"/>
      <c r="T426" s="58"/>
      <c r="U426" s="58"/>
      <c r="V426" s="58"/>
      <c r="W426" s="58"/>
      <c r="X426" s="58"/>
    </row>
    <row r="427" spans="1:24" ht="15.75" customHeight="1" x14ac:dyDescent="0.2">
      <c r="A427" s="58"/>
      <c r="B427" s="58"/>
      <c r="C427" s="58"/>
      <c r="D427" s="58"/>
      <c r="E427" s="58"/>
      <c r="F427" s="58"/>
      <c r="G427" s="58"/>
      <c r="H427" s="58"/>
      <c r="I427" s="58"/>
      <c r="J427" s="58"/>
      <c r="K427" s="58"/>
      <c r="L427" s="58"/>
      <c r="M427" s="58"/>
      <c r="N427" s="58"/>
      <c r="O427" s="58"/>
      <c r="P427" s="58"/>
      <c r="Q427" s="58"/>
      <c r="R427" s="58"/>
      <c r="S427" s="58"/>
      <c r="T427" s="58"/>
      <c r="U427" s="58"/>
      <c r="V427" s="58"/>
      <c r="W427" s="58"/>
      <c r="X427" s="58"/>
    </row>
    <row r="428" spans="1:24" ht="15.75" customHeight="1" x14ac:dyDescent="0.2">
      <c r="A428" s="58"/>
      <c r="B428" s="58"/>
      <c r="C428" s="58"/>
      <c r="D428" s="58"/>
      <c r="E428" s="58"/>
      <c r="F428" s="58"/>
      <c r="G428" s="58"/>
      <c r="H428" s="58"/>
      <c r="I428" s="58"/>
      <c r="J428" s="58"/>
      <c r="K428" s="58"/>
      <c r="L428" s="58"/>
      <c r="M428" s="58"/>
      <c r="N428" s="58"/>
      <c r="O428" s="58"/>
      <c r="P428" s="58"/>
      <c r="Q428" s="58"/>
      <c r="R428" s="58"/>
      <c r="S428" s="58"/>
      <c r="T428" s="58"/>
      <c r="U428" s="58"/>
      <c r="V428" s="58"/>
      <c r="W428" s="58"/>
      <c r="X428" s="58"/>
    </row>
    <row r="429" spans="1:24" ht="15.75" customHeight="1" x14ac:dyDescent="0.2">
      <c r="A429" s="58"/>
      <c r="B429" s="58"/>
      <c r="C429" s="58"/>
      <c r="D429" s="58"/>
      <c r="E429" s="58"/>
      <c r="F429" s="58"/>
      <c r="G429" s="58"/>
      <c r="H429" s="58"/>
      <c r="I429" s="58"/>
      <c r="J429" s="58"/>
      <c r="K429" s="58"/>
      <c r="L429" s="58"/>
      <c r="M429" s="58"/>
      <c r="N429" s="58"/>
      <c r="O429" s="58"/>
      <c r="P429" s="58"/>
      <c r="Q429" s="58"/>
      <c r="R429" s="58"/>
      <c r="S429" s="58"/>
      <c r="T429" s="58"/>
      <c r="U429" s="58"/>
      <c r="V429" s="58"/>
      <c r="W429" s="58"/>
      <c r="X429" s="58"/>
    </row>
    <row r="430" spans="1:24" ht="15.75" customHeight="1" x14ac:dyDescent="0.2">
      <c r="A430" s="58"/>
      <c r="B430" s="58"/>
      <c r="C430" s="58"/>
      <c r="D430" s="58"/>
      <c r="E430" s="58"/>
      <c r="F430" s="58"/>
      <c r="G430" s="58"/>
      <c r="H430" s="58"/>
      <c r="I430" s="58"/>
      <c r="J430" s="58"/>
      <c r="K430" s="58"/>
      <c r="L430" s="58"/>
      <c r="M430" s="58"/>
      <c r="N430" s="58"/>
      <c r="O430" s="58"/>
      <c r="P430" s="58"/>
      <c r="Q430" s="58"/>
      <c r="R430" s="58"/>
      <c r="S430" s="58"/>
      <c r="T430" s="58"/>
      <c r="U430" s="58"/>
      <c r="V430" s="58"/>
      <c r="W430" s="58"/>
      <c r="X430" s="58"/>
    </row>
    <row r="431" spans="1:24" ht="15.75" customHeight="1" x14ac:dyDescent="0.2">
      <c r="A431" s="58"/>
      <c r="B431" s="58"/>
      <c r="C431" s="58"/>
      <c r="D431" s="58"/>
      <c r="E431" s="58"/>
      <c r="F431" s="58"/>
      <c r="G431" s="58"/>
      <c r="H431" s="58"/>
      <c r="I431" s="58"/>
      <c r="J431" s="58"/>
      <c r="K431" s="58"/>
      <c r="L431" s="58"/>
      <c r="M431" s="58"/>
      <c r="N431" s="58"/>
      <c r="O431" s="58"/>
      <c r="P431" s="58"/>
      <c r="Q431" s="58"/>
      <c r="R431" s="58"/>
      <c r="S431" s="58"/>
      <c r="T431" s="58"/>
      <c r="U431" s="58"/>
      <c r="V431" s="58"/>
      <c r="W431" s="58"/>
      <c r="X431" s="58"/>
    </row>
    <row r="432" spans="1:24" ht="15.75" customHeight="1" x14ac:dyDescent="0.2">
      <c r="A432" s="58"/>
      <c r="B432" s="58"/>
      <c r="C432" s="58"/>
      <c r="D432" s="58"/>
      <c r="E432" s="58"/>
      <c r="F432" s="58"/>
      <c r="G432" s="58"/>
      <c r="H432" s="58"/>
      <c r="I432" s="58"/>
      <c r="J432" s="58"/>
      <c r="K432" s="58"/>
      <c r="L432" s="58"/>
      <c r="M432" s="58"/>
      <c r="N432" s="58"/>
      <c r="O432" s="58"/>
      <c r="P432" s="58"/>
      <c r="Q432" s="58"/>
      <c r="R432" s="58"/>
      <c r="S432" s="58"/>
      <c r="T432" s="58"/>
      <c r="U432" s="58"/>
      <c r="V432" s="58"/>
      <c r="W432" s="58"/>
      <c r="X432" s="58"/>
    </row>
    <row r="433" spans="1:24" ht="15.75" customHeight="1" x14ac:dyDescent="0.2">
      <c r="A433" s="58"/>
      <c r="B433" s="58"/>
      <c r="C433" s="58"/>
      <c r="D433" s="58"/>
      <c r="E433" s="58"/>
      <c r="F433" s="58"/>
      <c r="G433" s="58"/>
      <c r="H433" s="58"/>
      <c r="I433" s="58"/>
      <c r="J433" s="58"/>
      <c r="K433" s="58"/>
      <c r="L433" s="58"/>
      <c r="M433" s="58"/>
      <c r="N433" s="58"/>
      <c r="O433" s="58"/>
      <c r="P433" s="58"/>
      <c r="Q433" s="58"/>
      <c r="R433" s="58"/>
      <c r="S433" s="58"/>
      <c r="T433" s="58"/>
      <c r="U433" s="58"/>
      <c r="V433" s="58"/>
      <c r="W433" s="58"/>
      <c r="X433" s="58"/>
    </row>
    <row r="434" spans="1:24" ht="15.75" customHeight="1" x14ac:dyDescent="0.2">
      <c r="A434" s="58"/>
      <c r="B434" s="58"/>
      <c r="C434" s="58"/>
      <c r="D434" s="58"/>
      <c r="E434" s="58"/>
      <c r="F434" s="58"/>
      <c r="G434" s="58"/>
      <c r="H434" s="58"/>
      <c r="I434" s="58"/>
      <c r="J434" s="58"/>
      <c r="K434" s="58"/>
      <c r="L434" s="58"/>
      <c r="M434" s="58"/>
      <c r="N434" s="58"/>
      <c r="O434" s="58"/>
      <c r="P434" s="58"/>
      <c r="Q434" s="58"/>
      <c r="R434" s="58"/>
      <c r="S434" s="58"/>
      <c r="T434" s="58"/>
      <c r="U434" s="58"/>
      <c r="V434" s="58"/>
      <c r="W434" s="58"/>
      <c r="X434" s="58"/>
    </row>
    <row r="435" spans="1:24" ht="15.75" customHeight="1" x14ac:dyDescent="0.2">
      <c r="A435" s="58"/>
      <c r="B435" s="58"/>
      <c r="C435" s="58"/>
      <c r="D435" s="58"/>
      <c r="E435" s="58"/>
      <c r="F435" s="58"/>
      <c r="G435" s="58"/>
      <c r="H435" s="58"/>
      <c r="I435" s="58"/>
      <c r="J435" s="58"/>
      <c r="K435" s="58"/>
      <c r="L435" s="58"/>
      <c r="M435" s="58"/>
      <c r="N435" s="58"/>
      <c r="O435" s="58"/>
      <c r="P435" s="58"/>
      <c r="Q435" s="58"/>
      <c r="R435" s="58"/>
      <c r="S435" s="58"/>
      <c r="T435" s="58"/>
      <c r="U435" s="58"/>
      <c r="V435" s="58"/>
      <c r="W435" s="58"/>
      <c r="X435" s="58"/>
    </row>
    <row r="436" spans="1:24" ht="15.75" customHeight="1" x14ac:dyDescent="0.2">
      <c r="A436" s="58"/>
      <c r="B436" s="58"/>
      <c r="C436" s="58"/>
      <c r="D436" s="58"/>
      <c r="E436" s="58"/>
      <c r="F436" s="58"/>
      <c r="G436" s="58"/>
      <c r="H436" s="58"/>
      <c r="I436" s="58"/>
      <c r="J436" s="58"/>
      <c r="K436" s="58"/>
      <c r="L436" s="58"/>
      <c r="M436" s="58"/>
      <c r="N436" s="58"/>
      <c r="O436" s="58"/>
      <c r="P436" s="58"/>
      <c r="Q436" s="58"/>
      <c r="R436" s="58"/>
      <c r="S436" s="58"/>
      <c r="T436" s="58"/>
      <c r="U436" s="58"/>
      <c r="V436" s="58"/>
      <c r="W436" s="58"/>
      <c r="X436" s="58"/>
    </row>
    <row r="437" spans="1:24" ht="15.75" customHeight="1" x14ac:dyDescent="0.2">
      <c r="A437" s="58"/>
      <c r="B437" s="58"/>
      <c r="C437" s="58"/>
      <c r="D437" s="58"/>
      <c r="E437" s="58"/>
      <c r="F437" s="58"/>
      <c r="G437" s="58"/>
      <c r="H437" s="58"/>
      <c r="I437" s="58"/>
      <c r="J437" s="58"/>
      <c r="K437" s="58"/>
      <c r="L437" s="58"/>
      <c r="M437" s="58"/>
      <c r="N437" s="58"/>
      <c r="O437" s="58"/>
      <c r="P437" s="58"/>
      <c r="Q437" s="58"/>
      <c r="R437" s="58"/>
      <c r="S437" s="58"/>
      <c r="T437" s="58"/>
      <c r="U437" s="58"/>
      <c r="V437" s="58"/>
      <c r="W437" s="58"/>
      <c r="X437" s="58"/>
    </row>
    <row r="438" spans="1:24" ht="15.75" customHeight="1" x14ac:dyDescent="0.2">
      <c r="A438" s="58"/>
      <c r="B438" s="58"/>
      <c r="C438" s="58"/>
      <c r="D438" s="58"/>
      <c r="E438" s="58"/>
      <c r="F438" s="58"/>
      <c r="G438" s="58"/>
      <c r="H438" s="58"/>
      <c r="I438" s="58"/>
      <c r="J438" s="58"/>
      <c r="K438" s="58"/>
      <c r="L438" s="58"/>
      <c r="M438" s="58"/>
      <c r="N438" s="58"/>
      <c r="O438" s="58"/>
      <c r="P438" s="58"/>
      <c r="Q438" s="58"/>
      <c r="R438" s="58"/>
      <c r="S438" s="58"/>
      <c r="T438" s="58"/>
      <c r="U438" s="58"/>
      <c r="V438" s="58"/>
      <c r="W438" s="58"/>
      <c r="X438" s="58"/>
    </row>
    <row r="439" spans="1:24" ht="15.75" customHeight="1" x14ac:dyDescent="0.2">
      <c r="A439" s="58"/>
      <c r="B439" s="58"/>
      <c r="C439" s="58"/>
      <c r="D439" s="58"/>
      <c r="E439" s="58"/>
      <c r="F439" s="58"/>
      <c r="G439" s="58"/>
      <c r="H439" s="58"/>
      <c r="I439" s="58"/>
      <c r="J439" s="58"/>
      <c r="K439" s="58"/>
      <c r="L439" s="58"/>
      <c r="M439" s="58"/>
      <c r="N439" s="58"/>
      <c r="O439" s="58"/>
      <c r="P439" s="58"/>
      <c r="Q439" s="58"/>
      <c r="R439" s="58"/>
      <c r="S439" s="58"/>
      <c r="T439" s="58"/>
      <c r="U439" s="58"/>
      <c r="V439" s="58"/>
      <c r="W439" s="58"/>
      <c r="X439" s="58"/>
    </row>
    <row r="440" spans="1:24" ht="15.75" customHeight="1" x14ac:dyDescent="0.2">
      <c r="A440" s="58"/>
      <c r="B440" s="58"/>
      <c r="C440" s="58"/>
      <c r="D440" s="58"/>
      <c r="E440" s="58"/>
      <c r="F440" s="58"/>
      <c r="G440" s="58"/>
      <c r="H440" s="58"/>
      <c r="I440" s="58"/>
      <c r="J440" s="58"/>
      <c r="K440" s="58"/>
      <c r="L440" s="58"/>
      <c r="M440" s="58"/>
      <c r="N440" s="58"/>
      <c r="O440" s="58"/>
      <c r="P440" s="58"/>
      <c r="Q440" s="58"/>
      <c r="R440" s="58"/>
      <c r="S440" s="58"/>
      <c r="T440" s="58"/>
      <c r="U440" s="58"/>
      <c r="V440" s="58"/>
      <c r="W440" s="58"/>
      <c r="X440" s="58"/>
    </row>
    <row r="441" spans="1:24" ht="15.75" customHeight="1" x14ac:dyDescent="0.2">
      <c r="A441" s="58"/>
      <c r="B441" s="58"/>
      <c r="C441" s="58"/>
      <c r="D441" s="58"/>
      <c r="E441" s="58"/>
      <c r="F441" s="58"/>
      <c r="G441" s="58"/>
      <c r="H441" s="58"/>
      <c r="I441" s="58"/>
      <c r="J441" s="58"/>
      <c r="K441" s="58"/>
      <c r="L441" s="58"/>
      <c r="M441" s="58"/>
      <c r="N441" s="58"/>
      <c r="O441" s="58"/>
      <c r="P441" s="58"/>
      <c r="Q441" s="58"/>
      <c r="R441" s="58"/>
      <c r="S441" s="58"/>
      <c r="T441" s="58"/>
      <c r="U441" s="58"/>
      <c r="V441" s="58"/>
      <c r="W441" s="58"/>
      <c r="X441" s="58"/>
    </row>
    <row r="442" spans="1:24" ht="15.75" customHeight="1" x14ac:dyDescent="0.2">
      <c r="A442" s="58"/>
      <c r="B442" s="58"/>
      <c r="C442" s="58"/>
      <c r="D442" s="58"/>
      <c r="E442" s="58"/>
      <c r="F442" s="58"/>
      <c r="G442" s="58"/>
      <c r="H442" s="58"/>
      <c r="I442" s="58"/>
      <c r="J442" s="58"/>
      <c r="K442" s="58"/>
      <c r="L442" s="58"/>
      <c r="M442" s="58"/>
      <c r="N442" s="58"/>
      <c r="O442" s="58"/>
      <c r="P442" s="58"/>
      <c r="Q442" s="58"/>
      <c r="R442" s="58"/>
      <c r="S442" s="58"/>
      <c r="T442" s="58"/>
      <c r="U442" s="58"/>
      <c r="V442" s="58"/>
      <c r="W442" s="58"/>
      <c r="X442" s="58"/>
    </row>
    <row r="443" spans="1:24" ht="15.75" customHeight="1" x14ac:dyDescent="0.2">
      <c r="A443" s="58"/>
      <c r="B443" s="58"/>
      <c r="C443" s="58"/>
      <c r="D443" s="58"/>
      <c r="E443" s="58"/>
      <c r="F443" s="58"/>
      <c r="G443" s="58"/>
      <c r="H443" s="58"/>
      <c r="I443" s="58"/>
      <c r="J443" s="58"/>
      <c r="K443" s="58"/>
      <c r="L443" s="58"/>
      <c r="M443" s="58"/>
      <c r="N443" s="58"/>
      <c r="O443" s="58"/>
      <c r="P443" s="58"/>
      <c r="Q443" s="58"/>
      <c r="R443" s="58"/>
      <c r="S443" s="58"/>
      <c r="T443" s="58"/>
      <c r="U443" s="58"/>
      <c r="V443" s="58"/>
      <c r="W443" s="58"/>
      <c r="X443" s="58"/>
    </row>
    <row r="444" spans="1:24" ht="15.75" customHeight="1" x14ac:dyDescent="0.2">
      <c r="A444" s="58"/>
      <c r="B444" s="58"/>
      <c r="C444" s="58"/>
      <c r="D444" s="58"/>
      <c r="E444" s="58"/>
      <c r="F444" s="58"/>
      <c r="G444" s="58"/>
      <c r="H444" s="58"/>
      <c r="I444" s="58"/>
      <c r="J444" s="58"/>
      <c r="K444" s="58"/>
      <c r="L444" s="58"/>
      <c r="M444" s="58"/>
      <c r="N444" s="58"/>
      <c r="O444" s="58"/>
      <c r="P444" s="58"/>
      <c r="Q444" s="58"/>
      <c r="R444" s="58"/>
      <c r="S444" s="58"/>
      <c r="T444" s="58"/>
      <c r="U444" s="58"/>
      <c r="V444" s="58"/>
      <c r="W444" s="58"/>
      <c r="X444" s="58"/>
    </row>
    <row r="445" spans="1:24" ht="15.75" customHeight="1" x14ac:dyDescent="0.2">
      <c r="A445" s="58"/>
      <c r="B445" s="58"/>
      <c r="C445" s="58"/>
      <c r="D445" s="58"/>
      <c r="E445" s="58"/>
      <c r="F445" s="58"/>
      <c r="G445" s="58"/>
      <c r="H445" s="58"/>
      <c r="I445" s="58"/>
      <c r="J445" s="58"/>
      <c r="K445" s="58"/>
      <c r="L445" s="58"/>
      <c r="M445" s="58"/>
      <c r="N445" s="58"/>
      <c r="O445" s="58"/>
      <c r="P445" s="58"/>
      <c r="Q445" s="58"/>
      <c r="R445" s="58"/>
      <c r="S445" s="58"/>
      <c r="T445" s="58"/>
      <c r="U445" s="58"/>
      <c r="V445" s="58"/>
      <c r="W445" s="58"/>
      <c r="X445" s="58"/>
    </row>
    <row r="446" spans="1:24" ht="15.75" customHeight="1" x14ac:dyDescent="0.2">
      <c r="A446" s="58"/>
      <c r="B446" s="58"/>
      <c r="C446" s="58"/>
      <c r="D446" s="58"/>
      <c r="E446" s="58"/>
      <c r="F446" s="58"/>
      <c r="G446" s="58"/>
      <c r="H446" s="58"/>
      <c r="I446" s="58"/>
      <c r="J446" s="58"/>
      <c r="K446" s="58"/>
      <c r="L446" s="58"/>
      <c r="M446" s="58"/>
      <c r="N446" s="58"/>
      <c r="O446" s="58"/>
      <c r="P446" s="58"/>
      <c r="Q446" s="58"/>
      <c r="R446" s="58"/>
      <c r="S446" s="58"/>
      <c r="T446" s="58"/>
      <c r="U446" s="58"/>
      <c r="V446" s="58"/>
      <c r="W446" s="58"/>
      <c r="X446" s="58"/>
    </row>
    <row r="447" spans="1:24" ht="15.75" customHeight="1" x14ac:dyDescent="0.2">
      <c r="A447" s="58"/>
      <c r="B447" s="58"/>
      <c r="C447" s="58"/>
      <c r="D447" s="58"/>
      <c r="E447" s="58"/>
      <c r="F447" s="58"/>
      <c r="G447" s="58"/>
      <c r="H447" s="58"/>
      <c r="I447" s="58"/>
      <c r="J447" s="58"/>
      <c r="K447" s="58"/>
      <c r="L447" s="58"/>
      <c r="M447" s="58"/>
      <c r="N447" s="58"/>
      <c r="O447" s="58"/>
      <c r="P447" s="58"/>
      <c r="Q447" s="58"/>
      <c r="R447" s="58"/>
      <c r="S447" s="58"/>
      <c r="T447" s="58"/>
      <c r="U447" s="58"/>
      <c r="V447" s="58"/>
      <c r="W447" s="58"/>
      <c r="X447" s="58"/>
    </row>
    <row r="448" spans="1:24" ht="15.75" customHeight="1" x14ac:dyDescent="0.2">
      <c r="A448" s="58"/>
      <c r="B448" s="58"/>
      <c r="C448" s="58"/>
      <c r="D448" s="58"/>
      <c r="E448" s="58"/>
      <c r="F448" s="58"/>
      <c r="G448" s="58"/>
      <c r="H448" s="58"/>
      <c r="I448" s="58"/>
      <c r="J448" s="58"/>
      <c r="K448" s="58"/>
      <c r="L448" s="58"/>
      <c r="M448" s="58"/>
      <c r="N448" s="58"/>
      <c r="O448" s="58"/>
      <c r="P448" s="58"/>
      <c r="Q448" s="58"/>
      <c r="R448" s="58"/>
      <c r="S448" s="58"/>
      <c r="T448" s="58"/>
      <c r="U448" s="58"/>
      <c r="V448" s="58"/>
      <c r="W448" s="58"/>
      <c r="X448" s="58"/>
    </row>
    <row r="449" spans="1:24" ht="15.75" customHeight="1" x14ac:dyDescent="0.2">
      <c r="A449" s="58"/>
      <c r="B449" s="58"/>
      <c r="C449" s="58"/>
      <c r="D449" s="58"/>
      <c r="E449" s="58"/>
      <c r="F449" s="58"/>
      <c r="G449" s="58"/>
      <c r="H449" s="58"/>
      <c r="I449" s="58"/>
      <c r="J449" s="58"/>
      <c r="K449" s="58"/>
      <c r="L449" s="58"/>
      <c r="M449" s="58"/>
      <c r="N449" s="58"/>
      <c r="O449" s="58"/>
      <c r="P449" s="58"/>
      <c r="Q449" s="58"/>
      <c r="R449" s="58"/>
      <c r="S449" s="58"/>
      <c r="T449" s="58"/>
      <c r="U449" s="58"/>
      <c r="V449" s="58"/>
      <c r="W449" s="58"/>
      <c r="X449" s="58"/>
    </row>
    <row r="450" spans="1:24" ht="15.75" customHeight="1" x14ac:dyDescent="0.2">
      <c r="A450" s="58"/>
      <c r="B450" s="58"/>
      <c r="C450" s="58"/>
      <c r="D450" s="58"/>
      <c r="E450" s="58"/>
      <c r="F450" s="58"/>
      <c r="G450" s="58"/>
      <c r="H450" s="58"/>
      <c r="I450" s="58"/>
      <c r="J450" s="58"/>
      <c r="K450" s="58"/>
      <c r="L450" s="58"/>
      <c r="M450" s="58"/>
      <c r="N450" s="58"/>
      <c r="O450" s="58"/>
      <c r="P450" s="58"/>
      <c r="Q450" s="58"/>
      <c r="R450" s="58"/>
      <c r="S450" s="58"/>
      <c r="T450" s="58"/>
      <c r="U450" s="58"/>
      <c r="V450" s="58"/>
      <c r="W450" s="58"/>
      <c r="X450" s="58"/>
    </row>
    <row r="451" spans="1:24" ht="15.75" customHeight="1" x14ac:dyDescent="0.2">
      <c r="A451" s="58"/>
      <c r="B451" s="58"/>
      <c r="C451" s="58"/>
      <c r="D451" s="58"/>
      <c r="E451" s="58"/>
      <c r="F451" s="58"/>
      <c r="G451" s="58"/>
      <c r="H451" s="58"/>
      <c r="I451" s="58"/>
      <c r="J451" s="58"/>
      <c r="K451" s="58"/>
      <c r="L451" s="58"/>
      <c r="M451" s="58"/>
      <c r="N451" s="58"/>
      <c r="O451" s="58"/>
      <c r="P451" s="58"/>
      <c r="Q451" s="58"/>
      <c r="R451" s="58"/>
      <c r="S451" s="58"/>
      <c r="T451" s="58"/>
      <c r="U451" s="58"/>
      <c r="V451" s="58"/>
      <c r="W451" s="58"/>
      <c r="X451" s="58"/>
    </row>
    <row r="452" spans="1:24" ht="15.75" customHeight="1" x14ac:dyDescent="0.2">
      <c r="A452" s="58"/>
      <c r="B452" s="58"/>
      <c r="C452" s="58"/>
      <c r="D452" s="58"/>
      <c r="E452" s="58"/>
      <c r="F452" s="58"/>
      <c r="G452" s="58"/>
      <c r="H452" s="58"/>
      <c r="I452" s="58"/>
      <c r="J452" s="58"/>
      <c r="K452" s="58"/>
      <c r="L452" s="58"/>
      <c r="M452" s="58"/>
      <c r="N452" s="58"/>
      <c r="O452" s="58"/>
      <c r="P452" s="58"/>
      <c r="Q452" s="58"/>
      <c r="R452" s="58"/>
      <c r="S452" s="58"/>
      <c r="T452" s="58"/>
      <c r="U452" s="58"/>
      <c r="V452" s="58"/>
      <c r="W452" s="58"/>
      <c r="X452" s="58"/>
    </row>
    <row r="453" spans="1:24" ht="15.75" customHeight="1" x14ac:dyDescent="0.2">
      <c r="A453" s="58"/>
      <c r="B453" s="58"/>
      <c r="C453" s="58"/>
      <c r="D453" s="58"/>
      <c r="E453" s="58"/>
      <c r="F453" s="58"/>
      <c r="G453" s="58"/>
      <c r="H453" s="58"/>
      <c r="I453" s="58"/>
      <c r="J453" s="58"/>
      <c r="K453" s="58"/>
      <c r="L453" s="58"/>
      <c r="M453" s="58"/>
      <c r="N453" s="58"/>
      <c r="O453" s="58"/>
      <c r="P453" s="58"/>
      <c r="Q453" s="58"/>
      <c r="R453" s="58"/>
      <c r="S453" s="58"/>
      <c r="T453" s="58"/>
      <c r="U453" s="58"/>
      <c r="V453" s="58"/>
      <c r="W453" s="58"/>
      <c r="X453" s="58"/>
    </row>
    <row r="454" spans="1:24" ht="15.75" customHeight="1" x14ac:dyDescent="0.2">
      <c r="A454" s="58"/>
      <c r="B454" s="58"/>
      <c r="C454" s="58"/>
      <c r="D454" s="58"/>
      <c r="E454" s="58"/>
      <c r="F454" s="58"/>
      <c r="G454" s="58"/>
      <c r="H454" s="58"/>
      <c r="I454" s="58"/>
      <c r="J454" s="58"/>
      <c r="K454" s="58"/>
      <c r="L454" s="58"/>
      <c r="M454" s="58"/>
      <c r="N454" s="58"/>
      <c r="O454" s="58"/>
      <c r="P454" s="58"/>
      <c r="Q454" s="58"/>
      <c r="R454" s="58"/>
      <c r="S454" s="58"/>
      <c r="T454" s="58"/>
      <c r="U454" s="58"/>
      <c r="V454" s="58"/>
      <c r="W454" s="58"/>
      <c r="X454" s="58"/>
    </row>
    <row r="455" spans="1:24" ht="15.75" customHeight="1" x14ac:dyDescent="0.2">
      <c r="A455" s="58"/>
      <c r="B455" s="58"/>
      <c r="C455" s="58"/>
      <c r="D455" s="58"/>
      <c r="E455" s="58"/>
      <c r="F455" s="58"/>
      <c r="G455" s="58"/>
      <c r="H455" s="58"/>
      <c r="I455" s="58"/>
      <c r="J455" s="58"/>
      <c r="K455" s="58"/>
      <c r="L455" s="58"/>
      <c r="M455" s="58"/>
      <c r="N455" s="58"/>
      <c r="O455" s="58"/>
      <c r="P455" s="58"/>
      <c r="Q455" s="58"/>
      <c r="R455" s="58"/>
      <c r="S455" s="58"/>
      <c r="T455" s="58"/>
      <c r="U455" s="58"/>
      <c r="V455" s="58"/>
      <c r="W455" s="58"/>
      <c r="X455" s="58"/>
    </row>
    <row r="456" spans="1:24" ht="15.75" customHeight="1" x14ac:dyDescent="0.2">
      <c r="A456" s="58"/>
      <c r="B456" s="58"/>
      <c r="C456" s="58"/>
      <c r="D456" s="58"/>
      <c r="E456" s="58"/>
      <c r="F456" s="58"/>
      <c r="G456" s="58"/>
      <c r="H456" s="58"/>
      <c r="I456" s="58"/>
      <c r="J456" s="58"/>
      <c r="K456" s="58"/>
      <c r="L456" s="58"/>
      <c r="M456" s="58"/>
      <c r="N456" s="58"/>
      <c r="O456" s="58"/>
      <c r="P456" s="58"/>
      <c r="Q456" s="58"/>
      <c r="R456" s="58"/>
      <c r="S456" s="58"/>
      <c r="T456" s="58"/>
      <c r="U456" s="58"/>
      <c r="V456" s="58"/>
      <c r="W456" s="58"/>
      <c r="X456" s="58"/>
    </row>
    <row r="457" spans="1:24" ht="15.75" customHeight="1" x14ac:dyDescent="0.2">
      <c r="A457" s="58"/>
      <c r="B457" s="58"/>
      <c r="C457" s="58"/>
      <c r="D457" s="58"/>
      <c r="E457" s="58"/>
      <c r="F457" s="58"/>
      <c r="G457" s="58"/>
      <c r="H457" s="58"/>
      <c r="I457" s="58"/>
      <c r="J457" s="58"/>
      <c r="K457" s="58"/>
      <c r="L457" s="58"/>
      <c r="M457" s="58"/>
      <c r="N457" s="58"/>
      <c r="O457" s="58"/>
      <c r="P457" s="58"/>
      <c r="Q457" s="58"/>
      <c r="R457" s="58"/>
      <c r="S457" s="58"/>
      <c r="T457" s="58"/>
      <c r="U457" s="58"/>
      <c r="V457" s="58"/>
      <c r="W457" s="58"/>
      <c r="X457" s="58"/>
    </row>
    <row r="458" spans="1:24" ht="15.75" customHeight="1" x14ac:dyDescent="0.2">
      <c r="A458" s="58"/>
      <c r="B458" s="58"/>
      <c r="C458" s="58"/>
      <c r="D458" s="58"/>
      <c r="E458" s="58"/>
      <c r="F458" s="58"/>
      <c r="G458" s="58"/>
      <c r="H458" s="58"/>
      <c r="I458" s="58"/>
      <c r="J458" s="58"/>
      <c r="K458" s="58"/>
      <c r="L458" s="58"/>
      <c r="M458" s="58"/>
      <c r="N458" s="58"/>
      <c r="O458" s="58"/>
      <c r="P458" s="58"/>
      <c r="Q458" s="58"/>
      <c r="R458" s="58"/>
      <c r="S458" s="58"/>
      <c r="T458" s="58"/>
      <c r="U458" s="58"/>
      <c r="V458" s="58"/>
      <c r="W458" s="58"/>
      <c r="X458" s="58"/>
    </row>
    <row r="459" spans="1:24" ht="15.75" customHeight="1" x14ac:dyDescent="0.2">
      <c r="A459" s="58"/>
      <c r="B459" s="58"/>
      <c r="C459" s="58"/>
      <c r="D459" s="58"/>
      <c r="E459" s="58"/>
      <c r="F459" s="58"/>
      <c r="G459" s="58"/>
      <c r="H459" s="58"/>
      <c r="I459" s="58"/>
      <c r="J459" s="58"/>
      <c r="K459" s="58"/>
      <c r="L459" s="58"/>
      <c r="M459" s="58"/>
      <c r="N459" s="58"/>
      <c r="O459" s="58"/>
      <c r="P459" s="58"/>
      <c r="Q459" s="58"/>
      <c r="R459" s="58"/>
      <c r="S459" s="58"/>
      <c r="T459" s="58"/>
      <c r="U459" s="58"/>
      <c r="V459" s="58"/>
      <c r="W459" s="58"/>
      <c r="X459" s="58"/>
    </row>
    <row r="460" spans="1:24" ht="15.75" customHeight="1" x14ac:dyDescent="0.2">
      <c r="A460" s="58"/>
      <c r="B460" s="58"/>
      <c r="C460" s="58"/>
      <c r="D460" s="58"/>
      <c r="E460" s="58"/>
      <c r="F460" s="58"/>
      <c r="G460" s="58"/>
      <c r="H460" s="58"/>
      <c r="I460" s="58"/>
      <c r="J460" s="58"/>
      <c r="K460" s="58"/>
      <c r="L460" s="58"/>
      <c r="M460" s="58"/>
      <c r="N460" s="58"/>
      <c r="O460" s="58"/>
      <c r="P460" s="58"/>
      <c r="Q460" s="58"/>
      <c r="R460" s="58"/>
      <c r="S460" s="58"/>
      <c r="T460" s="58"/>
      <c r="U460" s="58"/>
      <c r="V460" s="58"/>
      <c r="W460" s="58"/>
      <c r="X460" s="58"/>
    </row>
    <row r="461" spans="1:24" ht="15.75" customHeight="1" x14ac:dyDescent="0.2">
      <c r="A461" s="58"/>
      <c r="B461" s="58"/>
      <c r="C461" s="58"/>
      <c r="D461" s="58"/>
      <c r="E461" s="58"/>
      <c r="F461" s="58"/>
      <c r="G461" s="58"/>
      <c r="H461" s="58"/>
      <c r="I461" s="58"/>
      <c r="J461" s="58"/>
      <c r="K461" s="58"/>
      <c r="L461" s="58"/>
      <c r="M461" s="58"/>
      <c r="N461" s="58"/>
      <c r="O461" s="58"/>
      <c r="P461" s="58"/>
      <c r="Q461" s="58"/>
      <c r="R461" s="58"/>
      <c r="S461" s="58"/>
      <c r="T461" s="58"/>
      <c r="U461" s="58"/>
      <c r="V461" s="58"/>
      <c r="W461" s="58"/>
      <c r="X461" s="58"/>
    </row>
    <row r="462" spans="1:24" ht="15.75" customHeight="1" x14ac:dyDescent="0.2">
      <c r="A462" s="58"/>
      <c r="B462" s="58"/>
      <c r="C462" s="58"/>
      <c r="D462" s="58"/>
      <c r="E462" s="58"/>
      <c r="F462" s="58"/>
      <c r="G462" s="58"/>
      <c r="H462" s="58"/>
      <c r="I462" s="58"/>
      <c r="J462" s="58"/>
      <c r="K462" s="58"/>
      <c r="L462" s="58"/>
      <c r="M462" s="58"/>
      <c r="N462" s="58"/>
      <c r="O462" s="58"/>
      <c r="P462" s="58"/>
      <c r="Q462" s="58"/>
      <c r="R462" s="58"/>
      <c r="S462" s="58"/>
      <c r="T462" s="58"/>
      <c r="U462" s="58"/>
      <c r="V462" s="58"/>
      <c r="W462" s="58"/>
      <c r="X462" s="58"/>
    </row>
    <row r="463" spans="1:24" ht="15.75" customHeight="1" x14ac:dyDescent="0.2">
      <c r="A463" s="58"/>
      <c r="B463" s="58"/>
      <c r="C463" s="58"/>
      <c r="D463" s="58"/>
      <c r="E463" s="58"/>
      <c r="F463" s="58"/>
      <c r="G463" s="58"/>
      <c r="H463" s="58"/>
      <c r="I463" s="58"/>
      <c r="J463" s="58"/>
      <c r="K463" s="58"/>
      <c r="L463" s="58"/>
      <c r="M463" s="58"/>
      <c r="N463" s="58"/>
      <c r="O463" s="58"/>
      <c r="P463" s="58"/>
      <c r="Q463" s="58"/>
      <c r="R463" s="58"/>
      <c r="S463" s="58"/>
      <c r="T463" s="58"/>
      <c r="U463" s="58"/>
      <c r="V463" s="58"/>
      <c r="W463" s="58"/>
      <c r="X463" s="58"/>
    </row>
    <row r="464" spans="1:24" ht="15.75" customHeight="1" x14ac:dyDescent="0.2">
      <c r="A464" s="58"/>
      <c r="B464" s="58"/>
      <c r="C464" s="58"/>
      <c r="D464" s="58"/>
      <c r="E464" s="58"/>
      <c r="F464" s="58"/>
      <c r="G464" s="58"/>
      <c r="H464" s="58"/>
      <c r="I464" s="58"/>
      <c r="J464" s="58"/>
      <c r="K464" s="58"/>
      <c r="L464" s="58"/>
      <c r="M464" s="58"/>
      <c r="N464" s="58"/>
      <c r="O464" s="58"/>
      <c r="P464" s="58"/>
      <c r="Q464" s="58"/>
      <c r="R464" s="58"/>
      <c r="S464" s="58"/>
      <c r="T464" s="58"/>
      <c r="U464" s="58"/>
      <c r="V464" s="58"/>
      <c r="W464" s="58"/>
      <c r="X464" s="58"/>
    </row>
    <row r="465" spans="1:24" ht="15.75" customHeight="1" x14ac:dyDescent="0.2">
      <c r="A465" s="58"/>
      <c r="B465" s="58"/>
      <c r="C465" s="58"/>
      <c r="D465" s="58"/>
      <c r="E465" s="58"/>
      <c r="F465" s="58"/>
      <c r="G465" s="58"/>
      <c r="H465" s="58"/>
      <c r="I465" s="58"/>
      <c r="J465" s="58"/>
      <c r="K465" s="58"/>
      <c r="L465" s="58"/>
      <c r="M465" s="58"/>
      <c r="N465" s="58"/>
      <c r="O465" s="58"/>
      <c r="P465" s="58"/>
      <c r="Q465" s="58"/>
      <c r="R465" s="58"/>
      <c r="S465" s="58"/>
      <c r="T465" s="58"/>
      <c r="U465" s="58"/>
      <c r="V465" s="58"/>
      <c r="W465" s="58"/>
      <c r="X465" s="58"/>
    </row>
    <row r="466" spans="1:24" ht="15.75" customHeight="1" x14ac:dyDescent="0.2">
      <c r="A466" s="58"/>
      <c r="B466" s="58"/>
      <c r="C466" s="58"/>
      <c r="D466" s="58"/>
      <c r="E466" s="58"/>
      <c r="F466" s="58"/>
      <c r="G466" s="58"/>
      <c r="H466" s="58"/>
      <c r="I466" s="58"/>
      <c r="J466" s="58"/>
      <c r="K466" s="58"/>
      <c r="L466" s="58"/>
      <c r="M466" s="58"/>
      <c r="N466" s="58"/>
      <c r="O466" s="58"/>
      <c r="P466" s="58"/>
      <c r="Q466" s="58"/>
      <c r="R466" s="58"/>
      <c r="S466" s="58"/>
      <c r="T466" s="58"/>
      <c r="U466" s="58"/>
      <c r="V466" s="58"/>
      <c r="W466" s="58"/>
      <c r="X466" s="58"/>
    </row>
    <row r="467" spans="1:24" ht="15.75" customHeight="1" x14ac:dyDescent="0.2">
      <c r="A467" s="58"/>
      <c r="B467" s="58"/>
      <c r="C467" s="58"/>
      <c r="D467" s="58"/>
      <c r="E467" s="58"/>
      <c r="F467" s="58"/>
      <c r="G467" s="58"/>
      <c r="H467" s="58"/>
      <c r="I467" s="58"/>
      <c r="J467" s="58"/>
      <c r="K467" s="58"/>
      <c r="L467" s="58"/>
      <c r="M467" s="58"/>
      <c r="N467" s="58"/>
      <c r="O467" s="58"/>
      <c r="P467" s="58"/>
      <c r="Q467" s="58"/>
      <c r="R467" s="58"/>
      <c r="S467" s="58"/>
      <c r="T467" s="58"/>
      <c r="U467" s="58"/>
      <c r="V467" s="58"/>
      <c r="W467" s="58"/>
      <c r="X467" s="58"/>
    </row>
    <row r="468" spans="1:24" ht="15.75" customHeight="1" x14ac:dyDescent="0.2">
      <c r="A468" s="58"/>
      <c r="B468" s="58"/>
      <c r="C468" s="58"/>
      <c r="D468" s="58"/>
      <c r="E468" s="58"/>
      <c r="F468" s="58"/>
      <c r="G468" s="58"/>
      <c r="H468" s="58"/>
      <c r="I468" s="58"/>
      <c r="J468" s="58"/>
      <c r="K468" s="58"/>
      <c r="L468" s="58"/>
      <c r="M468" s="58"/>
      <c r="N468" s="58"/>
      <c r="O468" s="58"/>
      <c r="P468" s="58"/>
      <c r="Q468" s="58"/>
      <c r="R468" s="58"/>
      <c r="S468" s="58"/>
      <c r="T468" s="58"/>
      <c r="U468" s="58"/>
      <c r="V468" s="58"/>
      <c r="W468" s="58"/>
      <c r="X468" s="58"/>
    </row>
    <row r="469" spans="1:24" ht="15.75" customHeight="1" x14ac:dyDescent="0.2">
      <c r="A469" s="58"/>
      <c r="B469" s="58"/>
      <c r="C469" s="58"/>
      <c r="D469" s="58"/>
      <c r="E469" s="58"/>
      <c r="F469" s="58"/>
      <c r="G469" s="58"/>
      <c r="H469" s="58"/>
      <c r="I469" s="58"/>
      <c r="J469" s="58"/>
      <c r="K469" s="58"/>
      <c r="L469" s="58"/>
      <c r="M469" s="58"/>
      <c r="N469" s="58"/>
      <c r="O469" s="58"/>
      <c r="P469" s="58"/>
      <c r="Q469" s="58"/>
      <c r="R469" s="58"/>
      <c r="S469" s="58"/>
      <c r="T469" s="58"/>
      <c r="U469" s="58"/>
      <c r="V469" s="58"/>
      <c r="W469" s="58"/>
      <c r="X469" s="58"/>
    </row>
    <row r="470" spans="1:24" ht="15.75" customHeight="1" x14ac:dyDescent="0.2">
      <c r="A470" s="58"/>
      <c r="B470" s="58"/>
      <c r="C470" s="58"/>
      <c r="D470" s="58"/>
      <c r="E470" s="58"/>
      <c r="F470" s="58"/>
      <c r="G470" s="58"/>
      <c r="H470" s="58"/>
      <c r="I470" s="58"/>
      <c r="J470" s="58"/>
      <c r="K470" s="58"/>
      <c r="L470" s="58"/>
      <c r="M470" s="58"/>
      <c r="N470" s="58"/>
      <c r="O470" s="58"/>
      <c r="P470" s="58"/>
      <c r="Q470" s="58"/>
      <c r="R470" s="58"/>
      <c r="S470" s="58"/>
      <c r="T470" s="58"/>
      <c r="U470" s="58"/>
      <c r="V470" s="58"/>
      <c r="W470" s="58"/>
      <c r="X470" s="58"/>
    </row>
    <row r="471" spans="1:24" ht="15.75" customHeight="1" x14ac:dyDescent="0.2">
      <c r="A471" s="58"/>
      <c r="B471" s="58"/>
      <c r="C471" s="58"/>
      <c r="D471" s="58"/>
      <c r="E471" s="58"/>
      <c r="F471" s="58"/>
      <c r="G471" s="58"/>
      <c r="H471" s="58"/>
      <c r="I471" s="58"/>
      <c r="J471" s="58"/>
      <c r="K471" s="58"/>
      <c r="L471" s="58"/>
      <c r="M471" s="58"/>
      <c r="N471" s="58"/>
      <c r="O471" s="58"/>
      <c r="P471" s="58"/>
      <c r="Q471" s="58"/>
      <c r="R471" s="58"/>
      <c r="S471" s="58"/>
      <c r="T471" s="58"/>
      <c r="U471" s="58"/>
      <c r="V471" s="58"/>
      <c r="W471" s="58"/>
      <c r="X471" s="58"/>
    </row>
    <row r="472" spans="1:24" ht="15.75" customHeight="1" x14ac:dyDescent="0.2">
      <c r="A472" s="58"/>
      <c r="B472" s="58"/>
      <c r="C472" s="58"/>
      <c r="D472" s="58"/>
      <c r="E472" s="58"/>
      <c r="F472" s="58"/>
      <c r="G472" s="58"/>
      <c r="H472" s="58"/>
      <c r="I472" s="58"/>
      <c r="J472" s="58"/>
      <c r="K472" s="58"/>
      <c r="L472" s="58"/>
      <c r="M472" s="58"/>
      <c r="N472" s="58"/>
      <c r="O472" s="58"/>
      <c r="P472" s="58"/>
      <c r="Q472" s="58"/>
      <c r="R472" s="58"/>
      <c r="S472" s="58"/>
      <c r="T472" s="58"/>
      <c r="U472" s="58"/>
      <c r="V472" s="58"/>
      <c r="W472" s="58"/>
      <c r="X472" s="58"/>
    </row>
    <row r="473" spans="1:24" ht="15.75" customHeight="1" x14ac:dyDescent="0.2">
      <c r="A473" s="58"/>
      <c r="B473" s="58"/>
      <c r="C473" s="58"/>
      <c r="D473" s="58"/>
      <c r="E473" s="58"/>
      <c r="F473" s="58"/>
      <c r="G473" s="58"/>
      <c r="H473" s="58"/>
      <c r="I473" s="58"/>
      <c r="J473" s="58"/>
      <c r="K473" s="58"/>
      <c r="L473" s="58"/>
      <c r="M473" s="58"/>
      <c r="N473" s="58"/>
      <c r="O473" s="58"/>
      <c r="P473" s="58"/>
      <c r="Q473" s="58"/>
      <c r="R473" s="58"/>
      <c r="S473" s="58"/>
      <c r="T473" s="58"/>
      <c r="U473" s="58"/>
      <c r="V473" s="58"/>
      <c r="W473" s="58"/>
      <c r="X473" s="58"/>
    </row>
    <row r="474" spans="1:24" ht="15.75" customHeight="1" x14ac:dyDescent="0.2">
      <c r="A474" s="58"/>
      <c r="B474" s="58"/>
      <c r="C474" s="58"/>
      <c r="D474" s="58"/>
      <c r="E474" s="58"/>
      <c r="F474" s="58"/>
      <c r="G474" s="58"/>
      <c r="H474" s="58"/>
      <c r="I474" s="58"/>
      <c r="J474" s="58"/>
      <c r="K474" s="58"/>
      <c r="L474" s="58"/>
      <c r="M474" s="58"/>
      <c r="N474" s="58"/>
      <c r="O474" s="58"/>
      <c r="P474" s="58"/>
      <c r="Q474" s="58"/>
      <c r="R474" s="58"/>
      <c r="S474" s="58"/>
      <c r="T474" s="58"/>
      <c r="U474" s="58"/>
      <c r="V474" s="58"/>
      <c r="W474" s="58"/>
      <c r="X474" s="58"/>
    </row>
    <row r="475" spans="1:24" ht="15.75" customHeight="1" x14ac:dyDescent="0.2">
      <c r="A475" s="58"/>
      <c r="B475" s="58"/>
      <c r="C475" s="58"/>
      <c r="D475" s="58"/>
      <c r="E475" s="58"/>
      <c r="F475" s="58"/>
      <c r="G475" s="58"/>
      <c r="H475" s="58"/>
      <c r="I475" s="58"/>
      <c r="J475" s="58"/>
      <c r="K475" s="58"/>
      <c r="L475" s="58"/>
      <c r="M475" s="58"/>
      <c r="N475" s="58"/>
      <c r="O475" s="58"/>
      <c r="P475" s="58"/>
      <c r="Q475" s="58"/>
      <c r="R475" s="58"/>
      <c r="S475" s="58"/>
      <c r="T475" s="58"/>
      <c r="U475" s="58"/>
      <c r="V475" s="58"/>
      <c r="W475" s="58"/>
      <c r="X475" s="58"/>
    </row>
    <row r="476" spans="1:24" ht="15.75" customHeight="1" x14ac:dyDescent="0.2">
      <c r="A476" s="58"/>
      <c r="B476" s="58"/>
      <c r="C476" s="58"/>
      <c r="D476" s="58"/>
      <c r="E476" s="58"/>
      <c r="F476" s="58"/>
      <c r="G476" s="58"/>
      <c r="H476" s="58"/>
      <c r="I476" s="58"/>
      <c r="J476" s="58"/>
      <c r="K476" s="58"/>
      <c r="L476" s="58"/>
      <c r="M476" s="58"/>
      <c r="N476" s="58"/>
      <c r="O476" s="58"/>
      <c r="P476" s="58"/>
      <c r="Q476" s="58"/>
      <c r="R476" s="58"/>
      <c r="S476" s="58"/>
      <c r="T476" s="58"/>
      <c r="U476" s="58"/>
      <c r="V476" s="58"/>
      <c r="W476" s="58"/>
      <c r="X476" s="58"/>
    </row>
    <row r="477" spans="1:24" ht="15.75" customHeight="1" x14ac:dyDescent="0.2">
      <c r="A477" s="58"/>
      <c r="B477" s="58"/>
      <c r="C477" s="58"/>
      <c r="D477" s="58"/>
      <c r="E477" s="58"/>
      <c r="F477" s="58"/>
      <c r="G477" s="58"/>
      <c r="H477" s="58"/>
      <c r="I477" s="58"/>
      <c r="J477" s="58"/>
      <c r="K477" s="58"/>
      <c r="L477" s="58"/>
      <c r="M477" s="58"/>
      <c r="N477" s="58"/>
      <c r="O477" s="58"/>
      <c r="P477" s="58"/>
      <c r="Q477" s="58"/>
      <c r="R477" s="58"/>
      <c r="S477" s="58"/>
      <c r="T477" s="58"/>
      <c r="U477" s="58"/>
      <c r="V477" s="58"/>
      <c r="W477" s="58"/>
      <c r="X477" s="58"/>
    </row>
    <row r="478" spans="1:24" ht="15.75" customHeight="1" x14ac:dyDescent="0.2">
      <c r="A478" s="58"/>
      <c r="B478" s="58"/>
      <c r="C478" s="58"/>
      <c r="D478" s="58"/>
      <c r="E478" s="58"/>
      <c r="F478" s="58"/>
      <c r="G478" s="58"/>
      <c r="H478" s="58"/>
      <c r="I478" s="58"/>
      <c r="J478" s="58"/>
      <c r="K478" s="58"/>
      <c r="L478" s="58"/>
      <c r="M478" s="58"/>
      <c r="N478" s="58"/>
      <c r="O478" s="58"/>
      <c r="P478" s="58"/>
      <c r="Q478" s="58"/>
      <c r="R478" s="58"/>
      <c r="S478" s="58"/>
      <c r="T478" s="58"/>
      <c r="U478" s="58"/>
      <c r="V478" s="58"/>
      <c r="W478" s="58"/>
      <c r="X478" s="58"/>
    </row>
    <row r="479" spans="1:24" ht="15.75" customHeight="1" x14ac:dyDescent="0.2">
      <c r="A479" s="58"/>
      <c r="B479" s="58"/>
      <c r="C479" s="58"/>
      <c r="D479" s="58"/>
      <c r="E479" s="58"/>
      <c r="F479" s="58"/>
      <c r="G479" s="58"/>
      <c r="H479" s="58"/>
      <c r="I479" s="58"/>
      <c r="J479" s="58"/>
      <c r="K479" s="58"/>
      <c r="L479" s="58"/>
      <c r="M479" s="58"/>
      <c r="N479" s="58"/>
      <c r="O479" s="58"/>
      <c r="P479" s="58"/>
      <c r="Q479" s="58"/>
      <c r="R479" s="58"/>
      <c r="S479" s="58"/>
      <c r="T479" s="58"/>
      <c r="U479" s="58"/>
      <c r="V479" s="58"/>
      <c r="W479" s="58"/>
      <c r="X479" s="58"/>
    </row>
    <row r="480" spans="1:24" ht="15.75" customHeight="1" x14ac:dyDescent="0.2">
      <c r="A480" s="58"/>
      <c r="B480" s="58"/>
      <c r="C480" s="58"/>
      <c r="D480" s="58"/>
      <c r="E480" s="58"/>
      <c r="F480" s="58"/>
      <c r="G480" s="58"/>
      <c r="H480" s="58"/>
      <c r="I480" s="58"/>
      <c r="J480" s="58"/>
      <c r="K480" s="58"/>
      <c r="L480" s="58"/>
      <c r="M480" s="58"/>
      <c r="N480" s="58"/>
      <c r="O480" s="58"/>
      <c r="P480" s="58"/>
      <c r="Q480" s="58"/>
      <c r="R480" s="58"/>
      <c r="S480" s="58"/>
      <c r="T480" s="58"/>
      <c r="U480" s="58"/>
      <c r="V480" s="58"/>
      <c r="W480" s="58"/>
      <c r="X480" s="58"/>
    </row>
    <row r="481" spans="1:24" ht="15.75" customHeight="1" x14ac:dyDescent="0.2">
      <c r="A481" s="58"/>
      <c r="B481" s="58"/>
      <c r="C481" s="58"/>
      <c r="D481" s="58"/>
      <c r="E481" s="58"/>
      <c r="F481" s="58"/>
      <c r="G481" s="58"/>
      <c r="H481" s="58"/>
      <c r="I481" s="58"/>
      <c r="J481" s="58"/>
      <c r="K481" s="58"/>
      <c r="L481" s="58"/>
      <c r="M481" s="58"/>
      <c r="N481" s="58"/>
      <c r="O481" s="58"/>
      <c r="P481" s="58"/>
      <c r="Q481" s="58"/>
      <c r="R481" s="58"/>
      <c r="S481" s="58"/>
      <c r="T481" s="58"/>
      <c r="U481" s="58"/>
      <c r="V481" s="58"/>
      <c r="W481" s="58"/>
      <c r="X481" s="58"/>
    </row>
    <row r="482" spans="1:24" ht="15.75" customHeight="1" x14ac:dyDescent="0.2">
      <c r="A482" s="58"/>
      <c r="B482" s="58"/>
      <c r="C482" s="58"/>
      <c r="D482" s="58"/>
      <c r="E482" s="58"/>
      <c r="F482" s="58"/>
      <c r="G482" s="58"/>
      <c r="H482" s="58"/>
      <c r="I482" s="58"/>
      <c r="J482" s="58"/>
      <c r="K482" s="58"/>
      <c r="L482" s="58"/>
      <c r="M482" s="58"/>
      <c r="N482" s="58"/>
      <c r="O482" s="58"/>
      <c r="P482" s="58"/>
      <c r="Q482" s="58"/>
      <c r="R482" s="58"/>
      <c r="S482" s="58"/>
      <c r="T482" s="58"/>
      <c r="U482" s="58"/>
      <c r="V482" s="58"/>
      <c r="W482" s="58"/>
      <c r="X482" s="58"/>
    </row>
    <row r="483" spans="1:24" ht="15.75" customHeight="1" x14ac:dyDescent="0.2">
      <c r="A483" s="58"/>
      <c r="B483" s="58"/>
      <c r="C483" s="58"/>
      <c r="D483" s="58"/>
      <c r="E483" s="58"/>
      <c r="F483" s="58"/>
      <c r="G483" s="58"/>
      <c r="H483" s="58"/>
      <c r="I483" s="58"/>
      <c r="J483" s="58"/>
      <c r="K483" s="58"/>
      <c r="L483" s="58"/>
      <c r="M483" s="58"/>
      <c r="N483" s="58"/>
      <c r="O483" s="58"/>
      <c r="P483" s="58"/>
      <c r="Q483" s="58"/>
      <c r="R483" s="58"/>
      <c r="S483" s="58"/>
      <c r="T483" s="58"/>
      <c r="U483" s="58"/>
      <c r="V483" s="58"/>
      <c r="W483" s="58"/>
      <c r="X483" s="58"/>
    </row>
    <row r="484" spans="1:24" ht="15.75" customHeight="1" x14ac:dyDescent="0.2">
      <c r="A484" s="58"/>
      <c r="B484" s="58"/>
      <c r="C484" s="58"/>
      <c r="D484" s="58"/>
      <c r="E484" s="58"/>
      <c r="F484" s="58"/>
      <c r="G484" s="58"/>
      <c r="H484" s="58"/>
      <c r="I484" s="58"/>
      <c r="J484" s="58"/>
      <c r="K484" s="58"/>
      <c r="L484" s="58"/>
      <c r="M484" s="58"/>
      <c r="N484" s="58"/>
      <c r="O484" s="58"/>
      <c r="P484" s="58"/>
      <c r="Q484" s="58"/>
      <c r="R484" s="58"/>
      <c r="S484" s="58"/>
      <c r="T484" s="58"/>
      <c r="U484" s="58"/>
      <c r="V484" s="58"/>
      <c r="W484" s="58"/>
      <c r="X484" s="58"/>
    </row>
    <row r="485" spans="1:24" ht="15.75" customHeight="1" x14ac:dyDescent="0.2">
      <c r="A485" s="58"/>
      <c r="B485" s="58"/>
      <c r="C485" s="58"/>
      <c r="D485" s="58"/>
      <c r="E485" s="58"/>
      <c r="F485" s="58"/>
      <c r="G485" s="58"/>
      <c r="H485" s="58"/>
      <c r="I485" s="58"/>
      <c r="J485" s="58"/>
      <c r="K485" s="58"/>
      <c r="L485" s="58"/>
      <c r="M485" s="58"/>
      <c r="N485" s="58"/>
      <c r="O485" s="58"/>
      <c r="P485" s="58"/>
      <c r="Q485" s="58"/>
      <c r="R485" s="58"/>
      <c r="S485" s="58"/>
      <c r="T485" s="58"/>
      <c r="U485" s="58"/>
      <c r="V485" s="58"/>
      <c r="W485" s="58"/>
      <c r="X485" s="58"/>
    </row>
    <row r="486" spans="1:24" ht="15.75" customHeight="1" x14ac:dyDescent="0.2">
      <c r="A486" s="58"/>
      <c r="B486" s="58"/>
      <c r="C486" s="58"/>
      <c r="D486" s="58"/>
      <c r="E486" s="58"/>
      <c r="F486" s="58"/>
      <c r="G486" s="58"/>
      <c r="H486" s="58"/>
      <c r="I486" s="58"/>
      <c r="J486" s="58"/>
      <c r="K486" s="58"/>
      <c r="L486" s="58"/>
      <c r="M486" s="58"/>
      <c r="N486" s="58"/>
      <c r="O486" s="58"/>
      <c r="P486" s="58"/>
      <c r="Q486" s="58"/>
      <c r="R486" s="58"/>
      <c r="S486" s="58"/>
      <c r="T486" s="58"/>
      <c r="U486" s="58"/>
      <c r="V486" s="58"/>
      <c r="W486" s="58"/>
      <c r="X486" s="58"/>
    </row>
    <row r="487" spans="1:24" ht="15.75" customHeight="1" x14ac:dyDescent="0.2">
      <c r="A487" s="58"/>
      <c r="B487" s="58"/>
      <c r="C487" s="58"/>
      <c r="D487" s="58"/>
      <c r="E487" s="58"/>
      <c r="F487" s="58"/>
      <c r="G487" s="58"/>
      <c r="H487" s="58"/>
      <c r="I487" s="58"/>
      <c r="J487" s="58"/>
      <c r="K487" s="58"/>
      <c r="L487" s="58"/>
      <c r="M487" s="58"/>
      <c r="N487" s="58"/>
      <c r="O487" s="58"/>
      <c r="P487" s="58"/>
      <c r="Q487" s="58"/>
      <c r="R487" s="58"/>
      <c r="S487" s="58"/>
      <c r="T487" s="58"/>
      <c r="U487" s="58"/>
      <c r="V487" s="58"/>
      <c r="W487" s="58"/>
      <c r="X487" s="58"/>
    </row>
    <row r="488" spans="1:24" ht="15.75" customHeight="1" x14ac:dyDescent="0.2">
      <c r="A488" s="58"/>
      <c r="B488" s="58"/>
      <c r="C488" s="58"/>
      <c r="D488" s="58"/>
      <c r="E488" s="58"/>
      <c r="F488" s="58"/>
      <c r="G488" s="58"/>
      <c r="H488" s="58"/>
      <c r="I488" s="58"/>
      <c r="J488" s="58"/>
      <c r="K488" s="58"/>
      <c r="L488" s="58"/>
      <c r="M488" s="58"/>
      <c r="N488" s="58"/>
      <c r="O488" s="58"/>
      <c r="P488" s="58"/>
      <c r="Q488" s="58"/>
      <c r="R488" s="58"/>
      <c r="S488" s="58"/>
      <c r="T488" s="58"/>
      <c r="U488" s="58"/>
      <c r="V488" s="58"/>
      <c r="W488" s="58"/>
      <c r="X488" s="58"/>
    </row>
    <row r="489" spans="1:24" ht="15.75" customHeight="1" x14ac:dyDescent="0.2">
      <c r="A489" s="58"/>
      <c r="B489" s="58"/>
      <c r="C489" s="58"/>
      <c r="D489" s="58"/>
      <c r="E489" s="58"/>
      <c r="F489" s="58"/>
      <c r="G489" s="58"/>
      <c r="H489" s="58"/>
      <c r="I489" s="58"/>
      <c r="J489" s="58"/>
      <c r="K489" s="58"/>
      <c r="L489" s="58"/>
      <c r="M489" s="58"/>
      <c r="N489" s="58"/>
      <c r="O489" s="58"/>
      <c r="P489" s="58"/>
      <c r="Q489" s="58"/>
      <c r="R489" s="58"/>
      <c r="S489" s="58"/>
      <c r="T489" s="58"/>
      <c r="U489" s="58"/>
      <c r="V489" s="58"/>
      <c r="W489" s="58"/>
      <c r="X489" s="58"/>
    </row>
    <row r="490" spans="1:24" ht="15.75" customHeight="1" x14ac:dyDescent="0.2">
      <c r="A490" s="58"/>
      <c r="B490" s="58"/>
      <c r="C490" s="58"/>
      <c r="D490" s="58"/>
      <c r="E490" s="58"/>
      <c r="F490" s="58"/>
      <c r="G490" s="58"/>
      <c r="H490" s="58"/>
      <c r="I490" s="58"/>
      <c r="J490" s="58"/>
      <c r="K490" s="58"/>
      <c r="L490" s="58"/>
      <c r="M490" s="58"/>
      <c r="N490" s="58"/>
      <c r="O490" s="58"/>
      <c r="P490" s="58"/>
      <c r="Q490" s="58"/>
      <c r="R490" s="58"/>
      <c r="S490" s="58"/>
      <c r="T490" s="58"/>
      <c r="U490" s="58"/>
      <c r="V490" s="58"/>
      <c r="W490" s="58"/>
      <c r="X490" s="58"/>
    </row>
    <row r="491" spans="1:24" ht="15.75" customHeight="1" x14ac:dyDescent="0.2">
      <c r="A491" s="58"/>
      <c r="B491" s="58"/>
      <c r="C491" s="58"/>
      <c r="D491" s="58"/>
      <c r="E491" s="58"/>
      <c r="F491" s="58"/>
      <c r="G491" s="58"/>
      <c r="H491" s="58"/>
      <c r="I491" s="58"/>
      <c r="J491" s="58"/>
      <c r="K491" s="58"/>
      <c r="L491" s="58"/>
      <c r="M491" s="58"/>
      <c r="N491" s="58"/>
      <c r="O491" s="58"/>
      <c r="P491" s="58"/>
      <c r="Q491" s="58"/>
      <c r="R491" s="58"/>
      <c r="S491" s="58"/>
      <c r="T491" s="58"/>
      <c r="U491" s="58"/>
      <c r="V491" s="58"/>
      <c r="W491" s="58"/>
      <c r="X491" s="58"/>
    </row>
    <row r="492" spans="1:24" ht="15.75" customHeight="1" x14ac:dyDescent="0.2">
      <c r="A492" s="58"/>
      <c r="B492" s="58"/>
      <c r="C492" s="58"/>
      <c r="D492" s="58"/>
      <c r="E492" s="58"/>
      <c r="F492" s="58"/>
      <c r="G492" s="58"/>
      <c r="H492" s="58"/>
      <c r="I492" s="58"/>
      <c r="J492" s="58"/>
      <c r="K492" s="58"/>
      <c r="L492" s="58"/>
      <c r="M492" s="58"/>
      <c r="N492" s="58"/>
      <c r="O492" s="58"/>
      <c r="P492" s="58"/>
      <c r="Q492" s="58"/>
      <c r="R492" s="58"/>
      <c r="S492" s="58"/>
      <c r="T492" s="58"/>
      <c r="U492" s="58"/>
      <c r="V492" s="58"/>
      <c r="W492" s="58"/>
      <c r="X492" s="58"/>
    </row>
    <row r="493" spans="1:24" ht="15.75" customHeight="1" x14ac:dyDescent="0.2">
      <c r="A493" s="58"/>
      <c r="B493" s="58"/>
      <c r="C493" s="58"/>
      <c r="D493" s="58"/>
      <c r="E493" s="58"/>
      <c r="F493" s="58"/>
      <c r="G493" s="58"/>
      <c r="H493" s="58"/>
      <c r="I493" s="58"/>
      <c r="J493" s="58"/>
      <c r="K493" s="58"/>
      <c r="L493" s="58"/>
      <c r="M493" s="58"/>
      <c r="N493" s="58"/>
      <c r="O493" s="58"/>
      <c r="P493" s="58"/>
      <c r="Q493" s="58"/>
      <c r="R493" s="58"/>
      <c r="S493" s="58"/>
      <c r="T493" s="58"/>
      <c r="U493" s="58"/>
      <c r="V493" s="58"/>
      <c r="W493" s="58"/>
      <c r="X493" s="58"/>
    </row>
    <row r="494" spans="1:24" ht="15.75" customHeight="1" x14ac:dyDescent="0.2">
      <c r="A494" s="58"/>
      <c r="B494" s="58"/>
      <c r="C494" s="58"/>
      <c r="D494" s="58"/>
      <c r="E494" s="58"/>
      <c r="F494" s="58"/>
      <c r="G494" s="58"/>
      <c r="H494" s="58"/>
      <c r="I494" s="58"/>
      <c r="J494" s="58"/>
      <c r="K494" s="58"/>
      <c r="L494" s="58"/>
      <c r="M494" s="58"/>
      <c r="N494" s="58"/>
      <c r="O494" s="58"/>
      <c r="P494" s="58"/>
      <c r="Q494" s="58"/>
      <c r="R494" s="58"/>
      <c r="S494" s="58"/>
      <c r="T494" s="58"/>
      <c r="U494" s="58"/>
      <c r="V494" s="58"/>
      <c r="W494" s="58"/>
      <c r="X494" s="58"/>
    </row>
    <row r="495" spans="1:24" ht="15.75" customHeight="1" x14ac:dyDescent="0.2">
      <c r="A495" s="58"/>
      <c r="B495" s="58"/>
      <c r="C495" s="58"/>
      <c r="D495" s="58"/>
      <c r="E495" s="58"/>
      <c r="F495" s="58"/>
      <c r="G495" s="58"/>
      <c r="H495" s="58"/>
      <c r="I495" s="58"/>
      <c r="J495" s="58"/>
      <c r="K495" s="58"/>
      <c r="L495" s="58"/>
      <c r="M495" s="58"/>
      <c r="N495" s="58"/>
      <c r="O495" s="58"/>
      <c r="P495" s="58"/>
      <c r="Q495" s="58"/>
      <c r="R495" s="58"/>
      <c r="S495" s="58"/>
      <c r="T495" s="58"/>
      <c r="U495" s="58"/>
      <c r="V495" s="58"/>
      <c r="W495" s="58"/>
      <c r="X495" s="58"/>
    </row>
    <row r="496" spans="1:24" ht="15.75" customHeight="1" x14ac:dyDescent="0.2">
      <c r="A496" s="58"/>
      <c r="B496" s="58"/>
      <c r="C496" s="58"/>
      <c r="D496" s="58"/>
      <c r="E496" s="58"/>
      <c r="F496" s="58"/>
      <c r="G496" s="58"/>
      <c r="H496" s="58"/>
      <c r="I496" s="58"/>
      <c r="J496" s="58"/>
      <c r="K496" s="58"/>
      <c r="L496" s="58"/>
      <c r="M496" s="58"/>
      <c r="N496" s="58"/>
      <c r="O496" s="58"/>
      <c r="P496" s="58"/>
      <c r="Q496" s="58"/>
      <c r="R496" s="58"/>
      <c r="S496" s="58"/>
      <c r="T496" s="58"/>
      <c r="U496" s="58"/>
      <c r="V496" s="58"/>
      <c r="W496" s="58"/>
      <c r="X496" s="58"/>
    </row>
    <row r="497" spans="1:24" ht="15.75" customHeight="1" x14ac:dyDescent="0.2">
      <c r="A497" s="58"/>
      <c r="B497" s="58"/>
      <c r="C497" s="58"/>
      <c r="D497" s="58"/>
      <c r="E497" s="58"/>
      <c r="F497" s="58"/>
      <c r="G497" s="58"/>
      <c r="H497" s="58"/>
      <c r="I497" s="58"/>
      <c r="J497" s="58"/>
      <c r="K497" s="58"/>
      <c r="L497" s="58"/>
      <c r="M497" s="58"/>
      <c r="N497" s="58"/>
      <c r="O497" s="58"/>
      <c r="P497" s="58"/>
      <c r="Q497" s="58"/>
      <c r="R497" s="58"/>
      <c r="S497" s="58"/>
      <c r="T497" s="58"/>
      <c r="U497" s="58"/>
      <c r="V497" s="58"/>
      <c r="W497" s="58"/>
      <c r="X497" s="58"/>
    </row>
    <row r="498" spans="1:24" ht="15.75" customHeight="1" x14ac:dyDescent="0.2">
      <c r="A498" s="58"/>
      <c r="B498" s="58"/>
      <c r="C498" s="58"/>
      <c r="D498" s="58"/>
      <c r="E498" s="58"/>
      <c r="F498" s="58"/>
      <c r="G498" s="58"/>
      <c r="H498" s="58"/>
      <c r="I498" s="58"/>
      <c r="J498" s="58"/>
      <c r="K498" s="58"/>
      <c r="L498" s="58"/>
      <c r="M498" s="58"/>
      <c r="N498" s="58"/>
      <c r="O498" s="58"/>
      <c r="P498" s="58"/>
      <c r="Q498" s="58"/>
      <c r="R498" s="58"/>
      <c r="S498" s="58"/>
      <c r="T498" s="58"/>
      <c r="U498" s="58"/>
      <c r="V498" s="58"/>
      <c r="W498" s="58"/>
      <c r="X498" s="58"/>
    </row>
    <row r="499" spans="1:24" ht="15.75" customHeight="1" x14ac:dyDescent="0.2">
      <c r="A499" s="58"/>
      <c r="B499" s="58"/>
      <c r="C499" s="58"/>
      <c r="D499" s="58"/>
      <c r="E499" s="58"/>
      <c r="F499" s="58"/>
      <c r="G499" s="58"/>
      <c r="H499" s="58"/>
      <c r="I499" s="58"/>
      <c r="J499" s="58"/>
      <c r="K499" s="58"/>
      <c r="L499" s="58"/>
      <c r="M499" s="58"/>
      <c r="N499" s="58"/>
      <c r="O499" s="58"/>
      <c r="P499" s="58"/>
      <c r="Q499" s="58"/>
      <c r="R499" s="58"/>
      <c r="S499" s="58"/>
      <c r="T499" s="58"/>
      <c r="U499" s="58"/>
      <c r="V499" s="58"/>
      <c r="W499" s="58"/>
      <c r="X499" s="58"/>
    </row>
    <row r="500" spans="1:24" ht="15.75" customHeight="1" x14ac:dyDescent="0.2">
      <c r="A500" s="58"/>
      <c r="B500" s="58"/>
      <c r="C500" s="58"/>
      <c r="D500" s="58"/>
      <c r="E500" s="58"/>
      <c r="F500" s="58"/>
      <c r="G500" s="58"/>
      <c r="H500" s="58"/>
      <c r="I500" s="58"/>
      <c r="J500" s="58"/>
      <c r="K500" s="58"/>
      <c r="L500" s="58"/>
      <c r="M500" s="58"/>
      <c r="N500" s="58"/>
      <c r="O500" s="58"/>
      <c r="P500" s="58"/>
      <c r="Q500" s="58"/>
      <c r="R500" s="58"/>
      <c r="S500" s="58"/>
      <c r="T500" s="58"/>
      <c r="U500" s="58"/>
      <c r="V500" s="58"/>
      <c r="W500" s="58"/>
      <c r="X500" s="58"/>
    </row>
    <row r="501" spans="1:24" ht="15.75" customHeight="1" x14ac:dyDescent="0.2">
      <c r="A501" s="58"/>
      <c r="B501" s="58"/>
      <c r="C501" s="58"/>
      <c r="D501" s="58"/>
      <c r="E501" s="58"/>
      <c r="F501" s="58"/>
      <c r="G501" s="58"/>
      <c r="H501" s="58"/>
      <c r="I501" s="58"/>
      <c r="J501" s="58"/>
      <c r="K501" s="58"/>
      <c r="L501" s="58"/>
      <c r="M501" s="58"/>
      <c r="N501" s="58"/>
      <c r="O501" s="58"/>
      <c r="P501" s="58"/>
      <c r="Q501" s="58"/>
      <c r="R501" s="58"/>
      <c r="S501" s="58"/>
      <c r="T501" s="58"/>
      <c r="U501" s="58"/>
      <c r="V501" s="58"/>
      <c r="W501" s="58"/>
      <c r="X501" s="58"/>
    </row>
    <row r="502" spans="1:24" ht="15.75" customHeight="1" x14ac:dyDescent="0.2">
      <c r="A502" s="58"/>
      <c r="B502" s="58"/>
      <c r="C502" s="58"/>
      <c r="D502" s="58"/>
      <c r="E502" s="58"/>
      <c r="F502" s="58"/>
      <c r="G502" s="58"/>
      <c r="H502" s="58"/>
      <c r="I502" s="58"/>
      <c r="J502" s="58"/>
      <c r="K502" s="58"/>
      <c r="L502" s="58"/>
      <c r="M502" s="58"/>
      <c r="N502" s="58"/>
      <c r="O502" s="58"/>
      <c r="P502" s="58"/>
      <c r="Q502" s="58"/>
      <c r="R502" s="58"/>
      <c r="S502" s="58"/>
      <c r="T502" s="58"/>
      <c r="U502" s="58"/>
      <c r="V502" s="58"/>
      <c r="W502" s="58"/>
      <c r="X502" s="58"/>
    </row>
    <row r="503" spans="1:24" ht="15.75" customHeight="1" x14ac:dyDescent="0.2">
      <c r="A503" s="58"/>
      <c r="B503" s="58"/>
      <c r="C503" s="58"/>
      <c r="D503" s="58"/>
      <c r="E503" s="58"/>
      <c r="F503" s="58"/>
      <c r="G503" s="58"/>
      <c r="H503" s="58"/>
      <c r="I503" s="58"/>
      <c r="J503" s="58"/>
      <c r="K503" s="58"/>
      <c r="L503" s="58"/>
      <c r="M503" s="58"/>
      <c r="N503" s="58"/>
      <c r="O503" s="58"/>
      <c r="P503" s="58"/>
      <c r="Q503" s="58"/>
      <c r="R503" s="58"/>
      <c r="S503" s="58"/>
      <c r="T503" s="58"/>
      <c r="U503" s="58"/>
      <c r="V503" s="58"/>
      <c r="W503" s="58"/>
      <c r="X503" s="58"/>
    </row>
    <row r="504" spans="1:24" ht="15.75" customHeight="1" x14ac:dyDescent="0.2">
      <c r="A504" s="58"/>
      <c r="B504" s="58"/>
      <c r="C504" s="58"/>
      <c r="D504" s="58"/>
      <c r="E504" s="58"/>
      <c r="F504" s="58"/>
      <c r="G504" s="58"/>
      <c r="H504" s="58"/>
      <c r="I504" s="58"/>
      <c r="J504" s="58"/>
      <c r="K504" s="58"/>
      <c r="L504" s="58"/>
      <c r="M504" s="58"/>
      <c r="N504" s="58"/>
      <c r="O504" s="58"/>
      <c r="P504" s="58"/>
      <c r="Q504" s="58"/>
      <c r="R504" s="58"/>
      <c r="S504" s="58"/>
      <c r="T504" s="58"/>
      <c r="U504" s="58"/>
      <c r="V504" s="58"/>
      <c r="W504" s="58"/>
      <c r="X504" s="58"/>
    </row>
    <row r="505" spans="1:24" ht="15.75" customHeight="1" x14ac:dyDescent="0.2">
      <c r="A505" s="58"/>
      <c r="B505" s="58"/>
      <c r="C505" s="58"/>
      <c r="D505" s="58"/>
      <c r="E505" s="58"/>
      <c r="F505" s="58"/>
      <c r="G505" s="58"/>
      <c r="H505" s="58"/>
      <c r="I505" s="58"/>
      <c r="J505" s="58"/>
      <c r="K505" s="58"/>
      <c r="L505" s="58"/>
      <c r="M505" s="58"/>
      <c r="N505" s="58"/>
      <c r="O505" s="58"/>
      <c r="P505" s="58"/>
      <c r="Q505" s="58"/>
      <c r="R505" s="58"/>
      <c r="S505" s="58"/>
      <c r="T505" s="58"/>
      <c r="U505" s="58"/>
      <c r="V505" s="58"/>
      <c r="W505" s="58"/>
      <c r="X505" s="58"/>
    </row>
    <row r="506" spans="1:24" ht="15.75" customHeight="1" x14ac:dyDescent="0.2">
      <c r="A506" s="58"/>
      <c r="B506" s="58"/>
      <c r="C506" s="58"/>
      <c r="D506" s="58"/>
      <c r="E506" s="58"/>
      <c r="F506" s="58"/>
      <c r="G506" s="58"/>
      <c r="H506" s="58"/>
      <c r="I506" s="58"/>
      <c r="J506" s="58"/>
      <c r="K506" s="58"/>
      <c r="L506" s="58"/>
      <c r="M506" s="58"/>
      <c r="N506" s="58"/>
      <c r="O506" s="58"/>
      <c r="P506" s="58"/>
      <c r="Q506" s="58"/>
      <c r="R506" s="58"/>
      <c r="S506" s="58"/>
      <c r="T506" s="58"/>
      <c r="U506" s="58"/>
      <c r="V506" s="58"/>
      <c r="W506" s="58"/>
      <c r="X506" s="58"/>
    </row>
    <row r="507" spans="1:24" ht="15.75" customHeight="1" x14ac:dyDescent="0.2">
      <c r="A507" s="58"/>
      <c r="B507" s="58"/>
      <c r="C507" s="58"/>
      <c r="D507" s="58"/>
      <c r="E507" s="58"/>
      <c r="F507" s="58"/>
      <c r="G507" s="58"/>
      <c r="H507" s="58"/>
      <c r="I507" s="58"/>
      <c r="J507" s="58"/>
      <c r="K507" s="58"/>
      <c r="L507" s="58"/>
      <c r="M507" s="58"/>
      <c r="N507" s="58"/>
      <c r="O507" s="58"/>
      <c r="P507" s="58"/>
      <c r="Q507" s="58"/>
      <c r="R507" s="58"/>
      <c r="S507" s="58"/>
      <c r="T507" s="58"/>
      <c r="U507" s="58"/>
      <c r="V507" s="58"/>
      <c r="W507" s="58"/>
      <c r="X507" s="58"/>
    </row>
    <row r="508" spans="1:24" ht="15.75" customHeight="1" x14ac:dyDescent="0.2">
      <c r="A508" s="58"/>
      <c r="B508" s="58"/>
      <c r="C508" s="58"/>
      <c r="D508" s="58"/>
      <c r="E508" s="58"/>
      <c r="F508" s="58"/>
      <c r="G508" s="58"/>
      <c r="H508" s="58"/>
      <c r="I508" s="58"/>
      <c r="J508" s="58"/>
      <c r="K508" s="58"/>
      <c r="L508" s="58"/>
      <c r="M508" s="58"/>
      <c r="N508" s="58"/>
      <c r="O508" s="58"/>
      <c r="P508" s="58"/>
      <c r="Q508" s="58"/>
      <c r="R508" s="58"/>
      <c r="S508" s="58"/>
      <c r="T508" s="58"/>
      <c r="U508" s="58"/>
      <c r="V508" s="58"/>
      <c r="W508" s="58"/>
      <c r="X508" s="58"/>
    </row>
    <row r="509" spans="1:24" ht="15.75" customHeight="1" x14ac:dyDescent="0.2">
      <c r="A509" s="58"/>
      <c r="B509" s="58"/>
      <c r="C509" s="58"/>
      <c r="D509" s="58"/>
      <c r="E509" s="58"/>
      <c r="F509" s="58"/>
      <c r="G509" s="58"/>
      <c r="H509" s="58"/>
      <c r="I509" s="58"/>
      <c r="J509" s="58"/>
      <c r="K509" s="58"/>
      <c r="L509" s="58"/>
      <c r="M509" s="58"/>
      <c r="N509" s="58"/>
      <c r="O509" s="58"/>
      <c r="P509" s="58"/>
      <c r="Q509" s="58"/>
      <c r="R509" s="58"/>
      <c r="S509" s="58"/>
      <c r="T509" s="58"/>
      <c r="U509" s="58"/>
      <c r="V509" s="58"/>
      <c r="W509" s="58"/>
      <c r="X509" s="58"/>
    </row>
    <row r="510" spans="1:24" ht="15.75" customHeight="1" x14ac:dyDescent="0.2">
      <c r="A510" s="58"/>
      <c r="B510" s="58"/>
      <c r="C510" s="58"/>
      <c r="D510" s="58"/>
      <c r="E510" s="58"/>
      <c r="F510" s="58"/>
      <c r="G510" s="58"/>
      <c r="H510" s="58"/>
      <c r="I510" s="58"/>
      <c r="J510" s="58"/>
      <c r="K510" s="58"/>
      <c r="L510" s="58"/>
      <c r="M510" s="58"/>
      <c r="N510" s="58"/>
      <c r="O510" s="58"/>
      <c r="P510" s="58"/>
      <c r="Q510" s="58"/>
      <c r="R510" s="58"/>
      <c r="S510" s="58"/>
      <c r="T510" s="58"/>
      <c r="U510" s="58"/>
      <c r="V510" s="58"/>
      <c r="W510" s="58"/>
      <c r="X510" s="58"/>
    </row>
    <row r="511" spans="1:24" ht="15.75" customHeight="1" x14ac:dyDescent="0.2">
      <c r="A511" s="58"/>
      <c r="B511" s="58"/>
      <c r="C511" s="58"/>
      <c r="D511" s="58"/>
      <c r="E511" s="58"/>
      <c r="F511" s="58"/>
      <c r="G511" s="58"/>
      <c r="H511" s="58"/>
      <c r="I511" s="58"/>
      <c r="J511" s="58"/>
      <c r="K511" s="58"/>
      <c r="L511" s="58"/>
      <c r="M511" s="58"/>
      <c r="N511" s="58"/>
      <c r="O511" s="58"/>
      <c r="P511" s="58"/>
      <c r="Q511" s="58"/>
      <c r="R511" s="58"/>
      <c r="S511" s="58"/>
      <c r="T511" s="58"/>
      <c r="U511" s="58"/>
      <c r="V511" s="58"/>
      <c r="W511" s="58"/>
      <c r="X511" s="58"/>
    </row>
    <row r="512" spans="1:24" ht="15.75" customHeight="1" x14ac:dyDescent="0.2">
      <c r="A512" s="58"/>
      <c r="B512" s="58"/>
      <c r="C512" s="58"/>
      <c r="D512" s="58"/>
      <c r="E512" s="58"/>
      <c r="F512" s="58"/>
      <c r="G512" s="58"/>
      <c r="H512" s="58"/>
      <c r="I512" s="58"/>
      <c r="J512" s="58"/>
      <c r="K512" s="58"/>
      <c r="L512" s="58"/>
      <c r="M512" s="58"/>
      <c r="N512" s="58"/>
      <c r="O512" s="58"/>
      <c r="P512" s="58"/>
      <c r="Q512" s="58"/>
      <c r="R512" s="58"/>
      <c r="S512" s="58"/>
      <c r="T512" s="58"/>
      <c r="U512" s="58"/>
      <c r="V512" s="58"/>
      <c r="W512" s="58"/>
      <c r="X512" s="58"/>
    </row>
    <row r="513" spans="1:24" ht="15.75" customHeight="1" x14ac:dyDescent="0.2">
      <c r="A513" s="58"/>
      <c r="B513" s="58"/>
      <c r="C513" s="58"/>
      <c r="D513" s="58"/>
      <c r="E513" s="58"/>
      <c r="F513" s="58"/>
      <c r="G513" s="58"/>
      <c r="H513" s="58"/>
      <c r="I513" s="58"/>
      <c r="J513" s="58"/>
      <c r="K513" s="58"/>
      <c r="L513" s="58"/>
      <c r="M513" s="58"/>
      <c r="N513" s="58"/>
      <c r="O513" s="58"/>
      <c r="P513" s="58"/>
      <c r="Q513" s="58"/>
      <c r="R513" s="58"/>
      <c r="S513" s="58"/>
      <c r="T513" s="58"/>
      <c r="U513" s="58"/>
      <c r="V513" s="58"/>
      <c r="W513" s="58"/>
      <c r="X513" s="58"/>
    </row>
    <row r="514" spans="1:24" ht="15.75" customHeight="1" x14ac:dyDescent="0.2">
      <c r="A514" s="58"/>
      <c r="B514" s="58"/>
      <c r="C514" s="58"/>
      <c r="D514" s="58"/>
      <c r="E514" s="58"/>
      <c r="F514" s="58"/>
      <c r="G514" s="58"/>
      <c r="H514" s="58"/>
      <c r="I514" s="58"/>
      <c r="J514" s="58"/>
      <c r="K514" s="58"/>
      <c r="L514" s="58"/>
      <c r="M514" s="58"/>
      <c r="N514" s="58"/>
      <c r="O514" s="58"/>
      <c r="P514" s="58"/>
      <c r="Q514" s="58"/>
      <c r="R514" s="58"/>
      <c r="S514" s="58"/>
      <c r="T514" s="58"/>
      <c r="U514" s="58"/>
      <c r="V514" s="58"/>
      <c r="W514" s="58"/>
      <c r="X514" s="58"/>
    </row>
    <row r="515" spans="1:24" ht="15.75" customHeight="1" x14ac:dyDescent="0.2">
      <c r="A515" s="58"/>
      <c r="B515" s="58"/>
      <c r="C515" s="58"/>
      <c r="D515" s="58"/>
      <c r="E515" s="58"/>
      <c r="F515" s="58"/>
      <c r="G515" s="58"/>
      <c r="H515" s="58"/>
      <c r="I515" s="58"/>
      <c r="J515" s="58"/>
      <c r="K515" s="58"/>
      <c r="L515" s="58"/>
      <c r="M515" s="58"/>
      <c r="N515" s="58"/>
      <c r="O515" s="58"/>
      <c r="P515" s="58"/>
      <c r="Q515" s="58"/>
      <c r="R515" s="58"/>
      <c r="S515" s="58"/>
      <c r="T515" s="58"/>
      <c r="U515" s="58"/>
      <c r="V515" s="58"/>
      <c r="W515" s="58"/>
      <c r="X515" s="58"/>
    </row>
    <row r="516" spans="1:24" ht="15.75" customHeight="1" x14ac:dyDescent="0.2">
      <c r="A516" s="58"/>
      <c r="B516" s="58"/>
      <c r="C516" s="58"/>
      <c r="D516" s="58"/>
      <c r="E516" s="58"/>
      <c r="F516" s="58"/>
      <c r="G516" s="58"/>
      <c r="H516" s="58"/>
      <c r="I516" s="58"/>
      <c r="J516" s="58"/>
      <c r="K516" s="58"/>
      <c r="L516" s="58"/>
      <c r="M516" s="58"/>
      <c r="N516" s="58"/>
      <c r="O516" s="58"/>
      <c r="P516" s="58"/>
      <c r="Q516" s="58"/>
      <c r="R516" s="58"/>
      <c r="S516" s="58"/>
      <c r="T516" s="58"/>
      <c r="U516" s="58"/>
      <c r="V516" s="58"/>
      <c r="W516" s="58"/>
      <c r="X516" s="58"/>
    </row>
    <row r="517" spans="1:24" ht="15.75" customHeight="1" x14ac:dyDescent="0.2">
      <c r="A517" s="58"/>
      <c r="B517" s="58"/>
      <c r="C517" s="58"/>
      <c r="D517" s="58"/>
      <c r="E517" s="58"/>
      <c r="F517" s="58"/>
      <c r="G517" s="58"/>
      <c r="H517" s="58"/>
      <c r="I517" s="58"/>
      <c r="J517" s="58"/>
      <c r="K517" s="58"/>
      <c r="L517" s="58"/>
      <c r="M517" s="58"/>
      <c r="N517" s="58"/>
      <c r="O517" s="58"/>
      <c r="P517" s="58"/>
      <c r="Q517" s="58"/>
      <c r="R517" s="58"/>
      <c r="S517" s="58"/>
      <c r="T517" s="58"/>
      <c r="U517" s="58"/>
      <c r="V517" s="58"/>
      <c r="W517" s="58"/>
      <c r="X517" s="58"/>
    </row>
    <row r="518" spans="1:24" ht="15.75" customHeight="1" x14ac:dyDescent="0.2">
      <c r="A518" s="58"/>
      <c r="B518" s="58"/>
      <c r="C518" s="58"/>
      <c r="D518" s="58"/>
      <c r="E518" s="58"/>
      <c r="F518" s="58"/>
      <c r="G518" s="58"/>
      <c r="H518" s="58"/>
      <c r="I518" s="58"/>
      <c r="J518" s="58"/>
      <c r="K518" s="58"/>
      <c r="L518" s="58"/>
      <c r="M518" s="58"/>
      <c r="N518" s="58"/>
      <c r="O518" s="58"/>
      <c r="P518" s="58"/>
      <c r="Q518" s="58"/>
      <c r="R518" s="58"/>
      <c r="S518" s="58"/>
      <c r="T518" s="58"/>
      <c r="U518" s="58"/>
      <c r="V518" s="58"/>
      <c r="W518" s="58"/>
      <c r="X518" s="58"/>
    </row>
    <row r="519" spans="1:24" ht="15.75" customHeight="1" x14ac:dyDescent="0.2">
      <c r="A519" s="58"/>
      <c r="B519" s="58"/>
      <c r="C519" s="58"/>
      <c r="D519" s="58"/>
      <c r="E519" s="58"/>
      <c r="F519" s="58"/>
      <c r="G519" s="58"/>
      <c r="H519" s="58"/>
      <c r="I519" s="58"/>
      <c r="J519" s="58"/>
      <c r="K519" s="58"/>
      <c r="L519" s="58"/>
      <c r="M519" s="58"/>
      <c r="N519" s="58"/>
      <c r="O519" s="58"/>
      <c r="P519" s="58"/>
      <c r="Q519" s="58"/>
      <c r="R519" s="58"/>
      <c r="S519" s="58"/>
      <c r="T519" s="58"/>
      <c r="U519" s="58"/>
      <c r="V519" s="58"/>
      <c r="W519" s="58"/>
      <c r="X519" s="58"/>
    </row>
    <row r="520" spans="1:24" ht="15.75" customHeight="1" x14ac:dyDescent="0.2">
      <c r="A520" s="58"/>
      <c r="B520" s="58"/>
      <c r="C520" s="58"/>
      <c r="D520" s="58"/>
      <c r="E520" s="58"/>
      <c r="F520" s="58"/>
      <c r="G520" s="58"/>
      <c r="H520" s="58"/>
      <c r="I520" s="58"/>
      <c r="J520" s="58"/>
      <c r="K520" s="58"/>
      <c r="L520" s="58"/>
      <c r="M520" s="58"/>
      <c r="N520" s="58"/>
      <c r="O520" s="58"/>
      <c r="P520" s="58"/>
      <c r="Q520" s="58"/>
      <c r="R520" s="58"/>
      <c r="S520" s="58"/>
      <c r="T520" s="58"/>
      <c r="U520" s="58"/>
      <c r="V520" s="58"/>
      <c r="W520" s="58"/>
      <c r="X520" s="58"/>
    </row>
    <row r="521" spans="1:24" ht="15.75" customHeight="1" x14ac:dyDescent="0.2">
      <c r="A521" s="58"/>
      <c r="B521" s="58"/>
      <c r="C521" s="58"/>
      <c r="D521" s="58"/>
      <c r="E521" s="58"/>
      <c r="F521" s="58"/>
      <c r="G521" s="58"/>
      <c r="H521" s="58"/>
      <c r="I521" s="58"/>
      <c r="J521" s="58"/>
      <c r="K521" s="58"/>
      <c r="L521" s="58"/>
      <c r="M521" s="58"/>
      <c r="N521" s="58"/>
      <c r="O521" s="58"/>
      <c r="P521" s="58"/>
      <c r="Q521" s="58"/>
      <c r="R521" s="58"/>
      <c r="S521" s="58"/>
      <c r="T521" s="58"/>
      <c r="U521" s="58"/>
      <c r="V521" s="58"/>
      <c r="W521" s="58"/>
      <c r="X521" s="58"/>
    </row>
    <row r="522" spans="1:24" ht="15.75" customHeight="1" x14ac:dyDescent="0.2">
      <c r="A522" s="58"/>
      <c r="B522" s="58"/>
      <c r="C522" s="58"/>
      <c r="D522" s="58"/>
      <c r="E522" s="58"/>
      <c r="F522" s="58"/>
      <c r="G522" s="58"/>
      <c r="H522" s="58"/>
      <c r="I522" s="58"/>
      <c r="J522" s="58"/>
      <c r="K522" s="58"/>
      <c r="L522" s="58"/>
      <c r="M522" s="58"/>
      <c r="N522" s="58"/>
      <c r="O522" s="58"/>
      <c r="P522" s="58"/>
      <c r="Q522" s="58"/>
      <c r="R522" s="58"/>
      <c r="S522" s="58"/>
      <c r="T522" s="58"/>
      <c r="U522" s="58"/>
      <c r="V522" s="58"/>
      <c r="W522" s="58"/>
      <c r="X522" s="58"/>
    </row>
    <row r="523" spans="1:24" ht="15.75" customHeight="1" x14ac:dyDescent="0.2">
      <c r="A523" s="58"/>
      <c r="B523" s="58"/>
      <c r="C523" s="58"/>
      <c r="D523" s="58"/>
      <c r="E523" s="58"/>
      <c r="F523" s="58"/>
      <c r="G523" s="58"/>
      <c r="H523" s="58"/>
      <c r="I523" s="58"/>
      <c r="J523" s="58"/>
      <c r="K523" s="58"/>
      <c r="L523" s="58"/>
      <c r="M523" s="58"/>
      <c r="N523" s="58"/>
      <c r="O523" s="58"/>
      <c r="P523" s="58"/>
      <c r="Q523" s="58"/>
      <c r="R523" s="58"/>
      <c r="S523" s="58"/>
      <c r="T523" s="58"/>
      <c r="U523" s="58"/>
      <c r="V523" s="58"/>
      <c r="W523" s="58"/>
      <c r="X523" s="58"/>
    </row>
    <row r="524" spans="1:24" ht="15.75" customHeight="1" x14ac:dyDescent="0.2">
      <c r="A524" s="58"/>
      <c r="B524" s="58"/>
      <c r="C524" s="58"/>
      <c r="D524" s="58"/>
      <c r="E524" s="58"/>
      <c r="F524" s="58"/>
      <c r="G524" s="58"/>
      <c r="H524" s="58"/>
      <c r="I524" s="58"/>
      <c r="J524" s="58"/>
      <c r="K524" s="58"/>
      <c r="L524" s="58"/>
      <c r="M524" s="58"/>
      <c r="N524" s="58"/>
      <c r="O524" s="58"/>
      <c r="P524" s="58"/>
      <c r="Q524" s="58"/>
      <c r="R524" s="58"/>
      <c r="S524" s="58"/>
      <c r="T524" s="58"/>
      <c r="U524" s="58"/>
      <c r="V524" s="58"/>
      <c r="W524" s="58"/>
      <c r="X524" s="58"/>
    </row>
    <row r="525" spans="1:24" ht="15.75" customHeight="1" x14ac:dyDescent="0.2">
      <c r="A525" s="58"/>
      <c r="B525" s="58"/>
      <c r="C525" s="58"/>
      <c r="D525" s="58"/>
      <c r="E525" s="58"/>
      <c r="F525" s="58"/>
      <c r="G525" s="58"/>
      <c r="H525" s="58"/>
      <c r="I525" s="58"/>
      <c r="J525" s="58"/>
      <c r="K525" s="58"/>
      <c r="L525" s="58"/>
      <c r="M525" s="58"/>
      <c r="N525" s="58"/>
      <c r="O525" s="58"/>
      <c r="P525" s="58"/>
      <c r="Q525" s="58"/>
      <c r="R525" s="58"/>
      <c r="S525" s="58"/>
      <c r="T525" s="58"/>
      <c r="U525" s="58"/>
      <c r="V525" s="58"/>
      <c r="W525" s="58"/>
      <c r="X525" s="58"/>
    </row>
    <row r="526" spans="1:24" ht="15.75" customHeight="1" x14ac:dyDescent="0.2">
      <c r="A526" s="58"/>
      <c r="B526" s="58"/>
      <c r="C526" s="58"/>
      <c r="D526" s="58"/>
      <c r="E526" s="58"/>
      <c r="F526" s="58"/>
      <c r="G526" s="58"/>
      <c r="H526" s="58"/>
      <c r="I526" s="58"/>
      <c r="J526" s="58"/>
      <c r="K526" s="58"/>
      <c r="L526" s="58"/>
      <c r="M526" s="58"/>
      <c r="N526" s="58"/>
      <c r="O526" s="58"/>
      <c r="P526" s="58"/>
      <c r="Q526" s="58"/>
      <c r="R526" s="58"/>
      <c r="S526" s="58"/>
      <c r="T526" s="58"/>
      <c r="U526" s="58"/>
      <c r="V526" s="58"/>
      <c r="W526" s="58"/>
      <c r="X526" s="58"/>
    </row>
    <row r="527" spans="1:24" ht="15.75" customHeight="1" x14ac:dyDescent="0.2">
      <c r="A527" s="58"/>
      <c r="B527" s="58"/>
      <c r="C527" s="58"/>
      <c r="D527" s="58"/>
      <c r="E527" s="58"/>
      <c r="F527" s="58"/>
      <c r="G527" s="58"/>
      <c r="H527" s="58"/>
      <c r="I527" s="58"/>
      <c r="J527" s="58"/>
      <c r="K527" s="58"/>
      <c r="L527" s="58"/>
      <c r="M527" s="58"/>
      <c r="N527" s="58"/>
      <c r="O527" s="58"/>
      <c r="P527" s="58"/>
      <c r="Q527" s="58"/>
      <c r="R527" s="58"/>
      <c r="S527" s="58"/>
      <c r="T527" s="58"/>
      <c r="U527" s="58"/>
      <c r="V527" s="58"/>
      <c r="W527" s="58"/>
      <c r="X527" s="58"/>
    </row>
    <row r="528" spans="1:24" ht="15.75" customHeight="1" x14ac:dyDescent="0.2">
      <c r="A528" s="58"/>
      <c r="B528" s="58"/>
      <c r="C528" s="58"/>
      <c r="D528" s="58"/>
      <c r="E528" s="58"/>
      <c r="F528" s="58"/>
      <c r="G528" s="58"/>
      <c r="H528" s="58"/>
      <c r="I528" s="58"/>
      <c r="J528" s="58"/>
      <c r="K528" s="58"/>
      <c r="L528" s="58"/>
      <c r="M528" s="58"/>
      <c r="N528" s="58"/>
      <c r="O528" s="58"/>
      <c r="P528" s="58"/>
      <c r="Q528" s="58"/>
      <c r="R528" s="58"/>
      <c r="S528" s="58"/>
      <c r="T528" s="58"/>
      <c r="U528" s="58"/>
      <c r="V528" s="58"/>
      <c r="W528" s="58"/>
      <c r="X528" s="58"/>
    </row>
    <row r="529" spans="1:24" ht="15.75" customHeight="1" x14ac:dyDescent="0.2">
      <c r="A529" s="58"/>
      <c r="B529" s="58"/>
      <c r="C529" s="58"/>
      <c r="D529" s="58"/>
      <c r="E529" s="58"/>
      <c r="F529" s="58"/>
      <c r="G529" s="58"/>
      <c r="H529" s="58"/>
      <c r="I529" s="58"/>
      <c r="J529" s="58"/>
      <c r="K529" s="58"/>
      <c r="L529" s="58"/>
      <c r="M529" s="58"/>
      <c r="N529" s="58"/>
      <c r="O529" s="58"/>
      <c r="P529" s="58"/>
      <c r="Q529" s="58"/>
      <c r="R529" s="58"/>
      <c r="S529" s="58"/>
      <c r="T529" s="58"/>
      <c r="U529" s="58"/>
      <c r="V529" s="58"/>
      <c r="W529" s="58"/>
      <c r="X529" s="58"/>
    </row>
    <row r="530" spans="1:24" ht="15.75" customHeight="1" x14ac:dyDescent="0.2">
      <c r="A530" s="58"/>
      <c r="B530" s="58"/>
      <c r="C530" s="58"/>
      <c r="D530" s="58"/>
      <c r="E530" s="58"/>
      <c r="F530" s="58"/>
      <c r="G530" s="58"/>
      <c r="H530" s="58"/>
      <c r="I530" s="58"/>
      <c r="J530" s="58"/>
      <c r="K530" s="58"/>
      <c r="L530" s="58"/>
      <c r="M530" s="58"/>
      <c r="N530" s="58"/>
      <c r="O530" s="58"/>
      <c r="P530" s="58"/>
      <c r="Q530" s="58"/>
      <c r="R530" s="58"/>
      <c r="S530" s="58"/>
      <c r="T530" s="58"/>
      <c r="U530" s="58"/>
      <c r="V530" s="58"/>
      <c r="W530" s="58"/>
      <c r="X530" s="58"/>
    </row>
    <row r="531" spans="1:24" ht="15.75" customHeight="1" x14ac:dyDescent="0.2">
      <c r="A531" s="58"/>
      <c r="B531" s="58"/>
      <c r="C531" s="58"/>
      <c r="D531" s="58"/>
      <c r="E531" s="58"/>
      <c r="F531" s="58"/>
      <c r="G531" s="58"/>
      <c r="H531" s="58"/>
      <c r="I531" s="58"/>
      <c r="J531" s="58"/>
      <c r="K531" s="58"/>
      <c r="L531" s="58"/>
      <c r="M531" s="58"/>
      <c r="N531" s="58"/>
      <c r="O531" s="58"/>
      <c r="P531" s="58"/>
      <c r="Q531" s="58"/>
      <c r="R531" s="58"/>
      <c r="S531" s="58"/>
      <c r="T531" s="58"/>
      <c r="U531" s="58"/>
      <c r="V531" s="58"/>
      <c r="W531" s="58"/>
      <c r="X531" s="58"/>
    </row>
    <row r="532" spans="1:24" ht="15.75" customHeight="1" x14ac:dyDescent="0.2">
      <c r="A532" s="58"/>
      <c r="B532" s="58"/>
      <c r="C532" s="58"/>
      <c r="D532" s="58"/>
      <c r="E532" s="58"/>
      <c r="F532" s="58"/>
      <c r="G532" s="58"/>
      <c r="H532" s="58"/>
      <c r="I532" s="58"/>
      <c r="J532" s="58"/>
      <c r="K532" s="58"/>
      <c r="L532" s="58"/>
      <c r="M532" s="58"/>
      <c r="N532" s="58"/>
      <c r="O532" s="58"/>
      <c r="P532" s="58"/>
      <c r="Q532" s="58"/>
      <c r="R532" s="58"/>
      <c r="S532" s="58"/>
      <c r="T532" s="58"/>
      <c r="U532" s="58"/>
      <c r="V532" s="58"/>
      <c r="W532" s="58"/>
      <c r="X532" s="58"/>
    </row>
    <row r="533" spans="1:24" ht="15.75" customHeight="1" x14ac:dyDescent="0.2">
      <c r="A533" s="58"/>
      <c r="B533" s="58"/>
      <c r="C533" s="58"/>
      <c r="D533" s="58"/>
      <c r="E533" s="58"/>
      <c r="F533" s="58"/>
      <c r="G533" s="58"/>
      <c r="H533" s="58"/>
      <c r="I533" s="58"/>
      <c r="J533" s="58"/>
      <c r="K533" s="58"/>
      <c r="L533" s="58"/>
      <c r="M533" s="58"/>
      <c r="N533" s="58"/>
      <c r="O533" s="58"/>
      <c r="P533" s="58"/>
      <c r="Q533" s="58"/>
      <c r="R533" s="58"/>
      <c r="S533" s="58"/>
      <c r="T533" s="58"/>
      <c r="U533" s="58"/>
      <c r="V533" s="58"/>
      <c r="W533" s="58"/>
      <c r="X533" s="58"/>
    </row>
    <row r="534" spans="1:24" ht="15.75" customHeight="1" x14ac:dyDescent="0.2">
      <c r="A534" s="58"/>
      <c r="B534" s="58"/>
      <c r="C534" s="58"/>
      <c r="D534" s="58"/>
      <c r="E534" s="58"/>
      <c r="F534" s="58"/>
      <c r="G534" s="58"/>
      <c r="H534" s="58"/>
      <c r="I534" s="58"/>
      <c r="J534" s="58"/>
      <c r="K534" s="58"/>
      <c r="L534" s="58"/>
      <c r="M534" s="58"/>
      <c r="N534" s="58"/>
      <c r="O534" s="58"/>
      <c r="P534" s="58"/>
      <c r="Q534" s="58"/>
      <c r="R534" s="58"/>
      <c r="S534" s="58"/>
      <c r="T534" s="58"/>
      <c r="U534" s="58"/>
      <c r="V534" s="58"/>
      <c r="W534" s="58"/>
      <c r="X534" s="58"/>
    </row>
    <row r="535" spans="1:24" ht="15.75" customHeight="1" x14ac:dyDescent="0.2">
      <c r="A535" s="58"/>
      <c r="B535" s="58"/>
      <c r="C535" s="58"/>
      <c r="D535" s="58"/>
      <c r="E535" s="58"/>
      <c r="F535" s="58"/>
      <c r="G535" s="58"/>
      <c r="H535" s="58"/>
      <c r="I535" s="58"/>
      <c r="J535" s="58"/>
      <c r="K535" s="58"/>
      <c r="L535" s="58"/>
      <c r="M535" s="58"/>
      <c r="N535" s="58"/>
      <c r="O535" s="58"/>
      <c r="P535" s="58"/>
      <c r="Q535" s="58"/>
      <c r="R535" s="58"/>
      <c r="S535" s="58"/>
      <c r="T535" s="58"/>
      <c r="U535" s="58"/>
      <c r="V535" s="58"/>
      <c r="W535" s="58"/>
      <c r="X535" s="58"/>
    </row>
    <row r="536" spans="1:24" ht="15.75" customHeight="1" x14ac:dyDescent="0.2">
      <c r="A536" s="58"/>
      <c r="B536" s="58"/>
      <c r="C536" s="58"/>
      <c r="D536" s="58"/>
      <c r="E536" s="58"/>
      <c r="F536" s="58"/>
      <c r="G536" s="58"/>
      <c r="H536" s="58"/>
      <c r="I536" s="58"/>
      <c r="J536" s="58"/>
      <c r="K536" s="58"/>
      <c r="L536" s="58"/>
      <c r="M536" s="58"/>
      <c r="N536" s="58"/>
      <c r="O536" s="58"/>
      <c r="P536" s="58"/>
      <c r="Q536" s="58"/>
      <c r="R536" s="58"/>
      <c r="S536" s="58"/>
      <c r="T536" s="58"/>
      <c r="U536" s="58"/>
      <c r="V536" s="58"/>
      <c r="W536" s="58"/>
      <c r="X536" s="58"/>
    </row>
    <row r="537" spans="1:24" ht="15.75" customHeight="1" x14ac:dyDescent="0.2">
      <c r="A537" s="58"/>
      <c r="B537" s="58"/>
      <c r="C537" s="58"/>
      <c r="D537" s="58"/>
      <c r="E537" s="58"/>
      <c r="F537" s="58"/>
      <c r="G537" s="58"/>
      <c r="H537" s="58"/>
      <c r="I537" s="58"/>
      <c r="J537" s="58"/>
      <c r="K537" s="58"/>
      <c r="L537" s="58"/>
      <c r="M537" s="58"/>
      <c r="N537" s="58"/>
      <c r="O537" s="58"/>
      <c r="P537" s="58"/>
      <c r="Q537" s="58"/>
      <c r="R537" s="58"/>
      <c r="S537" s="58"/>
      <c r="T537" s="58"/>
      <c r="U537" s="58"/>
      <c r="V537" s="58"/>
      <c r="W537" s="58"/>
      <c r="X537" s="58"/>
    </row>
    <row r="538" spans="1:24" ht="15.75" customHeight="1" x14ac:dyDescent="0.2">
      <c r="A538" s="58"/>
      <c r="B538" s="58"/>
      <c r="C538" s="58"/>
      <c r="D538" s="58"/>
      <c r="E538" s="58"/>
      <c r="F538" s="58"/>
      <c r="G538" s="58"/>
      <c r="H538" s="58"/>
      <c r="I538" s="58"/>
      <c r="J538" s="58"/>
      <c r="K538" s="58"/>
      <c r="L538" s="58"/>
      <c r="M538" s="58"/>
      <c r="N538" s="58"/>
      <c r="O538" s="58"/>
      <c r="P538" s="58"/>
      <c r="Q538" s="58"/>
      <c r="R538" s="58"/>
      <c r="S538" s="58"/>
      <c r="T538" s="58"/>
      <c r="U538" s="58"/>
      <c r="V538" s="58"/>
      <c r="W538" s="58"/>
      <c r="X538" s="58"/>
    </row>
    <row r="539" spans="1:24" ht="15.75" customHeight="1" x14ac:dyDescent="0.2">
      <c r="A539" s="58"/>
      <c r="B539" s="58"/>
      <c r="C539" s="58"/>
      <c r="D539" s="58"/>
      <c r="E539" s="58"/>
      <c r="F539" s="58"/>
      <c r="G539" s="58"/>
      <c r="H539" s="58"/>
      <c r="I539" s="58"/>
      <c r="J539" s="58"/>
      <c r="K539" s="58"/>
      <c r="L539" s="58"/>
      <c r="M539" s="58"/>
      <c r="N539" s="58"/>
      <c r="O539" s="58"/>
      <c r="P539" s="58"/>
      <c r="Q539" s="58"/>
      <c r="R539" s="58"/>
      <c r="S539" s="58"/>
      <c r="T539" s="58"/>
      <c r="U539" s="58"/>
      <c r="V539" s="58"/>
      <c r="W539" s="58"/>
      <c r="X539" s="58"/>
    </row>
    <row r="540" spans="1:24" ht="15.75" customHeight="1" x14ac:dyDescent="0.2">
      <c r="A540" s="58"/>
      <c r="B540" s="58"/>
      <c r="C540" s="58"/>
      <c r="D540" s="58"/>
      <c r="E540" s="58"/>
      <c r="F540" s="58"/>
      <c r="G540" s="58"/>
      <c r="H540" s="58"/>
      <c r="I540" s="58"/>
      <c r="J540" s="58"/>
      <c r="K540" s="58"/>
      <c r="L540" s="58"/>
      <c r="M540" s="58"/>
      <c r="N540" s="58"/>
      <c r="O540" s="58"/>
      <c r="P540" s="58"/>
      <c r="Q540" s="58"/>
      <c r="R540" s="58"/>
      <c r="S540" s="58"/>
      <c r="T540" s="58"/>
      <c r="U540" s="58"/>
      <c r="V540" s="58"/>
      <c r="W540" s="58"/>
      <c r="X540" s="58"/>
    </row>
    <row r="541" spans="1:24" ht="15.75" customHeight="1" x14ac:dyDescent="0.2">
      <c r="A541" s="58"/>
      <c r="B541" s="58"/>
      <c r="C541" s="58"/>
      <c r="D541" s="58"/>
      <c r="E541" s="58"/>
      <c r="F541" s="58"/>
      <c r="G541" s="58"/>
      <c r="H541" s="58"/>
      <c r="I541" s="58"/>
      <c r="J541" s="58"/>
      <c r="K541" s="58"/>
      <c r="L541" s="58"/>
      <c r="M541" s="58"/>
      <c r="N541" s="58"/>
      <c r="O541" s="58"/>
      <c r="P541" s="58"/>
      <c r="Q541" s="58"/>
      <c r="R541" s="58"/>
      <c r="S541" s="58"/>
      <c r="T541" s="58"/>
      <c r="U541" s="58"/>
      <c r="V541" s="58"/>
      <c r="W541" s="58"/>
      <c r="X541" s="58"/>
    </row>
    <row r="542" spans="1:24" ht="15.75" customHeight="1" x14ac:dyDescent="0.2">
      <c r="A542" s="58"/>
      <c r="B542" s="58"/>
      <c r="C542" s="58"/>
      <c r="D542" s="58"/>
      <c r="E542" s="58"/>
      <c r="F542" s="58"/>
      <c r="G542" s="58"/>
      <c r="H542" s="58"/>
      <c r="I542" s="58"/>
      <c r="J542" s="58"/>
      <c r="K542" s="58"/>
      <c r="L542" s="58"/>
      <c r="M542" s="58"/>
      <c r="N542" s="58"/>
      <c r="O542" s="58"/>
      <c r="P542" s="58"/>
      <c r="Q542" s="58"/>
      <c r="R542" s="58"/>
      <c r="S542" s="58"/>
      <c r="T542" s="58"/>
      <c r="U542" s="58"/>
      <c r="V542" s="58"/>
      <c r="W542" s="58"/>
      <c r="X542" s="58"/>
    </row>
    <row r="543" spans="1:24" ht="15.75" customHeight="1" x14ac:dyDescent="0.2">
      <c r="A543" s="58"/>
      <c r="B543" s="58"/>
      <c r="C543" s="58"/>
      <c r="D543" s="58"/>
      <c r="E543" s="58"/>
      <c r="F543" s="58"/>
      <c r="G543" s="58"/>
      <c r="H543" s="58"/>
      <c r="I543" s="58"/>
      <c r="J543" s="58"/>
      <c r="K543" s="58"/>
      <c r="L543" s="58"/>
      <c r="M543" s="58"/>
      <c r="N543" s="58"/>
      <c r="O543" s="58"/>
      <c r="P543" s="58"/>
      <c r="Q543" s="58"/>
      <c r="R543" s="58"/>
      <c r="S543" s="58"/>
      <c r="T543" s="58"/>
      <c r="U543" s="58"/>
      <c r="V543" s="58"/>
      <c r="W543" s="58"/>
      <c r="X543" s="58"/>
    </row>
    <row r="544" spans="1:24" ht="15.75" customHeight="1" x14ac:dyDescent="0.2">
      <c r="A544" s="58"/>
      <c r="B544" s="58"/>
      <c r="C544" s="58"/>
      <c r="D544" s="58"/>
      <c r="E544" s="58"/>
      <c r="F544" s="58"/>
      <c r="G544" s="58"/>
      <c r="H544" s="58"/>
      <c r="I544" s="58"/>
      <c r="J544" s="58"/>
      <c r="K544" s="58"/>
      <c r="L544" s="58"/>
      <c r="M544" s="58"/>
      <c r="N544" s="58"/>
      <c r="O544" s="58"/>
      <c r="P544" s="58"/>
      <c r="Q544" s="58"/>
      <c r="R544" s="58"/>
      <c r="S544" s="58"/>
      <c r="T544" s="58"/>
      <c r="U544" s="58"/>
      <c r="V544" s="58"/>
      <c r="W544" s="58"/>
      <c r="X544" s="58"/>
    </row>
    <row r="545" spans="1:24" ht="15.75" customHeight="1" x14ac:dyDescent="0.2">
      <c r="A545" s="58"/>
      <c r="B545" s="58"/>
      <c r="C545" s="58"/>
      <c r="D545" s="58"/>
      <c r="E545" s="58"/>
      <c r="F545" s="58"/>
      <c r="G545" s="58"/>
      <c r="H545" s="58"/>
      <c r="I545" s="58"/>
      <c r="J545" s="58"/>
      <c r="K545" s="58"/>
      <c r="L545" s="58"/>
      <c r="M545" s="58"/>
      <c r="N545" s="58"/>
      <c r="O545" s="58"/>
      <c r="P545" s="58"/>
      <c r="Q545" s="58"/>
      <c r="R545" s="58"/>
      <c r="S545" s="58"/>
      <c r="T545" s="58"/>
      <c r="U545" s="58"/>
      <c r="V545" s="58"/>
      <c r="W545" s="58"/>
      <c r="X545" s="58"/>
    </row>
    <row r="546" spans="1:24" ht="15.75" customHeight="1" x14ac:dyDescent="0.2">
      <c r="A546" s="58"/>
      <c r="B546" s="58"/>
      <c r="C546" s="58"/>
      <c r="D546" s="58"/>
      <c r="E546" s="58"/>
      <c r="F546" s="58"/>
      <c r="G546" s="58"/>
      <c r="H546" s="58"/>
      <c r="I546" s="58"/>
      <c r="J546" s="58"/>
      <c r="K546" s="58"/>
      <c r="L546" s="58"/>
      <c r="M546" s="58"/>
      <c r="N546" s="58"/>
      <c r="O546" s="58"/>
      <c r="P546" s="58"/>
      <c r="Q546" s="58"/>
      <c r="R546" s="58"/>
      <c r="S546" s="58"/>
      <c r="T546" s="58"/>
      <c r="U546" s="58"/>
      <c r="V546" s="58"/>
      <c r="W546" s="58"/>
      <c r="X546" s="58"/>
    </row>
    <row r="547" spans="1:24" ht="15.75" customHeight="1" x14ac:dyDescent="0.2">
      <c r="A547" s="58"/>
      <c r="B547" s="58"/>
      <c r="C547" s="58"/>
      <c r="D547" s="58"/>
      <c r="E547" s="58"/>
      <c r="F547" s="58"/>
      <c r="G547" s="58"/>
      <c r="H547" s="58"/>
      <c r="I547" s="58"/>
      <c r="J547" s="58"/>
      <c r="K547" s="58"/>
      <c r="L547" s="58"/>
      <c r="M547" s="58"/>
      <c r="N547" s="58"/>
      <c r="O547" s="58"/>
      <c r="P547" s="58"/>
      <c r="Q547" s="58"/>
      <c r="R547" s="58"/>
      <c r="S547" s="58"/>
      <c r="T547" s="58"/>
      <c r="U547" s="58"/>
      <c r="V547" s="58"/>
      <c r="W547" s="58"/>
      <c r="X547" s="58"/>
    </row>
    <row r="548" spans="1:24" ht="15.75" customHeight="1" x14ac:dyDescent="0.2">
      <c r="A548" s="58"/>
      <c r="B548" s="58"/>
      <c r="C548" s="58"/>
      <c r="D548" s="58"/>
      <c r="E548" s="58"/>
      <c r="F548" s="58"/>
      <c r="G548" s="58"/>
      <c r="H548" s="58"/>
      <c r="I548" s="58"/>
      <c r="J548" s="58"/>
      <c r="K548" s="58"/>
      <c r="L548" s="58"/>
      <c r="M548" s="58"/>
      <c r="N548" s="58"/>
      <c r="O548" s="58"/>
      <c r="P548" s="58"/>
      <c r="Q548" s="58"/>
      <c r="R548" s="58"/>
      <c r="S548" s="58"/>
      <c r="T548" s="58"/>
      <c r="U548" s="58"/>
      <c r="V548" s="58"/>
      <c r="W548" s="58"/>
      <c r="X548" s="58"/>
    </row>
    <row r="549" spans="1:24" ht="15.75" customHeight="1" x14ac:dyDescent="0.2">
      <c r="A549" s="58"/>
      <c r="B549" s="58"/>
      <c r="C549" s="58"/>
      <c r="D549" s="58"/>
      <c r="E549" s="58"/>
      <c r="F549" s="58"/>
      <c r="G549" s="58"/>
      <c r="H549" s="58"/>
      <c r="I549" s="58"/>
      <c r="J549" s="58"/>
      <c r="K549" s="58"/>
      <c r="L549" s="58"/>
      <c r="M549" s="58"/>
      <c r="N549" s="58"/>
      <c r="O549" s="58"/>
      <c r="P549" s="58"/>
      <c r="Q549" s="58"/>
      <c r="R549" s="58"/>
      <c r="S549" s="58"/>
      <c r="T549" s="58"/>
      <c r="U549" s="58"/>
      <c r="V549" s="58"/>
      <c r="W549" s="58"/>
      <c r="X549" s="58"/>
    </row>
    <row r="550" spans="1:24" ht="15.75" customHeight="1" x14ac:dyDescent="0.2">
      <c r="A550" s="58"/>
      <c r="B550" s="58"/>
      <c r="C550" s="58"/>
      <c r="D550" s="58"/>
      <c r="E550" s="58"/>
      <c r="F550" s="58"/>
      <c r="G550" s="58"/>
      <c r="H550" s="58"/>
      <c r="I550" s="58"/>
      <c r="J550" s="58"/>
      <c r="K550" s="58"/>
      <c r="L550" s="58"/>
      <c r="M550" s="58"/>
      <c r="N550" s="58"/>
      <c r="O550" s="58"/>
      <c r="P550" s="58"/>
      <c r="Q550" s="58"/>
      <c r="R550" s="58"/>
      <c r="S550" s="58"/>
      <c r="T550" s="58"/>
      <c r="U550" s="58"/>
      <c r="V550" s="58"/>
      <c r="W550" s="58"/>
      <c r="X550" s="58"/>
    </row>
    <row r="551" spans="1:24" ht="15.75" customHeight="1" x14ac:dyDescent="0.2">
      <c r="A551" s="58"/>
      <c r="B551" s="58"/>
      <c r="C551" s="58"/>
      <c r="D551" s="58"/>
      <c r="E551" s="58"/>
      <c r="F551" s="58"/>
      <c r="G551" s="58"/>
      <c r="H551" s="58"/>
      <c r="I551" s="58"/>
      <c r="J551" s="58"/>
      <c r="K551" s="58"/>
      <c r="L551" s="58"/>
      <c r="M551" s="58"/>
      <c r="N551" s="58"/>
      <c r="O551" s="58"/>
      <c r="P551" s="58"/>
      <c r="Q551" s="58"/>
      <c r="R551" s="58"/>
      <c r="S551" s="58"/>
      <c r="T551" s="58"/>
      <c r="U551" s="58"/>
      <c r="V551" s="58"/>
      <c r="W551" s="58"/>
      <c r="X551" s="58"/>
    </row>
    <row r="552" spans="1:24" ht="15.75" customHeight="1" x14ac:dyDescent="0.2">
      <c r="A552" s="58"/>
      <c r="B552" s="58"/>
      <c r="C552" s="58"/>
      <c r="D552" s="58"/>
      <c r="E552" s="58"/>
      <c r="F552" s="58"/>
      <c r="G552" s="58"/>
      <c r="H552" s="58"/>
      <c r="I552" s="58"/>
      <c r="J552" s="58"/>
      <c r="K552" s="58"/>
      <c r="L552" s="58"/>
      <c r="M552" s="58"/>
      <c r="N552" s="58"/>
      <c r="O552" s="58"/>
      <c r="P552" s="58"/>
      <c r="Q552" s="58"/>
      <c r="R552" s="58"/>
      <c r="S552" s="58"/>
      <c r="T552" s="58"/>
      <c r="U552" s="58"/>
      <c r="V552" s="58"/>
      <c r="W552" s="58"/>
      <c r="X552" s="58"/>
    </row>
    <row r="553" spans="1:24" ht="15.75" customHeight="1" x14ac:dyDescent="0.2">
      <c r="A553" s="58"/>
      <c r="B553" s="58"/>
      <c r="C553" s="58"/>
      <c r="D553" s="58"/>
      <c r="E553" s="58"/>
      <c r="F553" s="58"/>
      <c r="G553" s="58"/>
      <c r="H553" s="58"/>
      <c r="I553" s="58"/>
      <c r="J553" s="58"/>
      <c r="K553" s="58"/>
      <c r="L553" s="58"/>
      <c r="M553" s="58"/>
      <c r="N553" s="58"/>
      <c r="O553" s="58"/>
      <c r="P553" s="58"/>
      <c r="Q553" s="58"/>
      <c r="R553" s="58"/>
      <c r="S553" s="58"/>
      <c r="T553" s="58"/>
      <c r="U553" s="58"/>
      <c r="V553" s="58"/>
      <c r="W553" s="58"/>
      <c r="X553" s="58"/>
    </row>
    <row r="554" spans="1:24" ht="15.75" customHeight="1" x14ac:dyDescent="0.2">
      <c r="A554" s="58"/>
      <c r="B554" s="58"/>
      <c r="C554" s="58"/>
      <c r="D554" s="58"/>
      <c r="E554" s="58"/>
      <c r="F554" s="58"/>
      <c r="G554" s="58"/>
      <c r="H554" s="58"/>
      <c r="I554" s="58"/>
      <c r="J554" s="58"/>
      <c r="K554" s="58"/>
      <c r="L554" s="58"/>
      <c r="M554" s="58"/>
      <c r="N554" s="58"/>
      <c r="O554" s="58"/>
      <c r="P554" s="58"/>
      <c r="Q554" s="58"/>
      <c r="R554" s="58"/>
      <c r="S554" s="58"/>
      <c r="T554" s="58"/>
      <c r="U554" s="58"/>
      <c r="V554" s="58"/>
      <c r="W554" s="58"/>
      <c r="X554" s="58"/>
    </row>
    <row r="555" spans="1:24" ht="15.75" customHeight="1" x14ac:dyDescent="0.2">
      <c r="A555" s="58"/>
      <c r="B555" s="58"/>
      <c r="C555" s="58"/>
      <c r="D555" s="58"/>
      <c r="E555" s="58"/>
      <c r="F555" s="58"/>
      <c r="G555" s="58"/>
      <c r="H555" s="58"/>
      <c r="I555" s="58"/>
      <c r="J555" s="58"/>
      <c r="K555" s="58"/>
      <c r="L555" s="58"/>
      <c r="M555" s="58"/>
      <c r="N555" s="58"/>
      <c r="O555" s="58"/>
      <c r="P555" s="58"/>
      <c r="Q555" s="58"/>
      <c r="R555" s="58"/>
      <c r="S555" s="58"/>
      <c r="T555" s="58"/>
      <c r="U555" s="58"/>
      <c r="V555" s="58"/>
      <c r="W555" s="58"/>
      <c r="X555" s="58"/>
    </row>
    <row r="556" spans="1:24" ht="15.75" customHeight="1" x14ac:dyDescent="0.2">
      <c r="A556" s="58"/>
      <c r="B556" s="58"/>
      <c r="C556" s="58"/>
      <c r="D556" s="58"/>
      <c r="E556" s="58"/>
      <c r="F556" s="58"/>
      <c r="G556" s="58"/>
      <c r="H556" s="58"/>
      <c r="I556" s="58"/>
      <c r="J556" s="58"/>
      <c r="K556" s="58"/>
      <c r="L556" s="58"/>
      <c r="M556" s="58"/>
      <c r="N556" s="58"/>
      <c r="O556" s="58"/>
      <c r="P556" s="58"/>
      <c r="Q556" s="58"/>
      <c r="R556" s="58"/>
      <c r="S556" s="58"/>
      <c r="T556" s="58"/>
      <c r="U556" s="58"/>
      <c r="V556" s="58"/>
      <c r="W556" s="58"/>
      <c r="X556" s="58"/>
    </row>
    <row r="557" spans="1:24" ht="15.75" customHeight="1" x14ac:dyDescent="0.2">
      <c r="A557" s="58"/>
      <c r="B557" s="58"/>
      <c r="C557" s="58"/>
      <c r="D557" s="58"/>
      <c r="E557" s="58"/>
      <c r="F557" s="58"/>
      <c r="G557" s="58"/>
      <c r="H557" s="58"/>
      <c r="I557" s="58"/>
      <c r="J557" s="58"/>
      <c r="K557" s="58"/>
      <c r="L557" s="58"/>
      <c r="M557" s="58"/>
      <c r="N557" s="58"/>
      <c r="O557" s="58"/>
      <c r="P557" s="58"/>
      <c r="Q557" s="58"/>
      <c r="R557" s="58"/>
      <c r="S557" s="58"/>
      <c r="T557" s="58"/>
      <c r="U557" s="58"/>
      <c r="V557" s="58"/>
      <c r="W557" s="58"/>
      <c r="X557" s="58"/>
    </row>
    <row r="558" spans="1:24" ht="15.75" customHeight="1" x14ac:dyDescent="0.2">
      <c r="A558" s="58"/>
      <c r="B558" s="58"/>
      <c r="C558" s="58"/>
      <c r="D558" s="58"/>
      <c r="E558" s="58"/>
      <c r="F558" s="58"/>
      <c r="G558" s="58"/>
      <c r="H558" s="58"/>
      <c r="I558" s="58"/>
      <c r="J558" s="58"/>
      <c r="K558" s="58"/>
      <c r="L558" s="58"/>
      <c r="M558" s="58"/>
      <c r="N558" s="58"/>
      <c r="O558" s="58"/>
      <c r="P558" s="58"/>
      <c r="Q558" s="58"/>
      <c r="R558" s="58"/>
      <c r="S558" s="58"/>
      <c r="T558" s="58"/>
      <c r="U558" s="58"/>
      <c r="V558" s="58"/>
      <c r="W558" s="58"/>
      <c r="X558" s="58"/>
    </row>
    <row r="559" spans="1:24" ht="15.75" customHeight="1" x14ac:dyDescent="0.2">
      <c r="A559" s="58"/>
      <c r="B559" s="58"/>
      <c r="C559" s="58"/>
      <c r="D559" s="58"/>
      <c r="E559" s="58"/>
      <c r="F559" s="58"/>
      <c r="G559" s="58"/>
      <c r="H559" s="58"/>
      <c r="I559" s="58"/>
      <c r="J559" s="58"/>
      <c r="K559" s="58"/>
      <c r="L559" s="58"/>
      <c r="M559" s="58"/>
      <c r="N559" s="58"/>
      <c r="O559" s="58"/>
      <c r="P559" s="58"/>
      <c r="Q559" s="58"/>
      <c r="R559" s="58"/>
      <c r="S559" s="58"/>
      <c r="T559" s="58"/>
      <c r="U559" s="58"/>
      <c r="V559" s="58"/>
      <c r="W559" s="58"/>
      <c r="X559" s="58"/>
    </row>
    <row r="560" spans="1:24" ht="15.75" customHeight="1" x14ac:dyDescent="0.2">
      <c r="A560" s="58"/>
      <c r="B560" s="58"/>
      <c r="C560" s="58"/>
      <c r="D560" s="58"/>
      <c r="E560" s="58"/>
      <c r="F560" s="58"/>
      <c r="G560" s="58"/>
      <c r="H560" s="58"/>
      <c r="I560" s="58"/>
      <c r="J560" s="58"/>
      <c r="K560" s="58"/>
      <c r="L560" s="58"/>
      <c r="M560" s="58"/>
      <c r="N560" s="58"/>
      <c r="O560" s="58"/>
      <c r="P560" s="58"/>
      <c r="Q560" s="58"/>
      <c r="R560" s="58"/>
      <c r="S560" s="58"/>
      <c r="T560" s="58"/>
      <c r="U560" s="58"/>
      <c r="V560" s="58"/>
      <c r="W560" s="58"/>
      <c r="X560" s="58"/>
    </row>
    <row r="561" spans="1:24" ht="15.75" customHeight="1" x14ac:dyDescent="0.2">
      <c r="A561" s="58"/>
      <c r="B561" s="58"/>
      <c r="C561" s="58"/>
      <c r="D561" s="58"/>
      <c r="E561" s="58"/>
      <c r="F561" s="58"/>
      <c r="G561" s="58"/>
      <c r="H561" s="58"/>
      <c r="I561" s="58"/>
      <c r="J561" s="58"/>
      <c r="K561" s="58"/>
      <c r="L561" s="58"/>
      <c r="M561" s="58"/>
      <c r="N561" s="58"/>
      <c r="O561" s="58"/>
      <c r="P561" s="58"/>
      <c r="Q561" s="58"/>
      <c r="R561" s="58"/>
      <c r="S561" s="58"/>
      <c r="T561" s="58"/>
      <c r="U561" s="58"/>
      <c r="V561" s="58"/>
      <c r="W561" s="58"/>
      <c r="X561" s="58"/>
    </row>
    <row r="562" spans="1:24" ht="15.75" customHeight="1" x14ac:dyDescent="0.2">
      <c r="A562" s="58"/>
      <c r="B562" s="58"/>
      <c r="C562" s="58"/>
      <c r="D562" s="58"/>
      <c r="E562" s="58"/>
      <c r="F562" s="58"/>
      <c r="G562" s="58"/>
      <c r="H562" s="58"/>
      <c r="I562" s="58"/>
      <c r="J562" s="58"/>
      <c r="K562" s="58"/>
      <c r="L562" s="58"/>
      <c r="M562" s="58"/>
      <c r="N562" s="58"/>
      <c r="O562" s="58"/>
      <c r="P562" s="58"/>
      <c r="Q562" s="58"/>
      <c r="R562" s="58"/>
      <c r="S562" s="58"/>
      <c r="T562" s="58"/>
      <c r="U562" s="58"/>
      <c r="V562" s="58"/>
      <c r="W562" s="58"/>
      <c r="X562" s="58"/>
    </row>
    <row r="563" spans="1:24" ht="15.75" customHeight="1" x14ac:dyDescent="0.2">
      <c r="A563" s="58"/>
      <c r="B563" s="58"/>
      <c r="C563" s="58"/>
      <c r="D563" s="58"/>
      <c r="E563" s="58"/>
      <c r="F563" s="58"/>
      <c r="G563" s="58"/>
      <c r="H563" s="58"/>
      <c r="I563" s="58"/>
      <c r="J563" s="58"/>
      <c r="K563" s="58"/>
      <c r="L563" s="58"/>
      <c r="M563" s="58"/>
      <c r="N563" s="58"/>
      <c r="O563" s="58"/>
      <c r="P563" s="58"/>
      <c r="Q563" s="58"/>
      <c r="R563" s="58"/>
      <c r="S563" s="58"/>
      <c r="T563" s="58"/>
      <c r="U563" s="58"/>
      <c r="V563" s="58"/>
      <c r="W563" s="58"/>
      <c r="X563" s="58"/>
    </row>
    <row r="564" spans="1:24" ht="15.75" customHeight="1" x14ac:dyDescent="0.2">
      <c r="A564" s="58"/>
      <c r="B564" s="58"/>
      <c r="C564" s="58"/>
      <c r="D564" s="58"/>
      <c r="E564" s="58"/>
      <c r="F564" s="58"/>
      <c r="G564" s="58"/>
      <c r="H564" s="58"/>
      <c r="I564" s="58"/>
      <c r="J564" s="58"/>
      <c r="K564" s="58"/>
      <c r="L564" s="58"/>
      <c r="M564" s="58"/>
      <c r="N564" s="58"/>
      <c r="O564" s="58"/>
      <c r="P564" s="58"/>
      <c r="Q564" s="58"/>
      <c r="R564" s="58"/>
      <c r="S564" s="58"/>
      <c r="T564" s="58"/>
      <c r="U564" s="58"/>
      <c r="V564" s="58"/>
      <c r="W564" s="58"/>
      <c r="X564" s="58"/>
    </row>
    <row r="565" spans="1:24" ht="15.75" customHeight="1" x14ac:dyDescent="0.2">
      <c r="A565" s="58"/>
      <c r="B565" s="58"/>
      <c r="C565" s="58"/>
      <c r="D565" s="58"/>
      <c r="E565" s="58"/>
      <c r="F565" s="58"/>
      <c r="G565" s="58"/>
      <c r="H565" s="58"/>
      <c r="I565" s="58"/>
      <c r="J565" s="58"/>
      <c r="K565" s="58"/>
      <c r="L565" s="58"/>
      <c r="M565" s="58"/>
      <c r="N565" s="58"/>
      <c r="O565" s="58"/>
      <c r="P565" s="58"/>
      <c r="Q565" s="58"/>
      <c r="R565" s="58"/>
      <c r="S565" s="58"/>
      <c r="T565" s="58"/>
      <c r="U565" s="58"/>
      <c r="V565" s="58"/>
      <c r="W565" s="58"/>
      <c r="X565" s="58"/>
    </row>
    <row r="566" spans="1:24" ht="15.75" customHeight="1" x14ac:dyDescent="0.2">
      <c r="A566" s="58"/>
      <c r="B566" s="58"/>
      <c r="C566" s="58"/>
      <c r="D566" s="58"/>
      <c r="E566" s="58"/>
      <c r="F566" s="58"/>
      <c r="G566" s="58"/>
      <c r="H566" s="58"/>
      <c r="I566" s="58"/>
      <c r="J566" s="58"/>
      <c r="K566" s="58"/>
      <c r="L566" s="58"/>
      <c r="M566" s="58"/>
      <c r="N566" s="58"/>
      <c r="O566" s="58"/>
      <c r="P566" s="58"/>
      <c r="Q566" s="58"/>
      <c r="R566" s="58"/>
      <c r="S566" s="58"/>
      <c r="T566" s="58"/>
      <c r="U566" s="58"/>
      <c r="V566" s="58"/>
      <c r="W566" s="58"/>
      <c r="X566" s="58"/>
    </row>
    <row r="567" spans="1:24" ht="15.75" customHeight="1" x14ac:dyDescent="0.2">
      <c r="A567" s="58"/>
      <c r="B567" s="58"/>
      <c r="C567" s="58"/>
      <c r="D567" s="58"/>
      <c r="E567" s="58"/>
      <c r="F567" s="58"/>
      <c r="G567" s="58"/>
      <c r="H567" s="58"/>
      <c r="I567" s="58"/>
      <c r="J567" s="58"/>
      <c r="K567" s="58"/>
      <c r="L567" s="58"/>
      <c r="M567" s="58"/>
      <c r="N567" s="58"/>
      <c r="O567" s="58"/>
      <c r="P567" s="58"/>
      <c r="Q567" s="58"/>
      <c r="R567" s="58"/>
      <c r="S567" s="58"/>
      <c r="T567" s="58"/>
      <c r="U567" s="58"/>
      <c r="V567" s="58"/>
      <c r="W567" s="58"/>
      <c r="X567" s="58"/>
    </row>
    <row r="568" spans="1:24" ht="15.75" customHeight="1" x14ac:dyDescent="0.2">
      <c r="A568" s="58"/>
      <c r="B568" s="58"/>
      <c r="C568" s="58"/>
      <c r="D568" s="58"/>
      <c r="E568" s="58"/>
      <c r="F568" s="58"/>
      <c r="G568" s="58"/>
      <c r="H568" s="58"/>
      <c r="I568" s="58"/>
      <c r="J568" s="58"/>
      <c r="K568" s="58"/>
      <c r="L568" s="58"/>
      <c r="M568" s="58"/>
      <c r="N568" s="58"/>
      <c r="O568" s="58"/>
      <c r="P568" s="58"/>
      <c r="Q568" s="58"/>
      <c r="R568" s="58"/>
      <c r="S568" s="58"/>
      <c r="T568" s="58"/>
      <c r="U568" s="58"/>
      <c r="V568" s="58"/>
      <c r="W568" s="58"/>
      <c r="X568" s="58"/>
    </row>
    <row r="569" spans="1:24" ht="15.75" customHeight="1" x14ac:dyDescent="0.2">
      <c r="A569" s="58"/>
      <c r="B569" s="58"/>
      <c r="C569" s="58"/>
      <c r="D569" s="58"/>
      <c r="E569" s="58"/>
      <c r="F569" s="58"/>
      <c r="G569" s="58"/>
      <c r="H569" s="58"/>
      <c r="I569" s="58"/>
      <c r="J569" s="58"/>
      <c r="K569" s="58"/>
      <c r="L569" s="58"/>
      <c r="M569" s="58"/>
      <c r="N569" s="58"/>
      <c r="O569" s="58"/>
      <c r="P569" s="58"/>
      <c r="Q569" s="58"/>
      <c r="R569" s="58"/>
      <c r="S569" s="58"/>
      <c r="T569" s="58"/>
      <c r="U569" s="58"/>
      <c r="V569" s="58"/>
      <c r="W569" s="58"/>
      <c r="X569" s="58"/>
    </row>
    <row r="570" spans="1:24" ht="15.75" customHeight="1" x14ac:dyDescent="0.2">
      <c r="A570" s="58"/>
      <c r="B570" s="58"/>
      <c r="C570" s="58"/>
      <c r="D570" s="58"/>
      <c r="E570" s="58"/>
      <c r="F570" s="58"/>
      <c r="G570" s="58"/>
      <c r="H570" s="58"/>
      <c r="I570" s="58"/>
      <c r="J570" s="58"/>
      <c r="K570" s="58"/>
      <c r="L570" s="58"/>
      <c r="M570" s="58"/>
      <c r="N570" s="58"/>
      <c r="O570" s="58"/>
      <c r="P570" s="58"/>
      <c r="Q570" s="58"/>
      <c r="R570" s="58"/>
      <c r="S570" s="58"/>
      <c r="T570" s="58"/>
      <c r="U570" s="58"/>
      <c r="V570" s="58"/>
      <c r="W570" s="58"/>
      <c r="X570" s="58"/>
    </row>
    <row r="571" spans="1:24" ht="15.75" customHeight="1" x14ac:dyDescent="0.2">
      <c r="A571" s="58"/>
      <c r="B571" s="58"/>
      <c r="C571" s="58"/>
      <c r="D571" s="58"/>
      <c r="E571" s="58"/>
      <c r="F571" s="58"/>
      <c r="G571" s="58"/>
      <c r="H571" s="58"/>
      <c r="I571" s="58"/>
      <c r="J571" s="58"/>
      <c r="K571" s="58"/>
      <c r="L571" s="58"/>
      <c r="M571" s="58"/>
      <c r="N571" s="58"/>
      <c r="O571" s="58"/>
      <c r="P571" s="58"/>
      <c r="Q571" s="58"/>
      <c r="R571" s="58"/>
      <c r="S571" s="58"/>
      <c r="T571" s="58"/>
      <c r="U571" s="58"/>
      <c r="V571" s="58"/>
      <c r="W571" s="58"/>
      <c r="X571" s="58"/>
    </row>
    <row r="572" spans="1:24" ht="15.75" customHeight="1" x14ac:dyDescent="0.2">
      <c r="A572" s="58"/>
      <c r="B572" s="58"/>
      <c r="C572" s="58"/>
      <c r="D572" s="58"/>
      <c r="E572" s="58"/>
      <c r="F572" s="58"/>
      <c r="G572" s="58"/>
      <c r="H572" s="58"/>
      <c r="I572" s="58"/>
      <c r="J572" s="58"/>
      <c r="K572" s="58"/>
      <c r="L572" s="58"/>
      <c r="M572" s="58"/>
      <c r="N572" s="58"/>
      <c r="O572" s="58"/>
      <c r="P572" s="58"/>
      <c r="Q572" s="58"/>
      <c r="R572" s="58"/>
      <c r="S572" s="58"/>
      <c r="T572" s="58"/>
      <c r="U572" s="58"/>
      <c r="V572" s="58"/>
      <c r="W572" s="58"/>
      <c r="X572" s="58"/>
    </row>
    <row r="573" spans="1:24" ht="15.75" customHeight="1" x14ac:dyDescent="0.2">
      <c r="A573" s="58"/>
      <c r="B573" s="58"/>
      <c r="C573" s="58"/>
      <c r="D573" s="58"/>
      <c r="E573" s="58"/>
      <c r="F573" s="58"/>
      <c r="G573" s="58"/>
      <c r="H573" s="58"/>
      <c r="I573" s="58"/>
      <c r="J573" s="58"/>
      <c r="K573" s="58"/>
      <c r="L573" s="58"/>
      <c r="M573" s="58"/>
      <c r="N573" s="58"/>
      <c r="O573" s="58"/>
      <c r="P573" s="58"/>
      <c r="Q573" s="58"/>
      <c r="R573" s="58"/>
      <c r="S573" s="58"/>
      <c r="T573" s="58"/>
      <c r="U573" s="58"/>
      <c r="V573" s="58"/>
      <c r="W573" s="58"/>
      <c r="X573" s="58"/>
    </row>
    <row r="574" spans="1:24" ht="15.75" customHeight="1" x14ac:dyDescent="0.2">
      <c r="A574" s="58"/>
      <c r="B574" s="58"/>
      <c r="C574" s="58"/>
      <c r="D574" s="58"/>
      <c r="E574" s="58"/>
      <c r="F574" s="58"/>
      <c r="G574" s="58"/>
      <c r="H574" s="58"/>
      <c r="I574" s="58"/>
      <c r="J574" s="58"/>
      <c r="K574" s="58"/>
      <c r="L574" s="58"/>
      <c r="M574" s="58"/>
      <c r="N574" s="58"/>
      <c r="O574" s="58"/>
      <c r="P574" s="58"/>
      <c r="Q574" s="58"/>
      <c r="R574" s="58"/>
      <c r="S574" s="58"/>
      <c r="T574" s="58"/>
      <c r="U574" s="58"/>
      <c r="V574" s="58"/>
      <c r="W574" s="58"/>
      <c r="X574" s="58"/>
    </row>
    <row r="575" spans="1:24" ht="15.75" customHeight="1" x14ac:dyDescent="0.2">
      <c r="A575" s="58"/>
      <c r="B575" s="58"/>
      <c r="C575" s="58"/>
      <c r="D575" s="58"/>
      <c r="E575" s="58"/>
      <c r="F575" s="58"/>
      <c r="G575" s="58"/>
      <c r="H575" s="58"/>
      <c r="I575" s="58"/>
      <c r="J575" s="58"/>
      <c r="K575" s="58"/>
      <c r="L575" s="58"/>
      <c r="M575" s="58"/>
      <c r="N575" s="58"/>
      <c r="O575" s="58"/>
      <c r="P575" s="58"/>
      <c r="Q575" s="58"/>
      <c r="R575" s="58"/>
      <c r="S575" s="58"/>
      <c r="T575" s="58"/>
      <c r="U575" s="58"/>
      <c r="V575" s="58"/>
      <c r="W575" s="58"/>
      <c r="X575" s="58"/>
    </row>
    <row r="576" spans="1:24" ht="15.75" customHeight="1" x14ac:dyDescent="0.2">
      <c r="A576" s="58"/>
      <c r="B576" s="58"/>
      <c r="C576" s="58"/>
      <c r="D576" s="58"/>
      <c r="E576" s="58"/>
      <c r="F576" s="58"/>
      <c r="G576" s="58"/>
      <c r="H576" s="58"/>
      <c r="I576" s="58"/>
      <c r="J576" s="58"/>
      <c r="K576" s="58"/>
      <c r="L576" s="58"/>
      <c r="M576" s="58"/>
      <c r="N576" s="58"/>
      <c r="O576" s="58"/>
      <c r="P576" s="58"/>
      <c r="Q576" s="58"/>
      <c r="R576" s="58"/>
      <c r="S576" s="58"/>
      <c r="T576" s="58"/>
      <c r="U576" s="58"/>
      <c r="V576" s="58"/>
      <c r="W576" s="58"/>
      <c r="X576" s="58"/>
    </row>
    <row r="577" spans="1:24" ht="15.75" customHeight="1" x14ac:dyDescent="0.2">
      <c r="A577" s="58"/>
      <c r="B577" s="58"/>
      <c r="C577" s="58"/>
      <c r="D577" s="58"/>
      <c r="E577" s="58"/>
      <c r="F577" s="58"/>
      <c r="G577" s="58"/>
      <c r="H577" s="58"/>
      <c r="I577" s="58"/>
      <c r="J577" s="58"/>
      <c r="K577" s="58"/>
      <c r="L577" s="58"/>
      <c r="M577" s="58"/>
      <c r="N577" s="58"/>
      <c r="O577" s="58"/>
      <c r="P577" s="58"/>
      <c r="Q577" s="58"/>
      <c r="R577" s="58"/>
      <c r="S577" s="58"/>
      <c r="T577" s="58"/>
      <c r="U577" s="58"/>
      <c r="V577" s="58"/>
      <c r="W577" s="58"/>
      <c r="X577" s="58"/>
    </row>
    <row r="578" spans="1:24" ht="15.75" customHeight="1" x14ac:dyDescent="0.2">
      <c r="A578" s="58"/>
      <c r="B578" s="58"/>
      <c r="C578" s="58"/>
      <c r="D578" s="58"/>
      <c r="E578" s="58"/>
      <c r="F578" s="58"/>
      <c r="G578" s="58"/>
      <c r="H578" s="58"/>
      <c r="I578" s="58"/>
      <c r="J578" s="58"/>
      <c r="K578" s="58"/>
      <c r="L578" s="58"/>
      <c r="M578" s="58"/>
      <c r="N578" s="58"/>
      <c r="O578" s="58"/>
      <c r="P578" s="58"/>
      <c r="Q578" s="58"/>
      <c r="R578" s="58"/>
      <c r="S578" s="58"/>
      <c r="T578" s="58"/>
      <c r="U578" s="58"/>
      <c r="V578" s="58"/>
      <c r="W578" s="58"/>
      <c r="X578" s="58"/>
    </row>
    <row r="579" spans="1:24" ht="15.75" customHeight="1" x14ac:dyDescent="0.2">
      <c r="A579" s="58"/>
      <c r="B579" s="58"/>
      <c r="C579" s="58"/>
      <c r="D579" s="58"/>
      <c r="E579" s="58"/>
      <c r="F579" s="58"/>
      <c r="G579" s="58"/>
      <c r="H579" s="58"/>
      <c r="I579" s="58"/>
      <c r="J579" s="58"/>
      <c r="K579" s="58"/>
      <c r="L579" s="58"/>
      <c r="M579" s="58"/>
      <c r="N579" s="58"/>
      <c r="O579" s="58"/>
      <c r="P579" s="58"/>
      <c r="Q579" s="58"/>
      <c r="R579" s="58"/>
      <c r="S579" s="58"/>
      <c r="T579" s="58"/>
      <c r="U579" s="58"/>
      <c r="V579" s="58"/>
      <c r="W579" s="58"/>
      <c r="X579" s="58"/>
    </row>
    <row r="580" spans="1:24" ht="15.75" customHeight="1" x14ac:dyDescent="0.2">
      <c r="A580" s="58"/>
      <c r="B580" s="58"/>
      <c r="C580" s="58"/>
      <c r="D580" s="58"/>
      <c r="E580" s="58"/>
      <c r="F580" s="58"/>
      <c r="G580" s="58"/>
      <c r="H580" s="58"/>
      <c r="I580" s="58"/>
      <c r="J580" s="58"/>
      <c r="K580" s="58"/>
      <c r="L580" s="58"/>
      <c r="M580" s="58"/>
      <c r="N580" s="58"/>
      <c r="O580" s="58"/>
      <c r="P580" s="58"/>
      <c r="Q580" s="58"/>
      <c r="R580" s="58"/>
      <c r="S580" s="58"/>
      <c r="T580" s="58"/>
      <c r="U580" s="58"/>
      <c r="V580" s="58"/>
      <c r="W580" s="58"/>
      <c r="X580" s="58"/>
    </row>
    <row r="581" spans="1:24" ht="15.75" customHeight="1" x14ac:dyDescent="0.2">
      <c r="A581" s="58"/>
      <c r="B581" s="58"/>
      <c r="C581" s="58"/>
      <c r="D581" s="58"/>
      <c r="E581" s="58"/>
      <c r="F581" s="58"/>
      <c r="G581" s="58"/>
      <c r="H581" s="58"/>
      <c r="I581" s="58"/>
      <c r="J581" s="58"/>
      <c r="K581" s="58"/>
      <c r="L581" s="58"/>
      <c r="M581" s="58"/>
      <c r="N581" s="58"/>
      <c r="O581" s="58"/>
      <c r="P581" s="58"/>
      <c r="Q581" s="58"/>
      <c r="R581" s="58"/>
      <c r="S581" s="58"/>
      <c r="T581" s="58"/>
      <c r="U581" s="58"/>
      <c r="V581" s="58"/>
      <c r="W581" s="58"/>
      <c r="X581" s="58"/>
    </row>
    <row r="582" spans="1:24" ht="15.75" customHeight="1" x14ac:dyDescent="0.2">
      <c r="A582" s="58"/>
      <c r="B582" s="58"/>
      <c r="C582" s="58"/>
      <c r="D582" s="58"/>
      <c r="E582" s="58"/>
      <c r="F582" s="58"/>
      <c r="G582" s="58"/>
      <c r="H582" s="58"/>
      <c r="I582" s="58"/>
      <c r="J582" s="58"/>
      <c r="K582" s="58"/>
      <c r="L582" s="58"/>
      <c r="M582" s="58"/>
      <c r="N582" s="58"/>
      <c r="O582" s="58"/>
      <c r="P582" s="58"/>
      <c r="Q582" s="58"/>
      <c r="R582" s="58"/>
      <c r="S582" s="58"/>
      <c r="T582" s="58"/>
      <c r="U582" s="58"/>
      <c r="V582" s="58"/>
      <c r="W582" s="58"/>
      <c r="X582" s="58"/>
    </row>
    <row r="583" spans="1:24" ht="15.75" customHeight="1" x14ac:dyDescent="0.2">
      <c r="A583" s="58"/>
      <c r="B583" s="58"/>
      <c r="C583" s="58"/>
      <c r="D583" s="58"/>
      <c r="E583" s="58"/>
      <c r="F583" s="58"/>
      <c r="G583" s="58"/>
      <c r="H583" s="58"/>
      <c r="I583" s="58"/>
      <c r="J583" s="58"/>
      <c r="K583" s="58"/>
      <c r="L583" s="58"/>
      <c r="M583" s="58"/>
      <c r="N583" s="58"/>
      <c r="O583" s="58"/>
      <c r="P583" s="58"/>
      <c r="Q583" s="58"/>
      <c r="R583" s="58"/>
      <c r="S583" s="58"/>
      <c r="T583" s="58"/>
      <c r="U583" s="58"/>
      <c r="V583" s="58"/>
      <c r="W583" s="58"/>
      <c r="X583" s="58"/>
    </row>
    <row r="584" spans="1:24" ht="15.75" customHeight="1" x14ac:dyDescent="0.2">
      <c r="A584" s="58"/>
      <c r="B584" s="58"/>
      <c r="C584" s="58"/>
      <c r="D584" s="58"/>
      <c r="E584" s="58"/>
      <c r="F584" s="58"/>
      <c r="G584" s="58"/>
      <c r="H584" s="58"/>
      <c r="I584" s="58"/>
      <c r="J584" s="58"/>
      <c r="K584" s="58"/>
      <c r="L584" s="58"/>
      <c r="M584" s="58"/>
      <c r="N584" s="58"/>
      <c r="O584" s="58"/>
      <c r="P584" s="58"/>
      <c r="Q584" s="58"/>
      <c r="R584" s="58"/>
      <c r="S584" s="58"/>
      <c r="T584" s="58"/>
      <c r="U584" s="58"/>
      <c r="V584" s="58"/>
      <c r="W584" s="58"/>
      <c r="X584" s="58"/>
    </row>
    <row r="585" spans="1:24" ht="15.75" customHeight="1" x14ac:dyDescent="0.2">
      <c r="A585" s="58"/>
      <c r="B585" s="58"/>
      <c r="C585" s="58"/>
      <c r="D585" s="58"/>
      <c r="E585" s="58"/>
      <c r="F585" s="58"/>
      <c r="G585" s="58"/>
      <c r="H585" s="58"/>
      <c r="I585" s="58"/>
      <c r="J585" s="58"/>
      <c r="K585" s="58"/>
      <c r="L585" s="58"/>
      <c r="M585" s="58"/>
      <c r="N585" s="58"/>
      <c r="O585" s="58"/>
      <c r="P585" s="58"/>
      <c r="Q585" s="58"/>
      <c r="R585" s="58"/>
      <c r="S585" s="58"/>
      <c r="T585" s="58"/>
      <c r="U585" s="58"/>
      <c r="V585" s="58"/>
      <c r="W585" s="58"/>
      <c r="X585" s="58"/>
    </row>
    <row r="586" spans="1:24" ht="15.75" customHeight="1" x14ac:dyDescent="0.2">
      <c r="A586" s="58"/>
      <c r="B586" s="58"/>
      <c r="C586" s="58"/>
      <c r="D586" s="58"/>
      <c r="E586" s="58"/>
      <c r="F586" s="58"/>
      <c r="G586" s="58"/>
      <c r="H586" s="58"/>
      <c r="I586" s="58"/>
      <c r="J586" s="58"/>
      <c r="K586" s="58"/>
      <c r="L586" s="58"/>
      <c r="M586" s="58"/>
      <c r="N586" s="58"/>
      <c r="O586" s="58"/>
      <c r="P586" s="58"/>
      <c r="Q586" s="58"/>
      <c r="R586" s="58"/>
      <c r="S586" s="58"/>
      <c r="T586" s="58"/>
      <c r="U586" s="58"/>
      <c r="V586" s="58"/>
      <c r="W586" s="58"/>
      <c r="X586" s="58"/>
    </row>
    <row r="587" spans="1:24" ht="15.75" customHeight="1" x14ac:dyDescent="0.2">
      <c r="A587" s="58"/>
      <c r="B587" s="58"/>
      <c r="C587" s="58"/>
      <c r="D587" s="58"/>
      <c r="E587" s="58"/>
      <c r="F587" s="58"/>
      <c r="G587" s="58"/>
      <c r="H587" s="58"/>
      <c r="I587" s="58"/>
      <c r="J587" s="58"/>
      <c r="K587" s="58"/>
      <c r="L587" s="58"/>
      <c r="M587" s="58"/>
      <c r="N587" s="58"/>
      <c r="O587" s="58"/>
      <c r="P587" s="58"/>
      <c r="Q587" s="58"/>
      <c r="R587" s="58"/>
      <c r="S587" s="58"/>
      <c r="T587" s="58"/>
      <c r="U587" s="58"/>
      <c r="V587" s="58"/>
      <c r="W587" s="58"/>
      <c r="X587" s="58"/>
    </row>
    <row r="588" spans="1:24" ht="15.75" customHeight="1" x14ac:dyDescent="0.2">
      <c r="A588" s="58"/>
      <c r="B588" s="58"/>
      <c r="C588" s="58"/>
      <c r="D588" s="58"/>
      <c r="E588" s="58"/>
      <c r="F588" s="58"/>
      <c r="G588" s="58"/>
      <c r="H588" s="58"/>
      <c r="I588" s="58"/>
      <c r="J588" s="58"/>
      <c r="K588" s="58"/>
      <c r="L588" s="58"/>
      <c r="M588" s="58"/>
      <c r="N588" s="58"/>
      <c r="O588" s="58"/>
      <c r="P588" s="58"/>
      <c r="Q588" s="58"/>
      <c r="R588" s="58"/>
      <c r="S588" s="58"/>
      <c r="T588" s="58"/>
      <c r="U588" s="58"/>
      <c r="V588" s="58"/>
      <c r="W588" s="58"/>
      <c r="X588" s="58"/>
    </row>
    <row r="589" spans="1:24" ht="15.75" customHeight="1" x14ac:dyDescent="0.2">
      <c r="A589" s="58"/>
      <c r="B589" s="58"/>
      <c r="C589" s="58"/>
      <c r="D589" s="58"/>
      <c r="E589" s="58"/>
      <c r="F589" s="58"/>
      <c r="G589" s="58"/>
      <c r="H589" s="58"/>
      <c r="I589" s="58"/>
      <c r="J589" s="58"/>
      <c r="K589" s="58"/>
      <c r="L589" s="58"/>
      <c r="M589" s="58"/>
      <c r="N589" s="58"/>
      <c r="O589" s="58"/>
      <c r="P589" s="58"/>
      <c r="Q589" s="58"/>
      <c r="R589" s="58"/>
      <c r="S589" s="58"/>
      <c r="T589" s="58"/>
      <c r="U589" s="58"/>
      <c r="V589" s="58"/>
      <c r="W589" s="58"/>
      <c r="X589" s="58"/>
    </row>
    <row r="590" spans="1:24" ht="15.75" customHeight="1" x14ac:dyDescent="0.2">
      <c r="A590" s="58"/>
      <c r="B590" s="58"/>
      <c r="C590" s="58"/>
      <c r="D590" s="58"/>
      <c r="E590" s="58"/>
      <c r="F590" s="58"/>
      <c r="G590" s="58"/>
      <c r="H590" s="58"/>
      <c r="I590" s="58"/>
      <c r="J590" s="58"/>
      <c r="K590" s="58"/>
      <c r="L590" s="58"/>
      <c r="M590" s="58"/>
      <c r="N590" s="58"/>
      <c r="O590" s="58"/>
      <c r="P590" s="58"/>
      <c r="Q590" s="58"/>
      <c r="R590" s="58"/>
      <c r="S590" s="58"/>
      <c r="T590" s="58"/>
      <c r="U590" s="58"/>
      <c r="V590" s="58"/>
      <c r="W590" s="58"/>
      <c r="X590" s="58"/>
    </row>
    <row r="591" spans="1:24" ht="15.75" customHeight="1" x14ac:dyDescent="0.2">
      <c r="A591" s="58"/>
      <c r="B591" s="58"/>
      <c r="C591" s="58"/>
      <c r="D591" s="58"/>
      <c r="E591" s="58"/>
      <c r="F591" s="58"/>
      <c r="G591" s="58"/>
      <c r="H591" s="58"/>
      <c r="I591" s="58"/>
      <c r="J591" s="58"/>
      <c r="K591" s="58"/>
      <c r="L591" s="58"/>
      <c r="M591" s="58"/>
      <c r="N591" s="58"/>
      <c r="O591" s="58"/>
      <c r="P591" s="58"/>
      <c r="Q591" s="58"/>
      <c r="R591" s="58"/>
      <c r="S591" s="58"/>
      <c r="T591" s="58"/>
      <c r="U591" s="58"/>
      <c r="V591" s="58"/>
      <c r="W591" s="58"/>
      <c r="X591" s="58"/>
    </row>
    <row r="592" spans="1:24" ht="15.75" customHeight="1" x14ac:dyDescent="0.2">
      <c r="A592" s="58"/>
      <c r="B592" s="58"/>
      <c r="C592" s="58"/>
      <c r="D592" s="58"/>
      <c r="E592" s="58"/>
      <c r="F592" s="58"/>
      <c r="G592" s="58"/>
      <c r="H592" s="58"/>
      <c r="I592" s="58"/>
      <c r="J592" s="58"/>
      <c r="K592" s="58"/>
      <c r="L592" s="58"/>
      <c r="M592" s="58"/>
      <c r="N592" s="58"/>
      <c r="O592" s="58"/>
      <c r="P592" s="58"/>
      <c r="Q592" s="58"/>
      <c r="R592" s="58"/>
      <c r="S592" s="58"/>
      <c r="T592" s="58"/>
      <c r="U592" s="58"/>
      <c r="V592" s="58"/>
      <c r="W592" s="58"/>
      <c r="X592" s="58"/>
    </row>
    <row r="593" spans="1:24" ht="15.75" customHeight="1" x14ac:dyDescent="0.2">
      <c r="A593" s="58"/>
      <c r="B593" s="58"/>
      <c r="C593" s="58"/>
      <c r="D593" s="58"/>
      <c r="E593" s="58"/>
      <c r="F593" s="58"/>
      <c r="G593" s="58"/>
      <c r="H593" s="58"/>
      <c r="I593" s="58"/>
      <c r="J593" s="58"/>
      <c r="K593" s="58"/>
      <c r="L593" s="58"/>
      <c r="M593" s="58"/>
      <c r="N593" s="58"/>
      <c r="O593" s="58"/>
      <c r="P593" s="58"/>
      <c r="Q593" s="58"/>
      <c r="R593" s="58"/>
      <c r="S593" s="58"/>
      <c r="T593" s="58"/>
      <c r="U593" s="58"/>
      <c r="V593" s="58"/>
      <c r="W593" s="58"/>
      <c r="X593" s="58"/>
    </row>
    <row r="594" spans="1:24" ht="15.75" customHeight="1" x14ac:dyDescent="0.2">
      <c r="A594" s="58"/>
      <c r="B594" s="58"/>
      <c r="C594" s="58"/>
      <c r="D594" s="58"/>
      <c r="E594" s="58"/>
      <c r="F594" s="58"/>
      <c r="G594" s="58"/>
      <c r="H594" s="58"/>
      <c r="I594" s="58"/>
      <c r="J594" s="58"/>
      <c r="K594" s="58"/>
      <c r="L594" s="58"/>
      <c r="M594" s="58"/>
      <c r="N594" s="58"/>
      <c r="O594" s="58"/>
      <c r="P594" s="58"/>
      <c r="Q594" s="58"/>
      <c r="R594" s="58"/>
      <c r="S594" s="58"/>
      <c r="T594" s="58"/>
      <c r="U594" s="58"/>
      <c r="V594" s="58"/>
      <c r="W594" s="58"/>
      <c r="X594" s="58"/>
    </row>
    <row r="595" spans="1:24" ht="15.75" customHeight="1" x14ac:dyDescent="0.2">
      <c r="A595" s="58"/>
      <c r="B595" s="58"/>
      <c r="C595" s="58"/>
      <c r="D595" s="58"/>
      <c r="E595" s="58"/>
      <c r="F595" s="58"/>
      <c r="G595" s="58"/>
      <c r="H595" s="58"/>
      <c r="I595" s="58"/>
      <c r="J595" s="58"/>
      <c r="K595" s="58"/>
      <c r="L595" s="58"/>
      <c r="M595" s="58"/>
      <c r="N595" s="58"/>
      <c r="O595" s="58"/>
      <c r="P595" s="58"/>
      <c r="Q595" s="58"/>
      <c r="R595" s="58"/>
      <c r="S595" s="58"/>
      <c r="T595" s="58"/>
      <c r="U595" s="58"/>
      <c r="V595" s="58"/>
      <c r="W595" s="58"/>
      <c r="X595" s="58"/>
    </row>
    <row r="596" spans="1:24" ht="15.75" customHeight="1" x14ac:dyDescent="0.2">
      <c r="A596" s="58"/>
      <c r="B596" s="58"/>
      <c r="C596" s="58"/>
      <c r="D596" s="58"/>
      <c r="E596" s="58"/>
      <c r="F596" s="58"/>
      <c r="G596" s="58"/>
      <c r="H596" s="58"/>
      <c r="I596" s="58"/>
      <c r="J596" s="58"/>
      <c r="K596" s="58"/>
      <c r="L596" s="58"/>
      <c r="M596" s="58"/>
      <c r="N596" s="58"/>
      <c r="O596" s="58"/>
      <c r="P596" s="58"/>
      <c r="Q596" s="58"/>
      <c r="R596" s="58"/>
      <c r="S596" s="58"/>
      <c r="T596" s="58"/>
      <c r="U596" s="58"/>
      <c r="V596" s="58"/>
      <c r="W596" s="58"/>
      <c r="X596" s="58"/>
    </row>
    <row r="597" spans="1:24" ht="15.75" customHeight="1" x14ac:dyDescent="0.2">
      <c r="A597" s="58"/>
      <c r="B597" s="58"/>
      <c r="C597" s="58"/>
      <c r="D597" s="58"/>
      <c r="E597" s="58"/>
      <c r="F597" s="58"/>
      <c r="G597" s="58"/>
      <c r="H597" s="58"/>
      <c r="I597" s="58"/>
      <c r="J597" s="58"/>
      <c r="K597" s="58"/>
      <c r="L597" s="58"/>
      <c r="M597" s="58"/>
      <c r="N597" s="58"/>
      <c r="O597" s="58"/>
      <c r="P597" s="58"/>
      <c r="Q597" s="58"/>
      <c r="R597" s="58"/>
      <c r="S597" s="58"/>
      <c r="T597" s="58"/>
      <c r="U597" s="58"/>
      <c r="V597" s="58"/>
      <c r="W597" s="58"/>
      <c r="X597" s="58"/>
    </row>
    <row r="598" spans="1:24" ht="15.75" customHeight="1" x14ac:dyDescent="0.2">
      <c r="A598" s="58"/>
      <c r="B598" s="58"/>
      <c r="C598" s="58"/>
      <c r="D598" s="58"/>
      <c r="E598" s="58"/>
      <c r="F598" s="58"/>
      <c r="G598" s="58"/>
      <c r="H598" s="58"/>
      <c r="I598" s="58"/>
      <c r="J598" s="58"/>
      <c r="K598" s="58"/>
      <c r="L598" s="58"/>
      <c r="M598" s="58"/>
      <c r="N598" s="58"/>
      <c r="O598" s="58"/>
      <c r="P598" s="58"/>
      <c r="Q598" s="58"/>
      <c r="R598" s="58"/>
      <c r="S598" s="58"/>
      <c r="T598" s="58"/>
      <c r="U598" s="58"/>
      <c r="V598" s="58"/>
      <c r="W598" s="58"/>
      <c r="X598" s="58"/>
    </row>
    <row r="599" spans="1:24" ht="15.75" customHeight="1" x14ac:dyDescent="0.2">
      <c r="A599" s="58"/>
      <c r="B599" s="58"/>
      <c r="C599" s="58"/>
      <c r="D599" s="58"/>
      <c r="E599" s="58"/>
      <c r="F599" s="58"/>
      <c r="G599" s="58"/>
      <c r="H599" s="58"/>
      <c r="I599" s="58"/>
      <c r="J599" s="58"/>
      <c r="K599" s="58"/>
      <c r="L599" s="58"/>
      <c r="M599" s="58"/>
      <c r="N599" s="58"/>
      <c r="O599" s="58"/>
      <c r="P599" s="58"/>
      <c r="Q599" s="58"/>
      <c r="R599" s="58"/>
      <c r="S599" s="58"/>
      <c r="T599" s="58"/>
      <c r="U599" s="58"/>
      <c r="V599" s="58"/>
      <c r="W599" s="58"/>
      <c r="X599" s="58"/>
    </row>
    <row r="600" spans="1:24" ht="15.75" customHeight="1" x14ac:dyDescent="0.2">
      <c r="A600" s="58"/>
      <c r="B600" s="58"/>
      <c r="C600" s="58"/>
      <c r="D600" s="58"/>
      <c r="E600" s="58"/>
      <c r="F600" s="58"/>
      <c r="G600" s="58"/>
      <c r="H600" s="58"/>
      <c r="I600" s="58"/>
      <c r="J600" s="58"/>
      <c r="K600" s="58"/>
      <c r="L600" s="58"/>
      <c r="M600" s="58"/>
      <c r="N600" s="58"/>
      <c r="O600" s="58"/>
      <c r="P600" s="58"/>
      <c r="Q600" s="58"/>
      <c r="R600" s="58"/>
      <c r="S600" s="58"/>
      <c r="T600" s="58"/>
      <c r="U600" s="58"/>
      <c r="V600" s="58"/>
      <c r="W600" s="58"/>
      <c r="X600" s="58"/>
    </row>
    <row r="601" spans="1:24" ht="15.75" customHeight="1" x14ac:dyDescent="0.2">
      <c r="A601" s="58"/>
      <c r="B601" s="58"/>
      <c r="C601" s="58"/>
      <c r="D601" s="58"/>
      <c r="E601" s="58"/>
      <c r="F601" s="58"/>
      <c r="G601" s="58"/>
      <c r="H601" s="58"/>
      <c r="I601" s="58"/>
      <c r="J601" s="58"/>
      <c r="K601" s="58"/>
      <c r="L601" s="58"/>
      <c r="M601" s="58"/>
      <c r="N601" s="58"/>
      <c r="O601" s="58"/>
      <c r="P601" s="58"/>
      <c r="Q601" s="58"/>
      <c r="R601" s="58"/>
      <c r="S601" s="58"/>
      <c r="T601" s="58"/>
      <c r="U601" s="58"/>
      <c r="V601" s="58"/>
      <c r="W601" s="58"/>
      <c r="X601" s="58"/>
    </row>
    <row r="602" spans="1:24" ht="15.75" customHeight="1" x14ac:dyDescent="0.2">
      <c r="A602" s="58"/>
      <c r="B602" s="58"/>
      <c r="C602" s="58"/>
      <c r="D602" s="58"/>
      <c r="E602" s="58"/>
      <c r="F602" s="58"/>
      <c r="G602" s="58"/>
      <c r="H602" s="58"/>
      <c r="I602" s="58"/>
      <c r="J602" s="58"/>
      <c r="K602" s="58"/>
      <c r="L602" s="58"/>
      <c r="M602" s="58"/>
      <c r="N602" s="58"/>
      <c r="O602" s="58"/>
      <c r="P602" s="58"/>
      <c r="Q602" s="58"/>
      <c r="R602" s="58"/>
      <c r="S602" s="58"/>
      <c r="T602" s="58"/>
      <c r="U602" s="58"/>
      <c r="V602" s="58"/>
      <c r="W602" s="58"/>
      <c r="X602" s="58"/>
    </row>
    <row r="603" spans="1:24" ht="15.75" customHeight="1" x14ac:dyDescent="0.2">
      <c r="A603" s="58"/>
      <c r="B603" s="58"/>
      <c r="C603" s="58"/>
      <c r="D603" s="58"/>
      <c r="E603" s="58"/>
      <c r="F603" s="58"/>
      <c r="G603" s="58"/>
      <c r="H603" s="58"/>
      <c r="I603" s="58"/>
      <c r="J603" s="58"/>
      <c r="K603" s="58"/>
      <c r="L603" s="58"/>
      <c r="M603" s="58"/>
      <c r="N603" s="58"/>
      <c r="O603" s="58"/>
      <c r="P603" s="58"/>
      <c r="Q603" s="58"/>
      <c r="R603" s="58"/>
      <c r="S603" s="58"/>
      <c r="T603" s="58"/>
      <c r="U603" s="58"/>
      <c r="V603" s="58"/>
      <c r="W603" s="58"/>
      <c r="X603" s="58"/>
    </row>
    <row r="604" spans="1:24" ht="15.75" customHeight="1" x14ac:dyDescent="0.2">
      <c r="A604" s="58"/>
      <c r="B604" s="58"/>
      <c r="C604" s="58"/>
      <c r="D604" s="58"/>
      <c r="E604" s="58"/>
      <c r="F604" s="58"/>
      <c r="G604" s="58"/>
      <c r="H604" s="58"/>
      <c r="I604" s="58"/>
      <c r="J604" s="58"/>
      <c r="K604" s="58"/>
      <c r="L604" s="58"/>
      <c r="M604" s="58"/>
      <c r="N604" s="58"/>
      <c r="O604" s="58"/>
      <c r="P604" s="58"/>
      <c r="Q604" s="58"/>
      <c r="R604" s="58"/>
      <c r="S604" s="58"/>
      <c r="T604" s="58"/>
      <c r="U604" s="58"/>
      <c r="V604" s="58"/>
      <c r="W604" s="58"/>
      <c r="X604" s="58"/>
    </row>
    <row r="605" spans="1:24" ht="15.75" customHeight="1" x14ac:dyDescent="0.2">
      <c r="A605" s="58"/>
      <c r="B605" s="58"/>
      <c r="C605" s="58"/>
      <c r="D605" s="58"/>
      <c r="E605" s="58"/>
      <c r="F605" s="58"/>
      <c r="G605" s="58"/>
      <c r="H605" s="58"/>
      <c r="I605" s="58"/>
      <c r="J605" s="58"/>
      <c r="K605" s="58"/>
      <c r="L605" s="58"/>
      <c r="M605" s="58"/>
      <c r="N605" s="58"/>
      <c r="O605" s="58"/>
      <c r="P605" s="58"/>
      <c r="Q605" s="58"/>
      <c r="R605" s="58"/>
      <c r="S605" s="58"/>
      <c r="T605" s="58"/>
      <c r="U605" s="58"/>
      <c r="V605" s="58"/>
      <c r="W605" s="58"/>
      <c r="X605" s="58"/>
    </row>
    <row r="606" spans="1:24" ht="15.75" customHeight="1" x14ac:dyDescent="0.2">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row>
    <row r="607" spans="1:24" ht="15.75" customHeight="1" x14ac:dyDescent="0.2">
      <c r="A607" s="58"/>
      <c r="B607" s="58"/>
      <c r="C607" s="58"/>
      <c r="D607" s="58"/>
      <c r="E607" s="58"/>
      <c r="F607" s="58"/>
      <c r="G607" s="58"/>
      <c r="H607" s="58"/>
      <c r="I607" s="58"/>
      <c r="J607" s="58"/>
      <c r="K607" s="58"/>
      <c r="L607" s="58"/>
      <c r="M607" s="58"/>
      <c r="N607" s="58"/>
      <c r="O607" s="58"/>
      <c r="P607" s="58"/>
      <c r="Q607" s="58"/>
      <c r="R607" s="58"/>
      <c r="S607" s="58"/>
      <c r="T607" s="58"/>
      <c r="U607" s="58"/>
      <c r="V607" s="58"/>
      <c r="W607" s="58"/>
      <c r="X607" s="58"/>
    </row>
    <row r="608" spans="1:24" ht="15.75" customHeight="1" x14ac:dyDescent="0.2">
      <c r="A608" s="58"/>
      <c r="B608" s="58"/>
      <c r="C608" s="58"/>
      <c r="D608" s="58"/>
      <c r="E608" s="58"/>
      <c r="F608" s="58"/>
      <c r="G608" s="58"/>
      <c r="H608" s="58"/>
      <c r="I608" s="58"/>
      <c r="J608" s="58"/>
      <c r="K608" s="58"/>
      <c r="L608" s="58"/>
      <c r="M608" s="58"/>
      <c r="N608" s="58"/>
      <c r="O608" s="58"/>
      <c r="P608" s="58"/>
      <c r="Q608" s="58"/>
      <c r="R608" s="58"/>
      <c r="S608" s="58"/>
      <c r="T608" s="58"/>
      <c r="U608" s="58"/>
      <c r="V608" s="58"/>
      <c r="W608" s="58"/>
      <c r="X608" s="58"/>
    </row>
    <row r="609" spans="1:24" ht="15.75" customHeight="1" x14ac:dyDescent="0.2">
      <c r="A609" s="58"/>
      <c r="B609" s="58"/>
      <c r="C609" s="58"/>
      <c r="D609" s="58"/>
      <c r="E609" s="58"/>
      <c r="F609" s="58"/>
      <c r="G609" s="58"/>
      <c r="H609" s="58"/>
      <c r="I609" s="58"/>
      <c r="J609" s="58"/>
      <c r="K609" s="58"/>
      <c r="L609" s="58"/>
      <c r="M609" s="58"/>
      <c r="N609" s="58"/>
      <c r="O609" s="58"/>
      <c r="P609" s="58"/>
      <c r="Q609" s="58"/>
      <c r="R609" s="58"/>
      <c r="S609" s="58"/>
      <c r="T609" s="58"/>
      <c r="U609" s="58"/>
      <c r="V609" s="58"/>
      <c r="W609" s="58"/>
      <c r="X609" s="58"/>
    </row>
    <row r="610" spans="1:24" ht="15.75" customHeight="1" x14ac:dyDescent="0.2">
      <c r="A610" s="58"/>
      <c r="B610" s="58"/>
      <c r="C610" s="58"/>
      <c r="D610" s="58"/>
      <c r="E610" s="58"/>
      <c r="F610" s="58"/>
      <c r="G610" s="58"/>
      <c r="H610" s="58"/>
      <c r="I610" s="58"/>
      <c r="J610" s="58"/>
      <c r="K610" s="58"/>
      <c r="L610" s="58"/>
      <c r="M610" s="58"/>
      <c r="N610" s="58"/>
      <c r="O610" s="58"/>
      <c r="P610" s="58"/>
      <c r="Q610" s="58"/>
      <c r="R610" s="58"/>
      <c r="S610" s="58"/>
      <c r="T610" s="58"/>
      <c r="U610" s="58"/>
      <c r="V610" s="58"/>
      <c r="W610" s="58"/>
      <c r="X610" s="58"/>
    </row>
    <row r="611" spans="1:24" ht="15.75" customHeight="1" x14ac:dyDescent="0.2">
      <c r="A611" s="58"/>
      <c r="B611" s="58"/>
      <c r="C611" s="58"/>
      <c r="D611" s="58"/>
      <c r="E611" s="58"/>
      <c r="F611" s="58"/>
      <c r="G611" s="58"/>
      <c r="H611" s="58"/>
      <c r="I611" s="58"/>
      <c r="J611" s="58"/>
      <c r="K611" s="58"/>
      <c r="L611" s="58"/>
      <c r="M611" s="58"/>
      <c r="N611" s="58"/>
      <c r="O611" s="58"/>
      <c r="P611" s="58"/>
      <c r="Q611" s="58"/>
      <c r="R611" s="58"/>
      <c r="S611" s="58"/>
      <c r="T611" s="58"/>
      <c r="U611" s="58"/>
      <c r="V611" s="58"/>
      <c r="W611" s="58"/>
      <c r="X611" s="58"/>
    </row>
    <row r="612" spans="1:24" ht="15.75" customHeight="1" x14ac:dyDescent="0.2">
      <c r="A612" s="58"/>
      <c r="B612" s="58"/>
      <c r="C612" s="58"/>
      <c r="D612" s="58"/>
      <c r="E612" s="58"/>
      <c r="F612" s="58"/>
      <c r="G612" s="58"/>
      <c r="H612" s="58"/>
      <c r="I612" s="58"/>
      <c r="J612" s="58"/>
      <c r="K612" s="58"/>
      <c r="L612" s="58"/>
      <c r="M612" s="58"/>
      <c r="N612" s="58"/>
      <c r="O612" s="58"/>
      <c r="P612" s="58"/>
      <c r="Q612" s="58"/>
      <c r="R612" s="58"/>
      <c r="S612" s="58"/>
      <c r="T612" s="58"/>
      <c r="U612" s="58"/>
      <c r="V612" s="58"/>
      <c r="W612" s="58"/>
      <c r="X612" s="58"/>
    </row>
    <row r="613" spans="1:24" ht="15.75" customHeight="1" x14ac:dyDescent="0.2">
      <c r="A613" s="58"/>
      <c r="B613" s="58"/>
      <c r="C613" s="58"/>
      <c r="D613" s="58"/>
      <c r="E613" s="58"/>
      <c r="F613" s="58"/>
      <c r="G613" s="58"/>
      <c r="H613" s="58"/>
      <c r="I613" s="58"/>
      <c r="J613" s="58"/>
      <c r="K613" s="58"/>
      <c r="L613" s="58"/>
      <c r="M613" s="58"/>
      <c r="N613" s="58"/>
      <c r="O613" s="58"/>
      <c r="P613" s="58"/>
      <c r="Q613" s="58"/>
      <c r="R613" s="58"/>
      <c r="S613" s="58"/>
      <c r="T613" s="58"/>
      <c r="U613" s="58"/>
      <c r="V613" s="58"/>
      <c r="W613" s="58"/>
      <c r="X613" s="58"/>
    </row>
    <row r="614" spans="1:24" ht="15.75" customHeight="1" x14ac:dyDescent="0.2">
      <c r="A614" s="58"/>
      <c r="B614" s="58"/>
      <c r="C614" s="58"/>
      <c r="D614" s="58"/>
      <c r="E614" s="58"/>
      <c r="F614" s="58"/>
      <c r="G614" s="58"/>
      <c r="H614" s="58"/>
      <c r="I614" s="58"/>
      <c r="J614" s="58"/>
      <c r="K614" s="58"/>
      <c r="L614" s="58"/>
      <c r="M614" s="58"/>
      <c r="N614" s="58"/>
      <c r="O614" s="58"/>
      <c r="P614" s="58"/>
      <c r="Q614" s="58"/>
      <c r="R614" s="58"/>
      <c r="S614" s="58"/>
      <c r="T614" s="58"/>
      <c r="U614" s="58"/>
      <c r="V614" s="58"/>
      <c r="W614" s="58"/>
      <c r="X614" s="58"/>
    </row>
    <row r="615" spans="1:24" ht="15.75" customHeight="1" x14ac:dyDescent="0.2">
      <c r="A615" s="58"/>
      <c r="B615" s="58"/>
      <c r="C615" s="58"/>
      <c r="D615" s="58"/>
      <c r="E615" s="58"/>
      <c r="F615" s="58"/>
      <c r="G615" s="58"/>
      <c r="H615" s="58"/>
      <c r="I615" s="58"/>
      <c r="J615" s="58"/>
      <c r="K615" s="58"/>
      <c r="L615" s="58"/>
      <c r="M615" s="58"/>
      <c r="N615" s="58"/>
      <c r="O615" s="58"/>
      <c r="P615" s="58"/>
      <c r="Q615" s="58"/>
      <c r="R615" s="58"/>
      <c r="S615" s="58"/>
      <c r="T615" s="58"/>
      <c r="U615" s="58"/>
      <c r="V615" s="58"/>
      <c r="W615" s="58"/>
      <c r="X615" s="58"/>
    </row>
    <row r="616" spans="1:24" ht="15.75" customHeight="1" x14ac:dyDescent="0.2">
      <c r="A616" s="58"/>
      <c r="B616" s="58"/>
      <c r="C616" s="58"/>
      <c r="D616" s="58"/>
      <c r="E616" s="58"/>
      <c r="F616" s="58"/>
      <c r="G616" s="58"/>
      <c r="H616" s="58"/>
      <c r="I616" s="58"/>
      <c r="J616" s="58"/>
      <c r="K616" s="58"/>
      <c r="L616" s="58"/>
      <c r="M616" s="58"/>
      <c r="N616" s="58"/>
      <c r="O616" s="58"/>
      <c r="P616" s="58"/>
      <c r="Q616" s="58"/>
      <c r="R616" s="58"/>
      <c r="S616" s="58"/>
      <c r="T616" s="58"/>
      <c r="U616" s="58"/>
      <c r="V616" s="58"/>
      <c r="W616" s="58"/>
      <c r="X616" s="58"/>
    </row>
    <row r="617" spans="1:24" ht="15.75" customHeight="1" x14ac:dyDescent="0.2">
      <c r="A617" s="58"/>
      <c r="B617" s="58"/>
      <c r="C617" s="58"/>
      <c r="D617" s="58"/>
      <c r="E617" s="58"/>
      <c r="F617" s="58"/>
      <c r="G617" s="58"/>
      <c r="H617" s="58"/>
      <c r="I617" s="58"/>
      <c r="J617" s="58"/>
      <c r="K617" s="58"/>
      <c r="L617" s="58"/>
      <c r="M617" s="58"/>
      <c r="N617" s="58"/>
      <c r="O617" s="58"/>
      <c r="P617" s="58"/>
      <c r="Q617" s="58"/>
      <c r="R617" s="58"/>
      <c r="S617" s="58"/>
      <c r="T617" s="58"/>
      <c r="U617" s="58"/>
      <c r="V617" s="58"/>
      <c r="W617" s="58"/>
      <c r="X617" s="58"/>
    </row>
    <row r="618" spans="1:24" ht="15.75" customHeight="1" x14ac:dyDescent="0.2">
      <c r="A618" s="58"/>
      <c r="B618" s="58"/>
      <c r="C618" s="58"/>
      <c r="D618" s="58"/>
      <c r="E618" s="58"/>
      <c r="F618" s="58"/>
      <c r="G618" s="58"/>
      <c r="H618" s="58"/>
      <c r="I618" s="58"/>
      <c r="J618" s="58"/>
      <c r="K618" s="58"/>
      <c r="L618" s="58"/>
      <c r="M618" s="58"/>
      <c r="N618" s="58"/>
      <c r="O618" s="58"/>
      <c r="P618" s="58"/>
      <c r="Q618" s="58"/>
      <c r="R618" s="58"/>
      <c r="S618" s="58"/>
      <c r="T618" s="58"/>
      <c r="U618" s="58"/>
      <c r="V618" s="58"/>
      <c r="W618" s="58"/>
      <c r="X618" s="58"/>
    </row>
    <row r="619" spans="1:24" ht="15.75" customHeight="1" x14ac:dyDescent="0.2">
      <c r="A619" s="58"/>
      <c r="B619" s="58"/>
      <c r="C619" s="58"/>
      <c r="D619" s="58"/>
      <c r="E619" s="58"/>
      <c r="F619" s="58"/>
      <c r="G619" s="58"/>
      <c r="H619" s="58"/>
      <c r="I619" s="58"/>
      <c r="J619" s="58"/>
      <c r="K619" s="58"/>
      <c r="L619" s="58"/>
      <c r="M619" s="58"/>
      <c r="N619" s="58"/>
      <c r="O619" s="58"/>
      <c r="P619" s="58"/>
      <c r="Q619" s="58"/>
      <c r="R619" s="58"/>
      <c r="S619" s="58"/>
      <c r="T619" s="58"/>
      <c r="U619" s="58"/>
      <c r="V619" s="58"/>
      <c r="W619" s="58"/>
      <c r="X619" s="58"/>
    </row>
    <row r="620" spans="1:24" ht="15.75" customHeight="1" x14ac:dyDescent="0.2">
      <c r="A620" s="58"/>
      <c r="B620" s="58"/>
      <c r="C620" s="58"/>
      <c r="D620" s="58"/>
      <c r="E620" s="58"/>
      <c r="F620" s="58"/>
      <c r="G620" s="58"/>
      <c r="H620" s="58"/>
      <c r="I620" s="58"/>
      <c r="J620" s="58"/>
      <c r="K620" s="58"/>
      <c r="L620" s="58"/>
      <c r="M620" s="58"/>
      <c r="N620" s="58"/>
      <c r="O620" s="58"/>
      <c r="P620" s="58"/>
      <c r="Q620" s="58"/>
      <c r="R620" s="58"/>
      <c r="S620" s="58"/>
      <c r="T620" s="58"/>
      <c r="U620" s="58"/>
      <c r="V620" s="58"/>
      <c r="W620" s="58"/>
      <c r="X620" s="58"/>
    </row>
    <row r="621" spans="1:24" ht="15.75" customHeight="1" x14ac:dyDescent="0.2">
      <c r="A621" s="58"/>
      <c r="B621" s="58"/>
      <c r="C621" s="58"/>
      <c r="D621" s="58"/>
      <c r="E621" s="58"/>
      <c r="F621" s="58"/>
      <c r="G621" s="58"/>
      <c r="H621" s="58"/>
      <c r="I621" s="58"/>
      <c r="J621" s="58"/>
      <c r="K621" s="58"/>
      <c r="L621" s="58"/>
      <c r="M621" s="58"/>
      <c r="N621" s="58"/>
      <c r="O621" s="58"/>
      <c r="P621" s="58"/>
      <c r="Q621" s="58"/>
      <c r="R621" s="58"/>
      <c r="S621" s="58"/>
      <c r="T621" s="58"/>
      <c r="U621" s="58"/>
      <c r="V621" s="58"/>
      <c r="W621" s="58"/>
      <c r="X621" s="58"/>
    </row>
    <row r="622" spans="1:24" ht="15.75" customHeight="1" x14ac:dyDescent="0.2">
      <c r="A622" s="58"/>
      <c r="B622" s="58"/>
      <c r="C622" s="58"/>
      <c r="D622" s="58"/>
      <c r="E622" s="58"/>
      <c r="F622" s="58"/>
      <c r="G622" s="58"/>
      <c r="H622" s="58"/>
      <c r="I622" s="58"/>
      <c r="J622" s="58"/>
      <c r="K622" s="58"/>
      <c r="L622" s="58"/>
      <c r="M622" s="58"/>
      <c r="N622" s="58"/>
      <c r="O622" s="58"/>
      <c r="P622" s="58"/>
      <c r="Q622" s="58"/>
      <c r="R622" s="58"/>
      <c r="S622" s="58"/>
      <c r="T622" s="58"/>
      <c r="U622" s="58"/>
      <c r="V622" s="58"/>
      <c r="W622" s="58"/>
      <c r="X622" s="58"/>
    </row>
    <row r="623" spans="1:24" ht="15.75" customHeight="1" x14ac:dyDescent="0.2">
      <c r="A623" s="58"/>
      <c r="B623" s="58"/>
      <c r="C623" s="58"/>
      <c r="D623" s="58"/>
      <c r="E623" s="58"/>
      <c r="F623" s="58"/>
      <c r="G623" s="58"/>
      <c r="H623" s="58"/>
      <c r="I623" s="58"/>
      <c r="J623" s="58"/>
      <c r="K623" s="58"/>
      <c r="L623" s="58"/>
      <c r="M623" s="58"/>
      <c r="N623" s="58"/>
      <c r="O623" s="58"/>
      <c r="P623" s="58"/>
      <c r="Q623" s="58"/>
      <c r="R623" s="58"/>
      <c r="S623" s="58"/>
      <c r="T623" s="58"/>
      <c r="U623" s="58"/>
      <c r="V623" s="58"/>
      <c r="W623" s="58"/>
      <c r="X623" s="58"/>
    </row>
    <row r="624" spans="1:24" ht="15.75" customHeight="1" x14ac:dyDescent="0.2">
      <c r="A624" s="58"/>
      <c r="B624" s="58"/>
      <c r="C624" s="58"/>
      <c r="D624" s="58"/>
      <c r="E624" s="58"/>
      <c r="F624" s="58"/>
      <c r="G624" s="58"/>
      <c r="H624" s="58"/>
      <c r="I624" s="58"/>
      <c r="J624" s="58"/>
      <c r="K624" s="58"/>
      <c r="L624" s="58"/>
      <c r="M624" s="58"/>
      <c r="N624" s="58"/>
      <c r="O624" s="58"/>
      <c r="P624" s="58"/>
      <c r="Q624" s="58"/>
      <c r="R624" s="58"/>
      <c r="S624" s="58"/>
      <c r="T624" s="58"/>
      <c r="U624" s="58"/>
      <c r="V624" s="58"/>
      <c r="W624" s="58"/>
      <c r="X624" s="58"/>
    </row>
    <row r="625" spans="1:24" ht="15.75" customHeight="1" x14ac:dyDescent="0.2">
      <c r="A625" s="58"/>
      <c r="B625" s="58"/>
      <c r="C625" s="58"/>
      <c r="D625" s="58"/>
      <c r="E625" s="58"/>
      <c r="F625" s="58"/>
      <c r="G625" s="58"/>
      <c r="H625" s="58"/>
      <c r="I625" s="58"/>
      <c r="J625" s="58"/>
      <c r="K625" s="58"/>
      <c r="L625" s="58"/>
      <c r="M625" s="58"/>
      <c r="N625" s="58"/>
      <c r="O625" s="58"/>
      <c r="P625" s="58"/>
      <c r="Q625" s="58"/>
      <c r="R625" s="58"/>
      <c r="S625" s="58"/>
      <c r="T625" s="58"/>
      <c r="U625" s="58"/>
      <c r="V625" s="58"/>
      <c r="W625" s="58"/>
      <c r="X625" s="58"/>
    </row>
    <row r="626" spans="1:24" ht="15.75" customHeight="1" x14ac:dyDescent="0.2">
      <c r="A626" s="58"/>
      <c r="B626" s="58"/>
      <c r="C626" s="58"/>
      <c r="D626" s="58"/>
      <c r="E626" s="58"/>
      <c r="F626" s="58"/>
      <c r="G626" s="58"/>
      <c r="H626" s="58"/>
      <c r="I626" s="58"/>
      <c r="J626" s="58"/>
      <c r="K626" s="58"/>
      <c r="L626" s="58"/>
      <c r="M626" s="58"/>
      <c r="N626" s="58"/>
      <c r="O626" s="58"/>
      <c r="P626" s="58"/>
      <c r="Q626" s="58"/>
      <c r="R626" s="58"/>
      <c r="S626" s="58"/>
      <c r="T626" s="58"/>
      <c r="U626" s="58"/>
      <c r="V626" s="58"/>
      <c r="W626" s="58"/>
      <c r="X626" s="58"/>
    </row>
    <row r="627" spans="1:24" ht="15.75" customHeight="1" x14ac:dyDescent="0.2">
      <c r="A627" s="58"/>
      <c r="B627" s="58"/>
      <c r="C627" s="58"/>
      <c r="D627" s="58"/>
      <c r="E627" s="58"/>
      <c r="F627" s="58"/>
      <c r="G627" s="58"/>
      <c r="H627" s="58"/>
      <c r="I627" s="58"/>
      <c r="J627" s="58"/>
      <c r="K627" s="58"/>
      <c r="L627" s="58"/>
      <c r="M627" s="58"/>
      <c r="N627" s="58"/>
      <c r="O627" s="58"/>
      <c r="P627" s="58"/>
      <c r="Q627" s="58"/>
      <c r="R627" s="58"/>
      <c r="S627" s="58"/>
      <c r="T627" s="58"/>
      <c r="U627" s="58"/>
      <c r="V627" s="58"/>
      <c r="W627" s="58"/>
      <c r="X627" s="58"/>
    </row>
    <row r="628" spans="1:24" ht="15.75" customHeight="1" x14ac:dyDescent="0.2">
      <c r="A628" s="58"/>
      <c r="B628" s="58"/>
      <c r="C628" s="58"/>
      <c r="D628" s="58"/>
      <c r="E628" s="58"/>
      <c r="F628" s="58"/>
      <c r="G628" s="58"/>
      <c r="H628" s="58"/>
      <c r="I628" s="58"/>
      <c r="J628" s="58"/>
      <c r="K628" s="58"/>
      <c r="L628" s="58"/>
      <c r="M628" s="58"/>
      <c r="N628" s="58"/>
      <c r="O628" s="58"/>
      <c r="P628" s="58"/>
      <c r="Q628" s="58"/>
      <c r="R628" s="58"/>
      <c r="S628" s="58"/>
      <c r="T628" s="58"/>
      <c r="U628" s="58"/>
      <c r="V628" s="58"/>
      <c r="W628" s="58"/>
      <c r="X628" s="58"/>
    </row>
    <row r="629" spans="1:24" ht="15.75" customHeight="1" x14ac:dyDescent="0.2">
      <c r="A629" s="58"/>
      <c r="B629" s="58"/>
      <c r="C629" s="58"/>
      <c r="D629" s="58"/>
      <c r="E629" s="58"/>
      <c r="F629" s="58"/>
      <c r="G629" s="58"/>
      <c r="H629" s="58"/>
      <c r="I629" s="58"/>
      <c r="J629" s="58"/>
      <c r="K629" s="58"/>
      <c r="L629" s="58"/>
      <c r="M629" s="58"/>
      <c r="N629" s="58"/>
      <c r="O629" s="58"/>
      <c r="P629" s="58"/>
      <c r="Q629" s="58"/>
      <c r="R629" s="58"/>
      <c r="S629" s="58"/>
      <c r="T629" s="58"/>
      <c r="U629" s="58"/>
      <c r="V629" s="58"/>
      <c r="W629" s="58"/>
      <c r="X629" s="58"/>
    </row>
    <row r="630" spans="1:24" ht="15.75" customHeight="1" x14ac:dyDescent="0.2">
      <c r="A630" s="58"/>
      <c r="B630" s="58"/>
      <c r="C630" s="58"/>
      <c r="D630" s="58"/>
      <c r="E630" s="58"/>
      <c r="F630" s="58"/>
      <c r="G630" s="58"/>
      <c r="H630" s="58"/>
      <c r="I630" s="58"/>
      <c r="J630" s="58"/>
      <c r="K630" s="58"/>
      <c r="L630" s="58"/>
      <c r="M630" s="58"/>
      <c r="N630" s="58"/>
      <c r="O630" s="58"/>
      <c r="P630" s="58"/>
      <c r="Q630" s="58"/>
      <c r="R630" s="58"/>
      <c r="S630" s="58"/>
      <c r="T630" s="58"/>
      <c r="U630" s="58"/>
      <c r="V630" s="58"/>
      <c r="W630" s="58"/>
      <c r="X630" s="58"/>
    </row>
    <row r="631" spans="1:24" ht="15.75" customHeight="1" x14ac:dyDescent="0.2">
      <c r="A631" s="58"/>
      <c r="B631" s="58"/>
      <c r="C631" s="58"/>
      <c r="D631" s="58"/>
      <c r="E631" s="58"/>
      <c r="F631" s="58"/>
      <c r="G631" s="58"/>
      <c r="H631" s="58"/>
      <c r="I631" s="58"/>
      <c r="J631" s="58"/>
      <c r="K631" s="58"/>
      <c r="L631" s="58"/>
      <c r="M631" s="58"/>
      <c r="N631" s="58"/>
      <c r="O631" s="58"/>
      <c r="P631" s="58"/>
      <c r="Q631" s="58"/>
      <c r="R631" s="58"/>
      <c r="S631" s="58"/>
      <c r="T631" s="58"/>
      <c r="U631" s="58"/>
      <c r="V631" s="58"/>
      <c r="W631" s="58"/>
      <c r="X631" s="58"/>
    </row>
    <row r="632" spans="1:24" ht="15.75" customHeight="1" x14ac:dyDescent="0.2">
      <c r="A632" s="58"/>
      <c r="B632" s="58"/>
      <c r="C632" s="58"/>
      <c r="D632" s="58"/>
      <c r="E632" s="58"/>
      <c r="F632" s="58"/>
      <c r="G632" s="58"/>
      <c r="H632" s="58"/>
      <c r="I632" s="58"/>
      <c r="J632" s="58"/>
      <c r="K632" s="58"/>
      <c r="L632" s="58"/>
      <c r="M632" s="58"/>
      <c r="N632" s="58"/>
      <c r="O632" s="58"/>
      <c r="P632" s="58"/>
      <c r="Q632" s="58"/>
      <c r="R632" s="58"/>
      <c r="S632" s="58"/>
      <c r="T632" s="58"/>
      <c r="U632" s="58"/>
      <c r="V632" s="58"/>
      <c r="W632" s="58"/>
      <c r="X632" s="58"/>
    </row>
    <row r="633" spans="1:24" ht="15.75" customHeight="1" x14ac:dyDescent="0.2">
      <c r="A633" s="58"/>
      <c r="B633" s="58"/>
      <c r="C633" s="58"/>
      <c r="D633" s="58"/>
      <c r="E633" s="58"/>
      <c r="F633" s="58"/>
      <c r="G633" s="58"/>
      <c r="H633" s="58"/>
      <c r="I633" s="58"/>
      <c r="J633" s="58"/>
      <c r="K633" s="58"/>
      <c r="L633" s="58"/>
      <c r="M633" s="58"/>
      <c r="N633" s="58"/>
      <c r="O633" s="58"/>
      <c r="P633" s="58"/>
      <c r="Q633" s="58"/>
      <c r="R633" s="58"/>
      <c r="S633" s="58"/>
      <c r="T633" s="58"/>
      <c r="U633" s="58"/>
      <c r="V633" s="58"/>
      <c r="W633" s="58"/>
      <c r="X633" s="58"/>
    </row>
    <row r="634" spans="1:24" ht="15.75" customHeight="1" x14ac:dyDescent="0.2">
      <c r="A634" s="58"/>
      <c r="B634" s="58"/>
      <c r="C634" s="58"/>
      <c r="D634" s="58"/>
      <c r="E634" s="58"/>
      <c r="F634" s="58"/>
      <c r="G634" s="58"/>
      <c r="H634" s="58"/>
      <c r="I634" s="58"/>
      <c r="J634" s="58"/>
      <c r="K634" s="58"/>
      <c r="L634" s="58"/>
      <c r="M634" s="58"/>
      <c r="N634" s="58"/>
      <c r="O634" s="58"/>
      <c r="P634" s="58"/>
      <c r="Q634" s="58"/>
      <c r="R634" s="58"/>
      <c r="S634" s="58"/>
      <c r="T634" s="58"/>
      <c r="U634" s="58"/>
      <c r="V634" s="58"/>
      <c r="W634" s="58"/>
      <c r="X634" s="58"/>
    </row>
    <row r="635" spans="1:24" ht="15.75" customHeight="1" x14ac:dyDescent="0.2">
      <c r="A635" s="58"/>
      <c r="B635" s="58"/>
      <c r="C635" s="58"/>
      <c r="D635" s="58"/>
      <c r="E635" s="58"/>
      <c r="F635" s="58"/>
      <c r="G635" s="58"/>
      <c r="H635" s="58"/>
      <c r="I635" s="58"/>
      <c r="J635" s="58"/>
      <c r="K635" s="58"/>
      <c r="L635" s="58"/>
      <c r="M635" s="58"/>
      <c r="N635" s="58"/>
      <c r="O635" s="58"/>
      <c r="P635" s="58"/>
      <c r="Q635" s="58"/>
      <c r="R635" s="58"/>
      <c r="S635" s="58"/>
      <c r="T635" s="58"/>
      <c r="U635" s="58"/>
      <c r="V635" s="58"/>
      <c r="W635" s="58"/>
      <c r="X635" s="58"/>
    </row>
    <row r="636" spans="1:24" ht="15.75" customHeight="1" x14ac:dyDescent="0.2">
      <c r="A636" s="58"/>
      <c r="B636" s="58"/>
      <c r="C636" s="58"/>
      <c r="D636" s="58"/>
      <c r="E636" s="58"/>
      <c r="F636" s="58"/>
      <c r="G636" s="58"/>
      <c r="H636" s="58"/>
      <c r="I636" s="58"/>
      <c r="J636" s="58"/>
      <c r="K636" s="58"/>
      <c r="L636" s="58"/>
      <c r="M636" s="58"/>
      <c r="N636" s="58"/>
      <c r="O636" s="58"/>
      <c r="P636" s="58"/>
      <c r="Q636" s="58"/>
      <c r="R636" s="58"/>
      <c r="S636" s="58"/>
      <c r="T636" s="58"/>
      <c r="U636" s="58"/>
      <c r="V636" s="58"/>
      <c r="W636" s="58"/>
      <c r="X636" s="58"/>
    </row>
    <row r="637" spans="1:24" ht="15.75" customHeight="1" x14ac:dyDescent="0.2">
      <c r="A637" s="58"/>
      <c r="B637" s="58"/>
      <c r="C637" s="58"/>
      <c r="D637" s="58"/>
      <c r="E637" s="58"/>
      <c r="F637" s="58"/>
      <c r="G637" s="58"/>
      <c r="H637" s="58"/>
      <c r="I637" s="58"/>
      <c r="J637" s="58"/>
      <c r="K637" s="58"/>
      <c r="L637" s="58"/>
      <c r="M637" s="58"/>
      <c r="N637" s="58"/>
      <c r="O637" s="58"/>
      <c r="P637" s="58"/>
      <c r="Q637" s="58"/>
      <c r="R637" s="58"/>
      <c r="S637" s="58"/>
      <c r="T637" s="58"/>
      <c r="U637" s="58"/>
      <c r="V637" s="58"/>
      <c r="W637" s="58"/>
      <c r="X637" s="58"/>
    </row>
    <row r="638" spans="1:24" ht="15.75" customHeight="1" x14ac:dyDescent="0.2">
      <c r="A638" s="58"/>
      <c r="B638" s="58"/>
      <c r="C638" s="58"/>
      <c r="D638" s="58"/>
      <c r="E638" s="58"/>
      <c r="F638" s="58"/>
      <c r="G638" s="58"/>
      <c r="H638" s="58"/>
      <c r="I638" s="58"/>
      <c r="J638" s="58"/>
      <c r="K638" s="58"/>
      <c r="L638" s="58"/>
      <c r="M638" s="58"/>
      <c r="N638" s="58"/>
      <c r="O638" s="58"/>
      <c r="P638" s="58"/>
      <c r="Q638" s="58"/>
      <c r="R638" s="58"/>
      <c r="S638" s="58"/>
      <c r="T638" s="58"/>
      <c r="U638" s="58"/>
      <c r="V638" s="58"/>
      <c r="W638" s="58"/>
      <c r="X638" s="58"/>
    </row>
    <row r="639" spans="1:24" ht="15.75" customHeight="1" x14ac:dyDescent="0.2">
      <c r="A639" s="58"/>
      <c r="B639" s="58"/>
      <c r="C639" s="58"/>
      <c r="D639" s="58"/>
      <c r="E639" s="58"/>
      <c r="F639" s="58"/>
      <c r="G639" s="58"/>
      <c r="H639" s="58"/>
      <c r="I639" s="58"/>
      <c r="J639" s="58"/>
      <c r="K639" s="58"/>
      <c r="L639" s="58"/>
      <c r="M639" s="58"/>
      <c r="N639" s="58"/>
      <c r="O639" s="58"/>
      <c r="P639" s="58"/>
      <c r="Q639" s="58"/>
      <c r="R639" s="58"/>
      <c r="S639" s="58"/>
      <c r="T639" s="58"/>
      <c r="U639" s="58"/>
      <c r="V639" s="58"/>
      <c r="W639" s="58"/>
      <c r="X639" s="58"/>
    </row>
    <row r="640" spans="1:24" ht="15.75" customHeight="1" x14ac:dyDescent="0.2">
      <c r="A640" s="58"/>
      <c r="B640" s="58"/>
      <c r="C640" s="58"/>
      <c r="D640" s="58"/>
      <c r="E640" s="58"/>
      <c r="F640" s="58"/>
      <c r="G640" s="58"/>
      <c r="H640" s="58"/>
      <c r="I640" s="58"/>
      <c r="J640" s="58"/>
      <c r="K640" s="58"/>
      <c r="L640" s="58"/>
      <c r="M640" s="58"/>
      <c r="N640" s="58"/>
      <c r="O640" s="58"/>
      <c r="P640" s="58"/>
      <c r="Q640" s="58"/>
      <c r="R640" s="58"/>
      <c r="S640" s="58"/>
      <c r="T640" s="58"/>
      <c r="U640" s="58"/>
      <c r="V640" s="58"/>
      <c r="W640" s="58"/>
      <c r="X640" s="58"/>
    </row>
    <row r="641" spans="1:24" ht="15.75" customHeight="1" x14ac:dyDescent="0.2">
      <c r="A641" s="58"/>
      <c r="B641" s="58"/>
      <c r="C641" s="58"/>
      <c r="D641" s="58"/>
      <c r="E641" s="58"/>
      <c r="F641" s="58"/>
      <c r="G641" s="58"/>
      <c r="H641" s="58"/>
      <c r="I641" s="58"/>
      <c r="J641" s="58"/>
      <c r="K641" s="58"/>
      <c r="L641" s="58"/>
      <c r="M641" s="58"/>
      <c r="N641" s="58"/>
      <c r="O641" s="58"/>
      <c r="P641" s="58"/>
      <c r="Q641" s="58"/>
      <c r="R641" s="58"/>
      <c r="S641" s="58"/>
      <c r="T641" s="58"/>
      <c r="U641" s="58"/>
      <c r="V641" s="58"/>
      <c r="W641" s="58"/>
      <c r="X641" s="58"/>
    </row>
    <row r="642" spans="1:24" ht="15.75" customHeight="1" x14ac:dyDescent="0.2">
      <c r="A642" s="58"/>
      <c r="B642" s="58"/>
      <c r="C642" s="58"/>
      <c r="D642" s="58"/>
      <c r="E642" s="58"/>
      <c r="F642" s="58"/>
      <c r="G642" s="58"/>
      <c r="H642" s="58"/>
      <c r="I642" s="58"/>
      <c r="J642" s="58"/>
      <c r="K642" s="58"/>
      <c r="L642" s="58"/>
      <c r="M642" s="58"/>
      <c r="N642" s="58"/>
      <c r="O642" s="58"/>
      <c r="P642" s="58"/>
      <c r="Q642" s="58"/>
      <c r="R642" s="58"/>
      <c r="S642" s="58"/>
      <c r="T642" s="58"/>
      <c r="U642" s="58"/>
      <c r="V642" s="58"/>
      <c r="W642" s="58"/>
      <c r="X642" s="58"/>
    </row>
    <row r="643" spans="1:24" ht="15.75" customHeight="1" x14ac:dyDescent="0.2">
      <c r="A643" s="58"/>
      <c r="B643" s="58"/>
      <c r="C643" s="58"/>
      <c r="D643" s="58"/>
      <c r="E643" s="58"/>
      <c r="F643" s="58"/>
      <c r="G643" s="58"/>
      <c r="H643" s="58"/>
      <c r="I643" s="58"/>
      <c r="J643" s="58"/>
      <c r="K643" s="58"/>
      <c r="L643" s="58"/>
      <c r="M643" s="58"/>
      <c r="N643" s="58"/>
      <c r="O643" s="58"/>
      <c r="P643" s="58"/>
      <c r="Q643" s="58"/>
      <c r="R643" s="58"/>
      <c r="S643" s="58"/>
      <c r="T643" s="58"/>
      <c r="U643" s="58"/>
      <c r="V643" s="58"/>
      <c r="W643" s="58"/>
      <c r="X643" s="58"/>
    </row>
    <row r="644" spans="1:24" ht="15.75" customHeight="1" x14ac:dyDescent="0.2">
      <c r="A644" s="58"/>
      <c r="B644" s="58"/>
      <c r="C644" s="58"/>
      <c r="D644" s="58"/>
      <c r="E644" s="58"/>
      <c r="F644" s="58"/>
      <c r="G644" s="58"/>
      <c r="H644" s="58"/>
      <c r="I644" s="58"/>
      <c r="J644" s="58"/>
      <c r="K644" s="58"/>
      <c r="L644" s="58"/>
      <c r="M644" s="58"/>
      <c r="N644" s="58"/>
      <c r="O644" s="58"/>
      <c r="P644" s="58"/>
      <c r="Q644" s="58"/>
      <c r="R644" s="58"/>
      <c r="S644" s="58"/>
      <c r="T644" s="58"/>
      <c r="U644" s="58"/>
      <c r="V644" s="58"/>
      <c r="W644" s="58"/>
      <c r="X644" s="58"/>
    </row>
    <row r="645" spans="1:24" ht="15.75" customHeight="1" x14ac:dyDescent="0.2">
      <c r="A645" s="58"/>
      <c r="B645" s="58"/>
      <c r="C645" s="58"/>
      <c r="D645" s="58"/>
      <c r="E645" s="58"/>
      <c r="F645" s="58"/>
      <c r="G645" s="58"/>
      <c r="H645" s="58"/>
      <c r="I645" s="58"/>
      <c r="J645" s="58"/>
      <c r="K645" s="58"/>
      <c r="L645" s="58"/>
      <c r="M645" s="58"/>
      <c r="N645" s="58"/>
      <c r="O645" s="58"/>
      <c r="P645" s="58"/>
      <c r="Q645" s="58"/>
      <c r="R645" s="58"/>
      <c r="S645" s="58"/>
      <c r="T645" s="58"/>
      <c r="U645" s="58"/>
      <c r="V645" s="58"/>
      <c r="W645" s="58"/>
      <c r="X645" s="58"/>
    </row>
    <row r="646" spans="1:24" ht="15.75" customHeight="1" x14ac:dyDescent="0.2">
      <c r="A646" s="58"/>
      <c r="B646" s="58"/>
      <c r="C646" s="58"/>
      <c r="D646" s="58"/>
      <c r="E646" s="58"/>
      <c r="F646" s="58"/>
      <c r="G646" s="58"/>
      <c r="H646" s="58"/>
      <c r="I646" s="58"/>
      <c r="J646" s="58"/>
      <c r="K646" s="58"/>
      <c r="L646" s="58"/>
      <c r="M646" s="58"/>
      <c r="N646" s="58"/>
      <c r="O646" s="58"/>
      <c r="P646" s="58"/>
      <c r="Q646" s="58"/>
      <c r="R646" s="58"/>
      <c r="S646" s="58"/>
      <c r="T646" s="58"/>
      <c r="U646" s="58"/>
      <c r="V646" s="58"/>
      <c r="W646" s="58"/>
      <c r="X646" s="58"/>
    </row>
    <row r="647" spans="1:24" ht="15.75" customHeight="1" x14ac:dyDescent="0.2">
      <c r="A647" s="58"/>
      <c r="B647" s="58"/>
      <c r="C647" s="58"/>
      <c r="D647" s="58"/>
      <c r="E647" s="58"/>
      <c r="F647" s="58"/>
      <c r="G647" s="58"/>
      <c r="H647" s="58"/>
      <c r="I647" s="58"/>
      <c r="J647" s="58"/>
      <c r="K647" s="58"/>
      <c r="L647" s="58"/>
      <c r="M647" s="58"/>
      <c r="N647" s="58"/>
      <c r="O647" s="58"/>
      <c r="P647" s="58"/>
      <c r="Q647" s="58"/>
      <c r="R647" s="58"/>
      <c r="S647" s="58"/>
      <c r="T647" s="58"/>
      <c r="U647" s="58"/>
      <c r="V647" s="58"/>
      <c r="W647" s="58"/>
      <c r="X647" s="58"/>
    </row>
    <row r="648" spans="1:24" ht="15.75" customHeight="1" x14ac:dyDescent="0.2">
      <c r="A648" s="58"/>
      <c r="B648" s="58"/>
      <c r="C648" s="58"/>
      <c r="D648" s="58"/>
      <c r="E648" s="58"/>
      <c r="F648" s="58"/>
      <c r="G648" s="58"/>
      <c r="H648" s="58"/>
      <c r="I648" s="58"/>
      <c r="J648" s="58"/>
      <c r="K648" s="58"/>
      <c r="L648" s="58"/>
      <c r="M648" s="58"/>
      <c r="N648" s="58"/>
      <c r="O648" s="58"/>
      <c r="P648" s="58"/>
      <c r="Q648" s="58"/>
      <c r="R648" s="58"/>
      <c r="S648" s="58"/>
      <c r="T648" s="58"/>
      <c r="U648" s="58"/>
      <c r="V648" s="58"/>
      <c r="W648" s="58"/>
      <c r="X648" s="58"/>
    </row>
    <row r="649" spans="1:24" ht="15.75" customHeight="1" x14ac:dyDescent="0.2">
      <c r="A649" s="58"/>
      <c r="B649" s="58"/>
      <c r="C649" s="58"/>
      <c r="D649" s="58"/>
      <c r="E649" s="58"/>
      <c r="F649" s="58"/>
      <c r="G649" s="58"/>
      <c r="H649" s="58"/>
      <c r="I649" s="58"/>
      <c r="J649" s="58"/>
      <c r="K649" s="58"/>
      <c r="L649" s="58"/>
      <c r="M649" s="58"/>
      <c r="N649" s="58"/>
      <c r="O649" s="58"/>
      <c r="P649" s="58"/>
      <c r="Q649" s="58"/>
      <c r="R649" s="58"/>
      <c r="S649" s="58"/>
      <c r="T649" s="58"/>
      <c r="U649" s="58"/>
      <c r="V649" s="58"/>
      <c r="W649" s="58"/>
      <c r="X649" s="58"/>
    </row>
    <row r="650" spans="1:24" ht="15.75" customHeight="1" x14ac:dyDescent="0.2">
      <c r="A650" s="58"/>
      <c r="B650" s="58"/>
      <c r="C650" s="58"/>
      <c r="D650" s="58"/>
      <c r="E650" s="58"/>
      <c r="F650" s="58"/>
      <c r="G650" s="58"/>
      <c r="H650" s="58"/>
      <c r="I650" s="58"/>
      <c r="J650" s="58"/>
      <c r="K650" s="58"/>
      <c r="L650" s="58"/>
      <c r="M650" s="58"/>
      <c r="N650" s="58"/>
      <c r="O650" s="58"/>
      <c r="P650" s="58"/>
      <c r="Q650" s="58"/>
      <c r="R650" s="58"/>
      <c r="S650" s="58"/>
      <c r="T650" s="58"/>
      <c r="U650" s="58"/>
      <c r="V650" s="58"/>
      <c r="W650" s="58"/>
      <c r="X650" s="58"/>
    </row>
    <row r="651" spans="1:24" ht="15.75" customHeight="1" x14ac:dyDescent="0.2">
      <c r="A651" s="58"/>
      <c r="B651" s="58"/>
      <c r="C651" s="58"/>
      <c r="D651" s="58"/>
      <c r="E651" s="58"/>
      <c r="F651" s="58"/>
      <c r="G651" s="58"/>
      <c r="H651" s="58"/>
      <c r="I651" s="58"/>
      <c r="J651" s="58"/>
      <c r="K651" s="58"/>
      <c r="L651" s="58"/>
      <c r="M651" s="58"/>
      <c r="N651" s="58"/>
      <c r="O651" s="58"/>
      <c r="P651" s="58"/>
      <c r="Q651" s="58"/>
      <c r="R651" s="58"/>
      <c r="S651" s="58"/>
      <c r="T651" s="58"/>
      <c r="U651" s="58"/>
      <c r="V651" s="58"/>
      <c r="W651" s="58"/>
      <c r="X651" s="58"/>
    </row>
    <row r="652" spans="1:24" ht="15.75" customHeight="1" x14ac:dyDescent="0.2">
      <c r="A652" s="58"/>
      <c r="B652" s="58"/>
      <c r="C652" s="58"/>
      <c r="D652" s="58"/>
      <c r="E652" s="58"/>
      <c r="F652" s="58"/>
      <c r="G652" s="58"/>
      <c r="H652" s="58"/>
      <c r="I652" s="58"/>
      <c r="J652" s="58"/>
      <c r="K652" s="58"/>
      <c r="L652" s="58"/>
      <c r="M652" s="58"/>
      <c r="N652" s="58"/>
      <c r="O652" s="58"/>
      <c r="P652" s="58"/>
      <c r="Q652" s="58"/>
      <c r="R652" s="58"/>
      <c r="S652" s="58"/>
      <c r="T652" s="58"/>
      <c r="U652" s="58"/>
      <c r="V652" s="58"/>
      <c r="W652" s="58"/>
      <c r="X652" s="58"/>
    </row>
    <row r="653" spans="1:24" ht="15.75" customHeight="1" x14ac:dyDescent="0.2">
      <c r="A653" s="58"/>
      <c r="B653" s="58"/>
      <c r="C653" s="58"/>
      <c r="D653" s="58"/>
      <c r="E653" s="58"/>
      <c r="F653" s="58"/>
      <c r="G653" s="58"/>
      <c r="H653" s="58"/>
      <c r="I653" s="58"/>
      <c r="J653" s="58"/>
      <c r="K653" s="58"/>
      <c r="L653" s="58"/>
      <c r="M653" s="58"/>
      <c r="N653" s="58"/>
      <c r="O653" s="58"/>
      <c r="P653" s="58"/>
      <c r="Q653" s="58"/>
      <c r="R653" s="58"/>
      <c r="S653" s="58"/>
      <c r="T653" s="58"/>
      <c r="U653" s="58"/>
      <c r="V653" s="58"/>
      <c r="W653" s="58"/>
      <c r="X653" s="58"/>
    </row>
    <row r="654" spans="1:24" ht="15.75" customHeight="1" x14ac:dyDescent="0.2">
      <c r="A654" s="58"/>
      <c r="B654" s="58"/>
      <c r="C654" s="58"/>
      <c r="D654" s="58"/>
      <c r="E654" s="58"/>
      <c r="F654" s="58"/>
      <c r="G654" s="58"/>
      <c r="H654" s="58"/>
      <c r="I654" s="58"/>
      <c r="J654" s="58"/>
      <c r="K654" s="58"/>
      <c r="L654" s="58"/>
      <c r="M654" s="58"/>
      <c r="N654" s="58"/>
      <c r="O654" s="58"/>
      <c r="P654" s="58"/>
      <c r="Q654" s="58"/>
      <c r="R654" s="58"/>
      <c r="S654" s="58"/>
      <c r="T654" s="58"/>
      <c r="U654" s="58"/>
      <c r="V654" s="58"/>
      <c r="W654" s="58"/>
      <c r="X654" s="58"/>
    </row>
    <row r="655" spans="1:24" ht="15.75" customHeight="1" x14ac:dyDescent="0.2">
      <c r="A655" s="58"/>
      <c r="B655" s="58"/>
      <c r="C655" s="58"/>
      <c r="D655" s="58"/>
      <c r="E655" s="58"/>
      <c r="F655" s="58"/>
      <c r="G655" s="58"/>
      <c r="H655" s="58"/>
      <c r="I655" s="58"/>
      <c r="J655" s="58"/>
      <c r="K655" s="58"/>
      <c r="L655" s="58"/>
      <c r="M655" s="58"/>
      <c r="N655" s="58"/>
      <c r="O655" s="58"/>
      <c r="P655" s="58"/>
      <c r="Q655" s="58"/>
      <c r="R655" s="58"/>
      <c r="S655" s="58"/>
      <c r="T655" s="58"/>
      <c r="U655" s="58"/>
      <c r="V655" s="58"/>
      <c r="W655" s="58"/>
      <c r="X655" s="58"/>
    </row>
    <row r="656" spans="1:24" ht="15.75" customHeight="1" x14ac:dyDescent="0.2">
      <c r="A656" s="58"/>
      <c r="B656" s="58"/>
      <c r="C656" s="58"/>
      <c r="D656" s="58"/>
      <c r="E656" s="58"/>
      <c r="F656" s="58"/>
      <c r="G656" s="58"/>
      <c r="H656" s="58"/>
      <c r="I656" s="58"/>
      <c r="J656" s="58"/>
      <c r="K656" s="58"/>
      <c r="L656" s="58"/>
      <c r="M656" s="58"/>
      <c r="N656" s="58"/>
      <c r="O656" s="58"/>
      <c r="P656" s="58"/>
      <c r="Q656" s="58"/>
      <c r="R656" s="58"/>
      <c r="S656" s="58"/>
      <c r="T656" s="58"/>
      <c r="U656" s="58"/>
      <c r="V656" s="58"/>
      <c r="W656" s="58"/>
      <c r="X656" s="58"/>
    </row>
    <row r="657" spans="1:24" ht="15.75" customHeight="1" x14ac:dyDescent="0.2">
      <c r="A657" s="58"/>
      <c r="B657" s="58"/>
      <c r="C657" s="58"/>
      <c r="D657" s="58"/>
      <c r="E657" s="58"/>
      <c r="F657" s="58"/>
      <c r="G657" s="58"/>
      <c r="H657" s="58"/>
      <c r="I657" s="58"/>
      <c r="J657" s="58"/>
      <c r="K657" s="58"/>
      <c r="L657" s="58"/>
      <c r="M657" s="58"/>
      <c r="N657" s="58"/>
      <c r="O657" s="58"/>
      <c r="P657" s="58"/>
      <c r="Q657" s="58"/>
      <c r="R657" s="58"/>
      <c r="S657" s="58"/>
      <c r="T657" s="58"/>
      <c r="U657" s="58"/>
      <c r="V657" s="58"/>
      <c r="W657" s="58"/>
      <c r="X657" s="58"/>
    </row>
    <row r="658" spans="1:24" ht="15.75" customHeight="1" x14ac:dyDescent="0.2">
      <c r="A658" s="58"/>
      <c r="B658" s="58"/>
      <c r="C658" s="58"/>
      <c r="D658" s="58"/>
      <c r="E658" s="58"/>
      <c r="F658" s="58"/>
      <c r="G658" s="58"/>
      <c r="H658" s="58"/>
      <c r="I658" s="58"/>
      <c r="J658" s="58"/>
      <c r="K658" s="58"/>
      <c r="L658" s="58"/>
      <c r="M658" s="58"/>
      <c r="N658" s="58"/>
      <c r="O658" s="58"/>
      <c r="P658" s="58"/>
      <c r="Q658" s="58"/>
      <c r="R658" s="58"/>
      <c r="S658" s="58"/>
      <c r="T658" s="58"/>
      <c r="U658" s="58"/>
      <c r="V658" s="58"/>
      <c r="W658" s="58"/>
      <c r="X658" s="58"/>
    </row>
    <row r="659" spans="1:24" ht="15.75" customHeight="1" x14ac:dyDescent="0.2">
      <c r="A659" s="58"/>
      <c r="B659" s="58"/>
      <c r="C659" s="58"/>
      <c r="D659" s="58"/>
      <c r="E659" s="58"/>
      <c r="F659" s="58"/>
      <c r="G659" s="58"/>
      <c r="H659" s="58"/>
      <c r="I659" s="58"/>
      <c r="J659" s="58"/>
      <c r="K659" s="58"/>
      <c r="L659" s="58"/>
      <c r="M659" s="58"/>
      <c r="N659" s="58"/>
      <c r="O659" s="58"/>
      <c r="P659" s="58"/>
      <c r="Q659" s="58"/>
      <c r="R659" s="58"/>
      <c r="S659" s="58"/>
      <c r="T659" s="58"/>
      <c r="U659" s="58"/>
      <c r="V659" s="58"/>
      <c r="W659" s="58"/>
      <c r="X659" s="58"/>
    </row>
    <row r="660" spans="1:24" ht="15.75" customHeight="1" x14ac:dyDescent="0.2">
      <c r="A660" s="58"/>
      <c r="B660" s="58"/>
      <c r="C660" s="58"/>
      <c r="D660" s="58"/>
      <c r="E660" s="58"/>
      <c r="F660" s="58"/>
      <c r="G660" s="58"/>
      <c r="H660" s="58"/>
      <c r="I660" s="58"/>
      <c r="J660" s="58"/>
      <c r="K660" s="58"/>
      <c r="L660" s="58"/>
      <c r="M660" s="58"/>
      <c r="N660" s="58"/>
      <c r="O660" s="58"/>
      <c r="P660" s="58"/>
      <c r="Q660" s="58"/>
      <c r="R660" s="58"/>
      <c r="S660" s="58"/>
      <c r="T660" s="58"/>
      <c r="U660" s="58"/>
      <c r="V660" s="58"/>
      <c r="W660" s="58"/>
      <c r="X660" s="58"/>
    </row>
    <row r="661" spans="1:24" ht="15.75" customHeight="1" x14ac:dyDescent="0.2">
      <c r="A661" s="58"/>
      <c r="B661" s="58"/>
      <c r="C661" s="58"/>
      <c r="D661" s="58"/>
      <c r="E661" s="58"/>
      <c r="F661" s="58"/>
      <c r="G661" s="58"/>
      <c r="H661" s="58"/>
      <c r="I661" s="58"/>
      <c r="J661" s="58"/>
      <c r="K661" s="58"/>
      <c r="L661" s="58"/>
      <c r="M661" s="58"/>
      <c r="N661" s="58"/>
      <c r="O661" s="58"/>
      <c r="P661" s="58"/>
      <c r="Q661" s="58"/>
      <c r="R661" s="58"/>
      <c r="S661" s="58"/>
      <c r="T661" s="58"/>
      <c r="U661" s="58"/>
      <c r="V661" s="58"/>
      <c r="W661" s="58"/>
      <c r="X661" s="58"/>
    </row>
    <row r="662" spans="1:24" ht="15.75" customHeight="1" x14ac:dyDescent="0.2">
      <c r="A662" s="58"/>
      <c r="B662" s="58"/>
      <c r="C662" s="58"/>
      <c r="D662" s="58"/>
      <c r="E662" s="58"/>
      <c r="F662" s="58"/>
      <c r="G662" s="58"/>
      <c r="H662" s="58"/>
      <c r="I662" s="58"/>
      <c r="J662" s="58"/>
      <c r="K662" s="58"/>
      <c r="L662" s="58"/>
      <c r="M662" s="58"/>
      <c r="N662" s="58"/>
      <c r="O662" s="58"/>
      <c r="P662" s="58"/>
      <c r="Q662" s="58"/>
      <c r="R662" s="58"/>
      <c r="S662" s="58"/>
      <c r="T662" s="58"/>
      <c r="U662" s="58"/>
      <c r="V662" s="58"/>
      <c r="W662" s="58"/>
      <c r="X662" s="58"/>
    </row>
    <row r="663" spans="1:24" ht="15.75" customHeight="1" x14ac:dyDescent="0.2">
      <c r="A663" s="58"/>
      <c r="B663" s="58"/>
      <c r="C663" s="58"/>
      <c r="D663" s="58"/>
      <c r="E663" s="58"/>
      <c r="F663" s="58"/>
      <c r="G663" s="58"/>
      <c r="H663" s="58"/>
      <c r="I663" s="58"/>
      <c r="J663" s="58"/>
      <c r="K663" s="58"/>
      <c r="L663" s="58"/>
      <c r="M663" s="58"/>
      <c r="N663" s="58"/>
      <c r="O663" s="58"/>
      <c r="P663" s="58"/>
      <c r="Q663" s="58"/>
      <c r="R663" s="58"/>
      <c r="S663" s="58"/>
      <c r="T663" s="58"/>
      <c r="U663" s="58"/>
      <c r="V663" s="58"/>
      <c r="W663" s="58"/>
      <c r="X663" s="58"/>
    </row>
    <row r="664" spans="1:24" ht="15.75" customHeight="1" x14ac:dyDescent="0.2">
      <c r="A664" s="58"/>
      <c r="B664" s="58"/>
      <c r="C664" s="58"/>
      <c r="D664" s="58"/>
      <c r="E664" s="58"/>
      <c r="F664" s="58"/>
      <c r="G664" s="58"/>
      <c r="H664" s="58"/>
      <c r="I664" s="58"/>
      <c r="J664" s="58"/>
      <c r="K664" s="58"/>
      <c r="L664" s="58"/>
      <c r="M664" s="58"/>
      <c r="N664" s="58"/>
      <c r="O664" s="58"/>
      <c r="P664" s="58"/>
      <c r="Q664" s="58"/>
      <c r="R664" s="58"/>
      <c r="S664" s="58"/>
      <c r="T664" s="58"/>
      <c r="U664" s="58"/>
      <c r="V664" s="58"/>
      <c r="W664" s="58"/>
      <c r="X664" s="58"/>
    </row>
    <row r="665" spans="1:24" ht="15.75" customHeight="1" x14ac:dyDescent="0.2">
      <c r="A665" s="58"/>
      <c r="B665" s="58"/>
      <c r="C665" s="58"/>
      <c r="D665" s="58"/>
      <c r="E665" s="58"/>
      <c r="F665" s="58"/>
      <c r="G665" s="58"/>
      <c r="H665" s="58"/>
      <c r="I665" s="58"/>
      <c r="J665" s="58"/>
      <c r="K665" s="58"/>
      <c r="L665" s="58"/>
      <c r="M665" s="58"/>
      <c r="N665" s="58"/>
      <c r="O665" s="58"/>
      <c r="P665" s="58"/>
      <c r="Q665" s="58"/>
      <c r="R665" s="58"/>
      <c r="S665" s="58"/>
      <c r="T665" s="58"/>
      <c r="U665" s="58"/>
      <c r="V665" s="58"/>
      <c r="W665" s="58"/>
      <c r="X665" s="58"/>
    </row>
    <row r="666" spans="1:24" ht="15.75" customHeight="1" x14ac:dyDescent="0.2">
      <c r="A666" s="58"/>
      <c r="B666" s="58"/>
      <c r="C666" s="58"/>
      <c r="D666" s="58"/>
      <c r="E666" s="58"/>
      <c r="F666" s="58"/>
      <c r="G666" s="58"/>
      <c r="H666" s="58"/>
      <c r="I666" s="58"/>
      <c r="J666" s="58"/>
      <c r="K666" s="58"/>
      <c r="L666" s="58"/>
      <c r="M666" s="58"/>
      <c r="N666" s="58"/>
      <c r="O666" s="58"/>
      <c r="P666" s="58"/>
      <c r="Q666" s="58"/>
      <c r="R666" s="58"/>
      <c r="S666" s="58"/>
      <c r="T666" s="58"/>
      <c r="U666" s="58"/>
      <c r="V666" s="58"/>
      <c r="W666" s="58"/>
      <c r="X666" s="58"/>
    </row>
    <row r="667" spans="1:24" ht="15.75" customHeight="1" x14ac:dyDescent="0.2">
      <c r="A667" s="58"/>
      <c r="B667" s="58"/>
      <c r="C667" s="58"/>
      <c r="D667" s="58"/>
      <c r="E667" s="58"/>
      <c r="F667" s="58"/>
      <c r="G667" s="58"/>
      <c r="H667" s="58"/>
      <c r="I667" s="58"/>
      <c r="J667" s="58"/>
      <c r="K667" s="58"/>
      <c r="L667" s="58"/>
      <c r="M667" s="58"/>
      <c r="N667" s="58"/>
      <c r="O667" s="58"/>
      <c r="P667" s="58"/>
      <c r="Q667" s="58"/>
      <c r="R667" s="58"/>
      <c r="S667" s="58"/>
      <c r="T667" s="58"/>
      <c r="U667" s="58"/>
      <c r="V667" s="58"/>
      <c r="W667" s="58"/>
      <c r="X667" s="58"/>
    </row>
    <row r="668" spans="1:24" ht="15.75" customHeight="1" x14ac:dyDescent="0.2">
      <c r="A668" s="58"/>
      <c r="B668" s="58"/>
      <c r="C668" s="58"/>
      <c r="D668" s="58"/>
      <c r="E668" s="58"/>
      <c r="F668" s="58"/>
      <c r="G668" s="58"/>
      <c r="H668" s="58"/>
      <c r="I668" s="58"/>
      <c r="J668" s="58"/>
      <c r="K668" s="58"/>
      <c r="L668" s="58"/>
      <c r="M668" s="58"/>
      <c r="N668" s="58"/>
      <c r="O668" s="58"/>
      <c r="P668" s="58"/>
      <c r="Q668" s="58"/>
      <c r="R668" s="58"/>
      <c r="S668" s="58"/>
      <c r="T668" s="58"/>
      <c r="U668" s="58"/>
      <c r="V668" s="58"/>
      <c r="W668" s="58"/>
      <c r="X668" s="58"/>
    </row>
    <row r="669" spans="1:24" ht="15.75" customHeight="1" x14ac:dyDescent="0.2">
      <c r="A669" s="58"/>
      <c r="B669" s="58"/>
      <c r="C669" s="58"/>
      <c r="D669" s="58"/>
      <c r="E669" s="58"/>
      <c r="F669" s="58"/>
      <c r="G669" s="58"/>
      <c r="H669" s="58"/>
      <c r="I669" s="58"/>
      <c r="J669" s="58"/>
      <c r="K669" s="58"/>
      <c r="L669" s="58"/>
      <c r="M669" s="58"/>
      <c r="N669" s="58"/>
      <c r="O669" s="58"/>
      <c r="P669" s="58"/>
      <c r="Q669" s="58"/>
      <c r="R669" s="58"/>
      <c r="S669" s="58"/>
      <c r="T669" s="58"/>
      <c r="U669" s="58"/>
      <c r="V669" s="58"/>
      <c r="W669" s="58"/>
      <c r="X669" s="58"/>
    </row>
    <row r="670" spans="1:24" ht="15.75" customHeight="1" x14ac:dyDescent="0.2">
      <c r="A670" s="58"/>
      <c r="B670" s="58"/>
      <c r="C670" s="58"/>
      <c r="D670" s="58"/>
      <c r="E670" s="58"/>
      <c r="F670" s="58"/>
      <c r="G670" s="58"/>
      <c r="H670" s="58"/>
      <c r="I670" s="58"/>
      <c r="J670" s="58"/>
      <c r="K670" s="58"/>
      <c r="L670" s="58"/>
      <c r="M670" s="58"/>
      <c r="N670" s="58"/>
      <c r="O670" s="58"/>
      <c r="P670" s="58"/>
      <c r="Q670" s="58"/>
      <c r="R670" s="58"/>
      <c r="S670" s="58"/>
      <c r="T670" s="58"/>
      <c r="U670" s="58"/>
      <c r="V670" s="58"/>
      <c r="W670" s="58"/>
      <c r="X670" s="58"/>
    </row>
    <row r="671" spans="1:24" ht="15.75" customHeight="1" x14ac:dyDescent="0.2">
      <c r="A671" s="58"/>
      <c r="B671" s="58"/>
      <c r="C671" s="58"/>
      <c r="D671" s="58"/>
      <c r="E671" s="58"/>
      <c r="F671" s="58"/>
      <c r="G671" s="58"/>
      <c r="H671" s="58"/>
      <c r="I671" s="58"/>
      <c r="J671" s="58"/>
      <c r="K671" s="58"/>
      <c r="L671" s="58"/>
      <c r="M671" s="58"/>
      <c r="N671" s="58"/>
      <c r="O671" s="58"/>
      <c r="P671" s="58"/>
      <c r="Q671" s="58"/>
      <c r="R671" s="58"/>
      <c r="S671" s="58"/>
      <c r="T671" s="58"/>
      <c r="U671" s="58"/>
      <c r="V671" s="58"/>
      <c r="W671" s="58"/>
      <c r="X671" s="58"/>
    </row>
    <row r="672" spans="1:24" ht="15.75" customHeight="1" x14ac:dyDescent="0.2">
      <c r="A672" s="58"/>
      <c r="B672" s="58"/>
      <c r="C672" s="58"/>
      <c r="D672" s="58"/>
      <c r="E672" s="58"/>
      <c r="F672" s="58"/>
      <c r="G672" s="58"/>
      <c r="H672" s="58"/>
      <c r="I672" s="58"/>
      <c r="J672" s="58"/>
      <c r="K672" s="58"/>
      <c r="L672" s="58"/>
      <c r="M672" s="58"/>
      <c r="N672" s="58"/>
      <c r="O672" s="58"/>
      <c r="P672" s="58"/>
      <c r="Q672" s="58"/>
      <c r="R672" s="58"/>
      <c r="S672" s="58"/>
      <c r="T672" s="58"/>
      <c r="U672" s="58"/>
      <c r="V672" s="58"/>
      <c r="W672" s="58"/>
      <c r="X672" s="58"/>
    </row>
    <row r="673" spans="1:24" ht="15.75" customHeight="1" x14ac:dyDescent="0.2">
      <c r="A673" s="58"/>
      <c r="B673" s="58"/>
      <c r="C673" s="58"/>
      <c r="D673" s="58"/>
      <c r="E673" s="58"/>
      <c r="F673" s="58"/>
      <c r="G673" s="58"/>
      <c r="H673" s="58"/>
      <c r="I673" s="58"/>
      <c r="J673" s="58"/>
      <c r="K673" s="58"/>
      <c r="L673" s="58"/>
      <c r="M673" s="58"/>
      <c r="N673" s="58"/>
      <c r="O673" s="58"/>
      <c r="P673" s="58"/>
      <c r="Q673" s="58"/>
      <c r="R673" s="58"/>
      <c r="S673" s="58"/>
      <c r="T673" s="58"/>
      <c r="U673" s="58"/>
      <c r="V673" s="58"/>
      <c r="W673" s="58"/>
      <c r="X673" s="58"/>
    </row>
    <row r="674" spans="1:24" ht="15.75" customHeight="1" x14ac:dyDescent="0.2">
      <c r="A674" s="58"/>
      <c r="B674" s="58"/>
      <c r="C674" s="58"/>
      <c r="D674" s="58"/>
      <c r="E674" s="58"/>
      <c r="F674" s="58"/>
      <c r="G674" s="58"/>
      <c r="H674" s="58"/>
      <c r="I674" s="58"/>
      <c r="J674" s="58"/>
      <c r="K674" s="58"/>
      <c r="L674" s="58"/>
      <c r="M674" s="58"/>
      <c r="N674" s="58"/>
      <c r="O674" s="58"/>
      <c r="P674" s="58"/>
      <c r="Q674" s="58"/>
      <c r="R674" s="58"/>
      <c r="S674" s="58"/>
      <c r="T674" s="58"/>
      <c r="U674" s="58"/>
      <c r="V674" s="58"/>
      <c r="W674" s="58"/>
      <c r="X674" s="58"/>
    </row>
    <row r="675" spans="1:24" ht="15.75" customHeight="1" x14ac:dyDescent="0.2">
      <c r="A675" s="58"/>
      <c r="B675" s="58"/>
      <c r="C675" s="58"/>
      <c r="D675" s="58"/>
      <c r="E675" s="58"/>
      <c r="F675" s="58"/>
      <c r="G675" s="58"/>
      <c r="H675" s="58"/>
      <c r="I675" s="58"/>
      <c r="J675" s="58"/>
      <c r="K675" s="58"/>
      <c r="L675" s="58"/>
      <c r="M675" s="58"/>
      <c r="N675" s="58"/>
      <c r="O675" s="58"/>
      <c r="P675" s="58"/>
      <c r="Q675" s="58"/>
      <c r="R675" s="58"/>
      <c r="S675" s="58"/>
      <c r="T675" s="58"/>
      <c r="U675" s="58"/>
      <c r="V675" s="58"/>
      <c r="W675" s="58"/>
      <c r="X675" s="58"/>
    </row>
    <row r="676" spans="1:24" ht="15.75" customHeight="1" x14ac:dyDescent="0.2">
      <c r="A676" s="58"/>
      <c r="B676" s="58"/>
      <c r="C676" s="58"/>
      <c r="D676" s="58"/>
      <c r="E676" s="58"/>
      <c r="F676" s="58"/>
      <c r="G676" s="58"/>
      <c r="H676" s="58"/>
      <c r="I676" s="58"/>
      <c r="J676" s="58"/>
      <c r="K676" s="58"/>
      <c r="L676" s="58"/>
      <c r="M676" s="58"/>
      <c r="N676" s="58"/>
      <c r="O676" s="58"/>
      <c r="P676" s="58"/>
      <c r="Q676" s="58"/>
      <c r="R676" s="58"/>
      <c r="S676" s="58"/>
      <c r="T676" s="58"/>
      <c r="U676" s="58"/>
      <c r="V676" s="58"/>
      <c r="W676" s="58"/>
      <c r="X676" s="58"/>
    </row>
    <row r="677" spans="1:24" ht="15.75" customHeight="1" x14ac:dyDescent="0.2">
      <c r="A677" s="58"/>
      <c r="B677" s="58"/>
      <c r="C677" s="58"/>
      <c r="D677" s="58"/>
      <c r="E677" s="58"/>
      <c r="F677" s="58"/>
      <c r="G677" s="58"/>
      <c r="H677" s="58"/>
      <c r="I677" s="58"/>
      <c r="J677" s="58"/>
      <c r="K677" s="58"/>
      <c r="L677" s="58"/>
      <c r="M677" s="58"/>
      <c r="N677" s="58"/>
      <c r="O677" s="58"/>
      <c r="P677" s="58"/>
      <c r="Q677" s="58"/>
      <c r="R677" s="58"/>
      <c r="S677" s="58"/>
      <c r="T677" s="58"/>
      <c r="U677" s="58"/>
      <c r="V677" s="58"/>
      <c r="W677" s="58"/>
      <c r="X677" s="58"/>
    </row>
    <row r="678" spans="1:24" ht="15.75" customHeight="1" x14ac:dyDescent="0.2">
      <c r="A678" s="58"/>
      <c r="B678" s="58"/>
      <c r="C678" s="58"/>
      <c r="D678" s="58"/>
      <c r="E678" s="58"/>
      <c r="F678" s="58"/>
      <c r="G678" s="58"/>
      <c r="H678" s="58"/>
      <c r="I678" s="58"/>
      <c r="J678" s="58"/>
      <c r="K678" s="58"/>
      <c r="L678" s="58"/>
      <c r="M678" s="58"/>
      <c r="N678" s="58"/>
      <c r="O678" s="58"/>
      <c r="P678" s="58"/>
      <c r="Q678" s="58"/>
      <c r="R678" s="58"/>
      <c r="S678" s="58"/>
      <c r="T678" s="58"/>
      <c r="U678" s="58"/>
      <c r="V678" s="58"/>
      <c r="W678" s="58"/>
      <c r="X678" s="58"/>
    </row>
    <row r="679" spans="1:24" ht="15.75" customHeight="1" x14ac:dyDescent="0.2">
      <c r="A679" s="58"/>
      <c r="B679" s="58"/>
      <c r="C679" s="58"/>
      <c r="D679" s="58"/>
      <c r="E679" s="58"/>
      <c r="F679" s="58"/>
      <c r="G679" s="58"/>
      <c r="H679" s="58"/>
      <c r="I679" s="58"/>
      <c r="J679" s="58"/>
      <c r="K679" s="58"/>
      <c r="L679" s="58"/>
      <c r="M679" s="58"/>
      <c r="N679" s="58"/>
      <c r="O679" s="58"/>
      <c r="P679" s="58"/>
      <c r="Q679" s="58"/>
      <c r="R679" s="58"/>
      <c r="S679" s="58"/>
      <c r="T679" s="58"/>
      <c r="U679" s="58"/>
      <c r="V679" s="58"/>
      <c r="W679" s="58"/>
      <c r="X679" s="58"/>
    </row>
    <row r="680" spans="1:24" ht="15.75" customHeight="1" x14ac:dyDescent="0.2">
      <c r="A680" s="58"/>
      <c r="B680" s="58"/>
      <c r="C680" s="58"/>
      <c r="D680" s="58"/>
      <c r="E680" s="58"/>
      <c r="F680" s="58"/>
      <c r="G680" s="58"/>
      <c r="H680" s="58"/>
      <c r="I680" s="58"/>
      <c r="J680" s="58"/>
      <c r="K680" s="58"/>
      <c r="L680" s="58"/>
      <c r="M680" s="58"/>
      <c r="N680" s="58"/>
      <c r="O680" s="58"/>
      <c r="P680" s="58"/>
      <c r="Q680" s="58"/>
      <c r="R680" s="58"/>
      <c r="S680" s="58"/>
      <c r="T680" s="58"/>
      <c r="U680" s="58"/>
      <c r="V680" s="58"/>
      <c r="W680" s="58"/>
      <c r="X680" s="58"/>
    </row>
    <row r="681" spans="1:24" ht="15.75" customHeight="1" x14ac:dyDescent="0.2">
      <c r="A681" s="58"/>
      <c r="B681" s="58"/>
      <c r="C681" s="58"/>
      <c r="D681" s="58"/>
      <c r="E681" s="58"/>
      <c r="F681" s="58"/>
      <c r="G681" s="58"/>
      <c r="H681" s="58"/>
      <c r="I681" s="58"/>
      <c r="J681" s="58"/>
      <c r="K681" s="58"/>
      <c r="L681" s="58"/>
      <c r="M681" s="58"/>
      <c r="N681" s="58"/>
      <c r="O681" s="58"/>
      <c r="P681" s="58"/>
      <c r="Q681" s="58"/>
      <c r="R681" s="58"/>
      <c r="S681" s="58"/>
      <c r="T681" s="58"/>
      <c r="U681" s="58"/>
      <c r="V681" s="58"/>
      <c r="W681" s="58"/>
      <c r="X681" s="58"/>
    </row>
    <row r="682" spans="1:24" ht="15.75" customHeight="1" x14ac:dyDescent="0.2">
      <c r="A682" s="58"/>
      <c r="B682" s="58"/>
      <c r="C682" s="58"/>
      <c r="D682" s="58"/>
      <c r="E682" s="58"/>
      <c r="F682" s="58"/>
      <c r="G682" s="58"/>
      <c r="H682" s="58"/>
      <c r="I682" s="58"/>
      <c r="J682" s="58"/>
      <c r="K682" s="58"/>
      <c r="L682" s="58"/>
      <c r="M682" s="58"/>
      <c r="N682" s="58"/>
      <c r="O682" s="58"/>
      <c r="P682" s="58"/>
      <c r="Q682" s="58"/>
      <c r="R682" s="58"/>
      <c r="S682" s="58"/>
      <c r="T682" s="58"/>
      <c r="U682" s="58"/>
      <c r="V682" s="58"/>
      <c r="W682" s="58"/>
      <c r="X682" s="58"/>
    </row>
    <row r="683" spans="1:24" ht="15.75" customHeight="1" x14ac:dyDescent="0.2">
      <c r="A683" s="58"/>
      <c r="B683" s="58"/>
      <c r="C683" s="58"/>
      <c r="D683" s="58"/>
      <c r="E683" s="58"/>
      <c r="F683" s="58"/>
      <c r="G683" s="58"/>
      <c r="H683" s="58"/>
      <c r="I683" s="58"/>
      <c r="J683" s="58"/>
      <c r="K683" s="58"/>
      <c r="L683" s="58"/>
      <c r="M683" s="58"/>
      <c r="N683" s="58"/>
      <c r="O683" s="58"/>
      <c r="P683" s="58"/>
      <c r="Q683" s="58"/>
      <c r="R683" s="58"/>
      <c r="S683" s="58"/>
      <c r="T683" s="58"/>
      <c r="U683" s="58"/>
      <c r="V683" s="58"/>
      <c r="W683" s="58"/>
      <c r="X683" s="58"/>
    </row>
    <row r="684" spans="1:24" ht="15.75" customHeight="1" x14ac:dyDescent="0.2">
      <c r="A684" s="58"/>
      <c r="B684" s="58"/>
      <c r="C684" s="58"/>
      <c r="D684" s="58"/>
      <c r="E684" s="58"/>
      <c r="F684" s="58"/>
      <c r="G684" s="58"/>
      <c r="H684" s="58"/>
      <c r="I684" s="58"/>
      <c r="J684" s="58"/>
      <c r="K684" s="58"/>
      <c r="L684" s="58"/>
      <c r="M684" s="58"/>
      <c r="N684" s="58"/>
      <c r="O684" s="58"/>
      <c r="P684" s="58"/>
      <c r="Q684" s="58"/>
      <c r="R684" s="58"/>
      <c r="S684" s="58"/>
      <c r="T684" s="58"/>
      <c r="U684" s="58"/>
      <c r="V684" s="58"/>
      <c r="W684" s="58"/>
      <c r="X684" s="58"/>
    </row>
    <row r="685" spans="1:24" ht="15.75" customHeight="1" x14ac:dyDescent="0.2">
      <c r="A685" s="58"/>
      <c r="B685" s="58"/>
      <c r="C685" s="58"/>
      <c r="D685" s="58"/>
      <c r="E685" s="58"/>
      <c r="F685" s="58"/>
      <c r="G685" s="58"/>
      <c r="H685" s="58"/>
      <c r="I685" s="58"/>
      <c r="J685" s="58"/>
      <c r="K685" s="58"/>
      <c r="L685" s="58"/>
      <c r="M685" s="58"/>
      <c r="N685" s="58"/>
      <c r="O685" s="58"/>
      <c r="P685" s="58"/>
      <c r="Q685" s="58"/>
      <c r="R685" s="58"/>
      <c r="S685" s="58"/>
      <c r="T685" s="58"/>
      <c r="U685" s="58"/>
      <c r="V685" s="58"/>
      <c r="W685" s="58"/>
      <c r="X685" s="58"/>
    </row>
    <row r="686" spans="1:24" ht="15.75" customHeight="1" x14ac:dyDescent="0.2">
      <c r="A686" s="58"/>
      <c r="B686" s="58"/>
      <c r="C686" s="58"/>
      <c r="D686" s="58"/>
      <c r="E686" s="58"/>
      <c r="F686" s="58"/>
      <c r="G686" s="58"/>
      <c r="H686" s="58"/>
      <c r="I686" s="58"/>
      <c r="J686" s="58"/>
      <c r="K686" s="58"/>
      <c r="L686" s="58"/>
      <c r="M686" s="58"/>
      <c r="N686" s="58"/>
      <c r="O686" s="58"/>
      <c r="P686" s="58"/>
      <c r="Q686" s="58"/>
      <c r="R686" s="58"/>
      <c r="S686" s="58"/>
      <c r="T686" s="58"/>
      <c r="U686" s="58"/>
      <c r="V686" s="58"/>
      <c r="W686" s="58"/>
      <c r="X686" s="58"/>
    </row>
    <row r="687" spans="1:24" ht="15.75" customHeight="1" x14ac:dyDescent="0.2">
      <c r="A687" s="58"/>
      <c r="B687" s="58"/>
      <c r="C687" s="58"/>
      <c r="D687" s="58"/>
      <c r="E687" s="58"/>
      <c r="F687" s="58"/>
      <c r="G687" s="58"/>
      <c r="H687" s="58"/>
      <c r="I687" s="58"/>
      <c r="J687" s="58"/>
      <c r="K687" s="58"/>
      <c r="L687" s="58"/>
      <c r="M687" s="58"/>
      <c r="N687" s="58"/>
      <c r="O687" s="58"/>
      <c r="P687" s="58"/>
      <c r="Q687" s="58"/>
      <c r="R687" s="58"/>
      <c r="S687" s="58"/>
      <c r="T687" s="58"/>
      <c r="U687" s="58"/>
      <c r="V687" s="58"/>
      <c r="W687" s="58"/>
      <c r="X687" s="58"/>
    </row>
    <row r="688" spans="1:24" ht="15.75" customHeight="1" x14ac:dyDescent="0.2">
      <c r="A688" s="58"/>
      <c r="B688" s="58"/>
      <c r="C688" s="58"/>
      <c r="D688" s="58"/>
      <c r="E688" s="58"/>
      <c r="F688" s="58"/>
      <c r="G688" s="58"/>
      <c r="H688" s="58"/>
      <c r="I688" s="58"/>
      <c r="J688" s="58"/>
      <c r="K688" s="58"/>
      <c r="L688" s="58"/>
      <c r="M688" s="58"/>
      <c r="N688" s="58"/>
      <c r="O688" s="58"/>
      <c r="P688" s="58"/>
      <c r="Q688" s="58"/>
      <c r="R688" s="58"/>
      <c r="S688" s="58"/>
      <c r="T688" s="58"/>
      <c r="U688" s="58"/>
      <c r="V688" s="58"/>
      <c r="W688" s="58"/>
      <c r="X688" s="58"/>
    </row>
    <row r="689" spans="1:24" ht="15.75" customHeight="1" x14ac:dyDescent="0.2">
      <c r="A689" s="58"/>
      <c r="B689" s="58"/>
      <c r="C689" s="58"/>
      <c r="D689" s="58"/>
      <c r="E689" s="58"/>
      <c r="F689" s="58"/>
      <c r="G689" s="58"/>
      <c r="H689" s="58"/>
      <c r="I689" s="58"/>
      <c r="J689" s="58"/>
      <c r="K689" s="58"/>
      <c r="L689" s="58"/>
      <c r="M689" s="58"/>
      <c r="N689" s="58"/>
      <c r="O689" s="58"/>
      <c r="P689" s="58"/>
      <c r="Q689" s="58"/>
      <c r="R689" s="58"/>
      <c r="S689" s="58"/>
      <c r="T689" s="58"/>
      <c r="U689" s="58"/>
      <c r="V689" s="58"/>
      <c r="W689" s="58"/>
      <c r="X689" s="58"/>
    </row>
    <row r="690" spans="1:24" ht="15.75" customHeight="1" x14ac:dyDescent="0.2">
      <c r="A690" s="58"/>
      <c r="B690" s="58"/>
      <c r="C690" s="58"/>
      <c r="D690" s="58"/>
      <c r="E690" s="58"/>
      <c r="F690" s="58"/>
      <c r="G690" s="58"/>
      <c r="H690" s="58"/>
      <c r="I690" s="58"/>
      <c r="J690" s="58"/>
      <c r="K690" s="58"/>
      <c r="L690" s="58"/>
      <c r="M690" s="58"/>
      <c r="N690" s="58"/>
      <c r="O690" s="58"/>
      <c r="P690" s="58"/>
      <c r="Q690" s="58"/>
      <c r="R690" s="58"/>
      <c r="S690" s="58"/>
      <c r="T690" s="58"/>
      <c r="U690" s="58"/>
      <c r="V690" s="58"/>
      <c r="W690" s="58"/>
      <c r="X690" s="58"/>
    </row>
    <row r="691" spans="1:24" ht="15.75" customHeight="1" x14ac:dyDescent="0.2">
      <c r="A691" s="58"/>
      <c r="B691" s="58"/>
      <c r="C691" s="58"/>
      <c r="D691" s="58"/>
      <c r="E691" s="58"/>
      <c r="F691" s="58"/>
      <c r="G691" s="58"/>
      <c r="H691" s="58"/>
      <c r="I691" s="58"/>
      <c r="J691" s="58"/>
      <c r="K691" s="58"/>
      <c r="L691" s="58"/>
      <c r="M691" s="58"/>
      <c r="N691" s="58"/>
      <c r="O691" s="58"/>
      <c r="P691" s="58"/>
      <c r="Q691" s="58"/>
      <c r="R691" s="58"/>
      <c r="S691" s="58"/>
      <c r="T691" s="58"/>
      <c r="U691" s="58"/>
      <c r="V691" s="58"/>
      <c r="W691" s="58"/>
      <c r="X691" s="58"/>
    </row>
    <row r="692" spans="1:24" ht="15.75" customHeight="1" x14ac:dyDescent="0.2">
      <c r="A692" s="58"/>
      <c r="B692" s="58"/>
      <c r="C692" s="58"/>
      <c r="D692" s="58"/>
      <c r="E692" s="58"/>
      <c r="F692" s="58"/>
      <c r="G692" s="58"/>
      <c r="H692" s="58"/>
      <c r="I692" s="58"/>
      <c r="J692" s="58"/>
      <c r="K692" s="58"/>
      <c r="L692" s="58"/>
      <c r="M692" s="58"/>
      <c r="N692" s="58"/>
      <c r="O692" s="58"/>
      <c r="P692" s="58"/>
      <c r="Q692" s="58"/>
      <c r="R692" s="58"/>
      <c r="S692" s="58"/>
      <c r="T692" s="58"/>
      <c r="U692" s="58"/>
      <c r="V692" s="58"/>
      <c r="W692" s="58"/>
      <c r="X692" s="58"/>
    </row>
    <row r="693" spans="1:24" ht="15.75" customHeight="1" x14ac:dyDescent="0.2">
      <c r="A693" s="58"/>
      <c r="B693" s="58"/>
      <c r="C693" s="58"/>
      <c r="D693" s="58"/>
      <c r="E693" s="58"/>
      <c r="F693" s="58"/>
      <c r="G693" s="58"/>
      <c r="H693" s="58"/>
      <c r="I693" s="58"/>
      <c r="J693" s="58"/>
      <c r="K693" s="58"/>
      <c r="L693" s="58"/>
      <c r="M693" s="58"/>
      <c r="N693" s="58"/>
      <c r="O693" s="58"/>
      <c r="P693" s="58"/>
      <c r="Q693" s="58"/>
      <c r="R693" s="58"/>
      <c r="S693" s="58"/>
      <c r="T693" s="58"/>
      <c r="U693" s="58"/>
      <c r="V693" s="58"/>
      <c r="W693" s="58"/>
      <c r="X693" s="58"/>
    </row>
    <row r="694" spans="1:24" ht="15.75" customHeight="1" x14ac:dyDescent="0.2">
      <c r="A694" s="58"/>
      <c r="B694" s="58"/>
      <c r="C694" s="58"/>
      <c r="D694" s="58"/>
      <c r="E694" s="58"/>
      <c r="F694" s="58"/>
      <c r="G694" s="58"/>
      <c r="H694" s="58"/>
      <c r="I694" s="58"/>
      <c r="J694" s="58"/>
      <c r="K694" s="58"/>
      <c r="L694" s="58"/>
      <c r="M694" s="58"/>
      <c r="N694" s="58"/>
      <c r="O694" s="58"/>
      <c r="P694" s="58"/>
      <c r="Q694" s="58"/>
      <c r="R694" s="58"/>
      <c r="S694" s="58"/>
      <c r="T694" s="58"/>
      <c r="U694" s="58"/>
      <c r="V694" s="58"/>
      <c r="W694" s="58"/>
      <c r="X694" s="58"/>
    </row>
    <row r="695" spans="1:24" ht="15.75" customHeight="1" x14ac:dyDescent="0.2">
      <c r="A695" s="58"/>
      <c r="B695" s="58"/>
      <c r="C695" s="58"/>
      <c r="D695" s="58"/>
      <c r="E695" s="58"/>
      <c r="F695" s="58"/>
      <c r="G695" s="58"/>
      <c r="H695" s="58"/>
      <c r="I695" s="58"/>
      <c r="J695" s="58"/>
      <c r="K695" s="58"/>
      <c r="L695" s="58"/>
      <c r="M695" s="58"/>
      <c r="N695" s="58"/>
      <c r="O695" s="58"/>
      <c r="P695" s="58"/>
      <c r="Q695" s="58"/>
      <c r="R695" s="58"/>
      <c r="S695" s="58"/>
      <c r="T695" s="58"/>
      <c r="U695" s="58"/>
      <c r="V695" s="58"/>
      <c r="W695" s="58"/>
      <c r="X695" s="58"/>
    </row>
    <row r="696" spans="1:24" ht="15.75" customHeight="1" x14ac:dyDescent="0.2">
      <c r="A696" s="58"/>
      <c r="B696" s="58"/>
      <c r="C696" s="58"/>
      <c r="D696" s="58"/>
      <c r="E696" s="58"/>
      <c r="F696" s="58"/>
      <c r="G696" s="58"/>
      <c r="H696" s="58"/>
      <c r="I696" s="58"/>
      <c r="J696" s="58"/>
      <c r="K696" s="58"/>
      <c r="L696" s="58"/>
      <c r="M696" s="58"/>
      <c r="N696" s="58"/>
      <c r="O696" s="58"/>
      <c r="P696" s="58"/>
      <c r="Q696" s="58"/>
      <c r="R696" s="58"/>
      <c r="S696" s="58"/>
      <c r="T696" s="58"/>
      <c r="U696" s="58"/>
      <c r="V696" s="58"/>
      <c r="W696" s="58"/>
      <c r="X696" s="58"/>
    </row>
    <row r="697" spans="1:24" ht="15.75" customHeight="1" x14ac:dyDescent="0.2">
      <c r="A697" s="58"/>
      <c r="B697" s="58"/>
      <c r="C697" s="58"/>
      <c r="D697" s="58"/>
      <c r="E697" s="58"/>
      <c r="F697" s="58"/>
      <c r="G697" s="58"/>
      <c r="H697" s="58"/>
      <c r="I697" s="58"/>
      <c r="J697" s="58"/>
      <c r="K697" s="58"/>
      <c r="L697" s="58"/>
      <c r="M697" s="58"/>
      <c r="N697" s="58"/>
      <c r="O697" s="58"/>
      <c r="P697" s="58"/>
      <c r="Q697" s="58"/>
      <c r="R697" s="58"/>
      <c r="S697" s="58"/>
      <c r="T697" s="58"/>
      <c r="U697" s="58"/>
      <c r="V697" s="58"/>
      <c r="W697" s="58"/>
      <c r="X697" s="58"/>
    </row>
    <row r="698" spans="1:24" ht="15.75" customHeight="1" x14ac:dyDescent="0.2">
      <c r="A698" s="58"/>
      <c r="B698" s="58"/>
      <c r="C698" s="58"/>
      <c r="D698" s="58"/>
      <c r="E698" s="58"/>
      <c r="F698" s="58"/>
      <c r="G698" s="58"/>
      <c r="H698" s="58"/>
      <c r="I698" s="58"/>
      <c r="J698" s="58"/>
      <c r="K698" s="58"/>
      <c r="L698" s="58"/>
      <c r="M698" s="58"/>
      <c r="N698" s="58"/>
      <c r="O698" s="58"/>
      <c r="P698" s="58"/>
      <c r="Q698" s="58"/>
      <c r="R698" s="58"/>
      <c r="S698" s="58"/>
      <c r="T698" s="58"/>
      <c r="U698" s="58"/>
      <c r="V698" s="58"/>
      <c r="W698" s="58"/>
      <c r="X698" s="58"/>
    </row>
    <row r="699" spans="1:24" ht="15.75" customHeight="1" x14ac:dyDescent="0.2">
      <c r="A699" s="58"/>
      <c r="B699" s="58"/>
      <c r="C699" s="58"/>
      <c r="D699" s="58"/>
      <c r="E699" s="58"/>
      <c r="F699" s="58"/>
      <c r="G699" s="58"/>
      <c r="H699" s="58"/>
      <c r="I699" s="58"/>
      <c r="J699" s="58"/>
      <c r="K699" s="58"/>
      <c r="L699" s="58"/>
      <c r="M699" s="58"/>
      <c r="N699" s="58"/>
      <c r="O699" s="58"/>
      <c r="P699" s="58"/>
      <c r="Q699" s="58"/>
      <c r="R699" s="58"/>
      <c r="S699" s="58"/>
      <c r="T699" s="58"/>
      <c r="U699" s="58"/>
      <c r="V699" s="58"/>
      <c r="W699" s="58"/>
      <c r="X699" s="58"/>
    </row>
    <row r="700" spans="1:24" ht="15.75" customHeight="1" x14ac:dyDescent="0.2">
      <c r="A700" s="58"/>
      <c r="B700" s="58"/>
      <c r="C700" s="58"/>
      <c r="D700" s="58"/>
      <c r="E700" s="58"/>
      <c r="F700" s="58"/>
      <c r="G700" s="58"/>
      <c r="H700" s="58"/>
      <c r="I700" s="58"/>
      <c r="J700" s="58"/>
      <c r="K700" s="58"/>
      <c r="L700" s="58"/>
      <c r="M700" s="58"/>
      <c r="N700" s="58"/>
      <c r="O700" s="58"/>
      <c r="P700" s="58"/>
      <c r="Q700" s="58"/>
      <c r="R700" s="58"/>
      <c r="S700" s="58"/>
      <c r="T700" s="58"/>
      <c r="U700" s="58"/>
      <c r="V700" s="58"/>
      <c r="W700" s="58"/>
      <c r="X700" s="58"/>
    </row>
    <row r="701" spans="1:24" ht="15.75" customHeight="1" x14ac:dyDescent="0.2">
      <c r="A701" s="58"/>
      <c r="B701" s="58"/>
      <c r="C701" s="58"/>
      <c r="D701" s="58"/>
      <c r="E701" s="58"/>
      <c r="F701" s="58"/>
      <c r="G701" s="58"/>
      <c r="H701" s="58"/>
      <c r="I701" s="58"/>
      <c r="J701" s="58"/>
      <c r="K701" s="58"/>
      <c r="L701" s="58"/>
      <c r="M701" s="58"/>
      <c r="N701" s="58"/>
      <c r="O701" s="58"/>
      <c r="P701" s="58"/>
      <c r="Q701" s="58"/>
      <c r="R701" s="58"/>
      <c r="S701" s="58"/>
      <c r="T701" s="58"/>
      <c r="U701" s="58"/>
      <c r="V701" s="58"/>
      <c r="W701" s="58"/>
      <c r="X701" s="58"/>
    </row>
    <row r="702" spans="1:24" ht="15.75" customHeight="1" x14ac:dyDescent="0.2">
      <c r="A702" s="58"/>
      <c r="B702" s="58"/>
      <c r="C702" s="58"/>
      <c r="D702" s="58"/>
      <c r="E702" s="58"/>
      <c r="F702" s="58"/>
      <c r="G702" s="58"/>
      <c r="H702" s="58"/>
      <c r="I702" s="58"/>
      <c r="J702" s="58"/>
      <c r="K702" s="58"/>
      <c r="L702" s="58"/>
      <c r="M702" s="58"/>
      <c r="N702" s="58"/>
      <c r="O702" s="58"/>
      <c r="P702" s="58"/>
      <c r="Q702" s="58"/>
      <c r="R702" s="58"/>
      <c r="S702" s="58"/>
      <c r="T702" s="58"/>
      <c r="U702" s="58"/>
      <c r="V702" s="58"/>
      <c r="W702" s="58"/>
      <c r="X702" s="58"/>
    </row>
    <row r="703" spans="1:24" ht="15.75" customHeight="1" x14ac:dyDescent="0.2">
      <c r="A703" s="58"/>
      <c r="B703" s="58"/>
      <c r="C703" s="58"/>
      <c r="D703" s="58"/>
      <c r="E703" s="58"/>
      <c r="F703" s="58"/>
      <c r="G703" s="58"/>
      <c r="H703" s="58"/>
      <c r="I703" s="58"/>
      <c r="J703" s="58"/>
      <c r="K703" s="58"/>
      <c r="L703" s="58"/>
      <c r="M703" s="58"/>
      <c r="N703" s="58"/>
      <c r="O703" s="58"/>
      <c r="P703" s="58"/>
      <c r="Q703" s="58"/>
      <c r="R703" s="58"/>
      <c r="S703" s="58"/>
      <c r="T703" s="58"/>
      <c r="U703" s="58"/>
      <c r="V703" s="58"/>
      <c r="W703" s="58"/>
      <c r="X703" s="58"/>
    </row>
    <row r="704" spans="1:24" ht="15.75" customHeight="1" x14ac:dyDescent="0.2">
      <c r="A704" s="58"/>
      <c r="B704" s="58"/>
      <c r="C704" s="58"/>
      <c r="D704" s="58"/>
      <c r="E704" s="58"/>
      <c r="F704" s="58"/>
      <c r="G704" s="58"/>
      <c r="H704" s="58"/>
      <c r="I704" s="58"/>
      <c r="J704" s="58"/>
      <c r="K704" s="58"/>
      <c r="L704" s="58"/>
      <c r="M704" s="58"/>
      <c r="N704" s="58"/>
      <c r="O704" s="58"/>
      <c r="P704" s="58"/>
      <c r="Q704" s="58"/>
      <c r="R704" s="58"/>
      <c r="S704" s="58"/>
      <c r="T704" s="58"/>
      <c r="U704" s="58"/>
      <c r="V704" s="58"/>
      <c r="W704" s="58"/>
      <c r="X704" s="58"/>
    </row>
    <row r="705" spans="1:24" ht="15.75" customHeight="1" x14ac:dyDescent="0.2">
      <c r="A705" s="58"/>
      <c r="B705" s="58"/>
      <c r="C705" s="58"/>
      <c r="D705" s="58"/>
      <c r="E705" s="58"/>
      <c r="F705" s="58"/>
      <c r="G705" s="58"/>
      <c r="H705" s="58"/>
      <c r="I705" s="58"/>
      <c r="J705" s="58"/>
      <c r="K705" s="58"/>
      <c r="L705" s="58"/>
      <c r="M705" s="58"/>
      <c r="N705" s="58"/>
      <c r="O705" s="58"/>
      <c r="P705" s="58"/>
      <c r="Q705" s="58"/>
      <c r="R705" s="58"/>
      <c r="S705" s="58"/>
      <c r="T705" s="58"/>
      <c r="U705" s="58"/>
      <c r="V705" s="58"/>
      <c r="W705" s="58"/>
      <c r="X705" s="58"/>
    </row>
    <row r="706" spans="1:24" ht="15.75" customHeight="1" x14ac:dyDescent="0.2">
      <c r="A706" s="58"/>
      <c r="B706" s="58"/>
      <c r="C706" s="58"/>
      <c r="D706" s="58"/>
      <c r="E706" s="58"/>
      <c r="F706" s="58"/>
      <c r="G706" s="58"/>
      <c r="H706" s="58"/>
      <c r="I706" s="58"/>
      <c r="J706" s="58"/>
      <c r="K706" s="58"/>
      <c r="L706" s="58"/>
      <c r="M706" s="58"/>
      <c r="N706" s="58"/>
      <c r="O706" s="58"/>
      <c r="P706" s="58"/>
      <c r="Q706" s="58"/>
      <c r="R706" s="58"/>
      <c r="S706" s="58"/>
      <c r="T706" s="58"/>
      <c r="U706" s="58"/>
      <c r="V706" s="58"/>
      <c r="W706" s="58"/>
      <c r="X706" s="58"/>
    </row>
    <row r="707" spans="1:24" ht="15.75" customHeight="1" x14ac:dyDescent="0.2">
      <c r="A707" s="58"/>
      <c r="B707" s="58"/>
      <c r="C707" s="58"/>
      <c r="D707" s="58"/>
      <c r="E707" s="58"/>
      <c r="F707" s="58"/>
      <c r="G707" s="58"/>
      <c r="H707" s="58"/>
      <c r="I707" s="58"/>
      <c r="J707" s="58"/>
      <c r="K707" s="58"/>
      <c r="L707" s="58"/>
      <c r="M707" s="58"/>
      <c r="N707" s="58"/>
      <c r="O707" s="58"/>
      <c r="P707" s="58"/>
      <c r="Q707" s="58"/>
      <c r="R707" s="58"/>
      <c r="S707" s="58"/>
      <c r="T707" s="58"/>
      <c r="U707" s="58"/>
      <c r="V707" s="58"/>
      <c r="W707" s="58"/>
      <c r="X707" s="58"/>
    </row>
    <row r="708" spans="1:24" ht="15.75" customHeight="1" x14ac:dyDescent="0.2">
      <c r="A708" s="58"/>
      <c r="B708" s="58"/>
      <c r="C708" s="58"/>
      <c r="D708" s="58"/>
      <c r="E708" s="58"/>
      <c r="F708" s="58"/>
      <c r="G708" s="58"/>
      <c r="H708" s="58"/>
      <c r="I708" s="58"/>
      <c r="J708" s="58"/>
      <c r="K708" s="58"/>
      <c r="L708" s="58"/>
      <c r="M708" s="58"/>
      <c r="N708" s="58"/>
      <c r="O708" s="58"/>
      <c r="P708" s="58"/>
      <c r="Q708" s="58"/>
      <c r="R708" s="58"/>
      <c r="S708" s="58"/>
      <c r="T708" s="58"/>
      <c r="U708" s="58"/>
      <c r="V708" s="58"/>
      <c r="W708" s="58"/>
      <c r="X708" s="58"/>
    </row>
    <row r="709" spans="1:24" ht="15.75" customHeight="1" x14ac:dyDescent="0.2">
      <c r="A709" s="58"/>
      <c r="B709" s="58"/>
      <c r="C709" s="58"/>
      <c r="D709" s="58"/>
      <c r="E709" s="58"/>
      <c r="F709" s="58"/>
      <c r="G709" s="58"/>
      <c r="H709" s="58"/>
      <c r="I709" s="58"/>
      <c r="J709" s="58"/>
      <c r="K709" s="58"/>
      <c r="L709" s="58"/>
      <c r="M709" s="58"/>
      <c r="N709" s="58"/>
      <c r="O709" s="58"/>
      <c r="P709" s="58"/>
      <c r="Q709" s="58"/>
      <c r="R709" s="58"/>
      <c r="S709" s="58"/>
      <c r="T709" s="58"/>
      <c r="U709" s="58"/>
      <c r="V709" s="58"/>
      <c r="W709" s="58"/>
      <c r="X709" s="58"/>
    </row>
    <row r="710" spans="1:24" ht="15.75" customHeight="1" x14ac:dyDescent="0.2">
      <c r="A710" s="58"/>
      <c r="B710" s="58"/>
      <c r="C710" s="58"/>
      <c r="D710" s="58"/>
      <c r="E710" s="58"/>
      <c r="F710" s="58"/>
      <c r="G710" s="58"/>
      <c r="H710" s="58"/>
      <c r="I710" s="58"/>
      <c r="J710" s="58"/>
      <c r="K710" s="58"/>
      <c r="L710" s="58"/>
      <c r="M710" s="58"/>
      <c r="N710" s="58"/>
      <c r="O710" s="58"/>
      <c r="P710" s="58"/>
      <c r="Q710" s="58"/>
      <c r="R710" s="58"/>
      <c r="S710" s="58"/>
      <c r="T710" s="58"/>
      <c r="U710" s="58"/>
      <c r="V710" s="58"/>
      <c r="W710" s="58"/>
      <c r="X710" s="58"/>
    </row>
    <row r="711" spans="1:24" ht="15.75" customHeight="1" x14ac:dyDescent="0.2">
      <c r="A711" s="58"/>
      <c r="B711" s="58"/>
      <c r="C711" s="58"/>
      <c r="D711" s="58"/>
      <c r="E711" s="58"/>
      <c r="F711" s="58"/>
      <c r="G711" s="58"/>
      <c r="H711" s="58"/>
      <c r="I711" s="58"/>
      <c r="J711" s="58"/>
      <c r="K711" s="58"/>
      <c r="L711" s="58"/>
      <c r="M711" s="58"/>
      <c r="N711" s="58"/>
      <c r="O711" s="58"/>
      <c r="P711" s="58"/>
      <c r="Q711" s="58"/>
      <c r="R711" s="58"/>
      <c r="S711" s="58"/>
      <c r="T711" s="58"/>
      <c r="U711" s="58"/>
      <c r="V711" s="58"/>
      <c r="W711" s="58"/>
      <c r="X711" s="58"/>
    </row>
    <row r="712" spans="1:24" ht="15.75" customHeight="1" x14ac:dyDescent="0.2">
      <c r="A712" s="58"/>
      <c r="B712" s="58"/>
      <c r="C712" s="58"/>
      <c r="D712" s="58"/>
      <c r="E712" s="58"/>
      <c r="F712" s="58"/>
      <c r="G712" s="58"/>
      <c r="H712" s="58"/>
      <c r="I712" s="58"/>
      <c r="J712" s="58"/>
      <c r="K712" s="58"/>
      <c r="L712" s="58"/>
      <c r="M712" s="58"/>
      <c r="N712" s="58"/>
      <c r="O712" s="58"/>
      <c r="P712" s="58"/>
      <c r="Q712" s="58"/>
      <c r="R712" s="58"/>
      <c r="S712" s="58"/>
      <c r="T712" s="58"/>
      <c r="U712" s="58"/>
      <c r="V712" s="58"/>
      <c r="W712" s="58"/>
      <c r="X712" s="58"/>
    </row>
    <row r="713" spans="1:24" ht="15.75" customHeight="1" x14ac:dyDescent="0.2">
      <c r="A713" s="58"/>
      <c r="B713" s="58"/>
      <c r="C713" s="58"/>
      <c r="D713" s="58"/>
      <c r="E713" s="58"/>
      <c r="F713" s="58"/>
      <c r="G713" s="58"/>
      <c r="H713" s="58"/>
      <c r="I713" s="58"/>
      <c r="J713" s="58"/>
      <c r="K713" s="58"/>
      <c r="L713" s="58"/>
      <c r="M713" s="58"/>
      <c r="N713" s="58"/>
      <c r="O713" s="58"/>
      <c r="P713" s="58"/>
      <c r="Q713" s="58"/>
      <c r="R713" s="58"/>
      <c r="S713" s="58"/>
      <c r="T713" s="58"/>
      <c r="U713" s="58"/>
      <c r="V713" s="58"/>
      <c r="W713" s="58"/>
      <c r="X713" s="58"/>
    </row>
    <row r="714" spans="1:24" ht="15.75" customHeight="1" x14ac:dyDescent="0.2">
      <c r="A714" s="58"/>
      <c r="B714" s="58"/>
      <c r="C714" s="58"/>
      <c r="D714" s="58"/>
      <c r="E714" s="58"/>
      <c r="F714" s="58"/>
      <c r="G714" s="58"/>
      <c r="H714" s="58"/>
      <c r="I714" s="58"/>
      <c r="J714" s="58"/>
      <c r="K714" s="58"/>
      <c r="L714" s="58"/>
      <c r="M714" s="58"/>
      <c r="N714" s="58"/>
      <c r="O714" s="58"/>
      <c r="P714" s="58"/>
      <c r="Q714" s="58"/>
      <c r="R714" s="58"/>
      <c r="S714" s="58"/>
      <c r="T714" s="58"/>
      <c r="U714" s="58"/>
      <c r="V714" s="58"/>
      <c r="W714" s="58"/>
      <c r="X714" s="58"/>
    </row>
    <row r="715" spans="1:24" ht="15.75" customHeight="1" x14ac:dyDescent="0.2">
      <c r="A715" s="58"/>
      <c r="B715" s="58"/>
      <c r="C715" s="58"/>
      <c r="D715" s="58"/>
      <c r="E715" s="58"/>
      <c r="F715" s="58"/>
      <c r="G715" s="58"/>
      <c r="H715" s="58"/>
      <c r="I715" s="58"/>
      <c r="J715" s="58"/>
      <c r="K715" s="58"/>
      <c r="L715" s="58"/>
      <c r="M715" s="58"/>
      <c r="N715" s="58"/>
      <c r="O715" s="58"/>
      <c r="P715" s="58"/>
      <c r="Q715" s="58"/>
      <c r="R715" s="58"/>
      <c r="S715" s="58"/>
      <c r="T715" s="58"/>
      <c r="U715" s="58"/>
      <c r="V715" s="58"/>
      <c r="W715" s="58"/>
      <c r="X715" s="58"/>
    </row>
    <row r="716" spans="1:24" ht="15.75" customHeight="1" x14ac:dyDescent="0.2">
      <c r="A716" s="58"/>
      <c r="B716" s="58"/>
      <c r="C716" s="58"/>
      <c r="D716" s="58"/>
      <c r="E716" s="58"/>
      <c r="F716" s="58"/>
      <c r="G716" s="58"/>
      <c r="H716" s="58"/>
      <c r="I716" s="58"/>
      <c r="J716" s="58"/>
      <c r="K716" s="58"/>
      <c r="L716" s="58"/>
      <c r="M716" s="58"/>
      <c r="N716" s="58"/>
      <c r="O716" s="58"/>
      <c r="P716" s="58"/>
      <c r="Q716" s="58"/>
      <c r="R716" s="58"/>
      <c r="S716" s="58"/>
      <c r="T716" s="58"/>
      <c r="U716" s="58"/>
      <c r="V716" s="58"/>
      <c r="W716" s="58"/>
      <c r="X716" s="58"/>
    </row>
    <row r="717" spans="1:24" ht="15.75" customHeight="1" x14ac:dyDescent="0.2">
      <c r="A717" s="58"/>
      <c r="B717" s="58"/>
      <c r="C717" s="58"/>
      <c r="D717" s="58"/>
      <c r="E717" s="58"/>
      <c r="F717" s="58"/>
      <c r="G717" s="58"/>
      <c r="H717" s="58"/>
      <c r="I717" s="58"/>
      <c r="J717" s="58"/>
      <c r="K717" s="58"/>
      <c r="L717" s="58"/>
      <c r="M717" s="58"/>
      <c r="N717" s="58"/>
      <c r="O717" s="58"/>
      <c r="P717" s="58"/>
      <c r="Q717" s="58"/>
      <c r="R717" s="58"/>
      <c r="S717" s="58"/>
      <c r="T717" s="58"/>
      <c r="U717" s="58"/>
      <c r="V717" s="58"/>
      <c r="W717" s="58"/>
      <c r="X717" s="58"/>
    </row>
    <row r="718" spans="1:24" ht="15.75" customHeight="1" x14ac:dyDescent="0.2">
      <c r="A718" s="58"/>
      <c r="B718" s="58"/>
      <c r="C718" s="58"/>
      <c r="D718" s="58"/>
      <c r="E718" s="58"/>
      <c r="F718" s="58"/>
      <c r="G718" s="58"/>
      <c r="H718" s="58"/>
      <c r="I718" s="58"/>
      <c r="J718" s="58"/>
      <c r="K718" s="58"/>
      <c r="L718" s="58"/>
      <c r="M718" s="58"/>
      <c r="N718" s="58"/>
      <c r="O718" s="58"/>
      <c r="P718" s="58"/>
      <c r="Q718" s="58"/>
      <c r="R718" s="58"/>
      <c r="S718" s="58"/>
      <c r="T718" s="58"/>
      <c r="U718" s="58"/>
      <c r="V718" s="58"/>
      <c r="W718" s="58"/>
      <c r="X718" s="58"/>
    </row>
    <row r="719" spans="1:24" ht="15.75" customHeight="1" x14ac:dyDescent="0.2">
      <c r="A719" s="58"/>
      <c r="B719" s="58"/>
      <c r="C719" s="58"/>
      <c r="D719" s="58"/>
      <c r="E719" s="58"/>
      <c r="F719" s="58"/>
      <c r="G719" s="58"/>
      <c r="H719" s="58"/>
      <c r="I719" s="58"/>
      <c r="J719" s="58"/>
      <c r="K719" s="58"/>
      <c r="L719" s="58"/>
      <c r="M719" s="58"/>
      <c r="N719" s="58"/>
      <c r="O719" s="58"/>
      <c r="P719" s="58"/>
      <c r="Q719" s="58"/>
      <c r="R719" s="58"/>
      <c r="S719" s="58"/>
      <c r="T719" s="58"/>
      <c r="U719" s="58"/>
      <c r="V719" s="58"/>
      <c r="W719" s="58"/>
      <c r="X719" s="58"/>
    </row>
    <row r="720" spans="1:24" ht="15.75" customHeight="1" x14ac:dyDescent="0.2">
      <c r="A720" s="58"/>
      <c r="B720" s="58"/>
      <c r="C720" s="58"/>
      <c r="D720" s="58"/>
      <c r="E720" s="58"/>
      <c r="F720" s="58"/>
      <c r="G720" s="58"/>
      <c r="H720" s="58"/>
      <c r="I720" s="58"/>
      <c r="J720" s="58"/>
      <c r="K720" s="58"/>
      <c r="L720" s="58"/>
      <c r="M720" s="58"/>
      <c r="N720" s="58"/>
      <c r="O720" s="58"/>
      <c r="P720" s="58"/>
      <c r="Q720" s="58"/>
      <c r="R720" s="58"/>
      <c r="S720" s="58"/>
      <c r="T720" s="58"/>
      <c r="U720" s="58"/>
      <c r="V720" s="58"/>
      <c r="W720" s="58"/>
      <c r="X720" s="58"/>
    </row>
    <row r="721" spans="1:24" ht="15.75" customHeight="1" x14ac:dyDescent="0.2">
      <c r="A721" s="58"/>
      <c r="B721" s="58"/>
      <c r="C721" s="58"/>
      <c r="D721" s="58"/>
      <c r="E721" s="58"/>
      <c r="F721" s="58"/>
      <c r="G721" s="58"/>
      <c r="H721" s="58"/>
      <c r="I721" s="58"/>
      <c r="J721" s="58"/>
      <c r="K721" s="58"/>
      <c r="L721" s="58"/>
      <c r="M721" s="58"/>
      <c r="N721" s="58"/>
      <c r="O721" s="58"/>
      <c r="P721" s="58"/>
      <c r="Q721" s="58"/>
      <c r="R721" s="58"/>
      <c r="S721" s="58"/>
      <c r="T721" s="58"/>
      <c r="U721" s="58"/>
      <c r="V721" s="58"/>
      <c r="W721" s="58"/>
      <c r="X721" s="58"/>
    </row>
    <row r="722" spans="1:24" ht="15.75" customHeight="1" x14ac:dyDescent="0.2">
      <c r="A722" s="58"/>
      <c r="B722" s="58"/>
      <c r="C722" s="58"/>
      <c r="D722" s="58"/>
      <c r="E722" s="58"/>
      <c r="F722" s="58"/>
      <c r="G722" s="58"/>
      <c r="H722" s="58"/>
      <c r="I722" s="58"/>
      <c r="J722" s="58"/>
      <c r="K722" s="58"/>
      <c r="L722" s="58"/>
      <c r="M722" s="58"/>
      <c r="N722" s="58"/>
      <c r="O722" s="58"/>
      <c r="P722" s="58"/>
      <c r="Q722" s="58"/>
      <c r="R722" s="58"/>
      <c r="S722" s="58"/>
      <c r="T722" s="58"/>
      <c r="U722" s="58"/>
      <c r="V722" s="58"/>
      <c r="W722" s="58"/>
      <c r="X722" s="58"/>
    </row>
    <row r="723" spans="1:24" ht="15.75" customHeight="1" x14ac:dyDescent="0.2">
      <c r="A723" s="58"/>
      <c r="B723" s="58"/>
      <c r="C723" s="58"/>
      <c r="D723" s="58"/>
      <c r="E723" s="58"/>
      <c r="F723" s="58"/>
      <c r="G723" s="58"/>
      <c r="H723" s="58"/>
      <c r="I723" s="58"/>
      <c r="J723" s="58"/>
      <c r="K723" s="58"/>
      <c r="L723" s="58"/>
      <c r="M723" s="58"/>
      <c r="N723" s="58"/>
      <c r="O723" s="58"/>
      <c r="P723" s="58"/>
      <c r="Q723" s="58"/>
      <c r="R723" s="58"/>
      <c r="S723" s="58"/>
      <c r="T723" s="58"/>
      <c r="U723" s="58"/>
      <c r="V723" s="58"/>
      <c r="W723" s="58"/>
      <c r="X723" s="58"/>
    </row>
    <row r="724" spans="1:24" ht="15.75" customHeight="1" x14ac:dyDescent="0.2">
      <c r="A724" s="58"/>
      <c r="B724" s="58"/>
      <c r="C724" s="58"/>
      <c r="D724" s="58"/>
      <c r="E724" s="58"/>
      <c r="F724" s="58"/>
      <c r="G724" s="58"/>
      <c r="H724" s="58"/>
      <c r="I724" s="58"/>
      <c r="J724" s="58"/>
      <c r="K724" s="58"/>
      <c r="L724" s="58"/>
      <c r="M724" s="58"/>
      <c r="N724" s="58"/>
      <c r="O724" s="58"/>
      <c r="P724" s="58"/>
      <c r="Q724" s="58"/>
      <c r="R724" s="58"/>
      <c r="S724" s="58"/>
      <c r="T724" s="58"/>
      <c r="U724" s="58"/>
      <c r="V724" s="58"/>
      <c r="W724" s="58"/>
      <c r="X724" s="58"/>
    </row>
    <row r="725" spans="1:24" ht="15.75" customHeight="1" x14ac:dyDescent="0.2">
      <c r="A725" s="58"/>
      <c r="B725" s="58"/>
      <c r="C725" s="58"/>
      <c r="D725" s="58"/>
      <c r="E725" s="58"/>
      <c r="F725" s="58"/>
      <c r="G725" s="58"/>
      <c r="H725" s="58"/>
      <c r="I725" s="58"/>
      <c r="J725" s="58"/>
      <c r="K725" s="58"/>
      <c r="L725" s="58"/>
      <c r="M725" s="58"/>
      <c r="N725" s="58"/>
      <c r="O725" s="58"/>
      <c r="P725" s="58"/>
      <c r="Q725" s="58"/>
      <c r="R725" s="58"/>
      <c r="S725" s="58"/>
      <c r="T725" s="58"/>
      <c r="U725" s="58"/>
      <c r="V725" s="58"/>
      <c r="W725" s="58"/>
      <c r="X725" s="58"/>
    </row>
    <row r="726" spans="1:24" ht="15.75" customHeight="1" x14ac:dyDescent="0.2">
      <c r="A726" s="58"/>
      <c r="B726" s="58"/>
      <c r="C726" s="58"/>
      <c r="D726" s="58"/>
      <c r="E726" s="58"/>
      <c r="F726" s="58"/>
      <c r="G726" s="58"/>
      <c r="H726" s="58"/>
      <c r="I726" s="58"/>
      <c r="J726" s="58"/>
      <c r="K726" s="58"/>
      <c r="L726" s="58"/>
      <c r="M726" s="58"/>
      <c r="N726" s="58"/>
      <c r="O726" s="58"/>
      <c r="P726" s="58"/>
      <c r="Q726" s="58"/>
      <c r="R726" s="58"/>
      <c r="S726" s="58"/>
      <c r="T726" s="58"/>
      <c r="U726" s="58"/>
      <c r="V726" s="58"/>
      <c r="W726" s="58"/>
      <c r="X726" s="58"/>
    </row>
    <row r="727" spans="1:24" ht="15.75" customHeight="1" x14ac:dyDescent="0.2">
      <c r="A727" s="58"/>
      <c r="B727" s="58"/>
      <c r="C727" s="58"/>
      <c r="D727" s="58"/>
      <c r="E727" s="58"/>
      <c r="F727" s="58"/>
      <c r="G727" s="58"/>
      <c r="H727" s="58"/>
      <c r="I727" s="58"/>
      <c r="J727" s="58"/>
      <c r="K727" s="58"/>
      <c r="L727" s="58"/>
      <c r="M727" s="58"/>
      <c r="N727" s="58"/>
      <c r="O727" s="58"/>
      <c r="P727" s="58"/>
      <c r="Q727" s="58"/>
      <c r="R727" s="58"/>
      <c r="S727" s="58"/>
      <c r="T727" s="58"/>
      <c r="U727" s="58"/>
      <c r="V727" s="58"/>
      <c r="W727" s="58"/>
      <c r="X727" s="58"/>
    </row>
    <row r="728" spans="1:24" ht="15.75" customHeight="1" x14ac:dyDescent="0.2">
      <c r="A728" s="58"/>
      <c r="B728" s="58"/>
      <c r="C728" s="58"/>
      <c r="D728" s="58"/>
      <c r="E728" s="58"/>
      <c r="F728" s="58"/>
      <c r="G728" s="58"/>
      <c r="H728" s="58"/>
      <c r="I728" s="58"/>
      <c r="J728" s="58"/>
      <c r="K728" s="58"/>
      <c r="L728" s="58"/>
      <c r="M728" s="58"/>
      <c r="N728" s="58"/>
      <c r="O728" s="58"/>
      <c r="P728" s="58"/>
      <c r="Q728" s="58"/>
      <c r="R728" s="58"/>
      <c r="S728" s="58"/>
      <c r="T728" s="58"/>
      <c r="U728" s="58"/>
      <c r="V728" s="58"/>
      <c r="W728" s="58"/>
      <c r="X728" s="58"/>
    </row>
    <row r="729" spans="1:24" ht="15.75" customHeight="1" x14ac:dyDescent="0.2">
      <c r="A729" s="58"/>
      <c r="B729" s="58"/>
      <c r="C729" s="58"/>
      <c r="D729" s="58"/>
      <c r="E729" s="58"/>
      <c r="F729" s="58"/>
      <c r="G729" s="58"/>
      <c r="H729" s="58"/>
      <c r="I729" s="58"/>
      <c r="J729" s="58"/>
      <c r="K729" s="58"/>
      <c r="L729" s="58"/>
      <c r="M729" s="58"/>
      <c r="N729" s="58"/>
      <c r="O729" s="58"/>
      <c r="P729" s="58"/>
      <c r="Q729" s="58"/>
      <c r="R729" s="58"/>
      <c r="S729" s="58"/>
      <c r="T729" s="58"/>
      <c r="U729" s="58"/>
      <c r="V729" s="58"/>
      <c r="W729" s="58"/>
      <c r="X729" s="58"/>
    </row>
    <row r="730" spans="1:24" ht="15.75" customHeight="1" x14ac:dyDescent="0.2">
      <c r="A730" s="58"/>
      <c r="B730" s="58"/>
      <c r="C730" s="58"/>
      <c r="D730" s="58"/>
      <c r="E730" s="58"/>
      <c r="F730" s="58"/>
      <c r="G730" s="58"/>
      <c r="H730" s="58"/>
      <c r="I730" s="58"/>
      <c r="J730" s="58"/>
      <c r="K730" s="58"/>
      <c r="L730" s="58"/>
      <c r="M730" s="58"/>
      <c r="N730" s="58"/>
      <c r="O730" s="58"/>
      <c r="P730" s="58"/>
      <c r="Q730" s="58"/>
      <c r="R730" s="58"/>
      <c r="S730" s="58"/>
      <c r="T730" s="58"/>
      <c r="U730" s="58"/>
      <c r="V730" s="58"/>
      <c r="W730" s="58"/>
      <c r="X730" s="58"/>
    </row>
    <row r="731" spans="1:24" ht="15.75" customHeight="1" x14ac:dyDescent="0.2">
      <c r="A731" s="58"/>
      <c r="B731" s="58"/>
      <c r="C731" s="58"/>
      <c r="D731" s="58"/>
      <c r="E731" s="58"/>
      <c r="F731" s="58"/>
      <c r="G731" s="58"/>
      <c r="H731" s="58"/>
      <c r="I731" s="58"/>
      <c r="J731" s="58"/>
      <c r="K731" s="58"/>
      <c r="L731" s="58"/>
      <c r="M731" s="58"/>
      <c r="N731" s="58"/>
      <c r="O731" s="58"/>
      <c r="P731" s="58"/>
      <c r="Q731" s="58"/>
      <c r="R731" s="58"/>
      <c r="S731" s="58"/>
      <c r="T731" s="58"/>
      <c r="U731" s="58"/>
      <c r="V731" s="58"/>
      <c r="W731" s="58"/>
      <c r="X731" s="58"/>
    </row>
    <row r="732" spans="1:24" ht="15.75" customHeight="1" x14ac:dyDescent="0.2">
      <c r="A732" s="58"/>
      <c r="B732" s="58"/>
      <c r="C732" s="58"/>
      <c r="D732" s="58"/>
      <c r="E732" s="58"/>
      <c r="F732" s="58"/>
      <c r="G732" s="58"/>
      <c r="H732" s="58"/>
      <c r="I732" s="58"/>
      <c r="J732" s="58"/>
      <c r="K732" s="58"/>
      <c r="L732" s="58"/>
      <c r="M732" s="58"/>
      <c r="N732" s="58"/>
      <c r="O732" s="58"/>
      <c r="P732" s="58"/>
      <c r="Q732" s="58"/>
      <c r="R732" s="58"/>
      <c r="S732" s="58"/>
      <c r="T732" s="58"/>
      <c r="U732" s="58"/>
      <c r="V732" s="58"/>
      <c r="W732" s="58"/>
      <c r="X732" s="58"/>
    </row>
    <row r="733" spans="1:24" ht="15.75" customHeight="1" x14ac:dyDescent="0.2">
      <c r="A733" s="58"/>
      <c r="B733" s="58"/>
      <c r="C733" s="58"/>
      <c r="D733" s="58"/>
      <c r="E733" s="58"/>
      <c r="F733" s="58"/>
      <c r="G733" s="58"/>
      <c r="H733" s="58"/>
      <c r="I733" s="58"/>
      <c r="J733" s="58"/>
      <c r="K733" s="58"/>
      <c r="L733" s="58"/>
      <c r="M733" s="58"/>
      <c r="N733" s="58"/>
      <c r="O733" s="58"/>
      <c r="P733" s="58"/>
      <c r="Q733" s="58"/>
      <c r="R733" s="58"/>
      <c r="S733" s="58"/>
      <c r="T733" s="58"/>
      <c r="U733" s="58"/>
      <c r="V733" s="58"/>
      <c r="W733" s="58"/>
      <c r="X733" s="58"/>
    </row>
    <row r="734" spans="1:24" ht="15.75" customHeight="1" x14ac:dyDescent="0.2">
      <c r="A734" s="58"/>
      <c r="B734" s="58"/>
      <c r="C734" s="58"/>
      <c r="D734" s="58"/>
      <c r="E734" s="58"/>
      <c r="F734" s="58"/>
      <c r="G734" s="58"/>
      <c r="H734" s="58"/>
      <c r="I734" s="58"/>
      <c r="J734" s="58"/>
      <c r="K734" s="58"/>
      <c r="L734" s="58"/>
      <c r="M734" s="58"/>
      <c r="N734" s="58"/>
      <c r="O734" s="58"/>
      <c r="P734" s="58"/>
      <c r="Q734" s="58"/>
      <c r="R734" s="58"/>
      <c r="S734" s="58"/>
      <c r="T734" s="58"/>
      <c r="U734" s="58"/>
      <c r="V734" s="58"/>
      <c r="W734" s="58"/>
      <c r="X734" s="58"/>
    </row>
    <row r="735" spans="1:24" ht="15.75" customHeight="1" x14ac:dyDescent="0.2">
      <c r="A735" s="58"/>
      <c r="B735" s="58"/>
      <c r="C735" s="58"/>
      <c r="D735" s="58"/>
      <c r="E735" s="58"/>
      <c r="F735" s="58"/>
      <c r="G735" s="58"/>
      <c r="H735" s="58"/>
      <c r="I735" s="58"/>
      <c r="J735" s="58"/>
      <c r="K735" s="58"/>
      <c r="L735" s="58"/>
      <c r="M735" s="58"/>
      <c r="N735" s="58"/>
      <c r="O735" s="58"/>
      <c r="P735" s="58"/>
      <c r="Q735" s="58"/>
      <c r="R735" s="58"/>
      <c r="S735" s="58"/>
      <c r="T735" s="58"/>
      <c r="U735" s="58"/>
      <c r="V735" s="58"/>
      <c r="W735" s="58"/>
      <c r="X735" s="58"/>
    </row>
    <row r="736" spans="1:24" ht="15.75" customHeight="1" x14ac:dyDescent="0.2">
      <c r="A736" s="58"/>
      <c r="B736" s="58"/>
      <c r="C736" s="58"/>
      <c r="D736" s="58"/>
      <c r="E736" s="58"/>
      <c r="F736" s="58"/>
      <c r="G736" s="58"/>
      <c r="H736" s="58"/>
      <c r="I736" s="58"/>
      <c r="J736" s="58"/>
      <c r="K736" s="58"/>
      <c r="L736" s="58"/>
      <c r="M736" s="58"/>
      <c r="N736" s="58"/>
      <c r="O736" s="58"/>
      <c r="P736" s="58"/>
      <c r="Q736" s="58"/>
      <c r="R736" s="58"/>
      <c r="S736" s="58"/>
      <c r="T736" s="58"/>
      <c r="U736" s="58"/>
      <c r="V736" s="58"/>
      <c r="W736" s="58"/>
      <c r="X736" s="58"/>
    </row>
    <row r="737" spans="1:24" ht="15.75" customHeight="1" x14ac:dyDescent="0.2">
      <c r="A737" s="58"/>
      <c r="B737" s="58"/>
      <c r="C737" s="58"/>
      <c r="D737" s="58"/>
      <c r="E737" s="58"/>
      <c r="F737" s="58"/>
      <c r="G737" s="58"/>
      <c r="H737" s="58"/>
      <c r="I737" s="58"/>
      <c r="J737" s="58"/>
      <c r="K737" s="58"/>
      <c r="L737" s="58"/>
      <c r="M737" s="58"/>
      <c r="N737" s="58"/>
      <c r="O737" s="58"/>
      <c r="P737" s="58"/>
      <c r="Q737" s="58"/>
      <c r="R737" s="58"/>
      <c r="S737" s="58"/>
      <c r="T737" s="58"/>
      <c r="U737" s="58"/>
      <c r="V737" s="58"/>
      <c r="W737" s="58"/>
      <c r="X737" s="58"/>
    </row>
    <row r="738" spans="1:24" ht="15.75" customHeight="1" x14ac:dyDescent="0.2">
      <c r="A738" s="58"/>
      <c r="B738" s="58"/>
      <c r="C738" s="58"/>
      <c r="D738" s="58"/>
      <c r="E738" s="58"/>
      <c r="F738" s="58"/>
      <c r="G738" s="58"/>
      <c r="H738" s="58"/>
      <c r="I738" s="58"/>
      <c r="J738" s="58"/>
      <c r="K738" s="58"/>
      <c r="L738" s="58"/>
      <c r="M738" s="58"/>
      <c r="N738" s="58"/>
      <c r="O738" s="58"/>
      <c r="P738" s="58"/>
      <c r="Q738" s="58"/>
      <c r="R738" s="58"/>
      <c r="S738" s="58"/>
      <c r="T738" s="58"/>
      <c r="U738" s="58"/>
      <c r="V738" s="58"/>
      <c r="W738" s="58"/>
      <c r="X738" s="58"/>
    </row>
    <row r="739" spans="1:24" ht="15.75" customHeight="1" x14ac:dyDescent="0.2">
      <c r="A739" s="58"/>
      <c r="B739" s="58"/>
      <c r="C739" s="58"/>
      <c r="D739" s="58"/>
      <c r="E739" s="58"/>
      <c r="F739" s="58"/>
      <c r="G739" s="58"/>
      <c r="H739" s="58"/>
      <c r="I739" s="58"/>
      <c r="J739" s="58"/>
      <c r="K739" s="58"/>
      <c r="L739" s="58"/>
      <c r="M739" s="58"/>
      <c r="N739" s="58"/>
      <c r="O739" s="58"/>
      <c r="P739" s="58"/>
      <c r="Q739" s="58"/>
      <c r="R739" s="58"/>
      <c r="S739" s="58"/>
      <c r="T739" s="58"/>
      <c r="U739" s="58"/>
      <c r="V739" s="58"/>
      <c r="W739" s="58"/>
      <c r="X739" s="58"/>
    </row>
    <row r="740" spans="1:24" ht="15.75" customHeight="1" x14ac:dyDescent="0.2">
      <c r="A740" s="58"/>
      <c r="B740" s="58"/>
      <c r="C740" s="58"/>
      <c r="D740" s="58"/>
      <c r="E740" s="58"/>
      <c r="F740" s="58"/>
      <c r="G740" s="58"/>
      <c r="H740" s="58"/>
      <c r="I740" s="58"/>
      <c r="J740" s="58"/>
      <c r="K740" s="58"/>
      <c r="L740" s="58"/>
      <c r="M740" s="58"/>
      <c r="N740" s="58"/>
      <c r="O740" s="58"/>
      <c r="P740" s="58"/>
      <c r="Q740" s="58"/>
      <c r="R740" s="58"/>
      <c r="S740" s="58"/>
      <c r="T740" s="58"/>
      <c r="U740" s="58"/>
      <c r="V740" s="58"/>
      <c r="W740" s="58"/>
      <c r="X740" s="58"/>
    </row>
    <row r="741" spans="1:24" ht="15.75" customHeight="1" x14ac:dyDescent="0.2">
      <c r="A741" s="58"/>
      <c r="B741" s="58"/>
      <c r="C741" s="58"/>
      <c r="D741" s="58"/>
      <c r="E741" s="58"/>
      <c r="F741" s="58"/>
      <c r="G741" s="58"/>
      <c r="H741" s="58"/>
      <c r="I741" s="58"/>
      <c r="J741" s="58"/>
      <c r="K741" s="58"/>
      <c r="L741" s="58"/>
      <c r="M741" s="58"/>
      <c r="N741" s="58"/>
      <c r="O741" s="58"/>
      <c r="P741" s="58"/>
      <c r="Q741" s="58"/>
      <c r="R741" s="58"/>
      <c r="S741" s="58"/>
      <c r="T741" s="58"/>
      <c r="U741" s="58"/>
      <c r="V741" s="58"/>
      <c r="W741" s="58"/>
      <c r="X741" s="58"/>
    </row>
    <row r="742" spans="1:24" ht="15.75" customHeight="1" x14ac:dyDescent="0.2">
      <c r="A742" s="58"/>
      <c r="B742" s="58"/>
      <c r="C742" s="58"/>
      <c r="D742" s="58"/>
      <c r="E742" s="58"/>
      <c r="F742" s="58"/>
      <c r="G742" s="58"/>
      <c r="H742" s="58"/>
      <c r="I742" s="58"/>
      <c r="J742" s="58"/>
      <c r="K742" s="58"/>
      <c r="L742" s="58"/>
      <c r="M742" s="58"/>
      <c r="N742" s="58"/>
      <c r="O742" s="58"/>
      <c r="P742" s="58"/>
      <c r="Q742" s="58"/>
      <c r="R742" s="58"/>
      <c r="S742" s="58"/>
      <c r="T742" s="58"/>
      <c r="U742" s="58"/>
      <c r="V742" s="58"/>
      <c r="W742" s="58"/>
      <c r="X742" s="58"/>
    </row>
    <row r="743" spans="1:24" ht="15.75" customHeight="1" x14ac:dyDescent="0.2">
      <c r="A743" s="58"/>
      <c r="B743" s="58"/>
      <c r="C743" s="58"/>
      <c r="D743" s="58"/>
      <c r="E743" s="58"/>
      <c r="F743" s="58"/>
      <c r="G743" s="58"/>
      <c r="H743" s="58"/>
      <c r="I743" s="58"/>
      <c r="J743" s="58"/>
      <c r="K743" s="58"/>
      <c r="L743" s="58"/>
      <c r="M743" s="58"/>
      <c r="N743" s="58"/>
      <c r="O743" s="58"/>
      <c r="P743" s="58"/>
      <c r="Q743" s="58"/>
      <c r="R743" s="58"/>
      <c r="S743" s="58"/>
      <c r="T743" s="58"/>
      <c r="U743" s="58"/>
      <c r="V743" s="58"/>
      <c r="W743" s="58"/>
      <c r="X743" s="58"/>
    </row>
    <row r="744" spans="1:24" ht="15.75" customHeight="1" x14ac:dyDescent="0.2">
      <c r="A744" s="58"/>
      <c r="B744" s="58"/>
      <c r="C744" s="58"/>
      <c r="D744" s="58"/>
      <c r="E744" s="58"/>
      <c r="F744" s="58"/>
      <c r="G744" s="58"/>
      <c r="H744" s="58"/>
      <c r="I744" s="58"/>
      <c r="J744" s="58"/>
      <c r="K744" s="58"/>
      <c r="L744" s="58"/>
      <c r="M744" s="58"/>
      <c r="N744" s="58"/>
      <c r="O744" s="58"/>
      <c r="P744" s="58"/>
      <c r="Q744" s="58"/>
      <c r="R744" s="58"/>
      <c r="S744" s="58"/>
      <c r="T744" s="58"/>
      <c r="U744" s="58"/>
      <c r="V744" s="58"/>
      <c r="W744" s="58"/>
      <c r="X744" s="58"/>
    </row>
    <row r="745" spans="1:24" ht="15.75" customHeight="1" x14ac:dyDescent="0.2">
      <c r="A745" s="58"/>
      <c r="B745" s="58"/>
      <c r="C745" s="58"/>
      <c r="D745" s="58"/>
      <c r="E745" s="58"/>
      <c r="F745" s="58"/>
      <c r="G745" s="58"/>
      <c r="H745" s="58"/>
      <c r="I745" s="58"/>
      <c r="J745" s="58"/>
      <c r="K745" s="58"/>
      <c r="L745" s="58"/>
      <c r="M745" s="58"/>
      <c r="N745" s="58"/>
      <c r="O745" s="58"/>
      <c r="P745" s="58"/>
      <c r="Q745" s="58"/>
      <c r="R745" s="58"/>
      <c r="S745" s="58"/>
      <c r="T745" s="58"/>
      <c r="U745" s="58"/>
      <c r="V745" s="58"/>
      <c r="W745" s="58"/>
      <c r="X745" s="58"/>
    </row>
    <row r="746" spans="1:24" ht="15.75" customHeight="1" x14ac:dyDescent="0.2">
      <c r="A746" s="58"/>
      <c r="B746" s="58"/>
      <c r="C746" s="58"/>
      <c r="D746" s="58"/>
      <c r="E746" s="58"/>
      <c r="F746" s="58"/>
      <c r="G746" s="58"/>
      <c r="H746" s="58"/>
      <c r="I746" s="58"/>
      <c r="J746" s="58"/>
      <c r="K746" s="58"/>
      <c r="L746" s="58"/>
      <c r="M746" s="58"/>
      <c r="N746" s="58"/>
      <c r="O746" s="58"/>
      <c r="P746" s="58"/>
      <c r="Q746" s="58"/>
      <c r="R746" s="58"/>
      <c r="S746" s="58"/>
      <c r="T746" s="58"/>
      <c r="U746" s="58"/>
      <c r="V746" s="58"/>
      <c r="W746" s="58"/>
      <c r="X746" s="58"/>
    </row>
    <row r="747" spans="1:24" ht="15.75" customHeight="1" x14ac:dyDescent="0.2">
      <c r="A747" s="58"/>
      <c r="B747" s="58"/>
      <c r="C747" s="58"/>
      <c r="D747" s="58"/>
      <c r="E747" s="58"/>
      <c r="F747" s="58"/>
      <c r="G747" s="58"/>
      <c r="H747" s="58"/>
      <c r="I747" s="58"/>
      <c r="J747" s="58"/>
      <c r="K747" s="58"/>
      <c r="L747" s="58"/>
      <c r="M747" s="58"/>
      <c r="N747" s="58"/>
      <c r="O747" s="58"/>
      <c r="P747" s="58"/>
      <c r="Q747" s="58"/>
      <c r="R747" s="58"/>
      <c r="S747" s="58"/>
      <c r="T747" s="58"/>
      <c r="U747" s="58"/>
      <c r="V747" s="58"/>
      <c r="W747" s="58"/>
      <c r="X747" s="58"/>
    </row>
    <row r="748" spans="1:24" ht="15.75" customHeight="1" x14ac:dyDescent="0.2">
      <c r="A748" s="58"/>
      <c r="B748" s="58"/>
      <c r="C748" s="58"/>
      <c r="D748" s="58"/>
      <c r="E748" s="58"/>
      <c r="F748" s="58"/>
      <c r="G748" s="58"/>
      <c r="H748" s="58"/>
      <c r="I748" s="58"/>
      <c r="J748" s="58"/>
      <c r="K748" s="58"/>
      <c r="L748" s="58"/>
      <c r="M748" s="58"/>
      <c r="N748" s="58"/>
      <c r="O748" s="58"/>
      <c r="P748" s="58"/>
      <c r="Q748" s="58"/>
      <c r="R748" s="58"/>
      <c r="S748" s="58"/>
      <c r="T748" s="58"/>
      <c r="U748" s="58"/>
      <c r="V748" s="58"/>
      <c r="W748" s="58"/>
      <c r="X748" s="58"/>
    </row>
    <row r="749" spans="1:24" ht="15.75" customHeight="1" x14ac:dyDescent="0.2">
      <c r="A749" s="58"/>
      <c r="B749" s="58"/>
      <c r="C749" s="58"/>
      <c r="D749" s="58"/>
      <c r="E749" s="58"/>
      <c r="F749" s="58"/>
      <c r="G749" s="58"/>
      <c r="H749" s="58"/>
      <c r="I749" s="58"/>
      <c r="J749" s="58"/>
      <c r="K749" s="58"/>
      <c r="L749" s="58"/>
      <c r="M749" s="58"/>
      <c r="N749" s="58"/>
      <c r="O749" s="58"/>
      <c r="P749" s="58"/>
      <c r="Q749" s="58"/>
      <c r="R749" s="58"/>
      <c r="S749" s="58"/>
      <c r="T749" s="58"/>
      <c r="U749" s="58"/>
      <c r="V749" s="58"/>
      <c r="W749" s="58"/>
      <c r="X749" s="58"/>
    </row>
    <row r="750" spans="1:24" ht="15.75" customHeight="1" x14ac:dyDescent="0.2">
      <c r="A750" s="58"/>
      <c r="B750" s="58"/>
      <c r="C750" s="58"/>
      <c r="D750" s="58"/>
      <c r="E750" s="58"/>
      <c r="F750" s="58"/>
      <c r="G750" s="58"/>
      <c r="H750" s="58"/>
      <c r="I750" s="58"/>
      <c r="J750" s="58"/>
      <c r="K750" s="58"/>
      <c r="L750" s="58"/>
      <c r="M750" s="58"/>
      <c r="N750" s="58"/>
      <c r="O750" s="58"/>
      <c r="P750" s="58"/>
      <c r="Q750" s="58"/>
      <c r="R750" s="58"/>
      <c r="S750" s="58"/>
      <c r="T750" s="58"/>
      <c r="U750" s="58"/>
      <c r="V750" s="58"/>
      <c r="W750" s="58"/>
      <c r="X750" s="58"/>
    </row>
    <row r="751" spans="1:24" ht="15.75" customHeight="1" x14ac:dyDescent="0.2">
      <c r="A751" s="58"/>
      <c r="B751" s="58"/>
      <c r="C751" s="58"/>
      <c r="D751" s="58"/>
      <c r="E751" s="58"/>
      <c r="F751" s="58"/>
      <c r="G751" s="58"/>
      <c r="H751" s="58"/>
      <c r="I751" s="58"/>
      <c r="J751" s="58"/>
      <c r="K751" s="58"/>
      <c r="L751" s="58"/>
      <c r="M751" s="58"/>
      <c r="N751" s="58"/>
      <c r="O751" s="58"/>
      <c r="P751" s="58"/>
      <c r="Q751" s="58"/>
      <c r="R751" s="58"/>
      <c r="S751" s="58"/>
      <c r="T751" s="58"/>
      <c r="U751" s="58"/>
      <c r="V751" s="58"/>
      <c r="W751" s="58"/>
      <c r="X751" s="58"/>
    </row>
    <row r="752" spans="1:24" ht="15.75" customHeight="1" x14ac:dyDescent="0.2">
      <c r="A752" s="58"/>
      <c r="B752" s="58"/>
      <c r="C752" s="58"/>
      <c r="D752" s="58"/>
      <c r="E752" s="58"/>
      <c r="F752" s="58"/>
      <c r="G752" s="58"/>
      <c r="H752" s="58"/>
      <c r="I752" s="58"/>
      <c r="J752" s="58"/>
      <c r="K752" s="58"/>
      <c r="L752" s="58"/>
      <c r="M752" s="58"/>
      <c r="N752" s="58"/>
      <c r="O752" s="58"/>
      <c r="P752" s="58"/>
      <c r="Q752" s="58"/>
      <c r="R752" s="58"/>
      <c r="S752" s="58"/>
      <c r="T752" s="58"/>
      <c r="U752" s="58"/>
      <c r="V752" s="58"/>
      <c r="W752" s="58"/>
      <c r="X752" s="58"/>
    </row>
    <row r="753" spans="1:24" ht="15.75" customHeight="1" x14ac:dyDescent="0.2">
      <c r="A753" s="58"/>
      <c r="B753" s="58"/>
      <c r="C753" s="58"/>
      <c r="D753" s="58"/>
      <c r="E753" s="58"/>
      <c r="F753" s="58"/>
      <c r="G753" s="58"/>
      <c r="H753" s="58"/>
      <c r="I753" s="58"/>
      <c r="J753" s="58"/>
      <c r="K753" s="58"/>
      <c r="L753" s="58"/>
      <c r="M753" s="58"/>
      <c r="N753" s="58"/>
      <c r="O753" s="58"/>
      <c r="P753" s="58"/>
      <c r="Q753" s="58"/>
      <c r="R753" s="58"/>
      <c r="S753" s="58"/>
      <c r="T753" s="58"/>
      <c r="U753" s="58"/>
      <c r="V753" s="58"/>
      <c r="W753" s="58"/>
      <c r="X753" s="58"/>
    </row>
    <row r="754" spans="1:24" ht="15.75" customHeight="1" x14ac:dyDescent="0.2">
      <c r="A754" s="58"/>
      <c r="B754" s="58"/>
      <c r="C754" s="58"/>
      <c r="D754" s="58"/>
      <c r="E754" s="58"/>
      <c r="F754" s="58"/>
      <c r="G754" s="58"/>
      <c r="H754" s="58"/>
      <c r="I754" s="58"/>
      <c r="J754" s="58"/>
      <c r="K754" s="58"/>
      <c r="L754" s="58"/>
      <c r="M754" s="58"/>
      <c r="N754" s="58"/>
      <c r="O754" s="58"/>
      <c r="P754" s="58"/>
      <c r="Q754" s="58"/>
      <c r="R754" s="58"/>
      <c r="S754" s="58"/>
      <c r="T754" s="58"/>
      <c r="U754" s="58"/>
      <c r="V754" s="58"/>
      <c r="W754" s="58"/>
      <c r="X754" s="58"/>
    </row>
    <row r="755" spans="1:24" ht="15.75" customHeight="1" x14ac:dyDescent="0.2">
      <c r="A755" s="58"/>
      <c r="B755" s="58"/>
      <c r="C755" s="58"/>
      <c r="D755" s="58"/>
      <c r="E755" s="58"/>
      <c r="F755" s="58"/>
      <c r="G755" s="58"/>
      <c r="H755" s="58"/>
      <c r="I755" s="58"/>
      <c r="J755" s="58"/>
      <c r="K755" s="58"/>
      <c r="L755" s="58"/>
      <c r="M755" s="58"/>
      <c r="N755" s="58"/>
      <c r="O755" s="58"/>
      <c r="P755" s="58"/>
      <c r="Q755" s="58"/>
      <c r="R755" s="58"/>
      <c r="S755" s="58"/>
      <c r="T755" s="58"/>
      <c r="U755" s="58"/>
      <c r="V755" s="58"/>
      <c r="W755" s="58"/>
      <c r="X755" s="58"/>
    </row>
    <row r="756" spans="1:24" ht="15.75" customHeight="1" x14ac:dyDescent="0.2">
      <c r="A756" s="58"/>
      <c r="B756" s="58"/>
      <c r="C756" s="58"/>
      <c r="D756" s="58"/>
      <c r="E756" s="58"/>
      <c r="F756" s="58"/>
      <c r="G756" s="58"/>
      <c r="H756" s="58"/>
      <c r="I756" s="58"/>
      <c r="J756" s="58"/>
      <c r="K756" s="58"/>
      <c r="L756" s="58"/>
      <c r="M756" s="58"/>
      <c r="N756" s="58"/>
      <c r="O756" s="58"/>
      <c r="P756" s="58"/>
      <c r="Q756" s="58"/>
      <c r="R756" s="58"/>
      <c r="S756" s="58"/>
      <c r="T756" s="58"/>
      <c r="U756" s="58"/>
      <c r="V756" s="58"/>
      <c r="W756" s="58"/>
      <c r="X756" s="58"/>
    </row>
    <row r="757" spans="1:24" ht="15.75" customHeight="1" x14ac:dyDescent="0.2">
      <c r="A757" s="58"/>
      <c r="B757" s="58"/>
      <c r="C757" s="58"/>
      <c r="D757" s="58"/>
      <c r="E757" s="58"/>
      <c r="F757" s="58"/>
      <c r="G757" s="58"/>
      <c r="H757" s="58"/>
      <c r="I757" s="58"/>
      <c r="J757" s="58"/>
      <c r="K757" s="58"/>
      <c r="L757" s="58"/>
      <c r="M757" s="58"/>
      <c r="N757" s="58"/>
      <c r="O757" s="58"/>
      <c r="P757" s="58"/>
      <c r="Q757" s="58"/>
      <c r="R757" s="58"/>
      <c r="S757" s="58"/>
      <c r="T757" s="58"/>
      <c r="U757" s="58"/>
      <c r="V757" s="58"/>
      <c r="W757" s="58"/>
      <c r="X757" s="58"/>
    </row>
    <row r="758" spans="1:24" ht="15.75" customHeight="1" x14ac:dyDescent="0.2">
      <c r="A758" s="58"/>
      <c r="B758" s="58"/>
      <c r="C758" s="58"/>
      <c r="D758" s="58"/>
      <c r="E758" s="58"/>
      <c r="F758" s="58"/>
      <c r="G758" s="58"/>
      <c r="H758" s="58"/>
      <c r="I758" s="58"/>
      <c r="J758" s="58"/>
      <c r="K758" s="58"/>
      <c r="L758" s="58"/>
      <c r="M758" s="58"/>
      <c r="N758" s="58"/>
      <c r="O758" s="58"/>
      <c r="P758" s="58"/>
      <c r="Q758" s="58"/>
      <c r="R758" s="58"/>
      <c r="S758" s="58"/>
      <c r="T758" s="58"/>
      <c r="U758" s="58"/>
      <c r="V758" s="58"/>
      <c r="W758" s="58"/>
      <c r="X758" s="58"/>
    </row>
    <row r="759" spans="1:24" ht="15.75" customHeight="1" x14ac:dyDescent="0.2">
      <c r="A759" s="58"/>
      <c r="B759" s="58"/>
      <c r="C759" s="58"/>
      <c r="D759" s="58"/>
      <c r="E759" s="58"/>
      <c r="F759" s="58"/>
      <c r="G759" s="58"/>
      <c r="H759" s="58"/>
      <c r="I759" s="58"/>
      <c r="J759" s="58"/>
      <c r="K759" s="58"/>
      <c r="L759" s="58"/>
      <c r="M759" s="58"/>
      <c r="N759" s="58"/>
      <c r="O759" s="58"/>
      <c r="P759" s="58"/>
      <c r="Q759" s="58"/>
      <c r="R759" s="58"/>
      <c r="S759" s="58"/>
      <c r="T759" s="58"/>
      <c r="U759" s="58"/>
      <c r="V759" s="58"/>
      <c r="W759" s="58"/>
      <c r="X759" s="58"/>
    </row>
    <row r="760" spans="1:24" ht="15.75" customHeight="1" x14ac:dyDescent="0.2">
      <c r="A760" s="58"/>
      <c r="B760" s="58"/>
      <c r="C760" s="58"/>
      <c r="D760" s="58"/>
      <c r="E760" s="58"/>
      <c r="F760" s="58"/>
      <c r="G760" s="58"/>
      <c r="H760" s="58"/>
      <c r="I760" s="58"/>
      <c r="J760" s="58"/>
      <c r="K760" s="58"/>
      <c r="L760" s="58"/>
      <c r="M760" s="58"/>
      <c r="N760" s="58"/>
      <c r="O760" s="58"/>
      <c r="P760" s="58"/>
      <c r="Q760" s="58"/>
      <c r="R760" s="58"/>
      <c r="S760" s="58"/>
      <c r="T760" s="58"/>
      <c r="U760" s="58"/>
      <c r="V760" s="58"/>
      <c r="W760" s="58"/>
      <c r="X760" s="58"/>
    </row>
    <row r="761" spans="1:24" ht="15.75" customHeight="1" x14ac:dyDescent="0.2">
      <c r="A761" s="58"/>
      <c r="B761" s="58"/>
      <c r="C761" s="58"/>
      <c r="D761" s="58"/>
      <c r="E761" s="58"/>
      <c r="F761" s="58"/>
      <c r="G761" s="58"/>
      <c r="H761" s="58"/>
      <c r="I761" s="58"/>
      <c r="J761" s="58"/>
      <c r="K761" s="58"/>
      <c r="L761" s="58"/>
      <c r="M761" s="58"/>
      <c r="N761" s="58"/>
      <c r="O761" s="58"/>
      <c r="P761" s="58"/>
      <c r="Q761" s="58"/>
      <c r="R761" s="58"/>
      <c r="S761" s="58"/>
      <c r="T761" s="58"/>
      <c r="U761" s="58"/>
      <c r="V761" s="58"/>
      <c r="W761" s="58"/>
      <c r="X761" s="58"/>
    </row>
    <row r="762" spans="1:24" ht="15.75" customHeight="1" x14ac:dyDescent="0.2">
      <c r="A762" s="58"/>
      <c r="B762" s="58"/>
      <c r="C762" s="58"/>
      <c r="D762" s="58"/>
      <c r="E762" s="58"/>
      <c r="F762" s="58"/>
      <c r="G762" s="58"/>
      <c r="H762" s="58"/>
      <c r="I762" s="58"/>
      <c r="J762" s="58"/>
      <c r="K762" s="58"/>
      <c r="L762" s="58"/>
      <c r="M762" s="58"/>
      <c r="N762" s="58"/>
      <c r="O762" s="58"/>
      <c r="P762" s="58"/>
      <c r="Q762" s="58"/>
      <c r="R762" s="58"/>
      <c r="S762" s="58"/>
      <c r="T762" s="58"/>
      <c r="U762" s="58"/>
      <c r="V762" s="58"/>
      <c r="W762" s="58"/>
      <c r="X762" s="58"/>
    </row>
    <row r="763" spans="1:24" ht="15.75" customHeight="1" x14ac:dyDescent="0.2">
      <c r="A763" s="58"/>
      <c r="B763" s="58"/>
      <c r="C763" s="58"/>
      <c r="D763" s="58"/>
      <c r="E763" s="58"/>
      <c r="F763" s="58"/>
      <c r="G763" s="58"/>
      <c r="H763" s="58"/>
      <c r="I763" s="58"/>
      <c r="J763" s="58"/>
      <c r="K763" s="58"/>
      <c r="L763" s="58"/>
      <c r="M763" s="58"/>
      <c r="N763" s="58"/>
      <c r="O763" s="58"/>
      <c r="P763" s="58"/>
      <c r="Q763" s="58"/>
      <c r="R763" s="58"/>
      <c r="S763" s="58"/>
      <c r="T763" s="58"/>
      <c r="U763" s="58"/>
      <c r="V763" s="58"/>
      <c r="W763" s="58"/>
      <c r="X763" s="58"/>
    </row>
    <row r="764" spans="1:24" ht="15.75" customHeight="1" x14ac:dyDescent="0.2">
      <c r="A764" s="58"/>
      <c r="B764" s="58"/>
      <c r="C764" s="58"/>
      <c r="D764" s="58"/>
      <c r="E764" s="58"/>
      <c r="F764" s="58"/>
      <c r="G764" s="58"/>
      <c r="H764" s="58"/>
      <c r="I764" s="58"/>
      <c r="J764" s="58"/>
      <c r="K764" s="58"/>
      <c r="L764" s="58"/>
      <c r="M764" s="58"/>
      <c r="N764" s="58"/>
      <c r="O764" s="58"/>
      <c r="P764" s="58"/>
      <c r="Q764" s="58"/>
      <c r="R764" s="58"/>
      <c r="S764" s="58"/>
      <c r="T764" s="58"/>
      <c r="U764" s="58"/>
      <c r="V764" s="58"/>
      <c r="W764" s="58"/>
      <c r="X764" s="58"/>
    </row>
    <row r="765" spans="1:24" ht="15.75" customHeight="1" x14ac:dyDescent="0.2">
      <c r="A765" s="58"/>
      <c r="B765" s="58"/>
      <c r="C765" s="58"/>
      <c r="D765" s="58"/>
      <c r="E765" s="58"/>
      <c r="F765" s="58"/>
      <c r="G765" s="58"/>
      <c r="H765" s="58"/>
      <c r="I765" s="58"/>
      <c r="J765" s="58"/>
      <c r="K765" s="58"/>
      <c r="L765" s="58"/>
      <c r="M765" s="58"/>
      <c r="N765" s="58"/>
      <c r="O765" s="58"/>
      <c r="P765" s="58"/>
      <c r="Q765" s="58"/>
      <c r="R765" s="58"/>
      <c r="S765" s="58"/>
      <c r="T765" s="58"/>
      <c r="U765" s="58"/>
      <c r="V765" s="58"/>
      <c r="W765" s="58"/>
      <c r="X765" s="58"/>
    </row>
    <row r="766" spans="1:24" ht="15.75" customHeight="1" x14ac:dyDescent="0.2">
      <c r="A766" s="58"/>
      <c r="B766" s="58"/>
      <c r="C766" s="58"/>
      <c r="D766" s="58"/>
      <c r="E766" s="58"/>
      <c r="F766" s="58"/>
      <c r="G766" s="58"/>
      <c r="H766" s="58"/>
      <c r="I766" s="58"/>
      <c r="J766" s="58"/>
      <c r="K766" s="58"/>
      <c r="L766" s="58"/>
      <c r="M766" s="58"/>
      <c r="N766" s="58"/>
      <c r="O766" s="58"/>
      <c r="P766" s="58"/>
      <c r="Q766" s="58"/>
      <c r="R766" s="58"/>
      <c r="S766" s="58"/>
      <c r="T766" s="58"/>
      <c r="U766" s="58"/>
      <c r="V766" s="58"/>
      <c r="W766" s="58"/>
      <c r="X766" s="58"/>
    </row>
    <row r="767" spans="1:24" ht="15.75" customHeight="1" x14ac:dyDescent="0.2">
      <c r="A767" s="58"/>
      <c r="B767" s="58"/>
      <c r="C767" s="58"/>
      <c r="D767" s="58"/>
      <c r="E767" s="58"/>
      <c r="F767" s="58"/>
      <c r="G767" s="58"/>
      <c r="H767" s="58"/>
      <c r="I767" s="58"/>
      <c r="J767" s="58"/>
      <c r="K767" s="58"/>
      <c r="L767" s="58"/>
      <c r="M767" s="58"/>
      <c r="N767" s="58"/>
      <c r="O767" s="58"/>
      <c r="P767" s="58"/>
      <c r="Q767" s="58"/>
      <c r="R767" s="58"/>
      <c r="S767" s="58"/>
      <c r="T767" s="58"/>
      <c r="U767" s="58"/>
      <c r="V767" s="58"/>
      <c r="W767" s="58"/>
      <c r="X767" s="58"/>
    </row>
    <row r="768" spans="1:24" ht="15.75" customHeight="1" x14ac:dyDescent="0.2">
      <c r="A768" s="58"/>
      <c r="B768" s="58"/>
      <c r="C768" s="58"/>
      <c r="D768" s="58"/>
      <c r="E768" s="58"/>
      <c r="F768" s="58"/>
      <c r="G768" s="58"/>
      <c r="H768" s="58"/>
      <c r="I768" s="58"/>
      <c r="J768" s="58"/>
      <c r="K768" s="58"/>
      <c r="L768" s="58"/>
      <c r="M768" s="58"/>
      <c r="N768" s="58"/>
      <c r="O768" s="58"/>
      <c r="P768" s="58"/>
      <c r="Q768" s="58"/>
      <c r="R768" s="58"/>
      <c r="S768" s="58"/>
      <c r="T768" s="58"/>
      <c r="U768" s="58"/>
      <c r="V768" s="58"/>
      <c r="W768" s="58"/>
      <c r="X768" s="58"/>
    </row>
    <row r="769" spans="1:24" ht="15.75" customHeight="1" x14ac:dyDescent="0.2">
      <c r="A769" s="58"/>
      <c r="B769" s="58"/>
      <c r="C769" s="58"/>
      <c r="D769" s="58"/>
      <c r="E769" s="58"/>
      <c r="F769" s="58"/>
      <c r="G769" s="58"/>
      <c r="H769" s="58"/>
      <c r="I769" s="58"/>
      <c r="J769" s="58"/>
      <c r="K769" s="58"/>
      <c r="L769" s="58"/>
      <c r="M769" s="58"/>
      <c r="N769" s="58"/>
      <c r="O769" s="58"/>
      <c r="P769" s="58"/>
      <c r="Q769" s="58"/>
      <c r="R769" s="58"/>
      <c r="S769" s="58"/>
      <c r="T769" s="58"/>
      <c r="U769" s="58"/>
      <c r="V769" s="58"/>
      <c r="W769" s="58"/>
      <c r="X769" s="58"/>
    </row>
    <row r="770" spans="1:24" ht="15.75" customHeight="1" x14ac:dyDescent="0.2">
      <c r="A770" s="58"/>
      <c r="B770" s="58"/>
      <c r="C770" s="58"/>
      <c r="D770" s="58"/>
      <c r="E770" s="58"/>
      <c r="F770" s="58"/>
      <c r="G770" s="58"/>
      <c r="H770" s="58"/>
      <c r="I770" s="58"/>
      <c r="J770" s="58"/>
      <c r="K770" s="58"/>
      <c r="L770" s="58"/>
      <c r="M770" s="58"/>
      <c r="N770" s="58"/>
      <c r="O770" s="58"/>
      <c r="P770" s="58"/>
      <c r="Q770" s="58"/>
      <c r="R770" s="58"/>
      <c r="S770" s="58"/>
      <c r="T770" s="58"/>
      <c r="U770" s="58"/>
      <c r="V770" s="58"/>
      <c r="W770" s="58"/>
      <c r="X770" s="58"/>
    </row>
    <row r="771" spans="1:24" ht="15.75" customHeight="1" x14ac:dyDescent="0.2">
      <c r="A771" s="58"/>
      <c r="B771" s="58"/>
      <c r="C771" s="58"/>
      <c r="D771" s="58"/>
      <c r="E771" s="58"/>
      <c r="F771" s="58"/>
      <c r="G771" s="58"/>
      <c r="H771" s="58"/>
      <c r="I771" s="58"/>
      <c r="J771" s="58"/>
      <c r="K771" s="58"/>
      <c r="L771" s="58"/>
      <c r="M771" s="58"/>
      <c r="N771" s="58"/>
      <c r="O771" s="58"/>
      <c r="P771" s="58"/>
      <c r="Q771" s="58"/>
      <c r="R771" s="58"/>
      <c r="S771" s="58"/>
      <c r="T771" s="58"/>
      <c r="U771" s="58"/>
      <c r="V771" s="58"/>
      <c r="W771" s="58"/>
      <c r="X771" s="58"/>
    </row>
    <row r="772" spans="1:24" ht="15.75" customHeight="1" x14ac:dyDescent="0.2">
      <c r="A772" s="58"/>
      <c r="B772" s="58"/>
      <c r="C772" s="58"/>
      <c r="D772" s="58"/>
      <c r="E772" s="58"/>
      <c r="F772" s="58"/>
      <c r="G772" s="58"/>
      <c r="H772" s="58"/>
      <c r="I772" s="58"/>
      <c r="J772" s="58"/>
      <c r="K772" s="58"/>
      <c r="L772" s="58"/>
      <c r="M772" s="58"/>
      <c r="N772" s="58"/>
      <c r="O772" s="58"/>
      <c r="P772" s="58"/>
      <c r="Q772" s="58"/>
      <c r="R772" s="58"/>
      <c r="S772" s="58"/>
      <c r="T772" s="58"/>
      <c r="U772" s="58"/>
      <c r="V772" s="58"/>
      <c r="W772" s="58"/>
      <c r="X772" s="58"/>
    </row>
    <row r="773" spans="1:24" ht="15.75" customHeight="1" x14ac:dyDescent="0.2">
      <c r="A773" s="58"/>
      <c r="B773" s="58"/>
      <c r="C773" s="58"/>
      <c r="D773" s="58"/>
      <c r="E773" s="58"/>
      <c r="F773" s="58"/>
      <c r="G773" s="58"/>
      <c r="H773" s="58"/>
      <c r="I773" s="58"/>
      <c r="J773" s="58"/>
      <c r="K773" s="58"/>
      <c r="L773" s="58"/>
      <c r="M773" s="58"/>
      <c r="N773" s="58"/>
      <c r="O773" s="58"/>
      <c r="P773" s="58"/>
      <c r="Q773" s="58"/>
      <c r="R773" s="58"/>
      <c r="S773" s="58"/>
      <c r="T773" s="58"/>
      <c r="U773" s="58"/>
      <c r="V773" s="58"/>
      <c r="W773" s="58"/>
      <c r="X773" s="58"/>
    </row>
    <row r="774" spans="1:24" ht="15.75" customHeight="1" x14ac:dyDescent="0.2">
      <c r="A774" s="58"/>
      <c r="B774" s="58"/>
      <c r="C774" s="58"/>
      <c r="D774" s="58"/>
      <c r="E774" s="58"/>
      <c r="F774" s="58"/>
      <c r="G774" s="58"/>
      <c r="H774" s="58"/>
      <c r="I774" s="58"/>
      <c r="J774" s="58"/>
      <c r="K774" s="58"/>
      <c r="L774" s="58"/>
      <c r="M774" s="58"/>
      <c r="N774" s="58"/>
      <c r="O774" s="58"/>
      <c r="P774" s="58"/>
      <c r="Q774" s="58"/>
      <c r="R774" s="58"/>
      <c r="S774" s="58"/>
      <c r="T774" s="58"/>
      <c r="U774" s="58"/>
      <c r="V774" s="58"/>
      <c r="W774" s="58"/>
      <c r="X774" s="58"/>
    </row>
    <row r="775" spans="1:24" ht="15.75" customHeight="1" x14ac:dyDescent="0.2">
      <c r="A775" s="58"/>
      <c r="B775" s="58"/>
      <c r="C775" s="58"/>
      <c r="D775" s="58"/>
      <c r="E775" s="58"/>
      <c r="F775" s="58"/>
      <c r="G775" s="58"/>
      <c r="H775" s="58"/>
      <c r="I775" s="58"/>
      <c r="J775" s="58"/>
      <c r="K775" s="58"/>
      <c r="L775" s="58"/>
      <c r="M775" s="58"/>
      <c r="N775" s="58"/>
      <c r="O775" s="58"/>
      <c r="P775" s="58"/>
      <c r="Q775" s="58"/>
      <c r="R775" s="58"/>
      <c r="S775" s="58"/>
      <c r="T775" s="58"/>
      <c r="U775" s="58"/>
      <c r="V775" s="58"/>
      <c r="W775" s="58"/>
      <c r="X775" s="58"/>
    </row>
    <row r="776" spans="1:24" ht="15.75" customHeight="1" x14ac:dyDescent="0.2">
      <c r="A776" s="58"/>
      <c r="B776" s="58"/>
      <c r="C776" s="58"/>
      <c r="D776" s="58"/>
      <c r="E776" s="58"/>
      <c r="F776" s="58"/>
      <c r="G776" s="58"/>
      <c r="H776" s="58"/>
      <c r="I776" s="58"/>
      <c r="J776" s="58"/>
      <c r="K776" s="58"/>
      <c r="L776" s="58"/>
      <c r="M776" s="58"/>
      <c r="N776" s="58"/>
      <c r="O776" s="58"/>
      <c r="P776" s="58"/>
      <c r="Q776" s="58"/>
      <c r="R776" s="58"/>
      <c r="S776" s="58"/>
      <c r="T776" s="58"/>
      <c r="U776" s="58"/>
      <c r="V776" s="58"/>
      <c r="W776" s="58"/>
      <c r="X776" s="58"/>
    </row>
    <row r="777" spans="1:24" ht="15.75" customHeight="1" x14ac:dyDescent="0.2">
      <c r="A777" s="58"/>
      <c r="B777" s="58"/>
      <c r="C777" s="58"/>
      <c r="D777" s="58"/>
      <c r="E777" s="58"/>
      <c r="F777" s="58"/>
      <c r="G777" s="58"/>
      <c r="H777" s="58"/>
      <c r="I777" s="58"/>
      <c r="J777" s="58"/>
      <c r="K777" s="58"/>
      <c r="L777" s="58"/>
      <c r="M777" s="58"/>
      <c r="N777" s="58"/>
      <c r="O777" s="58"/>
      <c r="P777" s="58"/>
      <c r="Q777" s="58"/>
      <c r="R777" s="58"/>
      <c r="S777" s="58"/>
      <c r="T777" s="58"/>
      <c r="U777" s="58"/>
      <c r="V777" s="58"/>
      <c r="W777" s="58"/>
      <c r="X777" s="58"/>
    </row>
    <row r="778" spans="1:24" ht="15.75" customHeight="1" x14ac:dyDescent="0.2">
      <c r="A778" s="58"/>
      <c r="B778" s="58"/>
      <c r="C778" s="58"/>
      <c r="D778" s="58"/>
      <c r="E778" s="58"/>
      <c r="F778" s="58"/>
      <c r="G778" s="58"/>
      <c r="H778" s="58"/>
      <c r="I778" s="58"/>
      <c r="J778" s="58"/>
      <c r="K778" s="58"/>
      <c r="L778" s="58"/>
      <c r="M778" s="58"/>
      <c r="N778" s="58"/>
      <c r="O778" s="58"/>
      <c r="P778" s="58"/>
      <c r="Q778" s="58"/>
      <c r="R778" s="58"/>
      <c r="S778" s="58"/>
      <c r="T778" s="58"/>
      <c r="U778" s="58"/>
      <c r="V778" s="58"/>
      <c r="W778" s="58"/>
      <c r="X778" s="58"/>
    </row>
    <row r="779" spans="1:24" ht="15.75" customHeight="1" x14ac:dyDescent="0.2">
      <c r="A779" s="58"/>
      <c r="B779" s="58"/>
      <c r="C779" s="58"/>
      <c r="D779" s="58"/>
      <c r="E779" s="58"/>
      <c r="F779" s="58"/>
      <c r="G779" s="58"/>
      <c r="H779" s="58"/>
      <c r="I779" s="58"/>
      <c r="J779" s="58"/>
      <c r="K779" s="58"/>
      <c r="L779" s="58"/>
      <c r="M779" s="58"/>
      <c r="N779" s="58"/>
      <c r="O779" s="58"/>
      <c r="P779" s="58"/>
      <c r="Q779" s="58"/>
      <c r="R779" s="58"/>
      <c r="S779" s="58"/>
      <c r="T779" s="58"/>
      <c r="U779" s="58"/>
      <c r="V779" s="58"/>
      <c r="W779" s="58"/>
      <c r="X779" s="58"/>
    </row>
    <row r="780" spans="1:24" ht="15.75" customHeight="1" x14ac:dyDescent="0.2">
      <c r="A780" s="58"/>
      <c r="B780" s="58"/>
      <c r="C780" s="58"/>
      <c r="D780" s="58"/>
      <c r="E780" s="58"/>
      <c r="F780" s="58"/>
      <c r="G780" s="58"/>
      <c r="H780" s="58"/>
      <c r="I780" s="58"/>
      <c r="J780" s="58"/>
      <c r="K780" s="58"/>
      <c r="L780" s="58"/>
      <c r="M780" s="58"/>
      <c r="N780" s="58"/>
      <c r="O780" s="58"/>
      <c r="P780" s="58"/>
      <c r="Q780" s="58"/>
      <c r="R780" s="58"/>
      <c r="S780" s="58"/>
      <c r="T780" s="58"/>
      <c r="U780" s="58"/>
      <c r="V780" s="58"/>
      <c r="W780" s="58"/>
      <c r="X780" s="58"/>
    </row>
    <row r="781" spans="1:24" ht="15.75" customHeight="1" x14ac:dyDescent="0.2">
      <c r="A781" s="58"/>
      <c r="B781" s="58"/>
      <c r="C781" s="58"/>
      <c r="D781" s="58"/>
      <c r="E781" s="58"/>
      <c r="F781" s="58"/>
      <c r="G781" s="58"/>
      <c r="H781" s="58"/>
      <c r="I781" s="58"/>
      <c r="J781" s="58"/>
      <c r="K781" s="58"/>
      <c r="L781" s="58"/>
      <c r="M781" s="58"/>
      <c r="N781" s="58"/>
      <c r="O781" s="58"/>
      <c r="P781" s="58"/>
      <c r="Q781" s="58"/>
      <c r="R781" s="58"/>
      <c r="S781" s="58"/>
      <c r="T781" s="58"/>
      <c r="U781" s="58"/>
      <c r="V781" s="58"/>
      <c r="W781" s="58"/>
      <c r="X781" s="58"/>
    </row>
    <row r="782" spans="1:24" ht="15.75" customHeight="1" x14ac:dyDescent="0.2">
      <c r="A782" s="58"/>
      <c r="B782" s="58"/>
      <c r="C782" s="58"/>
      <c r="D782" s="58"/>
      <c r="E782" s="58"/>
      <c r="F782" s="58"/>
      <c r="G782" s="58"/>
      <c r="H782" s="58"/>
      <c r="I782" s="58"/>
      <c r="J782" s="58"/>
      <c r="K782" s="58"/>
      <c r="L782" s="58"/>
      <c r="M782" s="58"/>
      <c r="N782" s="58"/>
      <c r="O782" s="58"/>
      <c r="P782" s="58"/>
      <c r="Q782" s="58"/>
      <c r="R782" s="58"/>
      <c r="S782" s="58"/>
      <c r="T782" s="58"/>
      <c r="U782" s="58"/>
      <c r="V782" s="58"/>
      <c r="W782" s="58"/>
      <c r="X782" s="58"/>
    </row>
    <row r="783" spans="1:24" ht="15.75" customHeight="1" x14ac:dyDescent="0.2">
      <c r="A783" s="58"/>
      <c r="B783" s="58"/>
      <c r="C783" s="58"/>
      <c r="D783" s="58"/>
      <c r="E783" s="58"/>
      <c r="F783" s="58"/>
      <c r="G783" s="58"/>
      <c r="H783" s="58"/>
      <c r="I783" s="58"/>
      <c r="J783" s="58"/>
      <c r="K783" s="58"/>
      <c r="L783" s="58"/>
      <c r="M783" s="58"/>
      <c r="N783" s="58"/>
      <c r="O783" s="58"/>
      <c r="P783" s="58"/>
      <c r="Q783" s="58"/>
      <c r="R783" s="58"/>
      <c r="S783" s="58"/>
      <c r="T783" s="58"/>
      <c r="U783" s="58"/>
      <c r="V783" s="58"/>
      <c r="W783" s="58"/>
      <c r="X783" s="58"/>
    </row>
    <row r="784" spans="1:24" ht="15.75" customHeight="1" x14ac:dyDescent="0.2">
      <c r="A784" s="58"/>
      <c r="B784" s="58"/>
      <c r="C784" s="58"/>
      <c r="D784" s="58"/>
      <c r="E784" s="58"/>
      <c r="F784" s="58"/>
      <c r="G784" s="58"/>
      <c r="H784" s="58"/>
      <c r="I784" s="58"/>
      <c r="J784" s="58"/>
      <c r="K784" s="58"/>
      <c r="L784" s="58"/>
      <c r="M784" s="58"/>
      <c r="N784" s="58"/>
      <c r="O784" s="58"/>
      <c r="P784" s="58"/>
      <c r="Q784" s="58"/>
      <c r="R784" s="58"/>
      <c r="S784" s="58"/>
      <c r="T784" s="58"/>
      <c r="U784" s="58"/>
      <c r="V784" s="58"/>
      <c r="W784" s="58"/>
      <c r="X784" s="58"/>
    </row>
    <row r="785" spans="1:24" ht="15.75" customHeight="1" x14ac:dyDescent="0.2">
      <c r="A785" s="58"/>
      <c r="B785" s="58"/>
      <c r="C785" s="58"/>
      <c r="D785" s="58"/>
      <c r="E785" s="58"/>
      <c r="F785" s="58"/>
      <c r="G785" s="58"/>
      <c r="H785" s="58"/>
      <c r="I785" s="58"/>
      <c r="J785" s="58"/>
      <c r="K785" s="58"/>
      <c r="L785" s="58"/>
      <c r="M785" s="58"/>
      <c r="N785" s="58"/>
      <c r="O785" s="58"/>
      <c r="P785" s="58"/>
      <c r="Q785" s="58"/>
      <c r="R785" s="58"/>
      <c r="S785" s="58"/>
      <c r="T785" s="58"/>
      <c r="U785" s="58"/>
      <c r="V785" s="58"/>
      <c r="W785" s="58"/>
      <c r="X785" s="58"/>
    </row>
    <row r="786" spans="1:24" ht="15.75" customHeight="1" x14ac:dyDescent="0.2">
      <c r="A786" s="58"/>
      <c r="B786" s="58"/>
      <c r="C786" s="58"/>
      <c r="D786" s="58"/>
      <c r="E786" s="58"/>
      <c r="F786" s="58"/>
      <c r="G786" s="58"/>
      <c r="H786" s="58"/>
      <c r="I786" s="58"/>
      <c r="J786" s="58"/>
      <c r="K786" s="58"/>
      <c r="L786" s="58"/>
      <c r="M786" s="58"/>
      <c r="N786" s="58"/>
      <c r="O786" s="58"/>
      <c r="P786" s="58"/>
      <c r="Q786" s="58"/>
      <c r="R786" s="58"/>
      <c r="S786" s="58"/>
      <c r="T786" s="58"/>
      <c r="U786" s="58"/>
      <c r="V786" s="58"/>
      <c r="W786" s="58"/>
      <c r="X786" s="58"/>
    </row>
    <row r="787" spans="1:24" ht="15.75" customHeight="1" x14ac:dyDescent="0.2">
      <c r="A787" s="58"/>
      <c r="B787" s="58"/>
      <c r="C787" s="58"/>
      <c r="D787" s="58"/>
      <c r="E787" s="58"/>
      <c r="F787" s="58"/>
      <c r="G787" s="58"/>
      <c r="H787" s="58"/>
      <c r="I787" s="58"/>
      <c r="J787" s="58"/>
      <c r="K787" s="58"/>
      <c r="L787" s="58"/>
      <c r="M787" s="58"/>
      <c r="N787" s="58"/>
      <c r="O787" s="58"/>
      <c r="P787" s="58"/>
      <c r="Q787" s="58"/>
      <c r="R787" s="58"/>
      <c r="S787" s="58"/>
      <c r="T787" s="58"/>
      <c r="U787" s="58"/>
      <c r="V787" s="58"/>
      <c r="W787" s="58"/>
      <c r="X787" s="58"/>
    </row>
    <row r="788" spans="1:24" ht="15.75" customHeight="1" x14ac:dyDescent="0.2">
      <c r="A788" s="58"/>
      <c r="B788" s="58"/>
      <c r="C788" s="58"/>
      <c r="D788" s="58"/>
      <c r="E788" s="58"/>
      <c r="F788" s="58"/>
      <c r="G788" s="58"/>
      <c r="H788" s="58"/>
      <c r="I788" s="58"/>
      <c r="J788" s="58"/>
      <c r="K788" s="58"/>
      <c r="L788" s="58"/>
      <c r="M788" s="58"/>
      <c r="N788" s="58"/>
      <c r="O788" s="58"/>
      <c r="P788" s="58"/>
      <c r="Q788" s="58"/>
      <c r="R788" s="58"/>
      <c r="S788" s="58"/>
      <c r="T788" s="58"/>
      <c r="U788" s="58"/>
      <c r="V788" s="58"/>
      <c r="W788" s="58"/>
      <c r="X788" s="58"/>
    </row>
    <row r="789" spans="1:24" ht="15.75" customHeight="1" x14ac:dyDescent="0.2">
      <c r="A789" s="58"/>
      <c r="B789" s="58"/>
      <c r="C789" s="58"/>
      <c r="D789" s="58"/>
      <c r="E789" s="58"/>
      <c r="F789" s="58"/>
      <c r="G789" s="58"/>
      <c r="H789" s="58"/>
      <c r="I789" s="58"/>
      <c r="J789" s="58"/>
      <c r="K789" s="58"/>
      <c r="L789" s="58"/>
      <c r="M789" s="58"/>
      <c r="N789" s="58"/>
      <c r="O789" s="58"/>
      <c r="P789" s="58"/>
      <c r="Q789" s="58"/>
      <c r="R789" s="58"/>
      <c r="S789" s="58"/>
      <c r="T789" s="58"/>
      <c r="U789" s="58"/>
      <c r="V789" s="58"/>
      <c r="W789" s="58"/>
      <c r="X789" s="58"/>
    </row>
    <row r="790" spans="1:24" ht="15.75" customHeight="1" x14ac:dyDescent="0.2">
      <c r="A790" s="58"/>
      <c r="B790" s="58"/>
      <c r="C790" s="58"/>
      <c r="D790" s="58"/>
      <c r="E790" s="58"/>
      <c r="F790" s="58"/>
      <c r="G790" s="58"/>
      <c r="H790" s="58"/>
      <c r="I790" s="58"/>
      <c r="J790" s="58"/>
      <c r="K790" s="58"/>
      <c r="L790" s="58"/>
      <c r="M790" s="58"/>
      <c r="N790" s="58"/>
      <c r="O790" s="58"/>
      <c r="P790" s="58"/>
      <c r="Q790" s="58"/>
      <c r="R790" s="58"/>
      <c r="S790" s="58"/>
      <c r="T790" s="58"/>
      <c r="U790" s="58"/>
      <c r="V790" s="58"/>
      <c r="W790" s="58"/>
      <c r="X790" s="58"/>
    </row>
    <row r="791" spans="1:24" ht="15.75" customHeight="1" x14ac:dyDescent="0.2">
      <c r="A791" s="58"/>
      <c r="B791" s="58"/>
      <c r="C791" s="58"/>
      <c r="D791" s="58"/>
      <c r="E791" s="58"/>
      <c r="F791" s="58"/>
      <c r="G791" s="58"/>
      <c r="H791" s="58"/>
      <c r="I791" s="58"/>
      <c r="J791" s="58"/>
      <c r="K791" s="58"/>
      <c r="L791" s="58"/>
      <c r="M791" s="58"/>
      <c r="N791" s="58"/>
      <c r="O791" s="58"/>
      <c r="P791" s="58"/>
      <c r="Q791" s="58"/>
      <c r="R791" s="58"/>
      <c r="S791" s="58"/>
      <c r="T791" s="58"/>
      <c r="U791" s="58"/>
      <c r="V791" s="58"/>
      <c r="W791" s="58"/>
      <c r="X791" s="58"/>
    </row>
    <row r="792" spans="1:24" ht="15.75" customHeight="1" x14ac:dyDescent="0.2">
      <c r="A792" s="58"/>
      <c r="B792" s="58"/>
      <c r="C792" s="58"/>
      <c r="D792" s="58"/>
      <c r="E792" s="58"/>
      <c r="F792" s="58"/>
      <c r="G792" s="58"/>
      <c r="H792" s="58"/>
      <c r="I792" s="58"/>
      <c r="J792" s="58"/>
      <c r="K792" s="58"/>
      <c r="L792" s="58"/>
      <c r="M792" s="58"/>
      <c r="N792" s="58"/>
      <c r="O792" s="58"/>
      <c r="P792" s="58"/>
      <c r="Q792" s="58"/>
      <c r="R792" s="58"/>
      <c r="S792" s="58"/>
      <c r="T792" s="58"/>
      <c r="U792" s="58"/>
      <c r="V792" s="58"/>
      <c r="W792" s="58"/>
      <c r="X792" s="58"/>
    </row>
    <row r="793" spans="1:24" ht="15.75" customHeight="1" x14ac:dyDescent="0.2">
      <c r="A793" s="58"/>
      <c r="B793" s="58"/>
      <c r="C793" s="58"/>
      <c r="D793" s="58"/>
      <c r="E793" s="58"/>
      <c r="F793" s="58"/>
      <c r="G793" s="58"/>
      <c r="H793" s="58"/>
      <c r="I793" s="58"/>
      <c r="J793" s="58"/>
      <c r="K793" s="58"/>
      <c r="L793" s="58"/>
      <c r="M793" s="58"/>
      <c r="N793" s="58"/>
      <c r="O793" s="58"/>
      <c r="P793" s="58"/>
      <c r="Q793" s="58"/>
      <c r="R793" s="58"/>
      <c r="S793" s="58"/>
      <c r="T793" s="58"/>
      <c r="U793" s="58"/>
      <c r="V793" s="58"/>
      <c r="W793" s="58"/>
      <c r="X793" s="58"/>
    </row>
    <row r="794" spans="1:24" ht="15.75" customHeight="1" x14ac:dyDescent="0.2">
      <c r="A794" s="58"/>
      <c r="B794" s="58"/>
      <c r="C794" s="58"/>
      <c r="D794" s="58"/>
      <c r="E794" s="58"/>
      <c r="F794" s="58"/>
      <c r="G794" s="58"/>
      <c r="H794" s="58"/>
      <c r="I794" s="58"/>
      <c r="J794" s="58"/>
      <c r="K794" s="58"/>
      <c r="L794" s="58"/>
      <c r="M794" s="58"/>
      <c r="N794" s="58"/>
      <c r="O794" s="58"/>
      <c r="P794" s="58"/>
      <c r="Q794" s="58"/>
      <c r="R794" s="58"/>
      <c r="S794" s="58"/>
      <c r="T794" s="58"/>
      <c r="U794" s="58"/>
      <c r="V794" s="58"/>
      <c r="W794" s="58"/>
      <c r="X794" s="58"/>
    </row>
    <row r="795" spans="1:24" ht="15.75" customHeight="1" x14ac:dyDescent="0.2">
      <c r="A795" s="58"/>
      <c r="B795" s="58"/>
      <c r="C795" s="58"/>
      <c r="D795" s="58"/>
      <c r="E795" s="58"/>
      <c r="F795" s="58"/>
      <c r="G795" s="58"/>
      <c r="H795" s="58"/>
      <c r="I795" s="58"/>
      <c r="J795" s="58"/>
      <c r="K795" s="58"/>
      <c r="L795" s="58"/>
      <c r="M795" s="58"/>
      <c r="N795" s="58"/>
      <c r="O795" s="58"/>
      <c r="P795" s="58"/>
      <c r="Q795" s="58"/>
      <c r="R795" s="58"/>
      <c r="S795" s="58"/>
      <c r="T795" s="58"/>
      <c r="U795" s="58"/>
      <c r="V795" s="58"/>
      <c r="W795" s="58"/>
      <c r="X795" s="58"/>
    </row>
    <row r="796" spans="1:24" ht="15.75" customHeight="1" x14ac:dyDescent="0.2">
      <c r="A796" s="58"/>
      <c r="B796" s="58"/>
      <c r="C796" s="58"/>
      <c r="D796" s="58"/>
      <c r="E796" s="58"/>
      <c r="F796" s="58"/>
      <c r="G796" s="58"/>
      <c r="H796" s="58"/>
      <c r="I796" s="58"/>
      <c r="J796" s="58"/>
      <c r="K796" s="58"/>
      <c r="L796" s="58"/>
      <c r="M796" s="58"/>
      <c r="N796" s="58"/>
      <c r="O796" s="58"/>
      <c r="P796" s="58"/>
      <c r="Q796" s="58"/>
      <c r="R796" s="58"/>
      <c r="S796" s="58"/>
      <c r="T796" s="58"/>
      <c r="U796" s="58"/>
      <c r="V796" s="58"/>
      <c r="W796" s="58"/>
      <c r="X796" s="58"/>
    </row>
    <row r="797" spans="1:24" ht="15.75" customHeight="1" x14ac:dyDescent="0.2">
      <c r="A797" s="58"/>
      <c r="B797" s="58"/>
      <c r="C797" s="58"/>
      <c r="D797" s="58"/>
      <c r="E797" s="58"/>
      <c r="F797" s="58"/>
      <c r="G797" s="58"/>
      <c r="H797" s="58"/>
      <c r="I797" s="58"/>
      <c r="J797" s="58"/>
      <c r="K797" s="58"/>
      <c r="L797" s="58"/>
      <c r="M797" s="58"/>
      <c r="N797" s="58"/>
      <c r="O797" s="58"/>
      <c r="P797" s="58"/>
      <c r="Q797" s="58"/>
      <c r="R797" s="58"/>
      <c r="S797" s="58"/>
      <c r="T797" s="58"/>
      <c r="U797" s="58"/>
      <c r="V797" s="58"/>
      <c r="W797" s="58"/>
      <c r="X797" s="58"/>
    </row>
    <row r="798" spans="1:24" ht="15.75" customHeight="1" x14ac:dyDescent="0.2">
      <c r="A798" s="58"/>
      <c r="B798" s="58"/>
      <c r="C798" s="58"/>
      <c r="D798" s="58"/>
      <c r="E798" s="58"/>
      <c r="F798" s="58"/>
      <c r="G798" s="58"/>
      <c r="H798" s="58"/>
      <c r="I798" s="58"/>
      <c r="J798" s="58"/>
      <c r="K798" s="58"/>
      <c r="L798" s="58"/>
      <c r="M798" s="58"/>
      <c r="N798" s="58"/>
      <c r="O798" s="58"/>
      <c r="P798" s="58"/>
      <c r="Q798" s="58"/>
      <c r="R798" s="58"/>
      <c r="S798" s="58"/>
      <c r="T798" s="58"/>
      <c r="U798" s="58"/>
      <c r="V798" s="58"/>
      <c r="W798" s="58"/>
      <c r="X798" s="58"/>
    </row>
    <row r="799" spans="1:24" ht="15.75" customHeight="1" x14ac:dyDescent="0.2">
      <c r="A799" s="58"/>
      <c r="B799" s="58"/>
      <c r="C799" s="58"/>
      <c r="D799" s="58"/>
      <c r="E799" s="58"/>
      <c r="F799" s="58"/>
      <c r="G799" s="58"/>
      <c r="H799" s="58"/>
      <c r="I799" s="58"/>
      <c r="J799" s="58"/>
      <c r="K799" s="58"/>
      <c r="L799" s="58"/>
      <c r="M799" s="58"/>
      <c r="N799" s="58"/>
      <c r="O799" s="58"/>
      <c r="P799" s="58"/>
      <c r="Q799" s="58"/>
      <c r="R799" s="58"/>
      <c r="S799" s="58"/>
      <c r="T799" s="58"/>
      <c r="U799" s="58"/>
      <c r="V799" s="58"/>
      <c r="W799" s="58"/>
      <c r="X799" s="58"/>
    </row>
    <row r="800" spans="1:24" ht="15.75" customHeight="1" x14ac:dyDescent="0.2">
      <c r="A800" s="58"/>
      <c r="B800" s="58"/>
      <c r="C800" s="58"/>
      <c r="D800" s="58"/>
      <c r="E800" s="58"/>
      <c r="F800" s="58"/>
      <c r="G800" s="58"/>
      <c r="H800" s="58"/>
      <c r="I800" s="58"/>
      <c r="J800" s="58"/>
      <c r="K800" s="58"/>
      <c r="L800" s="58"/>
      <c r="M800" s="58"/>
      <c r="N800" s="58"/>
      <c r="O800" s="58"/>
      <c r="P800" s="58"/>
      <c r="Q800" s="58"/>
      <c r="R800" s="58"/>
      <c r="S800" s="58"/>
      <c r="T800" s="58"/>
      <c r="U800" s="58"/>
      <c r="V800" s="58"/>
      <c r="W800" s="58"/>
      <c r="X800" s="58"/>
    </row>
    <row r="801" spans="1:24" ht="15.75" customHeight="1" x14ac:dyDescent="0.2">
      <c r="A801" s="58"/>
      <c r="B801" s="58"/>
      <c r="C801" s="58"/>
      <c r="D801" s="58"/>
      <c r="E801" s="58"/>
      <c r="F801" s="58"/>
      <c r="G801" s="58"/>
      <c r="H801" s="58"/>
      <c r="I801" s="58"/>
      <c r="J801" s="58"/>
      <c r="K801" s="58"/>
      <c r="L801" s="58"/>
      <c r="M801" s="58"/>
      <c r="N801" s="58"/>
      <c r="O801" s="58"/>
      <c r="P801" s="58"/>
      <c r="Q801" s="58"/>
      <c r="R801" s="58"/>
      <c r="S801" s="58"/>
      <c r="T801" s="58"/>
      <c r="U801" s="58"/>
      <c r="V801" s="58"/>
      <c r="W801" s="58"/>
      <c r="X801" s="58"/>
    </row>
    <row r="802" spans="1:24" ht="15.75" customHeight="1" x14ac:dyDescent="0.2">
      <c r="A802" s="58"/>
      <c r="B802" s="58"/>
      <c r="C802" s="58"/>
      <c r="D802" s="58"/>
      <c r="E802" s="58"/>
      <c r="F802" s="58"/>
      <c r="G802" s="58"/>
      <c r="H802" s="58"/>
      <c r="I802" s="58"/>
      <c r="J802" s="58"/>
      <c r="K802" s="58"/>
      <c r="L802" s="58"/>
      <c r="M802" s="58"/>
      <c r="N802" s="58"/>
      <c r="O802" s="58"/>
      <c r="P802" s="58"/>
      <c r="Q802" s="58"/>
      <c r="R802" s="58"/>
      <c r="S802" s="58"/>
      <c r="T802" s="58"/>
      <c r="U802" s="58"/>
      <c r="V802" s="58"/>
      <c r="W802" s="58"/>
      <c r="X802" s="58"/>
    </row>
    <row r="803" spans="1:24" ht="15.75" customHeight="1" x14ac:dyDescent="0.2">
      <c r="A803" s="58"/>
      <c r="B803" s="58"/>
      <c r="C803" s="58"/>
      <c r="D803" s="58"/>
      <c r="E803" s="58"/>
      <c r="F803" s="58"/>
      <c r="G803" s="58"/>
      <c r="H803" s="58"/>
      <c r="I803" s="58"/>
      <c r="J803" s="58"/>
      <c r="K803" s="58"/>
      <c r="L803" s="58"/>
      <c r="M803" s="58"/>
      <c r="N803" s="58"/>
      <c r="O803" s="58"/>
      <c r="P803" s="58"/>
      <c r="Q803" s="58"/>
      <c r="R803" s="58"/>
      <c r="S803" s="58"/>
      <c r="T803" s="58"/>
      <c r="U803" s="58"/>
      <c r="V803" s="58"/>
      <c r="W803" s="58"/>
      <c r="X803" s="58"/>
    </row>
    <row r="804" spans="1:24" ht="15.75" customHeight="1" x14ac:dyDescent="0.2">
      <c r="A804" s="58"/>
      <c r="B804" s="58"/>
      <c r="C804" s="58"/>
      <c r="D804" s="58"/>
      <c r="E804" s="58"/>
      <c r="F804" s="58"/>
      <c r="G804" s="58"/>
      <c r="H804" s="58"/>
      <c r="I804" s="58"/>
      <c r="J804" s="58"/>
      <c r="K804" s="58"/>
      <c r="L804" s="58"/>
      <c r="M804" s="58"/>
      <c r="N804" s="58"/>
      <c r="O804" s="58"/>
      <c r="P804" s="58"/>
      <c r="Q804" s="58"/>
      <c r="R804" s="58"/>
      <c r="S804" s="58"/>
      <c r="T804" s="58"/>
      <c r="U804" s="58"/>
      <c r="V804" s="58"/>
      <c r="W804" s="58"/>
      <c r="X804" s="58"/>
    </row>
    <row r="805" spans="1:24" ht="15.75" customHeight="1" x14ac:dyDescent="0.2">
      <c r="A805" s="58"/>
      <c r="B805" s="58"/>
      <c r="C805" s="58"/>
      <c r="D805" s="58"/>
      <c r="E805" s="58"/>
      <c r="F805" s="58"/>
      <c r="G805" s="58"/>
      <c r="H805" s="58"/>
      <c r="I805" s="58"/>
      <c r="J805" s="58"/>
      <c r="K805" s="58"/>
      <c r="L805" s="58"/>
      <c r="M805" s="58"/>
      <c r="N805" s="58"/>
      <c r="O805" s="58"/>
      <c r="P805" s="58"/>
      <c r="Q805" s="58"/>
      <c r="R805" s="58"/>
      <c r="S805" s="58"/>
      <c r="T805" s="58"/>
      <c r="U805" s="58"/>
      <c r="V805" s="58"/>
      <c r="W805" s="58"/>
      <c r="X805" s="58"/>
    </row>
    <row r="806" spans="1:24" ht="15.75" customHeight="1" x14ac:dyDescent="0.2">
      <c r="A806" s="58"/>
      <c r="B806" s="58"/>
      <c r="C806" s="58"/>
      <c r="D806" s="58"/>
      <c r="E806" s="58"/>
      <c r="F806" s="58"/>
      <c r="G806" s="58"/>
      <c r="H806" s="58"/>
      <c r="I806" s="58"/>
      <c r="J806" s="58"/>
      <c r="K806" s="58"/>
      <c r="L806" s="58"/>
      <c r="M806" s="58"/>
      <c r="N806" s="58"/>
      <c r="O806" s="58"/>
      <c r="P806" s="58"/>
      <c r="Q806" s="58"/>
      <c r="R806" s="58"/>
      <c r="S806" s="58"/>
      <c r="T806" s="58"/>
      <c r="U806" s="58"/>
      <c r="V806" s="58"/>
      <c r="W806" s="58"/>
      <c r="X806" s="58"/>
    </row>
    <row r="807" spans="1:24" ht="15.75" customHeight="1" x14ac:dyDescent="0.2">
      <c r="A807" s="58"/>
      <c r="B807" s="58"/>
      <c r="C807" s="58"/>
      <c r="D807" s="58"/>
      <c r="E807" s="58"/>
      <c r="F807" s="58"/>
      <c r="G807" s="58"/>
      <c r="H807" s="58"/>
      <c r="I807" s="58"/>
      <c r="J807" s="58"/>
      <c r="K807" s="58"/>
      <c r="L807" s="58"/>
      <c r="M807" s="58"/>
      <c r="N807" s="58"/>
      <c r="O807" s="58"/>
      <c r="P807" s="58"/>
      <c r="Q807" s="58"/>
      <c r="R807" s="58"/>
      <c r="S807" s="58"/>
      <c r="T807" s="58"/>
      <c r="U807" s="58"/>
      <c r="V807" s="58"/>
      <c r="W807" s="58"/>
      <c r="X807" s="58"/>
    </row>
    <row r="808" spans="1:24" ht="15.75" customHeight="1" x14ac:dyDescent="0.2">
      <c r="A808" s="58"/>
      <c r="B808" s="58"/>
      <c r="C808" s="58"/>
      <c r="D808" s="58"/>
      <c r="E808" s="58"/>
      <c r="F808" s="58"/>
      <c r="G808" s="58"/>
      <c r="H808" s="58"/>
      <c r="I808" s="58"/>
      <c r="J808" s="58"/>
      <c r="K808" s="58"/>
      <c r="L808" s="58"/>
      <c r="M808" s="58"/>
      <c r="N808" s="58"/>
      <c r="O808" s="58"/>
      <c r="P808" s="58"/>
      <c r="Q808" s="58"/>
      <c r="R808" s="58"/>
      <c r="S808" s="58"/>
      <c r="T808" s="58"/>
      <c r="U808" s="58"/>
      <c r="V808" s="58"/>
      <c r="W808" s="58"/>
      <c r="X808" s="58"/>
    </row>
    <row r="809" spans="1:24" ht="15.75" customHeight="1" x14ac:dyDescent="0.2">
      <c r="A809" s="58"/>
      <c r="B809" s="58"/>
      <c r="C809" s="58"/>
      <c r="D809" s="58"/>
      <c r="E809" s="58"/>
      <c r="F809" s="58"/>
      <c r="G809" s="58"/>
      <c r="H809" s="58"/>
      <c r="I809" s="58"/>
      <c r="J809" s="58"/>
      <c r="K809" s="58"/>
      <c r="L809" s="58"/>
      <c r="M809" s="58"/>
      <c r="N809" s="58"/>
      <c r="O809" s="58"/>
      <c r="P809" s="58"/>
      <c r="Q809" s="58"/>
      <c r="R809" s="58"/>
      <c r="S809" s="58"/>
      <c r="T809" s="58"/>
      <c r="U809" s="58"/>
      <c r="V809" s="58"/>
      <c r="W809" s="58"/>
      <c r="X809" s="58"/>
    </row>
    <row r="810" spans="1:24" ht="15.75" customHeight="1" x14ac:dyDescent="0.2">
      <c r="A810" s="58"/>
      <c r="B810" s="58"/>
      <c r="C810" s="58"/>
      <c r="D810" s="58"/>
      <c r="E810" s="58"/>
      <c r="F810" s="58"/>
      <c r="G810" s="58"/>
      <c r="H810" s="58"/>
      <c r="I810" s="58"/>
      <c r="J810" s="58"/>
      <c r="K810" s="58"/>
      <c r="L810" s="58"/>
      <c r="M810" s="58"/>
      <c r="N810" s="58"/>
      <c r="O810" s="58"/>
      <c r="P810" s="58"/>
      <c r="Q810" s="58"/>
      <c r="R810" s="58"/>
      <c r="S810" s="58"/>
      <c r="T810" s="58"/>
      <c r="U810" s="58"/>
      <c r="V810" s="58"/>
      <c r="W810" s="58"/>
      <c r="X810" s="58"/>
    </row>
    <row r="811" spans="1:24" ht="15.75" customHeight="1" x14ac:dyDescent="0.2">
      <c r="A811" s="58"/>
      <c r="B811" s="58"/>
      <c r="C811" s="58"/>
      <c r="D811" s="58"/>
      <c r="E811" s="58"/>
      <c r="F811" s="58"/>
      <c r="G811" s="58"/>
      <c r="H811" s="58"/>
      <c r="I811" s="58"/>
      <c r="J811" s="58"/>
      <c r="K811" s="58"/>
      <c r="L811" s="58"/>
      <c r="M811" s="58"/>
      <c r="N811" s="58"/>
      <c r="O811" s="58"/>
      <c r="P811" s="58"/>
      <c r="Q811" s="58"/>
      <c r="R811" s="58"/>
      <c r="S811" s="58"/>
      <c r="T811" s="58"/>
      <c r="U811" s="58"/>
      <c r="V811" s="58"/>
      <c r="W811" s="58"/>
      <c r="X811" s="58"/>
    </row>
    <row r="812" spans="1:24" ht="15.75" customHeight="1" x14ac:dyDescent="0.2">
      <c r="A812" s="58"/>
      <c r="B812" s="58"/>
      <c r="C812" s="58"/>
      <c r="D812" s="58"/>
      <c r="E812" s="58"/>
      <c r="F812" s="58"/>
      <c r="G812" s="58"/>
      <c r="H812" s="58"/>
      <c r="I812" s="58"/>
      <c r="J812" s="58"/>
      <c r="K812" s="58"/>
      <c r="L812" s="58"/>
      <c r="M812" s="58"/>
      <c r="N812" s="58"/>
      <c r="O812" s="58"/>
      <c r="P812" s="58"/>
      <c r="Q812" s="58"/>
      <c r="R812" s="58"/>
      <c r="S812" s="58"/>
      <c r="T812" s="58"/>
      <c r="U812" s="58"/>
      <c r="V812" s="58"/>
      <c r="W812" s="58"/>
      <c r="X812" s="58"/>
    </row>
    <row r="813" spans="1:24" ht="15.75" customHeight="1" x14ac:dyDescent="0.2">
      <c r="A813" s="58"/>
      <c r="B813" s="58"/>
      <c r="C813" s="58"/>
      <c r="D813" s="58"/>
      <c r="E813" s="58"/>
      <c r="F813" s="58"/>
      <c r="G813" s="58"/>
      <c r="H813" s="58"/>
      <c r="I813" s="58"/>
      <c r="J813" s="58"/>
      <c r="K813" s="58"/>
      <c r="L813" s="58"/>
      <c r="M813" s="58"/>
      <c r="N813" s="58"/>
      <c r="O813" s="58"/>
      <c r="P813" s="58"/>
      <c r="Q813" s="58"/>
      <c r="R813" s="58"/>
      <c r="S813" s="58"/>
      <c r="T813" s="58"/>
      <c r="U813" s="58"/>
      <c r="V813" s="58"/>
      <c r="W813" s="58"/>
      <c r="X813" s="58"/>
    </row>
    <row r="814" spans="1:24" ht="15.75" customHeight="1" x14ac:dyDescent="0.2">
      <c r="A814" s="58"/>
      <c r="B814" s="58"/>
      <c r="C814" s="58"/>
      <c r="D814" s="58"/>
      <c r="E814" s="58"/>
      <c r="F814" s="58"/>
      <c r="G814" s="58"/>
      <c r="H814" s="58"/>
      <c r="I814" s="58"/>
      <c r="J814" s="58"/>
      <c r="K814" s="58"/>
      <c r="L814" s="58"/>
      <c r="M814" s="58"/>
      <c r="N814" s="58"/>
      <c r="O814" s="58"/>
      <c r="P814" s="58"/>
      <c r="Q814" s="58"/>
      <c r="R814" s="58"/>
      <c r="S814" s="58"/>
      <c r="T814" s="58"/>
      <c r="U814" s="58"/>
      <c r="V814" s="58"/>
      <c r="W814" s="58"/>
      <c r="X814" s="58"/>
    </row>
    <row r="815" spans="1:24" ht="15.75" customHeight="1" x14ac:dyDescent="0.2">
      <c r="A815" s="58"/>
      <c r="B815" s="58"/>
      <c r="C815" s="58"/>
      <c r="D815" s="58"/>
      <c r="E815" s="58"/>
      <c r="F815" s="58"/>
      <c r="G815" s="58"/>
      <c r="H815" s="58"/>
      <c r="I815" s="58"/>
      <c r="J815" s="58"/>
      <c r="K815" s="58"/>
      <c r="L815" s="58"/>
      <c r="M815" s="58"/>
      <c r="N815" s="58"/>
      <c r="O815" s="58"/>
      <c r="P815" s="58"/>
      <c r="Q815" s="58"/>
      <c r="R815" s="58"/>
      <c r="S815" s="58"/>
      <c r="T815" s="58"/>
      <c r="U815" s="58"/>
      <c r="V815" s="58"/>
      <c r="W815" s="58"/>
      <c r="X815" s="58"/>
    </row>
    <row r="816" spans="1:24" ht="15.75" customHeight="1" x14ac:dyDescent="0.2">
      <c r="A816" s="58"/>
      <c r="B816" s="58"/>
      <c r="C816" s="58"/>
      <c r="D816" s="58"/>
      <c r="E816" s="58"/>
      <c r="F816" s="58"/>
      <c r="G816" s="58"/>
      <c r="H816" s="58"/>
      <c r="I816" s="58"/>
      <c r="J816" s="58"/>
      <c r="K816" s="58"/>
      <c r="L816" s="58"/>
      <c r="M816" s="58"/>
      <c r="N816" s="58"/>
      <c r="O816" s="58"/>
      <c r="P816" s="58"/>
      <c r="Q816" s="58"/>
      <c r="R816" s="58"/>
      <c r="S816" s="58"/>
      <c r="T816" s="58"/>
      <c r="U816" s="58"/>
      <c r="V816" s="58"/>
      <c r="W816" s="58"/>
      <c r="X816" s="58"/>
    </row>
    <row r="817" spans="1:24" ht="15.75" customHeight="1" x14ac:dyDescent="0.2">
      <c r="A817" s="58"/>
      <c r="B817" s="58"/>
      <c r="C817" s="58"/>
      <c r="D817" s="58"/>
      <c r="E817" s="58"/>
      <c r="F817" s="58"/>
      <c r="G817" s="58"/>
      <c r="H817" s="58"/>
      <c r="I817" s="58"/>
      <c r="J817" s="58"/>
      <c r="K817" s="58"/>
      <c r="L817" s="58"/>
      <c r="M817" s="58"/>
      <c r="N817" s="58"/>
      <c r="O817" s="58"/>
      <c r="P817" s="58"/>
      <c r="Q817" s="58"/>
      <c r="R817" s="58"/>
      <c r="S817" s="58"/>
      <c r="T817" s="58"/>
      <c r="U817" s="58"/>
      <c r="V817" s="58"/>
      <c r="W817" s="58"/>
      <c r="X817" s="58"/>
    </row>
    <row r="818" spans="1:24" ht="15.75" customHeight="1" x14ac:dyDescent="0.2">
      <c r="A818" s="58"/>
      <c r="B818" s="58"/>
      <c r="C818" s="58"/>
      <c r="D818" s="58"/>
      <c r="E818" s="58"/>
      <c r="F818" s="58"/>
      <c r="G818" s="58"/>
      <c r="H818" s="58"/>
      <c r="I818" s="58"/>
      <c r="J818" s="58"/>
      <c r="K818" s="58"/>
      <c r="L818" s="58"/>
      <c r="M818" s="58"/>
      <c r="N818" s="58"/>
      <c r="O818" s="58"/>
      <c r="P818" s="58"/>
      <c r="Q818" s="58"/>
      <c r="R818" s="58"/>
      <c r="S818" s="58"/>
      <c r="T818" s="58"/>
      <c r="U818" s="58"/>
      <c r="V818" s="58"/>
      <c r="W818" s="58"/>
      <c r="X818" s="58"/>
    </row>
    <row r="819" spans="1:24" ht="15.75" customHeight="1" x14ac:dyDescent="0.2">
      <c r="A819" s="58"/>
      <c r="B819" s="58"/>
      <c r="C819" s="58"/>
      <c r="D819" s="58"/>
      <c r="E819" s="58"/>
      <c r="F819" s="58"/>
      <c r="G819" s="58"/>
      <c r="H819" s="58"/>
      <c r="I819" s="58"/>
      <c r="J819" s="58"/>
      <c r="K819" s="58"/>
      <c r="L819" s="58"/>
      <c r="M819" s="58"/>
      <c r="N819" s="58"/>
      <c r="O819" s="58"/>
      <c r="P819" s="58"/>
      <c r="Q819" s="58"/>
      <c r="R819" s="58"/>
      <c r="S819" s="58"/>
      <c r="T819" s="58"/>
      <c r="U819" s="58"/>
      <c r="V819" s="58"/>
      <c r="W819" s="58"/>
      <c r="X819" s="58"/>
    </row>
    <row r="820" spans="1:24" ht="15.75" customHeight="1" x14ac:dyDescent="0.2">
      <c r="A820" s="58"/>
      <c r="B820" s="58"/>
      <c r="C820" s="58"/>
      <c r="D820" s="58"/>
      <c r="E820" s="58"/>
      <c r="F820" s="58"/>
      <c r="G820" s="58"/>
      <c r="H820" s="58"/>
      <c r="I820" s="58"/>
      <c r="J820" s="58"/>
      <c r="K820" s="58"/>
      <c r="L820" s="58"/>
      <c r="M820" s="58"/>
      <c r="N820" s="58"/>
      <c r="O820" s="58"/>
      <c r="P820" s="58"/>
      <c r="Q820" s="58"/>
      <c r="R820" s="58"/>
      <c r="S820" s="58"/>
      <c r="T820" s="58"/>
      <c r="U820" s="58"/>
      <c r="V820" s="58"/>
      <c r="W820" s="58"/>
      <c r="X820" s="58"/>
    </row>
    <row r="821" spans="1:24" ht="15.75" customHeight="1" x14ac:dyDescent="0.2">
      <c r="A821" s="58"/>
      <c r="B821" s="58"/>
      <c r="C821" s="58"/>
      <c r="D821" s="58"/>
      <c r="E821" s="58"/>
      <c r="F821" s="58"/>
      <c r="G821" s="58"/>
      <c r="H821" s="58"/>
      <c r="I821" s="58"/>
      <c r="J821" s="58"/>
      <c r="K821" s="58"/>
      <c r="L821" s="58"/>
      <c r="M821" s="58"/>
      <c r="N821" s="58"/>
      <c r="O821" s="58"/>
      <c r="P821" s="58"/>
      <c r="Q821" s="58"/>
      <c r="R821" s="58"/>
      <c r="S821" s="58"/>
      <c r="T821" s="58"/>
      <c r="U821" s="58"/>
      <c r="V821" s="58"/>
      <c r="W821" s="58"/>
      <c r="X821" s="58"/>
    </row>
    <row r="822" spans="1:24" ht="15.75" customHeight="1" x14ac:dyDescent="0.2">
      <c r="A822" s="58"/>
      <c r="B822" s="58"/>
      <c r="C822" s="58"/>
      <c r="D822" s="58"/>
      <c r="E822" s="58"/>
      <c r="F822" s="58"/>
      <c r="G822" s="58"/>
      <c r="H822" s="58"/>
      <c r="I822" s="58"/>
      <c r="J822" s="58"/>
      <c r="K822" s="58"/>
      <c r="L822" s="58"/>
      <c r="M822" s="58"/>
      <c r="N822" s="58"/>
      <c r="O822" s="58"/>
      <c r="P822" s="58"/>
      <c r="Q822" s="58"/>
      <c r="R822" s="58"/>
      <c r="S822" s="58"/>
      <c r="T822" s="58"/>
      <c r="U822" s="58"/>
      <c r="V822" s="58"/>
      <c r="W822" s="58"/>
      <c r="X822" s="58"/>
    </row>
    <row r="823" spans="1:24" ht="15.75" customHeight="1" x14ac:dyDescent="0.2">
      <c r="A823" s="58"/>
      <c r="B823" s="58"/>
      <c r="C823" s="58"/>
      <c r="D823" s="58"/>
      <c r="E823" s="58"/>
      <c r="F823" s="58"/>
      <c r="G823" s="58"/>
      <c r="H823" s="58"/>
      <c r="I823" s="58"/>
      <c r="J823" s="58"/>
      <c r="K823" s="58"/>
      <c r="L823" s="58"/>
      <c r="M823" s="58"/>
      <c r="N823" s="58"/>
      <c r="O823" s="58"/>
      <c r="P823" s="58"/>
      <c r="Q823" s="58"/>
      <c r="R823" s="58"/>
      <c r="S823" s="58"/>
      <c r="T823" s="58"/>
      <c r="U823" s="58"/>
      <c r="V823" s="58"/>
      <c r="W823" s="58"/>
      <c r="X823" s="58"/>
    </row>
    <row r="824" spans="1:24" ht="15.75" customHeight="1" x14ac:dyDescent="0.2">
      <c r="A824" s="58"/>
      <c r="B824" s="58"/>
      <c r="C824" s="58"/>
      <c r="D824" s="58"/>
      <c r="E824" s="58"/>
      <c r="F824" s="58"/>
      <c r="G824" s="58"/>
      <c r="H824" s="58"/>
      <c r="I824" s="58"/>
      <c r="J824" s="58"/>
      <c r="K824" s="58"/>
      <c r="L824" s="58"/>
      <c r="M824" s="58"/>
      <c r="N824" s="58"/>
      <c r="O824" s="58"/>
      <c r="P824" s="58"/>
      <c r="Q824" s="58"/>
      <c r="R824" s="58"/>
      <c r="S824" s="58"/>
      <c r="T824" s="58"/>
      <c r="U824" s="58"/>
      <c r="V824" s="58"/>
      <c r="W824" s="58"/>
      <c r="X824" s="58"/>
    </row>
    <row r="825" spans="1:24" ht="15.75" customHeight="1" x14ac:dyDescent="0.2">
      <c r="A825" s="58"/>
      <c r="B825" s="58"/>
      <c r="C825" s="58"/>
      <c r="D825" s="58"/>
      <c r="E825" s="58"/>
      <c r="F825" s="58"/>
      <c r="G825" s="58"/>
      <c r="H825" s="58"/>
      <c r="I825" s="58"/>
      <c r="J825" s="58"/>
      <c r="K825" s="58"/>
      <c r="L825" s="58"/>
      <c r="M825" s="58"/>
      <c r="N825" s="58"/>
      <c r="O825" s="58"/>
      <c r="P825" s="58"/>
      <c r="Q825" s="58"/>
      <c r="R825" s="58"/>
      <c r="S825" s="58"/>
      <c r="T825" s="58"/>
      <c r="U825" s="58"/>
      <c r="V825" s="58"/>
      <c r="W825" s="58"/>
      <c r="X825" s="58"/>
    </row>
    <row r="826" spans="1:24" ht="15.75" customHeight="1" x14ac:dyDescent="0.2">
      <c r="A826" s="58"/>
      <c r="B826" s="58"/>
      <c r="C826" s="58"/>
      <c r="D826" s="58"/>
      <c r="E826" s="58"/>
      <c r="F826" s="58"/>
      <c r="G826" s="58"/>
      <c r="H826" s="58"/>
      <c r="I826" s="58"/>
      <c r="J826" s="58"/>
      <c r="K826" s="58"/>
      <c r="L826" s="58"/>
      <c r="M826" s="58"/>
      <c r="N826" s="58"/>
      <c r="O826" s="58"/>
      <c r="P826" s="58"/>
      <c r="Q826" s="58"/>
      <c r="R826" s="58"/>
      <c r="S826" s="58"/>
      <c r="T826" s="58"/>
      <c r="U826" s="58"/>
      <c r="V826" s="58"/>
      <c r="W826" s="58"/>
      <c r="X826" s="58"/>
    </row>
    <row r="827" spans="1:24" ht="15.75" customHeight="1" x14ac:dyDescent="0.2">
      <c r="A827" s="58"/>
      <c r="B827" s="58"/>
      <c r="C827" s="58"/>
      <c r="D827" s="58"/>
      <c r="E827" s="58"/>
      <c r="F827" s="58"/>
      <c r="G827" s="58"/>
      <c r="H827" s="58"/>
      <c r="I827" s="58"/>
      <c r="J827" s="58"/>
      <c r="K827" s="58"/>
      <c r="L827" s="58"/>
      <c r="M827" s="58"/>
      <c r="N827" s="58"/>
      <c r="O827" s="58"/>
      <c r="P827" s="58"/>
      <c r="Q827" s="58"/>
      <c r="R827" s="58"/>
      <c r="S827" s="58"/>
      <c r="T827" s="58"/>
      <c r="U827" s="58"/>
      <c r="V827" s="58"/>
      <c r="W827" s="58"/>
      <c r="X827" s="58"/>
    </row>
    <row r="828" spans="1:24" ht="15.75" customHeight="1" x14ac:dyDescent="0.2">
      <c r="A828" s="58"/>
      <c r="B828" s="58"/>
      <c r="C828" s="58"/>
      <c r="D828" s="58"/>
      <c r="E828" s="58"/>
      <c r="F828" s="58"/>
      <c r="G828" s="58"/>
      <c r="H828" s="58"/>
      <c r="I828" s="58"/>
      <c r="J828" s="58"/>
      <c r="K828" s="58"/>
      <c r="L828" s="58"/>
      <c r="M828" s="58"/>
      <c r="N828" s="58"/>
      <c r="O828" s="58"/>
      <c r="P828" s="58"/>
      <c r="Q828" s="58"/>
      <c r="R828" s="58"/>
      <c r="S828" s="58"/>
      <c r="T828" s="58"/>
      <c r="U828" s="58"/>
      <c r="V828" s="58"/>
      <c r="W828" s="58"/>
      <c r="X828" s="58"/>
    </row>
    <row r="829" spans="1:24" ht="15.75" customHeight="1" x14ac:dyDescent="0.2">
      <c r="A829" s="58"/>
      <c r="B829" s="58"/>
      <c r="C829" s="58"/>
      <c r="D829" s="58"/>
      <c r="E829" s="58"/>
      <c r="F829" s="58"/>
      <c r="G829" s="58"/>
      <c r="H829" s="58"/>
      <c r="I829" s="58"/>
      <c r="J829" s="58"/>
      <c r="K829" s="58"/>
      <c r="L829" s="58"/>
      <c r="M829" s="58"/>
      <c r="N829" s="58"/>
      <c r="O829" s="58"/>
      <c r="P829" s="58"/>
      <c r="Q829" s="58"/>
      <c r="R829" s="58"/>
      <c r="S829" s="58"/>
      <c r="T829" s="58"/>
      <c r="U829" s="58"/>
      <c r="V829" s="58"/>
      <c r="W829" s="58"/>
      <c r="X829" s="58"/>
    </row>
    <row r="830" spans="1:24" ht="15.75" customHeight="1" x14ac:dyDescent="0.2">
      <c r="A830" s="58"/>
      <c r="B830" s="58"/>
      <c r="C830" s="58"/>
      <c r="D830" s="58"/>
      <c r="E830" s="58"/>
      <c r="F830" s="58"/>
      <c r="G830" s="58"/>
      <c r="H830" s="58"/>
      <c r="I830" s="58"/>
      <c r="J830" s="58"/>
      <c r="K830" s="58"/>
      <c r="L830" s="58"/>
      <c r="M830" s="58"/>
      <c r="N830" s="58"/>
      <c r="O830" s="58"/>
      <c r="P830" s="58"/>
      <c r="Q830" s="58"/>
      <c r="R830" s="58"/>
      <c r="S830" s="58"/>
      <c r="T830" s="58"/>
      <c r="U830" s="58"/>
      <c r="V830" s="58"/>
      <c r="W830" s="58"/>
      <c r="X830" s="58"/>
    </row>
    <row r="831" spans="1:24" ht="15.75" customHeight="1" x14ac:dyDescent="0.2">
      <c r="A831" s="58"/>
      <c r="B831" s="58"/>
      <c r="C831" s="58"/>
      <c r="D831" s="58"/>
      <c r="E831" s="58"/>
      <c r="F831" s="58"/>
      <c r="G831" s="58"/>
      <c r="H831" s="58"/>
      <c r="I831" s="58"/>
      <c r="J831" s="58"/>
      <c r="K831" s="58"/>
      <c r="L831" s="58"/>
      <c r="M831" s="58"/>
      <c r="N831" s="58"/>
      <c r="O831" s="58"/>
      <c r="P831" s="58"/>
      <c r="Q831" s="58"/>
      <c r="R831" s="58"/>
      <c r="S831" s="58"/>
      <c r="T831" s="58"/>
      <c r="U831" s="58"/>
      <c r="V831" s="58"/>
      <c r="W831" s="58"/>
      <c r="X831" s="58"/>
    </row>
    <row r="832" spans="1:24" ht="15.75" customHeight="1" x14ac:dyDescent="0.2">
      <c r="A832" s="58"/>
      <c r="B832" s="58"/>
      <c r="C832" s="58"/>
      <c r="D832" s="58"/>
      <c r="E832" s="58"/>
      <c r="F832" s="58"/>
      <c r="G832" s="58"/>
      <c r="H832" s="58"/>
      <c r="I832" s="58"/>
      <c r="J832" s="58"/>
      <c r="K832" s="58"/>
      <c r="L832" s="58"/>
      <c r="M832" s="58"/>
      <c r="N832" s="58"/>
      <c r="O832" s="58"/>
      <c r="P832" s="58"/>
      <c r="Q832" s="58"/>
      <c r="R832" s="58"/>
      <c r="S832" s="58"/>
      <c r="T832" s="58"/>
      <c r="U832" s="58"/>
      <c r="V832" s="58"/>
      <c r="W832" s="58"/>
      <c r="X832" s="58"/>
    </row>
    <row r="833" spans="1:24" ht="15.75" customHeight="1" x14ac:dyDescent="0.2">
      <c r="A833" s="58"/>
      <c r="B833" s="58"/>
      <c r="C833" s="58"/>
      <c r="D833" s="58"/>
      <c r="E833" s="58"/>
      <c r="F833" s="58"/>
      <c r="G833" s="58"/>
      <c r="H833" s="58"/>
      <c r="I833" s="58"/>
      <c r="J833" s="58"/>
      <c r="K833" s="58"/>
      <c r="L833" s="58"/>
      <c r="M833" s="58"/>
      <c r="N833" s="58"/>
      <c r="O833" s="58"/>
      <c r="P833" s="58"/>
      <c r="Q833" s="58"/>
      <c r="R833" s="58"/>
      <c r="S833" s="58"/>
      <c r="T833" s="58"/>
      <c r="U833" s="58"/>
      <c r="V833" s="58"/>
      <c r="W833" s="58"/>
      <c r="X833" s="58"/>
    </row>
    <row r="834" spans="1:24" ht="15.75" customHeight="1" x14ac:dyDescent="0.2">
      <c r="A834" s="58"/>
      <c r="B834" s="58"/>
      <c r="C834" s="58"/>
      <c r="D834" s="58"/>
      <c r="E834" s="58"/>
      <c r="F834" s="58"/>
      <c r="G834" s="58"/>
      <c r="H834" s="58"/>
      <c r="I834" s="58"/>
      <c r="J834" s="58"/>
      <c r="K834" s="58"/>
      <c r="L834" s="58"/>
      <c r="M834" s="58"/>
      <c r="N834" s="58"/>
      <c r="O834" s="58"/>
      <c r="P834" s="58"/>
      <c r="Q834" s="58"/>
      <c r="R834" s="58"/>
      <c r="S834" s="58"/>
      <c r="T834" s="58"/>
      <c r="U834" s="58"/>
      <c r="V834" s="58"/>
      <c r="W834" s="58"/>
      <c r="X834" s="58"/>
    </row>
    <row r="835" spans="1:24" ht="15.75" customHeight="1" x14ac:dyDescent="0.2">
      <c r="A835" s="58"/>
      <c r="B835" s="58"/>
      <c r="C835" s="58"/>
      <c r="D835" s="58"/>
      <c r="E835" s="58"/>
      <c r="F835" s="58"/>
      <c r="G835" s="58"/>
      <c r="H835" s="58"/>
      <c r="I835" s="58"/>
      <c r="J835" s="58"/>
      <c r="K835" s="58"/>
      <c r="L835" s="58"/>
      <c r="M835" s="58"/>
      <c r="N835" s="58"/>
      <c r="O835" s="58"/>
      <c r="P835" s="58"/>
      <c r="Q835" s="58"/>
      <c r="R835" s="58"/>
      <c r="S835" s="58"/>
      <c r="T835" s="58"/>
      <c r="U835" s="58"/>
      <c r="V835" s="58"/>
      <c r="W835" s="58"/>
      <c r="X835" s="58"/>
    </row>
    <row r="836" spans="1:24" ht="15.75" customHeight="1" x14ac:dyDescent="0.2">
      <c r="A836" s="58"/>
      <c r="B836" s="58"/>
      <c r="C836" s="58"/>
      <c r="D836" s="58"/>
      <c r="E836" s="58"/>
      <c r="F836" s="58"/>
      <c r="G836" s="58"/>
      <c r="H836" s="58"/>
      <c r="I836" s="58"/>
      <c r="J836" s="58"/>
      <c r="K836" s="58"/>
      <c r="L836" s="58"/>
      <c r="M836" s="58"/>
      <c r="N836" s="58"/>
      <c r="O836" s="58"/>
      <c r="P836" s="58"/>
      <c r="Q836" s="58"/>
      <c r="R836" s="58"/>
      <c r="S836" s="58"/>
      <c r="T836" s="58"/>
      <c r="U836" s="58"/>
      <c r="V836" s="58"/>
      <c r="W836" s="58"/>
      <c r="X836" s="58"/>
    </row>
    <row r="837" spans="1:24" ht="15.75" customHeight="1" x14ac:dyDescent="0.2">
      <c r="A837" s="58"/>
      <c r="B837" s="58"/>
      <c r="C837" s="58"/>
      <c r="D837" s="58"/>
      <c r="E837" s="58"/>
      <c r="F837" s="58"/>
      <c r="G837" s="58"/>
      <c r="H837" s="58"/>
      <c r="I837" s="58"/>
      <c r="J837" s="58"/>
      <c r="K837" s="58"/>
      <c r="L837" s="58"/>
      <c r="M837" s="58"/>
      <c r="N837" s="58"/>
      <c r="O837" s="58"/>
      <c r="P837" s="58"/>
      <c r="Q837" s="58"/>
      <c r="R837" s="58"/>
      <c r="S837" s="58"/>
      <c r="T837" s="58"/>
      <c r="U837" s="58"/>
      <c r="V837" s="58"/>
      <c r="W837" s="58"/>
      <c r="X837" s="58"/>
    </row>
    <row r="838" spans="1:24" ht="15.75" customHeight="1" x14ac:dyDescent="0.2">
      <c r="A838" s="58"/>
      <c r="B838" s="58"/>
      <c r="C838" s="58"/>
      <c r="D838" s="58"/>
      <c r="E838" s="58"/>
      <c r="F838" s="58"/>
      <c r="G838" s="58"/>
      <c r="H838" s="58"/>
      <c r="I838" s="58"/>
      <c r="J838" s="58"/>
      <c r="K838" s="58"/>
      <c r="L838" s="58"/>
      <c r="M838" s="58"/>
      <c r="N838" s="58"/>
      <c r="O838" s="58"/>
      <c r="P838" s="58"/>
      <c r="Q838" s="58"/>
      <c r="R838" s="58"/>
      <c r="S838" s="58"/>
      <c r="T838" s="58"/>
      <c r="U838" s="58"/>
      <c r="V838" s="58"/>
      <c r="W838" s="58"/>
      <c r="X838" s="58"/>
    </row>
    <row r="839" spans="1:24" ht="15.75" customHeight="1" x14ac:dyDescent="0.2">
      <c r="A839" s="58"/>
      <c r="B839" s="58"/>
      <c r="C839" s="58"/>
      <c r="D839" s="58"/>
      <c r="E839" s="58"/>
      <c r="F839" s="58"/>
      <c r="G839" s="58"/>
      <c r="H839" s="58"/>
      <c r="I839" s="58"/>
      <c r="J839" s="58"/>
      <c r="K839" s="58"/>
      <c r="L839" s="58"/>
      <c r="M839" s="58"/>
      <c r="N839" s="58"/>
      <c r="O839" s="58"/>
      <c r="P839" s="58"/>
      <c r="Q839" s="58"/>
      <c r="R839" s="58"/>
      <c r="S839" s="58"/>
      <c r="T839" s="58"/>
      <c r="U839" s="58"/>
      <c r="V839" s="58"/>
      <c r="W839" s="58"/>
      <c r="X839" s="58"/>
    </row>
    <row r="840" spans="1:24" ht="15.75" customHeight="1" x14ac:dyDescent="0.2">
      <c r="A840" s="58"/>
      <c r="B840" s="58"/>
      <c r="C840" s="58"/>
      <c r="D840" s="58"/>
      <c r="E840" s="58"/>
      <c r="F840" s="58"/>
      <c r="G840" s="58"/>
      <c r="H840" s="58"/>
      <c r="I840" s="58"/>
      <c r="J840" s="58"/>
      <c r="K840" s="58"/>
      <c r="L840" s="58"/>
      <c r="M840" s="58"/>
      <c r="N840" s="58"/>
      <c r="O840" s="58"/>
      <c r="P840" s="58"/>
      <c r="Q840" s="58"/>
      <c r="R840" s="58"/>
      <c r="S840" s="58"/>
      <c r="T840" s="58"/>
      <c r="U840" s="58"/>
      <c r="V840" s="58"/>
      <c r="W840" s="58"/>
      <c r="X840" s="58"/>
    </row>
    <row r="841" spans="1:24" ht="15.75" customHeight="1" x14ac:dyDescent="0.2">
      <c r="A841" s="58"/>
      <c r="B841" s="58"/>
      <c r="C841" s="58"/>
      <c r="D841" s="58"/>
      <c r="E841" s="58"/>
      <c r="F841" s="58"/>
      <c r="G841" s="58"/>
      <c r="H841" s="58"/>
      <c r="I841" s="58"/>
      <c r="J841" s="58"/>
      <c r="K841" s="58"/>
      <c r="L841" s="58"/>
      <c r="M841" s="58"/>
      <c r="N841" s="58"/>
      <c r="O841" s="58"/>
      <c r="P841" s="58"/>
      <c r="Q841" s="58"/>
      <c r="R841" s="58"/>
      <c r="S841" s="58"/>
      <c r="T841" s="58"/>
      <c r="U841" s="58"/>
      <c r="V841" s="58"/>
      <c r="W841" s="58"/>
      <c r="X841" s="58"/>
    </row>
    <row r="842" spans="1:24" ht="15.75" customHeight="1" x14ac:dyDescent="0.2">
      <c r="A842" s="58"/>
      <c r="B842" s="58"/>
      <c r="C842" s="58"/>
      <c r="D842" s="58"/>
      <c r="E842" s="58"/>
      <c r="F842" s="58"/>
      <c r="G842" s="58"/>
      <c r="H842" s="58"/>
      <c r="I842" s="58"/>
      <c r="J842" s="58"/>
      <c r="K842" s="58"/>
      <c r="L842" s="58"/>
      <c r="M842" s="58"/>
      <c r="N842" s="58"/>
      <c r="O842" s="58"/>
      <c r="P842" s="58"/>
      <c r="Q842" s="58"/>
      <c r="R842" s="58"/>
      <c r="S842" s="58"/>
      <c r="T842" s="58"/>
      <c r="U842" s="58"/>
      <c r="V842" s="58"/>
      <c r="W842" s="58"/>
      <c r="X842" s="58"/>
    </row>
    <row r="843" spans="1:24" ht="15.75" customHeight="1" x14ac:dyDescent="0.2">
      <c r="A843" s="58"/>
      <c r="B843" s="58"/>
      <c r="C843" s="58"/>
      <c r="D843" s="58"/>
      <c r="E843" s="58"/>
      <c r="F843" s="58"/>
      <c r="G843" s="58"/>
      <c r="H843" s="58"/>
      <c r="I843" s="58"/>
      <c r="J843" s="58"/>
      <c r="K843" s="58"/>
      <c r="L843" s="58"/>
      <c r="M843" s="58"/>
      <c r="N843" s="58"/>
      <c r="O843" s="58"/>
      <c r="P843" s="58"/>
      <c r="Q843" s="58"/>
      <c r="R843" s="58"/>
      <c r="S843" s="58"/>
      <c r="T843" s="58"/>
      <c r="U843" s="58"/>
      <c r="V843" s="58"/>
      <c r="W843" s="58"/>
      <c r="X843" s="58"/>
    </row>
    <row r="844" spans="1:24" ht="15.75" customHeight="1" x14ac:dyDescent="0.2">
      <c r="A844" s="58"/>
      <c r="B844" s="58"/>
      <c r="C844" s="58"/>
      <c r="D844" s="58"/>
      <c r="E844" s="58"/>
      <c r="F844" s="58"/>
      <c r="G844" s="58"/>
      <c r="H844" s="58"/>
      <c r="I844" s="58"/>
      <c r="J844" s="58"/>
      <c r="K844" s="58"/>
      <c r="L844" s="58"/>
      <c r="M844" s="58"/>
      <c r="N844" s="58"/>
      <c r="O844" s="58"/>
      <c r="P844" s="58"/>
      <c r="Q844" s="58"/>
      <c r="R844" s="58"/>
      <c r="S844" s="58"/>
      <c r="T844" s="58"/>
      <c r="U844" s="58"/>
      <c r="V844" s="58"/>
      <c r="W844" s="58"/>
      <c r="X844" s="58"/>
    </row>
    <row r="845" spans="1:24" ht="15.75" customHeight="1" x14ac:dyDescent="0.2">
      <c r="A845" s="58"/>
      <c r="B845" s="58"/>
      <c r="C845" s="58"/>
      <c r="D845" s="58"/>
      <c r="E845" s="58"/>
      <c r="F845" s="58"/>
      <c r="G845" s="58"/>
      <c r="H845" s="58"/>
      <c r="I845" s="58"/>
      <c r="J845" s="58"/>
      <c r="K845" s="58"/>
      <c r="L845" s="58"/>
      <c r="M845" s="58"/>
      <c r="N845" s="58"/>
      <c r="O845" s="58"/>
      <c r="P845" s="58"/>
      <c r="Q845" s="58"/>
      <c r="R845" s="58"/>
      <c r="S845" s="58"/>
      <c r="T845" s="58"/>
      <c r="U845" s="58"/>
      <c r="V845" s="58"/>
      <c r="W845" s="58"/>
      <c r="X845" s="58"/>
    </row>
    <row r="846" spans="1:24" ht="15.75" customHeight="1" x14ac:dyDescent="0.2">
      <c r="A846" s="58"/>
      <c r="B846" s="58"/>
      <c r="C846" s="58"/>
      <c r="D846" s="58"/>
      <c r="E846" s="58"/>
      <c r="F846" s="58"/>
      <c r="G846" s="58"/>
      <c r="H846" s="58"/>
      <c r="I846" s="58"/>
      <c r="J846" s="58"/>
      <c r="K846" s="58"/>
      <c r="L846" s="58"/>
      <c r="M846" s="58"/>
      <c r="N846" s="58"/>
      <c r="O846" s="58"/>
      <c r="P846" s="58"/>
      <c r="Q846" s="58"/>
      <c r="R846" s="58"/>
      <c r="S846" s="58"/>
      <c r="T846" s="58"/>
      <c r="U846" s="58"/>
      <c r="V846" s="58"/>
      <c r="W846" s="58"/>
      <c r="X846" s="58"/>
    </row>
    <row r="847" spans="1:24" ht="15.75" customHeight="1" x14ac:dyDescent="0.2">
      <c r="A847" s="58"/>
      <c r="B847" s="58"/>
      <c r="C847" s="58"/>
      <c r="D847" s="58"/>
      <c r="E847" s="58"/>
      <c r="F847" s="58"/>
      <c r="G847" s="58"/>
      <c r="H847" s="58"/>
      <c r="I847" s="58"/>
      <c r="J847" s="58"/>
      <c r="K847" s="58"/>
      <c r="L847" s="58"/>
      <c r="M847" s="58"/>
      <c r="N847" s="58"/>
      <c r="O847" s="58"/>
      <c r="P847" s="58"/>
      <c r="Q847" s="58"/>
      <c r="R847" s="58"/>
      <c r="S847" s="58"/>
      <c r="T847" s="58"/>
      <c r="U847" s="58"/>
      <c r="V847" s="58"/>
      <c r="W847" s="58"/>
      <c r="X847" s="58"/>
    </row>
    <row r="848" spans="1:24" ht="15.75" customHeight="1" x14ac:dyDescent="0.2">
      <c r="A848" s="58"/>
      <c r="B848" s="58"/>
      <c r="C848" s="58"/>
      <c r="D848" s="58"/>
      <c r="E848" s="58"/>
      <c r="F848" s="58"/>
      <c r="G848" s="58"/>
      <c r="H848" s="58"/>
      <c r="I848" s="58"/>
      <c r="J848" s="58"/>
      <c r="K848" s="58"/>
      <c r="L848" s="58"/>
      <c r="M848" s="58"/>
      <c r="N848" s="58"/>
      <c r="O848" s="58"/>
      <c r="P848" s="58"/>
      <c r="Q848" s="58"/>
      <c r="R848" s="58"/>
      <c r="S848" s="58"/>
      <c r="T848" s="58"/>
      <c r="U848" s="58"/>
      <c r="V848" s="58"/>
      <c r="W848" s="58"/>
      <c r="X848" s="58"/>
    </row>
    <row r="849" spans="1:24" ht="15.75" customHeight="1" x14ac:dyDescent="0.2">
      <c r="A849" s="58"/>
      <c r="B849" s="58"/>
      <c r="C849" s="58"/>
      <c r="D849" s="58"/>
      <c r="E849" s="58"/>
      <c r="F849" s="58"/>
      <c r="G849" s="58"/>
      <c r="H849" s="58"/>
      <c r="I849" s="58"/>
      <c r="J849" s="58"/>
      <c r="K849" s="58"/>
      <c r="L849" s="58"/>
      <c r="M849" s="58"/>
      <c r="N849" s="58"/>
      <c r="O849" s="58"/>
      <c r="P849" s="58"/>
      <c r="Q849" s="58"/>
      <c r="R849" s="58"/>
      <c r="S849" s="58"/>
      <c r="T849" s="58"/>
      <c r="U849" s="58"/>
      <c r="V849" s="58"/>
      <c r="W849" s="58"/>
      <c r="X849" s="58"/>
    </row>
    <row r="850" spans="1:24" ht="15.75" customHeight="1" x14ac:dyDescent="0.2">
      <c r="A850" s="58"/>
      <c r="B850" s="58"/>
      <c r="C850" s="58"/>
      <c r="D850" s="58"/>
      <c r="E850" s="58"/>
      <c r="F850" s="58"/>
      <c r="G850" s="58"/>
      <c r="H850" s="58"/>
      <c r="I850" s="58"/>
      <c r="J850" s="58"/>
      <c r="K850" s="58"/>
      <c r="L850" s="58"/>
      <c r="M850" s="58"/>
      <c r="N850" s="58"/>
      <c r="O850" s="58"/>
      <c r="P850" s="58"/>
      <c r="Q850" s="58"/>
      <c r="R850" s="58"/>
      <c r="S850" s="58"/>
      <c r="T850" s="58"/>
      <c r="U850" s="58"/>
      <c r="V850" s="58"/>
      <c r="W850" s="58"/>
      <c r="X850" s="58"/>
    </row>
    <row r="851" spans="1:24" ht="15.75" customHeight="1" x14ac:dyDescent="0.2">
      <c r="A851" s="58"/>
      <c r="B851" s="58"/>
      <c r="C851" s="58"/>
      <c r="D851" s="58"/>
      <c r="E851" s="58"/>
      <c r="F851" s="58"/>
      <c r="G851" s="58"/>
      <c r="H851" s="58"/>
      <c r="I851" s="58"/>
      <c r="J851" s="58"/>
      <c r="K851" s="58"/>
      <c r="L851" s="58"/>
      <c r="M851" s="58"/>
      <c r="N851" s="58"/>
      <c r="O851" s="58"/>
      <c r="P851" s="58"/>
      <c r="Q851" s="58"/>
      <c r="R851" s="58"/>
      <c r="S851" s="58"/>
      <c r="T851" s="58"/>
      <c r="U851" s="58"/>
      <c r="V851" s="58"/>
      <c r="W851" s="58"/>
      <c r="X851" s="58"/>
    </row>
    <row r="852" spans="1:24" ht="15.75" customHeight="1" x14ac:dyDescent="0.2">
      <c r="A852" s="58"/>
      <c r="B852" s="58"/>
      <c r="C852" s="58"/>
      <c r="D852" s="58"/>
      <c r="E852" s="58"/>
      <c r="F852" s="58"/>
      <c r="G852" s="58"/>
      <c r="H852" s="58"/>
      <c r="I852" s="58"/>
      <c r="J852" s="58"/>
      <c r="K852" s="58"/>
      <c r="L852" s="58"/>
      <c r="M852" s="58"/>
      <c r="N852" s="58"/>
      <c r="O852" s="58"/>
      <c r="P852" s="58"/>
      <c r="Q852" s="58"/>
      <c r="R852" s="58"/>
      <c r="S852" s="58"/>
      <c r="T852" s="58"/>
      <c r="U852" s="58"/>
      <c r="V852" s="58"/>
      <c r="W852" s="58"/>
      <c r="X852" s="58"/>
    </row>
    <row r="853" spans="1:24" ht="15.75" customHeight="1" x14ac:dyDescent="0.2">
      <c r="A853" s="58"/>
      <c r="B853" s="58"/>
      <c r="C853" s="58"/>
      <c r="D853" s="58"/>
      <c r="E853" s="58"/>
      <c r="F853" s="58"/>
      <c r="G853" s="58"/>
      <c r="H853" s="58"/>
      <c r="I853" s="58"/>
      <c r="J853" s="58"/>
      <c r="K853" s="58"/>
      <c r="L853" s="58"/>
      <c r="M853" s="58"/>
      <c r="N853" s="58"/>
      <c r="O853" s="58"/>
      <c r="P853" s="58"/>
      <c r="Q853" s="58"/>
      <c r="R853" s="58"/>
      <c r="S853" s="58"/>
      <c r="T853" s="58"/>
      <c r="U853" s="58"/>
      <c r="V853" s="58"/>
      <c r="W853" s="58"/>
      <c r="X853" s="58"/>
    </row>
    <row r="854" spans="1:24" ht="15.75" customHeight="1" x14ac:dyDescent="0.2">
      <c r="A854" s="58"/>
      <c r="B854" s="58"/>
      <c r="C854" s="58"/>
      <c r="D854" s="58"/>
      <c r="E854" s="58"/>
      <c r="F854" s="58"/>
      <c r="G854" s="58"/>
      <c r="H854" s="58"/>
      <c r="I854" s="58"/>
      <c r="J854" s="58"/>
      <c r="K854" s="58"/>
      <c r="L854" s="58"/>
      <c r="M854" s="58"/>
      <c r="N854" s="58"/>
      <c r="O854" s="58"/>
      <c r="P854" s="58"/>
      <c r="Q854" s="58"/>
      <c r="R854" s="58"/>
      <c r="S854" s="58"/>
      <c r="T854" s="58"/>
      <c r="U854" s="58"/>
      <c r="V854" s="58"/>
      <c r="W854" s="58"/>
      <c r="X854" s="58"/>
    </row>
    <row r="855" spans="1:24" ht="15.75" customHeight="1" x14ac:dyDescent="0.2">
      <c r="A855" s="58"/>
      <c r="B855" s="58"/>
      <c r="C855" s="58"/>
      <c r="D855" s="58"/>
      <c r="E855" s="58"/>
      <c r="F855" s="58"/>
      <c r="G855" s="58"/>
      <c r="H855" s="58"/>
      <c r="I855" s="58"/>
      <c r="J855" s="58"/>
      <c r="K855" s="58"/>
      <c r="L855" s="58"/>
      <c r="M855" s="58"/>
      <c r="N855" s="58"/>
      <c r="O855" s="58"/>
      <c r="P855" s="58"/>
      <c r="Q855" s="58"/>
      <c r="R855" s="58"/>
      <c r="S855" s="58"/>
      <c r="T855" s="58"/>
      <c r="U855" s="58"/>
      <c r="V855" s="58"/>
      <c r="W855" s="58"/>
      <c r="X855" s="58"/>
    </row>
    <row r="856" spans="1:24" ht="15.75" customHeight="1" x14ac:dyDescent="0.2">
      <c r="A856" s="58"/>
      <c r="B856" s="58"/>
      <c r="C856" s="58"/>
      <c r="D856" s="58"/>
      <c r="E856" s="58"/>
      <c r="F856" s="58"/>
      <c r="G856" s="58"/>
      <c r="H856" s="58"/>
      <c r="I856" s="58"/>
      <c r="J856" s="58"/>
      <c r="K856" s="58"/>
      <c r="L856" s="58"/>
      <c r="M856" s="58"/>
      <c r="N856" s="58"/>
      <c r="O856" s="58"/>
      <c r="P856" s="58"/>
      <c r="Q856" s="58"/>
      <c r="R856" s="58"/>
      <c r="S856" s="58"/>
      <c r="T856" s="58"/>
      <c r="U856" s="58"/>
      <c r="V856" s="58"/>
      <c r="W856" s="58"/>
      <c r="X856" s="58"/>
    </row>
    <row r="857" spans="1:24" ht="15.75" customHeight="1" x14ac:dyDescent="0.2">
      <c r="A857" s="58"/>
      <c r="B857" s="58"/>
      <c r="C857" s="58"/>
      <c r="D857" s="58"/>
      <c r="E857" s="58"/>
      <c r="F857" s="58"/>
      <c r="G857" s="58"/>
      <c r="H857" s="58"/>
      <c r="I857" s="58"/>
      <c r="J857" s="58"/>
      <c r="K857" s="58"/>
      <c r="L857" s="58"/>
      <c r="M857" s="58"/>
      <c r="N857" s="58"/>
      <c r="O857" s="58"/>
      <c r="P857" s="58"/>
      <c r="Q857" s="58"/>
      <c r="R857" s="58"/>
      <c r="S857" s="58"/>
      <c r="T857" s="58"/>
      <c r="U857" s="58"/>
      <c r="V857" s="58"/>
      <c r="W857" s="58"/>
      <c r="X857" s="58"/>
    </row>
    <row r="858" spans="1:24" ht="15.75" customHeight="1" x14ac:dyDescent="0.2">
      <c r="A858" s="58"/>
      <c r="B858" s="58"/>
      <c r="C858" s="58"/>
      <c r="D858" s="58"/>
      <c r="E858" s="58"/>
      <c r="F858" s="58"/>
      <c r="G858" s="58"/>
      <c r="H858" s="58"/>
      <c r="I858" s="58"/>
      <c r="J858" s="58"/>
      <c r="K858" s="58"/>
      <c r="L858" s="58"/>
      <c r="M858" s="58"/>
      <c r="N858" s="58"/>
      <c r="O858" s="58"/>
      <c r="P858" s="58"/>
      <c r="Q858" s="58"/>
      <c r="R858" s="58"/>
      <c r="S858" s="58"/>
      <c r="T858" s="58"/>
      <c r="U858" s="58"/>
      <c r="V858" s="58"/>
      <c r="W858" s="58"/>
      <c r="X858" s="58"/>
    </row>
    <row r="859" spans="1:24" ht="15.75" customHeight="1" x14ac:dyDescent="0.2">
      <c r="A859" s="58"/>
      <c r="B859" s="58"/>
      <c r="C859" s="58"/>
      <c r="D859" s="58"/>
      <c r="E859" s="58"/>
      <c r="F859" s="58"/>
      <c r="G859" s="58"/>
      <c r="H859" s="58"/>
      <c r="I859" s="58"/>
      <c r="J859" s="58"/>
      <c r="K859" s="58"/>
      <c r="L859" s="58"/>
      <c r="M859" s="58"/>
      <c r="N859" s="58"/>
      <c r="O859" s="58"/>
      <c r="P859" s="58"/>
      <c r="Q859" s="58"/>
      <c r="R859" s="58"/>
      <c r="S859" s="58"/>
      <c r="T859" s="58"/>
      <c r="U859" s="58"/>
      <c r="V859" s="58"/>
      <c r="W859" s="58"/>
      <c r="X859" s="58"/>
    </row>
    <row r="860" spans="1:24" ht="15.75" customHeight="1" x14ac:dyDescent="0.2">
      <c r="A860" s="58"/>
      <c r="B860" s="58"/>
      <c r="C860" s="58"/>
      <c r="D860" s="58"/>
      <c r="E860" s="58"/>
      <c r="F860" s="58"/>
      <c r="G860" s="58"/>
      <c r="H860" s="58"/>
      <c r="I860" s="58"/>
      <c r="J860" s="58"/>
      <c r="K860" s="58"/>
      <c r="L860" s="58"/>
      <c r="M860" s="58"/>
      <c r="N860" s="58"/>
      <c r="O860" s="58"/>
      <c r="P860" s="58"/>
      <c r="Q860" s="58"/>
      <c r="R860" s="58"/>
      <c r="S860" s="58"/>
      <c r="T860" s="58"/>
      <c r="U860" s="58"/>
      <c r="V860" s="58"/>
      <c r="W860" s="58"/>
      <c r="X860" s="58"/>
    </row>
    <row r="861" spans="1:24" ht="15.75" customHeight="1" x14ac:dyDescent="0.2">
      <c r="A861" s="58"/>
      <c r="B861" s="58"/>
      <c r="C861" s="58"/>
      <c r="D861" s="58"/>
      <c r="E861" s="58"/>
      <c r="F861" s="58"/>
      <c r="G861" s="58"/>
      <c r="H861" s="58"/>
      <c r="I861" s="58"/>
      <c r="J861" s="58"/>
      <c r="K861" s="58"/>
      <c r="L861" s="58"/>
      <c r="M861" s="58"/>
      <c r="N861" s="58"/>
      <c r="O861" s="58"/>
      <c r="P861" s="58"/>
      <c r="Q861" s="58"/>
      <c r="R861" s="58"/>
      <c r="S861" s="58"/>
      <c r="T861" s="58"/>
      <c r="U861" s="58"/>
      <c r="V861" s="58"/>
      <c r="W861" s="58"/>
      <c r="X861" s="58"/>
    </row>
    <row r="862" spans="1:24" ht="15.75" customHeight="1" x14ac:dyDescent="0.2">
      <c r="A862" s="58"/>
      <c r="B862" s="58"/>
      <c r="C862" s="58"/>
      <c r="D862" s="58"/>
      <c r="E862" s="58"/>
      <c r="F862" s="58"/>
      <c r="G862" s="58"/>
      <c r="H862" s="58"/>
      <c r="I862" s="58"/>
      <c r="J862" s="58"/>
      <c r="K862" s="58"/>
      <c r="L862" s="58"/>
      <c r="M862" s="58"/>
      <c r="N862" s="58"/>
      <c r="O862" s="58"/>
      <c r="P862" s="58"/>
      <c r="Q862" s="58"/>
      <c r="R862" s="58"/>
      <c r="S862" s="58"/>
      <c r="T862" s="58"/>
      <c r="U862" s="58"/>
      <c r="V862" s="58"/>
      <c r="W862" s="58"/>
      <c r="X862" s="58"/>
    </row>
    <row r="863" spans="1:24" ht="15.75" customHeight="1" x14ac:dyDescent="0.2">
      <c r="A863" s="58"/>
      <c r="B863" s="58"/>
      <c r="C863" s="58"/>
      <c r="D863" s="58"/>
      <c r="E863" s="58"/>
      <c r="F863" s="58"/>
      <c r="G863" s="58"/>
      <c r="H863" s="58"/>
      <c r="I863" s="58"/>
      <c r="J863" s="58"/>
      <c r="K863" s="58"/>
      <c r="L863" s="58"/>
      <c r="M863" s="58"/>
      <c r="N863" s="58"/>
      <c r="O863" s="58"/>
      <c r="P863" s="58"/>
      <c r="Q863" s="58"/>
      <c r="R863" s="58"/>
      <c r="S863" s="58"/>
      <c r="T863" s="58"/>
      <c r="U863" s="58"/>
      <c r="V863" s="58"/>
      <c r="W863" s="58"/>
      <c r="X863" s="58"/>
    </row>
    <row r="864" spans="1:24" ht="15.75" customHeight="1" x14ac:dyDescent="0.2">
      <c r="A864" s="58"/>
      <c r="B864" s="58"/>
      <c r="C864" s="58"/>
      <c r="D864" s="58"/>
      <c r="E864" s="58"/>
      <c r="F864" s="58"/>
      <c r="G864" s="58"/>
      <c r="H864" s="58"/>
      <c r="I864" s="58"/>
      <c r="J864" s="58"/>
      <c r="K864" s="58"/>
      <c r="L864" s="58"/>
      <c r="M864" s="58"/>
      <c r="N864" s="58"/>
      <c r="O864" s="58"/>
      <c r="P864" s="58"/>
      <c r="Q864" s="58"/>
      <c r="R864" s="58"/>
      <c r="S864" s="58"/>
      <c r="T864" s="58"/>
      <c r="U864" s="58"/>
      <c r="V864" s="58"/>
      <c r="W864" s="58"/>
      <c r="X864" s="58"/>
    </row>
    <row r="865" spans="1:24" ht="15.75" customHeight="1" x14ac:dyDescent="0.2">
      <c r="A865" s="58"/>
      <c r="B865" s="58"/>
      <c r="C865" s="58"/>
      <c r="D865" s="58"/>
      <c r="E865" s="58"/>
      <c r="F865" s="58"/>
      <c r="G865" s="58"/>
      <c r="H865" s="58"/>
      <c r="I865" s="58"/>
      <c r="J865" s="58"/>
      <c r="K865" s="58"/>
      <c r="L865" s="58"/>
      <c r="M865" s="58"/>
      <c r="N865" s="58"/>
      <c r="O865" s="58"/>
      <c r="P865" s="58"/>
      <c r="Q865" s="58"/>
      <c r="R865" s="58"/>
      <c r="S865" s="58"/>
      <c r="T865" s="58"/>
      <c r="U865" s="58"/>
      <c r="V865" s="58"/>
      <c r="W865" s="58"/>
      <c r="X865" s="58"/>
    </row>
    <row r="866" spans="1:24" ht="15.75" customHeight="1" x14ac:dyDescent="0.2">
      <c r="A866" s="58"/>
      <c r="B866" s="58"/>
      <c r="C866" s="58"/>
      <c r="D866" s="58"/>
      <c r="E866" s="58"/>
      <c r="F866" s="58"/>
      <c r="G866" s="58"/>
      <c r="H866" s="58"/>
      <c r="I866" s="58"/>
      <c r="J866" s="58"/>
      <c r="K866" s="58"/>
      <c r="L866" s="58"/>
      <c r="M866" s="58"/>
      <c r="N866" s="58"/>
      <c r="O866" s="58"/>
      <c r="P866" s="58"/>
      <c r="Q866" s="58"/>
      <c r="R866" s="58"/>
      <c r="S866" s="58"/>
      <c r="T866" s="58"/>
      <c r="U866" s="58"/>
      <c r="V866" s="58"/>
      <c r="W866" s="58"/>
      <c r="X866" s="58"/>
    </row>
    <row r="867" spans="1:24" ht="15.75" customHeight="1" x14ac:dyDescent="0.2">
      <c r="A867" s="58"/>
      <c r="B867" s="58"/>
      <c r="C867" s="58"/>
      <c r="D867" s="58"/>
      <c r="E867" s="58"/>
      <c r="F867" s="58"/>
      <c r="G867" s="58"/>
      <c r="H867" s="58"/>
      <c r="I867" s="58"/>
      <c r="J867" s="58"/>
      <c r="K867" s="58"/>
      <c r="L867" s="58"/>
      <c r="M867" s="58"/>
      <c r="N867" s="58"/>
      <c r="O867" s="58"/>
      <c r="P867" s="58"/>
      <c r="Q867" s="58"/>
      <c r="R867" s="58"/>
      <c r="S867" s="58"/>
      <c r="T867" s="58"/>
      <c r="U867" s="58"/>
      <c r="V867" s="58"/>
      <c r="W867" s="58"/>
      <c r="X867" s="58"/>
    </row>
    <row r="868" spans="1:24" ht="15.75" customHeight="1" x14ac:dyDescent="0.2">
      <c r="A868" s="58"/>
      <c r="B868" s="58"/>
      <c r="C868" s="58"/>
      <c r="D868" s="58"/>
      <c r="E868" s="58"/>
      <c r="F868" s="58"/>
      <c r="G868" s="58"/>
      <c r="H868" s="58"/>
      <c r="I868" s="58"/>
      <c r="J868" s="58"/>
      <c r="K868" s="58"/>
      <c r="L868" s="58"/>
      <c r="M868" s="58"/>
      <c r="N868" s="58"/>
      <c r="O868" s="58"/>
      <c r="P868" s="58"/>
      <c r="Q868" s="58"/>
      <c r="R868" s="58"/>
      <c r="S868" s="58"/>
      <c r="T868" s="58"/>
      <c r="U868" s="58"/>
      <c r="V868" s="58"/>
      <c r="W868" s="58"/>
      <c r="X868" s="58"/>
    </row>
    <row r="869" spans="1:24" ht="15.75" customHeight="1" x14ac:dyDescent="0.2">
      <c r="A869" s="58"/>
      <c r="B869" s="58"/>
      <c r="C869" s="58"/>
      <c r="D869" s="58"/>
      <c r="E869" s="58"/>
      <c r="F869" s="58"/>
      <c r="G869" s="58"/>
      <c r="H869" s="58"/>
      <c r="I869" s="58"/>
      <c r="J869" s="58"/>
      <c r="K869" s="58"/>
      <c r="L869" s="58"/>
      <c r="M869" s="58"/>
      <c r="N869" s="58"/>
      <c r="O869" s="58"/>
      <c r="P869" s="58"/>
      <c r="Q869" s="58"/>
      <c r="R869" s="58"/>
      <c r="S869" s="58"/>
      <c r="T869" s="58"/>
      <c r="U869" s="58"/>
      <c r="V869" s="58"/>
      <c r="W869" s="58"/>
      <c r="X869" s="58"/>
    </row>
    <row r="870" spans="1:24" ht="15.75" customHeight="1" x14ac:dyDescent="0.2">
      <c r="A870" s="58"/>
      <c r="B870" s="58"/>
      <c r="C870" s="58"/>
      <c r="D870" s="58"/>
      <c r="E870" s="58"/>
      <c r="F870" s="58"/>
      <c r="G870" s="58"/>
      <c r="H870" s="58"/>
      <c r="I870" s="58"/>
      <c r="J870" s="58"/>
      <c r="K870" s="58"/>
      <c r="L870" s="58"/>
      <c r="M870" s="58"/>
      <c r="N870" s="58"/>
      <c r="O870" s="58"/>
      <c r="P870" s="58"/>
      <c r="Q870" s="58"/>
      <c r="R870" s="58"/>
      <c r="S870" s="58"/>
      <c r="T870" s="58"/>
      <c r="U870" s="58"/>
      <c r="V870" s="58"/>
      <c r="W870" s="58"/>
      <c r="X870" s="58"/>
    </row>
    <row r="871" spans="1:24" ht="15.75" customHeight="1" x14ac:dyDescent="0.2">
      <c r="A871" s="58"/>
      <c r="B871" s="58"/>
      <c r="C871" s="58"/>
      <c r="D871" s="58"/>
      <c r="E871" s="58"/>
      <c r="F871" s="58"/>
      <c r="G871" s="58"/>
      <c r="H871" s="58"/>
      <c r="I871" s="58"/>
      <c r="J871" s="58"/>
      <c r="K871" s="58"/>
      <c r="L871" s="58"/>
      <c r="M871" s="58"/>
      <c r="N871" s="58"/>
      <c r="O871" s="58"/>
      <c r="P871" s="58"/>
      <c r="Q871" s="58"/>
      <c r="R871" s="58"/>
      <c r="S871" s="58"/>
      <c r="T871" s="58"/>
      <c r="U871" s="58"/>
      <c r="V871" s="58"/>
      <c r="W871" s="58"/>
      <c r="X871" s="58"/>
    </row>
    <row r="872" spans="1:24" ht="15.75" customHeight="1" x14ac:dyDescent="0.2">
      <c r="A872" s="58"/>
      <c r="B872" s="58"/>
      <c r="C872" s="58"/>
      <c r="D872" s="58"/>
      <c r="E872" s="58"/>
      <c r="F872" s="58"/>
      <c r="G872" s="58"/>
      <c r="H872" s="58"/>
      <c r="I872" s="58"/>
      <c r="J872" s="58"/>
      <c r="K872" s="58"/>
      <c r="L872" s="58"/>
      <c r="M872" s="58"/>
      <c r="N872" s="58"/>
      <c r="O872" s="58"/>
      <c r="P872" s="58"/>
      <c r="Q872" s="58"/>
      <c r="R872" s="58"/>
      <c r="S872" s="58"/>
      <c r="T872" s="58"/>
      <c r="U872" s="58"/>
      <c r="V872" s="58"/>
      <c r="W872" s="58"/>
      <c r="X872" s="58"/>
    </row>
    <row r="873" spans="1:24" ht="15.75" customHeight="1" x14ac:dyDescent="0.2">
      <c r="A873" s="58"/>
      <c r="B873" s="58"/>
      <c r="C873" s="58"/>
      <c r="D873" s="58"/>
      <c r="E873" s="58"/>
      <c r="F873" s="58"/>
      <c r="G873" s="58"/>
      <c r="H873" s="58"/>
      <c r="I873" s="58"/>
      <c r="J873" s="58"/>
      <c r="K873" s="58"/>
      <c r="L873" s="58"/>
      <c r="M873" s="58"/>
      <c r="N873" s="58"/>
      <c r="O873" s="58"/>
      <c r="P873" s="58"/>
      <c r="Q873" s="58"/>
      <c r="R873" s="58"/>
      <c r="S873" s="58"/>
      <c r="T873" s="58"/>
      <c r="U873" s="58"/>
      <c r="V873" s="58"/>
      <c r="W873" s="58"/>
      <c r="X873" s="58"/>
    </row>
    <row r="874" spans="1:24" ht="15.75" customHeight="1" x14ac:dyDescent="0.2">
      <c r="A874" s="58"/>
      <c r="B874" s="58"/>
      <c r="C874" s="58"/>
      <c r="D874" s="58"/>
      <c r="E874" s="58"/>
      <c r="F874" s="58"/>
      <c r="G874" s="58"/>
      <c r="H874" s="58"/>
      <c r="I874" s="58"/>
      <c r="J874" s="58"/>
      <c r="K874" s="58"/>
      <c r="L874" s="58"/>
      <c r="M874" s="58"/>
      <c r="N874" s="58"/>
      <c r="O874" s="58"/>
      <c r="P874" s="58"/>
      <c r="Q874" s="58"/>
      <c r="R874" s="58"/>
      <c r="S874" s="58"/>
      <c r="T874" s="58"/>
      <c r="U874" s="58"/>
      <c r="V874" s="58"/>
      <c r="W874" s="58"/>
      <c r="X874" s="58"/>
    </row>
    <row r="875" spans="1:24" ht="15.75" customHeight="1" x14ac:dyDescent="0.2">
      <c r="A875" s="58"/>
      <c r="B875" s="58"/>
      <c r="C875" s="58"/>
      <c r="D875" s="58"/>
      <c r="E875" s="58"/>
      <c r="F875" s="58"/>
      <c r="G875" s="58"/>
      <c r="H875" s="58"/>
      <c r="I875" s="58"/>
      <c r="J875" s="58"/>
      <c r="K875" s="58"/>
      <c r="L875" s="58"/>
      <c r="M875" s="58"/>
      <c r="N875" s="58"/>
      <c r="O875" s="58"/>
      <c r="P875" s="58"/>
      <c r="Q875" s="58"/>
      <c r="R875" s="58"/>
      <c r="S875" s="58"/>
      <c r="T875" s="58"/>
      <c r="U875" s="58"/>
      <c r="V875" s="58"/>
      <c r="W875" s="58"/>
      <c r="X875" s="58"/>
    </row>
    <row r="876" spans="1:24" ht="15.75" customHeight="1" x14ac:dyDescent="0.2">
      <c r="A876" s="58"/>
      <c r="B876" s="58"/>
      <c r="C876" s="58"/>
      <c r="D876" s="58"/>
      <c r="E876" s="58"/>
      <c r="F876" s="58"/>
      <c r="G876" s="58"/>
      <c r="H876" s="58"/>
      <c r="I876" s="58"/>
      <c r="J876" s="58"/>
      <c r="K876" s="58"/>
      <c r="L876" s="58"/>
      <c r="M876" s="58"/>
      <c r="N876" s="58"/>
      <c r="O876" s="58"/>
      <c r="P876" s="58"/>
      <c r="Q876" s="58"/>
      <c r="R876" s="58"/>
      <c r="S876" s="58"/>
      <c r="T876" s="58"/>
      <c r="U876" s="58"/>
      <c r="V876" s="58"/>
      <c r="W876" s="58"/>
      <c r="X876" s="58"/>
    </row>
    <row r="877" spans="1:24" ht="15.75" customHeight="1" x14ac:dyDescent="0.2">
      <c r="A877" s="58"/>
      <c r="B877" s="58"/>
      <c r="C877" s="58"/>
      <c r="D877" s="58"/>
      <c r="E877" s="58"/>
      <c r="F877" s="58"/>
      <c r="G877" s="58"/>
      <c r="H877" s="58"/>
      <c r="I877" s="58"/>
      <c r="J877" s="58"/>
      <c r="K877" s="58"/>
      <c r="L877" s="58"/>
      <c r="M877" s="58"/>
      <c r="N877" s="58"/>
      <c r="O877" s="58"/>
      <c r="P877" s="58"/>
      <c r="Q877" s="58"/>
      <c r="R877" s="58"/>
      <c r="S877" s="58"/>
      <c r="T877" s="58"/>
      <c r="U877" s="58"/>
      <c r="V877" s="58"/>
      <c r="W877" s="58"/>
      <c r="X877" s="58"/>
    </row>
    <row r="878" spans="1:24" ht="15.75" customHeight="1" x14ac:dyDescent="0.2">
      <c r="A878" s="58"/>
      <c r="B878" s="58"/>
      <c r="C878" s="58"/>
      <c r="D878" s="58"/>
      <c r="E878" s="58"/>
      <c r="F878" s="58"/>
      <c r="G878" s="58"/>
      <c r="H878" s="58"/>
      <c r="I878" s="58"/>
      <c r="J878" s="58"/>
      <c r="K878" s="58"/>
      <c r="L878" s="58"/>
      <c r="M878" s="58"/>
      <c r="N878" s="58"/>
      <c r="O878" s="58"/>
      <c r="P878" s="58"/>
      <c r="Q878" s="58"/>
      <c r="R878" s="58"/>
      <c r="S878" s="58"/>
      <c r="T878" s="58"/>
      <c r="U878" s="58"/>
      <c r="V878" s="58"/>
      <c r="W878" s="58"/>
      <c r="X878" s="58"/>
    </row>
    <row r="879" spans="1:24" ht="15.75" customHeight="1" x14ac:dyDescent="0.2">
      <c r="A879" s="58"/>
      <c r="B879" s="58"/>
      <c r="C879" s="58"/>
      <c r="D879" s="58"/>
      <c r="E879" s="58"/>
      <c r="F879" s="58"/>
      <c r="G879" s="58"/>
      <c r="H879" s="58"/>
      <c r="I879" s="58"/>
      <c r="J879" s="58"/>
      <c r="K879" s="58"/>
      <c r="L879" s="58"/>
      <c r="M879" s="58"/>
      <c r="N879" s="58"/>
      <c r="O879" s="58"/>
      <c r="P879" s="58"/>
      <c r="Q879" s="58"/>
      <c r="R879" s="58"/>
      <c r="S879" s="58"/>
      <c r="T879" s="58"/>
      <c r="U879" s="58"/>
      <c r="V879" s="58"/>
      <c r="W879" s="58"/>
      <c r="X879" s="58"/>
    </row>
    <row r="880" spans="1:24" ht="15.75" customHeight="1" x14ac:dyDescent="0.2">
      <c r="A880" s="58"/>
      <c r="B880" s="58"/>
      <c r="C880" s="58"/>
      <c r="D880" s="58"/>
      <c r="E880" s="58"/>
      <c r="F880" s="58"/>
      <c r="G880" s="58"/>
      <c r="H880" s="58"/>
      <c r="I880" s="58"/>
      <c r="J880" s="58"/>
      <c r="K880" s="58"/>
      <c r="L880" s="58"/>
      <c r="M880" s="58"/>
      <c r="N880" s="58"/>
      <c r="O880" s="58"/>
      <c r="P880" s="58"/>
      <c r="Q880" s="58"/>
      <c r="R880" s="58"/>
      <c r="S880" s="58"/>
      <c r="T880" s="58"/>
      <c r="U880" s="58"/>
      <c r="V880" s="58"/>
      <c r="W880" s="58"/>
      <c r="X880" s="58"/>
    </row>
    <row r="881" spans="1:24" ht="15.75" customHeight="1" x14ac:dyDescent="0.2">
      <c r="A881" s="58"/>
      <c r="B881" s="58"/>
      <c r="C881" s="58"/>
      <c r="D881" s="58"/>
      <c r="E881" s="58"/>
      <c r="F881" s="58"/>
      <c r="G881" s="58"/>
      <c r="H881" s="58"/>
      <c r="I881" s="58"/>
      <c r="J881" s="58"/>
      <c r="K881" s="58"/>
      <c r="L881" s="58"/>
      <c r="M881" s="58"/>
      <c r="N881" s="58"/>
      <c r="O881" s="58"/>
      <c r="P881" s="58"/>
      <c r="Q881" s="58"/>
      <c r="R881" s="58"/>
      <c r="S881" s="58"/>
      <c r="T881" s="58"/>
      <c r="U881" s="58"/>
      <c r="V881" s="58"/>
      <c r="W881" s="58"/>
      <c r="X881" s="58"/>
    </row>
    <row r="882" spans="1:24" ht="15.75" customHeight="1" x14ac:dyDescent="0.2">
      <c r="A882" s="58"/>
      <c r="B882" s="58"/>
      <c r="C882" s="58"/>
      <c r="D882" s="58"/>
      <c r="E882" s="58"/>
      <c r="F882" s="58"/>
      <c r="G882" s="58"/>
      <c r="H882" s="58"/>
      <c r="I882" s="58"/>
      <c r="J882" s="58"/>
      <c r="K882" s="58"/>
      <c r="L882" s="58"/>
      <c r="M882" s="58"/>
      <c r="N882" s="58"/>
      <c r="O882" s="58"/>
      <c r="P882" s="58"/>
      <c r="Q882" s="58"/>
      <c r="R882" s="58"/>
      <c r="S882" s="58"/>
      <c r="T882" s="58"/>
      <c r="U882" s="58"/>
      <c r="V882" s="58"/>
      <c r="W882" s="58"/>
      <c r="X882" s="58"/>
    </row>
    <row r="883" spans="1:24" ht="15.75" customHeight="1" x14ac:dyDescent="0.2">
      <c r="A883" s="58"/>
      <c r="B883" s="58"/>
      <c r="C883" s="58"/>
      <c r="D883" s="58"/>
      <c r="E883" s="58"/>
      <c r="F883" s="58"/>
      <c r="G883" s="58"/>
      <c r="H883" s="58"/>
      <c r="I883" s="58"/>
      <c r="J883" s="58"/>
      <c r="K883" s="58"/>
      <c r="L883" s="58"/>
      <c r="M883" s="58"/>
      <c r="N883" s="58"/>
      <c r="O883" s="58"/>
      <c r="P883" s="58"/>
      <c r="Q883" s="58"/>
      <c r="R883" s="58"/>
      <c r="S883" s="58"/>
      <c r="T883" s="58"/>
      <c r="U883" s="58"/>
      <c r="V883" s="58"/>
      <c r="W883" s="58"/>
      <c r="X883" s="58"/>
    </row>
    <row r="884" spans="1:24" ht="15.75" customHeight="1" x14ac:dyDescent="0.2">
      <c r="A884" s="58"/>
      <c r="B884" s="58"/>
      <c r="C884" s="58"/>
      <c r="D884" s="58"/>
      <c r="E884" s="58"/>
      <c r="F884" s="58"/>
      <c r="G884" s="58"/>
      <c r="H884" s="58"/>
      <c r="I884" s="58"/>
      <c r="J884" s="58"/>
      <c r="K884" s="58"/>
      <c r="L884" s="58"/>
      <c r="M884" s="58"/>
      <c r="N884" s="58"/>
      <c r="O884" s="58"/>
      <c r="P884" s="58"/>
      <c r="Q884" s="58"/>
      <c r="R884" s="58"/>
      <c r="S884" s="58"/>
      <c r="T884" s="58"/>
      <c r="U884" s="58"/>
      <c r="V884" s="58"/>
      <c r="W884" s="58"/>
      <c r="X884" s="58"/>
    </row>
    <row r="885" spans="1:24" ht="15.75" customHeight="1" x14ac:dyDescent="0.2">
      <c r="A885" s="58"/>
      <c r="B885" s="58"/>
      <c r="C885" s="58"/>
      <c r="D885" s="58"/>
      <c r="E885" s="58"/>
      <c r="F885" s="58"/>
      <c r="G885" s="58"/>
      <c r="H885" s="58"/>
      <c r="I885" s="58"/>
      <c r="J885" s="58"/>
      <c r="K885" s="58"/>
      <c r="L885" s="58"/>
      <c r="M885" s="58"/>
      <c r="N885" s="58"/>
      <c r="O885" s="58"/>
      <c r="P885" s="58"/>
      <c r="Q885" s="58"/>
      <c r="R885" s="58"/>
      <c r="S885" s="58"/>
      <c r="T885" s="58"/>
      <c r="U885" s="58"/>
      <c r="V885" s="58"/>
      <c r="W885" s="58"/>
      <c r="X885" s="58"/>
    </row>
    <row r="886" spans="1:24" ht="15.75" customHeight="1" x14ac:dyDescent="0.2">
      <c r="A886" s="58"/>
      <c r="B886" s="58"/>
      <c r="C886" s="58"/>
      <c r="D886" s="58"/>
      <c r="E886" s="58"/>
      <c r="F886" s="58"/>
      <c r="G886" s="58"/>
      <c r="H886" s="58"/>
      <c r="I886" s="58"/>
      <c r="J886" s="58"/>
      <c r="K886" s="58"/>
      <c r="L886" s="58"/>
      <c r="M886" s="58"/>
      <c r="N886" s="58"/>
      <c r="O886" s="58"/>
      <c r="P886" s="58"/>
      <c r="Q886" s="58"/>
      <c r="R886" s="58"/>
      <c r="S886" s="58"/>
      <c r="T886" s="58"/>
      <c r="U886" s="58"/>
      <c r="V886" s="58"/>
      <c r="W886" s="58"/>
      <c r="X886" s="58"/>
    </row>
    <row r="887" spans="1:24" ht="15.75" customHeight="1" x14ac:dyDescent="0.2">
      <c r="A887" s="58"/>
      <c r="B887" s="58"/>
      <c r="C887" s="58"/>
      <c r="D887" s="58"/>
      <c r="E887" s="58"/>
      <c r="F887" s="58"/>
      <c r="G887" s="58"/>
      <c r="H887" s="58"/>
      <c r="I887" s="58"/>
      <c r="J887" s="58"/>
      <c r="K887" s="58"/>
      <c r="L887" s="58"/>
      <c r="M887" s="58"/>
      <c r="N887" s="58"/>
      <c r="O887" s="58"/>
      <c r="P887" s="58"/>
      <c r="Q887" s="58"/>
      <c r="R887" s="58"/>
      <c r="S887" s="58"/>
      <c r="T887" s="58"/>
      <c r="U887" s="58"/>
      <c r="V887" s="58"/>
      <c r="W887" s="58"/>
      <c r="X887" s="58"/>
    </row>
    <row r="888" spans="1:24" ht="15.75" customHeight="1" x14ac:dyDescent="0.2">
      <c r="A888" s="58"/>
      <c r="B888" s="58"/>
      <c r="C888" s="58"/>
      <c r="D888" s="58"/>
      <c r="E888" s="58"/>
      <c r="F888" s="58"/>
      <c r="G888" s="58"/>
      <c r="H888" s="58"/>
      <c r="I888" s="58"/>
      <c r="J888" s="58"/>
      <c r="K888" s="58"/>
      <c r="L888" s="58"/>
      <c r="M888" s="58"/>
      <c r="N888" s="58"/>
      <c r="O888" s="58"/>
      <c r="P888" s="58"/>
      <c r="Q888" s="58"/>
      <c r="R888" s="58"/>
      <c r="S888" s="58"/>
      <c r="T888" s="58"/>
      <c r="U888" s="58"/>
      <c r="V888" s="58"/>
      <c r="W888" s="58"/>
      <c r="X888" s="58"/>
    </row>
    <row r="889" spans="1:24" ht="15.75" customHeight="1" x14ac:dyDescent="0.2">
      <c r="A889" s="58"/>
      <c r="B889" s="58"/>
      <c r="C889" s="58"/>
      <c r="D889" s="58"/>
      <c r="E889" s="58"/>
      <c r="F889" s="58"/>
      <c r="G889" s="58"/>
      <c r="H889" s="58"/>
      <c r="I889" s="58"/>
      <c r="J889" s="58"/>
      <c r="K889" s="58"/>
      <c r="L889" s="58"/>
      <c r="M889" s="58"/>
      <c r="N889" s="58"/>
      <c r="O889" s="58"/>
      <c r="P889" s="58"/>
      <c r="Q889" s="58"/>
      <c r="R889" s="58"/>
      <c r="S889" s="58"/>
      <c r="T889" s="58"/>
      <c r="U889" s="58"/>
      <c r="V889" s="58"/>
      <c r="W889" s="58"/>
      <c r="X889" s="58"/>
    </row>
    <row r="890" spans="1:24" ht="15.75" customHeight="1" x14ac:dyDescent="0.2">
      <c r="A890" s="58"/>
      <c r="B890" s="58"/>
      <c r="C890" s="58"/>
      <c r="D890" s="58"/>
      <c r="E890" s="58"/>
      <c r="F890" s="58"/>
      <c r="G890" s="58"/>
      <c r="H890" s="58"/>
      <c r="I890" s="58"/>
      <c r="J890" s="58"/>
      <c r="K890" s="58"/>
      <c r="L890" s="58"/>
      <c r="M890" s="58"/>
      <c r="N890" s="58"/>
      <c r="O890" s="58"/>
      <c r="P890" s="58"/>
      <c r="Q890" s="58"/>
      <c r="R890" s="58"/>
      <c r="S890" s="58"/>
      <c r="T890" s="58"/>
      <c r="U890" s="58"/>
      <c r="V890" s="58"/>
      <c r="W890" s="58"/>
      <c r="X890" s="58"/>
    </row>
    <row r="891" spans="1:24" ht="15.75" customHeight="1" x14ac:dyDescent="0.2">
      <c r="A891" s="58"/>
      <c r="B891" s="58"/>
      <c r="C891" s="58"/>
      <c r="D891" s="58"/>
      <c r="E891" s="58"/>
      <c r="F891" s="58"/>
      <c r="G891" s="58"/>
      <c r="H891" s="58"/>
      <c r="I891" s="58"/>
      <c r="J891" s="58"/>
      <c r="K891" s="58"/>
      <c r="L891" s="58"/>
      <c r="M891" s="58"/>
      <c r="N891" s="58"/>
      <c r="O891" s="58"/>
      <c r="P891" s="58"/>
      <c r="Q891" s="58"/>
      <c r="R891" s="58"/>
      <c r="S891" s="58"/>
      <c r="T891" s="58"/>
      <c r="U891" s="58"/>
      <c r="V891" s="58"/>
      <c r="W891" s="58"/>
      <c r="X891" s="58"/>
    </row>
    <row r="892" spans="1:24" ht="15.75" customHeight="1" x14ac:dyDescent="0.2">
      <c r="A892" s="58"/>
      <c r="B892" s="58"/>
      <c r="C892" s="58"/>
      <c r="D892" s="58"/>
      <c r="E892" s="58"/>
      <c r="F892" s="58"/>
      <c r="G892" s="58"/>
      <c r="H892" s="58"/>
      <c r="I892" s="58"/>
      <c r="J892" s="58"/>
      <c r="K892" s="58"/>
      <c r="L892" s="58"/>
      <c r="M892" s="58"/>
      <c r="N892" s="58"/>
      <c r="O892" s="58"/>
      <c r="P892" s="58"/>
      <c r="Q892" s="58"/>
      <c r="R892" s="58"/>
      <c r="S892" s="58"/>
      <c r="T892" s="58"/>
      <c r="U892" s="58"/>
      <c r="V892" s="58"/>
      <c r="W892" s="58"/>
      <c r="X892" s="58"/>
    </row>
    <row r="893" spans="1:24" ht="15.75" customHeight="1" x14ac:dyDescent="0.2">
      <c r="A893" s="58"/>
      <c r="B893" s="58"/>
      <c r="C893" s="58"/>
      <c r="D893" s="58"/>
      <c r="E893" s="58"/>
      <c r="F893" s="58"/>
      <c r="G893" s="58"/>
      <c r="H893" s="58"/>
      <c r="I893" s="58"/>
      <c r="J893" s="58"/>
      <c r="K893" s="58"/>
      <c r="L893" s="58"/>
      <c r="M893" s="58"/>
      <c r="N893" s="58"/>
      <c r="O893" s="58"/>
      <c r="P893" s="58"/>
      <c r="Q893" s="58"/>
      <c r="R893" s="58"/>
      <c r="S893" s="58"/>
      <c r="T893" s="58"/>
      <c r="U893" s="58"/>
      <c r="V893" s="58"/>
      <c r="W893" s="58"/>
      <c r="X893" s="58"/>
    </row>
    <row r="894" spans="1:24" ht="15.75" customHeight="1" x14ac:dyDescent="0.2">
      <c r="A894" s="58"/>
      <c r="B894" s="58"/>
      <c r="C894" s="58"/>
      <c r="D894" s="58"/>
      <c r="E894" s="58"/>
      <c r="F894" s="58"/>
      <c r="G894" s="58"/>
      <c r="H894" s="58"/>
      <c r="I894" s="58"/>
      <c r="J894" s="58"/>
      <c r="K894" s="58"/>
      <c r="L894" s="58"/>
      <c r="M894" s="58"/>
      <c r="N894" s="58"/>
      <c r="O894" s="58"/>
      <c r="P894" s="58"/>
      <c r="Q894" s="58"/>
      <c r="R894" s="58"/>
      <c r="S894" s="58"/>
      <c r="T894" s="58"/>
      <c r="U894" s="58"/>
      <c r="V894" s="58"/>
      <c r="W894" s="58"/>
      <c r="X894" s="58"/>
    </row>
    <row r="895" spans="1:24" ht="15.75" customHeight="1" x14ac:dyDescent="0.2">
      <c r="A895" s="58"/>
      <c r="B895" s="58"/>
      <c r="C895" s="58"/>
      <c r="D895" s="58"/>
      <c r="E895" s="58"/>
      <c r="F895" s="58"/>
      <c r="G895" s="58"/>
      <c r="H895" s="58"/>
      <c r="I895" s="58"/>
      <c r="J895" s="58"/>
      <c r="K895" s="58"/>
      <c r="L895" s="58"/>
      <c r="M895" s="58"/>
      <c r="N895" s="58"/>
      <c r="O895" s="58"/>
      <c r="P895" s="58"/>
      <c r="Q895" s="58"/>
      <c r="R895" s="58"/>
      <c r="S895" s="58"/>
      <c r="T895" s="58"/>
      <c r="U895" s="58"/>
      <c r="V895" s="58"/>
      <c r="W895" s="58"/>
      <c r="X895" s="58"/>
    </row>
    <row r="896" spans="1:24" ht="15.75" customHeight="1" x14ac:dyDescent="0.2">
      <c r="A896" s="58"/>
      <c r="B896" s="58"/>
      <c r="C896" s="58"/>
      <c r="D896" s="58"/>
      <c r="E896" s="58"/>
      <c r="F896" s="58"/>
      <c r="G896" s="58"/>
      <c r="H896" s="58"/>
      <c r="I896" s="58"/>
      <c r="J896" s="58"/>
      <c r="K896" s="58"/>
      <c r="L896" s="58"/>
      <c r="M896" s="58"/>
      <c r="N896" s="58"/>
      <c r="O896" s="58"/>
      <c r="P896" s="58"/>
      <c r="Q896" s="58"/>
      <c r="R896" s="58"/>
      <c r="S896" s="58"/>
      <c r="T896" s="58"/>
      <c r="U896" s="58"/>
      <c r="V896" s="58"/>
      <c r="W896" s="58"/>
      <c r="X896" s="58"/>
    </row>
    <row r="897" spans="1:24" ht="15.75" customHeight="1" x14ac:dyDescent="0.2">
      <c r="A897" s="58"/>
      <c r="B897" s="58"/>
      <c r="C897" s="58"/>
      <c r="D897" s="58"/>
      <c r="E897" s="58"/>
      <c r="F897" s="58"/>
      <c r="G897" s="58"/>
      <c r="H897" s="58"/>
      <c r="I897" s="58"/>
      <c r="J897" s="58"/>
      <c r="K897" s="58"/>
      <c r="L897" s="58"/>
      <c r="M897" s="58"/>
      <c r="N897" s="58"/>
      <c r="O897" s="58"/>
      <c r="P897" s="58"/>
      <c r="Q897" s="58"/>
      <c r="R897" s="58"/>
      <c r="S897" s="58"/>
      <c r="T897" s="58"/>
      <c r="U897" s="58"/>
      <c r="V897" s="58"/>
      <c r="W897" s="58"/>
      <c r="X897" s="58"/>
    </row>
    <row r="898" spans="1:24" ht="15.75" customHeight="1" x14ac:dyDescent="0.2">
      <c r="A898" s="58"/>
      <c r="B898" s="58"/>
      <c r="C898" s="58"/>
      <c r="D898" s="58"/>
      <c r="E898" s="58"/>
      <c r="F898" s="58"/>
      <c r="G898" s="58"/>
      <c r="H898" s="58"/>
      <c r="I898" s="58"/>
      <c r="J898" s="58"/>
      <c r="K898" s="58"/>
      <c r="L898" s="58"/>
      <c r="M898" s="58"/>
      <c r="N898" s="58"/>
      <c r="O898" s="58"/>
      <c r="P898" s="58"/>
      <c r="Q898" s="58"/>
      <c r="R898" s="58"/>
      <c r="S898" s="58"/>
      <c r="T898" s="58"/>
      <c r="U898" s="58"/>
      <c r="V898" s="58"/>
      <c r="W898" s="58"/>
      <c r="X898" s="58"/>
    </row>
    <row r="899" spans="1:24" ht="15.75" customHeight="1" x14ac:dyDescent="0.2">
      <c r="A899" s="58"/>
      <c r="B899" s="58"/>
      <c r="C899" s="58"/>
      <c r="D899" s="58"/>
      <c r="E899" s="58"/>
      <c r="F899" s="58"/>
      <c r="G899" s="58"/>
      <c r="H899" s="58"/>
      <c r="I899" s="58"/>
      <c r="J899" s="58"/>
      <c r="K899" s="58"/>
      <c r="L899" s="58"/>
      <c r="M899" s="58"/>
      <c r="N899" s="58"/>
      <c r="O899" s="58"/>
      <c r="P899" s="58"/>
      <c r="Q899" s="58"/>
      <c r="R899" s="58"/>
      <c r="S899" s="58"/>
      <c r="T899" s="58"/>
      <c r="U899" s="58"/>
      <c r="V899" s="58"/>
      <c r="W899" s="58"/>
      <c r="X899" s="58"/>
    </row>
    <row r="900" spans="1:24" ht="15.75" customHeight="1" x14ac:dyDescent="0.2">
      <c r="A900" s="58"/>
      <c r="B900" s="58"/>
      <c r="C900" s="58"/>
      <c r="D900" s="58"/>
      <c r="E900" s="58"/>
      <c r="F900" s="58"/>
      <c r="G900" s="58"/>
      <c r="H900" s="58"/>
      <c r="I900" s="58"/>
      <c r="J900" s="58"/>
      <c r="K900" s="58"/>
      <c r="L900" s="58"/>
      <c r="M900" s="58"/>
      <c r="N900" s="58"/>
      <c r="O900" s="58"/>
      <c r="P900" s="58"/>
      <c r="Q900" s="58"/>
      <c r="R900" s="58"/>
      <c r="S900" s="58"/>
      <c r="T900" s="58"/>
      <c r="U900" s="58"/>
      <c r="V900" s="58"/>
      <c r="W900" s="58"/>
      <c r="X900" s="58"/>
    </row>
    <row r="901" spans="1:24" ht="15.75" customHeight="1" x14ac:dyDescent="0.2">
      <c r="A901" s="58"/>
      <c r="B901" s="58"/>
      <c r="C901" s="58"/>
      <c r="D901" s="58"/>
      <c r="E901" s="58"/>
      <c r="F901" s="58"/>
      <c r="G901" s="58"/>
      <c r="H901" s="58"/>
      <c r="I901" s="58"/>
      <c r="J901" s="58"/>
      <c r="K901" s="58"/>
      <c r="L901" s="58"/>
      <c r="M901" s="58"/>
      <c r="N901" s="58"/>
      <c r="O901" s="58"/>
      <c r="P901" s="58"/>
      <c r="Q901" s="58"/>
      <c r="R901" s="58"/>
      <c r="S901" s="58"/>
      <c r="T901" s="58"/>
      <c r="U901" s="58"/>
      <c r="V901" s="58"/>
      <c r="W901" s="58"/>
      <c r="X901" s="58"/>
    </row>
    <row r="902" spans="1:24" ht="15.75" customHeight="1" x14ac:dyDescent="0.2">
      <c r="A902" s="58"/>
      <c r="B902" s="58"/>
      <c r="C902" s="58"/>
      <c r="D902" s="58"/>
      <c r="E902" s="58"/>
      <c r="F902" s="58"/>
      <c r="G902" s="58"/>
      <c r="H902" s="58"/>
      <c r="I902" s="58"/>
      <c r="J902" s="58"/>
      <c r="K902" s="58"/>
      <c r="L902" s="58"/>
      <c r="M902" s="58"/>
      <c r="N902" s="58"/>
      <c r="O902" s="58"/>
      <c r="P902" s="58"/>
      <c r="Q902" s="58"/>
      <c r="R902" s="58"/>
      <c r="S902" s="58"/>
      <c r="T902" s="58"/>
      <c r="U902" s="58"/>
      <c r="V902" s="58"/>
      <c r="W902" s="58"/>
      <c r="X902" s="58"/>
    </row>
    <row r="903" spans="1:24" ht="15.75" customHeight="1" x14ac:dyDescent="0.2">
      <c r="A903" s="58"/>
      <c r="B903" s="58"/>
      <c r="C903" s="58"/>
      <c r="D903" s="58"/>
      <c r="E903" s="58"/>
      <c r="F903" s="58"/>
      <c r="G903" s="58"/>
      <c r="H903" s="58"/>
      <c r="I903" s="58"/>
      <c r="J903" s="58"/>
      <c r="K903" s="58"/>
      <c r="L903" s="58"/>
      <c r="M903" s="58"/>
      <c r="N903" s="58"/>
      <c r="O903" s="58"/>
      <c r="P903" s="58"/>
      <c r="Q903" s="58"/>
      <c r="R903" s="58"/>
      <c r="S903" s="58"/>
      <c r="T903" s="58"/>
      <c r="U903" s="58"/>
      <c r="V903" s="58"/>
      <c r="W903" s="58"/>
      <c r="X903" s="58"/>
    </row>
    <row r="904" spans="1:24" ht="15.75" customHeight="1" x14ac:dyDescent="0.2">
      <c r="A904" s="58"/>
      <c r="B904" s="58"/>
      <c r="C904" s="58"/>
      <c r="D904" s="58"/>
      <c r="E904" s="58"/>
      <c r="F904" s="58"/>
      <c r="G904" s="58"/>
      <c r="H904" s="58"/>
      <c r="I904" s="58"/>
      <c r="J904" s="58"/>
      <c r="K904" s="58"/>
      <c r="L904" s="58"/>
      <c r="M904" s="58"/>
      <c r="N904" s="58"/>
      <c r="O904" s="58"/>
      <c r="P904" s="58"/>
      <c r="Q904" s="58"/>
      <c r="R904" s="58"/>
      <c r="S904" s="58"/>
      <c r="T904" s="58"/>
      <c r="U904" s="58"/>
      <c r="V904" s="58"/>
      <c r="W904" s="58"/>
      <c r="X904" s="58"/>
    </row>
    <row r="905" spans="1:24" ht="15.75" customHeight="1" x14ac:dyDescent="0.2">
      <c r="A905" s="58"/>
      <c r="B905" s="58"/>
      <c r="C905" s="58"/>
      <c r="D905" s="58"/>
      <c r="E905" s="58"/>
      <c r="F905" s="58"/>
      <c r="G905" s="58"/>
      <c r="H905" s="58"/>
      <c r="I905" s="58"/>
      <c r="J905" s="58"/>
      <c r="K905" s="58"/>
      <c r="L905" s="58"/>
      <c r="M905" s="58"/>
      <c r="N905" s="58"/>
      <c r="O905" s="58"/>
      <c r="P905" s="58"/>
      <c r="Q905" s="58"/>
      <c r="R905" s="58"/>
      <c r="S905" s="58"/>
      <c r="T905" s="58"/>
      <c r="U905" s="58"/>
      <c r="V905" s="58"/>
      <c r="W905" s="58"/>
      <c r="X905" s="58"/>
    </row>
    <row r="906" spans="1:24" ht="15.75" customHeight="1" x14ac:dyDescent="0.2">
      <c r="A906" s="58"/>
      <c r="B906" s="58"/>
      <c r="C906" s="58"/>
      <c r="D906" s="58"/>
      <c r="E906" s="58"/>
      <c r="F906" s="58"/>
      <c r="G906" s="58"/>
      <c r="H906" s="58"/>
      <c r="I906" s="58"/>
      <c r="J906" s="58"/>
      <c r="K906" s="58"/>
      <c r="L906" s="58"/>
      <c r="M906" s="58"/>
      <c r="N906" s="58"/>
      <c r="O906" s="58"/>
      <c r="P906" s="58"/>
      <c r="Q906" s="58"/>
      <c r="R906" s="58"/>
      <c r="S906" s="58"/>
      <c r="T906" s="58"/>
      <c r="U906" s="58"/>
      <c r="V906" s="58"/>
      <c r="W906" s="58"/>
      <c r="X906" s="58"/>
    </row>
    <row r="907" spans="1:24" ht="15.75" customHeight="1" x14ac:dyDescent="0.2">
      <c r="A907" s="58"/>
      <c r="B907" s="58"/>
      <c r="C907" s="58"/>
      <c r="D907" s="58"/>
      <c r="E907" s="58"/>
      <c r="F907" s="58"/>
      <c r="G907" s="58"/>
      <c r="H907" s="58"/>
      <c r="I907" s="58"/>
      <c r="J907" s="58"/>
      <c r="K907" s="58"/>
      <c r="L907" s="58"/>
      <c r="M907" s="58"/>
      <c r="N907" s="58"/>
      <c r="O907" s="58"/>
      <c r="P907" s="58"/>
      <c r="Q907" s="58"/>
      <c r="R907" s="58"/>
      <c r="S907" s="58"/>
      <c r="T907" s="58"/>
      <c r="U907" s="58"/>
      <c r="V907" s="58"/>
      <c r="W907" s="58"/>
      <c r="X907" s="58"/>
    </row>
    <row r="908" spans="1:24" ht="15.75" customHeight="1" x14ac:dyDescent="0.2">
      <c r="A908" s="58"/>
      <c r="B908" s="58"/>
      <c r="C908" s="58"/>
      <c r="D908" s="58"/>
      <c r="E908" s="58"/>
      <c r="F908" s="58"/>
      <c r="G908" s="58"/>
      <c r="H908" s="58"/>
      <c r="I908" s="58"/>
      <c r="J908" s="58"/>
      <c r="K908" s="58"/>
      <c r="L908" s="58"/>
      <c r="M908" s="58"/>
      <c r="N908" s="58"/>
      <c r="O908" s="58"/>
      <c r="P908" s="58"/>
      <c r="Q908" s="58"/>
      <c r="R908" s="58"/>
      <c r="S908" s="58"/>
      <c r="T908" s="58"/>
      <c r="U908" s="58"/>
      <c r="V908" s="58"/>
      <c r="W908" s="58"/>
      <c r="X908" s="58"/>
    </row>
    <row r="909" spans="1:24" ht="15.75" customHeight="1" x14ac:dyDescent="0.2">
      <c r="A909" s="58"/>
      <c r="B909" s="58"/>
      <c r="C909" s="58"/>
      <c r="D909" s="58"/>
      <c r="E909" s="58"/>
      <c r="F909" s="58"/>
      <c r="G909" s="58"/>
      <c r="H909" s="58"/>
      <c r="I909" s="58"/>
      <c r="J909" s="58"/>
      <c r="K909" s="58"/>
      <c r="L909" s="58"/>
      <c r="M909" s="58"/>
      <c r="N909" s="58"/>
      <c r="O909" s="58"/>
      <c r="P909" s="58"/>
      <c r="Q909" s="58"/>
      <c r="R909" s="58"/>
      <c r="S909" s="58"/>
      <c r="T909" s="58"/>
      <c r="U909" s="58"/>
      <c r="V909" s="58"/>
      <c r="W909" s="58"/>
      <c r="X909" s="58"/>
    </row>
    <row r="910" spans="1:24" ht="15.75" customHeight="1" x14ac:dyDescent="0.2">
      <c r="A910" s="58"/>
      <c r="B910" s="58"/>
      <c r="C910" s="58"/>
      <c r="D910" s="58"/>
      <c r="E910" s="58"/>
      <c r="F910" s="58"/>
      <c r="G910" s="58"/>
      <c r="H910" s="58"/>
      <c r="I910" s="58"/>
      <c r="J910" s="58"/>
      <c r="K910" s="58"/>
      <c r="L910" s="58"/>
      <c r="M910" s="58"/>
      <c r="N910" s="58"/>
      <c r="O910" s="58"/>
      <c r="P910" s="58"/>
      <c r="Q910" s="58"/>
      <c r="R910" s="58"/>
      <c r="S910" s="58"/>
      <c r="T910" s="58"/>
      <c r="U910" s="58"/>
      <c r="V910" s="58"/>
      <c r="W910" s="58"/>
      <c r="X910" s="58"/>
    </row>
    <row r="911" spans="1:24" ht="15.75" customHeight="1" x14ac:dyDescent="0.2">
      <c r="A911" s="58"/>
      <c r="B911" s="58"/>
      <c r="C911" s="58"/>
      <c r="D911" s="58"/>
      <c r="E911" s="58"/>
      <c r="F911" s="58"/>
      <c r="G911" s="58"/>
      <c r="H911" s="58"/>
      <c r="I911" s="58"/>
      <c r="J911" s="58"/>
      <c r="K911" s="58"/>
      <c r="L911" s="58"/>
      <c r="M911" s="58"/>
      <c r="N911" s="58"/>
      <c r="O911" s="58"/>
      <c r="P911" s="58"/>
      <c r="Q911" s="58"/>
      <c r="R911" s="58"/>
      <c r="S911" s="58"/>
      <c r="T911" s="58"/>
      <c r="U911" s="58"/>
      <c r="V911" s="58"/>
      <c r="W911" s="58"/>
      <c r="X911" s="58"/>
    </row>
    <row r="912" spans="1:24" ht="15.75" customHeight="1" x14ac:dyDescent="0.2">
      <c r="A912" s="58"/>
      <c r="B912" s="58"/>
      <c r="C912" s="58"/>
      <c r="D912" s="58"/>
      <c r="E912" s="58"/>
      <c r="F912" s="58"/>
      <c r="G912" s="58"/>
      <c r="H912" s="58"/>
      <c r="I912" s="58"/>
      <c r="J912" s="58"/>
      <c r="K912" s="58"/>
      <c r="L912" s="58"/>
      <c r="M912" s="58"/>
      <c r="N912" s="58"/>
      <c r="O912" s="58"/>
      <c r="P912" s="58"/>
      <c r="Q912" s="58"/>
      <c r="R912" s="58"/>
      <c r="S912" s="58"/>
      <c r="T912" s="58"/>
      <c r="U912" s="58"/>
      <c r="V912" s="58"/>
      <c r="W912" s="58"/>
      <c r="X912" s="58"/>
    </row>
    <row r="913" spans="1:24" ht="15.75" customHeight="1" x14ac:dyDescent="0.2">
      <c r="A913" s="58"/>
      <c r="B913" s="58"/>
      <c r="C913" s="58"/>
      <c r="D913" s="58"/>
      <c r="E913" s="58"/>
      <c r="F913" s="58"/>
      <c r="G913" s="58"/>
      <c r="H913" s="58"/>
      <c r="I913" s="58"/>
      <c r="J913" s="58"/>
      <c r="K913" s="58"/>
      <c r="L913" s="58"/>
      <c r="M913" s="58"/>
      <c r="N913" s="58"/>
      <c r="O913" s="58"/>
      <c r="P913" s="58"/>
      <c r="Q913" s="58"/>
      <c r="R913" s="58"/>
      <c r="S913" s="58"/>
      <c r="T913" s="58"/>
      <c r="U913" s="58"/>
      <c r="V913" s="58"/>
      <c r="W913" s="58"/>
      <c r="X913" s="58"/>
    </row>
    <row r="914" spans="1:24" ht="15.75" customHeight="1" x14ac:dyDescent="0.2">
      <c r="A914" s="58"/>
      <c r="B914" s="58"/>
      <c r="C914" s="58"/>
      <c r="D914" s="58"/>
      <c r="E914" s="58"/>
      <c r="F914" s="58"/>
      <c r="G914" s="58"/>
      <c r="H914" s="58"/>
      <c r="I914" s="58"/>
      <c r="J914" s="58"/>
      <c r="K914" s="58"/>
      <c r="L914" s="58"/>
      <c r="M914" s="58"/>
      <c r="N914" s="58"/>
      <c r="O914" s="58"/>
      <c r="P914" s="58"/>
      <c r="Q914" s="58"/>
      <c r="R914" s="58"/>
      <c r="S914" s="58"/>
      <c r="T914" s="58"/>
      <c r="U914" s="58"/>
      <c r="V914" s="58"/>
      <c r="W914" s="58"/>
      <c r="X914" s="58"/>
    </row>
    <row r="915" spans="1:24" ht="15.75" customHeight="1" x14ac:dyDescent="0.2">
      <c r="A915" s="58"/>
      <c r="B915" s="58"/>
      <c r="C915" s="58"/>
      <c r="D915" s="58"/>
      <c r="E915" s="58"/>
      <c r="F915" s="58"/>
      <c r="G915" s="58"/>
      <c r="H915" s="58"/>
      <c r="I915" s="58"/>
      <c r="J915" s="58"/>
      <c r="K915" s="58"/>
      <c r="L915" s="58"/>
      <c r="M915" s="58"/>
      <c r="N915" s="58"/>
      <c r="O915" s="58"/>
      <c r="P915" s="58"/>
      <c r="Q915" s="58"/>
      <c r="R915" s="58"/>
      <c r="S915" s="58"/>
      <c r="T915" s="58"/>
      <c r="U915" s="58"/>
      <c r="V915" s="58"/>
      <c r="W915" s="58"/>
      <c r="X915" s="58"/>
    </row>
    <row r="916" spans="1:24" ht="15.75" customHeight="1" x14ac:dyDescent="0.2">
      <c r="A916" s="58"/>
      <c r="B916" s="58"/>
      <c r="C916" s="58"/>
      <c r="D916" s="58"/>
      <c r="E916" s="58"/>
      <c r="F916" s="58"/>
      <c r="G916" s="58"/>
      <c r="H916" s="58"/>
      <c r="I916" s="58"/>
      <c r="J916" s="58"/>
      <c r="K916" s="58"/>
      <c r="L916" s="58"/>
      <c r="M916" s="58"/>
      <c r="N916" s="58"/>
      <c r="O916" s="58"/>
      <c r="P916" s="58"/>
      <c r="Q916" s="58"/>
      <c r="R916" s="58"/>
      <c r="S916" s="58"/>
      <c r="T916" s="58"/>
      <c r="U916" s="58"/>
      <c r="V916" s="58"/>
      <c r="W916" s="58"/>
      <c r="X916" s="58"/>
    </row>
    <row r="917" spans="1:24" ht="15.75" customHeight="1" x14ac:dyDescent="0.2">
      <c r="A917" s="58"/>
      <c r="B917" s="58"/>
      <c r="C917" s="58"/>
      <c r="D917" s="58"/>
      <c r="E917" s="58"/>
      <c r="F917" s="58"/>
      <c r="G917" s="58"/>
      <c r="H917" s="58"/>
      <c r="I917" s="58"/>
      <c r="J917" s="58"/>
      <c r="K917" s="58"/>
      <c r="L917" s="58"/>
      <c r="M917" s="58"/>
      <c r="N917" s="58"/>
      <c r="O917" s="58"/>
      <c r="P917" s="58"/>
      <c r="Q917" s="58"/>
      <c r="R917" s="58"/>
      <c r="S917" s="58"/>
      <c r="T917" s="58"/>
      <c r="U917" s="58"/>
      <c r="V917" s="58"/>
      <c r="W917" s="58"/>
      <c r="X917" s="58"/>
    </row>
    <row r="918" spans="1:24" ht="15.75" customHeight="1" x14ac:dyDescent="0.2">
      <c r="A918" s="58"/>
      <c r="B918" s="58"/>
      <c r="C918" s="58"/>
      <c r="D918" s="58"/>
      <c r="E918" s="58"/>
      <c r="F918" s="58"/>
      <c r="G918" s="58"/>
      <c r="H918" s="58"/>
      <c r="I918" s="58"/>
      <c r="J918" s="58"/>
      <c r="K918" s="58"/>
      <c r="L918" s="58"/>
      <c r="M918" s="58"/>
      <c r="N918" s="58"/>
      <c r="O918" s="58"/>
      <c r="P918" s="58"/>
      <c r="Q918" s="58"/>
      <c r="R918" s="58"/>
      <c r="S918" s="58"/>
      <c r="T918" s="58"/>
      <c r="U918" s="58"/>
      <c r="V918" s="58"/>
      <c r="W918" s="58"/>
      <c r="X918" s="58"/>
    </row>
    <row r="919" spans="1:24" ht="15.75" customHeight="1" x14ac:dyDescent="0.2">
      <c r="A919" s="58"/>
      <c r="B919" s="58"/>
      <c r="C919" s="58"/>
      <c r="D919" s="58"/>
      <c r="E919" s="58"/>
      <c r="F919" s="58"/>
      <c r="G919" s="58"/>
      <c r="H919" s="58"/>
      <c r="I919" s="58"/>
      <c r="J919" s="58"/>
      <c r="K919" s="58"/>
      <c r="L919" s="58"/>
      <c r="M919" s="58"/>
      <c r="N919" s="58"/>
      <c r="O919" s="58"/>
      <c r="P919" s="58"/>
      <c r="Q919" s="58"/>
      <c r="R919" s="58"/>
      <c r="S919" s="58"/>
      <c r="T919" s="58"/>
      <c r="U919" s="58"/>
      <c r="V919" s="58"/>
      <c r="W919" s="58"/>
      <c r="X919" s="58"/>
    </row>
    <row r="920" spans="1:24" ht="15.75" customHeight="1" x14ac:dyDescent="0.2">
      <c r="A920" s="58"/>
      <c r="B920" s="58"/>
      <c r="C920" s="58"/>
      <c r="D920" s="58"/>
      <c r="E920" s="58"/>
      <c r="F920" s="58"/>
      <c r="G920" s="58"/>
      <c r="H920" s="58"/>
      <c r="I920" s="58"/>
      <c r="J920" s="58"/>
      <c r="K920" s="58"/>
      <c r="L920" s="58"/>
      <c r="M920" s="58"/>
      <c r="N920" s="58"/>
      <c r="O920" s="58"/>
      <c r="P920" s="58"/>
      <c r="Q920" s="58"/>
      <c r="R920" s="58"/>
      <c r="S920" s="58"/>
      <c r="T920" s="58"/>
      <c r="U920" s="58"/>
      <c r="V920" s="58"/>
      <c r="W920" s="58"/>
      <c r="X920" s="58"/>
    </row>
    <row r="921" spans="1:24" ht="15.75" customHeight="1" x14ac:dyDescent="0.2">
      <c r="A921" s="58"/>
      <c r="B921" s="58"/>
      <c r="C921" s="58"/>
      <c r="D921" s="58"/>
      <c r="E921" s="58"/>
      <c r="F921" s="58"/>
      <c r="G921" s="58"/>
      <c r="H921" s="58"/>
      <c r="I921" s="58"/>
      <c r="J921" s="58"/>
      <c r="K921" s="58"/>
      <c r="L921" s="58"/>
      <c r="M921" s="58"/>
      <c r="N921" s="58"/>
      <c r="O921" s="58"/>
      <c r="P921" s="58"/>
      <c r="Q921" s="58"/>
      <c r="R921" s="58"/>
      <c r="S921" s="58"/>
      <c r="T921" s="58"/>
      <c r="U921" s="58"/>
      <c r="V921" s="58"/>
      <c r="W921" s="58"/>
      <c r="X921" s="58"/>
    </row>
    <row r="922" spans="1:24" ht="15.75" customHeight="1" x14ac:dyDescent="0.2">
      <c r="A922" s="58"/>
      <c r="B922" s="58"/>
      <c r="C922" s="58"/>
      <c r="D922" s="58"/>
      <c r="E922" s="58"/>
      <c r="F922" s="58"/>
      <c r="G922" s="58"/>
      <c r="H922" s="58"/>
      <c r="I922" s="58"/>
      <c r="J922" s="58"/>
      <c r="K922" s="58"/>
      <c r="L922" s="58"/>
      <c r="M922" s="58"/>
      <c r="N922" s="58"/>
      <c r="O922" s="58"/>
      <c r="P922" s="58"/>
      <c r="Q922" s="58"/>
      <c r="R922" s="58"/>
      <c r="S922" s="58"/>
      <c r="T922" s="58"/>
      <c r="U922" s="58"/>
      <c r="V922" s="58"/>
      <c r="W922" s="58"/>
      <c r="X922" s="58"/>
    </row>
    <row r="923" spans="1:24" ht="15.75" customHeight="1" x14ac:dyDescent="0.2">
      <c r="A923" s="58"/>
      <c r="B923" s="58"/>
      <c r="C923" s="58"/>
      <c r="D923" s="58"/>
      <c r="E923" s="58"/>
      <c r="F923" s="58"/>
      <c r="G923" s="58"/>
      <c r="H923" s="58"/>
      <c r="I923" s="58"/>
      <c r="J923" s="58"/>
      <c r="K923" s="58"/>
      <c r="L923" s="58"/>
      <c r="M923" s="58"/>
      <c r="N923" s="58"/>
      <c r="O923" s="58"/>
      <c r="P923" s="58"/>
      <c r="Q923" s="58"/>
      <c r="R923" s="58"/>
      <c r="S923" s="58"/>
      <c r="T923" s="58"/>
      <c r="U923" s="58"/>
      <c r="V923" s="58"/>
      <c r="W923" s="58"/>
      <c r="X923" s="58"/>
    </row>
    <row r="924" spans="1:24" ht="15.75" customHeight="1" x14ac:dyDescent="0.2">
      <c r="A924" s="58"/>
      <c r="B924" s="58"/>
      <c r="C924" s="58"/>
      <c r="D924" s="58"/>
      <c r="E924" s="58"/>
      <c r="F924" s="58"/>
      <c r="G924" s="58"/>
      <c r="H924" s="58"/>
      <c r="I924" s="58"/>
      <c r="J924" s="58"/>
      <c r="K924" s="58"/>
      <c r="L924" s="58"/>
      <c r="M924" s="58"/>
      <c r="N924" s="58"/>
      <c r="O924" s="58"/>
      <c r="P924" s="58"/>
      <c r="Q924" s="58"/>
      <c r="R924" s="58"/>
      <c r="S924" s="58"/>
      <c r="T924" s="58"/>
      <c r="U924" s="58"/>
      <c r="V924" s="58"/>
      <c r="W924" s="58"/>
      <c r="X924" s="58"/>
    </row>
    <row r="925" spans="1:24" ht="15.75" customHeight="1" x14ac:dyDescent="0.2">
      <c r="A925" s="58"/>
      <c r="B925" s="58"/>
      <c r="C925" s="58"/>
      <c r="D925" s="58"/>
      <c r="E925" s="58"/>
      <c r="F925" s="58"/>
      <c r="G925" s="58"/>
      <c r="H925" s="58"/>
      <c r="I925" s="58"/>
      <c r="J925" s="58"/>
      <c r="K925" s="58"/>
      <c r="L925" s="58"/>
      <c r="M925" s="58"/>
      <c r="N925" s="58"/>
      <c r="O925" s="58"/>
      <c r="P925" s="58"/>
      <c r="Q925" s="58"/>
      <c r="R925" s="58"/>
      <c r="S925" s="58"/>
      <c r="T925" s="58"/>
      <c r="U925" s="58"/>
      <c r="V925" s="58"/>
      <c r="W925" s="58"/>
      <c r="X925" s="58"/>
    </row>
    <row r="926" spans="1:24" ht="15.75" customHeight="1" x14ac:dyDescent="0.2">
      <c r="A926" s="58"/>
      <c r="B926" s="58"/>
      <c r="C926" s="58"/>
      <c r="D926" s="58"/>
      <c r="E926" s="58"/>
      <c r="F926" s="58"/>
      <c r="G926" s="58"/>
      <c r="H926" s="58"/>
      <c r="I926" s="58"/>
      <c r="J926" s="58"/>
      <c r="K926" s="58"/>
      <c r="L926" s="58"/>
      <c r="M926" s="58"/>
      <c r="N926" s="58"/>
      <c r="O926" s="58"/>
      <c r="P926" s="58"/>
      <c r="Q926" s="58"/>
      <c r="R926" s="58"/>
      <c r="S926" s="58"/>
      <c r="T926" s="58"/>
      <c r="U926" s="58"/>
      <c r="V926" s="58"/>
      <c r="W926" s="58"/>
      <c r="X926" s="58"/>
    </row>
    <row r="927" spans="1:24" ht="15.75" customHeight="1" x14ac:dyDescent="0.2">
      <c r="A927" s="58"/>
      <c r="B927" s="58"/>
      <c r="C927" s="58"/>
      <c r="D927" s="58"/>
      <c r="E927" s="58"/>
      <c r="F927" s="58"/>
      <c r="G927" s="58"/>
      <c r="H927" s="58"/>
      <c r="I927" s="58"/>
      <c r="J927" s="58"/>
      <c r="K927" s="58"/>
      <c r="L927" s="58"/>
      <c r="M927" s="58"/>
      <c r="N927" s="58"/>
      <c r="O927" s="58"/>
      <c r="P927" s="58"/>
      <c r="Q927" s="58"/>
      <c r="R927" s="58"/>
      <c r="S927" s="58"/>
      <c r="T927" s="58"/>
      <c r="U927" s="58"/>
      <c r="V927" s="58"/>
      <c r="W927" s="58"/>
      <c r="X927" s="58"/>
    </row>
    <row r="928" spans="1:24" ht="15.75" customHeight="1" x14ac:dyDescent="0.2">
      <c r="A928" s="58"/>
      <c r="B928" s="58"/>
      <c r="C928" s="58"/>
      <c r="D928" s="58"/>
      <c r="E928" s="58"/>
      <c r="F928" s="58"/>
      <c r="G928" s="58"/>
      <c r="H928" s="58"/>
      <c r="I928" s="58"/>
      <c r="J928" s="58"/>
      <c r="K928" s="58"/>
      <c r="L928" s="58"/>
      <c r="M928" s="58"/>
      <c r="N928" s="58"/>
      <c r="O928" s="58"/>
      <c r="P928" s="58"/>
      <c r="Q928" s="58"/>
      <c r="R928" s="58"/>
      <c r="S928" s="58"/>
      <c r="T928" s="58"/>
      <c r="U928" s="58"/>
      <c r="V928" s="58"/>
      <c r="W928" s="58"/>
      <c r="X928" s="58"/>
    </row>
    <row r="929" spans="1:24" ht="15.75" customHeight="1" x14ac:dyDescent="0.2">
      <c r="A929" s="58"/>
      <c r="B929" s="58"/>
      <c r="C929" s="58"/>
      <c r="D929" s="58"/>
      <c r="E929" s="58"/>
      <c r="F929" s="58"/>
      <c r="G929" s="58"/>
      <c r="H929" s="58"/>
      <c r="I929" s="58"/>
      <c r="J929" s="58"/>
      <c r="K929" s="58"/>
      <c r="L929" s="58"/>
      <c r="M929" s="58"/>
      <c r="N929" s="58"/>
      <c r="O929" s="58"/>
      <c r="P929" s="58"/>
      <c r="Q929" s="58"/>
      <c r="R929" s="58"/>
      <c r="S929" s="58"/>
      <c r="T929" s="58"/>
      <c r="U929" s="58"/>
      <c r="V929" s="58"/>
      <c r="W929" s="58"/>
      <c r="X929" s="58"/>
    </row>
    <row r="930" spans="1:24" ht="15.75" customHeight="1" x14ac:dyDescent="0.2">
      <c r="A930" s="58"/>
      <c r="B930" s="58"/>
      <c r="C930" s="58"/>
      <c r="D930" s="58"/>
      <c r="E930" s="58"/>
      <c r="F930" s="58"/>
      <c r="G930" s="58"/>
      <c r="H930" s="58"/>
      <c r="I930" s="58"/>
      <c r="J930" s="58"/>
      <c r="K930" s="58"/>
      <c r="L930" s="58"/>
      <c r="M930" s="58"/>
      <c r="N930" s="58"/>
      <c r="O930" s="58"/>
      <c r="P930" s="58"/>
      <c r="Q930" s="58"/>
      <c r="R930" s="58"/>
      <c r="S930" s="58"/>
      <c r="T930" s="58"/>
      <c r="U930" s="58"/>
      <c r="V930" s="58"/>
      <c r="W930" s="58"/>
      <c r="X930" s="58"/>
    </row>
    <row r="931" spans="1:24" ht="15.75" customHeight="1" x14ac:dyDescent="0.2">
      <c r="A931" s="58"/>
      <c r="B931" s="58"/>
      <c r="C931" s="58"/>
      <c r="D931" s="58"/>
      <c r="E931" s="58"/>
      <c r="F931" s="58"/>
      <c r="G931" s="58"/>
      <c r="H931" s="58"/>
      <c r="I931" s="58"/>
      <c r="J931" s="58"/>
      <c r="K931" s="58"/>
      <c r="L931" s="58"/>
      <c r="M931" s="58"/>
      <c r="N931" s="58"/>
      <c r="O931" s="58"/>
      <c r="P931" s="58"/>
      <c r="Q931" s="58"/>
      <c r="R931" s="58"/>
      <c r="S931" s="58"/>
      <c r="T931" s="58"/>
      <c r="U931" s="58"/>
      <c r="V931" s="58"/>
      <c r="W931" s="58"/>
      <c r="X931" s="58"/>
    </row>
    <row r="932" spans="1:24" ht="15.75" customHeight="1" x14ac:dyDescent="0.2">
      <c r="A932" s="58"/>
      <c r="B932" s="58"/>
      <c r="C932" s="58"/>
      <c r="D932" s="58"/>
      <c r="E932" s="58"/>
      <c r="F932" s="58"/>
      <c r="G932" s="58"/>
      <c r="H932" s="58"/>
      <c r="I932" s="58"/>
      <c r="J932" s="58"/>
      <c r="K932" s="58"/>
      <c r="L932" s="58"/>
      <c r="M932" s="58"/>
      <c r="N932" s="58"/>
      <c r="O932" s="58"/>
      <c r="P932" s="58"/>
      <c r="Q932" s="58"/>
      <c r="R932" s="58"/>
      <c r="S932" s="58"/>
      <c r="T932" s="58"/>
      <c r="U932" s="58"/>
      <c r="V932" s="58"/>
      <c r="W932" s="58"/>
      <c r="X932" s="58"/>
    </row>
    <row r="933" spans="1:24" ht="15.75" customHeight="1" x14ac:dyDescent="0.2">
      <c r="A933" s="58"/>
      <c r="B933" s="58"/>
      <c r="C933" s="58"/>
      <c r="D933" s="58"/>
      <c r="E933" s="58"/>
      <c r="F933" s="58"/>
      <c r="G933" s="58"/>
      <c r="H933" s="58"/>
      <c r="I933" s="58"/>
      <c r="J933" s="58"/>
      <c r="K933" s="58"/>
      <c r="L933" s="58"/>
      <c r="M933" s="58"/>
      <c r="N933" s="58"/>
      <c r="O933" s="58"/>
      <c r="P933" s="58"/>
      <c r="Q933" s="58"/>
      <c r="R933" s="58"/>
      <c r="S933" s="58"/>
      <c r="T933" s="58"/>
      <c r="U933" s="58"/>
      <c r="V933" s="58"/>
      <c r="W933" s="58"/>
      <c r="X933" s="58"/>
    </row>
    <row r="934" spans="1:24" ht="15.75" customHeight="1" x14ac:dyDescent="0.2">
      <c r="A934" s="58"/>
      <c r="B934" s="58"/>
      <c r="C934" s="58"/>
      <c r="D934" s="58"/>
      <c r="E934" s="58"/>
      <c r="F934" s="58"/>
      <c r="G934" s="58"/>
      <c r="H934" s="58"/>
      <c r="I934" s="58"/>
      <c r="J934" s="58"/>
      <c r="K934" s="58"/>
      <c r="L934" s="58"/>
      <c r="M934" s="58"/>
      <c r="N934" s="58"/>
      <c r="O934" s="58"/>
      <c r="P934" s="58"/>
      <c r="Q934" s="58"/>
      <c r="R934" s="58"/>
      <c r="S934" s="58"/>
      <c r="T934" s="58"/>
      <c r="U934" s="58"/>
      <c r="V934" s="58"/>
      <c r="W934" s="58"/>
      <c r="X934" s="58"/>
    </row>
    <row r="935" spans="1:24" ht="15.75" customHeight="1" x14ac:dyDescent="0.2">
      <c r="A935" s="58"/>
      <c r="B935" s="58"/>
      <c r="C935" s="58"/>
      <c r="D935" s="58"/>
      <c r="E935" s="58"/>
      <c r="F935" s="58"/>
      <c r="G935" s="58"/>
      <c r="H935" s="58"/>
      <c r="I935" s="58"/>
      <c r="J935" s="58"/>
      <c r="K935" s="58"/>
      <c r="L935" s="58"/>
      <c r="M935" s="58"/>
      <c r="N935" s="58"/>
      <c r="O935" s="58"/>
      <c r="P935" s="58"/>
      <c r="Q935" s="58"/>
      <c r="R935" s="58"/>
      <c r="S935" s="58"/>
      <c r="T935" s="58"/>
      <c r="U935" s="58"/>
      <c r="V935" s="58"/>
      <c r="W935" s="58"/>
      <c r="X935" s="58"/>
    </row>
    <row r="936" spans="1:24" ht="15.75" customHeight="1" x14ac:dyDescent="0.2">
      <c r="A936" s="58"/>
      <c r="B936" s="58"/>
      <c r="C936" s="58"/>
      <c r="D936" s="58"/>
      <c r="E936" s="58"/>
      <c r="F936" s="58"/>
      <c r="G936" s="58"/>
      <c r="H936" s="58"/>
      <c r="I936" s="58"/>
      <c r="J936" s="58"/>
      <c r="K936" s="58"/>
      <c r="L936" s="58"/>
      <c r="M936" s="58"/>
      <c r="N936" s="58"/>
      <c r="O936" s="58"/>
      <c r="P936" s="58"/>
      <c r="Q936" s="58"/>
      <c r="R936" s="58"/>
      <c r="S936" s="58"/>
      <c r="T936" s="58"/>
      <c r="U936" s="58"/>
      <c r="V936" s="58"/>
      <c r="W936" s="58"/>
      <c r="X936" s="58"/>
    </row>
    <row r="937" spans="1:24" ht="15.75" customHeight="1" x14ac:dyDescent="0.2">
      <c r="A937" s="58"/>
      <c r="B937" s="58"/>
      <c r="C937" s="58"/>
      <c r="D937" s="58"/>
      <c r="E937" s="58"/>
      <c r="F937" s="58"/>
      <c r="G937" s="58"/>
      <c r="H937" s="58"/>
      <c r="I937" s="58"/>
      <c r="J937" s="58"/>
      <c r="K937" s="58"/>
      <c r="L937" s="58"/>
      <c r="M937" s="58"/>
      <c r="N937" s="58"/>
      <c r="O937" s="58"/>
      <c r="P937" s="58"/>
      <c r="Q937" s="58"/>
      <c r="R937" s="58"/>
      <c r="S937" s="58"/>
      <c r="T937" s="58"/>
      <c r="U937" s="58"/>
      <c r="V937" s="58"/>
      <c r="W937" s="58"/>
      <c r="X937" s="58"/>
    </row>
    <row r="938" spans="1:24" ht="15.75" customHeight="1" x14ac:dyDescent="0.2">
      <c r="A938" s="58"/>
      <c r="B938" s="58"/>
      <c r="C938" s="58"/>
      <c r="D938" s="58"/>
      <c r="E938" s="58"/>
      <c r="F938" s="58"/>
      <c r="G938" s="58"/>
      <c r="H938" s="58"/>
      <c r="I938" s="58"/>
      <c r="J938" s="58"/>
      <c r="K938" s="58"/>
      <c r="L938" s="58"/>
      <c r="M938" s="58"/>
      <c r="N938" s="58"/>
      <c r="O938" s="58"/>
      <c r="P938" s="58"/>
      <c r="Q938" s="58"/>
      <c r="R938" s="58"/>
      <c r="S938" s="58"/>
      <c r="T938" s="58"/>
      <c r="U938" s="58"/>
      <c r="V938" s="58"/>
      <c r="W938" s="58"/>
      <c r="X938" s="58"/>
    </row>
    <row r="939" spans="1:24" ht="15.75" customHeight="1" x14ac:dyDescent="0.2">
      <c r="A939" s="58"/>
      <c r="B939" s="58"/>
      <c r="C939" s="58"/>
      <c r="D939" s="58"/>
      <c r="E939" s="58"/>
      <c r="F939" s="58"/>
      <c r="G939" s="58"/>
      <c r="H939" s="58"/>
      <c r="I939" s="58"/>
      <c r="J939" s="58"/>
      <c r="K939" s="58"/>
      <c r="L939" s="58"/>
      <c r="M939" s="58"/>
      <c r="N939" s="58"/>
      <c r="O939" s="58"/>
      <c r="P939" s="58"/>
      <c r="Q939" s="58"/>
      <c r="R939" s="58"/>
      <c r="S939" s="58"/>
      <c r="T939" s="58"/>
      <c r="U939" s="58"/>
      <c r="V939" s="58"/>
      <c r="W939" s="58"/>
      <c r="X939" s="58"/>
    </row>
    <row r="940" spans="1:24" ht="15.75" customHeight="1" x14ac:dyDescent="0.2">
      <c r="A940" s="58"/>
      <c r="B940" s="58"/>
      <c r="C940" s="58"/>
      <c r="D940" s="58"/>
      <c r="E940" s="58"/>
      <c r="F940" s="58"/>
      <c r="G940" s="58"/>
      <c r="H940" s="58"/>
      <c r="I940" s="58"/>
      <c r="J940" s="58"/>
      <c r="K940" s="58"/>
      <c r="L940" s="58"/>
      <c r="M940" s="58"/>
      <c r="N940" s="58"/>
      <c r="O940" s="58"/>
      <c r="P940" s="58"/>
      <c r="Q940" s="58"/>
      <c r="R940" s="58"/>
      <c r="S940" s="58"/>
      <c r="T940" s="58"/>
      <c r="U940" s="58"/>
      <c r="V940" s="58"/>
      <c r="W940" s="58"/>
      <c r="X940" s="58"/>
    </row>
    <row r="941" spans="1:24" ht="15.75" customHeight="1" x14ac:dyDescent="0.2">
      <c r="A941" s="58"/>
      <c r="B941" s="58"/>
      <c r="C941" s="58"/>
      <c r="D941" s="58"/>
      <c r="E941" s="58"/>
      <c r="F941" s="58"/>
      <c r="G941" s="58"/>
      <c r="H941" s="58"/>
      <c r="I941" s="58"/>
      <c r="J941" s="58"/>
      <c r="K941" s="58"/>
      <c r="L941" s="58"/>
      <c r="M941" s="58"/>
      <c r="N941" s="58"/>
      <c r="O941" s="58"/>
      <c r="P941" s="58"/>
      <c r="Q941" s="58"/>
      <c r="R941" s="58"/>
      <c r="S941" s="58"/>
      <c r="T941" s="58"/>
      <c r="U941" s="58"/>
      <c r="V941" s="58"/>
      <c r="W941" s="58"/>
      <c r="X941" s="58"/>
    </row>
    <row r="942" spans="1:24" ht="15.75" customHeight="1" x14ac:dyDescent="0.2">
      <c r="A942" s="58"/>
      <c r="B942" s="58"/>
      <c r="C942" s="58"/>
      <c r="D942" s="58"/>
      <c r="E942" s="58"/>
      <c r="F942" s="58"/>
      <c r="G942" s="58"/>
      <c r="H942" s="58"/>
      <c r="I942" s="58"/>
      <c r="J942" s="58"/>
      <c r="K942" s="58"/>
      <c r="L942" s="58"/>
      <c r="M942" s="58"/>
      <c r="N942" s="58"/>
      <c r="O942" s="58"/>
      <c r="P942" s="58"/>
      <c r="Q942" s="58"/>
      <c r="R942" s="58"/>
      <c r="S942" s="58"/>
      <c r="T942" s="58"/>
      <c r="U942" s="58"/>
      <c r="V942" s="58"/>
      <c r="W942" s="58"/>
      <c r="X942" s="58"/>
    </row>
    <row r="943" spans="1:24" ht="15.75" customHeight="1" x14ac:dyDescent="0.2">
      <c r="A943" s="58"/>
      <c r="B943" s="58"/>
      <c r="C943" s="58"/>
      <c r="D943" s="58"/>
      <c r="E943" s="58"/>
      <c r="F943" s="58"/>
      <c r="G943" s="58"/>
      <c r="H943" s="58"/>
      <c r="I943" s="58"/>
      <c r="J943" s="58"/>
      <c r="K943" s="58"/>
      <c r="L943" s="58"/>
      <c r="M943" s="58"/>
      <c r="N943" s="58"/>
      <c r="O943" s="58"/>
      <c r="P943" s="58"/>
      <c r="Q943" s="58"/>
      <c r="R943" s="58"/>
      <c r="S943" s="58"/>
      <c r="T943" s="58"/>
      <c r="U943" s="58"/>
      <c r="V943" s="58"/>
      <c r="W943" s="58"/>
      <c r="X943" s="58"/>
    </row>
    <row r="944" spans="1:24" ht="15.75" customHeight="1" x14ac:dyDescent="0.2">
      <c r="A944" s="58"/>
      <c r="B944" s="58"/>
      <c r="C944" s="58"/>
      <c r="D944" s="58"/>
      <c r="E944" s="58"/>
      <c r="F944" s="58"/>
      <c r="G944" s="58"/>
      <c r="H944" s="58"/>
      <c r="I944" s="58"/>
      <c r="J944" s="58"/>
      <c r="K944" s="58"/>
      <c r="L944" s="58"/>
      <c r="M944" s="58"/>
      <c r="N944" s="58"/>
      <c r="O944" s="58"/>
      <c r="P944" s="58"/>
      <c r="Q944" s="58"/>
      <c r="R944" s="58"/>
      <c r="S944" s="58"/>
      <c r="T944" s="58"/>
      <c r="U944" s="58"/>
      <c r="V944" s="58"/>
      <c r="W944" s="58"/>
      <c r="X944" s="58"/>
    </row>
    <row r="945" spans="1:24" ht="15.75" customHeight="1" x14ac:dyDescent="0.2">
      <c r="A945" s="58"/>
      <c r="B945" s="58"/>
      <c r="C945" s="58"/>
      <c r="D945" s="58"/>
      <c r="E945" s="58"/>
      <c r="F945" s="58"/>
      <c r="G945" s="58"/>
      <c r="H945" s="58"/>
      <c r="I945" s="58"/>
      <c r="J945" s="58"/>
      <c r="K945" s="58"/>
      <c r="L945" s="58"/>
      <c r="M945" s="58"/>
      <c r="N945" s="58"/>
      <c r="O945" s="58"/>
      <c r="P945" s="58"/>
      <c r="Q945" s="58"/>
      <c r="R945" s="58"/>
      <c r="S945" s="58"/>
      <c r="T945" s="58"/>
      <c r="U945" s="58"/>
      <c r="V945" s="58"/>
      <c r="W945" s="58"/>
      <c r="X945" s="58"/>
    </row>
    <row r="946" spans="1:24" ht="15.75" customHeight="1" x14ac:dyDescent="0.2">
      <c r="A946" s="58"/>
      <c r="B946" s="58"/>
      <c r="C946" s="58"/>
      <c r="D946" s="58"/>
      <c r="E946" s="58"/>
      <c r="F946" s="58"/>
      <c r="G946" s="58"/>
      <c r="H946" s="58"/>
      <c r="I946" s="58"/>
      <c r="J946" s="58"/>
      <c r="K946" s="58"/>
      <c r="L946" s="58"/>
      <c r="M946" s="58"/>
      <c r="N946" s="58"/>
      <c r="O946" s="58"/>
      <c r="P946" s="58"/>
      <c r="Q946" s="58"/>
      <c r="R946" s="58"/>
      <c r="S946" s="58"/>
      <c r="T946" s="58"/>
      <c r="U946" s="58"/>
      <c r="V946" s="58"/>
      <c r="W946" s="58"/>
      <c r="X946" s="58"/>
    </row>
    <row r="947" spans="1:24" ht="15.75" customHeight="1" x14ac:dyDescent="0.2">
      <c r="A947" s="58"/>
      <c r="B947" s="58"/>
      <c r="C947" s="58"/>
      <c r="D947" s="58"/>
      <c r="E947" s="58"/>
      <c r="F947" s="58"/>
      <c r="G947" s="58"/>
      <c r="H947" s="58"/>
      <c r="I947" s="58"/>
      <c r="J947" s="58"/>
      <c r="K947" s="58"/>
      <c r="L947" s="58"/>
      <c r="M947" s="58"/>
      <c r="N947" s="58"/>
      <c r="O947" s="58"/>
      <c r="P947" s="58"/>
      <c r="Q947" s="58"/>
      <c r="R947" s="58"/>
      <c r="S947" s="58"/>
      <c r="T947" s="58"/>
      <c r="U947" s="58"/>
      <c r="V947" s="58"/>
      <c r="W947" s="58"/>
      <c r="X947" s="58"/>
    </row>
    <row r="948" spans="1:24" ht="15.75" customHeight="1" x14ac:dyDescent="0.2">
      <c r="A948" s="58"/>
      <c r="B948" s="58"/>
      <c r="C948" s="58"/>
      <c r="D948" s="58"/>
      <c r="E948" s="58"/>
      <c r="F948" s="58"/>
      <c r="G948" s="58"/>
      <c r="H948" s="58"/>
      <c r="I948" s="58"/>
      <c r="J948" s="58"/>
      <c r="K948" s="58"/>
      <c r="L948" s="58"/>
      <c r="M948" s="58"/>
      <c r="N948" s="58"/>
      <c r="O948" s="58"/>
      <c r="P948" s="58"/>
      <c r="Q948" s="58"/>
      <c r="R948" s="58"/>
      <c r="S948" s="58"/>
      <c r="T948" s="58"/>
      <c r="U948" s="58"/>
      <c r="V948" s="58"/>
      <c r="W948" s="58"/>
      <c r="X948" s="58"/>
    </row>
    <row r="949" spans="1:24" ht="15.75" customHeight="1" x14ac:dyDescent="0.2">
      <c r="A949" s="58"/>
      <c r="B949" s="58"/>
      <c r="C949" s="58"/>
      <c r="D949" s="58"/>
      <c r="E949" s="58"/>
      <c r="F949" s="58"/>
      <c r="G949" s="58"/>
      <c r="H949" s="58"/>
      <c r="I949" s="58"/>
      <c r="J949" s="58"/>
      <c r="K949" s="58"/>
      <c r="L949" s="58"/>
      <c r="M949" s="58"/>
      <c r="N949" s="58"/>
      <c r="O949" s="58"/>
      <c r="P949" s="58"/>
      <c r="Q949" s="58"/>
      <c r="R949" s="58"/>
      <c r="S949" s="58"/>
      <c r="T949" s="58"/>
      <c r="U949" s="58"/>
      <c r="V949" s="58"/>
      <c r="W949" s="58"/>
      <c r="X949" s="58"/>
    </row>
    <row r="950" spans="1:24" ht="15.75" customHeight="1" x14ac:dyDescent="0.2">
      <c r="A950" s="58"/>
      <c r="B950" s="58"/>
      <c r="C950" s="58"/>
      <c r="D950" s="58"/>
      <c r="E950" s="58"/>
      <c r="F950" s="58"/>
      <c r="G950" s="58"/>
      <c r="H950" s="58"/>
      <c r="I950" s="58"/>
      <c r="J950" s="58"/>
      <c r="K950" s="58"/>
      <c r="L950" s="58"/>
      <c r="M950" s="58"/>
      <c r="N950" s="58"/>
      <c r="O950" s="58"/>
      <c r="P950" s="58"/>
      <c r="Q950" s="58"/>
      <c r="R950" s="58"/>
      <c r="S950" s="58"/>
      <c r="T950" s="58"/>
      <c r="U950" s="58"/>
      <c r="V950" s="58"/>
      <c r="W950" s="58"/>
      <c r="X950" s="58"/>
    </row>
    <row r="951" spans="1:24" ht="15.75" customHeight="1" x14ac:dyDescent="0.2">
      <c r="A951" s="58"/>
      <c r="B951" s="58"/>
      <c r="C951" s="58"/>
      <c r="D951" s="58"/>
      <c r="E951" s="58"/>
      <c r="F951" s="58"/>
      <c r="G951" s="58"/>
      <c r="H951" s="58"/>
      <c r="I951" s="58"/>
      <c r="J951" s="58"/>
      <c r="K951" s="58"/>
      <c r="L951" s="58"/>
      <c r="M951" s="58"/>
      <c r="N951" s="58"/>
      <c r="O951" s="58"/>
      <c r="P951" s="58"/>
      <c r="Q951" s="58"/>
      <c r="R951" s="58"/>
      <c r="S951" s="58"/>
      <c r="T951" s="58"/>
      <c r="U951" s="58"/>
      <c r="V951" s="58"/>
      <c r="W951" s="58"/>
      <c r="X951" s="58"/>
    </row>
    <row r="952" spans="1:24" ht="15.75" customHeight="1" x14ac:dyDescent="0.2">
      <c r="A952" s="58"/>
      <c r="B952" s="58"/>
      <c r="C952" s="58"/>
      <c r="D952" s="58"/>
      <c r="E952" s="58"/>
      <c r="F952" s="58"/>
      <c r="G952" s="58"/>
      <c r="H952" s="58"/>
      <c r="I952" s="58"/>
      <c r="J952" s="58"/>
      <c r="K952" s="58"/>
      <c r="L952" s="58"/>
      <c r="M952" s="58"/>
      <c r="N952" s="58"/>
      <c r="O952" s="58"/>
      <c r="P952" s="58"/>
      <c r="Q952" s="58"/>
      <c r="R952" s="58"/>
      <c r="S952" s="58"/>
      <c r="T952" s="58"/>
      <c r="U952" s="58"/>
      <c r="V952" s="58"/>
      <c r="W952" s="58"/>
      <c r="X952" s="58"/>
    </row>
    <row r="953" spans="1:24" ht="15.75" customHeight="1" x14ac:dyDescent="0.2">
      <c r="A953" s="58"/>
      <c r="B953" s="58"/>
      <c r="C953" s="58"/>
      <c r="D953" s="58"/>
      <c r="E953" s="58"/>
      <c r="F953" s="58"/>
      <c r="G953" s="58"/>
      <c r="H953" s="58"/>
      <c r="I953" s="58"/>
      <c r="J953" s="58"/>
      <c r="K953" s="58"/>
      <c r="L953" s="58"/>
      <c r="M953" s="58"/>
      <c r="N953" s="58"/>
      <c r="O953" s="58"/>
      <c r="P953" s="58"/>
      <c r="Q953" s="58"/>
      <c r="R953" s="58"/>
      <c r="S953" s="58"/>
      <c r="T953" s="58"/>
      <c r="U953" s="58"/>
      <c r="V953" s="58"/>
      <c r="W953" s="58"/>
      <c r="X953" s="58"/>
    </row>
    <row r="954" spans="1:24" ht="15.75" customHeight="1" x14ac:dyDescent="0.2">
      <c r="A954" s="58"/>
      <c r="B954" s="58"/>
      <c r="C954" s="58"/>
      <c r="D954" s="58"/>
      <c r="E954" s="58"/>
      <c r="F954" s="58"/>
      <c r="G954" s="58"/>
      <c r="H954" s="58"/>
      <c r="I954" s="58"/>
      <c r="J954" s="58"/>
      <c r="K954" s="58"/>
      <c r="L954" s="58"/>
      <c r="M954" s="58"/>
      <c r="N954" s="58"/>
      <c r="O954" s="58"/>
      <c r="P954" s="58"/>
      <c r="Q954" s="58"/>
      <c r="R954" s="58"/>
      <c r="S954" s="58"/>
      <c r="T954" s="58"/>
      <c r="U954" s="58"/>
      <c r="V954" s="58"/>
      <c r="W954" s="58"/>
      <c r="X954" s="58"/>
    </row>
    <row r="955" spans="1:24" ht="15.75" customHeight="1" x14ac:dyDescent="0.2">
      <c r="A955" s="58"/>
      <c r="B955" s="58"/>
      <c r="C955" s="58"/>
      <c r="D955" s="58"/>
      <c r="E955" s="58"/>
      <c r="F955" s="58"/>
      <c r="G955" s="58"/>
      <c r="H955" s="58"/>
      <c r="I955" s="58"/>
      <c r="J955" s="58"/>
      <c r="K955" s="58"/>
      <c r="L955" s="58"/>
      <c r="M955" s="58"/>
      <c r="N955" s="58"/>
      <c r="O955" s="58"/>
      <c r="P955" s="58"/>
      <c r="Q955" s="58"/>
      <c r="R955" s="58"/>
      <c r="S955" s="58"/>
      <c r="T955" s="58"/>
      <c r="U955" s="58"/>
      <c r="V955" s="58"/>
      <c r="W955" s="58"/>
      <c r="X955" s="58"/>
    </row>
    <row r="956" spans="1:24" ht="15.75" customHeight="1" x14ac:dyDescent="0.2">
      <c r="A956" s="58"/>
      <c r="B956" s="58"/>
      <c r="C956" s="58"/>
      <c r="D956" s="58"/>
      <c r="E956" s="58"/>
      <c r="F956" s="58"/>
      <c r="G956" s="58"/>
      <c r="H956" s="58"/>
      <c r="I956" s="58"/>
      <c r="J956" s="58"/>
      <c r="K956" s="58"/>
      <c r="L956" s="58"/>
      <c r="M956" s="58"/>
      <c r="N956" s="58"/>
      <c r="O956" s="58"/>
      <c r="P956" s="58"/>
      <c r="Q956" s="58"/>
      <c r="R956" s="58"/>
      <c r="S956" s="58"/>
      <c r="T956" s="58"/>
      <c r="U956" s="58"/>
      <c r="V956" s="58"/>
      <c r="W956" s="58"/>
      <c r="X956" s="58"/>
    </row>
    <row r="957" spans="1:24" ht="15.75" customHeight="1" x14ac:dyDescent="0.2">
      <c r="A957" s="58"/>
      <c r="B957" s="58"/>
      <c r="C957" s="58"/>
      <c r="D957" s="58"/>
      <c r="E957" s="58"/>
      <c r="F957" s="58"/>
      <c r="G957" s="58"/>
      <c r="H957" s="58"/>
      <c r="I957" s="58"/>
      <c r="J957" s="58"/>
      <c r="K957" s="58"/>
      <c r="L957" s="58"/>
      <c r="M957" s="58"/>
      <c r="N957" s="58"/>
      <c r="O957" s="58"/>
      <c r="P957" s="58"/>
      <c r="Q957" s="58"/>
      <c r="R957" s="58"/>
      <c r="S957" s="58"/>
      <c r="T957" s="58"/>
      <c r="U957" s="58"/>
      <c r="V957" s="58"/>
      <c r="W957" s="58"/>
      <c r="X957" s="58"/>
    </row>
    <row r="958" spans="1:24" ht="15.75" customHeight="1" x14ac:dyDescent="0.2">
      <c r="A958" s="58"/>
      <c r="B958" s="58"/>
      <c r="C958" s="58"/>
      <c r="D958" s="58"/>
      <c r="E958" s="58"/>
      <c r="F958" s="58"/>
      <c r="G958" s="58"/>
      <c r="H958" s="58"/>
      <c r="I958" s="58"/>
      <c r="J958" s="58"/>
      <c r="K958" s="58"/>
      <c r="L958" s="58"/>
      <c r="M958" s="58"/>
      <c r="N958" s="58"/>
      <c r="O958" s="58"/>
      <c r="P958" s="58"/>
      <c r="Q958" s="58"/>
      <c r="R958" s="58"/>
      <c r="S958" s="58"/>
      <c r="T958" s="58"/>
      <c r="U958" s="58"/>
      <c r="V958" s="58"/>
      <c r="W958" s="58"/>
      <c r="X958" s="58"/>
    </row>
    <row r="959" spans="1:24" ht="15.75" customHeight="1" x14ac:dyDescent="0.2">
      <c r="A959" s="58"/>
      <c r="B959" s="58"/>
      <c r="C959" s="58"/>
      <c r="D959" s="58"/>
      <c r="E959" s="58"/>
      <c r="F959" s="58"/>
      <c r="G959" s="58"/>
      <c r="H959" s="58"/>
      <c r="I959" s="58"/>
      <c r="J959" s="58"/>
      <c r="K959" s="58"/>
      <c r="L959" s="58"/>
      <c r="M959" s="58"/>
      <c r="N959" s="58"/>
      <c r="O959" s="58"/>
      <c r="P959" s="58"/>
      <c r="Q959" s="58"/>
      <c r="R959" s="58"/>
      <c r="S959" s="58"/>
      <c r="T959" s="58"/>
      <c r="U959" s="58"/>
      <c r="V959" s="58"/>
      <c r="W959" s="58"/>
      <c r="X959" s="58"/>
    </row>
    <row r="960" spans="1:24" ht="15.75" customHeight="1" x14ac:dyDescent="0.2">
      <c r="A960" s="58"/>
      <c r="B960" s="58"/>
      <c r="C960" s="58"/>
      <c r="D960" s="58"/>
      <c r="E960" s="58"/>
      <c r="F960" s="58"/>
      <c r="G960" s="58"/>
      <c r="H960" s="58"/>
      <c r="I960" s="58"/>
      <c r="J960" s="58"/>
      <c r="K960" s="58"/>
      <c r="L960" s="58"/>
      <c r="M960" s="58"/>
      <c r="N960" s="58"/>
      <c r="O960" s="58"/>
      <c r="P960" s="58"/>
      <c r="Q960" s="58"/>
      <c r="R960" s="58"/>
      <c r="S960" s="58"/>
      <c r="T960" s="58"/>
      <c r="U960" s="58"/>
      <c r="V960" s="58"/>
      <c r="W960" s="58"/>
      <c r="X960" s="58"/>
    </row>
    <row r="961" spans="1:24" ht="15.75" customHeight="1" x14ac:dyDescent="0.2">
      <c r="A961" s="58"/>
      <c r="B961" s="58"/>
      <c r="C961" s="58"/>
      <c r="D961" s="58"/>
      <c r="E961" s="58"/>
      <c r="F961" s="58"/>
      <c r="G961" s="58"/>
      <c r="H961" s="58"/>
      <c r="I961" s="58"/>
      <c r="J961" s="58"/>
      <c r="K961" s="58"/>
      <c r="L961" s="58"/>
      <c r="M961" s="58"/>
      <c r="N961" s="58"/>
      <c r="O961" s="58"/>
      <c r="P961" s="58"/>
      <c r="Q961" s="58"/>
      <c r="R961" s="58"/>
      <c r="S961" s="58"/>
      <c r="T961" s="58"/>
      <c r="U961" s="58"/>
      <c r="V961" s="58"/>
      <c r="W961" s="58"/>
      <c r="X961" s="58"/>
    </row>
    <row r="962" spans="1:24" ht="15.75" customHeight="1" x14ac:dyDescent="0.2">
      <c r="A962" s="58"/>
      <c r="B962" s="58"/>
      <c r="C962" s="58"/>
      <c r="D962" s="58"/>
      <c r="E962" s="58"/>
      <c r="F962" s="58"/>
      <c r="G962" s="58"/>
      <c r="H962" s="58"/>
      <c r="I962" s="58"/>
      <c r="J962" s="58"/>
      <c r="K962" s="58"/>
      <c r="L962" s="58"/>
      <c r="M962" s="58"/>
      <c r="N962" s="58"/>
      <c r="O962" s="58"/>
      <c r="P962" s="58"/>
      <c r="Q962" s="58"/>
      <c r="R962" s="58"/>
      <c r="S962" s="58"/>
      <c r="T962" s="58"/>
      <c r="U962" s="58"/>
      <c r="V962" s="58"/>
      <c r="W962" s="58"/>
      <c r="X962" s="58"/>
    </row>
    <row r="963" spans="1:24" ht="15.75" customHeight="1" x14ac:dyDescent="0.2">
      <c r="A963" s="58"/>
      <c r="B963" s="58"/>
      <c r="C963" s="58"/>
      <c r="D963" s="58"/>
      <c r="E963" s="58"/>
      <c r="F963" s="58"/>
      <c r="G963" s="58"/>
      <c r="H963" s="58"/>
      <c r="I963" s="58"/>
      <c r="J963" s="58"/>
      <c r="K963" s="58"/>
      <c r="L963" s="58"/>
      <c r="M963" s="58"/>
      <c r="N963" s="58"/>
      <c r="O963" s="58"/>
      <c r="P963" s="58"/>
      <c r="Q963" s="58"/>
      <c r="R963" s="58"/>
      <c r="S963" s="58"/>
      <c r="T963" s="58"/>
      <c r="U963" s="58"/>
      <c r="V963" s="58"/>
      <c r="W963" s="58"/>
      <c r="X963" s="58"/>
    </row>
    <row r="964" spans="1:24" ht="15.75" customHeight="1" x14ac:dyDescent="0.2">
      <c r="A964" s="58"/>
      <c r="B964" s="58"/>
      <c r="C964" s="58"/>
      <c r="D964" s="58"/>
      <c r="E964" s="58"/>
      <c r="F964" s="58"/>
      <c r="G964" s="58"/>
      <c r="H964" s="58"/>
      <c r="I964" s="58"/>
      <c r="J964" s="58"/>
      <c r="K964" s="58"/>
      <c r="L964" s="58"/>
      <c r="M964" s="58"/>
      <c r="N964" s="58"/>
      <c r="O964" s="58"/>
      <c r="P964" s="58"/>
      <c r="Q964" s="58"/>
      <c r="R964" s="58"/>
      <c r="S964" s="58"/>
      <c r="T964" s="58"/>
      <c r="U964" s="58"/>
      <c r="V964" s="58"/>
      <c r="W964" s="58"/>
      <c r="X964" s="58"/>
    </row>
    <row r="965" spans="1:24" ht="15.75" customHeight="1" x14ac:dyDescent="0.2">
      <c r="A965" s="58"/>
      <c r="B965" s="58"/>
      <c r="C965" s="58"/>
      <c r="D965" s="58"/>
      <c r="E965" s="58"/>
      <c r="F965" s="58"/>
      <c r="G965" s="58"/>
      <c r="H965" s="58"/>
      <c r="I965" s="58"/>
      <c r="J965" s="58"/>
      <c r="K965" s="58"/>
      <c r="L965" s="58"/>
      <c r="M965" s="58"/>
      <c r="N965" s="58"/>
      <c r="O965" s="58"/>
      <c r="P965" s="58"/>
      <c r="Q965" s="58"/>
      <c r="R965" s="58"/>
      <c r="S965" s="58"/>
      <c r="T965" s="58"/>
      <c r="U965" s="58"/>
      <c r="V965" s="58"/>
      <c r="W965" s="58"/>
      <c r="X965" s="58"/>
    </row>
    <row r="966" spans="1:24" ht="15.75" customHeight="1" x14ac:dyDescent="0.2">
      <c r="A966" s="58"/>
      <c r="B966" s="58"/>
      <c r="C966" s="58"/>
      <c r="D966" s="58"/>
      <c r="E966" s="58"/>
      <c r="F966" s="58"/>
      <c r="G966" s="58"/>
      <c r="H966" s="58"/>
      <c r="I966" s="58"/>
      <c r="J966" s="58"/>
      <c r="K966" s="58"/>
      <c r="L966" s="58"/>
      <c r="M966" s="58"/>
      <c r="N966" s="58"/>
      <c r="O966" s="58"/>
      <c r="P966" s="58"/>
      <c r="Q966" s="58"/>
      <c r="R966" s="58"/>
      <c r="S966" s="58"/>
      <c r="T966" s="58"/>
      <c r="U966" s="58"/>
      <c r="V966" s="58"/>
      <c r="W966" s="58"/>
      <c r="X966" s="58"/>
    </row>
    <row r="967" spans="1:24" ht="15.75" customHeight="1" x14ac:dyDescent="0.2">
      <c r="A967" s="58"/>
      <c r="B967" s="58"/>
      <c r="C967" s="58"/>
      <c r="D967" s="58"/>
      <c r="E967" s="58"/>
      <c r="F967" s="58"/>
      <c r="G967" s="58"/>
      <c r="H967" s="58"/>
      <c r="I967" s="58"/>
      <c r="J967" s="58"/>
      <c r="K967" s="58"/>
      <c r="L967" s="58"/>
      <c r="M967" s="58"/>
      <c r="N967" s="58"/>
      <c r="O967" s="58"/>
      <c r="P967" s="58"/>
      <c r="Q967" s="58"/>
      <c r="R967" s="58"/>
      <c r="S967" s="58"/>
      <c r="T967" s="58"/>
      <c r="U967" s="58"/>
      <c r="V967" s="58"/>
      <c r="W967" s="58"/>
      <c r="X967" s="58"/>
    </row>
    <row r="968" spans="1:24" ht="15.75" customHeight="1" x14ac:dyDescent="0.2">
      <c r="A968" s="58"/>
      <c r="B968" s="58"/>
      <c r="C968" s="58"/>
      <c r="D968" s="58"/>
      <c r="E968" s="58"/>
      <c r="F968" s="58"/>
      <c r="G968" s="58"/>
      <c r="H968" s="58"/>
      <c r="I968" s="58"/>
      <c r="J968" s="58"/>
      <c r="K968" s="58"/>
      <c r="L968" s="58"/>
      <c r="M968" s="58"/>
      <c r="N968" s="58"/>
      <c r="O968" s="58"/>
      <c r="P968" s="58"/>
      <c r="Q968" s="58"/>
      <c r="R968" s="58"/>
      <c r="S968" s="58"/>
      <c r="T968" s="58"/>
      <c r="U968" s="58"/>
      <c r="V968" s="58"/>
      <c r="W968" s="58"/>
      <c r="X968" s="58"/>
    </row>
    <row r="969" spans="1:24" ht="15.75" customHeight="1" x14ac:dyDescent="0.2">
      <c r="A969" s="58"/>
      <c r="B969" s="58"/>
      <c r="C969" s="58"/>
      <c r="D969" s="58"/>
      <c r="E969" s="58"/>
      <c r="F969" s="58"/>
      <c r="G969" s="58"/>
      <c r="H969" s="58"/>
      <c r="I969" s="58"/>
      <c r="J969" s="58"/>
      <c r="K969" s="58"/>
      <c r="L969" s="58"/>
      <c r="M969" s="58"/>
      <c r="N969" s="58"/>
      <c r="O969" s="58"/>
      <c r="P969" s="58"/>
      <c r="Q969" s="58"/>
      <c r="R969" s="58"/>
      <c r="S969" s="58"/>
      <c r="T969" s="58"/>
      <c r="U969" s="58"/>
      <c r="V969" s="58"/>
      <c r="W969" s="58"/>
      <c r="X969" s="58"/>
    </row>
    <row r="970" spans="1:24" ht="15.75" customHeight="1" x14ac:dyDescent="0.2">
      <c r="A970" s="58"/>
      <c r="B970" s="58"/>
      <c r="C970" s="58"/>
      <c r="D970" s="58"/>
      <c r="E970" s="58"/>
      <c r="F970" s="58"/>
      <c r="G970" s="58"/>
      <c r="H970" s="58"/>
      <c r="I970" s="58"/>
      <c r="J970" s="58"/>
      <c r="K970" s="58"/>
      <c r="L970" s="58"/>
      <c r="M970" s="58"/>
      <c r="N970" s="58"/>
      <c r="O970" s="58"/>
      <c r="P970" s="58"/>
      <c r="Q970" s="58"/>
      <c r="R970" s="58"/>
      <c r="S970" s="58"/>
      <c r="T970" s="58"/>
      <c r="U970" s="58"/>
      <c r="V970" s="58"/>
      <c r="W970" s="58"/>
      <c r="X970" s="58"/>
    </row>
    <row r="971" spans="1:24" ht="15.75" customHeight="1" x14ac:dyDescent="0.2">
      <c r="A971" s="58"/>
      <c r="B971" s="58"/>
      <c r="C971" s="58"/>
      <c r="D971" s="58"/>
      <c r="E971" s="58"/>
      <c r="F971" s="58"/>
      <c r="G971" s="58"/>
      <c r="H971" s="58"/>
      <c r="I971" s="58"/>
      <c r="J971" s="58"/>
      <c r="K971" s="58"/>
      <c r="L971" s="58"/>
      <c r="M971" s="58"/>
      <c r="N971" s="58"/>
      <c r="O971" s="58"/>
      <c r="P971" s="58"/>
      <c r="Q971" s="58"/>
      <c r="R971" s="58"/>
      <c r="S971" s="58"/>
      <c r="T971" s="58"/>
      <c r="U971" s="58"/>
      <c r="V971" s="58"/>
      <c r="W971" s="58"/>
      <c r="X971" s="58"/>
    </row>
    <row r="972" spans="1:24" ht="15.75" customHeight="1" x14ac:dyDescent="0.2">
      <c r="A972" s="58"/>
      <c r="B972" s="58"/>
      <c r="C972" s="58"/>
      <c r="D972" s="58"/>
      <c r="E972" s="58"/>
      <c r="F972" s="58"/>
      <c r="G972" s="58"/>
      <c r="H972" s="58"/>
      <c r="I972" s="58"/>
      <c r="J972" s="58"/>
      <c r="K972" s="58"/>
      <c r="L972" s="58"/>
      <c r="M972" s="58"/>
      <c r="N972" s="58"/>
      <c r="O972" s="58"/>
      <c r="P972" s="58"/>
      <c r="Q972" s="58"/>
      <c r="R972" s="58"/>
      <c r="S972" s="58"/>
      <c r="T972" s="58"/>
      <c r="U972" s="58"/>
      <c r="V972" s="58"/>
      <c r="W972" s="58"/>
      <c r="X972" s="58"/>
    </row>
    <row r="973" spans="1:24" ht="15.75" customHeight="1" x14ac:dyDescent="0.2">
      <c r="A973" s="58"/>
      <c r="B973" s="58"/>
      <c r="C973" s="58"/>
      <c r="D973" s="58"/>
      <c r="E973" s="58"/>
      <c r="F973" s="58"/>
      <c r="G973" s="58"/>
      <c r="H973" s="58"/>
      <c r="I973" s="58"/>
      <c r="J973" s="58"/>
      <c r="K973" s="58"/>
      <c r="L973" s="58"/>
      <c r="M973" s="58"/>
      <c r="N973" s="58"/>
      <c r="O973" s="58"/>
      <c r="P973" s="58"/>
      <c r="Q973" s="58"/>
      <c r="R973" s="58"/>
      <c r="S973" s="58"/>
      <c r="T973" s="58"/>
      <c r="U973" s="58"/>
      <c r="V973" s="58"/>
      <c r="W973" s="58"/>
      <c r="X973" s="58"/>
    </row>
    <row r="974" spans="1:24" ht="15.75" customHeight="1" x14ac:dyDescent="0.2">
      <c r="A974" s="58"/>
      <c r="B974" s="58"/>
      <c r="C974" s="58"/>
      <c r="D974" s="58"/>
      <c r="E974" s="58"/>
      <c r="F974" s="58"/>
      <c r="G974" s="58"/>
      <c r="H974" s="58"/>
      <c r="I974" s="58"/>
      <c r="J974" s="58"/>
      <c r="K974" s="58"/>
      <c r="L974" s="58"/>
      <c r="M974" s="58"/>
      <c r="N974" s="58"/>
      <c r="O974" s="58"/>
      <c r="P974" s="58"/>
      <c r="Q974" s="58"/>
      <c r="R974" s="58"/>
      <c r="S974" s="58"/>
      <c r="T974" s="58"/>
      <c r="U974" s="58"/>
      <c r="V974" s="58"/>
      <c r="W974" s="58"/>
      <c r="X974" s="58"/>
    </row>
    <row r="975" spans="1:24" ht="15.75" customHeight="1" x14ac:dyDescent="0.2">
      <c r="A975" s="58"/>
      <c r="B975" s="58"/>
      <c r="C975" s="58"/>
      <c r="D975" s="58"/>
      <c r="E975" s="58"/>
      <c r="F975" s="58"/>
      <c r="G975" s="58"/>
      <c r="H975" s="58"/>
      <c r="I975" s="58"/>
      <c r="J975" s="58"/>
      <c r="K975" s="58"/>
      <c r="L975" s="58"/>
      <c r="M975" s="58"/>
      <c r="N975" s="58"/>
      <c r="O975" s="58"/>
      <c r="P975" s="58"/>
      <c r="Q975" s="58"/>
      <c r="R975" s="58"/>
      <c r="S975" s="58"/>
      <c r="T975" s="58"/>
      <c r="U975" s="58"/>
      <c r="V975" s="58"/>
      <c r="W975" s="58"/>
      <c r="X975" s="58"/>
    </row>
    <row r="976" spans="1:24" ht="15.75" customHeight="1" x14ac:dyDescent="0.2">
      <c r="A976" s="58"/>
      <c r="B976" s="58"/>
      <c r="C976" s="58"/>
      <c r="D976" s="58"/>
      <c r="E976" s="58"/>
      <c r="F976" s="58"/>
      <c r="G976" s="58"/>
      <c r="H976" s="58"/>
      <c r="I976" s="58"/>
      <c r="J976" s="58"/>
      <c r="K976" s="58"/>
      <c r="L976" s="58"/>
      <c r="M976" s="58"/>
      <c r="N976" s="58"/>
      <c r="O976" s="58"/>
      <c r="P976" s="58"/>
      <c r="Q976" s="58"/>
      <c r="R976" s="58"/>
      <c r="S976" s="58"/>
      <c r="T976" s="58"/>
      <c r="U976" s="58"/>
      <c r="V976" s="58"/>
      <c r="W976" s="58"/>
      <c r="X976" s="58"/>
    </row>
    <row r="977" spans="1:24" ht="15.75" customHeight="1" x14ac:dyDescent="0.2">
      <c r="A977" s="58"/>
      <c r="B977" s="58"/>
      <c r="C977" s="58"/>
      <c r="D977" s="58"/>
      <c r="E977" s="58"/>
      <c r="F977" s="58"/>
      <c r="G977" s="58"/>
      <c r="H977" s="58"/>
      <c r="I977" s="58"/>
      <c r="J977" s="58"/>
      <c r="K977" s="58"/>
      <c r="L977" s="58"/>
      <c r="M977" s="58"/>
      <c r="N977" s="58"/>
      <c r="O977" s="58"/>
      <c r="P977" s="58"/>
      <c r="Q977" s="58"/>
      <c r="R977" s="58"/>
      <c r="S977" s="58"/>
      <c r="T977" s="58"/>
      <c r="U977" s="58"/>
      <c r="V977" s="58"/>
      <c r="W977" s="58"/>
      <c r="X977" s="58"/>
    </row>
    <row r="978" spans="1:24" ht="15.75" customHeight="1" x14ac:dyDescent="0.2">
      <c r="A978" s="58"/>
      <c r="B978" s="58"/>
      <c r="C978" s="58"/>
      <c r="D978" s="58"/>
      <c r="E978" s="58"/>
      <c r="F978" s="58"/>
      <c r="G978" s="58"/>
      <c r="H978" s="58"/>
      <c r="I978" s="58"/>
      <c r="J978" s="58"/>
      <c r="K978" s="58"/>
      <c r="L978" s="58"/>
      <c r="M978" s="58"/>
      <c r="N978" s="58"/>
      <c r="O978" s="58"/>
      <c r="P978" s="58"/>
      <c r="Q978" s="58"/>
      <c r="R978" s="58"/>
      <c r="S978" s="58"/>
      <c r="T978" s="58"/>
      <c r="U978" s="58"/>
      <c r="V978" s="58"/>
      <c r="W978" s="58"/>
      <c r="X978" s="58"/>
    </row>
    <row r="979" spans="1:24" ht="15.75" customHeight="1" x14ac:dyDescent="0.2">
      <c r="A979" s="58"/>
      <c r="B979" s="58"/>
      <c r="C979" s="58"/>
      <c r="D979" s="58"/>
      <c r="E979" s="58"/>
      <c r="F979" s="58"/>
      <c r="G979" s="58"/>
      <c r="H979" s="58"/>
      <c r="I979" s="58"/>
      <c r="J979" s="58"/>
      <c r="K979" s="58"/>
      <c r="L979" s="58"/>
      <c r="M979" s="58"/>
      <c r="N979" s="58"/>
      <c r="O979" s="58"/>
      <c r="P979" s="58"/>
      <c r="Q979" s="58"/>
      <c r="R979" s="58"/>
      <c r="S979" s="58"/>
      <c r="T979" s="58"/>
      <c r="U979" s="58"/>
      <c r="V979" s="58"/>
      <c r="W979" s="58"/>
      <c r="X979" s="58"/>
    </row>
    <row r="980" spans="1:24" ht="15.75" customHeight="1" x14ac:dyDescent="0.2">
      <c r="A980" s="58"/>
      <c r="B980" s="58"/>
      <c r="C980" s="58"/>
      <c r="D980" s="58"/>
      <c r="E980" s="58"/>
      <c r="F980" s="58"/>
      <c r="G980" s="58"/>
      <c r="H980" s="58"/>
      <c r="I980" s="58"/>
      <c r="J980" s="58"/>
      <c r="K980" s="58"/>
      <c r="L980" s="58"/>
      <c r="M980" s="58"/>
      <c r="N980" s="58"/>
      <c r="O980" s="58"/>
      <c r="P980" s="58"/>
      <c r="Q980" s="58"/>
      <c r="R980" s="58"/>
      <c r="S980" s="58"/>
      <c r="T980" s="58"/>
      <c r="U980" s="58"/>
      <c r="V980" s="58"/>
      <c r="W980" s="58"/>
      <c r="X980" s="58"/>
    </row>
    <row r="981" spans="1:24" ht="15.75" customHeight="1" x14ac:dyDescent="0.2">
      <c r="A981" s="58"/>
      <c r="B981" s="58"/>
      <c r="C981" s="58"/>
      <c r="D981" s="58"/>
      <c r="E981" s="58"/>
      <c r="F981" s="58"/>
      <c r="G981" s="58"/>
      <c r="H981" s="58"/>
      <c r="I981" s="58"/>
      <c r="J981" s="58"/>
      <c r="K981" s="58"/>
      <c r="L981" s="58"/>
      <c r="M981" s="58"/>
      <c r="N981" s="58"/>
      <c r="O981" s="58"/>
      <c r="P981" s="58"/>
      <c r="Q981" s="58"/>
      <c r="R981" s="58"/>
      <c r="S981" s="58"/>
      <c r="T981" s="58"/>
      <c r="U981" s="58"/>
      <c r="V981" s="58"/>
      <c r="W981" s="58"/>
      <c r="X981" s="58"/>
    </row>
    <row r="982" spans="1:24" ht="15.75" customHeight="1" x14ac:dyDescent="0.2">
      <c r="A982" s="58"/>
      <c r="B982" s="58"/>
      <c r="C982" s="58"/>
      <c r="D982" s="58"/>
      <c r="E982" s="58"/>
      <c r="F982" s="58"/>
      <c r="G982" s="58"/>
      <c r="H982" s="58"/>
      <c r="I982" s="58"/>
      <c r="J982" s="58"/>
      <c r="K982" s="58"/>
      <c r="L982" s="58"/>
      <c r="M982" s="58"/>
      <c r="N982" s="58"/>
      <c r="O982" s="58"/>
      <c r="P982" s="58"/>
      <c r="Q982" s="58"/>
      <c r="R982" s="58"/>
      <c r="S982" s="58"/>
      <c r="T982" s="58"/>
      <c r="U982" s="58"/>
      <c r="V982" s="58"/>
      <c r="W982" s="58"/>
      <c r="X982" s="58"/>
    </row>
    <row r="983" spans="1:24" ht="15.75" customHeight="1" x14ac:dyDescent="0.2">
      <c r="A983" s="58"/>
      <c r="B983" s="58"/>
      <c r="C983" s="58"/>
      <c r="D983" s="58"/>
      <c r="E983" s="58"/>
      <c r="F983" s="58"/>
      <c r="G983" s="58"/>
      <c r="H983" s="58"/>
      <c r="I983" s="58"/>
      <c r="J983" s="58"/>
      <c r="K983" s="58"/>
      <c r="L983" s="58"/>
      <c r="M983" s="58"/>
      <c r="N983" s="58"/>
      <c r="O983" s="58"/>
      <c r="P983" s="58"/>
      <c r="Q983" s="58"/>
      <c r="R983" s="58"/>
      <c r="S983" s="58"/>
      <c r="T983" s="58"/>
      <c r="U983" s="58"/>
      <c r="V983" s="58"/>
      <c r="W983" s="58"/>
      <c r="X983" s="58"/>
    </row>
    <row r="984" spans="1:24" ht="15.75" customHeight="1" x14ac:dyDescent="0.2">
      <c r="A984" s="58"/>
      <c r="B984" s="58"/>
      <c r="C984" s="58"/>
      <c r="D984" s="58"/>
      <c r="E984" s="58"/>
      <c r="F984" s="58"/>
      <c r="G984" s="58"/>
      <c r="H984" s="58"/>
      <c r="I984" s="58"/>
      <c r="J984" s="58"/>
      <c r="K984" s="58"/>
      <c r="L984" s="58"/>
      <c r="M984" s="58"/>
      <c r="N984" s="58"/>
      <c r="O984" s="58"/>
      <c r="P984" s="58"/>
      <c r="Q984" s="58"/>
      <c r="R984" s="58"/>
      <c r="S984" s="58"/>
      <c r="T984" s="58"/>
      <c r="U984" s="58"/>
      <c r="V984" s="58"/>
      <c r="W984" s="58"/>
      <c r="X984" s="58"/>
    </row>
    <row r="985" spans="1:24" ht="15.75" customHeight="1" x14ac:dyDescent="0.2">
      <c r="A985" s="58"/>
      <c r="B985" s="58"/>
      <c r="C985" s="58"/>
      <c r="D985" s="58"/>
      <c r="E985" s="58"/>
      <c r="F985" s="58"/>
      <c r="G985" s="58"/>
      <c r="H985" s="58"/>
      <c r="I985" s="58"/>
      <c r="J985" s="58"/>
      <c r="K985" s="58"/>
      <c r="L985" s="58"/>
      <c r="M985" s="58"/>
      <c r="N985" s="58"/>
      <c r="O985" s="58"/>
      <c r="P985" s="58"/>
      <c r="Q985" s="58"/>
      <c r="R985" s="58"/>
      <c r="S985" s="58"/>
      <c r="T985" s="58"/>
      <c r="U985" s="58"/>
      <c r="V985" s="58"/>
      <c r="W985" s="58"/>
      <c r="X985" s="58"/>
    </row>
    <row r="986" spans="1:24" ht="15.75" customHeight="1" x14ac:dyDescent="0.2">
      <c r="A986" s="58"/>
      <c r="B986" s="58"/>
      <c r="C986" s="58"/>
      <c r="D986" s="58"/>
      <c r="E986" s="58"/>
      <c r="F986" s="58"/>
      <c r="G986" s="58"/>
      <c r="H986" s="58"/>
      <c r="I986" s="58"/>
      <c r="J986" s="58"/>
      <c r="K986" s="58"/>
      <c r="L986" s="58"/>
      <c r="M986" s="58"/>
      <c r="N986" s="58"/>
      <c r="O986" s="58"/>
      <c r="P986" s="58"/>
      <c r="Q986" s="58"/>
      <c r="R986" s="58"/>
      <c r="S986" s="58"/>
      <c r="T986" s="58"/>
      <c r="U986" s="58"/>
      <c r="V986" s="58"/>
      <c r="W986" s="58"/>
      <c r="X986" s="58"/>
    </row>
    <row r="987" spans="1:24" ht="15.75" customHeight="1" x14ac:dyDescent="0.2">
      <c r="A987" s="58"/>
      <c r="B987" s="58"/>
      <c r="C987" s="58"/>
      <c r="D987" s="58"/>
      <c r="E987" s="58"/>
      <c r="F987" s="58"/>
      <c r="G987" s="58"/>
      <c r="H987" s="58"/>
      <c r="I987" s="58"/>
      <c r="J987" s="58"/>
      <c r="K987" s="58"/>
      <c r="L987" s="58"/>
      <c r="M987" s="58"/>
      <c r="N987" s="58"/>
      <c r="O987" s="58"/>
      <c r="P987" s="58"/>
      <c r="Q987" s="58"/>
      <c r="R987" s="58"/>
      <c r="S987" s="58"/>
      <c r="T987" s="58"/>
      <c r="U987" s="58"/>
      <c r="V987" s="58"/>
      <c r="W987" s="58"/>
      <c r="X987" s="58"/>
    </row>
    <row r="988" spans="1:24" ht="15.75" customHeight="1" x14ac:dyDescent="0.2">
      <c r="A988" s="58"/>
      <c r="B988" s="58"/>
      <c r="C988" s="58"/>
      <c r="D988" s="58"/>
      <c r="E988" s="58"/>
      <c r="F988" s="58"/>
      <c r="G988" s="58"/>
      <c r="H988" s="58"/>
      <c r="I988" s="58"/>
      <c r="J988" s="58"/>
      <c r="K988" s="58"/>
      <c r="L988" s="58"/>
      <c r="M988" s="58"/>
      <c r="N988" s="58"/>
      <c r="O988" s="58"/>
      <c r="P988" s="58"/>
      <c r="Q988" s="58"/>
      <c r="R988" s="58"/>
      <c r="S988" s="58"/>
      <c r="T988" s="58"/>
      <c r="U988" s="58"/>
      <c r="V988" s="58"/>
      <c r="W988" s="58"/>
      <c r="X988" s="58"/>
    </row>
    <row r="989" spans="1:24" ht="15.75" customHeight="1" x14ac:dyDescent="0.2">
      <c r="A989" s="58"/>
      <c r="B989" s="58"/>
      <c r="C989" s="58"/>
      <c r="D989" s="58"/>
      <c r="E989" s="58"/>
      <c r="F989" s="58"/>
      <c r="G989" s="58"/>
      <c r="H989" s="58"/>
      <c r="I989" s="58"/>
      <c r="J989" s="58"/>
      <c r="K989" s="58"/>
      <c r="L989" s="58"/>
      <c r="M989" s="58"/>
      <c r="N989" s="58"/>
      <c r="O989" s="58"/>
      <c r="P989" s="58"/>
      <c r="Q989" s="58"/>
      <c r="R989" s="58"/>
      <c r="S989" s="58"/>
      <c r="T989" s="58"/>
      <c r="U989" s="58"/>
      <c r="V989" s="58"/>
      <c r="W989" s="58"/>
      <c r="X989" s="58"/>
    </row>
    <row r="990" spans="1:24" ht="15.75" customHeight="1" x14ac:dyDescent="0.2">
      <c r="A990" s="58"/>
      <c r="B990" s="58"/>
      <c r="C990" s="58"/>
      <c r="D990" s="58"/>
      <c r="E990" s="58"/>
      <c r="F990" s="58"/>
      <c r="G990" s="58"/>
      <c r="H990" s="58"/>
      <c r="I990" s="58"/>
      <c r="J990" s="58"/>
      <c r="K990" s="58"/>
      <c r="L990" s="58"/>
      <c r="M990" s="58"/>
      <c r="N990" s="58"/>
      <c r="O990" s="58"/>
      <c r="P990" s="58"/>
      <c r="Q990" s="58"/>
      <c r="R990" s="58"/>
      <c r="S990" s="58"/>
      <c r="T990" s="58"/>
      <c r="U990" s="58"/>
      <c r="V990" s="58"/>
      <c r="W990" s="58"/>
      <c r="X990" s="58"/>
    </row>
    <row r="991" spans="1:24" ht="15.75" customHeight="1" x14ac:dyDescent="0.2">
      <c r="A991" s="58"/>
      <c r="B991" s="58"/>
      <c r="C991" s="58"/>
      <c r="D991" s="58"/>
      <c r="E991" s="58"/>
      <c r="F991" s="58"/>
      <c r="G991" s="58"/>
      <c r="H991" s="58"/>
      <c r="I991" s="58"/>
      <c r="J991" s="58"/>
      <c r="K991" s="58"/>
      <c r="L991" s="58"/>
      <c r="M991" s="58"/>
      <c r="N991" s="58"/>
      <c r="O991" s="58"/>
      <c r="P991" s="58"/>
      <c r="Q991" s="58"/>
      <c r="R991" s="58"/>
      <c r="S991" s="58"/>
      <c r="T991" s="58"/>
      <c r="U991" s="58"/>
      <c r="V991" s="58"/>
      <c r="W991" s="58"/>
      <c r="X991" s="58"/>
    </row>
    <row r="992" spans="1:24" ht="15.75" customHeight="1" x14ac:dyDescent="0.2">
      <c r="A992" s="58"/>
      <c r="B992" s="58"/>
      <c r="C992" s="58"/>
      <c r="D992" s="58"/>
      <c r="E992" s="58"/>
      <c r="F992" s="58"/>
      <c r="G992" s="58"/>
      <c r="H992" s="58"/>
      <c r="I992" s="58"/>
      <c r="J992" s="58"/>
      <c r="K992" s="58"/>
      <c r="L992" s="58"/>
      <c r="M992" s="58"/>
      <c r="N992" s="58"/>
      <c r="O992" s="58"/>
      <c r="P992" s="58"/>
      <c r="Q992" s="58"/>
      <c r="R992" s="58"/>
      <c r="S992" s="58"/>
      <c r="T992" s="58"/>
      <c r="U992" s="58"/>
      <c r="V992" s="58"/>
      <c r="W992" s="58"/>
      <c r="X992" s="58"/>
    </row>
    <row r="993" spans="1:24" ht="15.75" customHeight="1" x14ac:dyDescent="0.2">
      <c r="A993" s="58"/>
      <c r="B993" s="58"/>
      <c r="C993" s="58"/>
      <c r="D993" s="58"/>
      <c r="E993" s="58"/>
      <c r="F993" s="58"/>
      <c r="G993" s="58"/>
      <c r="H993" s="58"/>
      <c r="I993" s="58"/>
      <c r="J993" s="58"/>
      <c r="K993" s="58"/>
      <c r="L993" s="58"/>
      <c r="M993" s="58"/>
      <c r="N993" s="58"/>
      <c r="O993" s="58"/>
      <c r="P993" s="58"/>
      <c r="Q993" s="58"/>
      <c r="R993" s="58"/>
      <c r="S993" s="58"/>
      <c r="T993" s="58"/>
      <c r="U993" s="58"/>
      <c r="V993" s="58"/>
      <c r="W993" s="58"/>
      <c r="X993" s="58"/>
    </row>
    <row r="994" spans="1:24" ht="15.75" customHeight="1" x14ac:dyDescent="0.2">
      <c r="A994" s="58"/>
      <c r="B994" s="58"/>
      <c r="C994" s="58"/>
      <c r="D994" s="58"/>
      <c r="E994" s="58"/>
      <c r="F994" s="58"/>
      <c r="G994" s="58"/>
      <c r="H994" s="58"/>
      <c r="I994" s="58"/>
      <c r="J994" s="58"/>
      <c r="K994" s="58"/>
      <c r="L994" s="58"/>
      <c r="M994" s="58"/>
      <c r="N994" s="58"/>
      <c r="O994" s="58"/>
      <c r="P994" s="58"/>
      <c r="Q994" s="58"/>
      <c r="R994" s="58"/>
      <c r="S994" s="58"/>
      <c r="T994" s="58"/>
      <c r="U994" s="58"/>
      <c r="V994" s="58"/>
      <c r="W994" s="58"/>
      <c r="X994" s="58"/>
    </row>
    <row r="995" spans="1:24" ht="15.75" customHeight="1" x14ac:dyDescent="0.2">
      <c r="A995" s="58"/>
      <c r="B995" s="58"/>
      <c r="C995" s="58"/>
      <c r="D995" s="58"/>
      <c r="E995" s="58"/>
      <c r="F995" s="58"/>
      <c r="G995" s="58"/>
      <c r="H995" s="58"/>
      <c r="I995" s="58"/>
      <c r="J995" s="58"/>
      <c r="K995" s="58"/>
      <c r="L995" s="58"/>
      <c r="M995" s="58"/>
      <c r="N995" s="58"/>
      <c r="O995" s="58"/>
      <c r="P995" s="58"/>
      <c r="Q995" s="58"/>
      <c r="R995" s="58"/>
      <c r="S995" s="58"/>
      <c r="T995" s="58"/>
      <c r="U995" s="58"/>
      <c r="V995" s="58"/>
      <c r="W995" s="58"/>
      <c r="X995" s="58"/>
    </row>
    <row r="996" spans="1:24" ht="15.75" customHeight="1" x14ac:dyDescent="0.2">
      <c r="A996" s="58"/>
      <c r="B996" s="58"/>
      <c r="C996" s="58"/>
      <c r="D996" s="58"/>
      <c r="E996" s="58"/>
      <c r="F996" s="58"/>
      <c r="G996" s="58"/>
      <c r="H996" s="58"/>
      <c r="I996" s="58"/>
      <c r="J996" s="58"/>
      <c r="K996" s="58"/>
      <c r="L996" s="58"/>
      <c r="M996" s="58"/>
      <c r="N996" s="58"/>
      <c r="O996" s="58"/>
      <c r="P996" s="58"/>
      <c r="Q996" s="58"/>
      <c r="R996" s="58"/>
      <c r="S996" s="58"/>
      <c r="T996" s="58"/>
      <c r="U996" s="58"/>
      <c r="V996" s="58"/>
      <c r="W996" s="58"/>
      <c r="X996" s="58"/>
    </row>
    <row r="997" spans="1:24" ht="15.75" customHeight="1" x14ac:dyDescent="0.2">
      <c r="A997" s="58"/>
      <c r="B997" s="58"/>
      <c r="C997" s="58"/>
      <c r="D997" s="58"/>
      <c r="E997" s="58"/>
      <c r="F997" s="58"/>
      <c r="G997" s="58"/>
      <c r="H997" s="58"/>
      <c r="I997" s="58"/>
      <c r="J997" s="58"/>
      <c r="K997" s="58"/>
      <c r="L997" s="58"/>
      <c r="M997" s="58"/>
      <c r="N997" s="58"/>
      <c r="O997" s="58"/>
      <c r="P997" s="58"/>
      <c r="Q997" s="58"/>
      <c r="R997" s="58"/>
      <c r="S997" s="58"/>
      <c r="T997" s="58"/>
      <c r="U997" s="58"/>
      <c r="V997" s="58"/>
      <c r="W997" s="58"/>
      <c r="X997" s="58"/>
    </row>
    <row r="998" spans="1:24" ht="15.75" customHeight="1" x14ac:dyDescent="0.2">
      <c r="A998" s="58"/>
      <c r="B998" s="58"/>
      <c r="C998" s="58"/>
      <c r="D998" s="58"/>
      <c r="E998" s="58"/>
      <c r="F998" s="58"/>
      <c r="G998" s="58"/>
      <c r="H998" s="58"/>
      <c r="I998" s="58"/>
      <c r="J998" s="58"/>
      <c r="K998" s="58"/>
      <c r="L998" s="58"/>
      <c r="M998" s="58"/>
      <c r="N998" s="58"/>
      <c r="O998" s="58"/>
      <c r="P998" s="58"/>
      <c r="Q998" s="58"/>
      <c r="R998" s="58"/>
      <c r="S998" s="58"/>
      <c r="T998" s="58"/>
      <c r="U998" s="58"/>
      <c r="V998" s="58"/>
      <c r="W998" s="58"/>
      <c r="X998" s="58"/>
    </row>
    <row r="999" spans="1:24" ht="15.75" customHeight="1" x14ac:dyDescent="0.2">
      <c r="A999" s="58"/>
      <c r="B999" s="58"/>
      <c r="C999" s="58"/>
      <c r="D999" s="58"/>
      <c r="E999" s="58"/>
      <c r="F999" s="58"/>
      <c r="G999" s="58"/>
      <c r="H999" s="58"/>
      <c r="I999" s="58"/>
      <c r="J999" s="58"/>
      <c r="K999" s="58"/>
      <c r="L999" s="58"/>
      <c r="M999" s="58"/>
      <c r="N999" s="58"/>
      <c r="O999" s="58"/>
      <c r="P999" s="58"/>
      <c r="Q999" s="58"/>
      <c r="R999" s="58"/>
      <c r="S999" s="58"/>
      <c r="T999" s="58"/>
      <c r="U999" s="58"/>
      <c r="V999" s="58"/>
      <c r="W999" s="58"/>
      <c r="X999" s="58"/>
    </row>
    <row r="1000" spans="1:24" ht="15.75" customHeight="1" x14ac:dyDescent="0.2">
      <c r="A1000" s="58"/>
      <c r="B1000" s="58"/>
      <c r="C1000" s="58"/>
      <c r="D1000" s="58"/>
      <c r="E1000" s="58"/>
      <c r="F1000" s="58"/>
      <c r="G1000" s="58"/>
      <c r="H1000" s="58"/>
      <c r="I1000" s="58"/>
      <c r="J1000" s="58"/>
      <c r="K1000" s="58"/>
      <c r="L1000" s="58"/>
      <c r="M1000" s="58"/>
      <c r="N1000" s="58"/>
      <c r="O1000" s="58"/>
      <c r="P1000" s="58"/>
      <c r="Q1000" s="58"/>
      <c r="R1000" s="58"/>
      <c r="S1000" s="58"/>
      <c r="T1000" s="58"/>
      <c r="U1000" s="58"/>
      <c r="V1000" s="58"/>
      <c r="W1000" s="58"/>
      <c r="X1000" s="58"/>
    </row>
  </sheetData>
  <mergeCells count="6">
    <mergeCell ref="A1:X1"/>
    <mergeCell ref="A59:B59"/>
    <mergeCell ref="C59:D59"/>
    <mergeCell ref="E59:F59"/>
    <mergeCell ref="G59:H59"/>
    <mergeCell ref="I59:J59"/>
  </mergeCells>
  <conditionalFormatting sqref="A3:D57">
    <cfRule type="expression" dxfId="33" priority="9">
      <formula>OR($B3="Subcontractor",$B3="Agency")</formula>
    </cfRule>
  </conditionalFormatting>
  <conditionalFormatting sqref="D3:D57">
    <cfRule type="expression" dxfId="32" priority="6">
      <formula>AND(ISNUMBER(D3),D3&gt;=0.9)</formula>
    </cfRule>
    <cfRule type="expression" dxfId="31" priority="7">
      <formula>AND(ISNUMBER(D3),D3&gt;=0.7,D3&lt;0.9)</formula>
    </cfRule>
    <cfRule type="expression" dxfId="30" priority="8">
      <formula>AND(ISNUMBER(D3),D3&lt;0.7)</formula>
    </cfRule>
  </conditionalFormatting>
  <conditionalFormatting sqref="E3:X57">
    <cfRule type="cellIs" dxfId="29" priority="1" operator="equal">
      <formula>"✓"</formula>
    </cfRule>
    <cfRule type="cellIs" dxfId="28" priority="2" operator="equal">
      <formula>"!"</formula>
    </cfRule>
    <cfRule type="cellIs" dxfId="27" priority="3" operator="equal">
      <formula>"✗"</formula>
    </cfRule>
    <cfRule type="cellIs" dxfId="26" priority="4" operator="equal">
      <formula>"○"</formula>
    </cfRule>
    <cfRule type="cellIs" dxfId="25" priority="5" operator="equal">
      <formula>"—"</formula>
    </cfRule>
  </conditionalFormatting>
  <pageMargins left="0.75" right="0.75" top="1" bottom="1"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07FFF"/>
  </sheetPr>
  <dimension ref="A1:AW1000"/>
  <sheetViews>
    <sheetView showGridLines="0" workbookViewId="0">
      <pane ySplit="4" topLeftCell="A5" activePane="bottomLeft" state="frozen"/>
      <selection pane="bottomLeft" activeCell="AX1" sqref="AX1:XFD1048576"/>
    </sheetView>
  </sheetViews>
  <sheetFormatPr baseColWidth="10" defaultColWidth="0" defaultRowHeight="15" customHeight="1" x14ac:dyDescent="0.2"/>
  <cols>
    <col min="1" max="4" width="16.33203125" customWidth="1"/>
    <col min="5" max="5" width="18.5" customWidth="1"/>
    <col min="6" max="6" width="25.33203125" customWidth="1"/>
    <col min="7" max="7" width="21.33203125" customWidth="1"/>
    <col min="8" max="49" width="16.33203125" customWidth="1"/>
    <col min="50" max="16384" width="14.5" hidden="1"/>
  </cols>
  <sheetData>
    <row r="1" spans="1:49" s="164" customFormat="1" ht="43.5" customHeight="1" x14ac:dyDescent="0.2">
      <c r="A1" s="160" t="s">
        <v>0</v>
      </c>
      <c r="B1" s="161"/>
      <c r="C1" s="161"/>
      <c r="D1" s="161"/>
      <c r="E1" s="161"/>
      <c r="F1" s="161"/>
      <c r="G1" s="161"/>
      <c r="H1" s="161"/>
      <c r="I1" s="161"/>
      <c r="J1" s="161"/>
      <c r="K1" s="161"/>
      <c r="L1" s="161"/>
      <c r="M1" s="161"/>
      <c r="N1" s="161"/>
      <c r="O1" s="161"/>
      <c r="P1" s="162"/>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63"/>
      <c r="AS1" s="163"/>
      <c r="AT1" s="163"/>
      <c r="AU1" s="163"/>
      <c r="AV1" s="163"/>
      <c r="AW1" s="163"/>
    </row>
    <row r="2" spans="1:49" ht="18" customHeight="1" x14ac:dyDescent="0.2">
      <c r="A2" s="122" t="s">
        <v>11</v>
      </c>
      <c r="B2" s="105"/>
      <c r="C2" s="105"/>
      <c r="D2" s="105"/>
      <c r="E2" s="105"/>
      <c r="F2" s="105"/>
      <c r="G2" s="105"/>
      <c r="H2" s="105"/>
      <c r="I2" s="107"/>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row>
    <row r="3" spans="1:49" ht="36" customHeight="1" x14ac:dyDescent="0.2">
      <c r="A3" s="123" t="s">
        <v>18</v>
      </c>
      <c r="B3" s="105"/>
      <c r="C3" s="105"/>
      <c r="D3" s="105"/>
      <c r="E3" s="105"/>
      <c r="F3" s="105"/>
      <c r="G3" s="105"/>
      <c r="H3" s="105"/>
      <c r="I3" s="107"/>
      <c r="J3" s="124" t="s">
        <v>22</v>
      </c>
      <c r="K3" s="107"/>
      <c r="L3" s="124" t="s">
        <v>24</v>
      </c>
      <c r="M3" s="107"/>
      <c r="N3" s="124" t="s">
        <v>26</v>
      </c>
      <c r="O3" s="107"/>
      <c r="P3" s="124" t="s">
        <v>31</v>
      </c>
      <c r="Q3" s="107"/>
      <c r="R3" s="124" t="s">
        <v>33</v>
      </c>
      <c r="S3" s="107"/>
      <c r="T3" s="124" t="s">
        <v>35</v>
      </c>
      <c r="U3" s="107"/>
      <c r="V3" s="124" t="s">
        <v>36</v>
      </c>
      <c r="W3" s="107"/>
      <c r="X3" s="124" t="s">
        <v>39</v>
      </c>
      <c r="Y3" s="107"/>
      <c r="Z3" s="124" t="s">
        <v>40</v>
      </c>
      <c r="AA3" s="107"/>
      <c r="AB3" s="124" t="s">
        <v>41</v>
      </c>
      <c r="AC3" s="107"/>
      <c r="AD3" s="124" t="s">
        <v>43</v>
      </c>
      <c r="AE3" s="107"/>
      <c r="AF3" s="124" t="s">
        <v>44</v>
      </c>
      <c r="AG3" s="107"/>
      <c r="AH3" s="124" t="s">
        <v>46</v>
      </c>
      <c r="AI3" s="107"/>
      <c r="AJ3" s="124" t="s">
        <v>48</v>
      </c>
      <c r="AK3" s="107"/>
      <c r="AL3" s="124" t="s">
        <v>52</v>
      </c>
      <c r="AM3" s="107"/>
      <c r="AN3" s="124" t="s">
        <v>54</v>
      </c>
      <c r="AO3" s="107"/>
      <c r="AP3" s="124" t="s">
        <v>56</v>
      </c>
      <c r="AQ3" s="107"/>
      <c r="AR3" s="124" t="s">
        <v>59</v>
      </c>
      <c r="AS3" s="107"/>
      <c r="AT3" s="124" t="s">
        <v>60</v>
      </c>
      <c r="AU3" s="107"/>
      <c r="AV3" s="124" t="s">
        <v>63</v>
      </c>
      <c r="AW3" s="107"/>
    </row>
    <row r="4" spans="1:49" ht="31.5" customHeight="1" x14ac:dyDescent="0.2">
      <c r="A4" s="20" t="s">
        <v>64</v>
      </c>
      <c r="B4" s="20" t="s">
        <v>65</v>
      </c>
      <c r="C4" s="20" t="s">
        <v>66</v>
      </c>
      <c r="D4" s="20" t="s">
        <v>7</v>
      </c>
      <c r="E4" s="20" t="s">
        <v>67</v>
      </c>
      <c r="F4" s="20" t="s">
        <v>68</v>
      </c>
      <c r="G4" s="20" t="s">
        <v>69</v>
      </c>
      <c r="H4" s="20" t="s">
        <v>70</v>
      </c>
      <c r="I4" s="20" t="s">
        <v>9</v>
      </c>
      <c r="J4" s="20" t="s">
        <v>71</v>
      </c>
      <c r="K4" s="20" t="s">
        <v>72</v>
      </c>
      <c r="L4" s="20" t="s">
        <v>71</v>
      </c>
      <c r="M4" s="20" t="s">
        <v>72</v>
      </c>
      <c r="N4" s="20" t="s">
        <v>71</v>
      </c>
      <c r="O4" s="20" t="s">
        <v>72</v>
      </c>
      <c r="P4" s="20" t="s">
        <v>71</v>
      </c>
      <c r="Q4" s="20" t="s">
        <v>72</v>
      </c>
      <c r="R4" s="20" t="s">
        <v>71</v>
      </c>
      <c r="S4" s="20" t="s">
        <v>72</v>
      </c>
      <c r="T4" s="20" t="s">
        <v>71</v>
      </c>
      <c r="U4" s="20" t="s">
        <v>72</v>
      </c>
      <c r="V4" s="20" t="s">
        <v>71</v>
      </c>
      <c r="W4" s="20" t="s">
        <v>72</v>
      </c>
      <c r="X4" s="20" t="s">
        <v>71</v>
      </c>
      <c r="Y4" s="20" t="s">
        <v>72</v>
      </c>
      <c r="Z4" s="20" t="s">
        <v>71</v>
      </c>
      <c r="AA4" s="20" t="s">
        <v>72</v>
      </c>
      <c r="AB4" s="20" t="s">
        <v>71</v>
      </c>
      <c r="AC4" s="20" t="s">
        <v>72</v>
      </c>
      <c r="AD4" s="20" t="s">
        <v>71</v>
      </c>
      <c r="AE4" s="20" t="s">
        <v>72</v>
      </c>
      <c r="AF4" s="20" t="s">
        <v>71</v>
      </c>
      <c r="AG4" s="20" t="s">
        <v>72</v>
      </c>
      <c r="AH4" s="20" t="s">
        <v>71</v>
      </c>
      <c r="AI4" s="20" t="s">
        <v>72</v>
      </c>
      <c r="AJ4" s="20" t="s">
        <v>71</v>
      </c>
      <c r="AK4" s="20" t="s">
        <v>72</v>
      </c>
      <c r="AL4" s="20" t="s">
        <v>71</v>
      </c>
      <c r="AM4" s="20" t="s">
        <v>72</v>
      </c>
      <c r="AN4" s="20" t="s">
        <v>71</v>
      </c>
      <c r="AO4" s="20" t="s">
        <v>72</v>
      </c>
      <c r="AP4" s="20" t="s">
        <v>71</v>
      </c>
      <c r="AQ4" s="20" t="s">
        <v>72</v>
      </c>
      <c r="AR4" s="20" t="s">
        <v>71</v>
      </c>
      <c r="AS4" s="20" t="s">
        <v>72</v>
      </c>
      <c r="AT4" s="20" t="s">
        <v>71</v>
      </c>
      <c r="AU4" s="20" t="s">
        <v>72</v>
      </c>
      <c r="AV4" s="20" t="s">
        <v>71</v>
      </c>
      <c r="AW4" s="20" t="s">
        <v>72</v>
      </c>
    </row>
    <row r="5" spans="1:49" ht="15.75" customHeight="1" x14ac:dyDescent="0.2">
      <c r="A5" s="24" t="s">
        <v>77</v>
      </c>
      <c r="B5" s="26" t="s">
        <v>78</v>
      </c>
      <c r="C5" s="26" t="s">
        <v>80</v>
      </c>
      <c r="D5" s="28" t="s">
        <v>74</v>
      </c>
      <c r="E5" s="26" t="s">
        <v>100</v>
      </c>
      <c r="F5" s="26" t="s">
        <v>101</v>
      </c>
      <c r="G5" s="24" t="s">
        <v>103</v>
      </c>
      <c r="H5" s="24" t="s">
        <v>104</v>
      </c>
      <c r="I5" s="32">
        <f t="shared" ref="I5:I59" ca="1" si="0">IFERROR((COUNTIF(K5,"VALID")+COUNTIF(M5,"VALID")+COUNTIF(O5,"VALID")+COUNTIF(Q5,"VALID")+COUNTIF(S5,"VALID")+COUNTIF(U5,"VALID")+COUNTIF(W5,"VALID")+COUNTIF(Y5,"VALID")+COUNTIF(AA5,"VALID")+COUNTIF(AC5,"VALID")+COUNTIF(AE5,"VALID")+COUNTIF(AG5,"VALID")+COUNTIF(AI5,"VALID")+COUNTIF(AK5,"VALID")+COUNTIF(AM5,"VALID")+COUNTIF(AO5,"VALID")+COUNTIF(AQ5,"VALID")+COUNTIF(AS5,"VALID")+COUNTIF(AU5,"VALID")+COUNTIF(AW5,"VALID"))/(COUNTIFS(K5,"&lt;&gt;NOT TRAINED",K5,"&lt;&gt;N/A")+COUNTIFS(M5,"&lt;&gt;NOT TRAINED",M5,"&lt;&gt;N/A")+COUNTIFS(O5,"&lt;&gt;NOT TRAINED",O5,"&lt;&gt;N/A")+COUNTIFS(Q5,"&lt;&gt;NOT TRAINED",Q5,"&lt;&gt;N/A")+COUNTIFS(S5,"&lt;&gt;NOT TRAINED",S5,"&lt;&gt;N/A")+COUNTIFS(U5,"&lt;&gt;NOT TRAINED",U5,"&lt;&gt;N/A")+COUNTIFS(W5,"&lt;&gt;NOT TRAINED",W5,"&lt;&gt;N/A")+COUNTIFS(Y5,"&lt;&gt;NOT TRAINED",Y5,"&lt;&gt;N/A")+COUNTIFS(AA5,"&lt;&gt;NOT TRAINED",AA5,"&lt;&gt;N/A")+COUNTIFS(AC5,"&lt;&gt;NOT TRAINED",AC5,"&lt;&gt;N/A")+COUNTIFS(AE5,"&lt;&gt;NOT TRAINED",AE5,"&lt;&gt;N/A")+COUNTIFS(AG5,"&lt;&gt;NOT TRAINED",AG5,"&lt;&gt;N/A")+COUNTIFS(AI5,"&lt;&gt;NOT TRAINED",AI5,"&lt;&gt;N/A")+COUNTIFS(AK5,"&lt;&gt;NOT TRAINED",AK5,"&lt;&gt;N/A")+COUNTIFS(AM5,"&lt;&gt;NOT TRAINED",AM5,"&lt;&gt;N/A")+COUNTIFS(AO5,"&lt;&gt;NOT TRAINED",AO5,"&lt;&gt;N/A")+COUNTIFS(AQ5,"&lt;&gt;NOT TRAINED",AQ5,"&lt;&gt;N/A")+COUNTIFS(AS5,"&lt;&gt;NOT TRAINED",AS5,"&lt;&gt;N/A")+COUNTIFS(AU5,"&lt;&gt;NOT TRAINED",AU5,"&lt;&gt;N/A")+COUNTIFS(AW5,"&lt;&gt;NOT TRAINED",AW5,"&lt;&gt;N/A")),"")</f>
        <v>0.6</v>
      </c>
      <c r="J5" s="34">
        <v>46025</v>
      </c>
      <c r="K5" s="35" t="str">
        <f t="shared" ref="K5:K104" ca="1" si="1">IF(OR(J5="",J5="N/A"),"NOT TRAINED",IF(J5+365&lt;TODAY(),"EXPIRED",IF(J5+365-TODAY()&lt;=60,"EXPIRING","VALID")))</f>
        <v>VALID</v>
      </c>
      <c r="L5" s="34">
        <v>46025</v>
      </c>
      <c r="M5" s="38" t="str">
        <f t="shared" ref="M5:M104" ca="1" si="2">IF(OR(L5="",L5="N/A"),"NOT TRAINED",IF(L5+365&lt;TODAY(),"EXPIRED",IF(L5+365-TODAY()&lt;=60,"EXPIRING","VALID")))</f>
        <v>VALID</v>
      </c>
      <c r="N5" s="39" t="s">
        <v>141</v>
      </c>
      <c r="O5" s="38" t="str">
        <f t="shared" ref="O5:O104" ca="1" si="3">IF(OR(N5="",N5="N/A"),"NOT TRAINED",IF(N5+365&lt;TODAY(),"EXPIRED",IF(N5+365-TODAY()&lt;=60,"EXPIRING","VALID")))</f>
        <v>NOT TRAINED</v>
      </c>
      <c r="P5" s="34">
        <v>45536</v>
      </c>
      <c r="Q5" s="42" t="str">
        <f t="shared" ref="Q5:Q104" ca="1" si="4">IF(OR(P5="",P5="N/A"),"NOT TRAINED",IF(P5+365&lt;TODAY(),"EXPIRED",IF(P5+365-TODAY()&lt;=60,"EXPIRING","VALID")))</f>
        <v>EXPIRED</v>
      </c>
      <c r="R5" s="34">
        <v>45826</v>
      </c>
      <c r="S5" s="42" t="str">
        <f t="shared" ref="S5:S104" ca="1" si="5">IF(OR(R5="",R5="N/A"),"NOT TRAINED",IF(R5+365&lt;TODAY(),"EXPIRED",IF(R5+365-TODAY()&lt;=60,"EXPIRING","VALID")))</f>
        <v>EXPIRED</v>
      </c>
      <c r="T5" s="39" t="s">
        <v>141</v>
      </c>
      <c r="U5" s="38" t="str">
        <f t="shared" ref="U5:U104" ca="1" si="6">IF(OR(T5="",T5="N/A"),"NOT TRAINED",IF(T5+365&lt;TODAY(),"EXPIRED",IF(T5+365-TODAY()&lt;=60,"EXPIRING","VALID")))</f>
        <v>NOT TRAINED</v>
      </c>
      <c r="V5" s="39" t="s">
        <v>141</v>
      </c>
      <c r="W5" s="38" t="str">
        <f t="shared" ref="W5:W104" ca="1" si="7">IF(OR(V5="",V5="N/A"),"NOT TRAINED",IF(V5+365&lt;TODAY(),"EXPIRED",IF(V5+365-TODAY()&lt;=60,"EXPIRING","VALID")))</f>
        <v>NOT TRAINED</v>
      </c>
      <c r="X5" s="39" t="s">
        <v>141</v>
      </c>
      <c r="Y5" s="38" t="str">
        <f t="shared" ref="Y5:Y104" ca="1" si="8">IF(OR(X5="",X5="N/A"),"NOT TRAINED",IF(X5+365&lt;TODAY(),"EXPIRED",IF(X5+365-TODAY()&lt;=60,"EXPIRING","VALID")))</f>
        <v>NOT TRAINED</v>
      </c>
      <c r="Z5" s="39" t="s">
        <v>141</v>
      </c>
      <c r="AA5" s="38" t="str">
        <f t="shared" ref="AA5:AA104" ca="1" si="9">IF(OR(Z5="",Z5="N/A"),"NOT TRAINED",IF(Z5+365&lt;TODAY(),"EXPIRED",IF(Z5+365-TODAY()&lt;=60,"EXPIRING","VALID")))</f>
        <v>NOT TRAINED</v>
      </c>
      <c r="AB5" s="39" t="s">
        <v>141</v>
      </c>
      <c r="AC5" s="38" t="str">
        <f t="shared" ref="AC5:AC104" ca="1" si="10">IF(OR(AB5="",AB5="N/A"),"NOT TRAINED",IF(AB5+365&lt;TODAY(),"EXPIRED",IF(AB5+365-TODAY()&lt;=60,"EXPIRING","VALID")))</f>
        <v>NOT TRAINED</v>
      </c>
      <c r="AD5" s="39" t="s">
        <v>141</v>
      </c>
      <c r="AE5" s="38" t="str">
        <f t="shared" ref="AE5:AE104" ca="1" si="11">IF(OR(AD5="",AD5="N/A"),"NOT TRAINED",IF(AD5+365&lt;TODAY(),"EXPIRED",IF(AD5+365-TODAY()&lt;=60,"EXPIRING","VALID")))</f>
        <v>NOT TRAINED</v>
      </c>
      <c r="AF5" s="39" t="s">
        <v>141</v>
      </c>
      <c r="AG5" s="38" t="str">
        <f t="shared" ref="AG5:AG104" ca="1" si="12">IF(OR(AF5="",AF5="N/A"),"NOT TRAINED",IF(AF5+365&lt;TODAY(),"EXPIRED",IF(AF5+365-TODAY()&lt;=60,"EXPIRING","VALID")))</f>
        <v>NOT TRAINED</v>
      </c>
      <c r="AH5" s="39" t="s">
        <v>141</v>
      </c>
      <c r="AI5" s="38" t="str">
        <f t="shared" ref="AI5:AI104" ca="1" si="13">IF(OR(AH5="",AH5="N/A"),"NOT TRAINED",IF(AH5+365&lt;TODAY(),"EXPIRED",IF(AH5+365-TODAY()&lt;=60,"EXPIRING","VALID")))</f>
        <v>NOT TRAINED</v>
      </c>
      <c r="AJ5" s="39" t="s">
        <v>141</v>
      </c>
      <c r="AK5" s="38" t="str">
        <f t="shared" ref="AK5:AK104" ca="1" si="14">IF(OR(AJ5="",AJ5="N/A"),"NOT TRAINED",IF(AJ5+365&lt;TODAY(),"EXPIRED",IF(AJ5+365-TODAY()&lt;=60,"EXPIRING","VALID")))</f>
        <v>NOT TRAINED</v>
      </c>
      <c r="AL5" s="39" t="s">
        <v>141</v>
      </c>
      <c r="AM5" s="38" t="str">
        <f t="shared" ref="AM5:AM104" ca="1" si="15">IF(OR(AL5="",AL5="N/A"),"NOT TRAINED",IF(AL5+365&lt;TODAY(),"EXPIRED",IF(AL5+365-TODAY()&lt;=60,"EXPIRING","VALID")))</f>
        <v>NOT TRAINED</v>
      </c>
      <c r="AN5" s="39" t="s">
        <v>141</v>
      </c>
      <c r="AO5" s="38" t="str">
        <f t="shared" ref="AO5:AO104" ca="1" si="16">IF(OR(AN5="",AN5="N/A"),"NOT TRAINED",IF(AN5+365&lt;TODAY(),"EXPIRED",IF(AN5+365-TODAY()&lt;=60,"EXPIRING","VALID")))</f>
        <v>NOT TRAINED</v>
      </c>
      <c r="AP5" s="39" t="s">
        <v>141</v>
      </c>
      <c r="AQ5" s="38" t="str">
        <f t="shared" ref="AQ5:AQ104" ca="1" si="17">IF(OR(AP5="",AP5="N/A"),"NOT TRAINED",IF(AP5+365&lt;TODAY(),"EXPIRED",IF(AP5+365-TODAY()&lt;=60,"EXPIRING","VALID")))</f>
        <v>NOT TRAINED</v>
      </c>
      <c r="AR5" s="39" t="s">
        <v>141</v>
      </c>
      <c r="AS5" s="38" t="str">
        <f t="shared" ref="AS5:AS104" ca="1" si="18">IF(OR(AR5="",AR5="N/A"),"NOT TRAINED",IF(AR5+365&lt;TODAY(),"EXPIRED",IF(AR5+365-TODAY()&lt;=60,"EXPIRING","VALID")))</f>
        <v>NOT TRAINED</v>
      </c>
      <c r="AT5" s="39" t="s">
        <v>141</v>
      </c>
      <c r="AU5" s="38" t="str">
        <f t="shared" ref="AU5:AU104" ca="1" si="19">IF(OR(AT5="",AT5="N/A"),"NOT TRAINED",IF(AT5+365&lt;TODAY(),"EXPIRED",IF(AT5+365-TODAY()&lt;=60,"EXPIRING","VALID")))</f>
        <v>NOT TRAINED</v>
      </c>
      <c r="AV5" s="34">
        <v>46108</v>
      </c>
      <c r="AW5" s="35" t="str">
        <f t="shared" ref="AW5:AW104" ca="1" si="20">IF(OR(AV5="",AV5="N/A"),"NOT TRAINED",IF(AV5+365&lt;TODAY(),"EXPIRED",IF(AV5+365-TODAY()&lt;=60,"EXPIRING","VALID")))</f>
        <v>VALID</v>
      </c>
    </row>
    <row r="6" spans="1:49" ht="15.75" customHeight="1" x14ac:dyDescent="0.2">
      <c r="A6" s="40" t="s">
        <v>131</v>
      </c>
      <c r="B6" s="41" t="s">
        <v>132</v>
      </c>
      <c r="C6" s="41" t="s">
        <v>133</v>
      </c>
      <c r="D6" s="40" t="s">
        <v>134</v>
      </c>
      <c r="E6" s="41" t="s">
        <v>135</v>
      </c>
      <c r="F6" s="41" t="s">
        <v>136</v>
      </c>
      <c r="G6" s="40" t="s">
        <v>139</v>
      </c>
      <c r="H6" s="40" t="s">
        <v>138</v>
      </c>
      <c r="I6" s="32">
        <f t="shared" ca="1" si="0"/>
        <v>0.5</v>
      </c>
      <c r="J6" s="34">
        <v>46113</v>
      </c>
      <c r="K6" s="35" t="str">
        <f t="shared" ca="1" si="1"/>
        <v>VALID</v>
      </c>
      <c r="L6" s="39" t="s">
        <v>141</v>
      </c>
      <c r="M6" s="38" t="str">
        <f t="shared" ca="1" si="2"/>
        <v>NOT TRAINED</v>
      </c>
      <c r="N6" s="39" t="s">
        <v>141</v>
      </c>
      <c r="O6" s="38" t="str">
        <f t="shared" ca="1" si="3"/>
        <v>NOT TRAINED</v>
      </c>
      <c r="P6" s="34">
        <v>45926</v>
      </c>
      <c r="Q6" s="48" t="str">
        <f t="shared" ca="1" si="4"/>
        <v>EXPIRING</v>
      </c>
      <c r="R6" s="34">
        <v>45868</v>
      </c>
      <c r="S6" s="48" t="str">
        <f t="shared" ca="1" si="5"/>
        <v>EXPIRED</v>
      </c>
      <c r="T6" s="39" t="s">
        <v>141</v>
      </c>
      <c r="U6" s="38" t="str">
        <f t="shared" ca="1" si="6"/>
        <v>NOT TRAINED</v>
      </c>
      <c r="V6" s="39" t="s">
        <v>141</v>
      </c>
      <c r="W6" s="38" t="str">
        <f t="shared" ca="1" si="7"/>
        <v>NOT TRAINED</v>
      </c>
      <c r="X6" s="39" t="s">
        <v>141</v>
      </c>
      <c r="Y6" s="38" t="str">
        <f t="shared" ca="1" si="8"/>
        <v>NOT TRAINED</v>
      </c>
      <c r="Z6" s="39" t="s">
        <v>141</v>
      </c>
      <c r="AA6" s="38" t="str">
        <f t="shared" ca="1" si="9"/>
        <v>NOT TRAINED</v>
      </c>
      <c r="AB6" s="39" t="s">
        <v>141</v>
      </c>
      <c r="AC6" s="38" t="str">
        <f t="shared" ca="1" si="10"/>
        <v>NOT TRAINED</v>
      </c>
      <c r="AD6" s="39" t="s">
        <v>141</v>
      </c>
      <c r="AE6" s="38" t="str">
        <f t="shared" ca="1" si="11"/>
        <v>NOT TRAINED</v>
      </c>
      <c r="AF6" s="39" t="s">
        <v>141</v>
      </c>
      <c r="AG6" s="38" t="str">
        <f t="shared" ca="1" si="12"/>
        <v>NOT TRAINED</v>
      </c>
      <c r="AH6" s="39" t="s">
        <v>141</v>
      </c>
      <c r="AI6" s="38" t="str">
        <f t="shared" ca="1" si="13"/>
        <v>NOT TRAINED</v>
      </c>
      <c r="AJ6" s="39" t="s">
        <v>141</v>
      </c>
      <c r="AK6" s="38" t="str">
        <f t="shared" ca="1" si="14"/>
        <v>NOT TRAINED</v>
      </c>
      <c r="AL6" s="39" t="s">
        <v>141</v>
      </c>
      <c r="AM6" s="38" t="str">
        <f t="shared" ca="1" si="15"/>
        <v>NOT TRAINED</v>
      </c>
      <c r="AN6" s="39" t="s">
        <v>141</v>
      </c>
      <c r="AO6" s="38" t="str">
        <f t="shared" ca="1" si="16"/>
        <v>NOT TRAINED</v>
      </c>
      <c r="AP6" s="39" t="s">
        <v>141</v>
      </c>
      <c r="AQ6" s="38" t="str">
        <f t="shared" ca="1" si="17"/>
        <v>NOT TRAINED</v>
      </c>
      <c r="AR6" s="39" t="s">
        <v>141</v>
      </c>
      <c r="AS6" s="38" t="str">
        <f t="shared" ca="1" si="18"/>
        <v>NOT TRAINED</v>
      </c>
      <c r="AT6" s="39" t="s">
        <v>141</v>
      </c>
      <c r="AU6" s="38" t="str">
        <f t="shared" ca="1" si="19"/>
        <v>NOT TRAINED</v>
      </c>
      <c r="AV6" s="34">
        <v>46058</v>
      </c>
      <c r="AW6" s="35" t="str">
        <f t="shared" ca="1" si="20"/>
        <v>VALID</v>
      </c>
    </row>
    <row r="7" spans="1:49" ht="15.75" customHeight="1" x14ac:dyDescent="0.2">
      <c r="A7" s="36" t="s">
        <v>145</v>
      </c>
      <c r="B7" s="37" t="s">
        <v>146</v>
      </c>
      <c r="C7" s="37" t="s">
        <v>147</v>
      </c>
      <c r="D7" s="36" t="s">
        <v>134</v>
      </c>
      <c r="E7" s="37" t="s">
        <v>148</v>
      </c>
      <c r="F7" s="37" t="s">
        <v>149</v>
      </c>
      <c r="G7" s="36" t="s">
        <v>150</v>
      </c>
      <c r="H7" s="36" t="s">
        <v>104</v>
      </c>
      <c r="I7" s="49">
        <f t="shared" ca="1" si="0"/>
        <v>0.6</v>
      </c>
      <c r="J7" s="50"/>
      <c r="K7" s="51" t="str">
        <f t="shared" ca="1" si="1"/>
        <v>NOT TRAINED</v>
      </c>
      <c r="L7" s="39" t="s">
        <v>141</v>
      </c>
      <c r="M7" s="38" t="str">
        <f t="shared" ca="1" si="2"/>
        <v>NOT TRAINED</v>
      </c>
      <c r="N7" s="39" t="s">
        <v>141</v>
      </c>
      <c r="O7" s="38" t="str">
        <f t="shared" ca="1" si="3"/>
        <v>NOT TRAINED</v>
      </c>
      <c r="P7" s="34">
        <v>45978</v>
      </c>
      <c r="Q7" s="35" t="str">
        <f t="shared" ca="1" si="4"/>
        <v>VALID</v>
      </c>
      <c r="R7" s="52">
        <v>46101</v>
      </c>
      <c r="S7" s="35" t="str">
        <f t="shared" ca="1" si="5"/>
        <v>VALID</v>
      </c>
      <c r="T7" s="39" t="s">
        <v>141</v>
      </c>
      <c r="U7" s="38" t="str">
        <f t="shared" ca="1" si="6"/>
        <v>NOT TRAINED</v>
      </c>
      <c r="V7" s="39" t="s">
        <v>141</v>
      </c>
      <c r="W7" s="38" t="str">
        <f t="shared" ca="1" si="7"/>
        <v>NOT TRAINED</v>
      </c>
      <c r="X7" s="39" t="s">
        <v>141</v>
      </c>
      <c r="Y7" s="38" t="str">
        <f t="shared" ca="1" si="8"/>
        <v>NOT TRAINED</v>
      </c>
      <c r="Z7" s="39" t="s">
        <v>141</v>
      </c>
      <c r="AA7" s="38" t="str">
        <f t="shared" ca="1" si="9"/>
        <v>NOT TRAINED</v>
      </c>
      <c r="AB7" s="39" t="s">
        <v>141</v>
      </c>
      <c r="AC7" s="38" t="str">
        <f t="shared" ca="1" si="10"/>
        <v>NOT TRAINED</v>
      </c>
      <c r="AD7" s="34">
        <v>45176</v>
      </c>
      <c r="AE7" s="42" t="str">
        <f t="shared" ca="1" si="11"/>
        <v>EXPIRED</v>
      </c>
      <c r="AF7" s="39" t="s">
        <v>141</v>
      </c>
      <c r="AG7" s="38" t="str">
        <f t="shared" ca="1" si="12"/>
        <v>NOT TRAINED</v>
      </c>
      <c r="AH7" s="39" t="s">
        <v>141</v>
      </c>
      <c r="AI7" s="38" t="str">
        <f t="shared" ca="1" si="13"/>
        <v>NOT TRAINED</v>
      </c>
      <c r="AJ7" s="39" t="s">
        <v>141</v>
      </c>
      <c r="AK7" s="38" t="str">
        <f t="shared" ca="1" si="14"/>
        <v>NOT TRAINED</v>
      </c>
      <c r="AL7" s="39" t="s">
        <v>141</v>
      </c>
      <c r="AM7" s="38" t="str">
        <f t="shared" ca="1" si="15"/>
        <v>NOT TRAINED</v>
      </c>
      <c r="AN7" s="39" t="s">
        <v>141</v>
      </c>
      <c r="AO7" s="38" t="str">
        <f t="shared" ca="1" si="16"/>
        <v>NOT TRAINED</v>
      </c>
      <c r="AP7" s="39" t="s">
        <v>141</v>
      </c>
      <c r="AQ7" s="38" t="str">
        <f t="shared" ca="1" si="17"/>
        <v>NOT TRAINED</v>
      </c>
      <c r="AR7" s="39" t="s">
        <v>141</v>
      </c>
      <c r="AS7" s="38" t="str">
        <f t="shared" ca="1" si="18"/>
        <v>NOT TRAINED</v>
      </c>
      <c r="AT7" s="34">
        <v>45664</v>
      </c>
      <c r="AU7" s="42" t="str">
        <f t="shared" ca="1" si="19"/>
        <v>EXPIRED</v>
      </c>
      <c r="AV7" s="34">
        <v>45994</v>
      </c>
      <c r="AW7" s="35" t="str">
        <f t="shared" ca="1" si="20"/>
        <v>VALID</v>
      </c>
    </row>
    <row r="8" spans="1:49" ht="15.75" customHeight="1" x14ac:dyDescent="0.2">
      <c r="A8" s="40" t="s">
        <v>155</v>
      </c>
      <c r="B8" s="41" t="s">
        <v>156</v>
      </c>
      <c r="C8" s="41" t="s">
        <v>157</v>
      </c>
      <c r="D8" s="40" t="s">
        <v>134</v>
      </c>
      <c r="E8" s="41" t="s">
        <v>135</v>
      </c>
      <c r="F8" s="41" t="s">
        <v>136</v>
      </c>
      <c r="G8" s="40" t="s">
        <v>160</v>
      </c>
      <c r="H8" s="40" t="s">
        <v>159</v>
      </c>
      <c r="I8" s="49">
        <f t="shared" ca="1" si="0"/>
        <v>0.5</v>
      </c>
      <c r="J8" s="34">
        <v>46022</v>
      </c>
      <c r="K8" s="35" t="str">
        <f t="shared" ca="1" si="1"/>
        <v>VALID</v>
      </c>
      <c r="L8" s="39" t="s">
        <v>141</v>
      </c>
      <c r="M8" s="38" t="str">
        <f t="shared" ca="1" si="2"/>
        <v>NOT TRAINED</v>
      </c>
      <c r="N8" s="39" t="s">
        <v>141</v>
      </c>
      <c r="O8" s="38" t="str">
        <f t="shared" ca="1" si="3"/>
        <v>NOT TRAINED</v>
      </c>
      <c r="P8" s="53">
        <v>45092</v>
      </c>
      <c r="Q8" s="42" t="str">
        <f t="shared" ca="1" si="4"/>
        <v>EXPIRED</v>
      </c>
      <c r="R8" s="34">
        <v>45498</v>
      </c>
      <c r="S8" s="42" t="str">
        <f t="shared" ca="1" si="5"/>
        <v>EXPIRED</v>
      </c>
      <c r="T8" s="39" t="s">
        <v>141</v>
      </c>
      <c r="U8" s="38" t="str">
        <f t="shared" ca="1" si="6"/>
        <v>NOT TRAINED</v>
      </c>
      <c r="V8" s="39" t="s">
        <v>141</v>
      </c>
      <c r="W8" s="38" t="str">
        <f t="shared" ca="1" si="7"/>
        <v>NOT TRAINED</v>
      </c>
      <c r="X8" s="39" t="s">
        <v>141</v>
      </c>
      <c r="Y8" s="38" t="str">
        <f t="shared" ca="1" si="8"/>
        <v>NOT TRAINED</v>
      </c>
      <c r="Z8" s="39" t="s">
        <v>141</v>
      </c>
      <c r="AA8" s="38" t="str">
        <f t="shared" ca="1" si="9"/>
        <v>NOT TRAINED</v>
      </c>
      <c r="AB8" s="39" t="s">
        <v>141</v>
      </c>
      <c r="AC8" s="38" t="str">
        <f t="shared" ca="1" si="10"/>
        <v>NOT TRAINED</v>
      </c>
      <c r="AD8" s="39" t="s">
        <v>141</v>
      </c>
      <c r="AE8" s="38" t="str">
        <f t="shared" ca="1" si="11"/>
        <v>NOT TRAINED</v>
      </c>
      <c r="AF8" s="39" t="s">
        <v>141</v>
      </c>
      <c r="AG8" s="38" t="str">
        <f t="shared" ca="1" si="12"/>
        <v>NOT TRAINED</v>
      </c>
      <c r="AH8" s="39" t="s">
        <v>141</v>
      </c>
      <c r="AI8" s="38" t="str">
        <f t="shared" ca="1" si="13"/>
        <v>NOT TRAINED</v>
      </c>
      <c r="AJ8" s="39" t="s">
        <v>141</v>
      </c>
      <c r="AK8" s="38" t="str">
        <f t="shared" ca="1" si="14"/>
        <v>NOT TRAINED</v>
      </c>
      <c r="AL8" s="39" t="s">
        <v>141</v>
      </c>
      <c r="AM8" s="38" t="str">
        <f t="shared" ca="1" si="15"/>
        <v>NOT TRAINED</v>
      </c>
      <c r="AN8" s="39" t="s">
        <v>141</v>
      </c>
      <c r="AO8" s="38" t="str">
        <f t="shared" ca="1" si="16"/>
        <v>NOT TRAINED</v>
      </c>
      <c r="AP8" s="39" t="s">
        <v>141</v>
      </c>
      <c r="AQ8" s="38" t="str">
        <f t="shared" ca="1" si="17"/>
        <v>NOT TRAINED</v>
      </c>
      <c r="AR8" s="39" t="s">
        <v>141</v>
      </c>
      <c r="AS8" s="38" t="str">
        <f t="shared" ca="1" si="18"/>
        <v>NOT TRAINED</v>
      </c>
      <c r="AT8" s="39" t="s">
        <v>141</v>
      </c>
      <c r="AU8" s="38" t="str">
        <f t="shared" ca="1" si="19"/>
        <v>NOT TRAINED</v>
      </c>
      <c r="AV8" s="34">
        <v>46037</v>
      </c>
      <c r="AW8" s="35" t="str">
        <f t="shared" ca="1" si="20"/>
        <v>VALID</v>
      </c>
    </row>
    <row r="9" spans="1:49" ht="15.75" customHeight="1" x14ac:dyDescent="0.2">
      <c r="A9" s="36" t="s">
        <v>165</v>
      </c>
      <c r="B9" s="37" t="s">
        <v>166</v>
      </c>
      <c r="C9" s="37" t="s">
        <v>157</v>
      </c>
      <c r="D9" s="36" t="s">
        <v>134</v>
      </c>
      <c r="E9" s="37" t="s">
        <v>167</v>
      </c>
      <c r="F9" s="37" t="s">
        <v>168</v>
      </c>
      <c r="G9" s="36" t="s">
        <v>150</v>
      </c>
      <c r="H9" s="36" t="s">
        <v>169</v>
      </c>
      <c r="I9" s="57">
        <f t="shared" ca="1" si="0"/>
        <v>0.5</v>
      </c>
      <c r="J9" s="34">
        <v>45999</v>
      </c>
      <c r="K9" s="35" t="str">
        <f t="shared" ca="1" si="1"/>
        <v>VALID</v>
      </c>
      <c r="L9" s="50"/>
      <c r="M9" s="51" t="str">
        <f t="shared" ca="1" si="2"/>
        <v>NOT TRAINED</v>
      </c>
      <c r="N9" s="53">
        <v>45095</v>
      </c>
      <c r="O9" s="42" t="str">
        <f t="shared" ca="1" si="3"/>
        <v>EXPIRED</v>
      </c>
      <c r="P9" s="34">
        <v>46065</v>
      </c>
      <c r="Q9" s="35" t="str">
        <f t="shared" ca="1" si="4"/>
        <v>VALID</v>
      </c>
      <c r="R9" s="53">
        <v>45128</v>
      </c>
      <c r="S9" s="42" t="str">
        <f t="shared" ca="1" si="5"/>
        <v>EXPIRED</v>
      </c>
      <c r="T9" s="34">
        <v>45993</v>
      </c>
      <c r="U9" s="35" t="str">
        <f t="shared" ca="1" si="6"/>
        <v>VALID</v>
      </c>
      <c r="V9" s="39" t="s">
        <v>141</v>
      </c>
      <c r="W9" s="38" t="str">
        <f t="shared" ca="1" si="7"/>
        <v>NOT TRAINED</v>
      </c>
      <c r="X9" s="39" t="s">
        <v>141</v>
      </c>
      <c r="Y9" s="38" t="str">
        <f t="shared" ca="1" si="8"/>
        <v>NOT TRAINED</v>
      </c>
      <c r="Z9" s="39" t="s">
        <v>141</v>
      </c>
      <c r="AA9" s="38" t="str">
        <f t="shared" ca="1" si="9"/>
        <v>NOT TRAINED</v>
      </c>
      <c r="AB9" s="39" t="s">
        <v>141</v>
      </c>
      <c r="AC9" s="38" t="str">
        <f t="shared" ca="1" si="10"/>
        <v>NOT TRAINED</v>
      </c>
      <c r="AD9" s="39" t="s">
        <v>141</v>
      </c>
      <c r="AE9" s="38" t="str">
        <f t="shared" ca="1" si="11"/>
        <v>NOT TRAINED</v>
      </c>
      <c r="AF9" s="39" t="s">
        <v>141</v>
      </c>
      <c r="AG9" s="38" t="str">
        <f t="shared" ca="1" si="12"/>
        <v>NOT TRAINED</v>
      </c>
      <c r="AH9" s="39" t="s">
        <v>141</v>
      </c>
      <c r="AI9" s="38" t="str">
        <f t="shared" ca="1" si="13"/>
        <v>NOT TRAINED</v>
      </c>
      <c r="AJ9" s="39" t="s">
        <v>141</v>
      </c>
      <c r="AK9" s="38" t="str">
        <f t="shared" ca="1" si="14"/>
        <v>NOT TRAINED</v>
      </c>
      <c r="AL9" s="39" t="s">
        <v>141</v>
      </c>
      <c r="AM9" s="38" t="str">
        <f t="shared" ca="1" si="15"/>
        <v>NOT TRAINED</v>
      </c>
      <c r="AN9" s="39" t="s">
        <v>141</v>
      </c>
      <c r="AO9" s="38" t="str">
        <f t="shared" ca="1" si="16"/>
        <v>NOT TRAINED</v>
      </c>
      <c r="AP9" s="39" t="s">
        <v>141</v>
      </c>
      <c r="AQ9" s="38" t="str">
        <f t="shared" ca="1" si="17"/>
        <v>NOT TRAINED</v>
      </c>
      <c r="AR9" s="39" t="s">
        <v>141</v>
      </c>
      <c r="AS9" s="38" t="str">
        <f t="shared" ca="1" si="18"/>
        <v>NOT TRAINED</v>
      </c>
      <c r="AT9" s="39" t="s">
        <v>141</v>
      </c>
      <c r="AU9" s="38" t="str">
        <f t="shared" ca="1" si="19"/>
        <v>NOT TRAINED</v>
      </c>
      <c r="AV9" s="34">
        <v>45914</v>
      </c>
      <c r="AW9" s="48" t="str">
        <f t="shared" ca="1" si="20"/>
        <v>EXPIRING</v>
      </c>
    </row>
    <row r="10" spans="1:49" ht="15.75" customHeight="1" x14ac:dyDescent="0.2">
      <c r="A10" s="24" t="s">
        <v>174</v>
      </c>
      <c r="B10" s="26" t="s">
        <v>175</v>
      </c>
      <c r="C10" s="26" t="s">
        <v>176</v>
      </c>
      <c r="D10" s="28" t="s">
        <v>74</v>
      </c>
      <c r="E10" s="26" t="s">
        <v>135</v>
      </c>
      <c r="F10" s="26" t="s">
        <v>177</v>
      </c>
      <c r="G10" s="24" t="s">
        <v>160</v>
      </c>
      <c r="H10" s="24" t="s">
        <v>178</v>
      </c>
      <c r="I10" s="49">
        <f t="shared" ca="1" si="0"/>
        <v>0</v>
      </c>
      <c r="J10" s="53">
        <v>45852</v>
      </c>
      <c r="K10" s="42" t="str">
        <f t="shared" ca="1" si="1"/>
        <v>EXPIRED</v>
      </c>
      <c r="L10" s="39" t="s">
        <v>141</v>
      </c>
      <c r="M10" s="38" t="str">
        <f t="shared" ca="1" si="2"/>
        <v>NOT TRAINED</v>
      </c>
      <c r="N10" s="39" t="s">
        <v>141</v>
      </c>
      <c r="O10" s="38" t="str">
        <f t="shared" ca="1" si="3"/>
        <v>NOT TRAINED</v>
      </c>
      <c r="P10" s="34">
        <v>45726</v>
      </c>
      <c r="Q10" s="42" t="str">
        <f t="shared" ca="1" si="4"/>
        <v>EXPIRED</v>
      </c>
      <c r="R10" s="34">
        <v>45626</v>
      </c>
      <c r="S10" s="42" t="str">
        <f t="shared" ca="1" si="5"/>
        <v>EXPIRED</v>
      </c>
      <c r="T10" s="39" t="s">
        <v>141</v>
      </c>
      <c r="U10" s="38" t="str">
        <f t="shared" ca="1" si="6"/>
        <v>NOT TRAINED</v>
      </c>
      <c r="V10" s="39" t="s">
        <v>141</v>
      </c>
      <c r="W10" s="38" t="str">
        <f t="shared" ca="1" si="7"/>
        <v>NOT TRAINED</v>
      </c>
      <c r="X10" s="39" t="s">
        <v>141</v>
      </c>
      <c r="Y10" s="38" t="str">
        <f t="shared" ca="1" si="8"/>
        <v>NOT TRAINED</v>
      </c>
      <c r="Z10" s="39" t="s">
        <v>141</v>
      </c>
      <c r="AA10" s="38" t="str">
        <f t="shared" ca="1" si="9"/>
        <v>NOT TRAINED</v>
      </c>
      <c r="AB10" s="39" t="s">
        <v>141</v>
      </c>
      <c r="AC10" s="38" t="str">
        <f t="shared" ca="1" si="10"/>
        <v>NOT TRAINED</v>
      </c>
      <c r="AD10" s="39" t="s">
        <v>141</v>
      </c>
      <c r="AE10" s="38" t="str">
        <f t="shared" ca="1" si="11"/>
        <v>NOT TRAINED</v>
      </c>
      <c r="AF10" s="39" t="s">
        <v>141</v>
      </c>
      <c r="AG10" s="38" t="str">
        <f t="shared" ca="1" si="12"/>
        <v>NOT TRAINED</v>
      </c>
      <c r="AH10" s="39" t="s">
        <v>141</v>
      </c>
      <c r="AI10" s="38" t="str">
        <f t="shared" ca="1" si="13"/>
        <v>NOT TRAINED</v>
      </c>
      <c r="AJ10" s="39" t="s">
        <v>141</v>
      </c>
      <c r="AK10" s="38" t="str">
        <f t="shared" ca="1" si="14"/>
        <v>NOT TRAINED</v>
      </c>
      <c r="AL10" s="39" t="s">
        <v>141</v>
      </c>
      <c r="AM10" s="38" t="str">
        <f t="shared" ca="1" si="15"/>
        <v>NOT TRAINED</v>
      </c>
      <c r="AN10" s="39" t="s">
        <v>141</v>
      </c>
      <c r="AO10" s="38" t="str">
        <f t="shared" ca="1" si="16"/>
        <v>NOT TRAINED</v>
      </c>
      <c r="AP10" s="39" t="s">
        <v>141</v>
      </c>
      <c r="AQ10" s="38" t="str">
        <f t="shared" ca="1" si="17"/>
        <v>NOT TRAINED</v>
      </c>
      <c r="AR10" s="39" t="s">
        <v>141</v>
      </c>
      <c r="AS10" s="38" t="str">
        <f t="shared" ca="1" si="18"/>
        <v>NOT TRAINED</v>
      </c>
      <c r="AT10" s="39" t="s">
        <v>141</v>
      </c>
      <c r="AU10" s="38" t="str">
        <f t="shared" ca="1" si="19"/>
        <v>NOT TRAINED</v>
      </c>
      <c r="AV10" s="34">
        <v>45914</v>
      </c>
      <c r="AW10" s="48" t="str">
        <f t="shared" ca="1" si="20"/>
        <v>EXPIRING</v>
      </c>
    </row>
    <row r="11" spans="1:49" ht="15.75" customHeight="1" x14ac:dyDescent="0.2">
      <c r="A11" s="24" t="s">
        <v>184</v>
      </c>
      <c r="B11" s="26" t="s">
        <v>185</v>
      </c>
      <c r="C11" s="26" t="s">
        <v>186</v>
      </c>
      <c r="D11" s="28" t="s">
        <v>74</v>
      </c>
      <c r="E11" s="26" t="s">
        <v>187</v>
      </c>
      <c r="F11" s="26" t="s">
        <v>188</v>
      </c>
      <c r="G11" s="24" t="s">
        <v>190</v>
      </c>
      <c r="H11" s="24" t="s">
        <v>138</v>
      </c>
      <c r="I11" s="49">
        <f t="shared" ca="1" si="0"/>
        <v>0.33333333333333331</v>
      </c>
      <c r="J11" s="53">
        <v>45810</v>
      </c>
      <c r="K11" s="42" t="str">
        <f t="shared" ca="1" si="1"/>
        <v>EXPIRED</v>
      </c>
      <c r="L11" s="34">
        <v>45808</v>
      </c>
      <c r="M11" s="42" t="str">
        <f t="shared" ca="1" si="2"/>
        <v>EXPIRED</v>
      </c>
      <c r="N11" s="34">
        <v>46112</v>
      </c>
      <c r="O11" s="35" t="str">
        <f t="shared" ca="1" si="3"/>
        <v>VALID</v>
      </c>
      <c r="P11" s="53">
        <v>45121</v>
      </c>
      <c r="Q11" s="42" t="str">
        <f t="shared" ca="1" si="4"/>
        <v>EXPIRED</v>
      </c>
      <c r="R11" s="34">
        <v>45549</v>
      </c>
      <c r="S11" s="42" t="str">
        <f t="shared" ca="1" si="5"/>
        <v>EXPIRED</v>
      </c>
      <c r="T11" s="39" t="s">
        <v>141</v>
      </c>
      <c r="U11" s="38" t="str">
        <f t="shared" ca="1" si="6"/>
        <v>NOT TRAINED</v>
      </c>
      <c r="V11" s="34">
        <v>46096</v>
      </c>
      <c r="W11" s="35" t="str">
        <f t="shared" ca="1" si="7"/>
        <v>VALID</v>
      </c>
      <c r="X11" s="34">
        <v>44762</v>
      </c>
      <c r="Y11" s="42" t="str">
        <f t="shared" ca="1" si="8"/>
        <v>EXPIRED</v>
      </c>
      <c r="Z11" s="39" t="s">
        <v>141</v>
      </c>
      <c r="AA11" s="38" t="str">
        <f t="shared" ca="1" si="9"/>
        <v>NOT TRAINED</v>
      </c>
      <c r="AB11" s="34">
        <v>45548</v>
      </c>
      <c r="AC11" s="42" t="str">
        <f t="shared" ca="1" si="10"/>
        <v>EXPIRED</v>
      </c>
      <c r="AD11" s="39" t="s">
        <v>141</v>
      </c>
      <c r="AE11" s="38" t="str">
        <f t="shared" ca="1" si="11"/>
        <v>NOT TRAINED</v>
      </c>
      <c r="AF11" s="39" t="s">
        <v>141</v>
      </c>
      <c r="AG11" s="38" t="str">
        <f t="shared" ca="1" si="12"/>
        <v>NOT TRAINED</v>
      </c>
      <c r="AH11" s="52">
        <v>46062</v>
      </c>
      <c r="AI11" s="35" t="str">
        <f t="shared" ca="1" si="13"/>
        <v>VALID</v>
      </c>
      <c r="AJ11" s="39" t="s">
        <v>141</v>
      </c>
      <c r="AK11" s="38" t="str">
        <f t="shared" ca="1" si="14"/>
        <v>NOT TRAINED</v>
      </c>
      <c r="AL11" s="39" t="s">
        <v>141</v>
      </c>
      <c r="AM11" s="38" t="str">
        <f t="shared" ca="1" si="15"/>
        <v>NOT TRAINED</v>
      </c>
      <c r="AN11" s="39" t="s">
        <v>141</v>
      </c>
      <c r="AO11" s="38" t="str">
        <f t="shared" ca="1" si="16"/>
        <v>NOT TRAINED</v>
      </c>
      <c r="AP11" s="39" t="s">
        <v>141</v>
      </c>
      <c r="AQ11" s="38" t="str">
        <f t="shared" ca="1" si="17"/>
        <v>NOT TRAINED</v>
      </c>
      <c r="AR11" s="39" t="s">
        <v>141</v>
      </c>
      <c r="AS11" s="38" t="str">
        <f t="shared" ca="1" si="18"/>
        <v>NOT TRAINED</v>
      </c>
      <c r="AT11" s="39" t="s">
        <v>141</v>
      </c>
      <c r="AU11" s="38" t="str">
        <f t="shared" ca="1" si="19"/>
        <v>NOT TRAINED</v>
      </c>
      <c r="AV11" s="50"/>
      <c r="AW11" s="51" t="str">
        <f t="shared" ca="1" si="20"/>
        <v>NOT TRAINED</v>
      </c>
    </row>
    <row r="12" spans="1:49" ht="15.75" customHeight="1" x14ac:dyDescent="0.2">
      <c r="A12" s="40" t="s">
        <v>196</v>
      </c>
      <c r="B12" s="41" t="s">
        <v>197</v>
      </c>
      <c r="C12" s="41" t="s">
        <v>198</v>
      </c>
      <c r="D12" s="40" t="s">
        <v>134</v>
      </c>
      <c r="E12" s="41" t="s">
        <v>199</v>
      </c>
      <c r="F12" s="41" t="s">
        <v>200</v>
      </c>
      <c r="G12" s="40" t="s">
        <v>201</v>
      </c>
      <c r="H12" s="40" t="s">
        <v>178</v>
      </c>
      <c r="I12" s="32">
        <f t="shared" ca="1" si="0"/>
        <v>0.5</v>
      </c>
      <c r="J12" s="34">
        <v>46025</v>
      </c>
      <c r="K12" s="35" t="str">
        <f t="shared" ca="1" si="1"/>
        <v>VALID</v>
      </c>
      <c r="L12" s="39" t="s">
        <v>141</v>
      </c>
      <c r="M12" s="38" t="str">
        <f t="shared" ca="1" si="2"/>
        <v>NOT TRAINED</v>
      </c>
      <c r="N12" s="39" t="s">
        <v>141</v>
      </c>
      <c r="O12" s="38" t="str">
        <f t="shared" ca="1" si="3"/>
        <v>NOT TRAINED</v>
      </c>
      <c r="P12" s="34">
        <v>45953</v>
      </c>
      <c r="Q12" s="35" t="str">
        <f t="shared" ca="1" si="4"/>
        <v>VALID</v>
      </c>
      <c r="R12" s="34">
        <v>45692</v>
      </c>
      <c r="S12" s="42" t="str">
        <f t="shared" ca="1" si="5"/>
        <v>EXPIRED</v>
      </c>
      <c r="T12" s="39" t="s">
        <v>141</v>
      </c>
      <c r="U12" s="38" t="str">
        <f t="shared" ca="1" si="6"/>
        <v>NOT TRAINED</v>
      </c>
      <c r="V12" s="39" t="s">
        <v>141</v>
      </c>
      <c r="W12" s="38" t="str">
        <f t="shared" ca="1" si="7"/>
        <v>NOT TRAINED</v>
      </c>
      <c r="X12" s="39" t="s">
        <v>141</v>
      </c>
      <c r="Y12" s="38" t="str">
        <f t="shared" ca="1" si="8"/>
        <v>NOT TRAINED</v>
      </c>
      <c r="Z12" s="39" t="s">
        <v>141</v>
      </c>
      <c r="AA12" s="38" t="str">
        <f t="shared" ca="1" si="9"/>
        <v>NOT TRAINED</v>
      </c>
      <c r="AB12" s="39" t="s">
        <v>141</v>
      </c>
      <c r="AC12" s="38" t="str">
        <f t="shared" ca="1" si="10"/>
        <v>NOT TRAINED</v>
      </c>
      <c r="AD12" s="39" t="s">
        <v>141</v>
      </c>
      <c r="AE12" s="38" t="str">
        <f t="shared" ca="1" si="11"/>
        <v>NOT TRAINED</v>
      </c>
      <c r="AF12" s="39" t="s">
        <v>141</v>
      </c>
      <c r="AG12" s="38" t="str">
        <f t="shared" ca="1" si="12"/>
        <v>NOT TRAINED</v>
      </c>
      <c r="AH12" s="39" t="s">
        <v>141</v>
      </c>
      <c r="AI12" s="38" t="str">
        <f t="shared" ca="1" si="13"/>
        <v>NOT TRAINED</v>
      </c>
      <c r="AJ12" s="39" t="s">
        <v>141</v>
      </c>
      <c r="AK12" s="38" t="str">
        <f t="shared" ca="1" si="14"/>
        <v>NOT TRAINED</v>
      </c>
      <c r="AL12" s="39" t="s">
        <v>141</v>
      </c>
      <c r="AM12" s="38" t="str">
        <f t="shared" ca="1" si="15"/>
        <v>NOT TRAINED</v>
      </c>
      <c r="AN12" s="39" t="s">
        <v>141</v>
      </c>
      <c r="AO12" s="38" t="str">
        <f t="shared" ca="1" si="16"/>
        <v>NOT TRAINED</v>
      </c>
      <c r="AP12" s="39" t="s">
        <v>141</v>
      </c>
      <c r="AQ12" s="38" t="str">
        <f t="shared" ca="1" si="17"/>
        <v>NOT TRAINED</v>
      </c>
      <c r="AR12" s="39" t="s">
        <v>141</v>
      </c>
      <c r="AS12" s="38" t="str">
        <f t="shared" ca="1" si="18"/>
        <v>NOT TRAINED</v>
      </c>
      <c r="AT12" s="39" t="s">
        <v>141</v>
      </c>
      <c r="AU12" s="38" t="str">
        <f t="shared" ca="1" si="19"/>
        <v>NOT TRAINED</v>
      </c>
      <c r="AV12" s="34">
        <v>45887</v>
      </c>
      <c r="AW12" s="48" t="str">
        <f t="shared" ca="1" si="20"/>
        <v>EXPIRING</v>
      </c>
    </row>
    <row r="13" spans="1:49" ht="15.75" customHeight="1" x14ac:dyDescent="0.2">
      <c r="A13" s="36" t="s">
        <v>206</v>
      </c>
      <c r="B13" s="37" t="s">
        <v>207</v>
      </c>
      <c r="C13" s="37" t="s">
        <v>176</v>
      </c>
      <c r="D13" s="36" t="s">
        <v>134</v>
      </c>
      <c r="E13" s="37" t="s">
        <v>208</v>
      </c>
      <c r="F13" s="37" t="s">
        <v>209</v>
      </c>
      <c r="G13" s="36" t="s">
        <v>201</v>
      </c>
      <c r="H13" s="36" t="s">
        <v>178</v>
      </c>
      <c r="I13" s="32">
        <f t="shared" ca="1" si="0"/>
        <v>0.55555555555555558</v>
      </c>
      <c r="J13" s="34">
        <v>46018</v>
      </c>
      <c r="K13" s="35" t="str">
        <f t="shared" ca="1" si="1"/>
        <v>VALID</v>
      </c>
      <c r="L13" s="34">
        <v>45797</v>
      </c>
      <c r="M13" s="42" t="str">
        <f t="shared" ca="1" si="2"/>
        <v>EXPIRED</v>
      </c>
      <c r="N13" s="34">
        <v>46031</v>
      </c>
      <c r="O13" s="35" t="str">
        <f t="shared" ca="1" si="3"/>
        <v>VALID</v>
      </c>
      <c r="P13" s="34">
        <v>45801</v>
      </c>
      <c r="Q13" s="42" t="str">
        <f t="shared" ca="1" si="4"/>
        <v>EXPIRED</v>
      </c>
      <c r="R13" s="34">
        <v>45631</v>
      </c>
      <c r="S13" s="42" t="str">
        <f t="shared" ca="1" si="5"/>
        <v>EXPIRED</v>
      </c>
      <c r="T13" s="39" t="s">
        <v>141</v>
      </c>
      <c r="U13" s="38" t="str">
        <f t="shared" ca="1" si="6"/>
        <v>NOT TRAINED</v>
      </c>
      <c r="V13" s="39" t="s">
        <v>141</v>
      </c>
      <c r="W13" s="38" t="str">
        <f t="shared" ca="1" si="7"/>
        <v>NOT TRAINED</v>
      </c>
      <c r="X13" s="39" t="s">
        <v>141</v>
      </c>
      <c r="Y13" s="38" t="str">
        <f t="shared" ca="1" si="8"/>
        <v>NOT TRAINED</v>
      </c>
      <c r="Z13" s="39" t="s">
        <v>141</v>
      </c>
      <c r="AA13" s="38" t="str">
        <f t="shared" ca="1" si="9"/>
        <v>NOT TRAINED</v>
      </c>
      <c r="AB13" s="39" t="s">
        <v>141</v>
      </c>
      <c r="AC13" s="38" t="str">
        <f t="shared" ca="1" si="10"/>
        <v>NOT TRAINED</v>
      </c>
      <c r="AD13" s="39" t="s">
        <v>141</v>
      </c>
      <c r="AE13" s="38" t="str">
        <f t="shared" ca="1" si="11"/>
        <v>NOT TRAINED</v>
      </c>
      <c r="AF13" s="39" t="s">
        <v>141</v>
      </c>
      <c r="AG13" s="38" t="str">
        <f t="shared" ca="1" si="12"/>
        <v>NOT TRAINED</v>
      </c>
      <c r="AH13" s="34">
        <v>45318</v>
      </c>
      <c r="AI13" s="42" t="str">
        <f t="shared" ca="1" si="13"/>
        <v>EXPIRED</v>
      </c>
      <c r="AJ13" s="34">
        <v>45998</v>
      </c>
      <c r="AK13" s="35" t="str">
        <f t="shared" ca="1" si="14"/>
        <v>VALID</v>
      </c>
      <c r="AL13" s="52">
        <v>46147</v>
      </c>
      <c r="AM13" s="35" t="str">
        <f t="shared" ca="1" si="15"/>
        <v>VALID</v>
      </c>
      <c r="AN13" s="39" t="s">
        <v>141</v>
      </c>
      <c r="AO13" s="38" t="str">
        <f t="shared" ca="1" si="16"/>
        <v>NOT TRAINED</v>
      </c>
      <c r="AP13" s="39" t="s">
        <v>141</v>
      </c>
      <c r="AQ13" s="38" t="str">
        <f t="shared" ca="1" si="17"/>
        <v>NOT TRAINED</v>
      </c>
      <c r="AR13" s="39" t="s">
        <v>141</v>
      </c>
      <c r="AS13" s="38" t="str">
        <f t="shared" ca="1" si="18"/>
        <v>NOT TRAINED</v>
      </c>
      <c r="AT13" s="39" t="s">
        <v>141</v>
      </c>
      <c r="AU13" s="38" t="str">
        <f t="shared" ca="1" si="19"/>
        <v>NOT TRAINED</v>
      </c>
      <c r="AV13" s="34">
        <v>45973</v>
      </c>
      <c r="AW13" s="35" t="str">
        <f t="shared" ca="1" si="20"/>
        <v>VALID</v>
      </c>
    </row>
    <row r="14" spans="1:49" ht="15.75" customHeight="1" x14ac:dyDescent="0.2">
      <c r="A14" s="40" t="s">
        <v>215</v>
      </c>
      <c r="B14" s="41" t="s">
        <v>197</v>
      </c>
      <c r="C14" s="41" t="s">
        <v>216</v>
      </c>
      <c r="D14" s="40" t="s">
        <v>134</v>
      </c>
      <c r="E14" s="41" t="s">
        <v>208</v>
      </c>
      <c r="F14" s="41" t="s">
        <v>217</v>
      </c>
      <c r="G14" s="40" t="s">
        <v>218</v>
      </c>
      <c r="H14" s="40" t="s">
        <v>104</v>
      </c>
      <c r="I14" s="57">
        <f t="shared" ca="1" si="0"/>
        <v>0.6</v>
      </c>
      <c r="J14" s="53">
        <v>45857</v>
      </c>
      <c r="K14" s="42" t="str">
        <f t="shared" ca="1" si="1"/>
        <v>EXPIRED</v>
      </c>
      <c r="L14" s="39" t="s">
        <v>141</v>
      </c>
      <c r="M14" s="38" t="str">
        <f t="shared" ca="1" si="2"/>
        <v>NOT TRAINED</v>
      </c>
      <c r="N14" s="39" t="s">
        <v>141</v>
      </c>
      <c r="O14" s="38" t="str">
        <f t="shared" ca="1" si="3"/>
        <v>NOT TRAINED</v>
      </c>
      <c r="P14" s="34">
        <v>45612</v>
      </c>
      <c r="Q14" s="42" t="str">
        <f t="shared" ca="1" si="4"/>
        <v>EXPIRED</v>
      </c>
      <c r="R14" s="34">
        <v>46137</v>
      </c>
      <c r="S14" s="35" t="str">
        <f t="shared" ca="1" si="5"/>
        <v>VALID</v>
      </c>
      <c r="T14" s="39" t="s">
        <v>141</v>
      </c>
      <c r="U14" s="38" t="str">
        <f t="shared" ca="1" si="6"/>
        <v>NOT TRAINED</v>
      </c>
      <c r="V14" s="39" t="s">
        <v>141</v>
      </c>
      <c r="W14" s="38" t="str">
        <f t="shared" ca="1" si="7"/>
        <v>NOT TRAINED</v>
      </c>
      <c r="X14" s="39" t="s">
        <v>141</v>
      </c>
      <c r="Y14" s="38" t="str">
        <f t="shared" ca="1" si="8"/>
        <v>NOT TRAINED</v>
      </c>
      <c r="Z14" s="39" t="s">
        <v>141</v>
      </c>
      <c r="AA14" s="38" t="str">
        <f t="shared" ca="1" si="9"/>
        <v>NOT TRAINED</v>
      </c>
      <c r="AB14" s="39" t="s">
        <v>141</v>
      </c>
      <c r="AC14" s="38" t="str">
        <f t="shared" ca="1" si="10"/>
        <v>NOT TRAINED</v>
      </c>
      <c r="AD14" s="39" t="s">
        <v>141</v>
      </c>
      <c r="AE14" s="38" t="str">
        <f t="shared" ca="1" si="11"/>
        <v>NOT TRAINED</v>
      </c>
      <c r="AF14" s="39" t="s">
        <v>141</v>
      </c>
      <c r="AG14" s="38" t="str">
        <f t="shared" ca="1" si="12"/>
        <v>NOT TRAINED</v>
      </c>
      <c r="AH14" s="39" t="s">
        <v>141</v>
      </c>
      <c r="AI14" s="38" t="str">
        <f t="shared" ca="1" si="13"/>
        <v>NOT TRAINED</v>
      </c>
      <c r="AJ14" s="34">
        <v>46000</v>
      </c>
      <c r="AK14" s="35" t="str">
        <f t="shared" ca="1" si="14"/>
        <v>VALID</v>
      </c>
      <c r="AL14" s="34">
        <v>46027</v>
      </c>
      <c r="AM14" s="35" t="str">
        <f t="shared" ca="1" si="15"/>
        <v>VALID</v>
      </c>
      <c r="AN14" s="39" t="s">
        <v>141</v>
      </c>
      <c r="AO14" s="38" t="str">
        <f t="shared" ca="1" si="16"/>
        <v>NOT TRAINED</v>
      </c>
      <c r="AP14" s="39" t="s">
        <v>141</v>
      </c>
      <c r="AQ14" s="38" t="str">
        <f t="shared" ca="1" si="17"/>
        <v>NOT TRAINED</v>
      </c>
      <c r="AR14" s="39" t="s">
        <v>141</v>
      </c>
      <c r="AS14" s="38" t="str">
        <f t="shared" ca="1" si="18"/>
        <v>NOT TRAINED</v>
      </c>
      <c r="AT14" s="39" t="s">
        <v>141</v>
      </c>
      <c r="AU14" s="38" t="str">
        <f t="shared" ca="1" si="19"/>
        <v>NOT TRAINED</v>
      </c>
      <c r="AV14" s="50"/>
      <c r="AW14" s="51" t="str">
        <f t="shared" ca="1" si="20"/>
        <v>NOT TRAINED</v>
      </c>
    </row>
    <row r="15" spans="1:49" ht="15.75" customHeight="1" x14ac:dyDescent="0.2">
      <c r="A15" s="36" t="s">
        <v>223</v>
      </c>
      <c r="B15" s="37" t="s">
        <v>224</v>
      </c>
      <c r="C15" s="37" t="s">
        <v>186</v>
      </c>
      <c r="D15" s="36" t="s">
        <v>134</v>
      </c>
      <c r="E15" s="37" t="s">
        <v>148</v>
      </c>
      <c r="F15" s="37" t="s">
        <v>225</v>
      </c>
      <c r="G15" s="36" t="s">
        <v>160</v>
      </c>
      <c r="H15" s="36" t="s">
        <v>138</v>
      </c>
      <c r="I15" s="49">
        <f t="shared" ca="1" si="0"/>
        <v>0.5</v>
      </c>
      <c r="J15" s="34">
        <v>46011</v>
      </c>
      <c r="K15" s="35" t="str">
        <f t="shared" ca="1" si="1"/>
        <v>VALID</v>
      </c>
      <c r="L15" s="39" t="s">
        <v>141</v>
      </c>
      <c r="M15" s="38" t="str">
        <f t="shared" ca="1" si="2"/>
        <v>NOT TRAINED</v>
      </c>
      <c r="N15" s="39" t="s">
        <v>141</v>
      </c>
      <c r="O15" s="38" t="str">
        <f t="shared" ca="1" si="3"/>
        <v>NOT TRAINED</v>
      </c>
      <c r="P15" s="34">
        <v>46086</v>
      </c>
      <c r="Q15" s="35" t="str">
        <f t="shared" ca="1" si="4"/>
        <v>VALID</v>
      </c>
      <c r="R15" s="50"/>
      <c r="S15" s="51" t="str">
        <f t="shared" ca="1" si="5"/>
        <v>NOT TRAINED</v>
      </c>
      <c r="T15" s="39" t="s">
        <v>141</v>
      </c>
      <c r="U15" s="38" t="str">
        <f t="shared" ca="1" si="6"/>
        <v>NOT TRAINED</v>
      </c>
      <c r="V15" s="39" t="s">
        <v>141</v>
      </c>
      <c r="W15" s="38" t="str">
        <f t="shared" ca="1" si="7"/>
        <v>NOT TRAINED</v>
      </c>
      <c r="X15" s="39" t="s">
        <v>141</v>
      </c>
      <c r="Y15" s="38" t="str">
        <f t="shared" ca="1" si="8"/>
        <v>NOT TRAINED</v>
      </c>
      <c r="Z15" s="39" t="s">
        <v>141</v>
      </c>
      <c r="AA15" s="38" t="str">
        <f t="shared" ca="1" si="9"/>
        <v>NOT TRAINED</v>
      </c>
      <c r="AB15" s="39" t="s">
        <v>141</v>
      </c>
      <c r="AC15" s="38" t="str">
        <f t="shared" ca="1" si="10"/>
        <v>NOT TRAINED</v>
      </c>
      <c r="AD15" s="39" t="s">
        <v>141</v>
      </c>
      <c r="AE15" s="38" t="str">
        <f t="shared" ca="1" si="11"/>
        <v>NOT TRAINED</v>
      </c>
      <c r="AF15" s="39" t="s">
        <v>141</v>
      </c>
      <c r="AG15" s="38" t="str">
        <f t="shared" ca="1" si="12"/>
        <v>NOT TRAINED</v>
      </c>
      <c r="AH15" s="39" t="s">
        <v>141</v>
      </c>
      <c r="AI15" s="38" t="str">
        <f t="shared" ca="1" si="13"/>
        <v>NOT TRAINED</v>
      </c>
      <c r="AJ15" s="39" t="s">
        <v>141</v>
      </c>
      <c r="AK15" s="38" t="str">
        <f t="shared" ca="1" si="14"/>
        <v>NOT TRAINED</v>
      </c>
      <c r="AL15" s="39" t="s">
        <v>141</v>
      </c>
      <c r="AM15" s="38" t="str">
        <f t="shared" ca="1" si="15"/>
        <v>NOT TRAINED</v>
      </c>
      <c r="AN15" s="39" t="s">
        <v>141</v>
      </c>
      <c r="AO15" s="38" t="str">
        <f t="shared" ca="1" si="16"/>
        <v>NOT TRAINED</v>
      </c>
      <c r="AP15" s="39" t="s">
        <v>141</v>
      </c>
      <c r="AQ15" s="38" t="str">
        <f t="shared" ca="1" si="17"/>
        <v>NOT TRAINED</v>
      </c>
      <c r="AR15" s="34">
        <v>45549</v>
      </c>
      <c r="AS15" s="42" t="str">
        <f t="shared" ca="1" si="18"/>
        <v>EXPIRED</v>
      </c>
      <c r="AT15" s="39" t="s">
        <v>141</v>
      </c>
      <c r="AU15" s="38" t="str">
        <f t="shared" ca="1" si="19"/>
        <v>NOT TRAINED</v>
      </c>
      <c r="AV15" s="34">
        <v>45890</v>
      </c>
      <c r="AW15" s="48" t="str">
        <f t="shared" ca="1" si="20"/>
        <v>EXPIRING</v>
      </c>
    </row>
    <row r="16" spans="1:49" ht="15.75" customHeight="1" x14ac:dyDescent="0.2">
      <c r="A16" s="40" t="s">
        <v>230</v>
      </c>
      <c r="B16" s="41" t="s">
        <v>231</v>
      </c>
      <c r="C16" s="41" t="s">
        <v>198</v>
      </c>
      <c r="D16" s="40" t="s">
        <v>134</v>
      </c>
      <c r="E16" s="41" t="s">
        <v>167</v>
      </c>
      <c r="F16" s="41" t="s">
        <v>232</v>
      </c>
      <c r="G16" s="40" t="s">
        <v>218</v>
      </c>
      <c r="H16" s="40" t="s">
        <v>169</v>
      </c>
      <c r="I16" s="49">
        <f t="shared" ca="1" si="0"/>
        <v>0</v>
      </c>
      <c r="J16" s="53">
        <v>45848</v>
      </c>
      <c r="K16" s="42" t="str">
        <f t="shared" ca="1" si="1"/>
        <v>EXPIRED</v>
      </c>
      <c r="L16" s="39" t="s">
        <v>141</v>
      </c>
      <c r="M16" s="38" t="str">
        <f t="shared" ca="1" si="2"/>
        <v>NOT TRAINED</v>
      </c>
      <c r="N16" s="39" t="s">
        <v>141</v>
      </c>
      <c r="O16" s="38" t="str">
        <f t="shared" ca="1" si="3"/>
        <v>NOT TRAINED</v>
      </c>
      <c r="P16" s="34">
        <v>45893</v>
      </c>
      <c r="Q16" s="48" t="str">
        <f t="shared" ca="1" si="4"/>
        <v>EXPIRING</v>
      </c>
      <c r="R16" s="34">
        <v>45820</v>
      </c>
      <c r="S16" s="42" t="str">
        <f t="shared" ca="1" si="5"/>
        <v>EXPIRED</v>
      </c>
      <c r="T16" s="39" t="s">
        <v>141</v>
      </c>
      <c r="U16" s="38" t="str">
        <f t="shared" ca="1" si="6"/>
        <v>NOT TRAINED</v>
      </c>
      <c r="V16" s="39" t="s">
        <v>141</v>
      </c>
      <c r="W16" s="38" t="str">
        <f t="shared" ca="1" si="7"/>
        <v>NOT TRAINED</v>
      </c>
      <c r="X16" s="39" t="s">
        <v>141</v>
      </c>
      <c r="Y16" s="38" t="str">
        <f t="shared" ca="1" si="8"/>
        <v>NOT TRAINED</v>
      </c>
      <c r="Z16" s="39" t="s">
        <v>141</v>
      </c>
      <c r="AA16" s="38" t="str">
        <f t="shared" ca="1" si="9"/>
        <v>NOT TRAINED</v>
      </c>
      <c r="AB16" s="39" t="s">
        <v>141</v>
      </c>
      <c r="AC16" s="38" t="str">
        <f t="shared" ca="1" si="10"/>
        <v>NOT TRAINED</v>
      </c>
      <c r="AD16" s="39" t="s">
        <v>141</v>
      </c>
      <c r="AE16" s="38" t="str">
        <f t="shared" ca="1" si="11"/>
        <v>NOT TRAINED</v>
      </c>
      <c r="AF16" s="39" t="s">
        <v>141</v>
      </c>
      <c r="AG16" s="38" t="str">
        <f t="shared" ca="1" si="12"/>
        <v>NOT TRAINED</v>
      </c>
      <c r="AH16" s="39" t="s">
        <v>141</v>
      </c>
      <c r="AI16" s="38" t="str">
        <f t="shared" ca="1" si="13"/>
        <v>NOT TRAINED</v>
      </c>
      <c r="AJ16" s="39" t="s">
        <v>141</v>
      </c>
      <c r="AK16" s="38" t="str">
        <f t="shared" ca="1" si="14"/>
        <v>NOT TRAINED</v>
      </c>
      <c r="AL16" s="39" t="s">
        <v>141</v>
      </c>
      <c r="AM16" s="38" t="str">
        <f t="shared" ca="1" si="15"/>
        <v>NOT TRAINED</v>
      </c>
      <c r="AN16" s="39" t="s">
        <v>141</v>
      </c>
      <c r="AO16" s="38" t="str">
        <f t="shared" ca="1" si="16"/>
        <v>NOT TRAINED</v>
      </c>
      <c r="AP16" s="39" t="s">
        <v>141</v>
      </c>
      <c r="AQ16" s="38" t="str">
        <f t="shared" ca="1" si="17"/>
        <v>NOT TRAINED</v>
      </c>
      <c r="AR16" s="39" t="s">
        <v>141</v>
      </c>
      <c r="AS16" s="38" t="str">
        <f t="shared" ca="1" si="18"/>
        <v>NOT TRAINED</v>
      </c>
      <c r="AT16" s="39" t="s">
        <v>141</v>
      </c>
      <c r="AU16" s="38" t="str">
        <f t="shared" ca="1" si="19"/>
        <v>NOT TRAINED</v>
      </c>
      <c r="AV16" s="34">
        <v>45856</v>
      </c>
      <c r="AW16" s="42" t="str">
        <f t="shared" ca="1" si="20"/>
        <v>EXPIRED</v>
      </c>
    </row>
    <row r="17" spans="1:49" ht="15.75" customHeight="1" x14ac:dyDescent="0.2">
      <c r="A17" s="36" t="s">
        <v>237</v>
      </c>
      <c r="B17" s="37" t="s">
        <v>238</v>
      </c>
      <c r="C17" s="37" t="s">
        <v>239</v>
      </c>
      <c r="D17" s="36" t="s">
        <v>134</v>
      </c>
      <c r="E17" s="37" t="s">
        <v>240</v>
      </c>
      <c r="F17" s="37" t="s">
        <v>241</v>
      </c>
      <c r="G17" s="36" t="s">
        <v>201</v>
      </c>
      <c r="H17" s="36" t="s">
        <v>242</v>
      </c>
      <c r="I17" s="32">
        <f t="shared" ca="1" si="0"/>
        <v>1</v>
      </c>
      <c r="J17" s="34">
        <v>46081</v>
      </c>
      <c r="K17" s="35" t="str">
        <f t="shared" ca="1" si="1"/>
        <v>VALID</v>
      </c>
      <c r="L17" s="39" t="s">
        <v>141</v>
      </c>
      <c r="M17" s="38" t="str">
        <f t="shared" ca="1" si="2"/>
        <v>NOT TRAINED</v>
      </c>
      <c r="N17" s="39" t="s">
        <v>141</v>
      </c>
      <c r="O17" s="38" t="str">
        <f t="shared" ca="1" si="3"/>
        <v>NOT TRAINED</v>
      </c>
      <c r="P17" s="34">
        <v>46022</v>
      </c>
      <c r="Q17" s="35" t="str">
        <f t="shared" ca="1" si="4"/>
        <v>VALID</v>
      </c>
      <c r="R17" s="34">
        <v>46018</v>
      </c>
      <c r="S17" s="35" t="str">
        <f t="shared" ca="1" si="5"/>
        <v>VALID</v>
      </c>
      <c r="T17" s="39" t="s">
        <v>141</v>
      </c>
      <c r="U17" s="38" t="str">
        <f t="shared" ca="1" si="6"/>
        <v>NOT TRAINED</v>
      </c>
      <c r="V17" s="39" t="s">
        <v>141</v>
      </c>
      <c r="W17" s="38" t="str">
        <f t="shared" ca="1" si="7"/>
        <v>NOT TRAINED</v>
      </c>
      <c r="X17" s="39" t="s">
        <v>141</v>
      </c>
      <c r="Y17" s="38" t="str">
        <f t="shared" ca="1" si="8"/>
        <v>NOT TRAINED</v>
      </c>
      <c r="Z17" s="39" t="s">
        <v>141</v>
      </c>
      <c r="AA17" s="38" t="str">
        <f t="shared" ca="1" si="9"/>
        <v>NOT TRAINED</v>
      </c>
      <c r="AB17" s="39" t="s">
        <v>141</v>
      </c>
      <c r="AC17" s="38" t="str">
        <f t="shared" ca="1" si="10"/>
        <v>NOT TRAINED</v>
      </c>
      <c r="AD17" s="39" t="s">
        <v>141</v>
      </c>
      <c r="AE17" s="38" t="str">
        <f t="shared" ca="1" si="11"/>
        <v>NOT TRAINED</v>
      </c>
      <c r="AF17" s="39" t="s">
        <v>141</v>
      </c>
      <c r="AG17" s="38" t="str">
        <f t="shared" ca="1" si="12"/>
        <v>NOT TRAINED</v>
      </c>
      <c r="AH17" s="39" t="s">
        <v>141</v>
      </c>
      <c r="AI17" s="38" t="str">
        <f t="shared" ca="1" si="13"/>
        <v>NOT TRAINED</v>
      </c>
      <c r="AJ17" s="39" t="s">
        <v>141</v>
      </c>
      <c r="AK17" s="38" t="str">
        <f t="shared" ca="1" si="14"/>
        <v>NOT TRAINED</v>
      </c>
      <c r="AL17" s="39" t="s">
        <v>141</v>
      </c>
      <c r="AM17" s="38" t="str">
        <f t="shared" ca="1" si="15"/>
        <v>NOT TRAINED</v>
      </c>
      <c r="AN17" s="39" t="s">
        <v>141</v>
      </c>
      <c r="AO17" s="38" t="str">
        <f t="shared" ca="1" si="16"/>
        <v>NOT TRAINED</v>
      </c>
      <c r="AP17" s="39" t="s">
        <v>141</v>
      </c>
      <c r="AQ17" s="38" t="str">
        <f t="shared" ca="1" si="17"/>
        <v>NOT TRAINED</v>
      </c>
      <c r="AR17" s="39" t="s">
        <v>141</v>
      </c>
      <c r="AS17" s="38" t="str">
        <f t="shared" ca="1" si="18"/>
        <v>NOT TRAINED</v>
      </c>
      <c r="AT17" s="39" t="s">
        <v>141</v>
      </c>
      <c r="AU17" s="38" t="str">
        <f t="shared" ca="1" si="19"/>
        <v>NOT TRAINED</v>
      </c>
      <c r="AV17" s="34">
        <v>46060</v>
      </c>
      <c r="AW17" s="35" t="str">
        <f t="shared" ca="1" si="20"/>
        <v>VALID</v>
      </c>
    </row>
    <row r="18" spans="1:49" ht="15.75" customHeight="1" x14ac:dyDescent="0.2">
      <c r="A18" s="24" t="s">
        <v>247</v>
      </c>
      <c r="B18" s="26" t="s">
        <v>248</v>
      </c>
      <c r="C18" s="26" t="s">
        <v>249</v>
      </c>
      <c r="D18" s="28" t="s">
        <v>74</v>
      </c>
      <c r="E18" s="26" t="s">
        <v>199</v>
      </c>
      <c r="F18" s="26" t="s">
        <v>250</v>
      </c>
      <c r="G18" s="24" t="s">
        <v>160</v>
      </c>
      <c r="H18" s="24" t="s">
        <v>104</v>
      </c>
      <c r="I18" s="32">
        <f t="shared" ca="1" si="0"/>
        <v>0.5</v>
      </c>
      <c r="J18" s="34">
        <v>46064</v>
      </c>
      <c r="K18" s="35" t="str">
        <f t="shared" ca="1" si="1"/>
        <v>VALID</v>
      </c>
      <c r="L18" s="39" t="s">
        <v>141</v>
      </c>
      <c r="M18" s="38" t="str">
        <f t="shared" ca="1" si="2"/>
        <v>NOT TRAINED</v>
      </c>
      <c r="N18" s="39" t="s">
        <v>141</v>
      </c>
      <c r="O18" s="38" t="str">
        <f t="shared" ca="1" si="3"/>
        <v>NOT TRAINED</v>
      </c>
      <c r="P18" s="34">
        <v>45859</v>
      </c>
      <c r="Q18" s="42" t="str">
        <f t="shared" ca="1" si="4"/>
        <v>EXPIRED</v>
      </c>
      <c r="R18" s="34">
        <v>45644</v>
      </c>
      <c r="S18" s="42" t="str">
        <f t="shared" ca="1" si="5"/>
        <v>EXPIRED</v>
      </c>
      <c r="T18" s="39" t="s">
        <v>141</v>
      </c>
      <c r="U18" s="38" t="str">
        <f t="shared" ca="1" si="6"/>
        <v>NOT TRAINED</v>
      </c>
      <c r="V18" s="39" t="s">
        <v>141</v>
      </c>
      <c r="W18" s="38" t="str">
        <f t="shared" ca="1" si="7"/>
        <v>NOT TRAINED</v>
      </c>
      <c r="X18" s="39" t="s">
        <v>141</v>
      </c>
      <c r="Y18" s="38" t="str">
        <f t="shared" ca="1" si="8"/>
        <v>NOT TRAINED</v>
      </c>
      <c r="Z18" s="39" t="s">
        <v>141</v>
      </c>
      <c r="AA18" s="38" t="str">
        <f t="shared" ca="1" si="9"/>
        <v>NOT TRAINED</v>
      </c>
      <c r="AB18" s="39" t="s">
        <v>141</v>
      </c>
      <c r="AC18" s="38" t="str">
        <f t="shared" ca="1" si="10"/>
        <v>NOT TRAINED</v>
      </c>
      <c r="AD18" s="39" t="s">
        <v>141</v>
      </c>
      <c r="AE18" s="38" t="str">
        <f t="shared" ca="1" si="11"/>
        <v>NOT TRAINED</v>
      </c>
      <c r="AF18" s="39" t="s">
        <v>141</v>
      </c>
      <c r="AG18" s="38" t="str">
        <f t="shared" ca="1" si="12"/>
        <v>NOT TRAINED</v>
      </c>
      <c r="AH18" s="39" t="s">
        <v>141</v>
      </c>
      <c r="AI18" s="38" t="str">
        <f t="shared" ca="1" si="13"/>
        <v>NOT TRAINED</v>
      </c>
      <c r="AJ18" s="39" t="s">
        <v>141</v>
      </c>
      <c r="AK18" s="38" t="str">
        <f t="shared" ca="1" si="14"/>
        <v>NOT TRAINED</v>
      </c>
      <c r="AL18" s="39" t="s">
        <v>141</v>
      </c>
      <c r="AM18" s="38" t="str">
        <f t="shared" ca="1" si="15"/>
        <v>NOT TRAINED</v>
      </c>
      <c r="AN18" s="39" t="s">
        <v>141</v>
      </c>
      <c r="AO18" s="38" t="str">
        <f t="shared" ca="1" si="16"/>
        <v>NOT TRAINED</v>
      </c>
      <c r="AP18" s="39" t="s">
        <v>141</v>
      </c>
      <c r="AQ18" s="38" t="str">
        <f t="shared" ca="1" si="17"/>
        <v>NOT TRAINED</v>
      </c>
      <c r="AR18" s="39" t="s">
        <v>141</v>
      </c>
      <c r="AS18" s="38" t="str">
        <f t="shared" ca="1" si="18"/>
        <v>NOT TRAINED</v>
      </c>
      <c r="AT18" s="39" t="s">
        <v>141</v>
      </c>
      <c r="AU18" s="38" t="str">
        <f t="shared" ca="1" si="19"/>
        <v>NOT TRAINED</v>
      </c>
      <c r="AV18" s="34">
        <v>46014</v>
      </c>
      <c r="AW18" s="35" t="str">
        <f t="shared" ca="1" si="20"/>
        <v>VALID</v>
      </c>
    </row>
    <row r="19" spans="1:49" ht="15.75" customHeight="1" x14ac:dyDescent="0.2">
      <c r="A19" s="36" t="s">
        <v>256</v>
      </c>
      <c r="B19" s="37" t="s">
        <v>132</v>
      </c>
      <c r="C19" s="37" t="s">
        <v>257</v>
      </c>
      <c r="D19" s="36" t="s">
        <v>134</v>
      </c>
      <c r="E19" s="37" t="s">
        <v>199</v>
      </c>
      <c r="F19" s="37" t="s">
        <v>258</v>
      </c>
      <c r="G19" s="36" t="s">
        <v>103</v>
      </c>
      <c r="H19" s="36" t="s">
        <v>104</v>
      </c>
      <c r="I19" s="32">
        <f t="shared" ca="1" si="0"/>
        <v>0.75</v>
      </c>
      <c r="J19" s="34">
        <v>46101</v>
      </c>
      <c r="K19" s="35" t="str">
        <f t="shared" ca="1" si="1"/>
        <v>VALID</v>
      </c>
      <c r="L19" s="39" t="s">
        <v>141</v>
      </c>
      <c r="M19" s="38" t="str">
        <f t="shared" ca="1" si="2"/>
        <v>NOT TRAINED</v>
      </c>
      <c r="N19" s="39" t="s">
        <v>141</v>
      </c>
      <c r="O19" s="38" t="str">
        <f t="shared" ca="1" si="3"/>
        <v>NOT TRAINED</v>
      </c>
      <c r="P19" s="34">
        <v>45525</v>
      </c>
      <c r="Q19" s="42" t="str">
        <f t="shared" ca="1" si="4"/>
        <v>EXPIRED</v>
      </c>
      <c r="R19" s="34">
        <v>45999</v>
      </c>
      <c r="S19" s="35" t="str">
        <f t="shared" ca="1" si="5"/>
        <v>VALID</v>
      </c>
      <c r="T19" s="39" t="s">
        <v>141</v>
      </c>
      <c r="U19" s="38" t="str">
        <f t="shared" ca="1" si="6"/>
        <v>NOT TRAINED</v>
      </c>
      <c r="V19" s="39" t="s">
        <v>141</v>
      </c>
      <c r="W19" s="38" t="str">
        <f t="shared" ca="1" si="7"/>
        <v>NOT TRAINED</v>
      </c>
      <c r="X19" s="39" t="s">
        <v>141</v>
      </c>
      <c r="Y19" s="38" t="str">
        <f t="shared" ca="1" si="8"/>
        <v>NOT TRAINED</v>
      </c>
      <c r="Z19" s="39" t="s">
        <v>141</v>
      </c>
      <c r="AA19" s="38" t="str">
        <f t="shared" ca="1" si="9"/>
        <v>NOT TRAINED</v>
      </c>
      <c r="AB19" s="39" t="s">
        <v>141</v>
      </c>
      <c r="AC19" s="38" t="str">
        <f t="shared" ca="1" si="10"/>
        <v>NOT TRAINED</v>
      </c>
      <c r="AD19" s="39" t="s">
        <v>141</v>
      </c>
      <c r="AE19" s="38" t="str">
        <f t="shared" ca="1" si="11"/>
        <v>NOT TRAINED</v>
      </c>
      <c r="AF19" s="39" t="s">
        <v>141</v>
      </c>
      <c r="AG19" s="38" t="str">
        <f t="shared" ca="1" si="12"/>
        <v>NOT TRAINED</v>
      </c>
      <c r="AH19" s="39" t="s">
        <v>141</v>
      </c>
      <c r="AI19" s="38" t="str">
        <f t="shared" ca="1" si="13"/>
        <v>NOT TRAINED</v>
      </c>
      <c r="AJ19" s="39" t="s">
        <v>141</v>
      </c>
      <c r="AK19" s="38" t="str">
        <f t="shared" ca="1" si="14"/>
        <v>NOT TRAINED</v>
      </c>
      <c r="AL19" s="39" t="s">
        <v>141</v>
      </c>
      <c r="AM19" s="38" t="str">
        <f t="shared" ca="1" si="15"/>
        <v>NOT TRAINED</v>
      </c>
      <c r="AN19" s="39" t="s">
        <v>141</v>
      </c>
      <c r="AO19" s="38" t="str">
        <f t="shared" ca="1" si="16"/>
        <v>NOT TRAINED</v>
      </c>
      <c r="AP19" s="39" t="s">
        <v>141</v>
      </c>
      <c r="AQ19" s="38" t="str">
        <f t="shared" ca="1" si="17"/>
        <v>NOT TRAINED</v>
      </c>
      <c r="AR19" s="39" t="s">
        <v>141</v>
      </c>
      <c r="AS19" s="38" t="str">
        <f t="shared" ca="1" si="18"/>
        <v>NOT TRAINED</v>
      </c>
      <c r="AT19" s="39" t="s">
        <v>141</v>
      </c>
      <c r="AU19" s="38" t="str">
        <f t="shared" ca="1" si="19"/>
        <v>NOT TRAINED</v>
      </c>
      <c r="AV19" s="34">
        <v>45997</v>
      </c>
      <c r="AW19" s="35" t="str">
        <f t="shared" ca="1" si="20"/>
        <v>VALID</v>
      </c>
    </row>
    <row r="20" spans="1:49" ht="15.75" customHeight="1" x14ac:dyDescent="0.2">
      <c r="A20" s="40" t="s">
        <v>263</v>
      </c>
      <c r="B20" s="41" t="s">
        <v>264</v>
      </c>
      <c r="C20" s="41" t="s">
        <v>265</v>
      </c>
      <c r="D20" s="40" t="s">
        <v>134</v>
      </c>
      <c r="E20" s="41" t="s">
        <v>100</v>
      </c>
      <c r="F20" s="41" t="s">
        <v>266</v>
      </c>
      <c r="G20" s="40" t="s">
        <v>160</v>
      </c>
      <c r="H20" s="40" t="s">
        <v>104</v>
      </c>
      <c r="I20" s="32">
        <f t="shared" ca="1" si="0"/>
        <v>0.75</v>
      </c>
      <c r="J20" s="34">
        <v>46032</v>
      </c>
      <c r="K20" s="35" t="str">
        <f t="shared" ca="1" si="1"/>
        <v>VALID</v>
      </c>
      <c r="L20" s="39" t="s">
        <v>141</v>
      </c>
      <c r="M20" s="38" t="str">
        <f t="shared" ca="1" si="2"/>
        <v>NOT TRAINED</v>
      </c>
      <c r="N20" s="39" t="s">
        <v>141</v>
      </c>
      <c r="O20" s="38" t="str">
        <f t="shared" ca="1" si="3"/>
        <v>NOT TRAINED</v>
      </c>
      <c r="P20" s="34">
        <v>45619</v>
      </c>
      <c r="Q20" s="42" t="str">
        <f t="shared" ca="1" si="4"/>
        <v>EXPIRED</v>
      </c>
      <c r="R20" s="34">
        <v>46136</v>
      </c>
      <c r="S20" s="35" t="str">
        <f t="shared" ca="1" si="5"/>
        <v>VALID</v>
      </c>
      <c r="T20" s="39" t="s">
        <v>141</v>
      </c>
      <c r="U20" s="38" t="str">
        <f t="shared" ca="1" si="6"/>
        <v>NOT TRAINED</v>
      </c>
      <c r="V20" s="39" t="s">
        <v>141</v>
      </c>
      <c r="W20" s="38" t="str">
        <f t="shared" ca="1" si="7"/>
        <v>NOT TRAINED</v>
      </c>
      <c r="X20" s="39" t="s">
        <v>141</v>
      </c>
      <c r="Y20" s="38" t="str">
        <f t="shared" ca="1" si="8"/>
        <v>NOT TRAINED</v>
      </c>
      <c r="Z20" s="39" t="s">
        <v>141</v>
      </c>
      <c r="AA20" s="38" t="str">
        <f t="shared" ca="1" si="9"/>
        <v>NOT TRAINED</v>
      </c>
      <c r="AB20" s="39" t="s">
        <v>141</v>
      </c>
      <c r="AC20" s="38" t="str">
        <f t="shared" ca="1" si="10"/>
        <v>NOT TRAINED</v>
      </c>
      <c r="AD20" s="39" t="s">
        <v>141</v>
      </c>
      <c r="AE20" s="38" t="str">
        <f t="shared" ca="1" si="11"/>
        <v>NOT TRAINED</v>
      </c>
      <c r="AF20" s="39" t="s">
        <v>141</v>
      </c>
      <c r="AG20" s="38" t="str">
        <f t="shared" ca="1" si="12"/>
        <v>NOT TRAINED</v>
      </c>
      <c r="AH20" s="39" t="s">
        <v>141</v>
      </c>
      <c r="AI20" s="38" t="str">
        <f t="shared" ca="1" si="13"/>
        <v>NOT TRAINED</v>
      </c>
      <c r="AJ20" s="39" t="s">
        <v>141</v>
      </c>
      <c r="AK20" s="38" t="str">
        <f t="shared" ca="1" si="14"/>
        <v>NOT TRAINED</v>
      </c>
      <c r="AL20" s="39" t="s">
        <v>141</v>
      </c>
      <c r="AM20" s="38" t="str">
        <f t="shared" ca="1" si="15"/>
        <v>NOT TRAINED</v>
      </c>
      <c r="AN20" s="39" t="s">
        <v>141</v>
      </c>
      <c r="AO20" s="38" t="str">
        <f t="shared" ca="1" si="16"/>
        <v>NOT TRAINED</v>
      </c>
      <c r="AP20" s="39" t="s">
        <v>141</v>
      </c>
      <c r="AQ20" s="38" t="str">
        <f t="shared" ca="1" si="17"/>
        <v>NOT TRAINED</v>
      </c>
      <c r="AR20" s="39" t="s">
        <v>141</v>
      </c>
      <c r="AS20" s="38" t="str">
        <f t="shared" ca="1" si="18"/>
        <v>NOT TRAINED</v>
      </c>
      <c r="AT20" s="39" t="s">
        <v>141</v>
      </c>
      <c r="AU20" s="38" t="str">
        <f t="shared" ca="1" si="19"/>
        <v>NOT TRAINED</v>
      </c>
      <c r="AV20" s="34">
        <v>45986</v>
      </c>
      <c r="AW20" s="35" t="str">
        <f t="shared" ca="1" si="20"/>
        <v>VALID</v>
      </c>
    </row>
    <row r="21" spans="1:49" ht="15.75" customHeight="1" x14ac:dyDescent="0.2">
      <c r="A21" s="36" t="s">
        <v>271</v>
      </c>
      <c r="B21" s="37" t="s">
        <v>238</v>
      </c>
      <c r="C21" s="37" t="s">
        <v>272</v>
      </c>
      <c r="D21" s="36" t="s">
        <v>134</v>
      </c>
      <c r="E21" s="37" t="s">
        <v>148</v>
      </c>
      <c r="F21" s="37" t="s">
        <v>273</v>
      </c>
      <c r="G21" s="36" t="s">
        <v>139</v>
      </c>
      <c r="H21" s="36" t="s">
        <v>104</v>
      </c>
      <c r="I21" s="32">
        <f t="shared" ca="1" si="0"/>
        <v>0.2857142857142857</v>
      </c>
      <c r="J21" s="34">
        <v>45990</v>
      </c>
      <c r="K21" s="35" t="str">
        <f t="shared" ca="1" si="1"/>
        <v>VALID</v>
      </c>
      <c r="L21" s="34">
        <v>45637</v>
      </c>
      <c r="M21" s="42" t="str">
        <f t="shared" ca="1" si="2"/>
        <v>EXPIRED</v>
      </c>
      <c r="N21" s="39" t="s">
        <v>141</v>
      </c>
      <c r="O21" s="38" t="str">
        <f t="shared" ca="1" si="3"/>
        <v>NOT TRAINED</v>
      </c>
      <c r="P21" s="34">
        <v>45681</v>
      </c>
      <c r="Q21" s="42" t="str">
        <f t="shared" ca="1" si="4"/>
        <v>EXPIRED</v>
      </c>
      <c r="R21" s="34">
        <v>45785</v>
      </c>
      <c r="S21" s="42" t="str">
        <f t="shared" ca="1" si="5"/>
        <v>EXPIRED</v>
      </c>
      <c r="T21" s="39" t="s">
        <v>141</v>
      </c>
      <c r="U21" s="38" t="str">
        <f t="shared" ca="1" si="6"/>
        <v>NOT TRAINED</v>
      </c>
      <c r="V21" s="39" t="s">
        <v>141</v>
      </c>
      <c r="W21" s="38" t="str">
        <f t="shared" ca="1" si="7"/>
        <v>NOT TRAINED</v>
      </c>
      <c r="X21" s="39" t="s">
        <v>141</v>
      </c>
      <c r="Y21" s="38" t="str">
        <f t="shared" ca="1" si="8"/>
        <v>NOT TRAINED</v>
      </c>
      <c r="Z21" s="39" t="s">
        <v>141</v>
      </c>
      <c r="AA21" s="38" t="str">
        <f t="shared" ca="1" si="9"/>
        <v>NOT TRAINED</v>
      </c>
      <c r="AB21" s="39" t="s">
        <v>141</v>
      </c>
      <c r="AC21" s="38" t="str">
        <f t="shared" ca="1" si="10"/>
        <v>NOT TRAINED</v>
      </c>
      <c r="AD21" s="39" t="s">
        <v>141</v>
      </c>
      <c r="AE21" s="38" t="str">
        <f t="shared" ca="1" si="11"/>
        <v>NOT TRAINED</v>
      </c>
      <c r="AF21" s="34">
        <v>45026</v>
      </c>
      <c r="AG21" s="42" t="str">
        <f t="shared" ca="1" si="12"/>
        <v>EXPIRED</v>
      </c>
      <c r="AH21" s="34">
        <v>45479</v>
      </c>
      <c r="AI21" s="42" t="str">
        <f t="shared" ca="1" si="13"/>
        <v>EXPIRED</v>
      </c>
      <c r="AJ21" s="39" t="s">
        <v>141</v>
      </c>
      <c r="AK21" s="38" t="str">
        <f t="shared" ca="1" si="14"/>
        <v>NOT TRAINED</v>
      </c>
      <c r="AL21" s="39" t="s">
        <v>141</v>
      </c>
      <c r="AM21" s="38" t="str">
        <f t="shared" ca="1" si="15"/>
        <v>NOT TRAINED</v>
      </c>
      <c r="AN21" s="39" t="s">
        <v>141</v>
      </c>
      <c r="AO21" s="38" t="str">
        <f t="shared" ca="1" si="16"/>
        <v>NOT TRAINED</v>
      </c>
      <c r="AP21" s="39" t="s">
        <v>141</v>
      </c>
      <c r="AQ21" s="38" t="str">
        <f t="shared" ca="1" si="17"/>
        <v>NOT TRAINED</v>
      </c>
      <c r="AR21" s="39" t="s">
        <v>141</v>
      </c>
      <c r="AS21" s="38" t="str">
        <f t="shared" ca="1" si="18"/>
        <v>NOT TRAINED</v>
      </c>
      <c r="AT21" s="39" t="s">
        <v>141</v>
      </c>
      <c r="AU21" s="38" t="str">
        <f t="shared" ca="1" si="19"/>
        <v>NOT TRAINED</v>
      </c>
      <c r="AV21" s="34">
        <v>46016</v>
      </c>
      <c r="AW21" s="35" t="str">
        <f t="shared" ca="1" si="20"/>
        <v>VALID</v>
      </c>
    </row>
    <row r="22" spans="1:49" ht="15.75" customHeight="1" x14ac:dyDescent="0.2">
      <c r="A22" s="40" t="s">
        <v>278</v>
      </c>
      <c r="B22" s="41" t="s">
        <v>185</v>
      </c>
      <c r="C22" s="41" t="s">
        <v>279</v>
      </c>
      <c r="D22" s="40" t="s">
        <v>134</v>
      </c>
      <c r="E22" s="41" t="s">
        <v>148</v>
      </c>
      <c r="F22" s="41" t="s">
        <v>280</v>
      </c>
      <c r="G22" s="40" t="s">
        <v>103</v>
      </c>
      <c r="H22" s="40" t="s">
        <v>169</v>
      </c>
      <c r="I22" s="32">
        <f t="shared" ca="1" si="0"/>
        <v>0.33333333333333331</v>
      </c>
      <c r="J22" s="34">
        <v>46079</v>
      </c>
      <c r="K22" s="35" t="str">
        <f t="shared" ca="1" si="1"/>
        <v>VALID</v>
      </c>
      <c r="L22" s="34">
        <v>45718</v>
      </c>
      <c r="M22" s="42" t="str">
        <f t="shared" ca="1" si="2"/>
        <v>EXPIRED</v>
      </c>
      <c r="N22" s="39" t="s">
        <v>141</v>
      </c>
      <c r="O22" s="38" t="str">
        <f t="shared" ca="1" si="3"/>
        <v>NOT TRAINED</v>
      </c>
      <c r="P22" s="52">
        <v>46063</v>
      </c>
      <c r="Q22" s="35" t="str">
        <f t="shared" ca="1" si="4"/>
        <v>VALID</v>
      </c>
      <c r="R22" s="34">
        <v>45748</v>
      </c>
      <c r="S22" s="42" t="str">
        <f t="shared" ca="1" si="5"/>
        <v>EXPIRED</v>
      </c>
      <c r="T22" s="39" t="s">
        <v>141</v>
      </c>
      <c r="U22" s="38" t="str">
        <f t="shared" ca="1" si="6"/>
        <v>NOT TRAINED</v>
      </c>
      <c r="V22" s="39" t="s">
        <v>141</v>
      </c>
      <c r="W22" s="38" t="str">
        <f t="shared" ca="1" si="7"/>
        <v>NOT TRAINED</v>
      </c>
      <c r="X22" s="39" t="s">
        <v>141</v>
      </c>
      <c r="Y22" s="38" t="str">
        <f t="shared" ca="1" si="8"/>
        <v>NOT TRAINED</v>
      </c>
      <c r="Z22" s="39" t="s">
        <v>141</v>
      </c>
      <c r="AA22" s="38" t="str">
        <f t="shared" ca="1" si="9"/>
        <v>NOT TRAINED</v>
      </c>
      <c r="AB22" s="39" t="s">
        <v>141</v>
      </c>
      <c r="AC22" s="38" t="str">
        <f t="shared" ca="1" si="10"/>
        <v>NOT TRAINED</v>
      </c>
      <c r="AD22" s="39" t="s">
        <v>141</v>
      </c>
      <c r="AE22" s="38" t="str">
        <f t="shared" ca="1" si="11"/>
        <v>NOT TRAINED</v>
      </c>
      <c r="AF22" s="39" t="s">
        <v>141</v>
      </c>
      <c r="AG22" s="38" t="str">
        <f t="shared" ca="1" si="12"/>
        <v>NOT TRAINED</v>
      </c>
      <c r="AH22" s="39" t="s">
        <v>141</v>
      </c>
      <c r="AI22" s="38" t="str">
        <f t="shared" ca="1" si="13"/>
        <v>NOT TRAINED</v>
      </c>
      <c r="AJ22" s="39" t="s">
        <v>141</v>
      </c>
      <c r="AK22" s="38" t="str">
        <f t="shared" ca="1" si="14"/>
        <v>NOT TRAINED</v>
      </c>
      <c r="AL22" s="39" t="s">
        <v>141</v>
      </c>
      <c r="AM22" s="38" t="str">
        <f t="shared" ca="1" si="15"/>
        <v>NOT TRAINED</v>
      </c>
      <c r="AN22" s="39" t="s">
        <v>141</v>
      </c>
      <c r="AO22" s="38" t="str">
        <f t="shared" ca="1" si="16"/>
        <v>NOT TRAINED</v>
      </c>
      <c r="AP22" s="34">
        <v>44779</v>
      </c>
      <c r="AQ22" s="42" t="str">
        <f t="shared" ca="1" si="17"/>
        <v>EXPIRED</v>
      </c>
      <c r="AR22" s="39" t="s">
        <v>141</v>
      </c>
      <c r="AS22" s="38" t="str">
        <f t="shared" ca="1" si="18"/>
        <v>NOT TRAINED</v>
      </c>
      <c r="AT22" s="39" t="s">
        <v>141</v>
      </c>
      <c r="AU22" s="38" t="str">
        <f t="shared" ca="1" si="19"/>
        <v>NOT TRAINED</v>
      </c>
      <c r="AV22" s="34">
        <v>45805</v>
      </c>
      <c r="AW22" s="42" t="str">
        <f t="shared" ca="1" si="20"/>
        <v>EXPIRED</v>
      </c>
    </row>
    <row r="23" spans="1:49" ht="15.75" customHeight="1" x14ac:dyDescent="0.2">
      <c r="A23" s="36" t="s">
        <v>285</v>
      </c>
      <c r="B23" s="37" t="s">
        <v>286</v>
      </c>
      <c r="C23" s="37" t="s">
        <v>287</v>
      </c>
      <c r="D23" s="36" t="s">
        <v>134</v>
      </c>
      <c r="E23" s="37" t="s">
        <v>135</v>
      </c>
      <c r="F23" s="37" t="s">
        <v>177</v>
      </c>
      <c r="G23" s="36" t="s">
        <v>139</v>
      </c>
      <c r="H23" s="36" t="s">
        <v>178</v>
      </c>
      <c r="I23" s="32">
        <f t="shared" ca="1" si="0"/>
        <v>0.75</v>
      </c>
      <c r="J23" s="34">
        <v>46012</v>
      </c>
      <c r="K23" s="35" t="str">
        <f t="shared" ca="1" si="1"/>
        <v>VALID</v>
      </c>
      <c r="L23" s="39" t="s">
        <v>141</v>
      </c>
      <c r="M23" s="38" t="str">
        <f t="shared" ca="1" si="2"/>
        <v>NOT TRAINED</v>
      </c>
      <c r="N23" s="39" t="s">
        <v>141</v>
      </c>
      <c r="O23" s="38" t="str">
        <f t="shared" ca="1" si="3"/>
        <v>NOT TRAINED</v>
      </c>
      <c r="P23" s="34">
        <v>46009</v>
      </c>
      <c r="Q23" s="35" t="str">
        <f t="shared" ca="1" si="4"/>
        <v>VALID</v>
      </c>
      <c r="R23" s="34">
        <v>45534</v>
      </c>
      <c r="S23" s="42" t="str">
        <f t="shared" ca="1" si="5"/>
        <v>EXPIRED</v>
      </c>
      <c r="T23" s="39" t="s">
        <v>141</v>
      </c>
      <c r="U23" s="38" t="str">
        <f t="shared" ca="1" si="6"/>
        <v>NOT TRAINED</v>
      </c>
      <c r="V23" s="39" t="s">
        <v>141</v>
      </c>
      <c r="W23" s="38" t="str">
        <f t="shared" ca="1" si="7"/>
        <v>NOT TRAINED</v>
      </c>
      <c r="X23" s="39" t="s">
        <v>141</v>
      </c>
      <c r="Y23" s="38" t="str">
        <f t="shared" ca="1" si="8"/>
        <v>NOT TRAINED</v>
      </c>
      <c r="Z23" s="39" t="s">
        <v>141</v>
      </c>
      <c r="AA23" s="38" t="str">
        <f t="shared" ca="1" si="9"/>
        <v>NOT TRAINED</v>
      </c>
      <c r="AB23" s="39" t="s">
        <v>141</v>
      </c>
      <c r="AC23" s="38" t="str">
        <f t="shared" ca="1" si="10"/>
        <v>NOT TRAINED</v>
      </c>
      <c r="AD23" s="39" t="s">
        <v>141</v>
      </c>
      <c r="AE23" s="38" t="str">
        <f t="shared" ca="1" si="11"/>
        <v>NOT TRAINED</v>
      </c>
      <c r="AF23" s="39" t="s">
        <v>141</v>
      </c>
      <c r="AG23" s="38" t="str">
        <f t="shared" ca="1" si="12"/>
        <v>NOT TRAINED</v>
      </c>
      <c r="AH23" s="39" t="s">
        <v>141</v>
      </c>
      <c r="AI23" s="38" t="str">
        <f t="shared" ca="1" si="13"/>
        <v>NOT TRAINED</v>
      </c>
      <c r="AJ23" s="39" t="s">
        <v>141</v>
      </c>
      <c r="AK23" s="38" t="str">
        <f t="shared" ca="1" si="14"/>
        <v>NOT TRAINED</v>
      </c>
      <c r="AL23" s="39" t="s">
        <v>141</v>
      </c>
      <c r="AM23" s="38" t="str">
        <f t="shared" ca="1" si="15"/>
        <v>NOT TRAINED</v>
      </c>
      <c r="AN23" s="39" t="s">
        <v>141</v>
      </c>
      <c r="AO23" s="38" t="str">
        <f t="shared" ca="1" si="16"/>
        <v>NOT TRAINED</v>
      </c>
      <c r="AP23" s="39" t="s">
        <v>141</v>
      </c>
      <c r="AQ23" s="38" t="str">
        <f t="shared" ca="1" si="17"/>
        <v>NOT TRAINED</v>
      </c>
      <c r="AR23" s="39" t="s">
        <v>141</v>
      </c>
      <c r="AS23" s="38" t="str">
        <f t="shared" ca="1" si="18"/>
        <v>NOT TRAINED</v>
      </c>
      <c r="AT23" s="39" t="s">
        <v>141</v>
      </c>
      <c r="AU23" s="38" t="str">
        <f t="shared" ca="1" si="19"/>
        <v>NOT TRAINED</v>
      </c>
      <c r="AV23" s="34">
        <v>46087</v>
      </c>
      <c r="AW23" s="35" t="str">
        <f t="shared" ca="1" si="20"/>
        <v>VALID</v>
      </c>
    </row>
    <row r="24" spans="1:49" ht="15.75" customHeight="1" x14ac:dyDescent="0.2">
      <c r="A24" s="24" t="s">
        <v>292</v>
      </c>
      <c r="B24" s="26" t="s">
        <v>156</v>
      </c>
      <c r="C24" s="26" t="s">
        <v>293</v>
      </c>
      <c r="D24" s="28" t="s">
        <v>74</v>
      </c>
      <c r="E24" s="26" t="s">
        <v>135</v>
      </c>
      <c r="F24" s="26" t="s">
        <v>177</v>
      </c>
      <c r="G24" s="24" t="s">
        <v>160</v>
      </c>
      <c r="H24" s="24" t="s">
        <v>104</v>
      </c>
      <c r="I24" s="49">
        <f t="shared" ca="1" si="0"/>
        <v>0.5</v>
      </c>
      <c r="J24" s="34">
        <v>46026</v>
      </c>
      <c r="K24" s="35" t="str">
        <f t="shared" ca="1" si="1"/>
        <v>VALID</v>
      </c>
      <c r="L24" s="39" t="s">
        <v>141</v>
      </c>
      <c r="M24" s="38" t="str">
        <f t="shared" ca="1" si="2"/>
        <v>NOT TRAINED</v>
      </c>
      <c r="N24" s="39" t="s">
        <v>141</v>
      </c>
      <c r="O24" s="38" t="str">
        <f t="shared" ca="1" si="3"/>
        <v>NOT TRAINED</v>
      </c>
      <c r="P24" s="53">
        <v>45107</v>
      </c>
      <c r="Q24" s="42" t="str">
        <f t="shared" ca="1" si="4"/>
        <v>EXPIRED</v>
      </c>
      <c r="R24" s="52">
        <v>46140</v>
      </c>
      <c r="S24" s="35" t="str">
        <f t="shared" ca="1" si="5"/>
        <v>VALID</v>
      </c>
      <c r="T24" s="39" t="s">
        <v>141</v>
      </c>
      <c r="U24" s="38" t="str">
        <f t="shared" ca="1" si="6"/>
        <v>NOT TRAINED</v>
      </c>
      <c r="V24" s="39" t="s">
        <v>141</v>
      </c>
      <c r="W24" s="38" t="str">
        <f t="shared" ca="1" si="7"/>
        <v>NOT TRAINED</v>
      </c>
      <c r="X24" s="39" t="s">
        <v>141</v>
      </c>
      <c r="Y24" s="38" t="str">
        <f t="shared" ca="1" si="8"/>
        <v>NOT TRAINED</v>
      </c>
      <c r="Z24" s="39" t="s">
        <v>141</v>
      </c>
      <c r="AA24" s="38" t="str">
        <f t="shared" ca="1" si="9"/>
        <v>NOT TRAINED</v>
      </c>
      <c r="AB24" s="39" t="s">
        <v>141</v>
      </c>
      <c r="AC24" s="38" t="str">
        <f t="shared" ca="1" si="10"/>
        <v>NOT TRAINED</v>
      </c>
      <c r="AD24" s="39" t="s">
        <v>141</v>
      </c>
      <c r="AE24" s="38" t="str">
        <f t="shared" ca="1" si="11"/>
        <v>NOT TRAINED</v>
      </c>
      <c r="AF24" s="39" t="s">
        <v>141</v>
      </c>
      <c r="AG24" s="38" t="str">
        <f t="shared" ca="1" si="12"/>
        <v>NOT TRAINED</v>
      </c>
      <c r="AH24" s="39" t="s">
        <v>141</v>
      </c>
      <c r="AI24" s="38" t="str">
        <f t="shared" ca="1" si="13"/>
        <v>NOT TRAINED</v>
      </c>
      <c r="AJ24" s="39" t="s">
        <v>141</v>
      </c>
      <c r="AK24" s="38" t="str">
        <f t="shared" ca="1" si="14"/>
        <v>NOT TRAINED</v>
      </c>
      <c r="AL24" s="39" t="s">
        <v>141</v>
      </c>
      <c r="AM24" s="38" t="str">
        <f t="shared" ca="1" si="15"/>
        <v>NOT TRAINED</v>
      </c>
      <c r="AN24" s="39" t="s">
        <v>141</v>
      </c>
      <c r="AO24" s="38" t="str">
        <f t="shared" ca="1" si="16"/>
        <v>NOT TRAINED</v>
      </c>
      <c r="AP24" s="39" t="s">
        <v>141</v>
      </c>
      <c r="AQ24" s="38" t="str">
        <f t="shared" ca="1" si="17"/>
        <v>NOT TRAINED</v>
      </c>
      <c r="AR24" s="39" t="s">
        <v>141</v>
      </c>
      <c r="AS24" s="38" t="str">
        <f t="shared" ca="1" si="18"/>
        <v>NOT TRAINED</v>
      </c>
      <c r="AT24" s="39" t="s">
        <v>141</v>
      </c>
      <c r="AU24" s="38" t="str">
        <f t="shared" ca="1" si="19"/>
        <v>NOT TRAINED</v>
      </c>
      <c r="AV24" s="34">
        <v>45803</v>
      </c>
      <c r="AW24" s="42" t="str">
        <f t="shared" ca="1" si="20"/>
        <v>EXPIRED</v>
      </c>
    </row>
    <row r="25" spans="1:49" ht="15.75" customHeight="1" x14ac:dyDescent="0.2">
      <c r="A25" s="36" t="s">
        <v>300</v>
      </c>
      <c r="B25" s="37" t="s">
        <v>301</v>
      </c>
      <c r="C25" s="37" t="s">
        <v>302</v>
      </c>
      <c r="D25" s="36" t="s">
        <v>134</v>
      </c>
      <c r="E25" s="37" t="s">
        <v>199</v>
      </c>
      <c r="F25" s="37" t="s">
        <v>250</v>
      </c>
      <c r="G25" s="36" t="s">
        <v>160</v>
      </c>
      <c r="H25" s="36" t="s">
        <v>138</v>
      </c>
      <c r="I25" s="32">
        <f t="shared" ca="1" si="0"/>
        <v>0.5</v>
      </c>
      <c r="J25" s="34">
        <v>46119</v>
      </c>
      <c r="K25" s="35" t="str">
        <f t="shared" ca="1" si="1"/>
        <v>VALID</v>
      </c>
      <c r="L25" s="39" t="s">
        <v>141</v>
      </c>
      <c r="M25" s="38" t="str">
        <f t="shared" ca="1" si="2"/>
        <v>NOT TRAINED</v>
      </c>
      <c r="N25" s="39" t="s">
        <v>141</v>
      </c>
      <c r="O25" s="38" t="str">
        <f t="shared" ca="1" si="3"/>
        <v>NOT TRAINED</v>
      </c>
      <c r="P25" s="34">
        <v>45867</v>
      </c>
      <c r="Q25" s="42" t="str">
        <f t="shared" ca="1" si="4"/>
        <v>EXPIRED</v>
      </c>
      <c r="R25" s="34">
        <v>45731</v>
      </c>
      <c r="S25" s="42" t="str">
        <f t="shared" ca="1" si="5"/>
        <v>EXPIRED</v>
      </c>
      <c r="T25" s="39" t="s">
        <v>141</v>
      </c>
      <c r="U25" s="38" t="str">
        <f t="shared" ca="1" si="6"/>
        <v>NOT TRAINED</v>
      </c>
      <c r="V25" s="39" t="s">
        <v>141</v>
      </c>
      <c r="W25" s="38" t="str">
        <f t="shared" ca="1" si="7"/>
        <v>NOT TRAINED</v>
      </c>
      <c r="X25" s="39" t="s">
        <v>141</v>
      </c>
      <c r="Y25" s="38" t="str">
        <f t="shared" ca="1" si="8"/>
        <v>NOT TRAINED</v>
      </c>
      <c r="Z25" s="39" t="s">
        <v>141</v>
      </c>
      <c r="AA25" s="38" t="str">
        <f t="shared" ca="1" si="9"/>
        <v>NOT TRAINED</v>
      </c>
      <c r="AB25" s="39" t="s">
        <v>141</v>
      </c>
      <c r="AC25" s="38" t="str">
        <f t="shared" ca="1" si="10"/>
        <v>NOT TRAINED</v>
      </c>
      <c r="AD25" s="39" t="s">
        <v>141</v>
      </c>
      <c r="AE25" s="38" t="str">
        <f t="shared" ca="1" si="11"/>
        <v>NOT TRAINED</v>
      </c>
      <c r="AF25" s="39" t="s">
        <v>141</v>
      </c>
      <c r="AG25" s="38" t="str">
        <f t="shared" ca="1" si="12"/>
        <v>NOT TRAINED</v>
      </c>
      <c r="AH25" s="39" t="s">
        <v>141</v>
      </c>
      <c r="AI25" s="38" t="str">
        <f t="shared" ca="1" si="13"/>
        <v>NOT TRAINED</v>
      </c>
      <c r="AJ25" s="39" t="s">
        <v>141</v>
      </c>
      <c r="AK25" s="38" t="str">
        <f t="shared" ca="1" si="14"/>
        <v>NOT TRAINED</v>
      </c>
      <c r="AL25" s="39" t="s">
        <v>141</v>
      </c>
      <c r="AM25" s="38" t="str">
        <f t="shared" ca="1" si="15"/>
        <v>NOT TRAINED</v>
      </c>
      <c r="AN25" s="39" t="s">
        <v>141</v>
      </c>
      <c r="AO25" s="38" t="str">
        <f t="shared" ca="1" si="16"/>
        <v>NOT TRAINED</v>
      </c>
      <c r="AP25" s="39" t="s">
        <v>141</v>
      </c>
      <c r="AQ25" s="38" t="str">
        <f t="shared" ca="1" si="17"/>
        <v>NOT TRAINED</v>
      </c>
      <c r="AR25" s="39" t="s">
        <v>141</v>
      </c>
      <c r="AS25" s="38" t="str">
        <f t="shared" ca="1" si="18"/>
        <v>NOT TRAINED</v>
      </c>
      <c r="AT25" s="39" t="s">
        <v>141</v>
      </c>
      <c r="AU25" s="38" t="str">
        <f t="shared" ca="1" si="19"/>
        <v>NOT TRAINED</v>
      </c>
      <c r="AV25" s="34">
        <v>45970</v>
      </c>
      <c r="AW25" s="35" t="str">
        <f t="shared" ca="1" si="20"/>
        <v>VALID</v>
      </c>
    </row>
    <row r="26" spans="1:49" ht="15.75" customHeight="1" x14ac:dyDescent="0.2">
      <c r="A26" s="40" t="s">
        <v>308</v>
      </c>
      <c r="B26" s="41" t="s">
        <v>309</v>
      </c>
      <c r="C26" s="41" t="s">
        <v>272</v>
      </c>
      <c r="D26" s="40" t="s">
        <v>134</v>
      </c>
      <c r="E26" s="41" t="s">
        <v>148</v>
      </c>
      <c r="F26" s="41" t="s">
        <v>273</v>
      </c>
      <c r="G26" s="40" t="s">
        <v>201</v>
      </c>
      <c r="H26" s="40" t="s">
        <v>104</v>
      </c>
      <c r="I26" s="32">
        <f t="shared" ca="1" si="0"/>
        <v>0.42857142857142855</v>
      </c>
      <c r="J26" s="34">
        <v>46002</v>
      </c>
      <c r="K26" s="35" t="str">
        <f t="shared" ca="1" si="1"/>
        <v>VALID</v>
      </c>
      <c r="L26" s="34">
        <v>45814</v>
      </c>
      <c r="M26" s="42" t="str">
        <f t="shared" ca="1" si="2"/>
        <v>EXPIRED</v>
      </c>
      <c r="N26" s="39" t="s">
        <v>141</v>
      </c>
      <c r="O26" s="38" t="str">
        <f t="shared" ca="1" si="3"/>
        <v>NOT TRAINED</v>
      </c>
      <c r="P26" s="34">
        <v>45639</v>
      </c>
      <c r="Q26" s="42" t="str">
        <f t="shared" ca="1" si="4"/>
        <v>EXPIRED</v>
      </c>
      <c r="R26" s="34">
        <v>46102</v>
      </c>
      <c r="S26" s="35" t="str">
        <f t="shared" ca="1" si="5"/>
        <v>VALID</v>
      </c>
      <c r="T26" s="39" t="s">
        <v>141</v>
      </c>
      <c r="U26" s="38" t="str">
        <f t="shared" ca="1" si="6"/>
        <v>NOT TRAINED</v>
      </c>
      <c r="V26" s="39" t="s">
        <v>141</v>
      </c>
      <c r="W26" s="38" t="str">
        <f t="shared" ca="1" si="7"/>
        <v>NOT TRAINED</v>
      </c>
      <c r="X26" s="39" t="s">
        <v>141</v>
      </c>
      <c r="Y26" s="38" t="str">
        <f t="shared" ca="1" si="8"/>
        <v>NOT TRAINED</v>
      </c>
      <c r="Z26" s="39" t="s">
        <v>141</v>
      </c>
      <c r="AA26" s="38" t="str">
        <f t="shared" ca="1" si="9"/>
        <v>NOT TRAINED</v>
      </c>
      <c r="AB26" s="39" t="s">
        <v>141</v>
      </c>
      <c r="AC26" s="38" t="str">
        <f t="shared" ca="1" si="10"/>
        <v>NOT TRAINED</v>
      </c>
      <c r="AD26" s="39" t="s">
        <v>141</v>
      </c>
      <c r="AE26" s="38" t="str">
        <f t="shared" ca="1" si="11"/>
        <v>NOT TRAINED</v>
      </c>
      <c r="AF26" s="34">
        <v>45658</v>
      </c>
      <c r="AG26" s="42" t="str">
        <f t="shared" ca="1" si="12"/>
        <v>EXPIRED</v>
      </c>
      <c r="AH26" s="34">
        <v>45550</v>
      </c>
      <c r="AI26" s="42" t="str">
        <f t="shared" ca="1" si="13"/>
        <v>EXPIRED</v>
      </c>
      <c r="AJ26" s="39" t="s">
        <v>141</v>
      </c>
      <c r="AK26" s="38" t="str">
        <f t="shared" ca="1" si="14"/>
        <v>NOT TRAINED</v>
      </c>
      <c r="AL26" s="39" t="s">
        <v>141</v>
      </c>
      <c r="AM26" s="38" t="str">
        <f t="shared" ca="1" si="15"/>
        <v>NOT TRAINED</v>
      </c>
      <c r="AN26" s="39" t="s">
        <v>141</v>
      </c>
      <c r="AO26" s="38" t="str">
        <f t="shared" ca="1" si="16"/>
        <v>NOT TRAINED</v>
      </c>
      <c r="AP26" s="39" t="s">
        <v>141</v>
      </c>
      <c r="AQ26" s="38" t="str">
        <f t="shared" ca="1" si="17"/>
        <v>NOT TRAINED</v>
      </c>
      <c r="AR26" s="39" t="s">
        <v>141</v>
      </c>
      <c r="AS26" s="38" t="str">
        <f t="shared" ca="1" si="18"/>
        <v>NOT TRAINED</v>
      </c>
      <c r="AT26" s="39" t="s">
        <v>141</v>
      </c>
      <c r="AU26" s="38" t="str">
        <f t="shared" ca="1" si="19"/>
        <v>NOT TRAINED</v>
      </c>
      <c r="AV26" s="34">
        <v>46092</v>
      </c>
      <c r="AW26" s="35" t="str">
        <f t="shared" ca="1" si="20"/>
        <v>VALID</v>
      </c>
    </row>
    <row r="27" spans="1:49" ht="15.75" customHeight="1" x14ac:dyDescent="0.2">
      <c r="A27" s="36" t="s">
        <v>321</v>
      </c>
      <c r="B27" s="37" t="s">
        <v>238</v>
      </c>
      <c r="C27" s="37" t="s">
        <v>323</v>
      </c>
      <c r="D27" s="36" t="s">
        <v>134</v>
      </c>
      <c r="E27" s="37" t="s">
        <v>167</v>
      </c>
      <c r="F27" s="37" t="s">
        <v>168</v>
      </c>
      <c r="G27" s="36" t="s">
        <v>139</v>
      </c>
      <c r="H27" s="36" t="s">
        <v>138</v>
      </c>
      <c r="I27" s="32">
        <f t="shared" ca="1" si="0"/>
        <v>0.8571428571428571</v>
      </c>
      <c r="J27" s="34">
        <v>46113</v>
      </c>
      <c r="K27" s="35" t="str">
        <f t="shared" ca="1" si="1"/>
        <v>VALID</v>
      </c>
      <c r="L27" s="34">
        <v>46036</v>
      </c>
      <c r="M27" s="35" t="str">
        <f t="shared" ca="1" si="2"/>
        <v>VALID</v>
      </c>
      <c r="N27" s="34">
        <v>45832</v>
      </c>
      <c r="O27" s="42" t="str">
        <f t="shared" ca="1" si="3"/>
        <v>EXPIRED</v>
      </c>
      <c r="P27" s="34">
        <v>46091</v>
      </c>
      <c r="Q27" s="35" t="str">
        <f t="shared" ca="1" si="4"/>
        <v>VALID</v>
      </c>
      <c r="R27" s="34">
        <v>46081</v>
      </c>
      <c r="S27" s="35" t="str">
        <f t="shared" ca="1" si="5"/>
        <v>VALID</v>
      </c>
      <c r="T27" s="34">
        <v>46043</v>
      </c>
      <c r="U27" s="35" t="str">
        <f t="shared" ca="1" si="6"/>
        <v>VALID</v>
      </c>
      <c r="V27" s="39" t="s">
        <v>141</v>
      </c>
      <c r="W27" s="38" t="str">
        <f t="shared" ca="1" si="7"/>
        <v>NOT TRAINED</v>
      </c>
      <c r="X27" s="39" t="s">
        <v>141</v>
      </c>
      <c r="Y27" s="38" t="str">
        <f t="shared" ca="1" si="8"/>
        <v>NOT TRAINED</v>
      </c>
      <c r="Z27" s="39" t="s">
        <v>141</v>
      </c>
      <c r="AA27" s="38" t="str">
        <f t="shared" ca="1" si="9"/>
        <v>NOT TRAINED</v>
      </c>
      <c r="AB27" s="39" t="s">
        <v>141</v>
      </c>
      <c r="AC27" s="38" t="str">
        <f t="shared" ca="1" si="10"/>
        <v>NOT TRAINED</v>
      </c>
      <c r="AD27" s="39" t="s">
        <v>141</v>
      </c>
      <c r="AE27" s="38" t="str">
        <f t="shared" ca="1" si="11"/>
        <v>NOT TRAINED</v>
      </c>
      <c r="AF27" s="39" t="s">
        <v>141</v>
      </c>
      <c r="AG27" s="38" t="str">
        <f t="shared" ca="1" si="12"/>
        <v>NOT TRAINED</v>
      </c>
      <c r="AH27" s="39" t="s">
        <v>141</v>
      </c>
      <c r="AI27" s="38" t="str">
        <f t="shared" ca="1" si="13"/>
        <v>NOT TRAINED</v>
      </c>
      <c r="AJ27" s="39" t="s">
        <v>141</v>
      </c>
      <c r="AK27" s="38" t="str">
        <f t="shared" ca="1" si="14"/>
        <v>NOT TRAINED</v>
      </c>
      <c r="AL27" s="39" t="s">
        <v>141</v>
      </c>
      <c r="AM27" s="38" t="str">
        <f t="shared" ca="1" si="15"/>
        <v>NOT TRAINED</v>
      </c>
      <c r="AN27" s="39" t="s">
        <v>141</v>
      </c>
      <c r="AO27" s="38" t="str">
        <f t="shared" ca="1" si="16"/>
        <v>NOT TRAINED</v>
      </c>
      <c r="AP27" s="39" t="s">
        <v>141</v>
      </c>
      <c r="AQ27" s="38" t="str">
        <f t="shared" ca="1" si="17"/>
        <v>NOT TRAINED</v>
      </c>
      <c r="AR27" s="39" t="s">
        <v>141</v>
      </c>
      <c r="AS27" s="38" t="str">
        <f t="shared" ca="1" si="18"/>
        <v>NOT TRAINED</v>
      </c>
      <c r="AT27" s="39" t="s">
        <v>141</v>
      </c>
      <c r="AU27" s="38" t="str">
        <f t="shared" ca="1" si="19"/>
        <v>NOT TRAINED</v>
      </c>
      <c r="AV27" s="34">
        <v>46013</v>
      </c>
      <c r="AW27" s="35" t="str">
        <f t="shared" ca="1" si="20"/>
        <v>VALID</v>
      </c>
    </row>
    <row r="28" spans="1:49" ht="15.75" customHeight="1" x14ac:dyDescent="0.2">
      <c r="A28" s="24" t="s">
        <v>328</v>
      </c>
      <c r="B28" s="26" t="s">
        <v>329</v>
      </c>
      <c r="C28" s="26" t="s">
        <v>265</v>
      </c>
      <c r="D28" s="28" t="s">
        <v>74</v>
      </c>
      <c r="E28" s="26" t="s">
        <v>148</v>
      </c>
      <c r="F28" s="26" t="s">
        <v>273</v>
      </c>
      <c r="G28" s="24" t="s">
        <v>150</v>
      </c>
      <c r="H28" s="24" t="s">
        <v>330</v>
      </c>
      <c r="I28" s="57">
        <f t="shared" ca="1" si="0"/>
        <v>0.33333333333333331</v>
      </c>
      <c r="J28" s="34">
        <v>45994</v>
      </c>
      <c r="K28" s="35" t="str">
        <f t="shared" ca="1" si="1"/>
        <v>VALID</v>
      </c>
      <c r="L28" s="34">
        <v>45954</v>
      </c>
      <c r="M28" s="35" t="str">
        <f t="shared" ca="1" si="2"/>
        <v>VALID</v>
      </c>
      <c r="N28" s="39" t="s">
        <v>141</v>
      </c>
      <c r="O28" s="38" t="str">
        <f t="shared" ca="1" si="3"/>
        <v>NOT TRAINED</v>
      </c>
      <c r="P28" s="50"/>
      <c r="Q28" s="51" t="str">
        <f t="shared" ca="1" si="4"/>
        <v>NOT TRAINED</v>
      </c>
      <c r="R28" s="53">
        <v>45102</v>
      </c>
      <c r="S28" s="42" t="str">
        <f t="shared" ca="1" si="5"/>
        <v>EXPIRED</v>
      </c>
      <c r="T28" s="39" t="s">
        <v>141</v>
      </c>
      <c r="U28" s="38" t="str">
        <f t="shared" ca="1" si="6"/>
        <v>NOT TRAINED</v>
      </c>
      <c r="V28" s="39" t="s">
        <v>141</v>
      </c>
      <c r="W28" s="38" t="str">
        <f t="shared" ca="1" si="7"/>
        <v>NOT TRAINED</v>
      </c>
      <c r="X28" s="39" t="s">
        <v>141</v>
      </c>
      <c r="Y28" s="38" t="str">
        <f t="shared" ca="1" si="8"/>
        <v>NOT TRAINED</v>
      </c>
      <c r="Z28" s="39" t="s">
        <v>141</v>
      </c>
      <c r="AA28" s="38" t="str">
        <f t="shared" ca="1" si="9"/>
        <v>NOT TRAINED</v>
      </c>
      <c r="AB28" s="39" t="s">
        <v>141</v>
      </c>
      <c r="AC28" s="38" t="str">
        <f t="shared" ca="1" si="10"/>
        <v>NOT TRAINED</v>
      </c>
      <c r="AD28" s="39" t="s">
        <v>141</v>
      </c>
      <c r="AE28" s="38" t="str">
        <f t="shared" ca="1" si="11"/>
        <v>NOT TRAINED</v>
      </c>
      <c r="AF28" s="34">
        <v>45645</v>
      </c>
      <c r="AG28" s="42" t="str">
        <f t="shared" ca="1" si="12"/>
        <v>EXPIRED</v>
      </c>
      <c r="AH28" s="34">
        <v>44944</v>
      </c>
      <c r="AI28" s="42" t="str">
        <f t="shared" ca="1" si="13"/>
        <v>EXPIRED</v>
      </c>
      <c r="AJ28" s="39" t="s">
        <v>141</v>
      </c>
      <c r="AK28" s="38" t="str">
        <f t="shared" ca="1" si="14"/>
        <v>NOT TRAINED</v>
      </c>
      <c r="AL28" s="39" t="s">
        <v>141</v>
      </c>
      <c r="AM28" s="38" t="str">
        <f t="shared" ca="1" si="15"/>
        <v>NOT TRAINED</v>
      </c>
      <c r="AN28" s="39" t="s">
        <v>141</v>
      </c>
      <c r="AO28" s="38" t="str">
        <f t="shared" ca="1" si="16"/>
        <v>NOT TRAINED</v>
      </c>
      <c r="AP28" s="39" t="s">
        <v>141</v>
      </c>
      <c r="AQ28" s="38" t="str">
        <f t="shared" ca="1" si="17"/>
        <v>NOT TRAINED</v>
      </c>
      <c r="AR28" s="39" t="s">
        <v>141</v>
      </c>
      <c r="AS28" s="38" t="str">
        <f t="shared" ca="1" si="18"/>
        <v>NOT TRAINED</v>
      </c>
      <c r="AT28" s="39" t="s">
        <v>141</v>
      </c>
      <c r="AU28" s="38" t="str">
        <f t="shared" ca="1" si="19"/>
        <v>NOT TRAINED</v>
      </c>
      <c r="AV28" s="53">
        <v>45472</v>
      </c>
      <c r="AW28" s="42" t="str">
        <f t="shared" ca="1" si="20"/>
        <v>EXPIRED</v>
      </c>
    </row>
    <row r="29" spans="1:49" ht="15.75" customHeight="1" x14ac:dyDescent="0.2">
      <c r="A29" s="36" t="s">
        <v>336</v>
      </c>
      <c r="B29" s="37" t="s">
        <v>337</v>
      </c>
      <c r="C29" s="37" t="s">
        <v>80</v>
      </c>
      <c r="D29" s="36" t="s">
        <v>134</v>
      </c>
      <c r="E29" s="37" t="s">
        <v>338</v>
      </c>
      <c r="F29" s="37" t="s">
        <v>339</v>
      </c>
      <c r="G29" s="36" t="s">
        <v>218</v>
      </c>
      <c r="H29" s="36" t="s">
        <v>169</v>
      </c>
      <c r="I29" s="32">
        <f t="shared" ca="1" si="0"/>
        <v>0.5</v>
      </c>
      <c r="J29" s="34">
        <v>46021</v>
      </c>
      <c r="K29" s="35" t="str">
        <f t="shared" ca="1" si="1"/>
        <v>VALID</v>
      </c>
      <c r="L29" s="39" t="s">
        <v>141</v>
      </c>
      <c r="M29" s="38" t="str">
        <f t="shared" ca="1" si="2"/>
        <v>NOT TRAINED</v>
      </c>
      <c r="N29" s="39" t="s">
        <v>141</v>
      </c>
      <c r="O29" s="38" t="str">
        <f t="shared" ca="1" si="3"/>
        <v>NOT TRAINED</v>
      </c>
      <c r="P29" s="34">
        <v>46129</v>
      </c>
      <c r="Q29" s="35" t="str">
        <f t="shared" ca="1" si="4"/>
        <v>VALID</v>
      </c>
      <c r="R29" s="34">
        <v>45662</v>
      </c>
      <c r="S29" s="42" t="str">
        <f t="shared" ca="1" si="5"/>
        <v>EXPIRED</v>
      </c>
      <c r="T29" s="39" t="s">
        <v>141</v>
      </c>
      <c r="U29" s="38" t="str">
        <f t="shared" ca="1" si="6"/>
        <v>NOT TRAINED</v>
      </c>
      <c r="V29" s="39" t="s">
        <v>141</v>
      </c>
      <c r="W29" s="38" t="str">
        <f t="shared" ca="1" si="7"/>
        <v>NOT TRAINED</v>
      </c>
      <c r="X29" s="39" t="s">
        <v>141</v>
      </c>
      <c r="Y29" s="38" t="str">
        <f t="shared" ca="1" si="8"/>
        <v>NOT TRAINED</v>
      </c>
      <c r="Z29" s="39" t="s">
        <v>141</v>
      </c>
      <c r="AA29" s="38" t="str">
        <f t="shared" ca="1" si="9"/>
        <v>NOT TRAINED</v>
      </c>
      <c r="AB29" s="39" t="s">
        <v>141</v>
      </c>
      <c r="AC29" s="38" t="str">
        <f t="shared" ca="1" si="10"/>
        <v>NOT TRAINED</v>
      </c>
      <c r="AD29" s="39" t="s">
        <v>141</v>
      </c>
      <c r="AE29" s="38" t="str">
        <f t="shared" ca="1" si="11"/>
        <v>NOT TRAINED</v>
      </c>
      <c r="AF29" s="39" t="s">
        <v>141</v>
      </c>
      <c r="AG29" s="38" t="str">
        <f t="shared" ca="1" si="12"/>
        <v>NOT TRAINED</v>
      </c>
      <c r="AH29" s="39" t="s">
        <v>141</v>
      </c>
      <c r="AI29" s="38" t="str">
        <f t="shared" ca="1" si="13"/>
        <v>NOT TRAINED</v>
      </c>
      <c r="AJ29" s="39" t="s">
        <v>141</v>
      </c>
      <c r="AK29" s="38" t="str">
        <f t="shared" ca="1" si="14"/>
        <v>NOT TRAINED</v>
      </c>
      <c r="AL29" s="39" t="s">
        <v>141</v>
      </c>
      <c r="AM29" s="38" t="str">
        <f t="shared" ca="1" si="15"/>
        <v>NOT TRAINED</v>
      </c>
      <c r="AN29" s="39" t="s">
        <v>141</v>
      </c>
      <c r="AO29" s="38" t="str">
        <f t="shared" ca="1" si="16"/>
        <v>NOT TRAINED</v>
      </c>
      <c r="AP29" s="39" t="s">
        <v>141</v>
      </c>
      <c r="AQ29" s="38" t="str">
        <f t="shared" ca="1" si="17"/>
        <v>NOT TRAINED</v>
      </c>
      <c r="AR29" s="39" t="s">
        <v>141</v>
      </c>
      <c r="AS29" s="38" t="str">
        <f t="shared" ca="1" si="18"/>
        <v>NOT TRAINED</v>
      </c>
      <c r="AT29" s="39" t="s">
        <v>141</v>
      </c>
      <c r="AU29" s="38" t="str">
        <f t="shared" ca="1" si="19"/>
        <v>NOT TRAINED</v>
      </c>
      <c r="AV29" s="34">
        <v>45859</v>
      </c>
      <c r="AW29" s="42" t="str">
        <f t="shared" ca="1" si="20"/>
        <v>EXPIRED</v>
      </c>
    </row>
    <row r="30" spans="1:49" ht="15.75" customHeight="1" x14ac:dyDescent="0.2">
      <c r="A30" s="24" t="s">
        <v>344</v>
      </c>
      <c r="B30" s="26" t="s">
        <v>345</v>
      </c>
      <c r="C30" s="26" t="s">
        <v>287</v>
      </c>
      <c r="D30" s="28" t="s">
        <v>74</v>
      </c>
      <c r="E30" s="26" t="s">
        <v>135</v>
      </c>
      <c r="F30" s="26" t="s">
        <v>136</v>
      </c>
      <c r="G30" s="24" t="s">
        <v>103</v>
      </c>
      <c r="H30" s="24" t="s">
        <v>169</v>
      </c>
      <c r="I30" s="49">
        <f t="shared" ca="1" si="0"/>
        <v>0</v>
      </c>
      <c r="J30" s="50"/>
      <c r="K30" s="51" t="str">
        <f t="shared" ca="1" si="1"/>
        <v>NOT TRAINED</v>
      </c>
      <c r="L30" s="39" t="s">
        <v>141</v>
      </c>
      <c r="M30" s="38" t="str">
        <f t="shared" ca="1" si="2"/>
        <v>NOT TRAINED</v>
      </c>
      <c r="N30" s="39" t="s">
        <v>141</v>
      </c>
      <c r="O30" s="38" t="str">
        <f t="shared" ca="1" si="3"/>
        <v>NOT TRAINED</v>
      </c>
      <c r="P30" s="34">
        <v>45785</v>
      </c>
      <c r="Q30" s="42" t="str">
        <f t="shared" ca="1" si="4"/>
        <v>EXPIRED</v>
      </c>
      <c r="R30" s="34">
        <v>45832</v>
      </c>
      <c r="S30" s="42" t="str">
        <f t="shared" ca="1" si="5"/>
        <v>EXPIRED</v>
      </c>
      <c r="T30" s="39" t="s">
        <v>141</v>
      </c>
      <c r="U30" s="38" t="str">
        <f t="shared" ca="1" si="6"/>
        <v>NOT TRAINED</v>
      </c>
      <c r="V30" s="39" t="s">
        <v>141</v>
      </c>
      <c r="W30" s="38" t="str">
        <f t="shared" ca="1" si="7"/>
        <v>NOT TRAINED</v>
      </c>
      <c r="X30" s="39" t="s">
        <v>141</v>
      </c>
      <c r="Y30" s="38" t="str">
        <f t="shared" ca="1" si="8"/>
        <v>NOT TRAINED</v>
      </c>
      <c r="Z30" s="39" t="s">
        <v>141</v>
      </c>
      <c r="AA30" s="38" t="str">
        <f t="shared" ca="1" si="9"/>
        <v>NOT TRAINED</v>
      </c>
      <c r="AB30" s="39" t="s">
        <v>141</v>
      </c>
      <c r="AC30" s="38" t="str">
        <f t="shared" ca="1" si="10"/>
        <v>NOT TRAINED</v>
      </c>
      <c r="AD30" s="39" t="s">
        <v>141</v>
      </c>
      <c r="AE30" s="38" t="str">
        <f t="shared" ca="1" si="11"/>
        <v>NOT TRAINED</v>
      </c>
      <c r="AF30" s="39" t="s">
        <v>141</v>
      </c>
      <c r="AG30" s="38" t="str">
        <f t="shared" ca="1" si="12"/>
        <v>NOT TRAINED</v>
      </c>
      <c r="AH30" s="39" t="s">
        <v>141</v>
      </c>
      <c r="AI30" s="38" t="str">
        <f t="shared" ca="1" si="13"/>
        <v>NOT TRAINED</v>
      </c>
      <c r="AJ30" s="39" t="s">
        <v>141</v>
      </c>
      <c r="AK30" s="38" t="str">
        <f t="shared" ca="1" si="14"/>
        <v>NOT TRAINED</v>
      </c>
      <c r="AL30" s="39" t="s">
        <v>141</v>
      </c>
      <c r="AM30" s="38" t="str">
        <f t="shared" ca="1" si="15"/>
        <v>NOT TRAINED</v>
      </c>
      <c r="AN30" s="39" t="s">
        <v>141</v>
      </c>
      <c r="AO30" s="38" t="str">
        <f t="shared" ca="1" si="16"/>
        <v>NOT TRAINED</v>
      </c>
      <c r="AP30" s="39" t="s">
        <v>141</v>
      </c>
      <c r="AQ30" s="38" t="str">
        <f t="shared" ca="1" si="17"/>
        <v>NOT TRAINED</v>
      </c>
      <c r="AR30" s="39" t="s">
        <v>141</v>
      </c>
      <c r="AS30" s="38" t="str">
        <f t="shared" ca="1" si="18"/>
        <v>NOT TRAINED</v>
      </c>
      <c r="AT30" s="39" t="s">
        <v>141</v>
      </c>
      <c r="AU30" s="38" t="str">
        <f t="shared" ca="1" si="19"/>
        <v>NOT TRAINED</v>
      </c>
      <c r="AV30" s="34">
        <v>45921</v>
      </c>
      <c r="AW30" s="48" t="str">
        <f t="shared" ca="1" si="20"/>
        <v>EXPIRING</v>
      </c>
    </row>
    <row r="31" spans="1:49" ht="15.75" customHeight="1" x14ac:dyDescent="0.2">
      <c r="A31" s="36" t="s">
        <v>351</v>
      </c>
      <c r="B31" s="37" t="s">
        <v>352</v>
      </c>
      <c r="C31" s="37" t="s">
        <v>265</v>
      </c>
      <c r="D31" s="36" t="s">
        <v>134</v>
      </c>
      <c r="E31" s="37" t="s">
        <v>353</v>
      </c>
      <c r="F31" s="37" t="s">
        <v>354</v>
      </c>
      <c r="G31" s="36" t="s">
        <v>190</v>
      </c>
      <c r="H31" s="36" t="s">
        <v>355</v>
      </c>
      <c r="I31" s="49">
        <f t="shared" ca="1" si="0"/>
        <v>0.2</v>
      </c>
      <c r="J31" s="34">
        <v>46022</v>
      </c>
      <c r="K31" s="35" t="str">
        <f t="shared" ca="1" si="1"/>
        <v>VALID</v>
      </c>
      <c r="L31" s="39" t="s">
        <v>141</v>
      </c>
      <c r="M31" s="38" t="str">
        <f t="shared" ca="1" si="2"/>
        <v>NOT TRAINED</v>
      </c>
      <c r="N31" s="39" t="s">
        <v>141</v>
      </c>
      <c r="O31" s="38" t="str">
        <f t="shared" ca="1" si="3"/>
        <v>NOT TRAINED</v>
      </c>
      <c r="P31" s="34">
        <v>45935</v>
      </c>
      <c r="Q31" s="35" t="str">
        <f t="shared" ca="1" si="4"/>
        <v>EXPIRING</v>
      </c>
      <c r="R31" s="34">
        <v>45644</v>
      </c>
      <c r="S31" s="42" t="str">
        <f t="shared" ca="1" si="5"/>
        <v>EXPIRED</v>
      </c>
      <c r="T31" s="39" t="s">
        <v>141</v>
      </c>
      <c r="U31" s="38" t="str">
        <f t="shared" ca="1" si="6"/>
        <v>NOT TRAINED</v>
      </c>
      <c r="V31" s="39" t="s">
        <v>141</v>
      </c>
      <c r="W31" s="38" t="str">
        <f t="shared" ca="1" si="7"/>
        <v>NOT TRAINED</v>
      </c>
      <c r="X31" s="39" t="s">
        <v>141</v>
      </c>
      <c r="Y31" s="38" t="str">
        <f t="shared" ca="1" si="8"/>
        <v>NOT TRAINED</v>
      </c>
      <c r="Z31" s="39" t="s">
        <v>141</v>
      </c>
      <c r="AA31" s="38" t="str">
        <f t="shared" ca="1" si="9"/>
        <v>NOT TRAINED</v>
      </c>
      <c r="AB31" s="39" t="s">
        <v>141</v>
      </c>
      <c r="AC31" s="38" t="str">
        <f t="shared" ca="1" si="10"/>
        <v>NOT TRAINED</v>
      </c>
      <c r="AD31" s="39" t="s">
        <v>141</v>
      </c>
      <c r="AE31" s="38" t="str">
        <f t="shared" ca="1" si="11"/>
        <v>NOT TRAINED</v>
      </c>
      <c r="AF31" s="39" t="s">
        <v>141</v>
      </c>
      <c r="AG31" s="38" t="str">
        <f t="shared" ca="1" si="12"/>
        <v>NOT TRAINED</v>
      </c>
      <c r="AH31" s="39" t="s">
        <v>141</v>
      </c>
      <c r="AI31" s="38" t="str">
        <f t="shared" ca="1" si="13"/>
        <v>NOT TRAINED</v>
      </c>
      <c r="AJ31" s="39" t="s">
        <v>141</v>
      </c>
      <c r="AK31" s="38" t="str">
        <f t="shared" ca="1" si="14"/>
        <v>NOT TRAINED</v>
      </c>
      <c r="AL31" s="39" t="s">
        <v>141</v>
      </c>
      <c r="AM31" s="38" t="str">
        <f t="shared" ca="1" si="15"/>
        <v>NOT TRAINED</v>
      </c>
      <c r="AN31" s="53">
        <v>45832</v>
      </c>
      <c r="AO31" s="42" t="str">
        <f t="shared" ca="1" si="16"/>
        <v>EXPIRED</v>
      </c>
      <c r="AP31" s="39" t="s">
        <v>141</v>
      </c>
      <c r="AQ31" s="38" t="str">
        <f t="shared" ca="1" si="17"/>
        <v>NOT TRAINED</v>
      </c>
      <c r="AR31" s="39" t="s">
        <v>141</v>
      </c>
      <c r="AS31" s="38" t="str">
        <f t="shared" ca="1" si="18"/>
        <v>NOT TRAINED</v>
      </c>
      <c r="AT31" s="39" t="s">
        <v>141</v>
      </c>
      <c r="AU31" s="38" t="str">
        <f t="shared" ca="1" si="19"/>
        <v>NOT TRAINED</v>
      </c>
      <c r="AV31" s="34">
        <v>45844</v>
      </c>
      <c r="AW31" s="42" t="str">
        <f t="shared" ca="1" si="20"/>
        <v>EXPIRED</v>
      </c>
    </row>
    <row r="32" spans="1:49" ht="15.75" customHeight="1" x14ac:dyDescent="0.2">
      <c r="A32" s="40" t="s">
        <v>360</v>
      </c>
      <c r="B32" s="41" t="s">
        <v>166</v>
      </c>
      <c r="C32" s="41" t="s">
        <v>361</v>
      </c>
      <c r="D32" s="40" t="s">
        <v>134</v>
      </c>
      <c r="E32" s="41" t="s">
        <v>353</v>
      </c>
      <c r="F32" s="41" t="s">
        <v>362</v>
      </c>
      <c r="G32" s="40" t="s">
        <v>139</v>
      </c>
      <c r="H32" s="40" t="s">
        <v>355</v>
      </c>
      <c r="I32" s="32">
        <f t="shared" ca="1" si="0"/>
        <v>0.75</v>
      </c>
      <c r="J32" s="34">
        <v>46063</v>
      </c>
      <c r="K32" s="35" t="str">
        <f t="shared" ca="1" si="1"/>
        <v>VALID</v>
      </c>
      <c r="L32" s="52">
        <v>46052</v>
      </c>
      <c r="M32" s="35" t="str">
        <f t="shared" ca="1" si="2"/>
        <v>VALID</v>
      </c>
      <c r="N32" s="34">
        <v>45857</v>
      </c>
      <c r="O32" s="42" t="str">
        <f t="shared" ca="1" si="3"/>
        <v>EXPIRED</v>
      </c>
      <c r="P32" s="52">
        <v>46048</v>
      </c>
      <c r="Q32" s="35" t="str">
        <f t="shared" ca="1" si="4"/>
        <v>VALID</v>
      </c>
      <c r="R32" s="34">
        <v>46088</v>
      </c>
      <c r="S32" s="35" t="str">
        <f t="shared" ca="1" si="5"/>
        <v>VALID</v>
      </c>
      <c r="T32" s="39" t="s">
        <v>141</v>
      </c>
      <c r="U32" s="38" t="str">
        <f t="shared" ca="1" si="6"/>
        <v>NOT TRAINED</v>
      </c>
      <c r="V32" s="39" t="s">
        <v>141</v>
      </c>
      <c r="W32" s="38" t="str">
        <f t="shared" ca="1" si="7"/>
        <v>NOT TRAINED</v>
      </c>
      <c r="X32" s="39" t="s">
        <v>141</v>
      </c>
      <c r="Y32" s="38" t="str">
        <f t="shared" ca="1" si="8"/>
        <v>NOT TRAINED</v>
      </c>
      <c r="Z32" s="39" t="s">
        <v>141</v>
      </c>
      <c r="AA32" s="38" t="str">
        <f t="shared" ca="1" si="9"/>
        <v>NOT TRAINED</v>
      </c>
      <c r="AB32" s="39" t="s">
        <v>141</v>
      </c>
      <c r="AC32" s="38" t="str">
        <f t="shared" ca="1" si="10"/>
        <v>NOT TRAINED</v>
      </c>
      <c r="AD32" s="39" t="s">
        <v>141</v>
      </c>
      <c r="AE32" s="38" t="str">
        <f t="shared" ca="1" si="11"/>
        <v>NOT TRAINED</v>
      </c>
      <c r="AF32" s="39" t="s">
        <v>141</v>
      </c>
      <c r="AG32" s="38" t="str">
        <f t="shared" ca="1" si="12"/>
        <v>NOT TRAINED</v>
      </c>
      <c r="AH32" s="34">
        <v>45121</v>
      </c>
      <c r="AI32" s="42" t="str">
        <f t="shared" ca="1" si="13"/>
        <v>EXPIRED</v>
      </c>
      <c r="AJ32" s="39" t="s">
        <v>141</v>
      </c>
      <c r="AK32" s="38" t="str">
        <f t="shared" ca="1" si="14"/>
        <v>NOT TRAINED</v>
      </c>
      <c r="AL32" s="39" t="s">
        <v>141</v>
      </c>
      <c r="AM32" s="38" t="str">
        <f t="shared" ca="1" si="15"/>
        <v>NOT TRAINED</v>
      </c>
      <c r="AN32" s="34">
        <v>46065</v>
      </c>
      <c r="AO32" s="35" t="str">
        <f t="shared" ca="1" si="16"/>
        <v>VALID</v>
      </c>
      <c r="AP32" s="39" t="s">
        <v>141</v>
      </c>
      <c r="AQ32" s="38" t="str">
        <f t="shared" ca="1" si="17"/>
        <v>NOT TRAINED</v>
      </c>
      <c r="AR32" s="39" t="s">
        <v>141</v>
      </c>
      <c r="AS32" s="38" t="str">
        <f t="shared" ca="1" si="18"/>
        <v>NOT TRAINED</v>
      </c>
      <c r="AT32" s="39" t="s">
        <v>141</v>
      </c>
      <c r="AU32" s="38" t="str">
        <f t="shared" ca="1" si="19"/>
        <v>NOT TRAINED</v>
      </c>
      <c r="AV32" s="34">
        <v>46021</v>
      </c>
      <c r="AW32" s="35" t="str">
        <f t="shared" ca="1" si="20"/>
        <v>VALID</v>
      </c>
    </row>
    <row r="33" spans="1:49" ht="15.75" customHeight="1" x14ac:dyDescent="0.2">
      <c r="A33" s="36" t="s">
        <v>367</v>
      </c>
      <c r="B33" s="37" t="s">
        <v>248</v>
      </c>
      <c r="C33" s="37" t="s">
        <v>368</v>
      </c>
      <c r="D33" s="36" t="s">
        <v>134</v>
      </c>
      <c r="E33" s="37" t="s">
        <v>353</v>
      </c>
      <c r="F33" s="37" t="s">
        <v>362</v>
      </c>
      <c r="G33" s="36" t="s">
        <v>150</v>
      </c>
      <c r="H33" s="36" t="s">
        <v>355</v>
      </c>
      <c r="I33" s="49">
        <f t="shared" ca="1" si="0"/>
        <v>0.66666666666666663</v>
      </c>
      <c r="J33" s="34">
        <v>46048</v>
      </c>
      <c r="K33" s="35" t="str">
        <f t="shared" ca="1" si="1"/>
        <v>VALID</v>
      </c>
      <c r="L33" s="50"/>
      <c r="M33" s="51" t="str">
        <f t="shared" ca="1" si="2"/>
        <v>NOT TRAINED</v>
      </c>
      <c r="N33" s="50"/>
      <c r="O33" s="51" t="str">
        <f t="shared" ca="1" si="3"/>
        <v>NOT TRAINED</v>
      </c>
      <c r="P33" s="34">
        <v>45463</v>
      </c>
      <c r="Q33" s="42" t="str">
        <f t="shared" ca="1" si="4"/>
        <v>EXPIRED</v>
      </c>
      <c r="R33" s="34">
        <v>45998</v>
      </c>
      <c r="S33" s="35" t="str">
        <f t="shared" ca="1" si="5"/>
        <v>VALID</v>
      </c>
      <c r="T33" s="39" t="s">
        <v>141</v>
      </c>
      <c r="U33" s="38" t="str">
        <f t="shared" ca="1" si="6"/>
        <v>NOT TRAINED</v>
      </c>
      <c r="V33" s="39" t="s">
        <v>141</v>
      </c>
      <c r="W33" s="38" t="str">
        <f t="shared" ca="1" si="7"/>
        <v>NOT TRAINED</v>
      </c>
      <c r="X33" s="39" t="s">
        <v>141</v>
      </c>
      <c r="Y33" s="38" t="str">
        <f t="shared" ca="1" si="8"/>
        <v>NOT TRAINED</v>
      </c>
      <c r="Z33" s="39" t="s">
        <v>141</v>
      </c>
      <c r="AA33" s="38" t="str">
        <f t="shared" ca="1" si="9"/>
        <v>NOT TRAINED</v>
      </c>
      <c r="AB33" s="39" t="s">
        <v>141</v>
      </c>
      <c r="AC33" s="38" t="str">
        <f t="shared" ca="1" si="10"/>
        <v>NOT TRAINED</v>
      </c>
      <c r="AD33" s="39" t="s">
        <v>141</v>
      </c>
      <c r="AE33" s="38" t="str">
        <f t="shared" ca="1" si="11"/>
        <v>NOT TRAINED</v>
      </c>
      <c r="AF33" s="39" t="s">
        <v>141</v>
      </c>
      <c r="AG33" s="38" t="str">
        <f t="shared" ca="1" si="12"/>
        <v>NOT TRAINED</v>
      </c>
      <c r="AH33" s="34">
        <v>44853</v>
      </c>
      <c r="AI33" s="42" t="str">
        <f t="shared" ca="1" si="13"/>
        <v>EXPIRED</v>
      </c>
      <c r="AJ33" s="39" t="s">
        <v>141</v>
      </c>
      <c r="AK33" s="38" t="str">
        <f t="shared" ca="1" si="14"/>
        <v>NOT TRAINED</v>
      </c>
      <c r="AL33" s="39" t="s">
        <v>141</v>
      </c>
      <c r="AM33" s="38" t="str">
        <f t="shared" ca="1" si="15"/>
        <v>NOT TRAINED</v>
      </c>
      <c r="AN33" s="34">
        <v>46059</v>
      </c>
      <c r="AO33" s="35" t="str">
        <f t="shared" ca="1" si="16"/>
        <v>VALID</v>
      </c>
      <c r="AP33" s="39" t="s">
        <v>141</v>
      </c>
      <c r="AQ33" s="38" t="str">
        <f t="shared" ca="1" si="17"/>
        <v>NOT TRAINED</v>
      </c>
      <c r="AR33" s="39" t="s">
        <v>141</v>
      </c>
      <c r="AS33" s="38" t="str">
        <f t="shared" ca="1" si="18"/>
        <v>NOT TRAINED</v>
      </c>
      <c r="AT33" s="39" t="s">
        <v>141</v>
      </c>
      <c r="AU33" s="38" t="str">
        <f t="shared" ca="1" si="19"/>
        <v>NOT TRAINED</v>
      </c>
      <c r="AV33" s="34">
        <v>46121</v>
      </c>
      <c r="AW33" s="35" t="str">
        <f t="shared" ca="1" si="20"/>
        <v>VALID</v>
      </c>
    </row>
    <row r="34" spans="1:49" ht="15.75" customHeight="1" x14ac:dyDescent="0.2">
      <c r="A34" s="40" t="s">
        <v>373</v>
      </c>
      <c r="B34" s="41" t="s">
        <v>374</v>
      </c>
      <c r="C34" s="41" t="s">
        <v>375</v>
      </c>
      <c r="D34" s="40" t="s">
        <v>134</v>
      </c>
      <c r="E34" s="41" t="s">
        <v>100</v>
      </c>
      <c r="F34" s="41" t="s">
        <v>266</v>
      </c>
      <c r="G34" s="40" t="s">
        <v>218</v>
      </c>
      <c r="H34" s="40" t="s">
        <v>169</v>
      </c>
      <c r="I34" s="57">
        <f t="shared" ca="1" si="0"/>
        <v>0.33333333333333331</v>
      </c>
      <c r="J34" s="34">
        <v>46105</v>
      </c>
      <c r="K34" s="35" t="str">
        <f t="shared" ca="1" si="1"/>
        <v>VALID</v>
      </c>
      <c r="L34" s="39" t="s">
        <v>141</v>
      </c>
      <c r="M34" s="38" t="str">
        <f t="shared" ca="1" si="2"/>
        <v>NOT TRAINED</v>
      </c>
      <c r="N34" s="39" t="s">
        <v>141</v>
      </c>
      <c r="O34" s="38" t="str">
        <f t="shared" ca="1" si="3"/>
        <v>NOT TRAINED</v>
      </c>
      <c r="P34" s="53">
        <v>45096</v>
      </c>
      <c r="Q34" s="42" t="str">
        <f t="shared" ca="1" si="4"/>
        <v>EXPIRED</v>
      </c>
      <c r="R34" s="34">
        <v>45713</v>
      </c>
      <c r="S34" s="42" t="str">
        <f t="shared" ca="1" si="5"/>
        <v>EXPIRED</v>
      </c>
      <c r="T34" s="39" t="s">
        <v>141</v>
      </c>
      <c r="U34" s="38" t="str">
        <f t="shared" ca="1" si="6"/>
        <v>NOT TRAINED</v>
      </c>
      <c r="V34" s="39" t="s">
        <v>141</v>
      </c>
      <c r="W34" s="38" t="str">
        <f t="shared" ca="1" si="7"/>
        <v>NOT TRAINED</v>
      </c>
      <c r="X34" s="39" t="s">
        <v>141</v>
      </c>
      <c r="Y34" s="38" t="str">
        <f t="shared" ca="1" si="8"/>
        <v>NOT TRAINED</v>
      </c>
      <c r="Z34" s="39" t="s">
        <v>141</v>
      </c>
      <c r="AA34" s="38" t="str">
        <f t="shared" ca="1" si="9"/>
        <v>NOT TRAINED</v>
      </c>
      <c r="AB34" s="39" t="s">
        <v>141</v>
      </c>
      <c r="AC34" s="38" t="str">
        <f t="shared" ca="1" si="10"/>
        <v>NOT TRAINED</v>
      </c>
      <c r="AD34" s="39" t="s">
        <v>141</v>
      </c>
      <c r="AE34" s="38" t="str">
        <f t="shared" ca="1" si="11"/>
        <v>NOT TRAINED</v>
      </c>
      <c r="AF34" s="39" t="s">
        <v>141</v>
      </c>
      <c r="AG34" s="38" t="str">
        <f t="shared" ca="1" si="12"/>
        <v>NOT TRAINED</v>
      </c>
      <c r="AH34" s="39" t="s">
        <v>141</v>
      </c>
      <c r="AI34" s="38" t="str">
        <f t="shared" ca="1" si="13"/>
        <v>NOT TRAINED</v>
      </c>
      <c r="AJ34" s="39" t="s">
        <v>141</v>
      </c>
      <c r="AK34" s="38" t="str">
        <f t="shared" ca="1" si="14"/>
        <v>NOT TRAINED</v>
      </c>
      <c r="AL34" s="39" t="s">
        <v>141</v>
      </c>
      <c r="AM34" s="38" t="str">
        <f t="shared" ca="1" si="15"/>
        <v>NOT TRAINED</v>
      </c>
      <c r="AN34" s="39" t="s">
        <v>141</v>
      </c>
      <c r="AO34" s="38" t="str">
        <f t="shared" ca="1" si="16"/>
        <v>NOT TRAINED</v>
      </c>
      <c r="AP34" s="39" t="s">
        <v>141</v>
      </c>
      <c r="AQ34" s="38" t="str">
        <f t="shared" ca="1" si="17"/>
        <v>NOT TRAINED</v>
      </c>
      <c r="AR34" s="39" t="s">
        <v>141</v>
      </c>
      <c r="AS34" s="38" t="str">
        <f t="shared" ca="1" si="18"/>
        <v>NOT TRAINED</v>
      </c>
      <c r="AT34" s="39" t="s">
        <v>141</v>
      </c>
      <c r="AU34" s="38" t="str">
        <f t="shared" ca="1" si="19"/>
        <v>NOT TRAINED</v>
      </c>
      <c r="AV34" s="50"/>
      <c r="AW34" s="51" t="str">
        <f t="shared" ca="1" si="20"/>
        <v>NOT TRAINED</v>
      </c>
    </row>
    <row r="35" spans="1:49" ht="15.75" customHeight="1" x14ac:dyDescent="0.2">
      <c r="A35" s="36" t="s">
        <v>380</v>
      </c>
      <c r="B35" s="37" t="s">
        <v>175</v>
      </c>
      <c r="C35" s="37" t="s">
        <v>381</v>
      </c>
      <c r="D35" s="36" t="s">
        <v>134</v>
      </c>
      <c r="E35" s="37" t="s">
        <v>208</v>
      </c>
      <c r="F35" s="37" t="s">
        <v>382</v>
      </c>
      <c r="G35" s="36" t="s">
        <v>218</v>
      </c>
      <c r="H35" s="36" t="s">
        <v>330</v>
      </c>
      <c r="I35" s="49">
        <f t="shared" ca="1" si="0"/>
        <v>0.2</v>
      </c>
      <c r="J35" s="53">
        <v>45842</v>
      </c>
      <c r="K35" s="42" t="str">
        <f t="shared" ca="1" si="1"/>
        <v>EXPIRED</v>
      </c>
      <c r="L35" s="39" t="s">
        <v>141</v>
      </c>
      <c r="M35" s="38" t="str">
        <f t="shared" ca="1" si="2"/>
        <v>NOT TRAINED</v>
      </c>
      <c r="N35" s="39" t="s">
        <v>141</v>
      </c>
      <c r="O35" s="38" t="str">
        <f t="shared" ca="1" si="3"/>
        <v>NOT TRAINED</v>
      </c>
      <c r="P35" s="34">
        <v>45764</v>
      </c>
      <c r="Q35" s="42" t="str">
        <f t="shared" ca="1" si="4"/>
        <v>EXPIRED</v>
      </c>
      <c r="R35" s="34">
        <v>45859</v>
      </c>
      <c r="S35" s="42" t="str">
        <f t="shared" ca="1" si="5"/>
        <v>EXPIRED</v>
      </c>
      <c r="T35" s="39" t="s">
        <v>141</v>
      </c>
      <c r="U35" s="38" t="str">
        <f t="shared" ca="1" si="6"/>
        <v>NOT TRAINED</v>
      </c>
      <c r="V35" s="39" t="s">
        <v>141</v>
      </c>
      <c r="W35" s="38" t="str">
        <f t="shared" ca="1" si="7"/>
        <v>NOT TRAINED</v>
      </c>
      <c r="X35" s="39" t="s">
        <v>141</v>
      </c>
      <c r="Y35" s="38" t="str">
        <f t="shared" ca="1" si="8"/>
        <v>NOT TRAINED</v>
      </c>
      <c r="Z35" s="39" t="s">
        <v>141</v>
      </c>
      <c r="AA35" s="38" t="str">
        <f t="shared" ca="1" si="9"/>
        <v>NOT TRAINED</v>
      </c>
      <c r="AB35" s="39" t="s">
        <v>141</v>
      </c>
      <c r="AC35" s="38" t="str">
        <f t="shared" ca="1" si="10"/>
        <v>NOT TRAINED</v>
      </c>
      <c r="AD35" s="39" t="s">
        <v>141</v>
      </c>
      <c r="AE35" s="38" t="str">
        <f t="shared" ca="1" si="11"/>
        <v>NOT TRAINED</v>
      </c>
      <c r="AF35" s="39" t="s">
        <v>141</v>
      </c>
      <c r="AG35" s="38" t="str">
        <f t="shared" ca="1" si="12"/>
        <v>NOT TRAINED</v>
      </c>
      <c r="AH35" s="39" t="s">
        <v>141</v>
      </c>
      <c r="AI35" s="38" t="str">
        <f t="shared" ca="1" si="13"/>
        <v>NOT TRAINED</v>
      </c>
      <c r="AJ35" s="34">
        <v>46073</v>
      </c>
      <c r="AK35" s="35" t="str">
        <f t="shared" ca="1" si="14"/>
        <v>VALID</v>
      </c>
      <c r="AL35" s="39" t="s">
        <v>141</v>
      </c>
      <c r="AM35" s="38" t="str">
        <f t="shared" ca="1" si="15"/>
        <v>NOT TRAINED</v>
      </c>
      <c r="AN35" s="39" t="s">
        <v>141</v>
      </c>
      <c r="AO35" s="38" t="str">
        <f t="shared" ca="1" si="16"/>
        <v>NOT TRAINED</v>
      </c>
      <c r="AP35" s="39" t="s">
        <v>141</v>
      </c>
      <c r="AQ35" s="38" t="str">
        <f t="shared" ca="1" si="17"/>
        <v>NOT TRAINED</v>
      </c>
      <c r="AR35" s="39" t="s">
        <v>141</v>
      </c>
      <c r="AS35" s="38" t="str">
        <f t="shared" ca="1" si="18"/>
        <v>NOT TRAINED</v>
      </c>
      <c r="AT35" s="39" t="s">
        <v>141</v>
      </c>
      <c r="AU35" s="38" t="str">
        <f t="shared" ca="1" si="19"/>
        <v>NOT TRAINED</v>
      </c>
      <c r="AV35" s="34">
        <v>45892</v>
      </c>
      <c r="AW35" s="48" t="str">
        <f t="shared" ca="1" si="20"/>
        <v>EXPIRING</v>
      </c>
    </row>
    <row r="36" spans="1:49" ht="15.75" customHeight="1" x14ac:dyDescent="0.2">
      <c r="A36" s="24" t="s">
        <v>386</v>
      </c>
      <c r="B36" s="26" t="s">
        <v>387</v>
      </c>
      <c r="C36" s="26" t="s">
        <v>147</v>
      </c>
      <c r="D36" s="28" t="s">
        <v>74</v>
      </c>
      <c r="E36" s="26" t="s">
        <v>353</v>
      </c>
      <c r="F36" s="26" t="s">
        <v>362</v>
      </c>
      <c r="G36" s="24" t="s">
        <v>103</v>
      </c>
      <c r="H36" s="24" t="s">
        <v>138</v>
      </c>
      <c r="I36" s="32">
        <f t="shared" ca="1" si="0"/>
        <v>0.375</v>
      </c>
      <c r="J36" s="34">
        <v>46063</v>
      </c>
      <c r="K36" s="35" t="str">
        <f t="shared" ca="1" si="1"/>
        <v>VALID</v>
      </c>
      <c r="L36" s="34">
        <v>45792</v>
      </c>
      <c r="M36" s="42" t="str">
        <f t="shared" ca="1" si="2"/>
        <v>EXPIRED</v>
      </c>
      <c r="N36" s="34">
        <v>45659</v>
      </c>
      <c r="O36" s="42" t="str">
        <f t="shared" ca="1" si="3"/>
        <v>EXPIRED</v>
      </c>
      <c r="P36" s="34">
        <v>45994</v>
      </c>
      <c r="Q36" s="35" t="str">
        <f t="shared" ca="1" si="4"/>
        <v>VALID</v>
      </c>
      <c r="R36" s="34">
        <v>45907</v>
      </c>
      <c r="S36" s="48" t="str">
        <f t="shared" ca="1" si="5"/>
        <v>EXPIRING</v>
      </c>
      <c r="T36" s="39" t="s">
        <v>141</v>
      </c>
      <c r="U36" s="38" t="str">
        <f t="shared" ca="1" si="6"/>
        <v>NOT TRAINED</v>
      </c>
      <c r="V36" s="39" t="s">
        <v>141</v>
      </c>
      <c r="W36" s="38" t="str">
        <f t="shared" ca="1" si="7"/>
        <v>NOT TRAINED</v>
      </c>
      <c r="X36" s="39" t="s">
        <v>141</v>
      </c>
      <c r="Y36" s="38" t="str">
        <f t="shared" ca="1" si="8"/>
        <v>NOT TRAINED</v>
      </c>
      <c r="Z36" s="39" t="s">
        <v>141</v>
      </c>
      <c r="AA36" s="38" t="str">
        <f t="shared" ca="1" si="9"/>
        <v>NOT TRAINED</v>
      </c>
      <c r="AB36" s="39" t="s">
        <v>141</v>
      </c>
      <c r="AC36" s="38" t="str">
        <f t="shared" ca="1" si="10"/>
        <v>NOT TRAINED</v>
      </c>
      <c r="AD36" s="39" t="s">
        <v>141</v>
      </c>
      <c r="AE36" s="38" t="str">
        <f t="shared" ca="1" si="11"/>
        <v>NOT TRAINED</v>
      </c>
      <c r="AF36" s="39" t="s">
        <v>141</v>
      </c>
      <c r="AG36" s="38" t="str">
        <f t="shared" ca="1" si="12"/>
        <v>NOT TRAINED</v>
      </c>
      <c r="AH36" s="34">
        <v>44757</v>
      </c>
      <c r="AI36" s="42" t="str">
        <f t="shared" ca="1" si="13"/>
        <v>EXPIRED</v>
      </c>
      <c r="AJ36" s="39" t="s">
        <v>141</v>
      </c>
      <c r="AK36" s="38" t="str">
        <f t="shared" ca="1" si="14"/>
        <v>NOT TRAINED</v>
      </c>
      <c r="AL36" s="39" t="s">
        <v>141</v>
      </c>
      <c r="AM36" s="38" t="str">
        <f t="shared" ca="1" si="15"/>
        <v>NOT TRAINED</v>
      </c>
      <c r="AN36" s="34">
        <v>45996</v>
      </c>
      <c r="AO36" s="35" t="str">
        <f t="shared" ca="1" si="16"/>
        <v>VALID</v>
      </c>
      <c r="AP36" s="39" t="s">
        <v>141</v>
      </c>
      <c r="AQ36" s="38" t="str">
        <f t="shared" ca="1" si="17"/>
        <v>NOT TRAINED</v>
      </c>
      <c r="AR36" s="39" t="s">
        <v>141</v>
      </c>
      <c r="AS36" s="38" t="str">
        <f t="shared" ca="1" si="18"/>
        <v>NOT TRAINED</v>
      </c>
      <c r="AT36" s="39" t="s">
        <v>141</v>
      </c>
      <c r="AU36" s="38" t="str">
        <f t="shared" ca="1" si="19"/>
        <v>NOT TRAINED</v>
      </c>
      <c r="AV36" s="34">
        <v>45936</v>
      </c>
      <c r="AW36" s="35" t="str">
        <f t="shared" ca="1" si="20"/>
        <v>EXPIRING</v>
      </c>
    </row>
    <row r="37" spans="1:49" ht="15.75" customHeight="1" x14ac:dyDescent="0.2">
      <c r="A37" s="36" t="s">
        <v>393</v>
      </c>
      <c r="B37" s="37" t="s">
        <v>387</v>
      </c>
      <c r="C37" s="37" t="s">
        <v>394</v>
      </c>
      <c r="D37" s="36" t="s">
        <v>134</v>
      </c>
      <c r="E37" s="37" t="s">
        <v>208</v>
      </c>
      <c r="F37" s="37" t="s">
        <v>382</v>
      </c>
      <c r="G37" s="36" t="s">
        <v>139</v>
      </c>
      <c r="H37" s="36" t="s">
        <v>355</v>
      </c>
      <c r="I37" s="49">
        <f t="shared" ca="1" si="0"/>
        <v>0.6</v>
      </c>
      <c r="J37" s="52">
        <v>46090</v>
      </c>
      <c r="K37" s="35" t="str">
        <f t="shared" ca="1" si="1"/>
        <v>VALID</v>
      </c>
      <c r="L37" s="39" t="s">
        <v>141</v>
      </c>
      <c r="M37" s="38" t="str">
        <f t="shared" ca="1" si="2"/>
        <v>NOT TRAINED</v>
      </c>
      <c r="N37" s="39" t="s">
        <v>141</v>
      </c>
      <c r="O37" s="38" t="str">
        <f t="shared" ca="1" si="3"/>
        <v>NOT TRAINED</v>
      </c>
      <c r="P37" s="53">
        <v>45101</v>
      </c>
      <c r="Q37" s="42" t="str">
        <f t="shared" ca="1" si="4"/>
        <v>EXPIRED</v>
      </c>
      <c r="R37" s="34">
        <v>45450</v>
      </c>
      <c r="S37" s="42" t="str">
        <f t="shared" ca="1" si="5"/>
        <v>EXPIRED</v>
      </c>
      <c r="T37" s="39" t="s">
        <v>141</v>
      </c>
      <c r="U37" s="38" t="str">
        <f t="shared" ca="1" si="6"/>
        <v>NOT TRAINED</v>
      </c>
      <c r="V37" s="39" t="s">
        <v>141</v>
      </c>
      <c r="W37" s="38" t="str">
        <f t="shared" ca="1" si="7"/>
        <v>NOT TRAINED</v>
      </c>
      <c r="X37" s="39" t="s">
        <v>141</v>
      </c>
      <c r="Y37" s="38" t="str">
        <f t="shared" ca="1" si="8"/>
        <v>NOT TRAINED</v>
      </c>
      <c r="Z37" s="39" t="s">
        <v>141</v>
      </c>
      <c r="AA37" s="38" t="str">
        <f t="shared" ca="1" si="9"/>
        <v>NOT TRAINED</v>
      </c>
      <c r="AB37" s="39" t="s">
        <v>141</v>
      </c>
      <c r="AC37" s="38" t="str">
        <f t="shared" ca="1" si="10"/>
        <v>NOT TRAINED</v>
      </c>
      <c r="AD37" s="39" t="s">
        <v>141</v>
      </c>
      <c r="AE37" s="38" t="str">
        <f t="shared" ca="1" si="11"/>
        <v>NOT TRAINED</v>
      </c>
      <c r="AF37" s="39" t="s">
        <v>141</v>
      </c>
      <c r="AG37" s="38" t="str">
        <f t="shared" ca="1" si="12"/>
        <v>NOT TRAINED</v>
      </c>
      <c r="AH37" s="39" t="s">
        <v>141</v>
      </c>
      <c r="AI37" s="38" t="str">
        <f t="shared" ca="1" si="13"/>
        <v>NOT TRAINED</v>
      </c>
      <c r="AJ37" s="34">
        <v>46041</v>
      </c>
      <c r="AK37" s="35" t="str">
        <f t="shared" ca="1" si="14"/>
        <v>VALID</v>
      </c>
      <c r="AL37" s="39" t="s">
        <v>141</v>
      </c>
      <c r="AM37" s="38" t="str">
        <f t="shared" ca="1" si="15"/>
        <v>NOT TRAINED</v>
      </c>
      <c r="AN37" s="39" t="s">
        <v>141</v>
      </c>
      <c r="AO37" s="38" t="str">
        <f t="shared" ca="1" si="16"/>
        <v>NOT TRAINED</v>
      </c>
      <c r="AP37" s="39" t="s">
        <v>141</v>
      </c>
      <c r="AQ37" s="38" t="str">
        <f t="shared" ca="1" si="17"/>
        <v>NOT TRAINED</v>
      </c>
      <c r="AR37" s="39" t="s">
        <v>141</v>
      </c>
      <c r="AS37" s="38" t="str">
        <f t="shared" ca="1" si="18"/>
        <v>NOT TRAINED</v>
      </c>
      <c r="AT37" s="39" t="s">
        <v>141</v>
      </c>
      <c r="AU37" s="38" t="str">
        <f t="shared" ca="1" si="19"/>
        <v>NOT TRAINED</v>
      </c>
      <c r="AV37" s="34">
        <v>45948</v>
      </c>
      <c r="AW37" s="35" t="str">
        <f t="shared" ca="1" si="20"/>
        <v>VALID</v>
      </c>
    </row>
    <row r="38" spans="1:49" ht="15.75" customHeight="1" x14ac:dyDescent="0.2">
      <c r="A38" s="40" t="s">
        <v>399</v>
      </c>
      <c r="B38" s="41" t="s">
        <v>197</v>
      </c>
      <c r="C38" s="41" t="s">
        <v>279</v>
      </c>
      <c r="D38" s="40" t="s">
        <v>134</v>
      </c>
      <c r="E38" s="41" t="s">
        <v>400</v>
      </c>
      <c r="F38" s="41" t="s">
        <v>401</v>
      </c>
      <c r="G38" s="40" t="s">
        <v>218</v>
      </c>
      <c r="H38" s="40" t="s">
        <v>104</v>
      </c>
      <c r="I38" s="57">
        <f t="shared" ca="1" si="0"/>
        <v>0</v>
      </c>
      <c r="J38" s="53">
        <v>45822</v>
      </c>
      <c r="K38" s="42" t="str">
        <f t="shared" ca="1" si="1"/>
        <v>EXPIRED</v>
      </c>
      <c r="L38" s="34">
        <v>45504</v>
      </c>
      <c r="M38" s="42" t="str">
        <f t="shared" ca="1" si="2"/>
        <v>EXPIRED</v>
      </c>
      <c r="N38" s="39" t="s">
        <v>141</v>
      </c>
      <c r="O38" s="38" t="str">
        <f t="shared" ca="1" si="3"/>
        <v>NOT TRAINED</v>
      </c>
      <c r="P38" s="34">
        <v>45564</v>
      </c>
      <c r="Q38" s="42" t="str">
        <f t="shared" ca="1" si="4"/>
        <v>EXPIRED</v>
      </c>
      <c r="R38" s="34">
        <v>45514</v>
      </c>
      <c r="S38" s="42" t="str">
        <f t="shared" ca="1" si="5"/>
        <v>EXPIRED</v>
      </c>
      <c r="T38" s="39" t="s">
        <v>141</v>
      </c>
      <c r="U38" s="38" t="str">
        <f t="shared" ca="1" si="6"/>
        <v>NOT TRAINED</v>
      </c>
      <c r="V38" s="39" t="s">
        <v>141</v>
      </c>
      <c r="W38" s="38" t="str">
        <f t="shared" ca="1" si="7"/>
        <v>NOT TRAINED</v>
      </c>
      <c r="X38" s="39" t="s">
        <v>141</v>
      </c>
      <c r="Y38" s="38" t="str">
        <f t="shared" ca="1" si="8"/>
        <v>NOT TRAINED</v>
      </c>
      <c r="Z38" s="39" t="s">
        <v>141</v>
      </c>
      <c r="AA38" s="38" t="str">
        <f t="shared" ca="1" si="9"/>
        <v>NOT TRAINED</v>
      </c>
      <c r="AB38" s="39" t="s">
        <v>141</v>
      </c>
      <c r="AC38" s="38" t="str">
        <f t="shared" ca="1" si="10"/>
        <v>NOT TRAINED</v>
      </c>
      <c r="AD38" s="39" t="s">
        <v>141</v>
      </c>
      <c r="AE38" s="38" t="str">
        <f t="shared" ca="1" si="11"/>
        <v>NOT TRAINED</v>
      </c>
      <c r="AF38" s="39" t="s">
        <v>141</v>
      </c>
      <c r="AG38" s="38" t="str">
        <f t="shared" ca="1" si="12"/>
        <v>NOT TRAINED</v>
      </c>
      <c r="AH38" s="39" t="s">
        <v>141</v>
      </c>
      <c r="AI38" s="38" t="str">
        <f t="shared" ca="1" si="13"/>
        <v>NOT TRAINED</v>
      </c>
      <c r="AJ38" s="39" t="s">
        <v>141</v>
      </c>
      <c r="AK38" s="38" t="str">
        <f t="shared" ca="1" si="14"/>
        <v>NOT TRAINED</v>
      </c>
      <c r="AL38" s="39" t="s">
        <v>141</v>
      </c>
      <c r="AM38" s="38" t="str">
        <f t="shared" ca="1" si="15"/>
        <v>NOT TRAINED</v>
      </c>
      <c r="AN38" s="39" t="s">
        <v>141</v>
      </c>
      <c r="AO38" s="38" t="str">
        <f t="shared" ca="1" si="16"/>
        <v>NOT TRAINED</v>
      </c>
      <c r="AP38" s="50"/>
      <c r="AQ38" s="51" t="str">
        <f t="shared" ca="1" si="17"/>
        <v>NOT TRAINED</v>
      </c>
      <c r="AR38" s="39" t="s">
        <v>141</v>
      </c>
      <c r="AS38" s="38" t="str">
        <f t="shared" ca="1" si="18"/>
        <v>NOT TRAINED</v>
      </c>
      <c r="AT38" s="39" t="s">
        <v>141</v>
      </c>
      <c r="AU38" s="38" t="str">
        <f t="shared" ca="1" si="19"/>
        <v>NOT TRAINED</v>
      </c>
      <c r="AV38" s="53">
        <v>45495</v>
      </c>
      <c r="AW38" s="42" t="str">
        <f t="shared" ca="1" si="20"/>
        <v>EXPIRED</v>
      </c>
    </row>
    <row r="39" spans="1:49" ht="15.75" customHeight="1" x14ac:dyDescent="0.2">
      <c r="A39" s="24" t="s">
        <v>406</v>
      </c>
      <c r="B39" s="26" t="s">
        <v>407</v>
      </c>
      <c r="C39" s="26" t="s">
        <v>408</v>
      </c>
      <c r="D39" s="28" t="s">
        <v>74</v>
      </c>
      <c r="E39" s="26" t="s">
        <v>100</v>
      </c>
      <c r="F39" s="26" t="s">
        <v>409</v>
      </c>
      <c r="G39" s="24" t="s">
        <v>201</v>
      </c>
      <c r="H39" s="24" t="s">
        <v>242</v>
      </c>
      <c r="I39" s="49">
        <f t="shared" ca="1" si="0"/>
        <v>0.5</v>
      </c>
      <c r="J39" s="34">
        <v>46061</v>
      </c>
      <c r="K39" s="35" t="str">
        <f t="shared" ca="1" si="1"/>
        <v>VALID</v>
      </c>
      <c r="L39" s="39" t="s">
        <v>141</v>
      </c>
      <c r="M39" s="38" t="str">
        <f t="shared" ca="1" si="2"/>
        <v>NOT TRAINED</v>
      </c>
      <c r="N39" s="39" t="s">
        <v>141</v>
      </c>
      <c r="O39" s="38" t="str">
        <f t="shared" ca="1" si="3"/>
        <v>NOT TRAINED</v>
      </c>
      <c r="P39" s="34">
        <v>46019</v>
      </c>
      <c r="Q39" s="35" t="str">
        <f t="shared" ca="1" si="4"/>
        <v>VALID</v>
      </c>
      <c r="R39" s="53">
        <v>45080</v>
      </c>
      <c r="S39" s="42" t="str">
        <f t="shared" ca="1" si="5"/>
        <v>EXPIRED</v>
      </c>
      <c r="T39" s="39" t="s">
        <v>141</v>
      </c>
      <c r="U39" s="38" t="str">
        <f t="shared" ca="1" si="6"/>
        <v>NOT TRAINED</v>
      </c>
      <c r="V39" s="39" t="s">
        <v>141</v>
      </c>
      <c r="W39" s="38" t="str">
        <f t="shared" ca="1" si="7"/>
        <v>NOT TRAINED</v>
      </c>
      <c r="X39" s="39" t="s">
        <v>141</v>
      </c>
      <c r="Y39" s="38" t="str">
        <f t="shared" ca="1" si="8"/>
        <v>NOT TRAINED</v>
      </c>
      <c r="Z39" s="39" t="s">
        <v>141</v>
      </c>
      <c r="AA39" s="38" t="str">
        <f t="shared" ca="1" si="9"/>
        <v>NOT TRAINED</v>
      </c>
      <c r="AB39" s="39" t="s">
        <v>141</v>
      </c>
      <c r="AC39" s="38" t="str">
        <f t="shared" ca="1" si="10"/>
        <v>NOT TRAINED</v>
      </c>
      <c r="AD39" s="39" t="s">
        <v>141</v>
      </c>
      <c r="AE39" s="38" t="str">
        <f t="shared" ca="1" si="11"/>
        <v>NOT TRAINED</v>
      </c>
      <c r="AF39" s="39" t="s">
        <v>141</v>
      </c>
      <c r="AG39" s="38" t="str">
        <f t="shared" ca="1" si="12"/>
        <v>NOT TRAINED</v>
      </c>
      <c r="AH39" s="39" t="s">
        <v>141</v>
      </c>
      <c r="AI39" s="38" t="str">
        <f t="shared" ca="1" si="13"/>
        <v>NOT TRAINED</v>
      </c>
      <c r="AJ39" s="39" t="s">
        <v>141</v>
      </c>
      <c r="AK39" s="38" t="str">
        <f t="shared" ca="1" si="14"/>
        <v>NOT TRAINED</v>
      </c>
      <c r="AL39" s="39" t="s">
        <v>141</v>
      </c>
      <c r="AM39" s="38" t="str">
        <f t="shared" ca="1" si="15"/>
        <v>NOT TRAINED</v>
      </c>
      <c r="AN39" s="39" t="s">
        <v>141</v>
      </c>
      <c r="AO39" s="38" t="str">
        <f t="shared" ca="1" si="16"/>
        <v>NOT TRAINED</v>
      </c>
      <c r="AP39" s="39" t="s">
        <v>141</v>
      </c>
      <c r="AQ39" s="38" t="str">
        <f t="shared" ca="1" si="17"/>
        <v>NOT TRAINED</v>
      </c>
      <c r="AR39" s="39" t="s">
        <v>141</v>
      </c>
      <c r="AS39" s="38" t="str">
        <f t="shared" ca="1" si="18"/>
        <v>NOT TRAINED</v>
      </c>
      <c r="AT39" s="39" t="s">
        <v>141</v>
      </c>
      <c r="AU39" s="38" t="str">
        <f t="shared" ca="1" si="19"/>
        <v>NOT TRAINED</v>
      </c>
      <c r="AV39" s="34">
        <v>45886</v>
      </c>
      <c r="AW39" s="48" t="str">
        <f t="shared" ca="1" si="20"/>
        <v>EXPIRED</v>
      </c>
    </row>
    <row r="40" spans="1:49" ht="15.75" customHeight="1" x14ac:dyDescent="0.2">
      <c r="A40" s="24" t="s">
        <v>415</v>
      </c>
      <c r="B40" s="26" t="s">
        <v>146</v>
      </c>
      <c r="C40" s="26" t="s">
        <v>416</v>
      </c>
      <c r="D40" s="28" t="s">
        <v>74</v>
      </c>
      <c r="E40" s="26" t="s">
        <v>400</v>
      </c>
      <c r="F40" s="26" t="s">
        <v>401</v>
      </c>
      <c r="G40" s="24" t="s">
        <v>417</v>
      </c>
      <c r="H40" s="24" t="s">
        <v>169</v>
      </c>
      <c r="I40" s="49">
        <f t="shared" ca="1" si="0"/>
        <v>0.16666666666666666</v>
      </c>
      <c r="J40" s="53">
        <v>45823</v>
      </c>
      <c r="K40" s="42" t="str">
        <f t="shared" ca="1" si="1"/>
        <v>EXPIRED</v>
      </c>
      <c r="L40" s="34">
        <v>46000</v>
      </c>
      <c r="M40" s="35" t="str">
        <f t="shared" ca="1" si="2"/>
        <v>VALID</v>
      </c>
      <c r="N40" s="39" t="s">
        <v>141</v>
      </c>
      <c r="O40" s="38" t="str">
        <f t="shared" ca="1" si="3"/>
        <v>NOT TRAINED</v>
      </c>
      <c r="P40" s="34">
        <v>45759</v>
      </c>
      <c r="Q40" s="42" t="str">
        <f t="shared" ca="1" si="4"/>
        <v>EXPIRED</v>
      </c>
      <c r="R40" s="34">
        <v>45585</v>
      </c>
      <c r="S40" s="42" t="str">
        <f t="shared" ca="1" si="5"/>
        <v>EXPIRED</v>
      </c>
      <c r="T40" s="39" t="s">
        <v>141</v>
      </c>
      <c r="U40" s="38" t="str">
        <f t="shared" ca="1" si="6"/>
        <v>NOT TRAINED</v>
      </c>
      <c r="V40" s="39" t="s">
        <v>141</v>
      </c>
      <c r="W40" s="38" t="str">
        <f t="shared" ca="1" si="7"/>
        <v>NOT TRAINED</v>
      </c>
      <c r="X40" s="39" t="s">
        <v>141</v>
      </c>
      <c r="Y40" s="38" t="str">
        <f t="shared" ca="1" si="8"/>
        <v>NOT TRAINED</v>
      </c>
      <c r="Z40" s="39" t="s">
        <v>141</v>
      </c>
      <c r="AA40" s="38" t="str">
        <f t="shared" ca="1" si="9"/>
        <v>NOT TRAINED</v>
      </c>
      <c r="AB40" s="39" t="s">
        <v>141</v>
      </c>
      <c r="AC40" s="38" t="str">
        <f t="shared" ca="1" si="10"/>
        <v>NOT TRAINED</v>
      </c>
      <c r="AD40" s="39" t="s">
        <v>141</v>
      </c>
      <c r="AE40" s="38" t="str">
        <f t="shared" ca="1" si="11"/>
        <v>NOT TRAINED</v>
      </c>
      <c r="AF40" s="39" t="s">
        <v>141</v>
      </c>
      <c r="AG40" s="38" t="str">
        <f t="shared" ca="1" si="12"/>
        <v>NOT TRAINED</v>
      </c>
      <c r="AH40" s="39" t="s">
        <v>141</v>
      </c>
      <c r="AI40" s="38" t="str">
        <f t="shared" ca="1" si="13"/>
        <v>NOT TRAINED</v>
      </c>
      <c r="AJ40" s="39" t="s">
        <v>141</v>
      </c>
      <c r="AK40" s="38" t="str">
        <f t="shared" ca="1" si="14"/>
        <v>NOT TRAINED</v>
      </c>
      <c r="AL40" s="39" t="s">
        <v>141</v>
      </c>
      <c r="AM40" s="38" t="str">
        <f t="shared" ca="1" si="15"/>
        <v>NOT TRAINED</v>
      </c>
      <c r="AN40" s="39" t="s">
        <v>141</v>
      </c>
      <c r="AO40" s="38" t="str">
        <f t="shared" ca="1" si="16"/>
        <v>NOT TRAINED</v>
      </c>
      <c r="AP40" s="34">
        <v>45822</v>
      </c>
      <c r="AQ40" s="42" t="str">
        <f t="shared" ca="1" si="17"/>
        <v>EXPIRED</v>
      </c>
      <c r="AR40" s="39" t="s">
        <v>141</v>
      </c>
      <c r="AS40" s="38" t="str">
        <f t="shared" ca="1" si="18"/>
        <v>NOT TRAINED</v>
      </c>
      <c r="AT40" s="39" t="s">
        <v>141</v>
      </c>
      <c r="AU40" s="38" t="str">
        <f t="shared" ca="1" si="19"/>
        <v>NOT TRAINED</v>
      </c>
      <c r="AV40" s="34">
        <v>45803</v>
      </c>
      <c r="AW40" s="42" t="str">
        <f t="shared" ca="1" si="20"/>
        <v>EXPIRED</v>
      </c>
    </row>
    <row r="41" spans="1:49" ht="15.75" customHeight="1" x14ac:dyDescent="0.2">
      <c r="A41" s="36" t="s">
        <v>423</v>
      </c>
      <c r="B41" s="37" t="s">
        <v>424</v>
      </c>
      <c r="C41" s="37" t="s">
        <v>425</v>
      </c>
      <c r="D41" s="36" t="s">
        <v>134</v>
      </c>
      <c r="E41" s="37" t="s">
        <v>400</v>
      </c>
      <c r="F41" s="37" t="s">
        <v>426</v>
      </c>
      <c r="G41" s="36" t="s">
        <v>417</v>
      </c>
      <c r="H41" s="36" t="s">
        <v>355</v>
      </c>
      <c r="I41" s="57">
        <f t="shared" ca="1" si="0"/>
        <v>0.33333333333333331</v>
      </c>
      <c r="J41" s="53">
        <v>45839</v>
      </c>
      <c r="K41" s="42" t="str">
        <f t="shared" ca="1" si="1"/>
        <v>EXPIRED</v>
      </c>
      <c r="L41" s="39" t="s">
        <v>141</v>
      </c>
      <c r="M41" s="38" t="str">
        <f t="shared" ca="1" si="2"/>
        <v>NOT TRAINED</v>
      </c>
      <c r="N41" s="39" t="s">
        <v>141</v>
      </c>
      <c r="O41" s="38" t="str">
        <f t="shared" ca="1" si="3"/>
        <v>NOT TRAINED</v>
      </c>
      <c r="P41" s="34">
        <v>45852</v>
      </c>
      <c r="Q41" s="42" t="str">
        <f t="shared" ca="1" si="4"/>
        <v>EXPIRED</v>
      </c>
      <c r="R41" s="52">
        <v>46111</v>
      </c>
      <c r="S41" s="35" t="str">
        <f t="shared" ca="1" si="5"/>
        <v>VALID</v>
      </c>
      <c r="T41" s="39" t="s">
        <v>141</v>
      </c>
      <c r="U41" s="38" t="str">
        <f t="shared" ca="1" si="6"/>
        <v>NOT TRAINED</v>
      </c>
      <c r="V41" s="39" t="s">
        <v>141</v>
      </c>
      <c r="W41" s="38" t="str">
        <f t="shared" ca="1" si="7"/>
        <v>NOT TRAINED</v>
      </c>
      <c r="X41" s="39" t="s">
        <v>141</v>
      </c>
      <c r="Y41" s="38" t="str">
        <f t="shared" ca="1" si="8"/>
        <v>NOT TRAINED</v>
      </c>
      <c r="Z41" s="39" t="s">
        <v>141</v>
      </c>
      <c r="AA41" s="38" t="str">
        <f t="shared" ca="1" si="9"/>
        <v>NOT TRAINED</v>
      </c>
      <c r="AB41" s="39" t="s">
        <v>141</v>
      </c>
      <c r="AC41" s="38" t="str">
        <f t="shared" ca="1" si="10"/>
        <v>NOT TRAINED</v>
      </c>
      <c r="AD41" s="39" t="s">
        <v>141</v>
      </c>
      <c r="AE41" s="38" t="str">
        <f t="shared" ca="1" si="11"/>
        <v>NOT TRAINED</v>
      </c>
      <c r="AF41" s="39" t="s">
        <v>141</v>
      </c>
      <c r="AG41" s="38" t="str">
        <f t="shared" ca="1" si="12"/>
        <v>NOT TRAINED</v>
      </c>
      <c r="AH41" s="39" t="s">
        <v>141</v>
      </c>
      <c r="AI41" s="38" t="str">
        <f t="shared" ca="1" si="13"/>
        <v>NOT TRAINED</v>
      </c>
      <c r="AJ41" s="39" t="s">
        <v>141</v>
      </c>
      <c r="AK41" s="38" t="str">
        <f t="shared" ca="1" si="14"/>
        <v>NOT TRAINED</v>
      </c>
      <c r="AL41" s="39" t="s">
        <v>141</v>
      </c>
      <c r="AM41" s="38" t="str">
        <f t="shared" ca="1" si="15"/>
        <v>NOT TRAINED</v>
      </c>
      <c r="AN41" s="39" t="s">
        <v>141</v>
      </c>
      <c r="AO41" s="38" t="str">
        <f t="shared" ca="1" si="16"/>
        <v>NOT TRAINED</v>
      </c>
      <c r="AP41" s="39" t="s">
        <v>141</v>
      </c>
      <c r="AQ41" s="38" t="str">
        <f t="shared" ca="1" si="17"/>
        <v>NOT TRAINED</v>
      </c>
      <c r="AR41" s="39" t="s">
        <v>141</v>
      </c>
      <c r="AS41" s="38" t="str">
        <f t="shared" ca="1" si="18"/>
        <v>NOT TRAINED</v>
      </c>
      <c r="AT41" s="39" t="s">
        <v>141</v>
      </c>
      <c r="AU41" s="38" t="str">
        <f t="shared" ca="1" si="19"/>
        <v>NOT TRAINED</v>
      </c>
      <c r="AV41" s="50"/>
      <c r="AW41" s="51" t="str">
        <f t="shared" ca="1" si="20"/>
        <v>NOT TRAINED</v>
      </c>
    </row>
    <row r="42" spans="1:49" ht="15.75" customHeight="1" x14ac:dyDescent="0.2">
      <c r="A42" s="40" t="s">
        <v>431</v>
      </c>
      <c r="B42" s="41" t="s">
        <v>432</v>
      </c>
      <c r="C42" s="41" t="s">
        <v>433</v>
      </c>
      <c r="D42" s="40" t="s">
        <v>134</v>
      </c>
      <c r="E42" s="41" t="s">
        <v>100</v>
      </c>
      <c r="F42" s="41" t="s">
        <v>409</v>
      </c>
      <c r="G42" s="40" t="s">
        <v>417</v>
      </c>
      <c r="H42" s="40" t="s">
        <v>138</v>
      </c>
      <c r="I42" s="32">
        <f t="shared" ca="1" si="0"/>
        <v>0.5</v>
      </c>
      <c r="J42" s="34">
        <v>46078</v>
      </c>
      <c r="K42" s="35" t="str">
        <f t="shared" ca="1" si="1"/>
        <v>VALID</v>
      </c>
      <c r="L42" s="39" t="s">
        <v>141</v>
      </c>
      <c r="M42" s="38" t="str">
        <f t="shared" ca="1" si="2"/>
        <v>NOT TRAINED</v>
      </c>
      <c r="N42" s="39" t="s">
        <v>141</v>
      </c>
      <c r="O42" s="38" t="str">
        <f t="shared" ca="1" si="3"/>
        <v>NOT TRAINED</v>
      </c>
      <c r="P42" s="34">
        <v>46037</v>
      </c>
      <c r="Q42" s="35" t="str">
        <f t="shared" ca="1" si="4"/>
        <v>VALID</v>
      </c>
      <c r="R42" s="34">
        <v>45762</v>
      </c>
      <c r="S42" s="42" t="str">
        <f t="shared" ca="1" si="5"/>
        <v>EXPIRED</v>
      </c>
      <c r="T42" s="39" t="s">
        <v>141</v>
      </c>
      <c r="U42" s="38" t="str">
        <f t="shared" ca="1" si="6"/>
        <v>NOT TRAINED</v>
      </c>
      <c r="V42" s="39" t="s">
        <v>141</v>
      </c>
      <c r="W42" s="38" t="str">
        <f t="shared" ca="1" si="7"/>
        <v>NOT TRAINED</v>
      </c>
      <c r="X42" s="39" t="s">
        <v>141</v>
      </c>
      <c r="Y42" s="38" t="str">
        <f t="shared" ca="1" si="8"/>
        <v>NOT TRAINED</v>
      </c>
      <c r="Z42" s="39" t="s">
        <v>141</v>
      </c>
      <c r="AA42" s="38" t="str">
        <f t="shared" ca="1" si="9"/>
        <v>NOT TRAINED</v>
      </c>
      <c r="AB42" s="39" t="s">
        <v>141</v>
      </c>
      <c r="AC42" s="38" t="str">
        <f t="shared" ca="1" si="10"/>
        <v>NOT TRAINED</v>
      </c>
      <c r="AD42" s="39" t="s">
        <v>141</v>
      </c>
      <c r="AE42" s="38" t="str">
        <f t="shared" ca="1" si="11"/>
        <v>NOT TRAINED</v>
      </c>
      <c r="AF42" s="39" t="s">
        <v>141</v>
      </c>
      <c r="AG42" s="38" t="str">
        <f t="shared" ca="1" si="12"/>
        <v>NOT TRAINED</v>
      </c>
      <c r="AH42" s="39" t="s">
        <v>141</v>
      </c>
      <c r="AI42" s="38" t="str">
        <f t="shared" ca="1" si="13"/>
        <v>NOT TRAINED</v>
      </c>
      <c r="AJ42" s="39" t="s">
        <v>141</v>
      </c>
      <c r="AK42" s="38" t="str">
        <f t="shared" ca="1" si="14"/>
        <v>NOT TRAINED</v>
      </c>
      <c r="AL42" s="39" t="s">
        <v>141</v>
      </c>
      <c r="AM42" s="38" t="str">
        <f t="shared" ca="1" si="15"/>
        <v>NOT TRAINED</v>
      </c>
      <c r="AN42" s="39" t="s">
        <v>141</v>
      </c>
      <c r="AO42" s="38" t="str">
        <f t="shared" ca="1" si="16"/>
        <v>NOT TRAINED</v>
      </c>
      <c r="AP42" s="39" t="s">
        <v>141</v>
      </c>
      <c r="AQ42" s="38" t="str">
        <f t="shared" ca="1" si="17"/>
        <v>NOT TRAINED</v>
      </c>
      <c r="AR42" s="39" t="s">
        <v>141</v>
      </c>
      <c r="AS42" s="38" t="str">
        <f t="shared" ca="1" si="18"/>
        <v>NOT TRAINED</v>
      </c>
      <c r="AT42" s="39" t="s">
        <v>141</v>
      </c>
      <c r="AU42" s="38" t="str">
        <f t="shared" ca="1" si="19"/>
        <v>NOT TRAINED</v>
      </c>
      <c r="AV42" s="34">
        <v>45808</v>
      </c>
      <c r="AW42" s="42" t="str">
        <f t="shared" ca="1" si="20"/>
        <v>EXPIRED</v>
      </c>
    </row>
    <row r="43" spans="1:49" ht="15.75" customHeight="1" x14ac:dyDescent="0.2">
      <c r="A43" s="24" t="s">
        <v>438</v>
      </c>
      <c r="B43" s="26" t="s">
        <v>248</v>
      </c>
      <c r="C43" s="26" t="s">
        <v>287</v>
      </c>
      <c r="D43" s="28" t="s">
        <v>74</v>
      </c>
      <c r="E43" s="26" t="s">
        <v>353</v>
      </c>
      <c r="F43" s="26" t="s">
        <v>439</v>
      </c>
      <c r="G43" s="24" t="s">
        <v>103</v>
      </c>
      <c r="H43" s="24" t="s">
        <v>104</v>
      </c>
      <c r="I43" s="49">
        <f t="shared" ca="1" si="0"/>
        <v>0.4</v>
      </c>
      <c r="J43" s="34">
        <v>46037</v>
      </c>
      <c r="K43" s="35" t="str">
        <f t="shared" ca="1" si="1"/>
        <v>VALID</v>
      </c>
      <c r="L43" s="34">
        <v>46013</v>
      </c>
      <c r="M43" s="35" t="str">
        <f t="shared" ca="1" si="2"/>
        <v>VALID</v>
      </c>
      <c r="N43" s="39" t="s">
        <v>141</v>
      </c>
      <c r="O43" s="38" t="str">
        <f t="shared" ca="1" si="3"/>
        <v>NOT TRAINED</v>
      </c>
      <c r="P43" s="34">
        <v>45673</v>
      </c>
      <c r="Q43" s="42" t="str">
        <f t="shared" ca="1" si="4"/>
        <v>EXPIRED</v>
      </c>
      <c r="R43" s="53">
        <v>45091</v>
      </c>
      <c r="S43" s="42" t="str">
        <f t="shared" ca="1" si="5"/>
        <v>EXPIRED</v>
      </c>
      <c r="T43" s="39" t="s">
        <v>141</v>
      </c>
      <c r="U43" s="38" t="str">
        <f t="shared" ca="1" si="6"/>
        <v>NOT TRAINED</v>
      </c>
      <c r="V43" s="39" t="s">
        <v>141</v>
      </c>
      <c r="W43" s="38" t="str">
        <f t="shared" ca="1" si="7"/>
        <v>NOT TRAINED</v>
      </c>
      <c r="X43" s="39" t="s">
        <v>141</v>
      </c>
      <c r="Y43" s="38" t="str">
        <f t="shared" ca="1" si="8"/>
        <v>NOT TRAINED</v>
      </c>
      <c r="Z43" s="39" t="s">
        <v>141</v>
      </c>
      <c r="AA43" s="38" t="str">
        <f t="shared" ca="1" si="9"/>
        <v>NOT TRAINED</v>
      </c>
      <c r="AB43" s="39" t="s">
        <v>141</v>
      </c>
      <c r="AC43" s="38" t="str">
        <f t="shared" ca="1" si="10"/>
        <v>NOT TRAINED</v>
      </c>
      <c r="AD43" s="39" t="s">
        <v>141</v>
      </c>
      <c r="AE43" s="38" t="str">
        <f t="shared" ca="1" si="11"/>
        <v>NOT TRAINED</v>
      </c>
      <c r="AF43" s="39" t="s">
        <v>141</v>
      </c>
      <c r="AG43" s="38" t="str">
        <f t="shared" ca="1" si="12"/>
        <v>NOT TRAINED</v>
      </c>
      <c r="AH43" s="39" t="s">
        <v>141</v>
      </c>
      <c r="AI43" s="38" t="str">
        <f t="shared" ca="1" si="13"/>
        <v>NOT TRAINED</v>
      </c>
      <c r="AJ43" s="39" t="s">
        <v>141</v>
      </c>
      <c r="AK43" s="38" t="str">
        <f t="shared" ca="1" si="14"/>
        <v>NOT TRAINED</v>
      </c>
      <c r="AL43" s="39" t="s">
        <v>141</v>
      </c>
      <c r="AM43" s="38" t="str">
        <f t="shared" ca="1" si="15"/>
        <v>NOT TRAINED</v>
      </c>
      <c r="AN43" s="39" t="s">
        <v>141</v>
      </c>
      <c r="AO43" s="38" t="str">
        <f t="shared" ca="1" si="16"/>
        <v>NOT TRAINED</v>
      </c>
      <c r="AP43" s="39" t="s">
        <v>141</v>
      </c>
      <c r="AQ43" s="38" t="str">
        <f t="shared" ca="1" si="17"/>
        <v>NOT TRAINED</v>
      </c>
      <c r="AR43" s="39" t="s">
        <v>141</v>
      </c>
      <c r="AS43" s="38" t="str">
        <f t="shared" ca="1" si="18"/>
        <v>NOT TRAINED</v>
      </c>
      <c r="AT43" s="39" t="s">
        <v>141</v>
      </c>
      <c r="AU43" s="38" t="str">
        <f t="shared" ca="1" si="19"/>
        <v>NOT TRAINED</v>
      </c>
      <c r="AV43" s="34">
        <v>45833</v>
      </c>
      <c r="AW43" s="42" t="str">
        <f t="shared" ca="1" si="20"/>
        <v>EXPIRED</v>
      </c>
    </row>
    <row r="44" spans="1:49" ht="15.75" customHeight="1" x14ac:dyDescent="0.2">
      <c r="A44" s="40" t="s">
        <v>445</v>
      </c>
      <c r="B44" s="41" t="s">
        <v>224</v>
      </c>
      <c r="C44" s="41" t="s">
        <v>302</v>
      </c>
      <c r="D44" s="40" t="s">
        <v>134</v>
      </c>
      <c r="E44" s="41" t="s">
        <v>187</v>
      </c>
      <c r="F44" s="41" t="s">
        <v>446</v>
      </c>
      <c r="G44" s="40" t="s">
        <v>417</v>
      </c>
      <c r="H44" s="40" t="s">
        <v>355</v>
      </c>
      <c r="I44" s="57">
        <f t="shared" ca="1" si="0"/>
        <v>0.6</v>
      </c>
      <c r="J44" s="34">
        <v>46126</v>
      </c>
      <c r="K44" s="35" t="str">
        <f t="shared" ca="1" si="1"/>
        <v>VALID</v>
      </c>
      <c r="L44" s="34">
        <v>45889</v>
      </c>
      <c r="M44" s="48" t="str">
        <f t="shared" ca="1" si="2"/>
        <v>EXPIRING</v>
      </c>
      <c r="N44" s="39" t="s">
        <v>141</v>
      </c>
      <c r="O44" s="38" t="str">
        <f t="shared" ca="1" si="3"/>
        <v>NOT TRAINED</v>
      </c>
      <c r="P44" s="34">
        <v>45560</v>
      </c>
      <c r="Q44" s="42" t="str">
        <f t="shared" ca="1" si="4"/>
        <v>EXPIRED</v>
      </c>
      <c r="R44" s="50"/>
      <c r="S44" s="51" t="str">
        <f t="shared" ca="1" si="5"/>
        <v>NOT TRAINED</v>
      </c>
      <c r="T44" s="34">
        <v>45997</v>
      </c>
      <c r="U44" s="35" t="str">
        <f t="shared" ca="1" si="6"/>
        <v>VALID</v>
      </c>
      <c r="V44" s="50"/>
      <c r="W44" s="51" t="str">
        <f t="shared" ca="1" si="7"/>
        <v>NOT TRAINED</v>
      </c>
      <c r="X44" s="50"/>
      <c r="Y44" s="51" t="str">
        <f t="shared" ca="1" si="8"/>
        <v>NOT TRAINED</v>
      </c>
      <c r="Z44" s="39" t="s">
        <v>141</v>
      </c>
      <c r="AA44" s="38" t="str">
        <f t="shared" ca="1" si="9"/>
        <v>NOT TRAINED</v>
      </c>
      <c r="AB44" s="39" t="s">
        <v>141</v>
      </c>
      <c r="AC44" s="38" t="str">
        <f t="shared" ca="1" si="10"/>
        <v>NOT TRAINED</v>
      </c>
      <c r="AD44" s="39" t="s">
        <v>141</v>
      </c>
      <c r="AE44" s="38" t="str">
        <f t="shared" ca="1" si="11"/>
        <v>NOT TRAINED</v>
      </c>
      <c r="AF44" s="39" t="s">
        <v>141</v>
      </c>
      <c r="AG44" s="38" t="str">
        <f t="shared" ca="1" si="12"/>
        <v>NOT TRAINED</v>
      </c>
      <c r="AH44" s="39" t="s">
        <v>141</v>
      </c>
      <c r="AI44" s="38" t="str">
        <f t="shared" ca="1" si="13"/>
        <v>NOT TRAINED</v>
      </c>
      <c r="AJ44" s="39" t="s">
        <v>141</v>
      </c>
      <c r="AK44" s="38" t="str">
        <f t="shared" ca="1" si="14"/>
        <v>NOT TRAINED</v>
      </c>
      <c r="AL44" s="39" t="s">
        <v>141</v>
      </c>
      <c r="AM44" s="38" t="str">
        <f t="shared" ca="1" si="15"/>
        <v>NOT TRAINED</v>
      </c>
      <c r="AN44" s="39" t="s">
        <v>141</v>
      </c>
      <c r="AO44" s="38" t="str">
        <f t="shared" ca="1" si="16"/>
        <v>NOT TRAINED</v>
      </c>
      <c r="AP44" s="39" t="s">
        <v>141</v>
      </c>
      <c r="AQ44" s="38" t="str">
        <f t="shared" ca="1" si="17"/>
        <v>NOT TRAINED</v>
      </c>
      <c r="AR44" s="39" t="s">
        <v>141</v>
      </c>
      <c r="AS44" s="38" t="str">
        <f t="shared" ca="1" si="18"/>
        <v>NOT TRAINED</v>
      </c>
      <c r="AT44" s="39" t="s">
        <v>141</v>
      </c>
      <c r="AU44" s="38" t="str">
        <f t="shared" ca="1" si="19"/>
        <v>NOT TRAINED</v>
      </c>
      <c r="AV44" s="34">
        <v>45970</v>
      </c>
      <c r="AW44" s="35" t="str">
        <f t="shared" ca="1" si="20"/>
        <v>VALID</v>
      </c>
    </row>
    <row r="45" spans="1:49" ht="15.75" customHeight="1" x14ac:dyDescent="0.2">
      <c r="A45" s="36" t="s">
        <v>451</v>
      </c>
      <c r="B45" s="37" t="s">
        <v>248</v>
      </c>
      <c r="C45" s="37" t="s">
        <v>452</v>
      </c>
      <c r="D45" s="36" t="s">
        <v>134</v>
      </c>
      <c r="E45" s="37" t="s">
        <v>135</v>
      </c>
      <c r="F45" s="37" t="s">
        <v>177</v>
      </c>
      <c r="G45" s="36" t="s">
        <v>103</v>
      </c>
      <c r="H45" s="36" t="s">
        <v>138</v>
      </c>
      <c r="I45" s="32">
        <f t="shared" ca="1" si="0"/>
        <v>1</v>
      </c>
      <c r="J45" s="34">
        <v>45986</v>
      </c>
      <c r="K45" s="35" t="str">
        <f t="shared" ca="1" si="1"/>
        <v>VALID</v>
      </c>
      <c r="L45" s="39" t="s">
        <v>141</v>
      </c>
      <c r="M45" s="38" t="str">
        <f t="shared" ca="1" si="2"/>
        <v>NOT TRAINED</v>
      </c>
      <c r="N45" s="39" t="s">
        <v>141</v>
      </c>
      <c r="O45" s="38" t="str">
        <f t="shared" ca="1" si="3"/>
        <v>NOT TRAINED</v>
      </c>
      <c r="P45" s="52">
        <v>46049</v>
      </c>
      <c r="Q45" s="35" t="str">
        <f t="shared" ca="1" si="4"/>
        <v>VALID</v>
      </c>
      <c r="R45" s="34">
        <v>46005</v>
      </c>
      <c r="S45" s="35" t="str">
        <f t="shared" ca="1" si="5"/>
        <v>VALID</v>
      </c>
      <c r="T45" s="39" t="s">
        <v>141</v>
      </c>
      <c r="U45" s="38" t="str">
        <f t="shared" ca="1" si="6"/>
        <v>NOT TRAINED</v>
      </c>
      <c r="V45" s="39" t="s">
        <v>141</v>
      </c>
      <c r="W45" s="38" t="str">
        <f t="shared" ca="1" si="7"/>
        <v>NOT TRAINED</v>
      </c>
      <c r="X45" s="39" t="s">
        <v>141</v>
      </c>
      <c r="Y45" s="38" t="str">
        <f t="shared" ca="1" si="8"/>
        <v>NOT TRAINED</v>
      </c>
      <c r="Z45" s="39" t="s">
        <v>141</v>
      </c>
      <c r="AA45" s="38" t="str">
        <f t="shared" ca="1" si="9"/>
        <v>NOT TRAINED</v>
      </c>
      <c r="AB45" s="39" t="s">
        <v>141</v>
      </c>
      <c r="AC45" s="38" t="str">
        <f t="shared" ca="1" si="10"/>
        <v>NOT TRAINED</v>
      </c>
      <c r="AD45" s="39" t="s">
        <v>141</v>
      </c>
      <c r="AE45" s="38" t="str">
        <f t="shared" ca="1" si="11"/>
        <v>NOT TRAINED</v>
      </c>
      <c r="AF45" s="39" t="s">
        <v>141</v>
      </c>
      <c r="AG45" s="38" t="str">
        <f t="shared" ca="1" si="12"/>
        <v>NOT TRAINED</v>
      </c>
      <c r="AH45" s="39" t="s">
        <v>141</v>
      </c>
      <c r="AI45" s="38" t="str">
        <f t="shared" ca="1" si="13"/>
        <v>NOT TRAINED</v>
      </c>
      <c r="AJ45" s="39" t="s">
        <v>141</v>
      </c>
      <c r="AK45" s="38" t="str">
        <f t="shared" ca="1" si="14"/>
        <v>NOT TRAINED</v>
      </c>
      <c r="AL45" s="39" t="s">
        <v>141</v>
      </c>
      <c r="AM45" s="38" t="str">
        <f t="shared" ca="1" si="15"/>
        <v>NOT TRAINED</v>
      </c>
      <c r="AN45" s="39" t="s">
        <v>141</v>
      </c>
      <c r="AO45" s="38" t="str">
        <f t="shared" ca="1" si="16"/>
        <v>NOT TRAINED</v>
      </c>
      <c r="AP45" s="39" t="s">
        <v>141</v>
      </c>
      <c r="AQ45" s="38" t="str">
        <f t="shared" ca="1" si="17"/>
        <v>NOT TRAINED</v>
      </c>
      <c r="AR45" s="39" t="s">
        <v>141</v>
      </c>
      <c r="AS45" s="38" t="str">
        <f t="shared" ca="1" si="18"/>
        <v>NOT TRAINED</v>
      </c>
      <c r="AT45" s="39" t="s">
        <v>141</v>
      </c>
      <c r="AU45" s="38" t="str">
        <f t="shared" ca="1" si="19"/>
        <v>NOT TRAINED</v>
      </c>
      <c r="AV45" s="34">
        <v>46049</v>
      </c>
      <c r="AW45" s="35" t="str">
        <f t="shared" ca="1" si="20"/>
        <v>VALID</v>
      </c>
    </row>
    <row r="46" spans="1:49" ht="15.75" customHeight="1" x14ac:dyDescent="0.2">
      <c r="A46" s="40" t="s">
        <v>457</v>
      </c>
      <c r="B46" s="41" t="s">
        <v>345</v>
      </c>
      <c r="C46" s="41" t="s">
        <v>458</v>
      </c>
      <c r="D46" s="40" t="s">
        <v>134</v>
      </c>
      <c r="E46" s="41" t="s">
        <v>148</v>
      </c>
      <c r="F46" s="41" t="s">
        <v>280</v>
      </c>
      <c r="G46" s="40" t="s">
        <v>201</v>
      </c>
      <c r="H46" s="40" t="s">
        <v>178</v>
      </c>
      <c r="I46" s="57">
        <f t="shared" ca="1" si="0"/>
        <v>0.2</v>
      </c>
      <c r="J46" s="53">
        <v>45809</v>
      </c>
      <c r="K46" s="42" t="str">
        <f t="shared" ca="1" si="1"/>
        <v>EXPIRED</v>
      </c>
      <c r="L46" s="53">
        <v>45100</v>
      </c>
      <c r="M46" s="42" t="str">
        <f t="shared" ca="1" si="2"/>
        <v>EXPIRED</v>
      </c>
      <c r="N46" s="39" t="s">
        <v>141</v>
      </c>
      <c r="O46" s="38" t="str">
        <f t="shared" ca="1" si="3"/>
        <v>NOT TRAINED</v>
      </c>
      <c r="P46" s="34">
        <v>45895</v>
      </c>
      <c r="Q46" s="48" t="str">
        <f t="shared" ca="1" si="4"/>
        <v>EXPIRING</v>
      </c>
      <c r="R46" s="34">
        <v>46122</v>
      </c>
      <c r="S46" s="35" t="str">
        <f t="shared" ca="1" si="5"/>
        <v>VALID</v>
      </c>
      <c r="T46" s="39" t="s">
        <v>141</v>
      </c>
      <c r="U46" s="38" t="str">
        <f t="shared" ca="1" si="6"/>
        <v>NOT TRAINED</v>
      </c>
      <c r="V46" s="39" t="s">
        <v>141</v>
      </c>
      <c r="W46" s="38" t="str">
        <f t="shared" ca="1" si="7"/>
        <v>NOT TRAINED</v>
      </c>
      <c r="X46" s="39" t="s">
        <v>141</v>
      </c>
      <c r="Y46" s="38" t="str">
        <f t="shared" ca="1" si="8"/>
        <v>NOT TRAINED</v>
      </c>
      <c r="Z46" s="39" t="s">
        <v>141</v>
      </c>
      <c r="AA46" s="38" t="str">
        <f t="shared" ca="1" si="9"/>
        <v>NOT TRAINED</v>
      </c>
      <c r="AB46" s="39" t="s">
        <v>141</v>
      </c>
      <c r="AC46" s="38" t="str">
        <f t="shared" ca="1" si="10"/>
        <v>NOT TRAINED</v>
      </c>
      <c r="AD46" s="39" t="s">
        <v>141</v>
      </c>
      <c r="AE46" s="38" t="str">
        <f t="shared" ca="1" si="11"/>
        <v>NOT TRAINED</v>
      </c>
      <c r="AF46" s="39" t="s">
        <v>141</v>
      </c>
      <c r="AG46" s="38" t="str">
        <f t="shared" ca="1" si="12"/>
        <v>NOT TRAINED</v>
      </c>
      <c r="AH46" s="39" t="s">
        <v>141</v>
      </c>
      <c r="AI46" s="38" t="str">
        <f t="shared" ca="1" si="13"/>
        <v>NOT TRAINED</v>
      </c>
      <c r="AJ46" s="39" t="s">
        <v>141</v>
      </c>
      <c r="AK46" s="38" t="str">
        <f t="shared" ca="1" si="14"/>
        <v>NOT TRAINED</v>
      </c>
      <c r="AL46" s="39" t="s">
        <v>141</v>
      </c>
      <c r="AM46" s="38" t="str">
        <f t="shared" ca="1" si="15"/>
        <v>NOT TRAINED</v>
      </c>
      <c r="AN46" s="39" t="s">
        <v>141</v>
      </c>
      <c r="AO46" s="38" t="str">
        <f t="shared" ca="1" si="16"/>
        <v>NOT TRAINED</v>
      </c>
      <c r="AP46" s="50"/>
      <c r="AQ46" s="51" t="str">
        <f t="shared" ca="1" si="17"/>
        <v>NOT TRAINED</v>
      </c>
      <c r="AR46" s="39" t="s">
        <v>141</v>
      </c>
      <c r="AS46" s="38" t="str">
        <f t="shared" ca="1" si="18"/>
        <v>NOT TRAINED</v>
      </c>
      <c r="AT46" s="39" t="s">
        <v>141</v>
      </c>
      <c r="AU46" s="38" t="str">
        <f t="shared" ca="1" si="19"/>
        <v>NOT TRAINED</v>
      </c>
      <c r="AV46" s="53">
        <v>45490</v>
      </c>
      <c r="AW46" s="42" t="str">
        <f t="shared" ca="1" si="20"/>
        <v>EXPIRED</v>
      </c>
    </row>
    <row r="47" spans="1:49" ht="15.75" customHeight="1" x14ac:dyDescent="0.2">
      <c r="A47" s="36" t="s">
        <v>463</v>
      </c>
      <c r="B47" s="37" t="s">
        <v>464</v>
      </c>
      <c r="C47" s="37" t="s">
        <v>176</v>
      </c>
      <c r="D47" s="36" t="s">
        <v>134</v>
      </c>
      <c r="E47" s="37" t="s">
        <v>240</v>
      </c>
      <c r="F47" s="37" t="s">
        <v>241</v>
      </c>
      <c r="G47" s="36" t="s">
        <v>103</v>
      </c>
      <c r="H47" s="36" t="s">
        <v>138</v>
      </c>
      <c r="I47" s="32">
        <f t="shared" ca="1" si="0"/>
        <v>0.5</v>
      </c>
      <c r="J47" s="34">
        <v>46109</v>
      </c>
      <c r="K47" s="35" t="str">
        <f t="shared" ca="1" si="1"/>
        <v>VALID</v>
      </c>
      <c r="L47" s="39" t="s">
        <v>141</v>
      </c>
      <c r="M47" s="38" t="str">
        <f t="shared" ca="1" si="2"/>
        <v>NOT TRAINED</v>
      </c>
      <c r="N47" s="39" t="s">
        <v>141</v>
      </c>
      <c r="O47" s="38" t="str">
        <f t="shared" ca="1" si="3"/>
        <v>NOT TRAINED</v>
      </c>
      <c r="P47" s="34">
        <v>45651</v>
      </c>
      <c r="Q47" s="42" t="str">
        <f t="shared" ca="1" si="4"/>
        <v>EXPIRED</v>
      </c>
      <c r="R47" s="34">
        <v>45768</v>
      </c>
      <c r="S47" s="42" t="str">
        <f t="shared" ca="1" si="5"/>
        <v>EXPIRED</v>
      </c>
      <c r="T47" s="39" t="s">
        <v>141</v>
      </c>
      <c r="U47" s="38" t="str">
        <f t="shared" ca="1" si="6"/>
        <v>NOT TRAINED</v>
      </c>
      <c r="V47" s="39" t="s">
        <v>141</v>
      </c>
      <c r="W47" s="38" t="str">
        <f t="shared" ca="1" si="7"/>
        <v>NOT TRAINED</v>
      </c>
      <c r="X47" s="39" t="s">
        <v>141</v>
      </c>
      <c r="Y47" s="38" t="str">
        <f t="shared" ca="1" si="8"/>
        <v>NOT TRAINED</v>
      </c>
      <c r="Z47" s="39" t="s">
        <v>141</v>
      </c>
      <c r="AA47" s="38" t="str">
        <f t="shared" ca="1" si="9"/>
        <v>NOT TRAINED</v>
      </c>
      <c r="AB47" s="39" t="s">
        <v>141</v>
      </c>
      <c r="AC47" s="38" t="str">
        <f t="shared" ca="1" si="10"/>
        <v>NOT TRAINED</v>
      </c>
      <c r="AD47" s="39" t="s">
        <v>141</v>
      </c>
      <c r="AE47" s="38" t="str">
        <f t="shared" ca="1" si="11"/>
        <v>NOT TRAINED</v>
      </c>
      <c r="AF47" s="39" t="s">
        <v>141</v>
      </c>
      <c r="AG47" s="38" t="str">
        <f t="shared" ca="1" si="12"/>
        <v>NOT TRAINED</v>
      </c>
      <c r="AH47" s="39" t="s">
        <v>141</v>
      </c>
      <c r="AI47" s="38" t="str">
        <f t="shared" ca="1" si="13"/>
        <v>NOT TRAINED</v>
      </c>
      <c r="AJ47" s="39" t="s">
        <v>141</v>
      </c>
      <c r="AK47" s="38" t="str">
        <f t="shared" ca="1" si="14"/>
        <v>NOT TRAINED</v>
      </c>
      <c r="AL47" s="39" t="s">
        <v>141</v>
      </c>
      <c r="AM47" s="38" t="str">
        <f t="shared" ca="1" si="15"/>
        <v>NOT TRAINED</v>
      </c>
      <c r="AN47" s="39" t="s">
        <v>141</v>
      </c>
      <c r="AO47" s="38" t="str">
        <f t="shared" ca="1" si="16"/>
        <v>NOT TRAINED</v>
      </c>
      <c r="AP47" s="39" t="s">
        <v>141</v>
      </c>
      <c r="AQ47" s="38" t="str">
        <f t="shared" ca="1" si="17"/>
        <v>NOT TRAINED</v>
      </c>
      <c r="AR47" s="39" t="s">
        <v>141</v>
      </c>
      <c r="AS47" s="38" t="str">
        <f t="shared" ca="1" si="18"/>
        <v>NOT TRAINED</v>
      </c>
      <c r="AT47" s="39" t="s">
        <v>141</v>
      </c>
      <c r="AU47" s="38" t="str">
        <f t="shared" ca="1" si="19"/>
        <v>NOT TRAINED</v>
      </c>
      <c r="AV47" s="34">
        <v>46083</v>
      </c>
      <c r="AW47" s="35" t="str">
        <f t="shared" ca="1" si="20"/>
        <v>VALID</v>
      </c>
    </row>
    <row r="48" spans="1:49" ht="15.75" customHeight="1" x14ac:dyDescent="0.2">
      <c r="A48" s="40" t="s">
        <v>469</v>
      </c>
      <c r="B48" s="41" t="s">
        <v>224</v>
      </c>
      <c r="C48" s="41" t="s">
        <v>470</v>
      </c>
      <c r="D48" s="40" t="s">
        <v>134</v>
      </c>
      <c r="E48" s="41" t="s">
        <v>353</v>
      </c>
      <c r="F48" s="41" t="s">
        <v>354</v>
      </c>
      <c r="G48" s="40" t="s">
        <v>139</v>
      </c>
      <c r="H48" s="40" t="s">
        <v>330</v>
      </c>
      <c r="I48" s="32">
        <f t="shared" ca="1" si="0"/>
        <v>0.8</v>
      </c>
      <c r="J48" s="34">
        <v>46082</v>
      </c>
      <c r="K48" s="35" t="str">
        <f t="shared" ca="1" si="1"/>
        <v>VALID</v>
      </c>
      <c r="L48" s="39" t="s">
        <v>141</v>
      </c>
      <c r="M48" s="38" t="str">
        <f t="shared" ca="1" si="2"/>
        <v>NOT TRAINED</v>
      </c>
      <c r="N48" s="39" t="s">
        <v>141</v>
      </c>
      <c r="O48" s="38" t="str">
        <f t="shared" ca="1" si="3"/>
        <v>NOT TRAINED</v>
      </c>
      <c r="P48" s="34">
        <v>46094</v>
      </c>
      <c r="Q48" s="35" t="str">
        <f t="shared" ca="1" si="4"/>
        <v>VALID</v>
      </c>
      <c r="R48" s="34">
        <v>45464</v>
      </c>
      <c r="S48" s="42" t="str">
        <f t="shared" ca="1" si="5"/>
        <v>EXPIRED</v>
      </c>
      <c r="T48" s="39" t="s">
        <v>141</v>
      </c>
      <c r="U48" s="38" t="str">
        <f t="shared" ca="1" si="6"/>
        <v>NOT TRAINED</v>
      </c>
      <c r="V48" s="39" t="s">
        <v>141</v>
      </c>
      <c r="W48" s="38" t="str">
        <f t="shared" ca="1" si="7"/>
        <v>NOT TRAINED</v>
      </c>
      <c r="X48" s="39" t="s">
        <v>141</v>
      </c>
      <c r="Y48" s="38" t="str">
        <f t="shared" ca="1" si="8"/>
        <v>NOT TRAINED</v>
      </c>
      <c r="Z48" s="39" t="s">
        <v>141</v>
      </c>
      <c r="AA48" s="38" t="str">
        <f t="shared" ca="1" si="9"/>
        <v>NOT TRAINED</v>
      </c>
      <c r="AB48" s="39" t="s">
        <v>141</v>
      </c>
      <c r="AC48" s="38" t="str">
        <f t="shared" ca="1" si="10"/>
        <v>NOT TRAINED</v>
      </c>
      <c r="AD48" s="39" t="s">
        <v>141</v>
      </c>
      <c r="AE48" s="38" t="str">
        <f t="shared" ca="1" si="11"/>
        <v>NOT TRAINED</v>
      </c>
      <c r="AF48" s="39" t="s">
        <v>141</v>
      </c>
      <c r="AG48" s="38" t="str">
        <f t="shared" ca="1" si="12"/>
        <v>NOT TRAINED</v>
      </c>
      <c r="AH48" s="39" t="s">
        <v>141</v>
      </c>
      <c r="AI48" s="38" t="str">
        <f t="shared" ca="1" si="13"/>
        <v>NOT TRAINED</v>
      </c>
      <c r="AJ48" s="39" t="s">
        <v>141</v>
      </c>
      <c r="AK48" s="38" t="str">
        <f t="shared" ca="1" si="14"/>
        <v>NOT TRAINED</v>
      </c>
      <c r="AL48" s="39" t="s">
        <v>141</v>
      </c>
      <c r="AM48" s="38" t="str">
        <f t="shared" ca="1" si="15"/>
        <v>NOT TRAINED</v>
      </c>
      <c r="AN48" s="34">
        <v>46021</v>
      </c>
      <c r="AO48" s="35" t="str">
        <f t="shared" ca="1" si="16"/>
        <v>VALID</v>
      </c>
      <c r="AP48" s="39" t="s">
        <v>141</v>
      </c>
      <c r="AQ48" s="38" t="str">
        <f t="shared" ca="1" si="17"/>
        <v>NOT TRAINED</v>
      </c>
      <c r="AR48" s="39" t="s">
        <v>141</v>
      </c>
      <c r="AS48" s="38" t="str">
        <f t="shared" ca="1" si="18"/>
        <v>NOT TRAINED</v>
      </c>
      <c r="AT48" s="39" t="s">
        <v>141</v>
      </c>
      <c r="AU48" s="38" t="str">
        <f t="shared" ca="1" si="19"/>
        <v>NOT TRAINED</v>
      </c>
      <c r="AV48" s="34">
        <v>46123</v>
      </c>
      <c r="AW48" s="35" t="str">
        <f t="shared" ca="1" si="20"/>
        <v>VALID</v>
      </c>
    </row>
    <row r="49" spans="1:49" ht="15.75" customHeight="1" x14ac:dyDescent="0.2">
      <c r="A49" s="36" t="s">
        <v>475</v>
      </c>
      <c r="B49" s="37" t="s">
        <v>476</v>
      </c>
      <c r="C49" s="37" t="s">
        <v>216</v>
      </c>
      <c r="D49" s="36" t="s">
        <v>134</v>
      </c>
      <c r="E49" s="37" t="s">
        <v>199</v>
      </c>
      <c r="F49" s="37" t="s">
        <v>250</v>
      </c>
      <c r="G49" s="36" t="s">
        <v>190</v>
      </c>
      <c r="H49" s="36" t="s">
        <v>104</v>
      </c>
      <c r="I49" s="49">
        <f t="shared" ca="1" si="0"/>
        <v>0</v>
      </c>
      <c r="J49" s="53">
        <v>45838</v>
      </c>
      <c r="K49" s="42" t="str">
        <f t="shared" ca="1" si="1"/>
        <v>EXPIRED</v>
      </c>
      <c r="L49" s="39" t="s">
        <v>141</v>
      </c>
      <c r="M49" s="38" t="str">
        <f t="shared" ca="1" si="2"/>
        <v>NOT TRAINED</v>
      </c>
      <c r="N49" s="39" t="s">
        <v>141</v>
      </c>
      <c r="O49" s="38" t="str">
        <f t="shared" ca="1" si="3"/>
        <v>NOT TRAINED</v>
      </c>
      <c r="P49" s="34">
        <v>45702</v>
      </c>
      <c r="Q49" s="42" t="str">
        <f t="shared" ca="1" si="4"/>
        <v>EXPIRED</v>
      </c>
      <c r="R49" s="34">
        <v>45636</v>
      </c>
      <c r="S49" s="42" t="str">
        <f t="shared" ca="1" si="5"/>
        <v>EXPIRED</v>
      </c>
      <c r="T49" s="39" t="s">
        <v>141</v>
      </c>
      <c r="U49" s="38" t="str">
        <f t="shared" ca="1" si="6"/>
        <v>NOT TRAINED</v>
      </c>
      <c r="V49" s="39" t="s">
        <v>141</v>
      </c>
      <c r="W49" s="38" t="str">
        <f t="shared" ca="1" si="7"/>
        <v>NOT TRAINED</v>
      </c>
      <c r="X49" s="39" t="s">
        <v>141</v>
      </c>
      <c r="Y49" s="38" t="str">
        <f t="shared" ca="1" si="8"/>
        <v>NOT TRAINED</v>
      </c>
      <c r="Z49" s="39" t="s">
        <v>141</v>
      </c>
      <c r="AA49" s="38" t="str">
        <f t="shared" ca="1" si="9"/>
        <v>NOT TRAINED</v>
      </c>
      <c r="AB49" s="39" t="s">
        <v>141</v>
      </c>
      <c r="AC49" s="38" t="str">
        <f t="shared" ca="1" si="10"/>
        <v>NOT TRAINED</v>
      </c>
      <c r="AD49" s="39" t="s">
        <v>141</v>
      </c>
      <c r="AE49" s="38" t="str">
        <f t="shared" ca="1" si="11"/>
        <v>NOT TRAINED</v>
      </c>
      <c r="AF49" s="39" t="s">
        <v>141</v>
      </c>
      <c r="AG49" s="38" t="str">
        <f t="shared" ca="1" si="12"/>
        <v>NOT TRAINED</v>
      </c>
      <c r="AH49" s="39" t="s">
        <v>141</v>
      </c>
      <c r="AI49" s="38" t="str">
        <f t="shared" ca="1" si="13"/>
        <v>NOT TRAINED</v>
      </c>
      <c r="AJ49" s="39" t="s">
        <v>141</v>
      </c>
      <c r="AK49" s="38" t="str">
        <f t="shared" ca="1" si="14"/>
        <v>NOT TRAINED</v>
      </c>
      <c r="AL49" s="39" t="s">
        <v>141</v>
      </c>
      <c r="AM49" s="38" t="str">
        <f t="shared" ca="1" si="15"/>
        <v>NOT TRAINED</v>
      </c>
      <c r="AN49" s="39" t="s">
        <v>141</v>
      </c>
      <c r="AO49" s="38" t="str">
        <f t="shared" ca="1" si="16"/>
        <v>NOT TRAINED</v>
      </c>
      <c r="AP49" s="39" t="s">
        <v>141</v>
      </c>
      <c r="AQ49" s="38" t="str">
        <f t="shared" ca="1" si="17"/>
        <v>NOT TRAINED</v>
      </c>
      <c r="AR49" s="39" t="s">
        <v>141</v>
      </c>
      <c r="AS49" s="38" t="str">
        <f t="shared" ca="1" si="18"/>
        <v>NOT TRAINED</v>
      </c>
      <c r="AT49" s="39" t="s">
        <v>141</v>
      </c>
      <c r="AU49" s="38" t="str">
        <f t="shared" ca="1" si="19"/>
        <v>NOT TRAINED</v>
      </c>
      <c r="AV49" s="34">
        <v>45911</v>
      </c>
      <c r="AW49" s="48" t="str">
        <f t="shared" ca="1" si="20"/>
        <v>EXPIRING</v>
      </c>
    </row>
    <row r="50" spans="1:49" ht="15.75" customHeight="1" x14ac:dyDescent="0.2">
      <c r="A50" s="24" t="s">
        <v>481</v>
      </c>
      <c r="B50" s="26" t="s">
        <v>78</v>
      </c>
      <c r="C50" s="26" t="s">
        <v>302</v>
      </c>
      <c r="D50" s="28" t="s">
        <v>74</v>
      </c>
      <c r="E50" s="26" t="s">
        <v>208</v>
      </c>
      <c r="F50" s="26" t="s">
        <v>382</v>
      </c>
      <c r="G50" s="24" t="s">
        <v>139</v>
      </c>
      <c r="H50" s="24" t="s">
        <v>104</v>
      </c>
      <c r="I50" s="57">
        <f t="shared" ca="1" si="0"/>
        <v>0.6</v>
      </c>
      <c r="J50" s="53">
        <v>45813</v>
      </c>
      <c r="K50" s="42" t="str">
        <f t="shared" ca="1" si="1"/>
        <v>EXPIRED</v>
      </c>
      <c r="L50" s="39" t="s">
        <v>141</v>
      </c>
      <c r="M50" s="38" t="str">
        <f t="shared" ca="1" si="2"/>
        <v>NOT TRAINED</v>
      </c>
      <c r="N50" s="39" t="s">
        <v>141</v>
      </c>
      <c r="O50" s="38" t="str">
        <f t="shared" ca="1" si="3"/>
        <v>NOT TRAINED</v>
      </c>
      <c r="P50" s="34">
        <v>45987</v>
      </c>
      <c r="Q50" s="35" t="str">
        <f t="shared" ca="1" si="4"/>
        <v>VALID</v>
      </c>
      <c r="R50" s="53">
        <v>45095</v>
      </c>
      <c r="S50" s="42" t="str">
        <f t="shared" ca="1" si="5"/>
        <v>EXPIRED</v>
      </c>
      <c r="T50" s="39" t="s">
        <v>141</v>
      </c>
      <c r="U50" s="38" t="str">
        <f t="shared" ca="1" si="6"/>
        <v>NOT TRAINED</v>
      </c>
      <c r="V50" s="39" t="s">
        <v>141</v>
      </c>
      <c r="W50" s="38" t="str">
        <f t="shared" ca="1" si="7"/>
        <v>NOT TRAINED</v>
      </c>
      <c r="X50" s="39" t="s">
        <v>141</v>
      </c>
      <c r="Y50" s="38" t="str">
        <f t="shared" ca="1" si="8"/>
        <v>NOT TRAINED</v>
      </c>
      <c r="Z50" s="39" t="s">
        <v>141</v>
      </c>
      <c r="AA50" s="38" t="str">
        <f t="shared" ca="1" si="9"/>
        <v>NOT TRAINED</v>
      </c>
      <c r="AB50" s="39" t="s">
        <v>141</v>
      </c>
      <c r="AC50" s="38" t="str">
        <f t="shared" ca="1" si="10"/>
        <v>NOT TRAINED</v>
      </c>
      <c r="AD50" s="39" t="s">
        <v>141</v>
      </c>
      <c r="AE50" s="38" t="str">
        <f t="shared" ca="1" si="11"/>
        <v>NOT TRAINED</v>
      </c>
      <c r="AF50" s="39" t="s">
        <v>141</v>
      </c>
      <c r="AG50" s="38" t="str">
        <f t="shared" ca="1" si="12"/>
        <v>NOT TRAINED</v>
      </c>
      <c r="AH50" s="39" t="s">
        <v>141</v>
      </c>
      <c r="AI50" s="38" t="str">
        <f t="shared" ca="1" si="13"/>
        <v>NOT TRAINED</v>
      </c>
      <c r="AJ50" s="34">
        <v>45989</v>
      </c>
      <c r="AK50" s="35" t="str">
        <f t="shared" ca="1" si="14"/>
        <v>VALID</v>
      </c>
      <c r="AL50" s="39" t="s">
        <v>141</v>
      </c>
      <c r="AM50" s="38" t="str">
        <f t="shared" ca="1" si="15"/>
        <v>NOT TRAINED</v>
      </c>
      <c r="AN50" s="39" t="s">
        <v>141</v>
      </c>
      <c r="AO50" s="38" t="str">
        <f t="shared" ca="1" si="16"/>
        <v>NOT TRAINED</v>
      </c>
      <c r="AP50" s="39" t="s">
        <v>141</v>
      </c>
      <c r="AQ50" s="38" t="str">
        <f t="shared" ca="1" si="17"/>
        <v>NOT TRAINED</v>
      </c>
      <c r="AR50" s="39" t="s">
        <v>141</v>
      </c>
      <c r="AS50" s="38" t="str">
        <f t="shared" ca="1" si="18"/>
        <v>NOT TRAINED</v>
      </c>
      <c r="AT50" s="39" t="s">
        <v>141</v>
      </c>
      <c r="AU50" s="38" t="str">
        <f t="shared" ca="1" si="19"/>
        <v>NOT TRAINED</v>
      </c>
      <c r="AV50" s="34">
        <v>45972</v>
      </c>
      <c r="AW50" s="35" t="str">
        <f t="shared" ca="1" si="20"/>
        <v>VALID</v>
      </c>
    </row>
    <row r="51" spans="1:49" ht="15.75" customHeight="1" x14ac:dyDescent="0.2">
      <c r="A51" s="36" t="s">
        <v>489</v>
      </c>
      <c r="B51" s="37" t="s">
        <v>490</v>
      </c>
      <c r="C51" s="37" t="s">
        <v>265</v>
      </c>
      <c r="D51" s="36" t="s">
        <v>134</v>
      </c>
      <c r="E51" s="37" t="s">
        <v>338</v>
      </c>
      <c r="F51" s="37" t="s">
        <v>491</v>
      </c>
      <c r="G51" s="36" t="s">
        <v>190</v>
      </c>
      <c r="H51" s="36" t="s">
        <v>242</v>
      </c>
      <c r="I51" s="57">
        <f t="shared" ca="1" si="0"/>
        <v>0.16666666666666666</v>
      </c>
      <c r="J51" s="34">
        <v>45986</v>
      </c>
      <c r="K51" s="35" t="str">
        <f t="shared" ca="1" si="1"/>
        <v>VALID</v>
      </c>
      <c r="L51" s="34">
        <v>45674</v>
      </c>
      <c r="M51" s="42" t="str">
        <f t="shared" ca="1" si="2"/>
        <v>EXPIRED</v>
      </c>
      <c r="N51" s="34">
        <v>45698</v>
      </c>
      <c r="O51" s="42" t="str">
        <f t="shared" ca="1" si="3"/>
        <v>EXPIRED</v>
      </c>
      <c r="P51" s="53">
        <v>45122</v>
      </c>
      <c r="Q51" s="42" t="str">
        <f t="shared" ca="1" si="4"/>
        <v>EXPIRED</v>
      </c>
      <c r="R51" s="53">
        <v>45119</v>
      </c>
      <c r="S51" s="42" t="str">
        <f t="shared" ca="1" si="5"/>
        <v>EXPIRED</v>
      </c>
      <c r="T51" s="39" t="s">
        <v>141</v>
      </c>
      <c r="U51" s="38" t="str">
        <f t="shared" ca="1" si="6"/>
        <v>NOT TRAINED</v>
      </c>
      <c r="V51" s="39" t="s">
        <v>141</v>
      </c>
      <c r="W51" s="38" t="str">
        <f t="shared" ca="1" si="7"/>
        <v>NOT TRAINED</v>
      </c>
      <c r="X51" s="39" t="s">
        <v>141</v>
      </c>
      <c r="Y51" s="38" t="str">
        <f t="shared" ca="1" si="8"/>
        <v>NOT TRAINED</v>
      </c>
      <c r="Z51" s="39" t="s">
        <v>141</v>
      </c>
      <c r="AA51" s="38" t="str">
        <f t="shared" ca="1" si="9"/>
        <v>NOT TRAINED</v>
      </c>
      <c r="AB51" s="39" t="s">
        <v>141</v>
      </c>
      <c r="AC51" s="38" t="str">
        <f t="shared" ca="1" si="10"/>
        <v>NOT TRAINED</v>
      </c>
      <c r="AD51" s="39" t="s">
        <v>141</v>
      </c>
      <c r="AE51" s="38" t="str">
        <f t="shared" ca="1" si="11"/>
        <v>NOT TRAINED</v>
      </c>
      <c r="AF51" s="39" t="s">
        <v>141</v>
      </c>
      <c r="AG51" s="38" t="str">
        <f t="shared" ca="1" si="12"/>
        <v>NOT TRAINED</v>
      </c>
      <c r="AH51" s="39" t="s">
        <v>141</v>
      </c>
      <c r="AI51" s="38" t="str">
        <f t="shared" ca="1" si="13"/>
        <v>NOT TRAINED</v>
      </c>
      <c r="AJ51" s="39" t="s">
        <v>141</v>
      </c>
      <c r="AK51" s="38" t="str">
        <f t="shared" ca="1" si="14"/>
        <v>NOT TRAINED</v>
      </c>
      <c r="AL51" s="39" t="s">
        <v>141</v>
      </c>
      <c r="AM51" s="38" t="str">
        <f t="shared" ca="1" si="15"/>
        <v>NOT TRAINED</v>
      </c>
      <c r="AN51" s="39" t="s">
        <v>141</v>
      </c>
      <c r="AO51" s="38" t="str">
        <f t="shared" ca="1" si="16"/>
        <v>NOT TRAINED</v>
      </c>
      <c r="AP51" s="39" t="s">
        <v>141</v>
      </c>
      <c r="AQ51" s="38" t="str">
        <f t="shared" ca="1" si="17"/>
        <v>NOT TRAINED</v>
      </c>
      <c r="AR51" s="39" t="s">
        <v>141</v>
      </c>
      <c r="AS51" s="38" t="str">
        <f t="shared" ca="1" si="18"/>
        <v>NOT TRAINED</v>
      </c>
      <c r="AT51" s="39" t="s">
        <v>141</v>
      </c>
      <c r="AU51" s="38" t="str">
        <f t="shared" ca="1" si="19"/>
        <v>NOT TRAINED</v>
      </c>
      <c r="AV51" s="34">
        <v>45856</v>
      </c>
      <c r="AW51" s="42" t="str">
        <f t="shared" ca="1" si="20"/>
        <v>EXPIRED</v>
      </c>
    </row>
    <row r="52" spans="1:49" ht="15.75" customHeight="1" x14ac:dyDescent="0.2">
      <c r="A52" s="40" t="s">
        <v>496</v>
      </c>
      <c r="B52" s="41" t="s">
        <v>166</v>
      </c>
      <c r="C52" s="41" t="s">
        <v>302</v>
      </c>
      <c r="D52" s="40" t="s">
        <v>134</v>
      </c>
      <c r="E52" s="41" t="s">
        <v>400</v>
      </c>
      <c r="F52" s="41" t="s">
        <v>401</v>
      </c>
      <c r="G52" s="40" t="s">
        <v>218</v>
      </c>
      <c r="H52" s="40" t="s">
        <v>104</v>
      </c>
      <c r="I52" s="32">
        <f t="shared" ca="1" si="0"/>
        <v>0.33333333333333331</v>
      </c>
      <c r="J52" s="34">
        <v>46083</v>
      </c>
      <c r="K52" s="35" t="str">
        <f t="shared" ca="1" si="1"/>
        <v>VALID</v>
      </c>
      <c r="L52" s="34">
        <v>45905</v>
      </c>
      <c r="M52" s="48" t="str">
        <f t="shared" ca="1" si="2"/>
        <v>EXPIRING</v>
      </c>
      <c r="N52" s="39" t="s">
        <v>141</v>
      </c>
      <c r="O52" s="38" t="str">
        <f t="shared" ca="1" si="3"/>
        <v>NOT TRAINED</v>
      </c>
      <c r="P52" s="34">
        <v>45674</v>
      </c>
      <c r="Q52" s="42" t="str">
        <f t="shared" ca="1" si="4"/>
        <v>EXPIRED</v>
      </c>
      <c r="R52" s="34">
        <v>46041</v>
      </c>
      <c r="S52" s="35" t="str">
        <f t="shared" ca="1" si="5"/>
        <v>VALID</v>
      </c>
      <c r="T52" s="39" t="s">
        <v>141</v>
      </c>
      <c r="U52" s="38" t="str">
        <f t="shared" ca="1" si="6"/>
        <v>NOT TRAINED</v>
      </c>
      <c r="V52" s="39" t="s">
        <v>141</v>
      </c>
      <c r="W52" s="38" t="str">
        <f t="shared" ca="1" si="7"/>
        <v>NOT TRAINED</v>
      </c>
      <c r="X52" s="39" t="s">
        <v>141</v>
      </c>
      <c r="Y52" s="38" t="str">
        <f t="shared" ca="1" si="8"/>
        <v>NOT TRAINED</v>
      </c>
      <c r="Z52" s="39" t="s">
        <v>141</v>
      </c>
      <c r="AA52" s="38" t="str">
        <f t="shared" ca="1" si="9"/>
        <v>NOT TRAINED</v>
      </c>
      <c r="AB52" s="39" t="s">
        <v>141</v>
      </c>
      <c r="AC52" s="38" t="str">
        <f t="shared" ca="1" si="10"/>
        <v>NOT TRAINED</v>
      </c>
      <c r="AD52" s="39" t="s">
        <v>141</v>
      </c>
      <c r="AE52" s="38" t="str">
        <f t="shared" ca="1" si="11"/>
        <v>NOT TRAINED</v>
      </c>
      <c r="AF52" s="39" t="s">
        <v>141</v>
      </c>
      <c r="AG52" s="38" t="str">
        <f t="shared" ca="1" si="12"/>
        <v>NOT TRAINED</v>
      </c>
      <c r="AH52" s="39" t="s">
        <v>141</v>
      </c>
      <c r="AI52" s="38" t="str">
        <f t="shared" ca="1" si="13"/>
        <v>NOT TRAINED</v>
      </c>
      <c r="AJ52" s="39" t="s">
        <v>141</v>
      </c>
      <c r="AK52" s="38" t="str">
        <f t="shared" ca="1" si="14"/>
        <v>NOT TRAINED</v>
      </c>
      <c r="AL52" s="39" t="s">
        <v>141</v>
      </c>
      <c r="AM52" s="38" t="str">
        <f t="shared" ca="1" si="15"/>
        <v>NOT TRAINED</v>
      </c>
      <c r="AN52" s="39" t="s">
        <v>141</v>
      </c>
      <c r="AO52" s="38" t="str">
        <f t="shared" ca="1" si="16"/>
        <v>NOT TRAINED</v>
      </c>
      <c r="AP52" s="34">
        <v>45498</v>
      </c>
      <c r="AQ52" s="42" t="str">
        <f t="shared" ca="1" si="17"/>
        <v>EXPIRED</v>
      </c>
      <c r="AR52" s="39" t="s">
        <v>141</v>
      </c>
      <c r="AS52" s="38" t="str">
        <f t="shared" ca="1" si="18"/>
        <v>NOT TRAINED</v>
      </c>
      <c r="AT52" s="39" t="s">
        <v>141</v>
      </c>
      <c r="AU52" s="38" t="str">
        <f t="shared" ca="1" si="19"/>
        <v>NOT TRAINED</v>
      </c>
      <c r="AV52" s="34">
        <v>45947</v>
      </c>
      <c r="AW52" s="35" t="str">
        <f t="shared" ca="1" si="20"/>
        <v>EXPIRING</v>
      </c>
    </row>
    <row r="53" spans="1:49" ht="15.75" customHeight="1" x14ac:dyDescent="0.2">
      <c r="A53" s="36" t="s">
        <v>501</v>
      </c>
      <c r="B53" s="37" t="s">
        <v>502</v>
      </c>
      <c r="C53" s="37" t="s">
        <v>503</v>
      </c>
      <c r="D53" s="36" t="s">
        <v>134</v>
      </c>
      <c r="E53" s="37" t="s">
        <v>353</v>
      </c>
      <c r="F53" s="37" t="s">
        <v>354</v>
      </c>
      <c r="G53" s="36" t="s">
        <v>218</v>
      </c>
      <c r="H53" s="36" t="s">
        <v>159</v>
      </c>
      <c r="I53" s="57">
        <f t="shared" ca="1" si="0"/>
        <v>0.4</v>
      </c>
      <c r="J53" s="34">
        <v>46017</v>
      </c>
      <c r="K53" s="35" t="str">
        <f t="shared" ca="1" si="1"/>
        <v>VALID</v>
      </c>
      <c r="L53" s="39" t="s">
        <v>141</v>
      </c>
      <c r="M53" s="38" t="str">
        <f t="shared" ca="1" si="2"/>
        <v>NOT TRAINED</v>
      </c>
      <c r="N53" s="39" t="s">
        <v>141</v>
      </c>
      <c r="O53" s="38" t="str">
        <f t="shared" ca="1" si="3"/>
        <v>NOT TRAINED</v>
      </c>
      <c r="P53" s="53">
        <v>45131</v>
      </c>
      <c r="Q53" s="42" t="str">
        <f t="shared" ca="1" si="4"/>
        <v>EXPIRED</v>
      </c>
      <c r="R53" s="53">
        <v>45105</v>
      </c>
      <c r="S53" s="42" t="str">
        <f t="shared" ca="1" si="5"/>
        <v>EXPIRED</v>
      </c>
      <c r="T53" s="39" t="s">
        <v>141</v>
      </c>
      <c r="U53" s="38" t="str">
        <f t="shared" ca="1" si="6"/>
        <v>NOT TRAINED</v>
      </c>
      <c r="V53" s="39" t="s">
        <v>141</v>
      </c>
      <c r="W53" s="38" t="str">
        <f t="shared" ca="1" si="7"/>
        <v>NOT TRAINED</v>
      </c>
      <c r="X53" s="39" t="s">
        <v>141</v>
      </c>
      <c r="Y53" s="38" t="str">
        <f t="shared" ca="1" si="8"/>
        <v>NOT TRAINED</v>
      </c>
      <c r="Z53" s="39" t="s">
        <v>141</v>
      </c>
      <c r="AA53" s="38" t="str">
        <f t="shared" ca="1" si="9"/>
        <v>NOT TRAINED</v>
      </c>
      <c r="AB53" s="39" t="s">
        <v>141</v>
      </c>
      <c r="AC53" s="38" t="str">
        <f t="shared" ca="1" si="10"/>
        <v>NOT TRAINED</v>
      </c>
      <c r="AD53" s="39" t="s">
        <v>141</v>
      </c>
      <c r="AE53" s="38" t="str">
        <f t="shared" ca="1" si="11"/>
        <v>NOT TRAINED</v>
      </c>
      <c r="AF53" s="39" t="s">
        <v>141</v>
      </c>
      <c r="AG53" s="38" t="str">
        <f t="shared" ca="1" si="12"/>
        <v>NOT TRAINED</v>
      </c>
      <c r="AH53" s="39" t="s">
        <v>141</v>
      </c>
      <c r="AI53" s="38" t="str">
        <f t="shared" ca="1" si="13"/>
        <v>NOT TRAINED</v>
      </c>
      <c r="AJ53" s="39" t="s">
        <v>141</v>
      </c>
      <c r="AK53" s="38" t="str">
        <f t="shared" ca="1" si="14"/>
        <v>NOT TRAINED</v>
      </c>
      <c r="AL53" s="39" t="s">
        <v>141</v>
      </c>
      <c r="AM53" s="38" t="str">
        <f t="shared" ca="1" si="15"/>
        <v>NOT TRAINED</v>
      </c>
      <c r="AN53" s="53">
        <v>45855</v>
      </c>
      <c r="AO53" s="42" t="str">
        <f t="shared" ca="1" si="16"/>
        <v>EXPIRED</v>
      </c>
      <c r="AP53" s="39" t="s">
        <v>141</v>
      </c>
      <c r="AQ53" s="38" t="str">
        <f t="shared" ca="1" si="17"/>
        <v>NOT TRAINED</v>
      </c>
      <c r="AR53" s="39" t="s">
        <v>141</v>
      </c>
      <c r="AS53" s="38" t="str">
        <f t="shared" ca="1" si="18"/>
        <v>NOT TRAINED</v>
      </c>
      <c r="AT53" s="39" t="s">
        <v>141</v>
      </c>
      <c r="AU53" s="38" t="str">
        <f t="shared" ca="1" si="19"/>
        <v>NOT TRAINED</v>
      </c>
      <c r="AV53" s="34">
        <v>46072</v>
      </c>
      <c r="AW53" s="35" t="str">
        <f t="shared" ca="1" si="20"/>
        <v>VALID</v>
      </c>
    </row>
    <row r="54" spans="1:49" ht="15.75" customHeight="1" x14ac:dyDescent="0.2">
      <c r="A54" s="40" t="s">
        <v>508</v>
      </c>
      <c r="B54" s="41" t="s">
        <v>329</v>
      </c>
      <c r="C54" s="41" t="s">
        <v>186</v>
      </c>
      <c r="D54" s="40" t="s">
        <v>134</v>
      </c>
      <c r="E54" s="41" t="s">
        <v>167</v>
      </c>
      <c r="F54" s="41" t="s">
        <v>168</v>
      </c>
      <c r="G54" s="40" t="s">
        <v>417</v>
      </c>
      <c r="H54" s="40" t="s">
        <v>242</v>
      </c>
      <c r="I54" s="32">
        <f t="shared" ca="1" si="0"/>
        <v>0.42857142857142855</v>
      </c>
      <c r="J54" s="34">
        <v>45988</v>
      </c>
      <c r="K54" s="35" t="str">
        <f t="shared" ca="1" si="1"/>
        <v>VALID</v>
      </c>
      <c r="L54" s="34">
        <v>45563</v>
      </c>
      <c r="M54" s="42" t="str">
        <f t="shared" ca="1" si="2"/>
        <v>EXPIRED</v>
      </c>
      <c r="N54" s="34">
        <v>46013</v>
      </c>
      <c r="O54" s="35" t="str">
        <f t="shared" ca="1" si="3"/>
        <v>VALID</v>
      </c>
      <c r="P54" s="34">
        <v>45457</v>
      </c>
      <c r="Q54" s="42" t="str">
        <f t="shared" ca="1" si="4"/>
        <v>EXPIRED</v>
      </c>
      <c r="R54" s="34">
        <v>45705</v>
      </c>
      <c r="S54" s="42" t="str">
        <f t="shared" ca="1" si="5"/>
        <v>EXPIRED</v>
      </c>
      <c r="T54" s="34">
        <v>46125</v>
      </c>
      <c r="U54" s="35" t="str">
        <f t="shared" ca="1" si="6"/>
        <v>VALID</v>
      </c>
      <c r="V54" s="39" t="s">
        <v>141</v>
      </c>
      <c r="W54" s="38" t="str">
        <f t="shared" ca="1" si="7"/>
        <v>NOT TRAINED</v>
      </c>
      <c r="X54" s="39" t="s">
        <v>141</v>
      </c>
      <c r="Y54" s="38" t="str">
        <f t="shared" ca="1" si="8"/>
        <v>NOT TRAINED</v>
      </c>
      <c r="Z54" s="39" t="s">
        <v>141</v>
      </c>
      <c r="AA54" s="38" t="str">
        <f t="shared" ca="1" si="9"/>
        <v>NOT TRAINED</v>
      </c>
      <c r="AB54" s="39" t="s">
        <v>141</v>
      </c>
      <c r="AC54" s="38" t="str">
        <f t="shared" ca="1" si="10"/>
        <v>NOT TRAINED</v>
      </c>
      <c r="AD54" s="39" t="s">
        <v>141</v>
      </c>
      <c r="AE54" s="38" t="str">
        <f t="shared" ca="1" si="11"/>
        <v>NOT TRAINED</v>
      </c>
      <c r="AF54" s="39" t="s">
        <v>141</v>
      </c>
      <c r="AG54" s="38" t="str">
        <f t="shared" ca="1" si="12"/>
        <v>NOT TRAINED</v>
      </c>
      <c r="AH54" s="39" t="s">
        <v>141</v>
      </c>
      <c r="AI54" s="38" t="str">
        <f t="shared" ca="1" si="13"/>
        <v>NOT TRAINED</v>
      </c>
      <c r="AJ54" s="39" t="s">
        <v>141</v>
      </c>
      <c r="AK54" s="38" t="str">
        <f t="shared" ca="1" si="14"/>
        <v>NOT TRAINED</v>
      </c>
      <c r="AL54" s="39" t="s">
        <v>141</v>
      </c>
      <c r="AM54" s="38" t="str">
        <f t="shared" ca="1" si="15"/>
        <v>NOT TRAINED</v>
      </c>
      <c r="AN54" s="39" t="s">
        <v>141</v>
      </c>
      <c r="AO54" s="38" t="str">
        <f t="shared" ca="1" si="16"/>
        <v>NOT TRAINED</v>
      </c>
      <c r="AP54" s="39" t="s">
        <v>141</v>
      </c>
      <c r="AQ54" s="38" t="str">
        <f t="shared" ca="1" si="17"/>
        <v>NOT TRAINED</v>
      </c>
      <c r="AR54" s="39" t="s">
        <v>141</v>
      </c>
      <c r="AS54" s="38" t="str">
        <f t="shared" ca="1" si="18"/>
        <v>NOT TRAINED</v>
      </c>
      <c r="AT54" s="39" t="s">
        <v>141</v>
      </c>
      <c r="AU54" s="38" t="str">
        <f t="shared" ca="1" si="19"/>
        <v>NOT TRAINED</v>
      </c>
      <c r="AV54" s="34">
        <v>45831</v>
      </c>
      <c r="AW54" s="42" t="str">
        <f t="shared" ca="1" si="20"/>
        <v>EXPIRED</v>
      </c>
    </row>
    <row r="55" spans="1:49" ht="15.75" customHeight="1" x14ac:dyDescent="0.2">
      <c r="A55" s="24" t="s">
        <v>513</v>
      </c>
      <c r="B55" s="26" t="s">
        <v>476</v>
      </c>
      <c r="C55" s="26" t="s">
        <v>302</v>
      </c>
      <c r="D55" s="28" t="s">
        <v>74</v>
      </c>
      <c r="E55" s="26" t="s">
        <v>208</v>
      </c>
      <c r="F55" s="26" t="s">
        <v>382</v>
      </c>
      <c r="G55" s="24" t="s">
        <v>150</v>
      </c>
      <c r="H55" s="24" t="s">
        <v>355</v>
      </c>
      <c r="I55" s="49">
        <f t="shared" ca="1" si="0"/>
        <v>0.5</v>
      </c>
      <c r="J55" s="34">
        <v>46112</v>
      </c>
      <c r="K55" s="35" t="str">
        <f t="shared" ca="1" si="1"/>
        <v>VALID</v>
      </c>
      <c r="L55" s="39" t="s">
        <v>141</v>
      </c>
      <c r="M55" s="38" t="str">
        <f t="shared" ca="1" si="2"/>
        <v>NOT TRAINED</v>
      </c>
      <c r="N55" s="39" t="s">
        <v>141</v>
      </c>
      <c r="O55" s="38" t="str">
        <f t="shared" ca="1" si="3"/>
        <v>NOT TRAINED</v>
      </c>
      <c r="P55" s="34">
        <v>45921</v>
      </c>
      <c r="Q55" s="48" t="str">
        <f t="shared" ca="1" si="4"/>
        <v>EXPIRING</v>
      </c>
      <c r="R55" s="50"/>
      <c r="S55" s="51" t="str">
        <f t="shared" ca="1" si="5"/>
        <v>NOT TRAINED</v>
      </c>
      <c r="T55" s="39" t="s">
        <v>141</v>
      </c>
      <c r="U55" s="38" t="str">
        <f t="shared" ca="1" si="6"/>
        <v>NOT TRAINED</v>
      </c>
      <c r="V55" s="39" t="s">
        <v>141</v>
      </c>
      <c r="W55" s="38" t="str">
        <f t="shared" ca="1" si="7"/>
        <v>NOT TRAINED</v>
      </c>
      <c r="X55" s="39" t="s">
        <v>141</v>
      </c>
      <c r="Y55" s="38" t="str">
        <f t="shared" ca="1" si="8"/>
        <v>NOT TRAINED</v>
      </c>
      <c r="Z55" s="39" t="s">
        <v>141</v>
      </c>
      <c r="AA55" s="38" t="str">
        <f t="shared" ca="1" si="9"/>
        <v>NOT TRAINED</v>
      </c>
      <c r="AB55" s="39" t="s">
        <v>141</v>
      </c>
      <c r="AC55" s="38" t="str">
        <f t="shared" ca="1" si="10"/>
        <v>NOT TRAINED</v>
      </c>
      <c r="AD55" s="39" t="s">
        <v>141</v>
      </c>
      <c r="AE55" s="38" t="str">
        <f t="shared" ca="1" si="11"/>
        <v>NOT TRAINED</v>
      </c>
      <c r="AF55" s="39" t="s">
        <v>141</v>
      </c>
      <c r="AG55" s="38" t="str">
        <f t="shared" ca="1" si="12"/>
        <v>NOT TRAINED</v>
      </c>
      <c r="AH55" s="39" t="s">
        <v>141</v>
      </c>
      <c r="AI55" s="38" t="str">
        <f t="shared" ca="1" si="13"/>
        <v>NOT TRAINED</v>
      </c>
      <c r="AJ55" s="34">
        <v>46111</v>
      </c>
      <c r="AK55" s="35" t="str">
        <f t="shared" ca="1" si="14"/>
        <v>VALID</v>
      </c>
      <c r="AL55" s="39" t="s">
        <v>141</v>
      </c>
      <c r="AM55" s="38" t="str">
        <f t="shared" ca="1" si="15"/>
        <v>NOT TRAINED</v>
      </c>
      <c r="AN55" s="39" t="s">
        <v>141</v>
      </c>
      <c r="AO55" s="38" t="str">
        <f t="shared" ca="1" si="16"/>
        <v>NOT TRAINED</v>
      </c>
      <c r="AP55" s="39" t="s">
        <v>141</v>
      </c>
      <c r="AQ55" s="38" t="str">
        <f t="shared" ca="1" si="17"/>
        <v>NOT TRAINED</v>
      </c>
      <c r="AR55" s="39" t="s">
        <v>141</v>
      </c>
      <c r="AS55" s="38" t="str">
        <f t="shared" ca="1" si="18"/>
        <v>NOT TRAINED</v>
      </c>
      <c r="AT55" s="39" t="s">
        <v>141</v>
      </c>
      <c r="AU55" s="38" t="str">
        <f t="shared" ca="1" si="19"/>
        <v>NOT TRAINED</v>
      </c>
      <c r="AV55" s="34">
        <v>45854</v>
      </c>
      <c r="AW55" s="42" t="str">
        <f t="shared" ca="1" si="20"/>
        <v>EXPIRED</v>
      </c>
    </row>
    <row r="56" spans="1:49" ht="15.75" customHeight="1" x14ac:dyDescent="0.2">
      <c r="A56" s="40" t="s">
        <v>518</v>
      </c>
      <c r="B56" s="41" t="s">
        <v>374</v>
      </c>
      <c r="C56" s="41" t="s">
        <v>503</v>
      </c>
      <c r="D56" s="40" t="s">
        <v>134</v>
      </c>
      <c r="E56" s="41" t="s">
        <v>187</v>
      </c>
      <c r="F56" s="41" t="s">
        <v>519</v>
      </c>
      <c r="G56" s="40" t="s">
        <v>160</v>
      </c>
      <c r="H56" s="40" t="s">
        <v>169</v>
      </c>
      <c r="I56" s="32">
        <f t="shared" ca="1" si="0"/>
        <v>0.2857142857142857</v>
      </c>
      <c r="J56" s="34">
        <v>46067</v>
      </c>
      <c r="K56" s="35" t="str">
        <f t="shared" ca="1" si="1"/>
        <v>VALID</v>
      </c>
      <c r="L56" s="39" t="s">
        <v>141</v>
      </c>
      <c r="M56" s="38" t="str">
        <f t="shared" ca="1" si="2"/>
        <v>NOT TRAINED</v>
      </c>
      <c r="N56" s="39" t="s">
        <v>141</v>
      </c>
      <c r="O56" s="38" t="str">
        <f t="shared" ca="1" si="3"/>
        <v>NOT TRAINED</v>
      </c>
      <c r="P56" s="34">
        <v>45699</v>
      </c>
      <c r="Q56" s="42" t="str">
        <f t="shared" ca="1" si="4"/>
        <v>EXPIRED</v>
      </c>
      <c r="R56" s="34">
        <v>45502</v>
      </c>
      <c r="S56" s="42" t="str">
        <f t="shared" ca="1" si="5"/>
        <v>EXPIRED</v>
      </c>
      <c r="T56" s="39" t="s">
        <v>141</v>
      </c>
      <c r="U56" s="38" t="str">
        <f t="shared" ca="1" si="6"/>
        <v>NOT TRAINED</v>
      </c>
      <c r="V56" s="34">
        <v>44822</v>
      </c>
      <c r="W56" s="42" t="str">
        <f t="shared" ca="1" si="7"/>
        <v>EXPIRED</v>
      </c>
      <c r="X56" s="34">
        <v>44891</v>
      </c>
      <c r="Y56" s="42" t="str">
        <f t="shared" ca="1" si="8"/>
        <v>EXPIRED</v>
      </c>
      <c r="Z56" s="34">
        <v>45865</v>
      </c>
      <c r="AA56" s="42" t="str">
        <f t="shared" ca="1" si="9"/>
        <v>EXPIRED</v>
      </c>
      <c r="AB56" s="39" t="s">
        <v>141</v>
      </c>
      <c r="AC56" s="38" t="str">
        <f t="shared" ca="1" si="10"/>
        <v>NOT TRAINED</v>
      </c>
      <c r="AD56" s="39" t="s">
        <v>141</v>
      </c>
      <c r="AE56" s="38" t="str">
        <f t="shared" ca="1" si="11"/>
        <v>NOT TRAINED</v>
      </c>
      <c r="AF56" s="39" t="s">
        <v>141</v>
      </c>
      <c r="AG56" s="38" t="str">
        <f t="shared" ca="1" si="12"/>
        <v>NOT TRAINED</v>
      </c>
      <c r="AH56" s="39" t="s">
        <v>141</v>
      </c>
      <c r="AI56" s="38" t="str">
        <f t="shared" ca="1" si="13"/>
        <v>NOT TRAINED</v>
      </c>
      <c r="AJ56" s="39" t="s">
        <v>141</v>
      </c>
      <c r="AK56" s="38" t="str">
        <f t="shared" ca="1" si="14"/>
        <v>NOT TRAINED</v>
      </c>
      <c r="AL56" s="39" t="s">
        <v>141</v>
      </c>
      <c r="AM56" s="38" t="str">
        <f t="shared" ca="1" si="15"/>
        <v>NOT TRAINED</v>
      </c>
      <c r="AN56" s="39" t="s">
        <v>141</v>
      </c>
      <c r="AO56" s="38" t="str">
        <f t="shared" ca="1" si="16"/>
        <v>NOT TRAINED</v>
      </c>
      <c r="AP56" s="39" t="s">
        <v>141</v>
      </c>
      <c r="AQ56" s="38" t="str">
        <f t="shared" ca="1" si="17"/>
        <v>NOT TRAINED</v>
      </c>
      <c r="AR56" s="39" t="s">
        <v>141</v>
      </c>
      <c r="AS56" s="38" t="str">
        <f t="shared" ca="1" si="18"/>
        <v>NOT TRAINED</v>
      </c>
      <c r="AT56" s="39" t="s">
        <v>141</v>
      </c>
      <c r="AU56" s="38" t="str">
        <f t="shared" ca="1" si="19"/>
        <v>NOT TRAINED</v>
      </c>
      <c r="AV56" s="52">
        <v>46124</v>
      </c>
      <c r="AW56" s="35" t="str">
        <f t="shared" ca="1" si="20"/>
        <v>VALID</v>
      </c>
    </row>
    <row r="57" spans="1:49" ht="15.75" customHeight="1" x14ac:dyDescent="0.2">
      <c r="A57" s="36" t="s">
        <v>524</v>
      </c>
      <c r="B57" s="37" t="s">
        <v>502</v>
      </c>
      <c r="C57" s="37" t="s">
        <v>239</v>
      </c>
      <c r="D57" s="36" t="s">
        <v>134</v>
      </c>
      <c r="E57" s="37" t="s">
        <v>167</v>
      </c>
      <c r="F57" s="37" t="s">
        <v>168</v>
      </c>
      <c r="G57" s="36" t="s">
        <v>218</v>
      </c>
      <c r="H57" s="36" t="s">
        <v>169</v>
      </c>
      <c r="I57" s="49">
        <f t="shared" ca="1" si="0"/>
        <v>0.42857142857142855</v>
      </c>
      <c r="J57" s="34">
        <v>46059</v>
      </c>
      <c r="K57" s="35" t="str">
        <f t="shared" ca="1" si="1"/>
        <v>VALID</v>
      </c>
      <c r="L57" s="34">
        <v>45779</v>
      </c>
      <c r="M57" s="42" t="str">
        <f t="shared" ca="1" si="2"/>
        <v>EXPIRED</v>
      </c>
      <c r="N57" s="52">
        <v>46140</v>
      </c>
      <c r="O57" s="35" t="str">
        <f t="shared" ca="1" si="3"/>
        <v>VALID</v>
      </c>
      <c r="P57" s="34">
        <v>45728</v>
      </c>
      <c r="Q57" s="42" t="str">
        <f t="shared" ca="1" si="4"/>
        <v>EXPIRED</v>
      </c>
      <c r="R57" s="53">
        <v>45125</v>
      </c>
      <c r="S57" s="42" t="str">
        <f t="shared" ca="1" si="5"/>
        <v>EXPIRED</v>
      </c>
      <c r="T57" s="34">
        <v>46131</v>
      </c>
      <c r="U57" s="35" t="str">
        <f t="shared" ca="1" si="6"/>
        <v>VALID</v>
      </c>
      <c r="V57" s="39" t="s">
        <v>141</v>
      </c>
      <c r="W57" s="38" t="str">
        <f t="shared" ca="1" si="7"/>
        <v>NOT TRAINED</v>
      </c>
      <c r="X57" s="39" t="s">
        <v>141</v>
      </c>
      <c r="Y57" s="38" t="str">
        <f t="shared" ca="1" si="8"/>
        <v>NOT TRAINED</v>
      </c>
      <c r="Z57" s="39" t="s">
        <v>141</v>
      </c>
      <c r="AA57" s="38" t="str">
        <f t="shared" ca="1" si="9"/>
        <v>NOT TRAINED</v>
      </c>
      <c r="AB57" s="39" t="s">
        <v>141</v>
      </c>
      <c r="AC57" s="38" t="str">
        <f t="shared" ca="1" si="10"/>
        <v>NOT TRAINED</v>
      </c>
      <c r="AD57" s="39" t="s">
        <v>141</v>
      </c>
      <c r="AE57" s="38" t="str">
        <f t="shared" ca="1" si="11"/>
        <v>NOT TRAINED</v>
      </c>
      <c r="AF57" s="39" t="s">
        <v>141</v>
      </c>
      <c r="AG57" s="38" t="str">
        <f t="shared" ca="1" si="12"/>
        <v>NOT TRAINED</v>
      </c>
      <c r="AH57" s="39" t="s">
        <v>141</v>
      </c>
      <c r="AI57" s="38" t="str">
        <f t="shared" ca="1" si="13"/>
        <v>NOT TRAINED</v>
      </c>
      <c r="AJ57" s="39" t="s">
        <v>141</v>
      </c>
      <c r="AK57" s="38" t="str">
        <f t="shared" ca="1" si="14"/>
        <v>NOT TRAINED</v>
      </c>
      <c r="AL57" s="39" t="s">
        <v>141</v>
      </c>
      <c r="AM57" s="38" t="str">
        <f t="shared" ca="1" si="15"/>
        <v>NOT TRAINED</v>
      </c>
      <c r="AN57" s="39" t="s">
        <v>141</v>
      </c>
      <c r="AO57" s="38" t="str">
        <f t="shared" ca="1" si="16"/>
        <v>NOT TRAINED</v>
      </c>
      <c r="AP57" s="39" t="s">
        <v>141</v>
      </c>
      <c r="AQ57" s="38" t="str">
        <f t="shared" ca="1" si="17"/>
        <v>NOT TRAINED</v>
      </c>
      <c r="AR57" s="39" t="s">
        <v>141</v>
      </c>
      <c r="AS57" s="38" t="str">
        <f t="shared" ca="1" si="18"/>
        <v>NOT TRAINED</v>
      </c>
      <c r="AT57" s="39" t="s">
        <v>141</v>
      </c>
      <c r="AU57" s="38" t="str">
        <f t="shared" ca="1" si="19"/>
        <v>NOT TRAINED</v>
      </c>
      <c r="AV57" s="53">
        <v>45476</v>
      </c>
      <c r="AW57" s="42" t="str">
        <f t="shared" ca="1" si="20"/>
        <v>EXPIRED</v>
      </c>
    </row>
    <row r="58" spans="1:49" ht="15.75" customHeight="1" x14ac:dyDescent="0.2">
      <c r="A58" s="24" t="s">
        <v>529</v>
      </c>
      <c r="B58" s="26" t="s">
        <v>301</v>
      </c>
      <c r="C58" s="26" t="s">
        <v>416</v>
      </c>
      <c r="D58" s="28" t="s">
        <v>74</v>
      </c>
      <c r="E58" s="26" t="s">
        <v>100</v>
      </c>
      <c r="F58" s="26" t="s">
        <v>409</v>
      </c>
      <c r="G58" s="24" t="s">
        <v>150</v>
      </c>
      <c r="H58" s="24" t="s">
        <v>242</v>
      </c>
      <c r="I58" s="57">
        <f t="shared" ca="1" si="0"/>
        <v>0.5</v>
      </c>
      <c r="J58" s="50"/>
      <c r="K58" s="51" t="str">
        <f t="shared" ca="1" si="1"/>
        <v>NOT TRAINED</v>
      </c>
      <c r="L58" s="39" t="s">
        <v>141</v>
      </c>
      <c r="M58" s="38" t="str">
        <f t="shared" ca="1" si="2"/>
        <v>NOT TRAINED</v>
      </c>
      <c r="N58" s="39" t="s">
        <v>141</v>
      </c>
      <c r="O58" s="38" t="str">
        <f t="shared" ca="1" si="3"/>
        <v>NOT TRAINED</v>
      </c>
      <c r="P58" s="34">
        <v>45789</v>
      </c>
      <c r="Q58" s="42" t="str">
        <f t="shared" ca="1" si="4"/>
        <v>EXPIRED</v>
      </c>
      <c r="R58" s="50"/>
      <c r="S58" s="51" t="str">
        <f t="shared" ca="1" si="5"/>
        <v>NOT TRAINED</v>
      </c>
      <c r="T58" s="39" t="s">
        <v>141</v>
      </c>
      <c r="U58" s="38" t="str">
        <f t="shared" ca="1" si="6"/>
        <v>NOT TRAINED</v>
      </c>
      <c r="V58" s="39" t="s">
        <v>141</v>
      </c>
      <c r="W58" s="38" t="str">
        <f t="shared" ca="1" si="7"/>
        <v>NOT TRAINED</v>
      </c>
      <c r="X58" s="39" t="s">
        <v>141</v>
      </c>
      <c r="Y58" s="38" t="str">
        <f t="shared" ca="1" si="8"/>
        <v>NOT TRAINED</v>
      </c>
      <c r="Z58" s="39" t="s">
        <v>141</v>
      </c>
      <c r="AA58" s="38" t="str">
        <f t="shared" ca="1" si="9"/>
        <v>NOT TRAINED</v>
      </c>
      <c r="AB58" s="39" t="s">
        <v>141</v>
      </c>
      <c r="AC58" s="38" t="str">
        <f t="shared" ca="1" si="10"/>
        <v>NOT TRAINED</v>
      </c>
      <c r="AD58" s="39" t="s">
        <v>141</v>
      </c>
      <c r="AE58" s="38" t="str">
        <f t="shared" ca="1" si="11"/>
        <v>NOT TRAINED</v>
      </c>
      <c r="AF58" s="39" t="s">
        <v>141</v>
      </c>
      <c r="AG58" s="38" t="str">
        <f t="shared" ca="1" si="12"/>
        <v>NOT TRAINED</v>
      </c>
      <c r="AH58" s="39" t="s">
        <v>141</v>
      </c>
      <c r="AI58" s="38" t="str">
        <f t="shared" ca="1" si="13"/>
        <v>NOT TRAINED</v>
      </c>
      <c r="AJ58" s="39" t="s">
        <v>141</v>
      </c>
      <c r="AK58" s="38" t="str">
        <f t="shared" ca="1" si="14"/>
        <v>NOT TRAINED</v>
      </c>
      <c r="AL58" s="39" t="s">
        <v>141</v>
      </c>
      <c r="AM58" s="38" t="str">
        <f t="shared" ca="1" si="15"/>
        <v>NOT TRAINED</v>
      </c>
      <c r="AN58" s="39" t="s">
        <v>141</v>
      </c>
      <c r="AO58" s="38" t="str">
        <f t="shared" ca="1" si="16"/>
        <v>NOT TRAINED</v>
      </c>
      <c r="AP58" s="39" t="s">
        <v>141</v>
      </c>
      <c r="AQ58" s="38" t="str">
        <f t="shared" ca="1" si="17"/>
        <v>NOT TRAINED</v>
      </c>
      <c r="AR58" s="39" t="s">
        <v>141</v>
      </c>
      <c r="AS58" s="38" t="str">
        <f t="shared" ca="1" si="18"/>
        <v>NOT TRAINED</v>
      </c>
      <c r="AT58" s="39" t="s">
        <v>141</v>
      </c>
      <c r="AU58" s="38" t="str">
        <f t="shared" ca="1" si="19"/>
        <v>NOT TRAINED</v>
      </c>
      <c r="AV58" s="34">
        <v>45972</v>
      </c>
      <c r="AW58" s="35" t="str">
        <f t="shared" ca="1" si="20"/>
        <v>VALID</v>
      </c>
    </row>
    <row r="59" spans="1:49" ht="15.75" customHeight="1" x14ac:dyDescent="0.2">
      <c r="A59" s="24" t="s">
        <v>535</v>
      </c>
      <c r="B59" s="26" t="s">
        <v>407</v>
      </c>
      <c r="C59" s="26" t="s">
        <v>249</v>
      </c>
      <c r="D59" s="28" t="s">
        <v>74</v>
      </c>
      <c r="E59" s="26" t="s">
        <v>208</v>
      </c>
      <c r="F59" s="26" t="s">
        <v>209</v>
      </c>
      <c r="G59" s="24" t="s">
        <v>201</v>
      </c>
      <c r="H59" s="24" t="s">
        <v>330</v>
      </c>
      <c r="I59" s="49">
        <f t="shared" ca="1" si="0"/>
        <v>0.625</v>
      </c>
      <c r="J59" s="34">
        <v>45993</v>
      </c>
      <c r="K59" s="35" t="str">
        <f t="shared" ca="1" si="1"/>
        <v>VALID</v>
      </c>
      <c r="L59" s="34">
        <v>46085</v>
      </c>
      <c r="M59" s="35" t="str">
        <f t="shared" ca="1" si="2"/>
        <v>VALID</v>
      </c>
      <c r="N59" s="50"/>
      <c r="O59" s="51" t="str">
        <f t="shared" ca="1" si="3"/>
        <v>NOT TRAINED</v>
      </c>
      <c r="P59" s="34">
        <v>46088</v>
      </c>
      <c r="Q59" s="35" t="str">
        <f t="shared" ca="1" si="4"/>
        <v>VALID</v>
      </c>
      <c r="R59" s="34">
        <v>45860</v>
      </c>
      <c r="S59" s="42" t="str">
        <f t="shared" ca="1" si="5"/>
        <v>EXPIRED</v>
      </c>
      <c r="T59" s="39" t="s">
        <v>141</v>
      </c>
      <c r="U59" s="38" t="str">
        <f t="shared" ca="1" si="6"/>
        <v>NOT TRAINED</v>
      </c>
      <c r="V59" s="39" t="s">
        <v>141</v>
      </c>
      <c r="W59" s="38" t="str">
        <f t="shared" ca="1" si="7"/>
        <v>NOT TRAINED</v>
      </c>
      <c r="X59" s="39" t="s">
        <v>141</v>
      </c>
      <c r="Y59" s="38" t="str">
        <f t="shared" ca="1" si="8"/>
        <v>NOT TRAINED</v>
      </c>
      <c r="Z59" s="39" t="s">
        <v>141</v>
      </c>
      <c r="AA59" s="38" t="str">
        <f t="shared" ca="1" si="9"/>
        <v>NOT TRAINED</v>
      </c>
      <c r="AB59" s="39" t="s">
        <v>141</v>
      </c>
      <c r="AC59" s="38" t="str">
        <f t="shared" ca="1" si="10"/>
        <v>NOT TRAINED</v>
      </c>
      <c r="AD59" s="39" t="s">
        <v>141</v>
      </c>
      <c r="AE59" s="38" t="str">
        <f t="shared" ca="1" si="11"/>
        <v>NOT TRAINED</v>
      </c>
      <c r="AF59" s="39" t="s">
        <v>141</v>
      </c>
      <c r="AG59" s="38" t="str">
        <f t="shared" ca="1" si="12"/>
        <v>NOT TRAINED</v>
      </c>
      <c r="AH59" s="34">
        <v>45270</v>
      </c>
      <c r="AI59" s="42" t="str">
        <f t="shared" ca="1" si="13"/>
        <v>EXPIRED</v>
      </c>
      <c r="AJ59" s="34">
        <v>46025</v>
      </c>
      <c r="AK59" s="35" t="str">
        <f t="shared" ca="1" si="14"/>
        <v>VALID</v>
      </c>
      <c r="AL59" s="34">
        <v>45697</v>
      </c>
      <c r="AM59" s="42" t="str">
        <f t="shared" ca="1" si="15"/>
        <v>EXPIRED</v>
      </c>
      <c r="AN59" s="39" t="s">
        <v>141</v>
      </c>
      <c r="AO59" s="38" t="str">
        <f t="shared" ca="1" si="16"/>
        <v>NOT TRAINED</v>
      </c>
      <c r="AP59" s="39" t="s">
        <v>141</v>
      </c>
      <c r="AQ59" s="38" t="str">
        <f t="shared" ca="1" si="17"/>
        <v>NOT TRAINED</v>
      </c>
      <c r="AR59" s="39" t="s">
        <v>141</v>
      </c>
      <c r="AS59" s="38" t="str">
        <f t="shared" ca="1" si="18"/>
        <v>NOT TRAINED</v>
      </c>
      <c r="AT59" s="39" t="s">
        <v>141</v>
      </c>
      <c r="AU59" s="38" t="str">
        <f t="shared" ca="1" si="19"/>
        <v>NOT TRAINED</v>
      </c>
      <c r="AV59" s="34">
        <v>46080</v>
      </c>
      <c r="AW59" s="35" t="str">
        <f t="shared" ca="1" si="20"/>
        <v>VALID</v>
      </c>
    </row>
    <row r="60" spans="1:49" ht="15" customHeight="1" x14ac:dyDescent="0.2">
      <c r="A60" s="58"/>
      <c r="B60" s="58"/>
      <c r="C60" s="58"/>
      <c r="D60" s="58"/>
      <c r="E60" s="58"/>
      <c r="F60" s="58"/>
      <c r="G60" s="58"/>
      <c r="H60" s="58"/>
      <c r="I60" s="74">
        <f t="shared" ref="I60:I104" ca="1" si="21">IFERROR((COUNTIF(K60,"VALID")+COUNTIF(M60,"VALID")+COUNTIF(O60,"VALID")+COUNTIF(Q60,"VALID")+COUNTIF(S60,"VALID")+COUNTIF(U60,"VALID")+COUNTIF(W60,"VALID")+COUNTIF(Y60,"VALID")+COUNTIF(AA60,"VALID")+COUNTIF(AC60,"VALID")+COUNTIF(AE60,"VALID")+COUNTIF(AG60,"VALID")+COUNTIF(AI60,"VALID")+COUNTIF(AK60,"VALID")+COUNTIF(AM60,"VALID")+COUNTIF(AO60,"VALID")+COUNTIF(AQ60,"VALID")+COUNTIF(AS60,"VALID")+COUNTIF(AU60,"VALID")+COUNTIF(AW60,"VALID"))/(COUNTIF(K60,"&lt;&gt;N/A")+COUNTIF(M60,"&lt;&gt;N/A")+COUNTIF(O60,"&lt;&gt;N/A")+COUNTIF(Q60,"&lt;&gt;N/A")+COUNTIF(S60,"&lt;&gt;N/A")+COUNTIF(U60,"&lt;&gt;N/A")+COUNTIF(W60,"&lt;&gt;N/A")+COUNTIF(Y60,"&lt;&gt;N/A")+COUNTIF(AA60,"&lt;&gt;N/A")+COUNTIF(AC60,"&lt;&gt;N/A")+COUNTIF(AE60,"&lt;&gt;N/A")+COUNTIF(AG60,"&lt;&gt;N/A")+COUNTIF(AI60,"&lt;&gt;N/A")+COUNTIF(AK60,"&lt;&gt;N/A")+COUNTIF(AM60,"&lt;&gt;N/A")+COUNTIF(AO60,"&lt;&gt;N/A")+COUNTIF(AQ60,"&lt;&gt;N/A")+COUNTIF(AS60,"&lt;&gt;N/A")+COUNTIF(AU60,"&lt;&gt;N/A")+COUNTIF(AW60,"&lt;&gt;N/A")),0)</f>
        <v>0</v>
      </c>
      <c r="J60" s="58"/>
      <c r="K60" s="35" t="str">
        <f t="shared" ca="1" si="1"/>
        <v>NOT TRAINED</v>
      </c>
      <c r="L60" s="58"/>
      <c r="M60" s="35" t="str">
        <f t="shared" ca="1" si="2"/>
        <v>NOT TRAINED</v>
      </c>
      <c r="N60" s="58"/>
      <c r="O60" s="51" t="str">
        <f t="shared" ca="1" si="3"/>
        <v>NOT TRAINED</v>
      </c>
      <c r="P60" s="58"/>
      <c r="Q60" s="35" t="str">
        <f t="shared" ca="1" si="4"/>
        <v>NOT TRAINED</v>
      </c>
      <c r="R60" s="58"/>
      <c r="S60" s="42" t="str">
        <f t="shared" ca="1" si="5"/>
        <v>NOT TRAINED</v>
      </c>
      <c r="T60" s="58"/>
      <c r="U60" s="38" t="str">
        <f t="shared" ca="1" si="6"/>
        <v>NOT TRAINED</v>
      </c>
      <c r="V60" s="58"/>
      <c r="W60" s="38" t="str">
        <f t="shared" ca="1" si="7"/>
        <v>NOT TRAINED</v>
      </c>
      <c r="X60" s="58"/>
      <c r="Y60" s="38" t="str">
        <f t="shared" ca="1" si="8"/>
        <v>NOT TRAINED</v>
      </c>
      <c r="Z60" s="58"/>
      <c r="AA60" s="38" t="str">
        <f t="shared" ca="1" si="9"/>
        <v>NOT TRAINED</v>
      </c>
      <c r="AB60" s="58"/>
      <c r="AC60" s="38" t="str">
        <f t="shared" ca="1" si="10"/>
        <v>NOT TRAINED</v>
      </c>
      <c r="AD60" s="58"/>
      <c r="AE60" s="38" t="str">
        <f t="shared" ca="1" si="11"/>
        <v>NOT TRAINED</v>
      </c>
      <c r="AF60" s="58"/>
      <c r="AG60" s="38" t="str">
        <f t="shared" ca="1" si="12"/>
        <v>NOT TRAINED</v>
      </c>
      <c r="AH60" s="58"/>
      <c r="AI60" s="42" t="str">
        <f t="shared" ca="1" si="13"/>
        <v>NOT TRAINED</v>
      </c>
      <c r="AJ60" s="58"/>
      <c r="AK60" s="35" t="str">
        <f t="shared" ca="1" si="14"/>
        <v>NOT TRAINED</v>
      </c>
      <c r="AL60" s="58"/>
      <c r="AM60" s="42" t="str">
        <f t="shared" ca="1" si="15"/>
        <v>NOT TRAINED</v>
      </c>
      <c r="AN60" s="58"/>
      <c r="AO60" s="38" t="str">
        <f t="shared" ca="1" si="16"/>
        <v>NOT TRAINED</v>
      </c>
      <c r="AP60" s="58"/>
      <c r="AQ60" s="38" t="str">
        <f t="shared" ca="1" si="17"/>
        <v>NOT TRAINED</v>
      </c>
      <c r="AR60" s="58"/>
      <c r="AS60" s="38" t="str">
        <f t="shared" ca="1" si="18"/>
        <v>NOT TRAINED</v>
      </c>
      <c r="AT60" s="58"/>
      <c r="AU60" s="38" t="str">
        <f t="shared" ca="1" si="19"/>
        <v>NOT TRAINED</v>
      </c>
      <c r="AV60" s="58"/>
      <c r="AW60" s="35" t="str">
        <f t="shared" ca="1" si="20"/>
        <v>NOT TRAINED</v>
      </c>
    </row>
    <row r="61" spans="1:49" ht="15" customHeight="1" x14ac:dyDescent="0.2">
      <c r="A61" s="58"/>
      <c r="B61" s="58"/>
      <c r="C61" s="58"/>
      <c r="D61" s="58"/>
      <c r="E61" s="58"/>
      <c r="F61" s="58"/>
      <c r="G61" s="58"/>
      <c r="H61" s="58"/>
      <c r="I61" s="74">
        <f t="shared" ca="1" si="21"/>
        <v>0</v>
      </c>
      <c r="J61" s="58"/>
      <c r="K61" s="35" t="str">
        <f t="shared" ca="1" si="1"/>
        <v>NOT TRAINED</v>
      </c>
      <c r="L61" s="58"/>
      <c r="M61" s="35" t="str">
        <f t="shared" ca="1" si="2"/>
        <v>NOT TRAINED</v>
      </c>
      <c r="N61" s="58"/>
      <c r="O61" s="51" t="str">
        <f t="shared" ca="1" si="3"/>
        <v>NOT TRAINED</v>
      </c>
      <c r="P61" s="58"/>
      <c r="Q61" s="35" t="str">
        <f t="shared" ca="1" si="4"/>
        <v>NOT TRAINED</v>
      </c>
      <c r="R61" s="58"/>
      <c r="S61" s="42" t="str">
        <f t="shared" ca="1" si="5"/>
        <v>NOT TRAINED</v>
      </c>
      <c r="T61" s="58"/>
      <c r="U61" s="38" t="str">
        <f t="shared" ca="1" si="6"/>
        <v>NOT TRAINED</v>
      </c>
      <c r="V61" s="58"/>
      <c r="W61" s="38" t="str">
        <f t="shared" ca="1" si="7"/>
        <v>NOT TRAINED</v>
      </c>
      <c r="X61" s="58"/>
      <c r="Y61" s="38" t="str">
        <f t="shared" ca="1" si="8"/>
        <v>NOT TRAINED</v>
      </c>
      <c r="Z61" s="58"/>
      <c r="AA61" s="38" t="str">
        <f t="shared" ca="1" si="9"/>
        <v>NOT TRAINED</v>
      </c>
      <c r="AB61" s="58"/>
      <c r="AC61" s="38" t="str">
        <f t="shared" ca="1" si="10"/>
        <v>NOT TRAINED</v>
      </c>
      <c r="AD61" s="58"/>
      <c r="AE61" s="38" t="str">
        <f t="shared" ca="1" si="11"/>
        <v>NOT TRAINED</v>
      </c>
      <c r="AF61" s="58"/>
      <c r="AG61" s="38" t="str">
        <f t="shared" ca="1" si="12"/>
        <v>NOT TRAINED</v>
      </c>
      <c r="AH61" s="58"/>
      <c r="AI61" s="42" t="str">
        <f t="shared" ca="1" si="13"/>
        <v>NOT TRAINED</v>
      </c>
      <c r="AJ61" s="58"/>
      <c r="AK61" s="35" t="str">
        <f t="shared" ca="1" si="14"/>
        <v>NOT TRAINED</v>
      </c>
      <c r="AL61" s="58"/>
      <c r="AM61" s="42" t="str">
        <f t="shared" ca="1" si="15"/>
        <v>NOT TRAINED</v>
      </c>
      <c r="AN61" s="58"/>
      <c r="AO61" s="38" t="str">
        <f t="shared" ca="1" si="16"/>
        <v>NOT TRAINED</v>
      </c>
      <c r="AP61" s="58"/>
      <c r="AQ61" s="38" t="str">
        <f t="shared" ca="1" si="17"/>
        <v>NOT TRAINED</v>
      </c>
      <c r="AR61" s="58"/>
      <c r="AS61" s="38" t="str">
        <f t="shared" ca="1" si="18"/>
        <v>NOT TRAINED</v>
      </c>
      <c r="AT61" s="58"/>
      <c r="AU61" s="38" t="str">
        <f t="shared" ca="1" si="19"/>
        <v>NOT TRAINED</v>
      </c>
      <c r="AV61" s="58"/>
      <c r="AW61" s="35" t="str">
        <f t="shared" ca="1" si="20"/>
        <v>NOT TRAINED</v>
      </c>
    </row>
    <row r="62" spans="1:49" ht="15" customHeight="1" x14ac:dyDescent="0.2">
      <c r="A62" s="58"/>
      <c r="B62" s="58"/>
      <c r="C62" s="58"/>
      <c r="D62" s="58"/>
      <c r="E62" s="58"/>
      <c r="F62" s="58"/>
      <c r="G62" s="58"/>
      <c r="H62" s="58"/>
      <c r="I62" s="74">
        <f t="shared" ca="1" si="21"/>
        <v>0</v>
      </c>
      <c r="J62" s="58"/>
      <c r="K62" s="35" t="str">
        <f t="shared" ca="1" si="1"/>
        <v>NOT TRAINED</v>
      </c>
      <c r="L62" s="58"/>
      <c r="M62" s="35" t="str">
        <f t="shared" ca="1" si="2"/>
        <v>NOT TRAINED</v>
      </c>
      <c r="N62" s="58"/>
      <c r="O62" s="51" t="str">
        <f t="shared" ca="1" si="3"/>
        <v>NOT TRAINED</v>
      </c>
      <c r="P62" s="58"/>
      <c r="Q62" s="35" t="str">
        <f t="shared" ca="1" si="4"/>
        <v>NOT TRAINED</v>
      </c>
      <c r="R62" s="58"/>
      <c r="S62" s="42" t="str">
        <f t="shared" ca="1" si="5"/>
        <v>NOT TRAINED</v>
      </c>
      <c r="T62" s="58"/>
      <c r="U62" s="38" t="str">
        <f t="shared" ca="1" si="6"/>
        <v>NOT TRAINED</v>
      </c>
      <c r="V62" s="58"/>
      <c r="W62" s="38" t="str">
        <f t="shared" ca="1" si="7"/>
        <v>NOT TRAINED</v>
      </c>
      <c r="X62" s="58"/>
      <c r="Y62" s="38" t="str">
        <f t="shared" ca="1" si="8"/>
        <v>NOT TRAINED</v>
      </c>
      <c r="Z62" s="58"/>
      <c r="AA62" s="38" t="str">
        <f t="shared" ca="1" si="9"/>
        <v>NOT TRAINED</v>
      </c>
      <c r="AB62" s="58"/>
      <c r="AC62" s="38" t="str">
        <f t="shared" ca="1" si="10"/>
        <v>NOT TRAINED</v>
      </c>
      <c r="AD62" s="58"/>
      <c r="AE62" s="38" t="str">
        <f t="shared" ca="1" si="11"/>
        <v>NOT TRAINED</v>
      </c>
      <c r="AF62" s="58"/>
      <c r="AG62" s="38" t="str">
        <f t="shared" ca="1" si="12"/>
        <v>NOT TRAINED</v>
      </c>
      <c r="AH62" s="58"/>
      <c r="AI62" s="42" t="str">
        <f t="shared" ca="1" si="13"/>
        <v>NOT TRAINED</v>
      </c>
      <c r="AJ62" s="58"/>
      <c r="AK62" s="35" t="str">
        <f t="shared" ca="1" si="14"/>
        <v>NOT TRAINED</v>
      </c>
      <c r="AL62" s="58"/>
      <c r="AM62" s="42" t="str">
        <f t="shared" ca="1" si="15"/>
        <v>NOT TRAINED</v>
      </c>
      <c r="AN62" s="58"/>
      <c r="AO62" s="38" t="str">
        <f t="shared" ca="1" si="16"/>
        <v>NOT TRAINED</v>
      </c>
      <c r="AP62" s="58"/>
      <c r="AQ62" s="38" t="str">
        <f t="shared" ca="1" si="17"/>
        <v>NOT TRAINED</v>
      </c>
      <c r="AR62" s="58"/>
      <c r="AS62" s="38" t="str">
        <f t="shared" ca="1" si="18"/>
        <v>NOT TRAINED</v>
      </c>
      <c r="AT62" s="58"/>
      <c r="AU62" s="38" t="str">
        <f t="shared" ca="1" si="19"/>
        <v>NOT TRAINED</v>
      </c>
      <c r="AV62" s="58"/>
      <c r="AW62" s="35" t="str">
        <f t="shared" ca="1" si="20"/>
        <v>NOT TRAINED</v>
      </c>
    </row>
    <row r="63" spans="1:49" ht="15" customHeight="1" x14ac:dyDescent="0.2">
      <c r="A63" s="58"/>
      <c r="B63" s="58"/>
      <c r="C63" s="58"/>
      <c r="D63" s="58"/>
      <c r="E63" s="58"/>
      <c r="F63" s="58"/>
      <c r="G63" s="58"/>
      <c r="H63" s="58"/>
      <c r="I63" s="74">
        <f t="shared" ca="1" si="21"/>
        <v>0</v>
      </c>
      <c r="J63" s="58"/>
      <c r="K63" s="35" t="str">
        <f t="shared" ca="1" si="1"/>
        <v>NOT TRAINED</v>
      </c>
      <c r="L63" s="58"/>
      <c r="M63" s="35" t="str">
        <f t="shared" ca="1" si="2"/>
        <v>NOT TRAINED</v>
      </c>
      <c r="N63" s="58"/>
      <c r="O63" s="51" t="str">
        <f t="shared" ca="1" si="3"/>
        <v>NOT TRAINED</v>
      </c>
      <c r="P63" s="58"/>
      <c r="Q63" s="35" t="str">
        <f t="shared" ca="1" si="4"/>
        <v>NOT TRAINED</v>
      </c>
      <c r="R63" s="58"/>
      <c r="S63" s="42" t="str">
        <f t="shared" ca="1" si="5"/>
        <v>NOT TRAINED</v>
      </c>
      <c r="T63" s="58"/>
      <c r="U63" s="38" t="str">
        <f t="shared" ca="1" si="6"/>
        <v>NOT TRAINED</v>
      </c>
      <c r="V63" s="58"/>
      <c r="W63" s="38" t="str">
        <f t="shared" ca="1" si="7"/>
        <v>NOT TRAINED</v>
      </c>
      <c r="X63" s="58"/>
      <c r="Y63" s="38" t="str">
        <f t="shared" ca="1" si="8"/>
        <v>NOT TRAINED</v>
      </c>
      <c r="Z63" s="58"/>
      <c r="AA63" s="38" t="str">
        <f t="shared" ca="1" si="9"/>
        <v>NOT TRAINED</v>
      </c>
      <c r="AB63" s="58"/>
      <c r="AC63" s="38" t="str">
        <f t="shared" ca="1" si="10"/>
        <v>NOT TRAINED</v>
      </c>
      <c r="AD63" s="58"/>
      <c r="AE63" s="38" t="str">
        <f t="shared" ca="1" si="11"/>
        <v>NOT TRAINED</v>
      </c>
      <c r="AF63" s="58"/>
      <c r="AG63" s="38" t="str">
        <f t="shared" ca="1" si="12"/>
        <v>NOT TRAINED</v>
      </c>
      <c r="AH63" s="58"/>
      <c r="AI63" s="42" t="str">
        <f t="shared" ca="1" si="13"/>
        <v>NOT TRAINED</v>
      </c>
      <c r="AJ63" s="58"/>
      <c r="AK63" s="35" t="str">
        <f t="shared" ca="1" si="14"/>
        <v>NOT TRAINED</v>
      </c>
      <c r="AL63" s="58"/>
      <c r="AM63" s="42" t="str">
        <f t="shared" ca="1" si="15"/>
        <v>NOT TRAINED</v>
      </c>
      <c r="AN63" s="58"/>
      <c r="AO63" s="38" t="str">
        <f t="shared" ca="1" si="16"/>
        <v>NOT TRAINED</v>
      </c>
      <c r="AP63" s="58"/>
      <c r="AQ63" s="38" t="str">
        <f t="shared" ca="1" si="17"/>
        <v>NOT TRAINED</v>
      </c>
      <c r="AR63" s="58"/>
      <c r="AS63" s="38" t="str">
        <f t="shared" ca="1" si="18"/>
        <v>NOT TRAINED</v>
      </c>
      <c r="AT63" s="58"/>
      <c r="AU63" s="38" t="str">
        <f t="shared" ca="1" si="19"/>
        <v>NOT TRAINED</v>
      </c>
      <c r="AV63" s="58"/>
      <c r="AW63" s="35" t="str">
        <f t="shared" ca="1" si="20"/>
        <v>NOT TRAINED</v>
      </c>
    </row>
    <row r="64" spans="1:49" ht="15" customHeight="1" x14ac:dyDescent="0.2">
      <c r="A64" s="58"/>
      <c r="B64" s="58"/>
      <c r="C64" s="58"/>
      <c r="D64" s="58"/>
      <c r="E64" s="58"/>
      <c r="F64" s="58"/>
      <c r="G64" s="58"/>
      <c r="H64" s="58"/>
      <c r="I64" s="74">
        <f t="shared" ca="1" si="21"/>
        <v>0</v>
      </c>
      <c r="J64" s="58"/>
      <c r="K64" s="35" t="str">
        <f t="shared" ca="1" si="1"/>
        <v>NOT TRAINED</v>
      </c>
      <c r="L64" s="58"/>
      <c r="M64" s="35" t="str">
        <f t="shared" ca="1" si="2"/>
        <v>NOT TRAINED</v>
      </c>
      <c r="N64" s="58"/>
      <c r="O64" s="51" t="str">
        <f t="shared" ca="1" si="3"/>
        <v>NOT TRAINED</v>
      </c>
      <c r="P64" s="58"/>
      <c r="Q64" s="35" t="str">
        <f t="shared" ca="1" si="4"/>
        <v>NOT TRAINED</v>
      </c>
      <c r="R64" s="58"/>
      <c r="S64" s="42" t="str">
        <f t="shared" ca="1" si="5"/>
        <v>NOT TRAINED</v>
      </c>
      <c r="T64" s="58"/>
      <c r="U64" s="38" t="str">
        <f t="shared" ca="1" si="6"/>
        <v>NOT TRAINED</v>
      </c>
      <c r="V64" s="58"/>
      <c r="W64" s="38" t="str">
        <f t="shared" ca="1" si="7"/>
        <v>NOT TRAINED</v>
      </c>
      <c r="X64" s="58"/>
      <c r="Y64" s="38" t="str">
        <f t="shared" ca="1" si="8"/>
        <v>NOT TRAINED</v>
      </c>
      <c r="Z64" s="58"/>
      <c r="AA64" s="38" t="str">
        <f t="shared" ca="1" si="9"/>
        <v>NOT TRAINED</v>
      </c>
      <c r="AB64" s="58"/>
      <c r="AC64" s="38" t="str">
        <f t="shared" ca="1" si="10"/>
        <v>NOT TRAINED</v>
      </c>
      <c r="AD64" s="58"/>
      <c r="AE64" s="38" t="str">
        <f t="shared" ca="1" si="11"/>
        <v>NOT TRAINED</v>
      </c>
      <c r="AF64" s="58"/>
      <c r="AG64" s="38" t="str">
        <f t="shared" ca="1" si="12"/>
        <v>NOT TRAINED</v>
      </c>
      <c r="AH64" s="58"/>
      <c r="AI64" s="42" t="str">
        <f t="shared" ca="1" si="13"/>
        <v>NOT TRAINED</v>
      </c>
      <c r="AJ64" s="58"/>
      <c r="AK64" s="35" t="str">
        <f t="shared" ca="1" si="14"/>
        <v>NOT TRAINED</v>
      </c>
      <c r="AL64" s="58"/>
      <c r="AM64" s="42" t="str">
        <f t="shared" ca="1" si="15"/>
        <v>NOT TRAINED</v>
      </c>
      <c r="AN64" s="58"/>
      <c r="AO64" s="38" t="str">
        <f t="shared" ca="1" si="16"/>
        <v>NOT TRAINED</v>
      </c>
      <c r="AP64" s="58"/>
      <c r="AQ64" s="38" t="str">
        <f t="shared" ca="1" si="17"/>
        <v>NOT TRAINED</v>
      </c>
      <c r="AR64" s="58"/>
      <c r="AS64" s="38" t="str">
        <f t="shared" ca="1" si="18"/>
        <v>NOT TRAINED</v>
      </c>
      <c r="AT64" s="58"/>
      <c r="AU64" s="38" t="str">
        <f t="shared" ca="1" si="19"/>
        <v>NOT TRAINED</v>
      </c>
      <c r="AV64" s="58"/>
      <c r="AW64" s="35" t="str">
        <f t="shared" ca="1" si="20"/>
        <v>NOT TRAINED</v>
      </c>
    </row>
    <row r="65" spans="1:49" ht="15" customHeight="1" x14ac:dyDescent="0.2">
      <c r="A65" s="58"/>
      <c r="B65" s="58"/>
      <c r="C65" s="58"/>
      <c r="D65" s="58"/>
      <c r="E65" s="58"/>
      <c r="F65" s="58"/>
      <c r="G65" s="58"/>
      <c r="H65" s="58"/>
      <c r="I65" s="74">
        <f t="shared" ca="1" si="21"/>
        <v>0</v>
      </c>
      <c r="J65" s="58"/>
      <c r="K65" s="35" t="str">
        <f t="shared" ca="1" si="1"/>
        <v>NOT TRAINED</v>
      </c>
      <c r="L65" s="58"/>
      <c r="M65" s="35" t="str">
        <f t="shared" ca="1" si="2"/>
        <v>NOT TRAINED</v>
      </c>
      <c r="N65" s="58"/>
      <c r="O65" s="51" t="str">
        <f t="shared" ca="1" si="3"/>
        <v>NOT TRAINED</v>
      </c>
      <c r="P65" s="58"/>
      <c r="Q65" s="35" t="str">
        <f t="shared" ca="1" si="4"/>
        <v>NOT TRAINED</v>
      </c>
      <c r="R65" s="58"/>
      <c r="S65" s="42" t="str">
        <f t="shared" ca="1" si="5"/>
        <v>NOT TRAINED</v>
      </c>
      <c r="T65" s="58"/>
      <c r="U65" s="38" t="str">
        <f t="shared" ca="1" si="6"/>
        <v>NOT TRAINED</v>
      </c>
      <c r="V65" s="58"/>
      <c r="W65" s="38" t="str">
        <f t="shared" ca="1" si="7"/>
        <v>NOT TRAINED</v>
      </c>
      <c r="X65" s="58"/>
      <c r="Y65" s="38" t="str">
        <f t="shared" ca="1" si="8"/>
        <v>NOT TRAINED</v>
      </c>
      <c r="Z65" s="58"/>
      <c r="AA65" s="38" t="str">
        <f t="shared" ca="1" si="9"/>
        <v>NOT TRAINED</v>
      </c>
      <c r="AB65" s="58"/>
      <c r="AC65" s="38" t="str">
        <f t="shared" ca="1" si="10"/>
        <v>NOT TRAINED</v>
      </c>
      <c r="AD65" s="58"/>
      <c r="AE65" s="38" t="str">
        <f t="shared" ca="1" si="11"/>
        <v>NOT TRAINED</v>
      </c>
      <c r="AF65" s="58"/>
      <c r="AG65" s="38" t="str">
        <f t="shared" ca="1" si="12"/>
        <v>NOT TRAINED</v>
      </c>
      <c r="AH65" s="58"/>
      <c r="AI65" s="42" t="str">
        <f t="shared" ca="1" si="13"/>
        <v>NOT TRAINED</v>
      </c>
      <c r="AJ65" s="58"/>
      <c r="AK65" s="35" t="str">
        <f t="shared" ca="1" si="14"/>
        <v>NOT TRAINED</v>
      </c>
      <c r="AL65" s="58"/>
      <c r="AM65" s="42" t="str">
        <f t="shared" ca="1" si="15"/>
        <v>NOT TRAINED</v>
      </c>
      <c r="AN65" s="58"/>
      <c r="AO65" s="38" t="str">
        <f t="shared" ca="1" si="16"/>
        <v>NOT TRAINED</v>
      </c>
      <c r="AP65" s="58"/>
      <c r="AQ65" s="38" t="str">
        <f t="shared" ca="1" si="17"/>
        <v>NOT TRAINED</v>
      </c>
      <c r="AR65" s="58"/>
      <c r="AS65" s="38" t="str">
        <f t="shared" ca="1" si="18"/>
        <v>NOT TRAINED</v>
      </c>
      <c r="AT65" s="58"/>
      <c r="AU65" s="38" t="str">
        <f t="shared" ca="1" si="19"/>
        <v>NOT TRAINED</v>
      </c>
      <c r="AV65" s="58"/>
      <c r="AW65" s="35" t="str">
        <f t="shared" ca="1" si="20"/>
        <v>NOT TRAINED</v>
      </c>
    </row>
    <row r="66" spans="1:49" ht="15" customHeight="1" x14ac:dyDescent="0.2">
      <c r="A66" s="58"/>
      <c r="B66" s="58"/>
      <c r="C66" s="58"/>
      <c r="D66" s="58"/>
      <c r="E66" s="58"/>
      <c r="F66" s="58"/>
      <c r="G66" s="58"/>
      <c r="H66" s="58"/>
      <c r="I66" s="74">
        <f t="shared" ca="1" si="21"/>
        <v>0</v>
      </c>
      <c r="J66" s="58"/>
      <c r="K66" s="35" t="str">
        <f t="shared" ca="1" si="1"/>
        <v>NOT TRAINED</v>
      </c>
      <c r="L66" s="58"/>
      <c r="M66" s="35" t="str">
        <f t="shared" ca="1" si="2"/>
        <v>NOT TRAINED</v>
      </c>
      <c r="N66" s="58"/>
      <c r="O66" s="51" t="str">
        <f t="shared" ca="1" si="3"/>
        <v>NOT TRAINED</v>
      </c>
      <c r="P66" s="58"/>
      <c r="Q66" s="35" t="str">
        <f t="shared" ca="1" si="4"/>
        <v>NOT TRAINED</v>
      </c>
      <c r="R66" s="58"/>
      <c r="S66" s="42" t="str">
        <f t="shared" ca="1" si="5"/>
        <v>NOT TRAINED</v>
      </c>
      <c r="T66" s="58"/>
      <c r="U66" s="38" t="str">
        <f t="shared" ca="1" si="6"/>
        <v>NOT TRAINED</v>
      </c>
      <c r="V66" s="58"/>
      <c r="W66" s="38" t="str">
        <f t="shared" ca="1" si="7"/>
        <v>NOT TRAINED</v>
      </c>
      <c r="X66" s="58"/>
      <c r="Y66" s="38" t="str">
        <f t="shared" ca="1" si="8"/>
        <v>NOT TRAINED</v>
      </c>
      <c r="Z66" s="58"/>
      <c r="AA66" s="38" t="str">
        <f t="shared" ca="1" si="9"/>
        <v>NOT TRAINED</v>
      </c>
      <c r="AB66" s="58"/>
      <c r="AC66" s="38" t="str">
        <f t="shared" ca="1" si="10"/>
        <v>NOT TRAINED</v>
      </c>
      <c r="AD66" s="58"/>
      <c r="AE66" s="38" t="str">
        <f t="shared" ca="1" si="11"/>
        <v>NOT TRAINED</v>
      </c>
      <c r="AF66" s="58"/>
      <c r="AG66" s="38" t="str">
        <f t="shared" ca="1" si="12"/>
        <v>NOT TRAINED</v>
      </c>
      <c r="AH66" s="58"/>
      <c r="AI66" s="42" t="str">
        <f t="shared" ca="1" si="13"/>
        <v>NOT TRAINED</v>
      </c>
      <c r="AJ66" s="58"/>
      <c r="AK66" s="35" t="str">
        <f t="shared" ca="1" si="14"/>
        <v>NOT TRAINED</v>
      </c>
      <c r="AL66" s="58"/>
      <c r="AM66" s="42" t="str">
        <f t="shared" ca="1" si="15"/>
        <v>NOT TRAINED</v>
      </c>
      <c r="AN66" s="58"/>
      <c r="AO66" s="38" t="str">
        <f t="shared" ca="1" si="16"/>
        <v>NOT TRAINED</v>
      </c>
      <c r="AP66" s="58"/>
      <c r="AQ66" s="38" t="str">
        <f t="shared" ca="1" si="17"/>
        <v>NOT TRAINED</v>
      </c>
      <c r="AR66" s="58"/>
      <c r="AS66" s="38" t="str">
        <f t="shared" ca="1" si="18"/>
        <v>NOT TRAINED</v>
      </c>
      <c r="AT66" s="58"/>
      <c r="AU66" s="38" t="str">
        <f t="shared" ca="1" si="19"/>
        <v>NOT TRAINED</v>
      </c>
      <c r="AV66" s="58"/>
      <c r="AW66" s="35" t="str">
        <f t="shared" ca="1" si="20"/>
        <v>NOT TRAINED</v>
      </c>
    </row>
    <row r="67" spans="1:49" ht="15" customHeight="1" x14ac:dyDescent="0.2">
      <c r="A67" s="58"/>
      <c r="B67" s="58"/>
      <c r="C67" s="58"/>
      <c r="D67" s="58"/>
      <c r="E67" s="58"/>
      <c r="F67" s="58"/>
      <c r="G67" s="58"/>
      <c r="H67" s="58"/>
      <c r="I67" s="74">
        <f t="shared" ca="1" si="21"/>
        <v>0</v>
      </c>
      <c r="J67" s="58"/>
      <c r="K67" s="35" t="str">
        <f t="shared" ca="1" si="1"/>
        <v>NOT TRAINED</v>
      </c>
      <c r="L67" s="58"/>
      <c r="M67" s="35" t="str">
        <f t="shared" ca="1" si="2"/>
        <v>NOT TRAINED</v>
      </c>
      <c r="N67" s="58"/>
      <c r="O67" s="51" t="str">
        <f t="shared" ca="1" si="3"/>
        <v>NOT TRAINED</v>
      </c>
      <c r="P67" s="58"/>
      <c r="Q67" s="35" t="str">
        <f t="shared" ca="1" si="4"/>
        <v>NOT TRAINED</v>
      </c>
      <c r="R67" s="58"/>
      <c r="S67" s="42" t="str">
        <f t="shared" ca="1" si="5"/>
        <v>NOT TRAINED</v>
      </c>
      <c r="T67" s="58"/>
      <c r="U67" s="38" t="str">
        <f t="shared" ca="1" si="6"/>
        <v>NOT TRAINED</v>
      </c>
      <c r="V67" s="58"/>
      <c r="W67" s="38" t="str">
        <f t="shared" ca="1" si="7"/>
        <v>NOT TRAINED</v>
      </c>
      <c r="X67" s="58"/>
      <c r="Y67" s="38" t="str">
        <f t="shared" ca="1" si="8"/>
        <v>NOT TRAINED</v>
      </c>
      <c r="Z67" s="58"/>
      <c r="AA67" s="38" t="str">
        <f t="shared" ca="1" si="9"/>
        <v>NOT TRAINED</v>
      </c>
      <c r="AB67" s="58"/>
      <c r="AC67" s="38" t="str">
        <f t="shared" ca="1" si="10"/>
        <v>NOT TRAINED</v>
      </c>
      <c r="AD67" s="58"/>
      <c r="AE67" s="38" t="str">
        <f t="shared" ca="1" si="11"/>
        <v>NOT TRAINED</v>
      </c>
      <c r="AF67" s="58"/>
      <c r="AG67" s="38" t="str">
        <f t="shared" ca="1" si="12"/>
        <v>NOT TRAINED</v>
      </c>
      <c r="AH67" s="58"/>
      <c r="AI67" s="42" t="str">
        <f t="shared" ca="1" si="13"/>
        <v>NOT TRAINED</v>
      </c>
      <c r="AJ67" s="58"/>
      <c r="AK67" s="35" t="str">
        <f t="shared" ca="1" si="14"/>
        <v>NOT TRAINED</v>
      </c>
      <c r="AL67" s="58"/>
      <c r="AM67" s="42" t="str">
        <f t="shared" ca="1" si="15"/>
        <v>NOT TRAINED</v>
      </c>
      <c r="AN67" s="58"/>
      <c r="AO67" s="38" t="str">
        <f t="shared" ca="1" si="16"/>
        <v>NOT TRAINED</v>
      </c>
      <c r="AP67" s="58"/>
      <c r="AQ67" s="38" t="str">
        <f t="shared" ca="1" si="17"/>
        <v>NOT TRAINED</v>
      </c>
      <c r="AR67" s="58"/>
      <c r="AS67" s="38" t="str">
        <f t="shared" ca="1" si="18"/>
        <v>NOT TRAINED</v>
      </c>
      <c r="AT67" s="58"/>
      <c r="AU67" s="38" t="str">
        <f t="shared" ca="1" si="19"/>
        <v>NOT TRAINED</v>
      </c>
      <c r="AV67" s="58"/>
      <c r="AW67" s="35" t="str">
        <f t="shared" ca="1" si="20"/>
        <v>NOT TRAINED</v>
      </c>
    </row>
    <row r="68" spans="1:49" ht="15" customHeight="1" x14ac:dyDescent="0.2">
      <c r="A68" s="58"/>
      <c r="B68" s="58"/>
      <c r="C68" s="58"/>
      <c r="D68" s="58"/>
      <c r="E68" s="58"/>
      <c r="F68" s="58"/>
      <c r="G68" s="58"/>
      <c r="H68" s="58"/>
      <c r="I68" s="74">
        <f t="shared" ca="1" si="21"/>
        <v>0</v>
      </c>
      <c r="J68" s="58"/>
      <c r="K68" s="35" t="str">
        <f t="shared" ca="1" si="1"/>
        <v>NOT TRAINED</v>
      </c>
      <c r="L68" s="58"/>
      <c r="M68" s="35" t="str">
        <f t="shared" ca="1" si="2"/>
        <v>NOT TRAINED</v>
      </c>
      <c r="N68" s="58"/>
      <c r="O68" s="51" t="str">
        <f t="shared" ca="1" si="3"/>
        <v>NOT TRAINED</v>
      </c>
      <c r="P68" s="58"/>
      <c r="Q68" s="35" t="str">
        <f t="shared" ca="1" si="4"/>
        <v>NOT TRAINED</v>
      </c>
      <c r="R68" s="58"/>
      <c r="S68" s="42" t="str">
        <f t="shared" ca="1" si="5"/>
        <v>NOT TRAINED</v>
      </c>
      <c r="T68" s="58"/>
      <c r="U68" s="38" t="str">
        <f t="shared" ca="1" si="6"/>
        <v>NOT TRAINED</v>
      </c>
      <c r="V68" s="58"/>
      <c r="W68" s="38" t="str">
        <f t="shared" ca="1" si="7"/>
        <v>NOT TRAINED</v>
      </c>
      <c r="X68" s="58"/>
      <c r="Y68" s="38" t="str">
        <f t="shared" ca="1" si="8"/>
        <v>NOT TRAINED</v>
      </c>
      <c r="Z68" s="58"/>
      <c r="AA68" s="38" t="str">
        <f t="shared" ca="1" si="9"/>
        <v>NOT TRAINED</v>
      </c>
      <c r="AB68" s="58"/>
      <c r="AC68" s="38" t="str">
        <f t="shared" ca="1" si="10"/>
        <v>NOT TRAINED</v>
      </c>
      <c r="AD68" s="58"/>
      <c r="AE68" s="38" t="str">
        <f t="shared" ca="1" si="11"/>
        <v>NOT TRAINED</v>
      </c>
      <c r="AF68" s="58"/>
      <c r="AG68" s="38" t="str">
        <f t="shared" ca="1" si="12"/>
        <v>NOT TRAINED</v>
      </c>
      <c r="AH68" s="58"/>
      <c r="AI68" s="42" t="str">
        <f t="shared" ca="1" si="13"/>
        <v>NOT TRAINED</v>
      </c>
      <c r="AJ68" s="58"/>
      <c r="AK68" s="35" t="str">
        <f t="shared" ca="1" si="14"/>
        <v>NOT TRAINED</v>
      </c>
      <c r="AL68" s="58"/>
      <c r="AM68" s="42" t="str">
        <f t="shared" ca="1" si="15"/>
        <v>NOT TRAINED</v>
      </c>
      <c r="AN68" s="58"/>
      <c r="AO68" s="38" t="str">
        <f t="shared" ca="1" si="16"/>
        <v>NOT TRAINED</v>
      </c>
      <c r="AP68" s="58"/>
      <c r="AQ68" s="38" t="str">
        <f t="shared" ca="1" si="17"/>
        <v>NOT TRAINED</v>
      </c>
      <c r="AR68" s="58"/>
      <c r="AS68" s="38" t="str">
        <f t="shared" ca="1" si="18"/>
        <v>NOT TRAINED</v>
      </c>
      <c r="AT68" s="58"/>
      <c r="AU68" s="38" t="str">
        <f t="shared" ca="1" si="19"/>
        <v>NOT TRAINED</v>
      </c>
      <c r="AV68" s="58"/>
      <c r="AW68" s="35" t="str">
        <f t="shared" ca="1" si="20"/>
        <v>NOT TRAINED</v>
      </c>
    </row>
    <row r="69" spans="1:49" ht="15" customHeight="1" x14ac:dyDescent="0.2">
      <c r="A69" s="58"/>
      <c r="B69" s="58"/>
      <c r="C69" s="58"/>
      <c r="D69" s="58"/>
      <c r="E69" s="58"/>
      <c r="F69" s="58"/>
      <c r="G69" s="58"/>
      <c r="H69" s="58"/>
      <c r="I69" s="74">
        <f t="shared" ca="1" si="21"/>
        <v>0</v>
      </c>
      <c r="J69" s="58"/>
      <c r="K69" s="35" t="str">
        <f t="shared" ca="1" si="1"/>
        <v>NOT TRAINED</v>
      </c>
      <c r="L69" s="58"/>
      <c r="M69" s="35" t="str">
        <f t="shared" ca="1" si="2"/>
        <v>NOT TRAINED</v>
      </c>
      <c r="N69" s="58"/>
      <c r="O69" s="51" t="str">
        <f t="shared" ca="1" si="3"/>
        <v>NOT TRAINED</v>
      </c>
      <c r="P69" s="58"/>
      <c r="Q69" s="35" t="str">
        <f t="shared" ca="1" si="4"/>
        <v>NOT TRAINED</v>
      </c>
      <c r="R69" s="58"/>
      <c r="S69" s="42" t="str">
        <f t="shared" ca="1" si="5"/>
        <v>NOT TRAINED</v>
      </c>
      <c r="T69" s="58"/>
      <c r="U69" s="38" t="str">
        <f t="shared" ca="1" si="6"/>
        <v>NOT TRAINED</v>
      </c>
      <c r="V69" s="58"/>
      <c r="W69" s="38" t="str">
        <f t="shared" ca="1" si="7"/>
        <v>NOT TRAINED</v>
      </c>
      <c r="X69" s="58"/>
      <c r="Y69" s="38" t="str">
        <f t="shared" ca="1" si="8"/>
        <v>NOT TRAINED</v>
      </c>
      <c r="Z69" s="58"/>
      <c r="AA69" s="38" t="str">
        <f t="shared" ca="1" si="9"/>
        <v>NOT TRAINED</v>
      </c>
      <c r="AB69" s="58"/>
      <c r="AC69" s="38" t="str">
        <f t="shared" ca="1" si="10"/>
        <v>NOT TRAINED</v>
      </c>
      <c r="AD69" s="58"/>
      <c r="AE69" s="38" t="str">
        <f t="shared" ca="1" si="11"/>
        <v>NOT TRAINED</v>
      </c>
      <c r="AF69" s="58"/>
      <c r="AG69" s="38" t="str">
        <f t="shared" ca="1" si="12"/>
        <v>NOT TRAINED</v>
      </c>
      <c r="AH69" s="58"/>
      <c r="AI69" s="42" t="str">
        <f t="shared" ca="1" si="13"/>
        <v>NOT TRAINED</v>
      </c>
      <c r="AJ69" s="58"/>
      <c r="AK69" s="35" t="str">
        <f t="shared" ca="1" si="14"/>
        <v>NOT TRAINED</v>
      </c>
      <c r="AL69" s="58"/>
      <c r="AM69" s="42" t="str">
        <f t="shared" ca="1" si="15"/>
        <v>NOT TRAINED</v>
      </c>
      <c r="AN69" s="58"/>
      <c r="AO69" s="38" t="str">
        <f t="shared" ca="1" si="16"/>
        <v>NOT TRAINED</v>
      </c>
      <c r="AP69" s="58"/>
      <c r="AQ69" s="38" t="str">
        <f t="shared" ca="1" si="17"/>
        <v>NOT TRAINED</v>
      </c>
      <c r="AR69" s="58"/>
      <c r="AS69" s="38" t="str">
        <f t="shared" ca="1" si="18"/>
        <v>NOT TRAINED</v>
      </c>
      <c r="AT69" s="58"/>
      <c r="AU69" s="38" t="str">
        <f t="shared" ca="1" si="19"/>
        <v>NOT TRAINED</v>
      </c>
      <c r="AV69" s="58"/>
      <c r="AW69" s="35" t="str">
        <f t="shared" ca="1" si="20"/>
        <v>NOT TRAINED</v>
      </c>
    </row>
    <row r="70" spans="1:49" ht="15" customHeight="1" x14ac:dyDescent="0.2">
      <c r="A70" s="58"/>
      <c r="B70" s="58"/>
      <c r="C70" s="58"/>
      <c r="D70" s="58"/>
      <c r="E70" s="58"/>
      <c r="F70" s="58"/>
      <c r="G70" s="58"/>
      <c r="H70" s="58"/>
      <c r="I70" s="74">
        <f t="shared" ca="1" si="21"/>
        <v>0</v>
      </c>
      <c r="J70" s="58"/>
      <c r="K70" s="35" t="str">
        <f t="shared" ca="1" si="1"/>
        <v>NOT TRAINED</v>
      </c>
      <c r="L70" s="58"/>
      <c r="M70" s="35" t="str">
        <f t="shared" ca="1" si="2"/>
        <v>NOT TRAINED</v>
      </c>
      <c r="N70" s="58"/>
      <c r="O70" s="51" t="str">
        <f t="shared" ca="1" si="3"/>
        <v>NOT TRAINED</v>
      </c>
      <c r="P70" s="58"/>
      <c r="Q70" s="35" t="str">
        <f t="shared" ca="1" si="4"/>
        <v>NOT TRAINED</v>
      </c>
      <c r="R70" s="58"/>
      <c r="S70" s="42" t="str">
        <f t="shared" ca="1" si="5"/>
        <v>NOT TRAINED</v>
      </c>
      <c r="T70" s="58"/>
      <c r="U70" s="38" t="str">
        <f t="shared" ca="1" si="6"/>
        <v>NOT TRAINED</v>
      </c>
      <c r="V70" s="58"/>
      <c r="W70" s="38" t="str">
        <f t="shared" ca="1" si="7"/>
        <v>NOT TRAINED</v>
      </c>
      <c r="X70" s="58"/>
      <c r="Y70" s="38" t="str">
        <f t="shared" ca="1" si="8"/>
        <v>NOT TRAINED</v>
      </c>
      <c r="Z70" s="58"/>
      <c r="AA70" s="38" t="str">
        <f t="shared" ca="1" si="9"/>
        <v>NOT TRAINED</v>
      </c>
      <c r="AB70" s="58"/>
      <c r="AC70" s="38" t="str">
        <f t="shared" ca="1" si="10"/>
        <v>NOT TRAINED</v>
      </c>
      <c r="AD70" s="58"/>
      <c r="AE70" s="38" t="str">
        <f t="shared" ca="1" si="11"/>
        <v>NOT TRAINED</v>
      </c>
      <c r="AF70" s="58"/>
      <c r="AG70" s="38" t="str">
        <f t="shared" ca="1" si="12"/>
        <v>NOT TRAINED</v>
      </c>
      <c r="AH70" s="58"/>
      <c r="AI70" s="42" t="str">
        <f t="shared" ca="1" si="13"/>
        <v>NOT TRAINED</v>
      </c>
      <c r="AJ70" s="58"/>
      <c r="AK70" s="35" t="str">
        <f t="shared" ca="1" si="14"/>
        <v>NOT TRAINED</v>
      </c>
      <c r="AL70" s="58"/>
      <c r="AM70" s="42" t="str">
        <f t="shared" ca="1" si="15"/>
        <v>NOT TRAINED</v>
      </c>
      <c r="AN70" s="58"/>
      <c r="AO70" s="38" t="str">
        <f t="shared" ca="1" si="16"/>
        <v>NOT TRAINED</v>
      </c>
      <c r="AP70" s="58"/>
      <c r="AQ70" s="38" t="str">
        <f t="shared" ca="1" si="17"/>
        <v>NOT TRAINED</v>
      </c>
      <c r="AR70" s="58"/>
      <c r="AS70" s="38" t="str">
        <f t="shared" ca="1" si="18"/>
        <v>NOT TRAINED</v>
      </c>
      <c r="AT70" s="58"/>
      <c r="AU70" s="38" t="str">
        <f t="shared" ca="1" si="19"/>
        <v>NOT TRAINED</v>
      </c>
      <c r="AV70" s="58"/>
      <c r="AW70" s="35" t="str">
        <f t="shared" ca="1" si="20"/>
        <v>NOT TRAINED</v>
      </c>
    </row>
    <row r="71" spans="1:49" ht="15" customHeight="1" x14ac:dyDescent="0.2">
      <c r="A71" s="58"/>
      <c r="B71" s="58"/>
      <c r="C71" s="58"/>
      <c r="D71" s="58"/>
      <c r="E71" s="58"/>
      <c r="F71" s="58"/>
      <c r="G71" s="58"/>
      <c r="H71" s="58"/>
      <c r="I71" s="74">
        <f t="shared" ca="1" si="21"/>
        <v>0</v>
      </c>
      <c r="J71" s="58"/>
      <c r="K71" s="35" t="str">
        <f t="shared" ca="1" si="1"/>
        <v>NOT TRAINED</v>
      </c>
      <c r="L71" s="58"/>
      <c r="M71" s="35" t="str">
        <f t="shared" ca="1" si="2"/>
        <v>NOT TRAINED</v>
      </c>
      <c r="N71" s="58"/>
      <c r="O71" s="51" t="str">
        <f t="shared" ca="1" si="3"/>
        <v>NOT TRAINED</v>
      </c>
      <c r="P71" s="58"/>
      <c r="Q71" s="35" t="str">
        <f t="shared" ca="1" si="4"/>
        <v>NOT TRAINED</v>
      </c>
      <c r="R71" s="58"/>
      <c r="S71" s="42" t="str">
        <f t="shared" ca="1" si="5"/>
        <v>NOT TRAINED</v>
      </c>
      <c r="T71" s="58"/>
      <c r="U71" s="38" t="str">
        <f t="shared" ca="1" si="6"/>
        <v>NOT TRAINED</v>
      </c>
      <c r="V71" s="58"/>
      <c r="W71" s="38" t="str">
        <f t="shared" ca="1" si="7"/>
        <v>NOT TRAINED</v>
      </c>
      <c r="X71" s="58"/>
      <c r="Y71" s="38" t="str">
        <f t="shared" ca="1" si="8"/>
        <v>NOT TRAINED</v>
      </c>
      <c r="Z71" s="58"/>
      <c r="AA71" s="38" t="str">
        <f t="shared" ca="1" si="9"/>
        <v>NOT TRAINED</v>
      </c>
      <c r="AB71" s="58"/>
      <c r="AC71" s="38" t="str">
        <f t="shared" ca="1" si="10"/>
        <v>NOT TRAINED</v>
      </c>
      <c r="AD71" s="58"/>
      <c r="AE71" s="38" t="str">
        <f t="shared" ca="1" si="11"/>
        <v>NOT TRAINED</v>
      </c>
      <c r="AF71" s="58"/>
      <c r="AG71" s="38" t="str">
        <f t="shared" ca="1" si="12"/>
        <v>NOT TRAINED</v>
      </c>
      <c r="AH71" s="58"/>
      <c r="AI71" s="42" t="str">
        <f t="shared" ca="1" si="13"/>
        <v>NOT TRAINED</v>
      </c>
      <c r="AJ71" s="58"/>
      <c r="AK71" s="35" t="str">
        <f t="shared" ca="1" si="14"/>
        <v>NOT TRAINED</v>
      </c>
      <c r="AL71" s="58"/>
      <c r="AM71" s="42" t="str">
        <f t="shared" ca="1" si="15"/>
        <v>NOT TRAINED</v>
      </c>
      <c r="AN71" s="58"/>
      <c r="AO71" s="38" t="str">
        <f t="shared" ca="1" si="16"/>
        <v>NOT TRAINED</v>
      </c>
      <c r="AP71" s="58"/>
      <c r="AQ71" s="38" t="str">
        <f t="shared" ca="1" si="17"/>
        <v>NOT TRAINED</v>
      </c>
      <c r="AR71" s="58"/>
      <c r="AS71" s="38" t="str">
        <f t="shared" ca="1" si="18"/>
        <v>NOT TRAINED</v>
      </c>
      <c r="AT71" s="58"/>
      <c r="AU71" s="38" t="str">
        <f t="shared" ca="1" si="19"/>
        <v>NOT TRAINED</v>
      </c>
      <c r="AV71" s="58"/>
      <c r="AW71" s="35" t="str">
        <f t="shared" ca="1" si="20"/>
        <v>NOT TRAINED</v>
      </c>
    </row>
    <row r="72" spans="1:49" ht="15" customHeight="1" x14ac:dyDescent="0.2">
      <c r="A72" s="58"/>
      <c r="B72" s="58"/>
      <c r="C72" s="58"/>
      <c r="D72" s="58"/>
      <c r="E72" s="58"/>
      <c r="F72" s="58"/>
      <c r="G72" s="58"/>
      <c r="H72" s="58"/>
      <c r="I72" s="74">
        <f t="shared" ca="1" si="21"/>
        <v>0</v>
      </c>
      <c r="J72" s="58"/>
      <c r="K72" s="35" t="str">
        <f t="shared" ca="1" si="1"/>
        <v>NOT TRAINED</v>
      </c>
      <c r="L72" s="58"/>
      <c r="M72" s="35" t="str">
        <f t="shared" ca="1" si="2"/>
        <v>NOT TRAINED</v>
      </c>
      <c r="N72" s="58"/>
      <c r="O72" s="51" t="str">
        <f t="shared" ca="1" si="3"/>
        <v>NOT TRAINED</v>
      </c>
      <c r="P72" s="58"/>
      <c r="Q72" s="35" t="str">
        <f t="shared" ca="1" si="4"/>
        <v>NOT TRAINED</v>
      </c>
      <c r="R72" s="58"/>
      <c r="S72" s="42" t="str">
        <f t="shared" ca="1" si="5"/>
        <v>NOT TRAINED</v>
      </c>
      <c r="T72" s="58"/>
      <c r="U72" s="38" t="str">
        <f t="shared" ca="1" si="6"/>
        <v>NOT TRAINED</v>
      </c>
      <c r="V72" s="58"/>
      <c r="W72" s="38" t="str">
        <f t="shared" ca="1" si="7"/>
        <v>NOT TRAINED</v>
      </c>
      <c r="X72" s="58"/>
      <c r="Y72" s="38" t="str">
        <f t="shared" ca="1" si="8"/>
        <v>NOT TRAINED</v>
      </c>
      <c r="Z72" s="58"/>
      <c r="AA72" s="38" t="str">
        <f t="shared" ca="1" si="9"/>
        <v>NOT TRAINED</v>
      </c>
      <c r="AB72" s="58"/>
      <c r="AC72" s="38" t="str">
        <f t="shared" ca="1" si="10"/>
        <v>NOT TRAINED</v>
      </c>
      <c r="AD72" s="58"/>
      <c r="AE72" s="38" t="str">
        <f t="shared" ca="1" si="11"/>
        <v>NOT TRAINED</v>
      </c>
      <c r="AF72" s="58"/>
      <c r="AG72" s="38" t="str">
        <f t="shared" ca="1" si="12"/>
        <v>NOT TRAINED</v>
      </c>
      <c r="AH72" s="58"/>
      <c r="AI72" s="42" t="str">
        <f t="shared" ca="1" si="13"/>
        <v>NOT TRAINED</v>
      </c>
      <c r="AJ72" s="58"/>
      <c r="AK72" s="35" t="str">
        <f t="shared" ca="1" si="14"/>
        <v>NOT TRAINED</v>
      </c>
      <c r="AL72" s="58"/>
      <c r="AM72" s="42" t="str">
        <f t="shared" ca="1" si="15"/>
        <v>NOT TRAINED</v>
      </c>
      <c r="AN72" s="58"/>
      <c r="AO72" s="38" t="str">
        <f t="shared" ca="1" si="16"/>
        <v>NOT TRAINED</v>
      </c>
      <c r="AP72" s="58"/>
      <c r="AQ72" s="38" t="str">
        <f t="shared" ca="1" si="17"/>
        <v>NOT TRAINED</v>
      </c>
      <c r="AR72" s="58"/>
      <c r="AS72" s="38" t="str">
        <f t="shared" ca="1" si="18"/>
        <v>NOT TRAINED</v>
      </c>
      <c r="AT72" s="58"/>
      <c r="AU72" s="38" t="str">
        <f t="shared" ca="1" si="19"/>
        <v>NOT TRAINED</v>
      </c>
      <c r="AV72" s="58"/>
      <c r="AW72" s="35" t="str">
        <f t="shared" ca="1" si="20"/>
        <v>NOT TRAINED</v>
      </c>
    </row>
    <row r="73" spans="1:49" ht="15" customHeight="1" x14ac:dyDescent="0.2">
      <c r="A73" s="58"/>
      <c r="B73" s="58"/>
      <c r="C73" s="58"/>
      <c r="D73" s="58"/>
      <c r="E73" s="58"/>
      <c r="F73" s="58"/>
      <c r="G73" s="58"/>
      <c r="H73" s="58"/>
      <c r="I73" s="74">
        <f t="shared" ca="1" si="21"/>
        <v>0</v>
      </c>
      <c r="J73" s="58"/>
      <c r="K73" s="35" t="str">
        <f t="shared" ca="1" si="1"/>
        <v>NOT TRAINED</v>
      </c>
      <c r="L73" s="58"/>
      <c r="M73" s="35" t="str">
        <f t="shared" ca="1" si="2"/>
        <v>NOT TRAINED</v>
      </c>
      <c r="N73" s="58"/>
      <c r="O73" s="51" t="str">
        <f t="shared" ca="1" si="3"/>
        <v>NOT TRAINED</v>
      </c>
      <c r="P73" s="58"/>
      <c r="Q73" s="35" t="str">
        <f t="shared" ca="1" si="4"/>
        <v>NOT TRAINED</v>
      </c>
      <c r="R73" s="58"/>
      <c r="S73" s="42" t="str">
        <f t="shared" ca="1" si="5"/>
        <v>NOT TRAINED</v>
      </c>
      <c r="T73" s="58"/>
      <c r="U73" s="38" t="str">
        <f t="shared" ca="1" si="6"/>
        <v>NOT TRAINED</v>
      </c>
      <c r="V73" s="58"/>
      <c r="W73" s="38" t="str">
        <f t="shared" ca="1" si="7"/>
        <v>NOT TRAINED</v>
      </c>
      <c r="X73" s="58"/>
      <c r="Y73" s="38" t="str">
        <f t="shared" ca="1" si="8"/>
        <v>NOT TRAINED</v>
      </c>
      <c r="Z73" s="58"/>
      <c r="AA73" s="38" t="str">
        <f t="shared" ca="1" si="9"/>
        <v>NOT TRAINED</v>
      </c>
      <c r="AB73" s="58"/>
      <c r="AC73" s="38" t="str">
        <f t="shared" ca="1" si="10"/>
        <v>NOT TRAINED</v>
      </c>
      <c r="AD73" s="58"/>
      <c r="AE73" s="38" t="str">
        <f t="shared" ca="1" si="11"/>
        <v>NOT TRAINED</v>
      </c>
      <c r="AF73" s="58"/>
      <c r="AG73" s="38" t="str">
        <f t="shared" ca="1" si="12"/>
        <v>NOT TRAINED</v>
      </c>
      <c r="AH73" s="58"/>
      <c r="AI73" s="42" t="str">
        <f t="shared" ca="1" si="13"/>
        <v>NOT TRAINED</v>
      </c>
      <c r="AJ73" s="58"/>
      <c r="AK73" s="35" t="str">
        <f t="shared" ca="1" si="14"/>
        <v>NOT TRAINED</v>
      </c>
      <c r="AL73" s="58"/>
      <c r="AM73" s="42" t="str">
        <f t="shared" ca="1" si="15"/>
        <v>NOT TRAINED</v>
      </c>
      <c r="AN73" s="58"/>
      <c r="AO73" s="38" t="str">
        <f t="shared" ca="1" si="16"/>
        <v>NOT TRAINED</v>
      </c>
      <c r="AP73" s="58"/>
      <c r="AQ73" s="38" t="str">
        <f t="shared" ca="1" si="17"/>
        <v>NOT TRAINED</v>
      </c>
      <c r="AR73" s="58"/>
      <c r="AS73" s="38" t="str">
        <f t="shared" ca="1" si="18"/>
        <v>NOT TRAINED</v>
      </c>
      <c r="AT73" s="58"/>
      <c r="AU73" s="38" t="str">
        <f t="shared" ca="1" si="19"/>
        <v>NOT TRAINED</v>
      </c>
      <c r="AV73" s="58"/>
      <c r="AW73" s="35" t="str">
        <f t="shared" ca="1" si="20"/>
        <v>NOT TRAINED</v>
      </c>
    </row>
    <row r="74" spans="1:49" ht="15" customHeight="1" x14ac:dyDescent="0.2">
      <c r="A74" s="58"/>
      <c r="B74" s="58"/>
      <c r="C74" s="58"/>
      <c r="D74" s="58"/>
      <c r="E74" s="58"/>
      <c r="F74" s="58"/>
      <c r="G74" s="58"/>
      <c r="H74" s="58"/>
      <c r="I74" s="74">
        <f t="shared" ca="1" si="21"/>
        <v>0</v>
      </c>
      <c r="J74" s="58"/>
      <c r="K74" s="35" t="str">
        <f t="shared" ca="1" si="1"/>
        <v>NOT TRAINED</v>
      </c>
      <c r="L74" s="58"/>
      <c r="M74" s="35" t="str">
        <f t="shared" ca="1" si="2"/>
        <v>NOT TRAINED</v>
      </c>
      <c r="N74" s="58"/>
      <c r="O74" s="51" t="str">
        <f t="shared" ca="1" si="3"/>
        <v>NOT TRAINED</v>
      </c>
      <c r="P74" s="58"/>
      <c r="Q74" s="35" t="str">
        <f t="shared" ca="1" si="4"/>
        <v>NOT TRAINED</v>
      </c>
      <c r="R74" s="58"/>
      <c r="S74" s="42" t="str">
        <f t="shared" ca="1" si="5"/>
        <v>NOT TRAINED</v>
      </c>
      <c r="T74" s="58"/>
      <c r="U74" s="38" t="str">
        <f t="shared" ca="1" si="6"/>
        <v>NOT TRAINED</v>
      </c>
      <c r="V74" s="58"/>
      <c r="W74" s="38" t="str">
        <f t="shared" ca="1" si="7"/>
        <v>NOT TRAINED</v>
      </c>
      <c r="X74" s="58"/>
      <c r="Y74" s="38" t="str">
        <f t="shared" ca="1" si="8"/>
        <v>NOT TRAINED</v>
      </c>
      <c r="Z74" s="58"/>
      <c r="AA74" s="38" t="str">
        <f t="shared" ca="1" si="9"/>
        <v>NOT TRAINED</v>
      </c>
      <c r="AB74" s="58"/>
      <c r="AC74" s="38" t="str">
        <f t="shared" ca="1" si="10"/>
        <v>NOT TRAINED</v>
      </c>
      <c r="AD74" s="58"/>
      <c r="AE74" s="38" t="str">
        <f t="shared" ca="1" si="11"/>
        <v>NOT TRAINED</v>
      </c>
      <c r="AF74" s="58"/>
      <c r="AG74" s="38" t="str">
        <f t="shared" ca="1" si="12"/>
        <v>NOT TRAINED</v>
      </c>
      <c r="AH74" s="58"/>
      <c r="AI74" s="42" t="str">
        <f t="shared" ca="1" si="13"/>
        <v>NOT TRAINED</v>
      </c>
      <c r="AJ74" s="58"/>
      <c r="AK74" s="35" t="str">
        <f t="shared" ca="1" si="14"/>
        <v>NOT TRAINED</v>
      </c>
      <c r="AL74" s="58"/>
      <c r="AM74" s="42" t="str">
        <f t="shared" ca="1" si="15"/>
        <v>NOT TRAINED</v>
      </c>
      <c r="AN74" s="58"/>
      <c r="AO74" s="38" t="str">
        <f t="shared" ca="1" si="16"/>
        <v>NOT TRAINED</v>
      </c>
      <c r="AP74" s="58"/>
      <c r="AQ74" s="38" t="str">
        <f t="shared" ca="1" si="17"/>
        <v>NOT TRAINED</v>
      </c>
      <c r="AR74" s="58"/>
      <c r="AS74" s="38" t="str">
        <f t="shared" ca="1" si="18"/>
        <v>NOT TRAINED</v>
      </c>
      <c r="AT74" s="58"/>
      <c r="AU74" s="38" t="str">
        <f t="shared" ca="1" si="19"/>
        <v>NOT TRAINED</v>
      </c>
      <c r="AV74" s="58"/>
      <c r="AW74" s="35" t="str">
        <f t="shared" ca="1" si="20"/>
        <v>NOT TRAINED</v>
      </c>
    </row>
    <row r="75" spans="1:49" ht="15" customHeight="1" x14ac:dyDescent="0.2">
      <c r="A75" s="58"/>
      <c r="B75" s="58"/>
      <c r="C75" s="58"/>
      <c r="D75" s="58"/>
      <c r="E75" s="58"/>
      <c r="F75" s="58"/>
      <c r="G75" s="58"/>
      <c r="H75" s="58"/>
      <c r="I75" s="74">
        <f t="shared" ca="1" si="21"/>
        <v>0</v>
      </c>
      <c r="J75" s="58"/>
      <c r="K75" s="35" t="str">
        <f t="shared" ca="1" si="1"/>
        <v>NOT TRAINED</v>
      </c>
      <c r="L75" s="58"/>
      <c r="M75" s="35" t="str">
        <f t="shared" ca="1" si="2"/>
        <v>NOT TRAINED</v>
      </c>
      <c r="N75" s="58"/>
      <c r="O75" s="51" t="str">
        <f t="shared" ca="1" si="3"/>
        <v>NOT TRAINED</v>
      </c>
      <c r="P75" s="58"/>
      <c r="Q75" s="35" t="str">
        <f t="shared" ca="1" si="4"/>
        <v>NOT TRAINED</v>
      </c>
      <c r="R75" s="58"/>
      <c r="S75" s="42" t="str">
        <f t="shared" ca="1" si="5"/>
        <v>NOT TRAINED</v>
      </c>
      <c r="T75" s="58"/>
      <c r="U75" s="38" t="str">
        <f t="shared" ca="1" si="6"/>
        <v>NOT TRAINED</v>
      </c>
      <c r="V75" s="58"/>
      <c r="W75" s="38" t="str">
        <f t="shared" ca="1" si="7"/>
        <v>NOT TRAINED</v>
      </c>
      <c r="X75" s="58"/>
      <c r="Y75" s="38" t="str">
        <f t="shared" ca="1" si="8"/>
        <v>NOT TRAINED</v>
      </c>
      <c r="Z75" s="58"/>
      <c r="AA75" s="38" t="str">
        <f t="shared" ca="1" si="9"/>
        <v>NOT TRAINED</v>
      </c>
      <c r="AB75" s="58"/>
      <c r="AC75" s="38" t="str">
        <f t="shared" ca="1" si="10"/>
        <v>NOT TRAINED</v>
      </c>
      <c r="AD75" s="58"/>
      <c r="AE75" s="38" t="str">
        <f t="shared" ca="1" si="11"/>
        <v>NOT TRAINED</v>
      </c>
      <c r="AF75" s="58"/>
      <c r="AG75" s="38" t="str">
        <f t="shared" ca="1" si="12"/>
        <v>NOT TRAINED</v>
      </c>
      <c r="AH75" s="58"/>
      <c r="AI75" s="42" t="str">
        <f t="shared" ca="1" si="13"/>
        <v>NOT TRAINED</v>
      </c>
      <c r="AJ75" s="58"/>
      <c r="AK75" s="35" t="str">
        <f t="shared" ca="1" si="14"/>
        <v>NOT TRAINED</v>
      </c>
      <c r="AL75" s="58"/>
      <c r="AM75" s="42" t="str">
        <f t="shared" ca="1" si="15"/>
        <v>NOT TRAINED</v>
      </c>
      <c r="AN75" s="58"/>
      <c r="AO75" s="38" t="str">
        <f t="shared" ca="1" si="16"/>
        <v>NOT TRAINED</v>
      </c>
      <c r="AP75" s="58"/>
      <c r="AQ75" s="38" t="str">
        <f t="shared" ca="1" si="17"/>
        <v>NOT TRAINED</v>
      </c>
      <c r="AR75" s="58"/>
      <c r="AS75" s="38" t="str">
        <f t="shared" ca="1" si="18"/>
        <v>NOT TRAINED</v>
      </c>
      <c r="AT75" s="58"/>
      <c r="AU75" s="38" t="str">
        <f t="shared" ca="1" si="19"/>
        <v>NOT TRAINED</v>
      </c>
      <c r="AV75" s="58"/>
      <c r="AW75" s="35" t="str">
        <f t="shared" ca="1" si="20"/>
        <v>NOT TRAINED</v>
      </c>
    </row>
    <row r="76" spans="1:49" ht="15" customHeight="1" x14ac:dyDescent="0.2">
      <c r="A76" s="58"/>
      <c r="B76" s="58"/>
      <c r="C76" s="58"/>
      <c r="D76" s="58"/>
      <c r="E76" s="58"/>
      <c r="F76" s="58"/>
      <c r="G76" s="58"/>
      <c r="H76" s="58"/>
      <c r="I76" s="74">
        <f t="shared" ca="1" si="21"/>
        <v>0</v>
      </c>
      <c r="J76" s="58"/>
      <c r="K76" s="35" t="str">
        <f t="shared" ca="1" si="1"/>
        <v>NOT TRAINED</v>
      </c>
      <c r="L76" s="58"/>
      <c r="M76" s="35" t="str">
        <f t="shared" ca="1" si="2"/>
        <v>NOT TRAINED</v>
      </c>
      <c r="N76" s="58"/>
      <c r="O76" s="51" t="str">
        <f t="shared" ca="1" si="3"/>
        <v>NOT TRAINED</v>
      </c>
      <c r="P76" s="58"/>
      <c r="Q76" s="35" t="str">
        <f t="shared" ca="1" si="4"/>
        <v>NOT TRAINED</v>
      </c>
      <c r="R76" s="58"/>
      <c r="S76" s="42" t="str">
        <f t="shared" ca="1" si="5"/>
        <v>NOT TRAINED</v>
      </c>
      <c r="T76" s="58"/>
      <c r="U76" s="38" t="str">
        <f t="shared" ca="1" si="6"/>
        <v>NOT TRAINED</v>
      </c>
      <c r="V76" s="58"/>
      <c r="W76" s="38" t="str">
        <f t="shared" ca="1" si="7"/>
        <v>NOT TRAINED</v>
      </c>
      <c r="X76" s="58"/>
      <c r="Y76" s="38" t="str">
        <f t="shared" ca="1" si="8"/>
        <v>NOT TRAINED</v>
      </c>
      <c r="Z76" s="58"/>
      <c r="AA76" s="38" t="str">
        <f t="shared" ca="1" si="9"/>
        <v>NOT TRAINED</v>
      </c>
      <c r="AB76" s="58"/>
      <c r="AC76" s="38" t="str">
        <f t="shared" ca="1" si="10"/>
        <v>NOT TRAINED</v>
      </c>
      <c r="AD76" s="58"/>
      <c r="AE76" s="38" t="str">
        <f t="shared" ca="1" si="11"/>
        <v>NOT TRAINED</v>
      </c>
      <c r="AF76" s="58"/>
      <c r="AG76" s="38" t="str">
        <f t="shared" ca="1" si="12"/>
        <v>NOT TRAINED</v>
      </c>
      <c r="AH76" s="58"/>
      <c r="AI76" s="42" t="str">
        <f t="shared" ca="1" si="13"/>
        <v>NOT TRAINED</v>
      </c>
      <c r="AJ76" s="58"/>
      <c r="AK76" s="35" t="str">
        <f t="shared" ca="1" si="14"/>
        <v>NOT TRAINED</v>
      </c>
      <c r="AL76" s="58"/>
      <c r="AM76" s="42" t="str">
        <f t="shared" ca="1" si="15"/>
        <v>NOT TRAINED</v>
      </c>
      <c r="AN76" s="58"/>
      <c r="AO76" s="38" t="str">
        <f t="shared" ca="1" si="16"/>
        <v>NOT TRAINED</v>
      </c>
      <c r="AP76" s="58"/>
      <c r="AQ76" s="38" t="str">
        <f t="shared" ca="1" si="17"/>
        <v>NOT TRAINED</v>
      </c>
      <c r="AR76" s="58"/>
      <c r="AS76" s="38" t="str">
        <f t="shared" ca="1" si="18"/>
        <v>NOT TRAINED</v>
      </c>
      <c r="AT76" s="58"/>
      <c r="AU76" s="38" t="str">
        <f t="shared" ca="1" si="19"/>
        <v>NOT TRAINED</v>
      </c>
      <c r="AV76" s="58"/>
      <c r="AW76" s="35" t="str">
        <f t="shared" ca="1" si="20"/>
        <v>NOT TRAINED</v>
      </c>
    </row>
    <row r="77" spans="1:49" ht="15" customHeight="1" x14ac:dyDescent="0.2">
      <c r="A77" s="58"/>
      <c r="B77" s="58"/>
      <c r="C77" s="58"/>
      <c r="D77" s="58"/>
      <c r="E77" s="58"/>
      <c r="F77" s="58"/>
      <c r="G77" s="58"/>
      <c r="H77" s="58"/>
      <c r="I77" s="74">
        <f t="shared" ca="1" si="21"/>
        <v>0</v>
      </c>
      <c r="J77" s="58"/>
      <c r="K77" s="35" t="str">
        <f t="shared" ca="1" si="1"/>
        <v>NOT TRAINED</v>
      </c>
      <c r="L77" s="58"/>
      <c r="M77" s="35" t="str">
        <f t="shared" ca="1" si="2"/>
        <v>NOT TRAINED</v>
      </c>
      <c r="N77" s="58"/>
      <c r="O77" s="51" t="str">
        <f t="shared" ca="1" si="3"/>
        <v>NOT TRAINED</v>
      </c>
      <c r="P77" s="58"/>
      <c r="Q77" s="35" t="str">
        <f t="shared" ca="1" si="4"/>
        <v>NOT TRAINED</v>
      </c>
      <c r="R77" s="58"/>
      <c r="S77" s="42" t="str">
        <f t="shared" ca="1" si="5"/>
        <v>NOT TRAINED</v>
      </c>
      <c r="T77" s="58"/>
      <c r="U77" s="38" t="str">
        <f t="shared" ca="1" si="6"/>
        <v>NOT TRAINED</v>
      </c>
      <c r="V77" s="58"/>
      <c r="W77" s="38" t="str">
        <f t="shared" ca="1" si="7"/>
        <v>NOT TRAINED</v>
      </c>
      <c r="X77" s="58"/>
      <c r="Y77" s="38" t="str">
        <f t="shared" ca="1" si="8"/>
        <v>NOT TRAINED</v>
      </c>
      <c r="Z77" s="58"/>
      <c r="AA77" s="38" t="str">
        <f t="shared" ca="1" si="9"/>
        <v>NOT TRAINED</v>
      </c>
      <c r="AB77" s="58"/>
      <c r="AC77" s="38" t="str">
        <f t="shared" ca="1" si="10"/>
        <v>NOT TRAINED</v>
      </c>
      <c r="AD77" s="58"/>
      <c r="AE77" s="38" t="str">
        <f t="shared" ca="1" si="11"/>
        <v>NOT TRAINED</v>
      </c>
      <c r="AF77" s="58"/>
      <c r="AG77" s="38" t="str">
        <f t="shared" ca="1" si="12"/>
        <v>NOT TRAINED</v>
      </c>
      <c r="AH77" s="58"/>
      <c r="AI77" s="42" t="str">
        <f t="shared" ca="1" si="13"/>
        <v>NOT TRAINED</v>
      </c>
      <c r="AJ77" s="58"/>
      <c r="AK77" s="35" t="str">
        <f t="shared" ca="1" si="14"/>
        <v>NOT TRAINED</v>
      </c>
      <c r="AL77" s="58"/>
      <c r="AM77" s="42" t="str">
        <f t="shared" ca="1" si="15"/>
        <v>NOT TRAINED</v>
      </c>
      <c r="AN77" s="58"/>
      <c r="AO77" s="38" t="str">
        <f t="shared" ca="1" si="16"/>
        <v>NOT TRAINED</v>
      </c>
      <c r="AP77" s="58"/>
      <c r="AQ77" s="38" t="str">
        <f t="shared" ca="1" si="17"/>
        <v>NOT TRAINED</v>
      </c>
      <c r="AR77" s="58"/>
      <c r="AS77" s="38" t="str">
        <f t="shared" ca="1" si="18"/>
        <v>NOT TRAINED</v>
      </c>
      <c r="AT77" s="58"/>
      <c r="AU77" s="38" t="str">
        <f t="shared" ca="1" si="19"/>
        <v>NOT TRAINED</v>
      </c>
      <c r="AV77" s="58"/>
      <c r="AW77" s="35" t="str">
        <f t="shared" ca="1" si="20"/>
        <v>NOT TRAINED</v>
      </c>
    </row>
    <row r="78" spans="1:49" ht="15" customHeight="1" x14ac:dyDescent="0.2">
      <c r="A78" s="58"/>
      <c r="B78" s="58"/>
      <c r="C78" s="58"/>
      <c r="D78" s="58"/>
      <c r="E78" s="58"/>
      <c r="F78" s="58"/>
      <c r="G78" s="58"/>
      <c r="H78" s="58"/>
      <c r="I78" s="74">
        <f t="shared" ca="1" si="21"/>
        <v>0</v>
      </c>
      <c r="J78" s="58"/>
      <c r="K78" s="35" t="str">
        <f t="shared" ca="1" si="1"/>
        <v>NOT TRAINED</v>
      </c>
      <c r="L78" s="58"/>
      <c r="M78" s="35" t="str">
        <f t="shared" ca="1" si="2"/>
        <v>NOT TRAINED</v>
      </c>
      <c r="N78" s="58"/>
      <c r="O78" s="51" t="str">
        <f t="shared" ca="1" si="3"/>
        <v>NOT TRAINED</v>
      </c>
      <c r="P78" s="58"/>
      <c r="Q78" s="35" t="str">
        <f t="shared" ca="1" si="4"/>
        <v>NOT TRAINED</v>
      </c>
      <c r="R78" s="58"/>
      <c r="S78" s="42" t="str">
        <f t="shared" ca="1" si="5"/>
        <v>NOT TRAINED</v>
      </c>
      <c r="T78" s="58"/>
      <c r="U78" s="38" t="str">
        <f t="shared" ca="1" si="6"/>
        <v>NOT TRAINED</v>
      </c>
      <c r="V78" s="58"/>
      <c r="W78" s="38" t="str">
        <f t="shared" ca="1" si="7"/>
        <v>NOT TRAINED</v>
      </c>
      <c r="X78" s="58"/>
      <c r="Y78" s="38" t="str">
        <f t="shared" ca="1" si="8"/>
        <v>NOT TRAINED</v>
      </c>
      <c r="Z78" s="58"/>
      <c r="AA78" s="38" t="str">
        <f t="shared" ca="1" si="9"/>
        <v>NOT TRAINED</v>
      </c>
      <c r="AB78" s="58"/>
      <c r="AC78" s="38" t="str">
        <f t="shared" ca="1" si="10"/>
        <v>NOT TRAINED</v>
      </c>
      <c r="AD78" s="58"/>
      <c r="AE78" s="38" t="str">
        <f t="shared" ca="1" si="11"/>
        <v>NOT TRAINED</v>
      </c>
      <c r="AF78" s="58"/>
      <c r="AG78" s="38" t="str">
        <f t="shared" ca="1" si="12"/>
        <v>NOT TRAINED</v>
      </c>
      <c r="AH78" s="58"/>
      <c r="AI78" s="42" t="str">
        <f t="shared" ca="1" si="13"/>
        <v>NOT TRAINED</v>
      </c>
      <c r="AJ78" s="58"/>
      <c r="AK78" s="35" t="str">
        <f t="shared" ca="1" si="14"/>
        <v>NOT TRAINED</v>
      </c>
      <c r="AL78" s="58"/>
      <c r="AM78" s="42" t="str">
        <f t="shared" ca="1" si="15"/>
        <v>NOT TRAINED</v>
      </c>
      <c r="AN78" s="58"/>
      <c r="AO78" s="38" t="str">
        <f t="shared" ca="1" si="16"/>
        <v>NOT TRAINED</v>
      </c>
      <c r="AP78" s="58"/>
      <c r="AQ78" s="38" t="str">
        <f t="shared" ca="1" si="17"/>
        <v>NOT TRAINED</v>
      </c>
      <c r="AR78" s="58"/>
      <c r="AS78" s="38" t="str">
        <f t="shared" ca="1" si="18"/>
        <v>NOT TRAINED</v>
      </c>
      <c r="AT78" s="58"/>
      <c r="AU78" s="38" t="str">
        <f t="shared" ca="1" si="19"/>
        <v>NOT TRAINED</v>
      </c>
      <c r="AV78" s="58"/>
      <c r="AW78" s="35" t="str">
        <f t="shared" ca="1" si="20"/>
        <v>NOT TRAINED</v>
      </c>
    </row>
    <row r="79" spans="1:49" ht="15" customHeight="1" x14ac:dyDescent="0.2">
      <c r="A79" s="58"/>
      <c r="B79" s="58"/>
      <c r="C79" s="58"/>
      <c r="D79" s="58"/>
      <c r="E79" s="58"/>
      <c r="F79" s="58"/>
      <c r="G79" s="58"/>
      <c r="H79" s="58"/>
      <c r="I79" s="74">
        <f t="shared" ca="1" si="21"/>
        <v>0</v>
      </c>
      <c r="J79" s="58"/>
      <c r="K79" s="35" t="str">
        <f t="shared" ca="1" si="1"/>
        <v>NOT TRAINED</v>
      </c>
      <c r="L79" s="58"/>
      <c r="M79" s="35" t="str">
        <f t="shared" ca="1" si="2"/>
        <v>NOT TRAINED</v>
      </c>
      <c r="N79" s="58"/>
      <c r="O79" s="51" t="str">
        <f t="shared" ca="1" si="3"/>
        <v>NOT TRAINED</v>
      </c>
      <c r="P79" s="58"/>
      <c r="Q79" s="35" t="str">
        <f t="shared" ca="1" si="4"/>
        <v>NOT TRAINED</v>
      </c>
      <c r="R79" s="58"/>
      <c r="S79" s="42" t="str">
        <f t="shared" ca="1" si="5"/>
        <v>NOT TRAINED</v>
      </c>
      <c r="T79" s="58"/>
      <c r="U79" s="38" t="str">
        <f t="shared" ca="1" si="6"/>
        <v>NOT TRAINED</v>
      </c>
      <c r="V79" s="58"/>
      <c r="W79" s="38" t="str">
        <f t="shared" ca="1" si="7"/>
        <v>NOT TRAINED</v>
      </c>
      <c r="X79" s="58"/>
      <c r="Y79" s="38" t="str">
        <f t="shared" ca="1" si="8"/>
        <v>NOT TRAINED</v>
      </c>
      <c r="Z79" s="58"/>
      <c r="AA79" s="38" t="str">
        <f t="shared" ca="1" si="9"/>
        <v>NOT TRAINED</v>
      </c>
      <c r="AB79" s="58"/>
      <c r="AC79" s="38" t="str">
        <f t="shared" ca="1" si="10"/>
        <v>NOT TRAINED</v>
      </c>
      <c r="AD79" s="58"/>
      <c r="AE79" s="38" t="str">
        <f t="shared" ca="1" si="11"/>
        <v>NOT TRAINED</v>
      </c>
      <c r="AF79" s="58"/>
      <c r="AG79" s="38" t="str">
        <f t="shared" ca="1" si="12"/>
        <v>NOT TRAINED</v>
      </c>
      <c r="AH79" s="58"/>
      <c r="AI79" s="42" t="str">
        <f t="shared" ca="1" si="13"/>
        <v>NOT TRAINED</v>
      </c>
      <c r="AJ79" s="58"/>
      <c r="AK79" s="35" t="str">
        <f t="shared" ca="1" si="14"/>
        <v>NOT TRAINED</v>
      </c>
      <c r="AL79" s="58"/>
      <c r="AM79" s="42" t="str">
        <f t="shared" ca="1" si="15"/>
        <v>NOT TRAINED</v>
      </c>
      <c r="AN79" s="58"/>
      <c r="AO79" s="38" t="str">
        <f t="shared" ca="1" si="16"/>
        <v>NOT TRAINED</v>
      </c>
      <c r="AP79" s="58"/>
      <c r="AQ79" s="38" t="str">
        <f t="shared" ca="1" si="17"/>
        <v>NOT TRAINED</v>
      </c>
      <c r="AR79" s="58"/>
      <c r="AS79" s="38" t="str">
        <f t="shared" ca="1" si="18"/>
        <v>NOT TRAINED</v>
      </c>
      <c r="AT79" s="58"/>
      <c r="AU79" s="38" t="str">
        <f t="shared" ca="1" si="19"/>
        <v>NOT TRAINED</v>
      </c>
      <c r="AV79" s="58"/>
      <c r="AW79" s="35" t="str">
        <f t="shared" ca="1" si="20"/>
        <v>NOT TRAINED</v>
      </c>
    </row>
    <row r="80" spans="1:49" ht="15" customHeight="1" x14ac:dyDescent="0.2">
      <c r="A80" s="58"/>
      <c r="B80" s="58"/>
      <c r="C80" s="58"/>
      <c r="D80" s="58"/>
      <c r="E80" s="58"/>
      <c r="F80" s="58"/>
      <c r="G80" s="58"/>
      <c r="H80" s="58"/>
      <c r="I80" s="74">
        <f t="shared" ca="1" si="21"/>
        <v>0</v>
      </c>
      <c r="J80" s="58"/>
      <c r="K80" s="35" t="str">
        <f t="shared" ca="1" si="1"/>
        <v>NOT TRAINED</v>
      </c>
      <c r="L80" s="58"/>
      <c r="M80" s="35" t="str">
        <f t="shared" ca="1" si="2"/>
        <v>NOT TRAINED</v>
      </c>
      <c r="N80" s="58"/>
      <c r="O80" s="51" t="str">
        <f t="shared" ca="1" si="3"/>
        <v>NOT TRAINED</v>
      </c>
      <c r="P80" s="58"/>
      <c r="Q80" s="35" t="str">
        <f t="shared" ca="1" si="4"/>
        <v>NOT TRAINED</v>
      </c>
      <c r="R80" s="58"/>
      <c r="S80" s="42" t="str">
        <f t="shared" ca="1" si="5"/>
        <v>NOT TRAINED</v>
      </c>
      <c r="T80" s="58"/>
      <c r="U80" s="38" t="str">
        <f t="shared" ca="1" si="6"/>
        <v>NOT TRAINED</v>
      </c>
      <c r="V80" s="58"/>
      <c r="W80" s="38" t="str">
        <f t="shared" ca="1" si="7"/>
        <v>NOT TRAINED</v>
      </c>
      <c r="X80" s="58"/>
      <c r="Y80" s="38" t="str">
        <f t="shared" ca="1" si="8"/>
        <v>NOT TRAINED</v>
      </c>
      <c r="Z80" s="58"/>
      <c r="AA80" s="38" t="str">
        <f t="shared" ca="1" si="9"/>
        <v>NOT TRAINED</v>
      </c>
      <c r="AB80" s="58"/>
      <c r="AC80" s="38" t="str">
        <f t="shared" ca="1" si="10"/>
        <v>NOT TRAINED</v>
      </c>
      <c r="AD80" s="58"/>
      <c r="AE80" s="38" t="str">
        <f t="shared" ca="1" si="11"/>
        <v>NOT TRAINED</v>
      </c>
      <c r="AF80" s="58"/>
      <c r="AG80" s="38" t="str">
        <f t="shared" ca="1" si="12"/>
        <v>NOT TRAINED</v>
      </c>
      <c r="AH80" s="58"/>
      <c r="AI80" s="42" t="str">
        <f t="shared" ca="1" si="13"/>
        <v>NOT TRAINED</v>
      </c>
      <c r="AJ80" s="58"/>
      <c r="AK80" s="35" t="str">
        <f t="shared" ca="1" si="14"/>
        <v>NOT TRAINED</v>
      </c>
      <c r="AL80" s="58"/>
      <c r="AM80" s="42" t="str">
        <f t="shared" ca="1" si="15"/>
        <v>NOT TRAINED</v>
      </c>
      <c r="AN80" s="58"/>
      <c r="AO80" s="38" t="str">
        <f t="shared" ca="1" si="16"/>
        <v>NOT TRAINED</v>
      </c>
      <c r="AP80" s="58"/>
      <c r="AQ80" s="38" t="str">
        <f t="shared" ca="1" si="17"/>
        <v>NOT TRAINED</v>
      </c>
      <c r="AR80" s="58"/>
      <c r="AS80" s="38" t="str">
        <f t="shared" ca="1" si="18"/>
        <v>NOT TRAINED</v>
      </c>
      <c r="AT80" s="58"/>
      <c r="AU80" s="38" t="str">
        <f t="shared" ca="1" si="19"/>
        <v>NOT TRAINED</v>
      </c>
      <c r="AV80" s="58"/>
      <c r="AW80" s="35" t="str">
        <f t="shared" ca="1" si="20"/>
        <v>NOT TRAINED</v>
      </c>
    </row>
    <row r="81" spans="1:49" ht="15" customHeight="1" x14ac:dyDescent="0.2">
      <c r="A81" s="58"/>
      <c r="B81" s="58"/>
      <c r="C81" s="58"/>
      <c r="D81" s="58"/>
      <c r="E81" s="58"/>
      <c r="F81" s="58"/>
      <c r="G81" s="58"/>
      <c r="H81" s="58"/>
      <c r="I81" s="74">
        <f t="shared" ca="1" si="21"/>
        <v>0</v>
      </c>
      <c r="J81" s="58"/>
      <c r="K81" s="35" t="str">
        <f t="shared" ca="1" si="1"/>
        <v>NOT TRAINED</v>
      </c>
      <c r="L81" s="58"/>
      <c r="M81" s="35" t="str">
        <f t="shared" ca="1" si="2"/>
        <v>NOT TRAINED</v>
      </c>
      <c r="N81" s="58"/>
      <c r="O81" s="51" t="str">
        <f t="shared" ca="1" si="3"/>
        <v>NOT TRAINED</v>
      </c>
      <c r="P81" s="58"/>
      <c r="Q81" s="35" t="str">
        <f t="shared" ca="1" si="4"/>
        <v>NOT TRAINED</v>
      </c>
      <c r="R81" s="58"/>
      <c r="S81" s="42" t="str">
        <f t="shared" ca="1" si="5"/>
        <v>NOT TRAINED</v>
      </c>
      <c r="T81" s="58"/>
      <c r="U81" s="38" t="str">
        <f t="shared" ca="1" si="6"/>
        <v>NOT TRAINED</v>
      </c>
      <c r="V81" s="58"/>
      <c r="W81" s="38" t="str">
        <f t="shared" ca="1" si="7"/>
        <v>NOT TRAINED</v>
      </c>
      <c r="X81" s="58"/>
      <c r="Y81" s="38" t="str">
        <f t="shared" ca="1" si="8"/>
        <v>NOT TRAINED</v>
      </c>
      <c r="Z81" s="58"/>
      <c r="AA81" s="38" t="str">
        <f t="shared" ca="1" si="9"/>
        <v>NOT TRAINED</v>
      </c>
      <c r="AB81" s="58"/>
      <c r="AC81" s="38" t="str">
        <f t="shared" ca="1" si="10"/>
        <v>NOT TRAINED</v>
      </c>
      <c r="AD81" s="58"/>
      <c r="AE81" s="38" t="str">
        <f t="shared" ca="1" si="11"/>
        <v>NOT TRAINED</v>
      </c>
      <c r="AF81" s="58"/>
      <c r="AG81" s="38" t="str">
        <f t="shared" ca="1" si="12"/>
        <v>NOT TRAINED</v>
      </c>
      <c r="AH81" s="58"/>
      <c r="AI81" s="42" t="str">
        <f t="shared" ca="1" si="13"/>
        <v>NOT TRAINED</v>
      </c>
      <c r="AJ81" s="58"/>
      <c r="AK81" s="35" t="str">
        <f t="shared" ca="1" si="14"/>
        <v>NOT TRAINED</v>
      </c>
      <c r="AL81" s="58"/>
      <c r="AM81" s="42" t="str">
        <f t="shared" ca="1" si="15"/>
        <v>NOT TRAINED</v>
      </c>
      <c r="AN81" s="58"/>
      <c r="AO81" s="38" t="str">
        <f t="shared" ca="1" si="16"/>
        <v>NOT TRAINED</v>
      </c>
      <c r="AP81" s="58"/>
      <c r="AQ81" s="38" t="str">
        <f t="shared" ca="1" si="17"/>
        <v>NOT TRAINED</v>
      </c>
      <c r="AR81" s="58"/>
      <c r="AS81" s="38" t="str">
        <f t="shared" ca="1" si="18"/>
        <v>NOT TRAINED</v>
      </c>
      <c r="AT81" s="58"/>
      <c r="AU81" s="38" t="str">
        <f t="shared" ca="1" si="19"/>
        <v>NOT TRAINED</v>
      </c>
      <c r="AV81" s="58"/>
      <c r="AW81" s="35" t="str">
        <f t="shared" ca="1" si="20"/>
        <v>NOT TRAINED</v>
      </c>
    </row>
    <row r="82" spans="1:49" ht="15" customHeight="1" x14ac:dyDescent="0.2">
      <c r="A82" s="58"/>
      <c r="B82" s="58"/>
      <c r="C82" s="58"/>
      <c r="D82" s="58"/>
      <c r="E82" s="58"/>
      <c r="F82" s="58"/>
      <c r="G82" s="58"/>
      <c r="H82" s="58"/>
      <c r="I82" s="74">
        <f t="shared" ca="1" si="21"/>
        <v>0</v>
      </c>
      <c r="J82" s="58"/>
      <c r="K82" s="35" t="str">
        <f t="shared" ca="1" si="1"/>
        <v>NOT TRAINED</v>
      </c>
      <c r="L82" s="58"/>
      <c r="M82" s="35" t="str">
        <f t="shared" ca="1" si="2"/>
        <v>NOT TRAINED</v>
      </c>
      <c r="N82" s="58"/>
      <c r="O82" s="51" t="str">
        <f t="shared" ca="1" si="3"/>
        <v>NOT TRAINED</v>
      </c>
      <c r="P82" s="58"/>
      <c r="Q82" s="35" t="str">
        <f t="shared" ca="1" si="4"/>
        <v>NOT TRAINED</v>
      </c>
      <c r="R82" s="58"/>
      <c r="S82" s="42" t="str">
        <f t="shared" ca="1" si="5"/>
        <v>NOT TRAINED</v>
      </c>
      <c r="T82" s="58"/>
      <c r="U82" s="38" t="str">
        <f t="shared" ca="1" si="6"/>
        <v>NOT TRAINED</v>
      </c>
      <c r="V82" s="58"/>
      <c r="W82" s="38" t="str">
        <f t="shared" ca="1" si="7"/>
        <v>NOT TRAINED</v>
      </c>
      <c r="X82" s="58"/>
      <c r="Y82" s="38" t="str">
        <f t="shared" ca="1" si="8"/>
        <v>NOT TRAINED</v>
      </c>
      <c r="Z82" s="58"/>
      <c r="AA82" s="38" t="str">
        <f t="shared" ca="1" si="9"/>
        <v>NOT TRAINED</v>
      </c>
      <c r="AB82" s="58"/>
      <c r="AC82" s="38" t="str">
        <f t="shared" ca="1" si="10"/>
        <v>NOT TRAINED</v>
      </c>
      <c r="AD82" s="58"/>
      <c r="AE82" s="38" t="str">
        <f t="shared" ca="1" si="11"/>
        <v>NOT TRAINED</v>
      </c>
      <c r="AF82" s="58"/>
      <c r="AG82" s="38" t="str">
        <f t="shared" ca="1" si="12"/>
        <v>NOT TRAINED</v>
      </c>
      <c r="AH82" s="58"/>
      <c r="AI82" s="42" t="str">
        <f t="shared" ca="1" si="13"/>
        <v>NOT TRAINED</v>
      </c>
      <c r="AJ82" s="58"/>
      <c r="AK82" s="35" t="str">
        <f t="shared" ca="1" si="14"/>
        <v>NOT TRAINED</v>
      </c>
      <c r="AL82" s="58"/>
      <c r="AM82" s="42" t="str">
        <f t="shared" ca="1" si="15"/>
        <v>NOT TRAINED</v>
      </c>
      <c r="AN82" s="58"/>
      <c r="AO82" s="38" t="str">
        <f t="shared" ca="1" si="16"/>
        <v>NOT TRAINED</v>
      </c>
      <c r="AP82" s="58"/>
      <c r="AQ82" s="38" t="str">
        <f t="shared" ca="1" si="17"/>
        <v>NOT TRAINED</v>
      </c>
      <c r="AR82" s="58"/>
      <c r="AS82" s="38" t="str">
        <f t="shared" ca="1" si="18"/>
        <v>NOT TRAINED</v>
      </c>
      <c r="AT82" s="58"/>
      <c r="AU82" s="38" t="str">
        <f t="shared" ca="1" si="19"/>
        <v>NOT TRAINED</v>
      </c>
      <c r="AV82" s="58"/>
      <c r="AW82" s="35" t="str">
        <f t="shared" ca="1" si="20"/>
        <v>NOT TRAINED</v>
      </c>
    </row>
    <row r="83" spans="1:49" ht="15" customHeight="1" x14ac:dyDescent="0.2">
      <c r="A83" s="58"/>
      <c r="B83" s="58"/>
      <c r="C83" s="58"/>
      <c r="D83" s="58"/>
      <c r="E83" s="58"/>
      <c r="F83" s="58"/>
      <c r="G83" s="58"/>
      <c r="H83" s="58"/>
      <c r="I83" s="74">
        <f t="shared" ca="1" si="21"/>
        <v>0</v>
      </c>
      <c r="J83" s="58"/>
      <c r="K83" s="35" t="str">
        <f t="shared" ca="1" si="1"/>
        <v>NOT TRAINED</v>
      </c>
      <c r="L83" s="58"/>
      <c r="M83" s="35" t="str">
        <f t="shared" ca="1" si="2"/>
        <v>NOT TRAINED</v>
      </c>
      <c r="N83" s="58"/>
      <c r="O83" s="51" t="str">
        <f t="shared" ca="1" si="3"/>
        <v>NOT TRAINED</v>
      </c>
      <c r="P83" s="58"/>
      <c r="Q83" s="35" t="str">
        <f t="shared" ca="1" si="4"/>
        <v>NOT TRAINED</v>
      </c>
      <c r="R83" s="58"/>
      <c r="S83" s="42" t="str">
        <f t="shared" ca="1" si="5"/>
        <v>NOT TRAINED</v>
      </c>
      <c r="T83" s="58"/>
      <c r="U83" s="38" t="str">
        <f t="shared" ca="1" si="6"/>
        <v>NOT TRAINED</v>
      </c>
      <c r="V83" s="58"/>
      <c r="W83" s="38" t="str">
        <f t="shared" ca="1" si="7"/>
        <v>NOT TRAINED</v>
      </c>
      <c r="X83" s="58"/>
      <c r="Y83" s="38" t="str">
        <f t="shared" ca="1" si="8"/>
        <v>NOT TRAINED</v>
      </c>
      <c r="Z83" s="58"/>
      <c r="AA83" s="38" t="str">
        <f t="shared" ca="1" si="9"/>
        <v>NOT TRAINED</v>
      </c>
      <c r="AB83" s="58"/>
      <c r="AC83" s="38" t="str">
        <f t="shared" ca="1" si="10"/>
        <v>NOT TRAINED</v>
      </c>
      <c r="AD83" s="58"/>
      <c r="AE83" s="38" t="str">
        <f t="shared" ca="1" si="11"/>
        <v>NOT TRAINED</v>
      </c>
      <c r="AF83" s="58"/>
      <c r="AG83" s="38" t="str">
        <f t="shared" ca="1" si="12"/>
        <v>NOT TRAINED</v>
      </c>
      <c r="AH83" s="58"/>
      <c r="AI83" s="42" t="str">
        <f t="shared" ca="1" si="13"/>
        <v>NOT TRAINED</v>
      </c>
      <c r="AJ83" s="58"/>
      <c r="AK83" s="35" t="str">
        <f t="shared" ca="1" si="14"/>
        <v>NOT TRAINED</v>
      </c>
      <c r="AL83" s="58"/>
      <c r="AM83" s="42" t="str">
        <f t="shared" ca="1" si="15"/>
        <v>NOT TRAINED</v>
      </c>
      <c r="AN83" s="58"/>
      <c r="AO83" s="38" t="str">
        <f t="shared" ca="1" si="16"/>
        <v>NOT TRAINED</v>
      </c>
      <c r="AP83" s="58"/>
      <c r="AQ83" s="38" t="str">
        <f t="shared" ca="1" si="17"/>
        <v>NOT TRAINED</v>
      </c>
      <c r="AR83" s="58"/>
      <c r="AS83" s="38" t="str">
        <f t="shared" ca="1" si="18"/>
        <v>NOT TRAINED</v>
      </c>
      <c r="AT83" s="58"/>
      <c r="AU83" s="38" t="str">
        <f t="shared" ca="1" si="19"/>
        <v>NOT TRAINED</v>
      </c>
      <c r="AV83" s="58"/>
      <c r="AW83" s="35" t="str">
        <f t="shared" ca="1" si="20"/>
        <v>NOT TRAINED</v>
      </c>
    </row>
    <row r="84" spans="1:49" ht="15" customHeight="1" x14ac:dyDescent="0.2">
      <c r="A84" s="58"/>
      <c r="B84" s="58"/>
      <c r="C84" s="58"/>
      <c r="D84" s="58"/>
      <c r="E84" s="58"/>
      <c r="F84" s="58"/>
      <c r="G84" s="58"/>
      <c r="H84" s="58"/>
      <c r="I84" s="74">
        <f t="shared" ca="1" si="21"/>
        <v>0</v>
      </c>
      <c r="J84" s="58"/>
      <c r="K84" s="35" t="str">
        <f t="shared" ca="1" si="1"/>
        <v>NOT TRAINED</v>
      </c>
      <c r="L84" s="58"/>
      <c r="M84" s="35" t="str">
        <f t="shared" ca="1" si="2"/>
        <v>NOT TRAINED</v>
      </c>
      <c r="N84" s="58"/>
      <c r="O84" s="51" t="str">
        <f t="shared" ca="1" si="3"/>
        <v>NOT TRAINED</v>
      </c>
      <c r="P84" s="58"/>
      <c r="Q84" s="35" t="str">
        <f t="shared" ca="1" si="4"/>
        <v>NOT TRAINED</v>
      </c>
      <c r="R84" s="58"/>
      <c r="S84" s="42" t="str">
        <f t="shared" ca="1" si="5"/>
        <v>NOT TRAINED</v>
      </c>
      <c r="T84" s="58"/>
      <c r="U84" s="38" t="str">
        <f t="shared" ca="1" si="6"/>
        <v>NOT TRAINED</v>
      </c>
      <c r="V84" s="58"/>
      <c r="W84" s="38" t="str">
        <f t="shared" ca="1" si="7"/>
        <v>NOT TRAINED</v>
      </c>
      <c r="X84" s="58"/>
      <c r="Y84" s="38" t="str">
        <f t="shared" ca="1" si="8"/>
        <v>NOT TRAINED</v>
      </c>
      <c r="Z84" s="58"/>
      <c r="AA84" s="38" t="str">
        <f t="shared" ca="1" si="9"/>
        <v>NOT TRAINED</v>
      </c>
      <c r="AB84" s="58"/>
      <c r="AC84" s="38" t="str">
        <f t="shared" ca="1" si="10"/>
        <v>NOT TRAINED</v>
      </c>
      <c r="AD84" s="58"/>
      <c r="AE84" s="38" t="str">
        <f t="shared" ca="1" si="11"/>
        <v>NOT TRAINED</v>
      </c>
      <c r="AF84" s="58"/>
      <c r="AG84" s="38" t="str">
        <f t="shared" ca="1" si="12"/>
        <v>NOT TRAINED</v>
      </c>
      <c r="AH84" s="58"/>
      <c r="AI84" s="42" t="str">
        <f t="shared" ca="1" si="13"/>
        <v>NOT TRAINED</v>
      </c>
      <c r="AJ84" s="58"/>
      <c r="AK84" s="35" t="str">
        <f t="shared" ca="1" si="14"/>
        <v>NOT TRAINED</v>
      </c>
      <c r="AL84" s="58"/>
      <c r="AM84" s="42" t="str">
        <f t="shared" ca="1" si="15"/>
        <v>NOT TRAINED</v>
      </c>
      <c r="AN84" s="58"/>
      <c r="AO84" s="38" t="str">
        <f t="shared" ca="1" si="16"/>
        <v>NOT TRAINED</v>
      </c>
      <c r="AP84" s="58"/>
      <c r="AQ84" s="38" t="str">
        <f t="shared" ca="1" si="17"/>
        <v>NOT TRAINED</v>
      </c>
      <c r="AR84" s="58"/>
      <c r="AS84" s="38" t="str">
        <f t="shared" ca="1" si="18"/>
        <v>NOT TRAINED</v>
      </c>
      <c r="AT84" s="58"/>
      <c r="AU84" s="38" t="str">
        <f t="shared" ca="1" si="19"/>
        <v>NOT TRAINED</v>
      </c>
      <c r="AV84" s="58"/>
      <c r="AW84" s="35" t="str">
        <f t="shared" ca="1" si="20"/>
        <v>NOT TRAINED</v>
      </c>
    </row>
    <row r="85" spans="1:49" ht="15" customHeight="1" x14ac:dyDescent="0.2">
      <c r="A85" s="58"/>
      <c r="B85" s="58"/>
      <c r="C85" s="58"/>
      <c r="D85" s="58"/>
      <c r="E85" s="58"/>
      <c r="F85" s="58"/>
      <c r="G85" s="58"/>
      <c r="H85" s="58"/>
      <c r="I85" s="74">
        <f t="shared" ca="1" si="21"/>
        <v>0</v>
      </c>
      <c r="J85" s="58"/>
      <c r="K85" s="35" t="str">
        <f t="shared" ca="1" si="1"/>
        <v>NOT TRAINED</v>
      </c>
      <c r="L85" s="58"/>
      <c r="M85" s="35" t="str">
        <f t="shared" ca="1" si="2"/>
        <v>NOT TRAINED</v>
      </c>
      <c r="N85" s="58"/>
      <c r="O85" s="51" t="str">
        <f t="shared" ca="1" si="3"/>
        <v>NOT TRAINED</v>
      </c>
      <c r="P85" s="58"/>
      <c r="Q85" s="35" t="str">
        <f t="shared" ca="1" si="4"/>
        <v>NOT TRAINED</v>
      </c>
      <c r="R85" s="58"/>
      <c r="S85" s="42" t="str">
        <f t="shared" ca="1" si="5"/>
        <v>NOT TRAINED</v>
      </c>
      <c r="T85" s="58"/>
      <c r="U85" s="38" t="str">
        <f t="shared" ca="1" si="6"/>
        <v>NOT TRAINED</v>
      </c>
      <c r="V85" s="58"/>
      <c r="W85" s="38" t="str">
        <f t="shared" ca="1" si="7"/>
        <v>NOT TRAINED</v>
      </c>
      <c r="X85" s="58"/>
      <c r="Y85" s="38" t="str">
        <f t="shared" ca="1" si="8"/>
        <v>NOT TRAINED</v>
      </c>
      <c r="Z85" s="58"/>
      <c r="AA85" s="38" t="str">
        <f t="shared" ca="1" si="9"/>
        <v>NOT TRAINED</v>
      </c>
      <c r="AB85" s="58"/>
      <c r="AC85" s="38" t="str">
        <f t="shared" ca="1" si="10"/>
        <v>NOT TRAINED</v>
      </c>
      <c r="AD85" s="58"/>
      <c r="AE85" s="38" t="str">
        <f t="shared" ca="1" si="11"/>
        <v>NOT TRAINED</v>
      </c>
      <c r="AF85" s="58"/>
      <c r="AG85" s="38" t="str">
        <f t="shared" ca="1" si="12"/>
        <v>NOT TRAINED</v>
      </c>
      <c r="AH85" s="58"/>
      <c r="AI85" s="42" t="str">
        <f t="shared" ca="1" si="13"/>
        <v>NOT TRAINED</v>
      </c>
      <c r="AJ85" s="58"/>
      <c r="AK85" s="35" t="str">
        <f t="shared" ca="1" si="14"/>
        <v>NOT TRAINED</v>
      </c>
      <c r="AL85" s="58"/>
      <c r="AM85" s="42" t="str">
        <f t="shared" ca="1" si="15"/>
        <v>NOT TRAINED</v>
      </c>
      <c r="AN85" s="58"/>
      <c r="AO85" s="38" t="str">
        <f t="shared" ca="1" si="16"/>
        <v>NOT TRAINED</v>
      </c>
      <c r="AP85" s="58"/>
      <c r="AQ85" s="38" t="str">
        <f t="shared" ca="1" si="17"/>
        <v>NOT TRAINED</v>
      </c>
      <c r="AR85" s="58"/>
      <c r="AS85" s="38" t="str">
        <f t="shared" ca="1" si="18"/>
        <v>NOT TRAINED</v>
      </c>
      <c r="AT85" s="58"/>
      <c r="AU85" s="38" t="str">
        <f t="shared" ca="1" si="19"/>
        <v>NOT TRAINED</v>
      </c>
      <c r="AV85" s="58"/>
      <c r="AW85" s="35" t="str">
        <f t="shared" ca="1" si="20"/>
        <v>NOT TRAINED</v>
      </c>
    </row>
    <row r="86" spans="1:49" ht="15" customHeight="1" x14ac:dyDescent="0.2">
      <c r="A86" s="58"/>
      <c r="B86" s="58"/>
      <c r="C86" s="58"/>
      <c r="D86" s="58"/>
      <c r="E86" s="58"/>
      <c r="F86" s="58"/>
      <c r="G86" s="58"/>
      <c r="H86" s="58"/>
      <c r="I86" s="74">
        <f t="shared" ca="1" si="21"/>
        <v>0</v>
      </c>
      <c r="J86" s="58"/>
      <c r="K86" s="35" t="str">
        <f t="shared" ca="1" si="1"/>
        <v>NOT TRAINED</v>
      </c>
      <c r="L86" s="58"/>
      <c r="M86" s="35" t="str">
        <f t="shared" ca="1" si="2"/>
        <v>NOT TRAINED</v>
      </c>
      <c r="N86" s="58"/>
      <c r="O86" s="51" t="str">
        <f t="shared" ca="1" si="3"/>
        <v>NOT TRAINED</v>
      </c>
      <c r="P86" s="58"/>
      <c r="Q86" s="35" t="str">
        <f t="shared" ca="1" si="4"/>
        <v>NOT TRAINED</v>
      </c>
      <c r="R86" s="58"/>
      <c r="S86" s="42" t="str">
        <f t="shared" ca="1" si="5"/>
        <v>NOT TRAINED</v>
      </c>
      <c r="T86" s="58"/>
      <c r="U86" s="38" t="str">
        <f t="shared" ca="1" si="6"/>
        <v>NOT TRAINED</v>
      </c>
      <c r="V86" s="58"/>
      <c r="W86" s="38" t="str">
        <f t="shared" ca="1" si="7"/>
        <v>NOT TRAINED</v>
      </c>
      <c r="X86" s="58"/>
      <c r="Y86" s="38" t="str">
        <f t="shared" ca="1" si="8"/>
        <v>NOT TRAINED</v>
      </c>
      <c r="Z86" s="58"/>
      <c r="AA86" s="38" t="str">
        <f t="shared" ca="1" si="9"/>
        <v>NOT TRAINED</v>
      </c>
      <c r="AB86" s="58"/>
      <c r="AC86" s="38" t="str">
        <f t="shared" ca="1" si="10"/>
        <v>NOT TRAINED</v>
      </c>
      <c r="AD86" s="58"/>
      <c r="AE86" s="38" t="str">
        <f t="shared" ca="1" si="11"/>
        <v>NOT TRAINED</v>
      </c>
      <c r="AF86" s="58"/>
      <c r="AG86" s="38" t="str">
        <f t="shared" ca="1" si="12"/>
        <v>NOT TRAINED</v>
      </c>
      <c r="AH86" s="58"/>
      <c r="AI86" s="42" t="str">
        <f t="shared" ca="1" si="13"/>
        <v>NOT TRAINED</v>
      </c>
      <c r="AJ86" s="58"/>
      <c r="AK86" s="35" t="str">
        <f t="shared" ca="1" si="14"/>
        <v>NOT TRAINED</v>
      </c>
      <c r="AL86" s="58"/>
      <c r="AM86" s="42" t="str">
        <f t="shared" ca="1" si="15"/>
        <v>NOT TRAINED</v>
      </c>
      <c r="AN86" s="58"/>
      <c r="AO86" s="38" t="str">
        <f t="shared" ca="1" si="16"/>
        <v>NOT TRAINED</v>
      </c>
      <c r="AP86" s="58"/>
      <c r="AQ86" s="38" t="str">
        <f t="shared" ca="1" si="17"/>
        <v>NOT TRAINED</v>
      </c>
      <c r="AR86" s="58"/>
      <c r="AS86" s="38" t="str">
        <f t="shared" ca="1" si="18"/>
        <v>NOT TRAINED</v>
      </c>
      <c r="AT86" s="58"/>
      <c r="AU86" s="38" t="str">
        <f t="shared" ca="1" si="19"/>
        <v>NOT TRAINED</v>
      </c>
      <c r="AV86" s="58"/>
      <c r="AW86" s="35" t="str">
        <f t="shared" ca="1" si="20"/>
        <v>NOT TRAINED</v>
      </c>
    </row>
    <row r="87" spans="1:49" ht="15" customHeight="1" x14ac:dyDescent="0.2">
      <c r="A87" s="58"/>
      <c r="B87" s="58"/>
      <c r="C87" s="58"/>
      <c r="D87" s="58"/>
      <c r="E87" s="58"/>
      <c r="F87" s="58"/>
      <c r="G87" s="58"/>
      <c r="H87" s="58"/>
      <c r="I87" s="74">
        <f t="shared" ca="1" si="21"/>
        <v>0</v>
      </c>
      <c r="J87" s="58"/>
      <c r="K87" s="35" t="str">
        <f t="shared" ca="1" si="1"/>
        <v>NOT TRAINED</v>
      </c>
      <c r="L87" s="58"/>
      <c r="M87" s="35" t="str">
        <f t="shared" ca="1" si="2"/>
        <v>NOT TRAINED</v>
      </c>
      <c r="N87" s="58"/>
      <c r="O87" s="51" t="str">
        <f t="shared" ca="1" si="3"/>
        <v>NOT TRAINED</v>
      </c>
      <c r="P87" s="58"/>
      <c r="Q87" s="35" t="str">
        <f t="shared" ca="1" si="4"/>
        <v>NOT TRAINED</v>
      </c>
      <c r="R87" s="58"/>
      <c r="S87" s="42" t="str">
        <f t="shared" ca="1" si="5"/>
        <v>NOT TRAINED</v>
      </c>
      <c r="T87" s="58"/>
      <c r="U87" s="38" t="str">
        <f t="shared" ca="1" si="6"/>
        <v>NOT TRAINED</v>
      </c>
      <c r="V87" s="58"/>
      <c r="W87" s="38" t="str">
        <f t="shared" ca="1" si="7"/>
        <v>NOT TRAINED</v>
      </c>
      <c r="X87" s="58"/>
      <c r="Y87" s="38" t="str">
        <f t="shared" ca="1" si="8"/>
        <v>NOT TRAINED</v>
      </c>
      <c r="Z87" s="58"/>
      <c r="AA87" s="38" t="str">
        <f t="shared" ca="1" si="9"/>
        <v>NOT TRAINED</v>
      </c>
      <c r="AB87" s="58"/>
      <c r="AC87" s="38" t="str">
        <f t="shared" ca="1" si="10"/>
        <v>NOT TRAINED</v>
      </c>
      <c r="AD87" s="58"/>
      <c r="AE87" s="38" t="str">
        <f t="shared" ca="1" si="11"/>
        <v>NOT TRAINED</v>
      </c>
      <c r="AF87" s="58"/>
      <c r="AG87" s="38" t="str">
        <f t="shared" ca="1" si="12"/>
        <v>NOT TRAINED</v>
      </c>
      <c r="AH87" s="58"/>
      <c r="AI87" s="42" t="str">
        <f t="shared" ca="1" si="13"/>
        <v>NOT TRAINED</v>
      </c>
      <c r="AJ87" s="58"/>
      <c r="AK87" s="35" t="str">
        <f t="shared" ca="1" si="14"/>
        <v>NOT TRAINED</v>
      </c>
      <c r="AL87" s="58"/>
      <c r="AM87" s="42" t="str">
        <f t="shared" ca="1" si="15"/>
        <v>NOT TRAINED</v>
      </c>
      <c r="AN87" s="58"/>
      <c r="AO87" s="38" t="str">
        <f t="shared" ca="1" si="16"/>
        <v>NOT TRAINED</v>
      </c>
      <c r="AP87" s="58"/>
      <c r="AQ87" s="38" t="str">
        <f t="shared" ca="1" si="17"/>
        <v>NOT TRAINED</v>
      </c>
      <c r="AR87" s="58"/>
      <c r="AS87" s="38" t="str">
        <f t="shared" ca="1" si="18"/>
        <v>NOT TRAINED</v>
      </c>
      <c r="AT87" s="58"/>
      <c r="AU87" s="38" t="str">
        <f t="shared" ca="1" si="19"/>
        <v>NOT TRAINED</v>
      </c>
      <c r="AV87" s="58"/>
      <c r="AW87" s="35" t="str">
        <f t="shared" ca="1" si="20"/>
        <v>NOT TRAINED</v>
      </c>
    </row>
    <row r="88" spans="1:49" ht="15" customHeight="1" x14ac:dyDescent="0.2">
      <c r="A88" s="58"/>
      <c r="B88" s="58"/>
      <c r="C88" s="58"/>
      <c r="D88" s="58"/>
      <c r="E88" s="58"/>
      <c r="F88" s="58"/>
      <c r="G88" s="58"/>
      <c r="H88" s="58"/>
      <c r="I88" s="74">
        <f t="shared" ca="1" si="21"/>
        <v>0</v>
      </c>
      <c r="J88" s="58"/>
      <c r="K88" s="35" t="str">
        <f t="shared" ca="1" si="1"/>
        <v>NOT TRAINED</v>
      </c>
      <c r="L88" s="58"/>
      <c r="M88" s="35" t="str">
        <f t="shared" ca="1" si="2"/>
        <v>NOT TRAINED</v>
      </c>
      <c r="N88" s="58"/>
      <c r="O88" s="51" t="str">
        <f t="shared" ca="1" si="3"/>
        <v>NOT TRAINED</v>
      </c>
      <c r="P88" s="58"/>
      <c r="Q88" s="35" t="str">
        <f t="shared" ca="1" si="4"/>
        <v>NOT TRAINED</v>
      </c>
      <c r="R88" s="58"/>
      <c r="S88" s="42" t="str">
        <f t="shared" ca="1" si="5"/>
        <v>NOT TRAINED</v>
      </c>
      <c r="T88" s="58"/>
      <c r="U88" s="38" t="str">
        <f t="shared" ca="1" si="6"/>
        <v>NOT TRAINED</v>
      </c>
      <c r="V88" s="58"/>
      <c r="W88" s="38" t="str">
        <f t="shared" ca="1" si="7"/>
        <v>NOT TRAINED</v>
      </c>
      <c r="X88" s="58"/>
      <c r="Y88" s="38" t="str">
        <f t="shared" ca="1" si="8"/>
        <v>NOT TRAINED</v>
      </c>
      <c r="Z88" s="58"/>
      <c r="AA88" s="38" t="str">
        <f t="shared" ca="1" si="9"/>
        <v>NOT TRAINED</v>
      </c>
      <c r="AB88" s="58"/>
      <c r="AC88" s="38" t="str">
        <f t="shared" ca="1" si="10"/>
        <v>NOT TRAINED</v>
      </c>
      <c r="AD88" s="58"/>
      <c r="AE88" s="38" t="str">
        <f t="shared" ca="1" si="11"/>
        <v>NOT TRAINED</v>
      </c>
      <c r="AF88" s="58"/>
      <c r="AG88" s="38" t="str">
        <f t="shared" ca="1" si="12"/>
        <v>NOT TRAINED</v>
      </c>
      <c r="AH88" s="58"/>
      <c r="AI88" s="42" t="str">
        <f t="shared" ca="1" si="13"/>
        <v>NOT TRAINED</v>
      </c>
      <c r="AJ88" s="58"/>
      <c r="AK88" s="35" t="str">
        <f t="shared" ca="1" si="14"/>
        <v>NOT TRAINED</v>
      </c>
      <c r="AL88" s="58"/>
      <c r="AM88" s="42" t="str">
        <f t="shared" ca="1" si="15"/>
        <v>NOT TRAINED</v>
      </c>
      <c r="AN88" s="58"/>
      <c r="AO88" s="38" t="str">
        <f t="shared" ca="1" si="16"/>
        <v>NOT TRAINED</v>
      </c>
      <c r="AP88" s="58"/>
      <c r="AQ88" s="38" t="str">
        <f t="shared" ca="1" si="17"/>
        <v>NOT TRAINED</v>
      </c>
      <c r="AR88" s="58"/>
      <c r="AS88" s="38" t="str">
        <f t="shared" ca="1" si="18"/>
        <v>NOT TRAINED</v>
      </c>
      <c r="AT88" s="58"/>
      <c r="AU88" s="38" t="str">
        <f t="shared" ca="1" si="19"/>
        <v>NOT TRAINED</v>
      </c>
      <c r="AV88" s="58"/>
      <c r="AW88" s="35" t="str">
        <f t="shared" ca="1" si="20"/>
        <v>NOT TRAINED</v>
      </c>
    </row>
    <row r="89" spans="1:49" ht="15" customHeight="1" x14ac:dyDescent="0.2">
      <c r="A89" s="58"/>
      <c r="B89" s="58"/>
      <c r="C89" s="58"/>
      <c r="D89" s="58"/>
      <c r="E89" s="58"/>
      <c r="F89" s="58"/>
      <c r="G89" s="58"/>
      <c r="H89" s="58"/>
      <c r="I89" s="74">
        <f t="shared" ca="1" si="21"/>
        <v>0</v>
      </c>
      <c r="J89" s="58"/>
      <c r="K89" s="35" t="str">
        <f t="shared" ca="1" si="1"/>
        <v>NOT TRAINED</v>
      </c>
      <c r="L89" s="58"/>
      <c r="M89" s="35" t="str">
        <f t="shared" ca="1" si="2"/>
        <v>NOT TRAINED</v>
      </c>
      <c r="N89" s="58"/>
      <c r="O89" s="51" t="str">
        <f t="shared" ca="1" si="3"/>
        <v>NOT TRAINED</v>
      </c>
      <c r="P89" s="58"/>
      <c r="Q89" s="35" t="str">
        <f t="shared" ca="1" si="4"/>
        <v>NOT TRAINED</v>
      </c>
      <c r="R89" s="58"/>
      <c r="S89" s="42" t="str">
        <f t="shared" ca="1" si="5"/>
        <v>NOT TRAINED</v>
      </c>
      <c r="T89" s="58"/>
      <c r="U89" s="38" t="str">
        <f t="shared" ca="1" si="6"/>
        <v>NOT TRAINED</v>
      </c>
      <c r="V89" s="58"/>
      <c r="W89" s="38" t="str">
        <f t="shared" ca="1" si="7"/>
        <v>NOT TRAINED</v>
      </c>
      <c r="X89" s="58"/>
      <c r="Y89" s="38" t="str">
        <f t="shared" ca="1" si="8"/>
        <v>NOT TRAINED</v>
      </c>
      <c r="Z89" s="58"/>
      <c r="AA89" s="38" t="str">
        <f t="shared" ca="1" si="9"/>
        <v>NOT TRAINED</v>
      </c>
      <c r="AB89" s="58"/>
      <c r="AC89" s="38" t="str">
        <f t="shared" ca="1" si="10"/>
        <v>NOT TRAINED</v>
      </c>
      <c r="AD89" s="58"/>
      <c r="AE89" s="38" t="str">
        <f t="shared" ca="1" si="11"/>
        <v>NOT TRAINED</v>
      </c>
      <c r="AF89" s="58"/>
      <c r="AG89" s="38" t="str">
        <f t="shared" ca="1" si="12"/>
        <v>NOT TRAINED</v>
      </c>
      <c r="AH89" s="58"/>
      <c r="AI89" s="42" t="str">
        <f t="shared" ca="1" si="13"/>
        <v>NOT TRAINED</v>
      </c>
      <c r="AJ89" s="58"/>
      <c r="AK89" s="35" t="str">
        <f t="shared" ca="1" si="14"/>
        <v>NOT TRAINED</v>
      </c>
      <c r="AL89" s="58"/>
      <c r="AM89" s="42" t="str">
        <f t="shared" ca="1" si="15"/>
        <v>NOT TRAINED</v>
      </c>
      <c r="AN89" s="58"/>
      <c r="AO89" s="38" t="str">
        <f t="shared" ca="1" si="16"/>
        <v>NOT TRAINED</v>
      </c>
      <c r="AP89" s="58"/>
      <c r="AQ89" s="38" t="str">
        <f t="shared" ca="1" si="17"/>
        <v>NOT TRAINED</v>
      </c>
      <c r="AR89" s="58"/>
      <c r="AS89" s="38" t="str">
        <f t="shared" ca="1" si="18"/>
        <v>NOT TRAINED</v>
      </c>
      <c r="AT89" s="58"/>
      <c r="AU89" s="38" t="str">
        <f t="shared" ca="1" si="19"/>
        <v>NOT TRAINED</v>
      </c>
      <c r="AV89" s="58"/>
      <c r="AW89" s="35" t="str">
        <f t="shared" ca="1" si="20"/>
        <v>NOT TRAINED</v>
      </c>
    </row>
    <row r="90" spans="1:49" ht="15" customHeight="1" x14ac:dyDescent="0.2">
      <c r="A90" s="58"/>
      <c r="B90" s="58"/>
      <c r="C90" s="58"/>
      <c r="D90" s="58"/>
      <c r="E90" s="58"/>
      <c r="F90" s="58"/>
      <c r="G90" s="58"/>
      <c r="H90" s="58"/>
      <c r="I90" s="74">
        <f t="shared" ca="1" si="21"/>
        <v>0</v>
      </c>
      <c r="J90" s="58"/>
      <c r="K90" s="35" t="str">
        <f t="shared" ca="1" si="1"/>
        <v>NOT TRAINED</v>
      </c>
      <c r="L90" s="58"/>
      <c r="M90" s="35" t="str">
        <f t="shared" ca="1" si="2"/>
        <v>NOT TRAINED</v>
      </c>
      <c r="N90" s="58"/>
      <c r="O90" s="51" t="str">
        <f t="shared" ca="1" si="3"/>
        <v>NOT TRAINED</v>
      </c>
      <c r="P90" s="58"/>
      <c r="Q90" s="35" t="str">
        <f t="shared" ca="1" si="4"/>
        <v>NOT TRAINED</v>
      </c>
      <c r="R90" s="58"/>
      <c r="S90" s="42" t="str">
        <f t="shared" ca="1" si="5"/>
        <v>NOT TRAINED</v>
      </c>
      <c r="T90" s="58"/>
      <c r="U90" s="38" t="str">
        <f t="shared" ca="1" si="6"/>
        <v>NOT TRAINED</v>
      </c>
      <c r="V90" s="58"/>
      <c r="W90" s="38" t="str">
        <f t="shared" ca="1" si="7"/>
        <v>NOT TRAINED</v>
      </c>
      <c r="X90" s="58"/>
      <c r="Y90" s="38" t="str">
        <f t="shared" ca="1" si="8"/>
        <v>NOT TRAINED</v>
      </c>
      <c r="Z90" s="58"/>
      <c r="AA90" s="38" t="str">
        <f t="shared" ca="1" si="9"/>
        <v>NOT TRAINED</v>
      </c>
      <c r="AB90" s="58"/>
      <c r="AC90" s="38" t="str">
        <f t="shared" ca="1" si="10"/>
        <v>NOT TRAINED</v>
      </c>
      <c r="AD90" s="58"/>
      <c r="AE90" s="38" t="str">
        <f t="shared" ca="1" si="11"/>
        <v>NOT TRAINED</v>
      </c>
      <c r="AF90" s="58"/>
      <c r="AG90" s="38" t="str">
        <f t="shared" ca="1" si="12"/>
        <v>NOT TRAINED</v>
      </c>
      <c r="AH90" s="58"/>
      <c r="AI90" s="42" t="str">
        <f t="shared" ca="1" si="13"/>
        <v>NOT TRAINED</v>
      </c>
      <c r="AJ90" s="58"/>
      <c r="AK90" s="35" t="str">
        <f t="shared" ca="1" si="14"/>
        <v>NOT TRAINED</v>
      </c>
      <c r="AL90" s="58"/>
      <c r="AM90" s="42" t="str">
        <f t="shared" ca="1" si="15"/>
        <v>NOT TRAINED</v>
      </c>
      <c r="AN90" s="58"/>
      <c r="AO90" s="38" t="str">
        <f t="shared" ca="1" si="16"/>
        <v>NOT TRAINED</v>
      </c>
      <c r="AP90" s="58"/>
      <c r="AQ90" s="38" t="str">
        <f t="shared" ca="1" si="17"/>
        <v>NOT TRAINED</v>
      </c>
      <c r="AR90" s="58"/>
      <c r="AS90" s="38" t="str">
        <f t="shared" ca="1" si="18"/>
        <v>NOT TRAINED</v>
      </c>
      <c r="AT90" s="58"/>
      <c r="AU90" s="38" t="str">
        <f t="shared" ca="1" si="19"/>
        <v>NOT TRAINED</v>
      </c>
      <c r="AV90" s="58"/>
      <c r="AW90" s="35" t="str">
        <f t="shared" ca="1" si="20"/>
        <v>NOT TRAINED</v>
      </c>
    </row>
    <row r="91" spans="1:49" ht="15" customHeight="1" x14ac:dyDescent="0.2">
      <c r="A91" s="58"/>
      <c r="B91" s="58"/>
      <c r="C91" s="58"/>
      <c r="D91" s="58"/>
      <c r="E91" s="58"/>
      <c r="F91" s="58"/>
      <c r="G91" s="58"/>
      <c r="H91" s="58"/>
      <c r="I91" s="74">
        <f t="shared" ca="1" si="21"/>
        <v>0</v>
      </c>
      <c r="J91" s="58"/>
      <c r="K91" s="35" t="str">
        <f t="shared" ca="1" si="1"/>
        <v>NOT TRAINED</v>
      </c>
      <c r="L91" s="58"/>
      <c r="M91" s="35" t="str">
        <f t="shared" ca="1" si="2"/>
        <v>NOT TRAINED</v>
      </c>
      <c r="N91" s="58"/>
      <c r="O91" s="51" t="str">
        <f t="shared" ca="1" si="3"/>
        <v>NOT TRAINED</v>
      </c>
      <c r="P91" s="58"/>
      <c r="Q91" s="35" t="str">
        <f t="shared" ca="1" si="4"/>
        <v>NOT TRAINED</v>
      </c>
      <c r="R91" s="58"/>
      <c r="S91" s="42" t="str">
        <f t="shared" ca="1" si="5"/>
        <v>NOT TRAINED</v>
      </c>
      <c r="T91" s="58"/>
      <c r="U91" s="38" t="str">
        <f t="shared" ca="1" si="6"/>
        <v>NOT TRAINED</v>
      </c>
      <c r="V91" s="58"/>
      <c r="W91" s="38" t="str">
        <f t="shared" ca="1" si="7"/>
        <v>NOT TRAINED</v>
      </c>
      <c r="X91" s="58"/>
      <c r="Y91" s="38" t="str">
        <f t="shared" ca="1" si="8"/>
        <v>NOT TRAINED</v>
      </c>
      <c r="Z91" s="58"/>
      <c r="AA91" s="38" t="str">
        <f t="shared" ca="1" si="9"/>
        <v>NOT TRAINED</v>
      </c>
      <c r="AB91" s="58"/>
      <c r="AC91" s="38" t="str">
        <f t="shared" ca="1" si="10"/>
        <v>NOT TRAINED</v>
      </c>
      <c r="AD91" s="58"/>
      <c r="AE91" s="38" t="str">
        <f t="shared" ca="1" si="11"/>
        <v>NOT TRAINED</v>
      </c>
      <c r="AF91" s="58"/>
      <c r="AG91" s="38" t="str">
        <f t="shared" ca="1" si="12"/>
        <v>NOT TRAINED</v>
      </c>
      <c r="AH91" s="58"/>
      <c r="AI91" s="42" t="str">
        <f t="shared" ca="1" si="13"/>
        <v>NOT TRAINED</v>
      </c>
      <c r="AJ91" s="58"/>
      <c r="AK91" s="35" t="str">
        <f t="shared" ca="1" si="14"/>
        <v>NOT TRAINED</v>
      </c>
      <c r="AL91" s="58"/>
      <c r="AM91" s="42" t="str">
        <f t="shared" ca="1" si="15"/>
        <v>NOT TRAINED</v>
      </c>
      <c r="AN91" s="58"/>
      <c r="AO91" s="38" t="str">
        <f t="shared" ca="1" si="16"/>
        <v>NOT TRAINED</v>
      </c>
      <c r="AP91" s="58"/>
      <c r="AQ91" s="38" t="str">
        <f t="shared" ca="1" si="17"/>
        <v>NOT TRAINED</v>
      </c>
      <c r="AR91" s="58"/>
      <c r="AS91" s="38" t="str">
        <f t="shared" ca="1" si="18"/>
        <v>NOT TRAINED</v>
      </c>
      <c r="AT91" s="58"/>
      <c r="AU91" s="38" t="str">
        <f t="shared" ca="1" si="19"/>
        <v>NOT TRAINED</v>
      </c>
      <c r="AV91" s="58"/>
      <c r="AW91" s="35" t="str">
        <f t="shared" ca="1" si="20"/>
        <v>NOT TRAINED</v>
      </c>
    </row>
    <row r="92" spans="1:49" ht="15" customHeight="1" x14ac:dyDescent="0.2">
      <c r="A92" s="58"/>
      <c r="B92" s="58"/>
      <c r="C92" s="58"/>
      <c r="D92" s="58"/>
      <c r="E92" s="58"/>
      <c r="F92" s="58"/>
      <c r="G92" s="58"/>
      <c r="H92" s="58"/>
      <c r="I92" s="74">
        <f t="shared" ca="1" si="21"/>
        <v>0</v>
      </c>
      <c r="J92" s="58"/>
      <c r="K92" s="35" t="str">
        <f t="shared" ca="1" si="1"/>
        <v>NOT TRAINED</v>
      </c>
      <c r="L92" s="58"/>
      <c r="M92" s="35" t="str">
        <f t="shared" ca="1" si="2"/>
        <v>NOT TRAINED</v>
      </c>
      <c r="N92" s="58"/>
      <c r="O92" s="51" t="str">
        <f t="shared" ca="1" si="3"/>
        <v>NOT TRAINED</v>
      </c>
      <c r="P92" s="58"/>
      <c r="Q92" s="35" t="str">
        <f t="shared" ca="1" si="4"/>
        <v>NOT TRAINED</v>
      </c>
      <c r="R92" s="58"/>
      <c r="S92" s="42" t="str">
        <f t="shared" ca="1" si="5"/>
        <v>NOT TRAINED</v>
      </c>
      <c r="T92" s="58"/>
      <c r="U92" s="38" t="str">
        <f t="shared" ca="1" si="6"/>
        <v>NOT TRAINED</v>
      </c>
      <c r="V92" s="58"/>
      <c r="W92" s="38" t="str">
        <f t="shared" ca="1" si="7"/>
        <v>NOT TRAINED</v>
      </c>
      <c r="X92" s="58"/>
      <c r="Y92" s="38" t="str">
        <f t="shared" ca="1" si="8"/>
        <v>NOT TRAINED</v>
      </c>
      <c r="Z92" s="58"/>
      <c r="AA92" s="38" t="str">
        <f t="shared" ca="1" si="9"/>
        <v>NOT TRAINED</v>
      </c>
      <c r="AB92" s="58"/>
      <c r="AC92" s="38" t="str">
        <f t="shared" ca="1" si="10"/>
        <v>NOT TRAINED</v>
      </c>
      <c r="AD92" s="58"/>
      <c r="AE92" s="38" t="str">
        <f t="shared" ca="1" si="11"/>
        <v>NOT TRAINED</v>
      </c>
      <c r="AF92" s="58"/>
      <c r="AG92" s="38" t="str">
        <f t="shared" ca="1" si="12"/>
        <v>NOT TRAINED</v>
      </c>
      <c r="AH92" s="58"/>
      <c r="AI92" s="42" t="str">
        <f t="shared" ca="1" si="13"/>
        <v>NOT TRAINED</v>
      </c>
      <c r="AJ92" s="58"/>
      <c r="AK92" s="35" t="str">
        <f t="shared" ca="1" si="14"/>
        <v>NOT TRAINED</v>
      </c>
      <c r="AL92" s="58"/>
      <c r="AM92" s="42" t="str">
        <f t="shared" ca="1" si="15"/>
        <v>NOT TRAINED</v>
      </c>
      <c r="AN92" s="58"/>
      <c r="AO92" s="38" t="str">
        <f t="shared" ca="1" si="16"/>
        <v>NOT TRAINED</v>
      </c>
      <c r="AP92" s="58"/>
      <c r="AQ92" s="38" t="str">
        <f t="shared" ca="1" si="17"/>
        <v>NOT TRAINED</v>
      </c>
      <c r="AR92" s="58"/>
      <c r="AS92" s="38" t="str">
        <f t="shared" ca="1" si="18"/>
        <v>NOT TRAINED</v>
      </c>
      <c r="AT92" s="58"/>
      <c r="AU92" s="38" t="str">
        <f t="shared" ca="1" si="19"/>
        <v>NOT TRAINED</v>
      </c>
      <c r="AV92" s="58"/>
      <c r="AW92" s="35" t="str">
        <f t="shared" ca="1" si="20"/>
        <v>NOT TRAINED</v>
      </c>
    </row>
    <row r="93" spans="1:49" ht="15" customHeight="1" x14ac:dyDescent="0.2">
      <c r="A93" s="58"/>
      <c r="B93" s="58"/>
      <c r="C93" s="58"/>
      <c r="D93" s="58"/>
      <c r="E93" s="58"/>
      <c r="F93" s="58"/>
      <c r="G93" s="58"/>
      <c r="H93" s="58"/>
      <c r="I93" s="74">
        <f t="shared" ca="1" si="21"/>
        <v>0</v>
      </c>
      <c r="J93" s="58"/>
      <c r="K93" s="35" t="str">
        <f t="shared" ca="1" si="1"/>
        <v>NOT TRAINED</v>
      </c>
      <c r="L93" s="58"/>
      <c r="M93" s="35" t="str">
        <f t="shared" ca="1" si="2"/>
        <v>NOT TRAINED</v>
      </c>
      <c r="N93" s="58"/>
      <c r="O93" s="51" t="str">
        <f t="shared" ca="1" si="3"/>
        <v>NOT TRAINED</v>
      </c>
      <c r="P93" s="58"/>
      <c r="Q93" s="35" t="str">
        <f t="shared" ca="1" si="4"/>
        <v>NOT TRAINED</v>
      </c>
      <c r="R93" s="58"/>
      <c r="S93" s="42" t="str">
        <f t="shared" ca="1" si="5"/>
        <v>NOT TRAINED</v>
      </c>
      <c r="T93" s="58"/>
      <c r="U93" s="38" t="str">
        <f t="shared" ca="1" si="6"/>
        <v>NOT TRAINED</v>
      </c>
      <c r="V93" s="58"/>
      <c r="W93" s="38" t="str">
        <f t="shared" ca="1" si="7"/>
        <v>NOT TRAINED</v>
      </c>
      <c r="X93" s="58"/>
      <c r="Y93" s="38" t="str">
        <f t="shared" ca="1" si="8"/>
        <v>NOT TRAINED</v>
      </c>
      <c r="Z93" s="58"/>
      <c r="AA93" s="38" t="str">
        <f t="shared" ca="1" si="9"/>
        <v>NOT TRAINED</v>
      </c>
      <c r="AB93" s="58"/>
      <c r="AC93" s="38" t="str">
        <f t="shared" ca="1" si="10"/>
        <v>NOT TRAINED</v>
      </c>
      <c r="AD93" s="58"/>
      <c r="AE93" s="38" t="str">
        <f t="shared" ca="1" si="11"/>
        <v>NOT TRAINED</v>
      </c>
      <c r="AF93" s="58"/>
      <c r="AG93" s="38" t="str">
        <f t="shared" ca="1" si="12"/>
        <v>NOT TRAINED</v>
      </c>
      <c r="AH93" s="58"/>
      <c r="AI93" s="42" t="str">
        <f t="shared" ca="1" si="13"/>
        <v>NOT TRAINED</v>
      </c>
      <c r="AJ93" s="58"/>
      <c r="AK93" s="35" t="str">
        <f t="shared" ca="1" si="14"/>
        <v>NOT TRAINED</v>
      </c>
      <c r="AL93" s="58"/>
      <c r="AM93" s="42" t="str">
        <f t="shared" ca="1" si="15"/>
        <v>NOT TRAINED</v>
      </c>
      <c r="AN93" s="58"/>
      <c r="AO93" s="38" t="str">
        <f t="shared" ca="1" si="16"/>
        <v>NOT TRAINED</v>
      </c>
      <c r="AP93" s="58"/>
      <c r="AQ93" s="38" t="str">
        <f t="shared" ca="1" si="17"/>
        <v>NOT TRAINED</v>
      </c>
      <c r="AR93" s="58"/>
      <c r="AS93" s="38" t="str">
        <f t="shared" ca="1" si="18"/>
        <v>NOT TRAINED</v>
      </c>
      <c r="AT93" s="58"/>
      <c r="AU93" s="38" t="str">
        <f t="shared" ca="1" si="19"/>
        <v>NOT TRAINED</v>
      </c>
      <c r="AV93" s="58"/>
      <c r="AW93" s="35" t="str">
        <f t="shared" ca="1" si="20"/>
        <v>NOT TRAINED</v>
      </c>
    </row>
    <row r="94" spans="1:49" ht="15" customHeight="1" x14ac:dyDescent="0.2">
      <c r="A94" s="58"/>
      <c r="B94" s="58"/>
      <c r="C94" s="58"/>
      <c r="D94" s="58"/>
      <c r="E94" s="58"/>
      <c r="F94" s="58"/>
      <c r="G94" s="58"/>
      <c r="H94" s="58"/>
      <c r="I94" s="74">
        <f t="shared" ca="1" si="21"/>
        <v>0</v>
      </c>
      <c r="J94" s="58"/>
      <c r="K94" s="35" t="str">
        <f t="shared" ca="1" si="1"/>
        <v>NOT TRAINED</v>
      </c>
      <c r="L94" s="58"/>
      <c r="M94" s="35" t="str">
        <f t="shared" ca="1" si="2"/>
        <v>NOT TRAINED</v>
      </c>
      <c r="N94" s="58"/>
      <c r="O94" s="51" t="str">
        <f t="shared" ca="1" si="3"/>
        <v>NOT TRAINED</v>
      </c>
      <c r="P94" s="58"/>
      <c r="Q94" s="35" t="str">
        <f t="shared" ca="1" si="4"/>
        <v>NOT TRAINED</v>
      </c>
      <c r="R94" s="58"/>
      <c r="S94" s="42" t="str">
        <f t="shared" ca="1" si="5"/>
        <v>NOT TRAINED</v>
      </c>
      <c r="T94" s="58"/>
      <c r="U94" s="38" t="str">
        <f t="shared" ca="1" si="6"/>
        <v>NOT TRAINED</v>
      </c>
      <c r="V94" s="58"/>
      <c r="W94" s="38" t="str">
        <f t="shared" ca="1" si="7"/>
        <v>NOT TRAINED</v>
      </c>
      <c r="X94" s="58"/>
      <c r="Y94" s="38" t="str">
        <f t="shared" ca="1" si="8"/>
        <v>NOT TRAINED</v>
      </c>
      <c r="Z94" s="58"/>
      <c r="AA94" s="38" t="str">
        <f t="shared" ca="1" si="9"/>
        <v>NOT TRAINED</v>
      </c>
      <c r="AB94" s="58"/>
      <c r="AC94" s="38" t="str">
        <f t="shared" ca="1" si="10"/>
        <v>NOT TRAINED</v>
      </c>
      <c r="AD94" s="58"/>
      <c r="AE94" s="38" t="str">
        <f t="shared" ca="1" si="11"/>
        <v>NOT TRAINED</v>
      </c>
      <c r="AF94" s="58"/>
      <c r="AG94" s="38" t="str">
        <f t="shared" ca="1" si="12"/>
        <v>NOT TRAINED</v>
      </c>
      <c r="AH94" s="58"/>
      <c r="AI94" s="42" t="str">
        <f t="shared" ca="1" si="13"/>
        <v>NOT TRAINED</v>
      </c>
      <c r="AJ94" s="58"/>
      <c r="AK94" s="35" t="str">
        <f t="shared" ca="1" si="14"/>
        <v>NOT TRAINED</v>
      </c>
      <c r="AL94" s="58"/>
      <c r="AM94" s="42" t="str">
        <f t="shared" ca="1" si="15"/>
        <v>NOT TRAINED</v>
      </c>
      <c r="AN94" s="58"/>
      <c r="AO94" s="38" t="str">
        <f t="shared" ca="1" si="16"/>
        <v>NOT TRAINED</v>
      </c>
      <c r="AP94" s="58"/>
      <c r="AQ94" s="38" t="str">
        <f t="shared" ca="1" si="17"/>
        <v>NOT TRAINED</v>
      </c>
      <c r="AR94" s="58"/>
      <c r="AS94" s="38" t="str">
        <f t="shared" ca="1" si="18"/>
        <v>NOT TRAINED</v>
      </c>
      <c r="AT94" s="58"/>
      <c r="AU94" s="38" t="str">
        <f t="shared" ca="1" si="19"/>
        <v>NOT TRAINED</v>
      </c>
      <c r="AV94" s="58"/>
      <c r="AW94" s="35" t="str">
        <f t="shared" ca="1" si="20"/>
        <v>NOT TRAINED</v>
      </c>
    </row>
    <row r="95" spans="1:49" ht="15" customHeight="1" x14ac:dyDescent="0.2">
      <c r="A95" s="58"/>
      <c r="B95" s="58"/>
      <c r="C95" s="58"/>
      <c r="D95" s="58"/>
      <c r="E95" s="58"/>
      <c r="F95" s="58"/>
      <c r="G95" s="58"/>
      <c r="H95" s="58"/>
      <c r="I95" s="74">
        <f t="shared" ca="1" si="21"/>
        <v>0</v>
      </c>
      <c r="J95" s="58"/>
      <c r="K95" s="35" t="str">
        <f t="shared" ca="1" si="1"/>
        <v>NOT TRAINED</v>
      </c>
      <c r="L95" s="58"/>
      <c r="M95" s="35" t="str">
        <f t="shared" ca="1" si="2"/>
        <v>NOT TRAINED</v>
      </c>
      <c r="N95" s="58"/>
      <c r="O95" s="51" t="str">
        <f t="shared" ca="1" si="3"/>
        <v>NOT TRAINED</v>
      </c>
      <c r="P95" s="58"/>
      <c r="Q95" s="35" t="str">
        <f t="shared" ca="1" si="4"/>
        <v>NOT TRAINED</v>
      </c>
      <c r="R95" s="58"/>
      <c r="S95" s="42" t="str">
        <f t="shared" ca="1" si="5"/>
        <v>NOT TRAINED</v>
      </c>
      <c r="T95" s="58"/>
      <c r="U95" s="38" t="str">
        <f t="shared" ca="1" si="6"/>
        <v>NOT TRAINED</v>
      </c>
      <c r="V95" s="58"/>
      <c r="W95" s="38" t="str">
        <f t="shared" ca="1" si="7"/>
        <v>NOT TRAINED</v>
      </c>
      <c r="X95" s="58"/>
      <c r="Y95" s="38" t="str">
        <f t="shared" ca="1" si="8"/>
        <v>NOT TRAINED</v>
      </c>
      <c r="Z95" s="58"/>
      <c r="AA95" s="38" t="str">
        <f t="shared" ca="1" si="9"/>
        <v>NOT TRAINED</v>
      </c>
      <c r="AB95" s="58"/>
      <c r="AC95" s="38" t="str">
        <f t="shared" ca="1" si="10"/>
        <v>NOT TRAINED</v>
      </c>
      <c r="AD95" s="58"/>
      <c r="AE95" s="38" t="str">
        <f t="shared" ca="1" si="11"/>
        <v>NOT TRAINED</v>
      </c>
      <c r="AF95" s="58"/>
      <c r="AG95" s="38" t="str">
        <f t="shared" ca="1" si="12"/>
        <v>NOT TRAINED</v>
      </c>
      <c r="AH95" s="58"/>
      <c r="AI95" s="42" t="str">
        <f t="shared" ca="1" si="13"/>
        <v>NOT TRAINED</v>
      </c>
      <c r="AJ95" s="58"/>
      <c r="AK95" s="35" t="str">
        <f t="shared" ca="1" si="14"/>
        <v>NOT TRAINED</v>
      </c>
      <c r="AL95" s="58"/>
      <c r="AM95" s="42" t="str">
        <f t="shared" ca="1" si="15"/>
        <v>NOT TRAINED</v>
      </c>
      <c r="AN95" s="58"/>
      <c r="AO95" s="38" t="str">
        <f t="shared" ca="1" si="16"/>
        <v>NOT TRAINED</v>
      </c>
      <c r="AP95" s="58"/>
      <c r="AQ95" s="38" t="str">
        <f t="shared" ca="1" si="17"/>
        <v>NOT TRAINED</v>
      </c>
      <c r="AR95" s="58"/>
      <c r="AS95" s="38" t="str">
        <f t="shared" ca="1" si="18"/>
        <v>NOT TRAINED</v>
      </c>
      <c r="AT95" s="58"/>
      <c r="AU95" s="38" t="str">
        <f t="shared" ca="1" si="19"/>
        <v>NOT TRAINED</v>
      </c>
      <c r="AV95" s="58"/>
      <c r="AW95" s="35" t="str">
        <f t="shared" ca="1" si="20"/>
        <v>NOT TRAINED</v>
      </c>
    </row>
    <row r="96" spans="1:49" ht="15" customHeight="1" x14ac:dyDescent="0.2">
      <c r="A96" s="58"/>
      <c r="B96" s="58"/>
      <c r="C96" s="58"/>
      <c r="D96" s="58"/>
      <c r="E96" s="58"/>
      <c r="F96" s="58"/>
      <c r="G96" s="58"/>
      <c r="H96" s="58"/>
      <c r="I96" s="74">
        <f t="shared" ca="1" si="21"/>
        <v>0</v>
      </c>
      <c r="J96" s="58"/>
      <c r="K96" s="35" t="str">
        <f t="shared" ca="1" si="1"/>
        <v>NOT TRAINED</v>
      </c>
      <c r="L96" s="58"/>
      <c r="M96" s="35" t="str">
        <f t="shared" ca="1" si="2"/>
        <v>NOT TRAINED</v>
      </c>
      <c r="N96" s="58"/>
      <c r="O96" s="51" t="str">
        <f t="shared" ca="1" si="3"/>
        <v>NOT TRAINED</v>
      </c>
      <c r="P96" s="58"/>
      <c r="Q96" s="35" t="str">
        <f t="shared" ca="1" si="4"/>
        <v>NOT TRAINED</v>
      </c>
      <c r="R96" s="58"/>
      <c r="S96" s="42" t="str">
        <f t="shared" ca="1" si="5"/>
        <v>NOT TRAINED</v>
      </c>
      <c r="T96" s="58"/>
      <c r="U96" s="38" t="str">
        <f t="shared" ca="1" si="6"/>
        <v>NOT TRAINED</v>
      </c>
      <c r="V96" s="58"/>
      <c r="W96" s="38" t="str">
        <f t="shared" ca="1" si="7"/>
        <v>NOT TRAINED</v>
      </c>
      <c r="X96" s="58"/>
      <c r="Y96" s="38" t="str">
        <f t="shared" ca="1" si="8"/>
        <v>NOT TRAINED</v>
      </c>
      <c r="Z96" s="58"/>
      <c r="AA96" s="38" t="str">
        <f t="shared" ca="1" si="9"/>
        <v>NOT TRAINED</v>
      </c>
      <c r="AB96" s="58"/>
      <c r="AC96" s="38" t="str">
        <f t="shared" ca="1" si="10"/>
        <v>NOT TRAINED</v>
      </c>
      <c r="AD96" s="58"/>
      <c r="AE96" s="38" t="str">
        <f t="shared" ca="1" si="11"/>
        <v>NOT TRAINED</v>
      </c>
      <c r="AF96" s="58"/>
      <c r="AG96" s="38" t="str">
        <f t="shared" ca="1" si="12"/>
        <v>NOT TRAINED</v>
      </c>
      <c r="AH96" s="58"/>
      <c r="AI96" s="42" t="str">
        <f t="shared" ca="1" si="13"/>
        <v>NOT TRAINED</v>
      </c>
      <c r="AJ96" s="58"/>
      <c r="AK96" s="35" t="str">
        <f t="shared" ca="1" si="14"/>
        <v>NOT TRAINED</v>
      </c>
      <c r="AL96" s="58"/>
      <c r="AM96" s="42" t="str">
        <f t="shared" ca="1" si="15"/>
        <v>NOT TRAINED</v>
      </c>
      <c r="AN96" s="58"/>
      <c r="AO96" s="38" t="str">
        <f t="shared" ca="1" si="16"/>
        <v>NOT TRAINED</v>
      </c>
      <c r="AP96" s="58"/>
      <c r="AQ96" s="38" t="str">
        <f t="shared" ca="1" si="17"/>
        <v>NOT TRAINED</v>
      </c>
      <c r="AR96" s="58"/>
      <c r="AS96" s="38" t="str">
        <f t="shared" ca="1" si="18"/>
        <v>NOT TRAINED</v>
      </c>
      <c r="AT96" s="58"/>
      <c r="AU96" s="38" t="str">
        <f t="shared" ca="1" si="19"/>
        <v>NOT TRAINED</v>
      </c>
      <c r="AV96" s="58"/>
      <c r="AW96" s="35" t="str">
        <f t="shared" ca="1" si="20"/>
        <v>NOT TRAINED</v>
      </c>
    </row>
    <row r="97" spans="1:49" ht="15" customHeight="1" x14ac:dyDescent="0.2">
      <c r="A97" s="58"/>
      <c r="B97" s="58"/>
      <c r="C97" s="58"/>
      <c r="D97" s="58"/>
      <c r="E97" s="58"/>
      <c r="F97" s="58"/>
      <c r="G97" s="58"/>
      <c r="H97" s="58"/>
      <c r="I97" s="74">
        <f t="shared" ca="1" si="21"/>
        <v>0</v>
      </c>
      <c r="J97" s="58"/>
      <c r="K97" s="35" t="str">
        <f t="shared" ca="1" si="1"/>
        <v>NOT TRAINED</v>
      </c>
      <c r="L97" s="58"/>
      <c r="M97" s="35" t="str">
        <f t="shared" ca="1" si="2"/>
        <v>NOT TRAINED</v>
      </c>
      <c r="N97" s="58"/>
      <c r="O97" s="51" t="str">
        <f t="shared" ca="1" si="3"/>
        <v>NOT TRAINED</v>
      </c>
      <c r="P97" s="58"/>
      <c r="Q97" s="35" t="str">
        <f t="shared" ca="1" si="4"/>
        <v>NOT TRAINED</v>
      </c>
      <c r="R97" s="58"/>
      <c r="S97" s="42" t="str">
        <f t="shared" ca="1" si="5"/>
        <v>NOT TRAINED</v>
      </c>
      <c r="T97" s="58"/>
      <c r="U97" s="38" t="str">
        <f t="shared" ca="1" si="6"/>
        <v>NOT TRAINED</v>
      </c>
      <c r="V97" s="58"/>
      <c r="W97" s="38" t="str">
        <f t="shared" ca="1" si="7"/>
        <v>NOT TRAINED</v>
      </c>
      <c r="X97" s="58"/>
      <c r="Y97" s="38" t="str">
        <f t="shared" ca="1" si="8"/>
        <v>NOT TRAINED</v>
      </c>
      <c r="Z97" s="58"/>
      <c r="AA97" s="38" t="str">
        <f t="shared" ca="1" si="9"/>
        <v>NOT TRAINED</v>
      </c>
      <c r="AB97" s="58"/>
      <c r="AC97" s="38" t="str">
        <f t="shared" ca="1" si="10"/>
        <v>NOT TRAINED</v>
      </c>
      <c r="AD97" s="58"/>
      <c r="AE97" s="38" t="str">
        <f t="shared" ca="1" si="11"/>
        <v>NOT TRAINED</v>
      </c>
      <c r="AF97" s="58"/>
      <c r="AG97" s="38" t="str">
        <f t="shared" ca="1" si="12"/>
        <v>NOT TRAINED</v>
      </c>
      <c r="AH97" s="58"/>
      <c r="AI97" s="42" t="str">
        <f t="shared" ca="1" si="13"/>
        <v>NOT TRAINED</v>
      </c>
      <c r="AJ97" s="58"/>
      <c r="AK97" s="35" t="str">
        <f t="shared" ca="1" si="14"/>
        <v>NOT TRAINED</v>
      </c>
      <c r="AL97" s="58"/>
      <c r="AM97" s="42" t="str">
        <f t="shared" ca="1" si="15"/>
        <v>NOT TRAINED</v>
      </c>
      <c r="AN97" s="58"/>
      <c r="AO97" s="38" t="str">
        <f t="shared" ca="1" si="16"/>
        <v>NOT TRAINED</v>
      </c>
      <c r="AP97" s="58"/>
      <c r="AQ97" s="38" t="str">
        <f t="shared" ca="1" si="17"/>
        <v>NOT TRAINED</v>
      </c>
      <c r="AR97" s="58"/>
      <c r="AS97" s="38" t="str">
        <f t="shared" ca="1" si="18"/>
        <v>NOT TRAINED</v>
      </c>
      <c r="AT97" s="58"/>
      <c r="AU97" s="38" t="str">
        <f t="shared" ca="1" si="19"/>
        <v>NOT TRAINED</v>
      </c>
      <c r="AV97" s="58"/>
      <c r="AW97" s="35" t="str">
        <f t="shared" ca="1" si="20"/>
        <v>NOT TRAINED</v>
      </c>
    </row>
    <row r="98" spans="1:49" ht="15" customHeight="1" x14ac:dyDescent="0.2">
      <c r="A98" s="58"/>
      <c r="B98" s="58"/>
      <c r="C98" s="58"/>
      <c r="D98" s="58"/>
      <c r="E98" s="58"/>
      <c r="F98" s="58"/>
      <c r="G98" s="58"/>
      <c r="H98" s="58"/>
      <c r="I98" s="74">
        <f t="shared" ca="1" si="21"/>
        <v>0</v>
      </c>
      <c r="J98" s="58"/>
      <c r="K98" s="35" t="str">
        <f t="shared" ca="1" si="1"/>
        <v>NOT TRAINED</v>
      </c>
      <c r="L98" s="58"/>
      <c r="M98" s="35" t="str">
        <f t="shared" ca="1" si="2"/>
        <v>NOT TRAINED</v>
      </c>
      <c r="N98" s="58"/>
      <c r="O98" s="51" t="str">
        <f t="shared" ca="1" si="3"/>
        <v>NOT TRAINED</v>
      </c>
      <c r="P98" s="58"/>
      <c r="Q98" s="35" t="str">
        <f t="shared" ca="1" si="4"/>
        <v>NOT TRAINED</v>
      </c>
      <c r="R98" s="58"/>
      <c r="S98" s="42" t="str">
        <f t="shared" ca="1" si="5"/>
        <v>NOT TRAINED</v>
      </c>
      <c r="T98" s="58"/>
      <c r="U98" s="38" t="str">
        <f t="shared" ca="1" si="6"/>
        <v>NOT TRAINED</v>
      </c>
      <c r="V98" s="58"/>
      <c r="W98" s="38" t="str">
        <f t="shared" ca="1" si="7"/>
        <v>NOT TRAINED</v>
      </c>
      <c r="X98" s="58"/>
      <c r="Y98" s="38" t="str">
        <f t="shared" ca="1" si="8"/>
        <v>NOT TRAINED</v>
      </c>
      <c r="Z98" s="58"/>
      <c r="AA98" s="38" t="str">
        <f t="shared" ca="1" si="9"/>
        <v>NOT TRAINED</v>
      </c>
      <c r="AB98" s="58"/>
      <c r="AC98" s="38" t="str">
        <f t="shared" ca="1" si="10"/>
        <v>NOT TRAINED</v>
      </c>
      <c r="AD98" s="58"/>
      <c r="AE98" s="38" t="str">
        <f t="shared" ca="1" si="11"/>
        <v>NOT TRAINED</v>
      </c>
      <c r="AF98" s="58"/>
      <c r="AG98" s="38" t="str">
        <f t="shared" ca="1" si="12"/>
        <v>NOT TRAINED</v>
      </c>
      <c r="AH98" s="58"/>
      <c r="AI98" s="42" t="str">
        <f t="shared" ca="1" si="13"/>
        <v>NOT TRAINED</v>
      </c>
      <c r="AJ98" s="58"/>
      <c r="AK98" s="35" t="str">
        <f t="shared" ca="1" si="14"/>
        <v>NOT TRAINED</v>
      </c>
      <c r="AL98" s="58"/>
      <c r="AM98" s="42" t="str">
        <f t="shared" ca="1" si="15"/>
        <v>NOT TRAINED</v>
      </c>
      <c r="AN98" s="58"/>
      <c r="AO98" s="38" t="str">
        <f t="shared" ca="1" si="16"/>
        <v>NOT TRAINED</v>
      </c>
      <c r="AP98" s="58"/>
      <c r="AQ98" s="38" t="str">
        <f t="shared" ca="1" si="17"/>
        <v>NOT TRAINED</v>
      </c>
      <c r="AR98" s="58"/>
      <c r="AS98" s="38" t="str">
        <f t="shared" ca="1" si="18"/>
        <v>NOT TRAINED</v>
      </c>
      <c r="AT98" s="58"/>
      <c r="AU98" s="38" t="str">
        <f t="shared" ca="1" si="19"/>
        <v>NOT TRAINED</v>
      </c>
      <c r="AV98" s="58"/>
      <c r="AW98" s="35" t="str">
        <f t="shared" ca="1" si="20"/>
        <v>NOT TRAINED</v>
      </c>
    </row>
    <row r="99" spans="1:49" ht="15" customHeight="1" x14ac:dyDescent="0.2">
      <c r="A99" s="58"/>
      <c r="B99" s="58"/>
      <c r="C99" s="58"/>
      <c r="D99" s="58"/>
      <c r="E99" s="58"/>
      <c r="F99" s="58"/>
      <c r="G99" s="58"/>
      <c r="H99" s="58"/>
      <c r="I99" s="74">
        <f t="shared" ca="1" si="21"/>
        <v>0</v>
      </c>
      <c r="J99" s="58"/>
      <c r="K99" s="35" t="str">
        <f t="shared" ca="1" si="1"/>
        <v>NOT TRAINED</v>
      </c>
      <c r="L99" s="58"/>
      <c r="M99" s="35" t="str">
        <f t="shared" ca="1" si="2"/>
        <v>NOT TRAINED</v>
      </c>
      <c r="N99" s="58"/>
      <c r="O99" s="51" t="str">
        <f t="shared" ca="1" si="3"/>
        <v>NOT TRAINED</v>
      </c>
      <c r="P99" s="58"/>
      <c r="Q99" s="35" t="str">
        <f t="shared" ca="1" si="4"/>
        <v>NOT TRAINED</v>
      </c>
      <c r="R99" s="58"/>
      <c r="S99" s="42" t="str">
        <f t="shared" ca="1" si="5"/>
        <v>NOT TRAINED</v>
      </c>
      <c r="T99" s="58"/>
      <c r="U99" s="38" t="str">
        <f t="shared" ca="1" si="6"/>
        <v>NOT TRAINED</v>
      </c>
      <c r="V99" s="58"/>
      <c r="W99" s="38" t="str">
        <f t="shared" ca="1" si="7"/>
        <v>NOT TRAINED</v>
      </c>
      <c r="X99" s="58"/>
      <c r="Y99" s="38" t="str">
        <f t="shared" ca="1" si="8"/>
        <v>NOT TRAINED</v>
      </c>
      <c r="Z99" s="58"/>
      <c r="AA99" s="38" t="str">
        <f t="shared" ca="1" si="9"/>
        <v>NOT TRAINED</v>
      </c>
      <c r="AB99" s="58"/>
      <c r="AC99" s="38" t="str">
        <f t="shared" ca="1" si="10"/>
        <v>NOT TRAINED</v>
      </c>
      <c r="AD99" s="58"/>
      <c r="AE99" s="38" t="str">
        <f t="shared" ca="1" si="11"/>
        <v>NOT TRAINED</v>
      </c>
      <c r="AF99" s="58"/>
      <c r="AG99" s="38" t="str">
        <f t="shared" ca="1" si="12"/>
        <v>NOT TRAINED</v>
      </c>
      <c r="AH99" s="58"/>
      <c r="AI99" s="42" t="str">
        <f t="shared" ca="1" si="13"/>
        <v>NOT TRAINED</v>
      </c>
      <c r="AJ99" s="58"/>
      <c r="AK99" s="35" t="str">
        <f t="shared" ca="1" si="14"/>
        <v>NOT TRAINED</v>
      </c>
      <c r="AL99" s="58"/>
      <c r="AM99" s="42" t="str">
        <f t="shared" ca="1" si="15"/>
        <v>NOT TRAINED</v>
      </c>
      <c r="AN99" s="58"/>
      <c r="AO99" s="38" t="str">
        <f t="shared" ca="1" si="16"/>
        <v>NOT TRAINED</v>
      </c>
      <c r="AP99" s="58"/>
      <c r="AQ99" s="38" t="str">
        <f t="shared" ca="1" si="17"/>
        <v>NOT TRAINED</v>
      </c>
      <c r="AR99" s="58"/>
      <c r="AS99" s="38" t="str">
        <f t="shared" ca="1" si="18"/>
        <v>NOT TRAINED</v>
      </c>
      <c r="AT99" s="58"/>
      <c r="AU99" s="38" t="str">
        <f t="shared" ca="1" si="19"/>
        <v>NOT TRAINED</v>
      </c>
      <c r="AV99" s="58"/>
      <c r="AW99" s="35" t="str">
        <f t="shared" ca="1" si="20"/>
        <v>NOT TRAINED</v>
      </c>
    </row>
    <row r="100" spans="1:49" ht="15" customHeight="1" x14ac:dyDescent="0.2">
      <c r="A100" s="58"/>
      <c r="B100" s="58"/>
      <c r="C100" s="58"/>
      <c r="D100" s="58"/>
      <c r="E100" s="58"/>
      <c r="F100" s="58"/>
      <c r="G100" s="58"/>
      <c r="H100" s="58"/>
      <c r="I100" s="74">
        <f t="shared" ca="1" si="21"/>
        <v>0</v>
      </c>
      <c r="J100" s="58"/>
      <c r="K100" s="35" t="str">
        <f t="shared" ca="1" si="1"/>
        <v>NOT TRAINED</v>
      </c>
      <c r="L100" s="58"/>
      <c r="M100" s="35" t="str">
        <f t="shared" ca="1" si="2"/>
        <v>NOT TRAINED</v>
      </c>
      <c r="N100" s="58"/>
      <c r="O100" s="51" t="str">
        <f t="shared" ca="1" si="3"/>
        <v>NOT TRAINED</v>
      </c>
      <c r="P100" s="58"/>
      <c r="Q100" s="35" t="str">
        <f t="shared" ca="1" si="4"/>
        <v>NOT TRAINED</v>
      </c>
      <c r="R100" s="58"/>
      <c r="S100" s="42" t="str">
        <f t="shared" ca="1" si="5"/>
        <v>NOT TRAINED</v>
      </c>
      <c r="T100" s="58"/>
      <c r="U100" s="38" t="str">
        <f t="shared" ca="1" si="6"/>
        <v>NOT TRAINED</v>
      </c>
      <c r="V100" s="58"/>
      <c r="W100" s="38" t="str">
        <f t="shared" ca="1" si="7"/>
        <v>NOT TRAINED</v>
      </c>
      <c r="X100" s="58"/>
      <c r="Y100" s="38" t="str">
        <f t="shared" ca="1" si="8"/>
        <v>NOT TRAINED</v>
      </c>
      <c r="Z100" s="58"/>
      <c r="AA100" s="38" t="str">
        <f t="shared" ca="1" si="9"/>
        <v>NOT TRAINED</v>
      </c>
      <c r="AB100" s="58"/>
      <c r="AC100" s="38" t="str">
        <f t="shared" ca="1" si="10"/>
        <v>NOT TRAINED</v>
      </c>
      <c r="AD100" s="58"/>
      <c r="AE100" s="38" t="str">
        <f t="shared" ca="1" si="11"/>
        <v>NOT TRAINED</v>
      </c>
      <c r="AF100" s="58"/>
      <c r="AG100" s="38" t="str">
        <f t="shared" ca="1" si="12"/>
        <v>NOT TRAINED</v>
      </c>
      <c r="AH100" s="58"/>
      <c r="AI100" s="42" t="str">
        <f t="shared" ca="1" si="13"/>
        <v>NOT TRAINED</v>
      </c>
      <c r="AJ100" s="58"/>
      <c r="AK100" s="35" t="str">
        <f t="shared" ca="1" si="14"/>
        <v>NOT TRAINED</v>
      </c>
      <c r="AL100" s="58"/>
      <c r="AM100" s="42" t="str">
        <f t="shared" ca="1" si="15"/>
        <v>NOT TRAINED</v>
      </c>
      <c r="AN100" s="58"/>
      <c r="AO100" s="38" t="str">
        <f t="shared" ca="1" si="16"/>
        <v>NOT TRAINED</v>
      </c>
      <c r="AP100" s="58"/>
      <c r="AQ100" s="38" t="str">
        <f t="shared" ca="1" si="17"/>
        <v>NOT TRAINED</v>
      </c>
      <c r="AR100" s="58"/>
      <c r="AS100" s="38" t="str">
        <f t="shared" ca="1" si="18"/>
        <v>NOT TRAINED</v>
      </c>
      <c r="AT100" s="58"/>
      <c r="AU100" s="38" t="str">
        <f t="shared" ca="1" si="19"/>
        <v>NOT TRAINED</v>
      </c>
      <c r="AV100" s="58"/>
      <c r="AW100" s="35" t="str">
        <f t="shared" ca="1" si="20"/>
        <v>NOT TRAINED</v>
      </c>
    </row>
    <row r="101" spans="1:49" ht="15" customHeight="1" x14ac:dyDescent="0.2">
      <c r="A101" s="58"/>
      <c r="B101" s="58"/>
      <c r="C101" s="58"/>
      <c r="D101" s="58"/>
      <c r="E101" s="58"/>
      <c r="F101" s="58"/>
      <c r="G101" s="58"/>
      <c r="H101" s="58"/>
      <c r="I101" s="74">
        <f t="shared" ca="1" si="21"/>
        <v>0</v>
      </c>
      <c r="J101" s="58"/>
      <c r="K101" s="35" t="str">
        <f t="shared" ca="1" si="1"/>
        <v>NOT TRAINED</v>
      </c>
      <c r="L101" s="58"/>
      <c r="M101" s="35" t="str">
        <f t="shared" ca="1" si="2"/>
        <v>NOT TRAINED</v>
      </c>
      <c r="N101" s="58"/>
      <c r="O101" s="51" t="str">
        <f t="shared" ca="1" si="3"/>
        <v>NOT TRAINED</v>
      </c>
      <c r="P101" s="58"/>
      <c r="Q101" s="35" t="str">
        <f t="shared" ca="1" si="4"/>
        <v>NOT TRAINED</v>
      </c>
      <c r="R101" s="58"/>
      <c r="S101" s="42" t="str">
        <f t="shared" ca="1" si="5"/>
        <v>NOT TRAINED</v>
      </c>
      <c r="T101" s="58"/>
      <c r="U101" s="38" t="str">
        <f t="shared" ca="1" si="6"/>
        <v>NOT TRAINED</v>
      </c>
      <c r="V101" s="58"/>
      <c r="W101" s="38" t="str">
        <f t="shared" ca="1" si="7"/>
        <v>NOT TRAINED</v>
      </c>
      <c r="X101" s="58"/>
      <c r="Y101" s="38" t="str">
        <f t="shared" ca="1" si="8"/>
        <v>NOT TRAINED</v>
      </c>
      <c r="Z101" s="58"/>
      <c r="AA101" s="38" t="str">
        <f t="shared" ca="1" si="9"/>
        <v>NOT TRAINED</v>
      </c>
      <c r="AB101" s="58"/>
      <c r="AC101" s="38" t="str">
        <f t="shared" ca="1" si="10"/>
        <v>NOT TRAINED</v>
      </c>
      <c r="AD101" s="58"/>
      <c r="AE101" s="38" t="str">
        <f t="shared" ca="1" si="11"/>
        <v>NOT TRAINED</v>
      </c>
      <c r="AF101" s="58"/>
      <c r="AG101" s="38" t="str">
        <f t="shared" ca="1" si="12"/>
        <v>NOT TRAINED</v>
      </c>
      <c r="AH101" s="58"/>
      <c r="AI101" s="42" t="str">
        <f t="shared" ca="1" si="13"/>
        <v>NOT TRAINED</v>
      </c>
      <c r="AJ101" s="58"/>
      <c r="AK101" s="35" t="str">
        <f t="shared" ca="1" si="14"/>
        <v>NOT TRAINED</v>
      </c>
      <c r="AL101" s="58"/>
      <c r="AM101" s="42" t="str">
        <f t="shared" ca="1" si="15"/>
        <v>NOT TRAINED</v>
      </c>
      <c r="AN101" s="58"/>
      <c r="AO101" s="38" t="str">
        <f t="shared" ca="1" si="16"/>
        <v>NOT TRAINED</v>
      </c>
      <c r="AP101" s="58"/>
      <c r="AQ101" s="38" t="str">
        <f t="shared" ca="1" si="17"/>
        <v>NOT TRAINED</v>
      </c>
      <c r="AR101" s="58"/>
      <c r="AS101" s="38" t="str">
        <f t="shared" ca="1" si="18"/>
        <v>NOT TRAINED</v>
      </c>
      <c r="AT101" s="58"/>
      <c r="AU101" s="38" t="str">
        <f t="shared" ca="1" si="19"/>
        <v>NOT TRAINED</v>
      </c>
      <c r="AV101" s="58"/>
      <c r="AW101" s="35" t="str">
        <f t="shared" ca="1" si="20"/>
        <v>NOT TRAINED</v>
      </c>
    </row>
    <row r="102" spans="1:49" ht="15" customHeight="1" x14ac:dyDescent="0.2">
      <c r="A102" s="58"/>
      <c r="B102" s="58"/>
      <c r="C102" s="58"/>
      <c r="D102" s="58"/>
      <c r="E102" s="58"/>
      <c r="F102" s="58"/>
      <c r="G102" s="58"/>
      <c r="H102" s="58"/>
      <c r="I102" s="74">
        <f t="shared" ca="1" si="21"/>
        <v>0</v>
      </c>
      <c r="J102" s="58"/>
      <c r="K102" s="35" t="str">
        <f t="shared" ca="1" si="1"/>
        <v>NOT TRAINED</v>
      </c>
      <c r="L102" s="58"/>
      <c r="M102" s="35" t="str">
        <f t="shared" ca="1" si="2"/>
        <v>NOT TRAINED</v>
      </c>
      <c r="N102" s="58"/>
      <c r="O102" s="51" t="str">
        <f t="shared" ca="1" si="3"/>
        <v>NOT TRAINED</v>
      </c>
      <c r="P102" s="58"/>
      <c r="Q102" s="35" t="str">
        <f t="shared" ca="1" si="4"/>
        <v>NOT TRAINED</v>
      </c>
      <c r="R102" s="58"/>
      <c r="S102" s="42" t="str">
        <f t="shared" ca="1" si="5"/>
        <v>NOT TRAINED</v>
      </c>
      <c r="T102" s="58"/>
      <c r="U102" s="38" t="str">
        <f t="shared" ca="1" si="6"/>
        <v>NOT TRAINED</v>
      </c>
      <c r="V102" s="58"/>
      <c r="W102" s="38" t="str">
        <f t="shared" ca="1" si="7"/>
        <v>NOT TRAINED</v>
      </c>
      <c r="X102" s="58"/>
      <c r="Y102" s="38" t="str">
        <f t="shared" ca="1" si="8"/>
        <v>NOT TRAINED</v>
      </c>
      <c r="Z102" s="58"/>
      <c r="AA102" s="38" t="str">
        <f t="shared" ca="1" si="9"/>
        <v>NOT TRAINED</v>
      </c>
      <c r="AB102" s="58"/>
      <c r="AC102" s="38" t="str">
        <f t="shared" ca="1" si="10"/>
        <v>NOT TRAINED</v>
      </c>
      <c r="AD102" s="58"/>
      <c r="AE102" s="38" t="str">
        <f t="shared" ca="1" si="11"/>
        <v>NOT TRAINED</v>
      </c>
      <c r="AF102" s="58"/>
      <c r="AG102" s="38" t="str">
        <f t="shared" ca="1" si="12"/>
        <v>NOT TRAINED</v>
      </c>
      <c r="AH102" s="58"/>
      <c r="AI102" s="42" t="str">
        <f t="shared" ca="1" si="13"/>
        <v>NOT TRAINED</v>
      </c>
      <c r="AJ102" s="58"/>
      <c r="AK102" s="35" t="str">
        <f t="shared" ca="1" si="14"/>
        <v>NOT TRAINED</v>
      </c>
      <c r="AL102" s="58"/>
      <c r="AM102" s="42" t="str">
        <f t="shared" ca="1" si="15"/>
        <v>NOT TRAINED</v>
      </c>
      <c r="AN102" s="58"/>
      <c r="AO102" s="38" t="str">
        <f t="shared" ca="1" si="16"/>
        <v>NOT TRAINED</v>
      </c>
      <c r="AP102" s="58"/>
      <c r="AQ102" s="38" t="str">
        <f t="shared" ca="1" si="17"/>
        <v>NOT TRAINED</v>
      </c>
      <c r="AR102" s="58"/>
      <c r="AS102" s="38" t="str">
        <f t="shared" ca="1" si="18"/>
        <v>NOT TRAINED</v>
      </c>
      <c r="AT102" s="58"/>
      <c r="AU102" s="38" t="str">
        <f t="shared" ca="1" si="19"/>
        <v>NOT TRAINED</v>
      </c>
      <c r="AV102" s="58"/>
      <c r="AW102" s="35" t="str">
        <f t="shared" ca="1" si="20"/>
        <v>NOT TRAINED</v>
      </c>
    </row>
    <row r="103" spans="1:49" ht="15" customHeight="1" x14ac:dyDescent="0.2">
      <c r="A103" s="58"/>
      <c r="B103" s="58"/>
      <c r="C103" s="58"/>
      <c r="D103" s="58"/>
      <c r="E103" s="58"/>
      <c r="F103" s="58"/>
      <c r="G103" s="58"/>
      <c r="H103" s="58"/>
      <c r="I103" s="74">
        <f t="shared" ca="1" si="21"/>
        <v>0</v>
      </c>
      <c r="J103" s="58"/>
      <c r="K103" s="35" t="str">
        <f t="shared" ca="1" si="1"/>
        <v>NOT TRAINED</v>
      </c>
      <c r="L103" s="58"/>
      <c r="M103" s="35" t="str">
        <f t="shared" ca="1" si="2"/>
        <v>NOT TRAINED</v>
      </c>
      <c r="N103" s="58"/>
      <c r="O103" s="51" t="str">
        <f t="shared" ca="1" si="3"/>
        <v>NOT TRAINED</v>
      </c>
      <c r="P103" s="58"/>
      <c r="Q103" s="35" t="str">
        <f t="shared" ca="1" si="4"/>
        <v>NOT TRAINED</v>
      </c>
      <c r="R103" s="58"/>
      <c r="S103" s="42" t="str">
        <f t="shared" ca="1" si="5"/>
        <v>NOT TRAINED</v>
      </c>
      <c r="T103" s="58"/>
      <c r="U103" s="38" t="str">
        <f t="shared" ca="1" si="6"/>
        <v>NOT TRAINED</v>
      </c>
      <c r="V103" s="58"/>
      <c r="W103" s="38" t="str">
        <f t="shared" ca="1" si="7"/>
        <v>NOT TRAINED</v>
      </c>
      <c r="X103" s="58"/>
      <c r="Y103" s="38" t="str">
        <f t="shared" ca="1" si="8"/>
        <v>NOT TRAINED</v>
      </c>
      <c r="Z103" s="58"/>
      <c r="AA103" s="38" t="str">
        <f t="shared" ca="1" si="9"/>
        <v>NOT TRAINED</v>
      </c>
      <c r="AB103" s="58"/>
      <c r="AC103" s="38" t="str">
        <f t="shared" ca="1" si="10"/>
        <v>NOT TRAINED</v>
      </c>
      <c r="AD103" s="58"/>
      <c r="AE103" s="38" t="str">
        <f t="shared" ca="1" si="11"/>
        <v>NOT TRAINED</v>
      </c>
      <c r="AF103" s="58"/>
      <c r="AG103" s="38" t="str">
        <f t="shared" ca="1" si="12"/>
        <v>NOT TRAINED</v>
      </c>
      <c r="AH103" s="58"/>
      <c r="AI103" s="42" t="str">
        <f t="shared" ca="1" si="13"/>
        <v>NOT TRAINED</v>
      </c>
      <c r="AJ103" s="58"/>
      <c r="AK103" s="35" t="str">
        <f t="shared" ca="1" si="14"/>
        <v>NOT TRAINED</v>
      </c>
      <c r="AL103" s="58"/>
      <c r="AM103" s="42" t="str">
        <f t="shared" ca="1" si="15"/>
        <v>NOT TRAINED</v>
      </c>
      <c r="AN103" s="58"/>
      <c r="AO103" s="38" t="str">
        <f t="shared" ca="1" si="16"/>
        <v>NOT TRAINED</v>
      </c>
      <c r="AP103" s="58"/>
      <c r="AQ103" s="38" t="str">
        <f t="shared" ca="1" si="17"/>
        <v>NOT TRAINED</v>
      </c>
      <c r="AR103" s="58"/>
      <c r="AS103" s="38" t="str">
        <f t="shared" ca="1" si="18"/>
        <v>NOT TRAINED</v>
      </c>
      <c r="AT103" s="58"/>
      <c r="AU103" s="38" t="str">
        <f t="shared" ca="1" si="19"/>
        <v>NOT TRAINED</v>
      </c>
      <c r="AV103" s="58"/>
      <c r="AW103" s="35" t="str">
        <f t="shared" ca="1" si="20"/>
        <v>NOT TRAINED</v>
      </c>
    </row>
    <row r="104" spans="1:49" ht="15" customHeight="1" x14ac:dyDescent="0.2">
      <c r="A104" s="58"/>
      <c r="B104" s="58"/>
      <c r="C104" s="58"/>
      <c r="D104" s="58"/>
      <c r="E104" s="58"/>
      <c r="F104" s="58"/>
      <c r="G104" s="58"/>
      <c r="H104" s="58"/>
      <c r="I104" s="74">
        <f t="shared" ca="1" si="21"/>
        <v>0</v>
      </c>
      <c r="J104" s="58"/>
      <c r="K104" s="35" t="str">
        <f t="shared" ca="1" si="1"/>
        <v>NOT TRAINED</v>
      </c>
      <c r="L104" s="58"/>
      <c r="M104" s="35" t="str">
        <f t="shared" ca="1" si="2"/>
        <v>NOT TRAINED</v>
      </c>
      <c r="N104" s="58"/>
      <c r="O104" s="51" t="str">
        <f t="shared" ca="1" si="3"/>
        <v>NOT TRAINED</v>
      </c>
      <c r="P104" s="58"/>
      <c r="Q104" s="35" t="str">
        <f t="shared" ca="1" si="4"/>
        <v>NOT TRAINED</v>
      </c>
      <c r="R104" s="58"/>
      <c r="S104" s="42" t="str">
        <f t="shared" ca="1" si="5"/>
        <v>NOT TRAINED</v>
      </c>
      <c r="T104" s="58"/>
      <c r="U104" s="38" t="str">
        <f t="shared" ca="1" si="6"/>
        <v>NOT TRAINED</v>
      </c>
      <c r="V104" s="58"/>
      <c r="W104" s="38" t="str">
        <f t="shared" ca="1" si="7"/>
        <v>NOT TRAINED</v>
      </c>
      <c r="X104" s="58"/>
      <c r="Y104" s="38" t="str">
        <f t="shared" ca="1" si="8"/>
        <v>NOT TRAINED</v>
      </c>
      <c r="Z104" s="58"/>
      <c r="AA104" s="38" t="str">
        <f t="shared" ca="1" si="9"/>
        <v>NOT TRAINED</v>
      </c>
      <c r="AB104" s="58"/>
      <c r="AC104" s="38" t="str">
        <f t="shared" ca="1" si="10"/>
        <v>NOT TRAINED</v>
      </c>
      <c r="AD104" s="58"/>
      <c r="AE104" s="38" t="str">
        <f t="shared" ca="1" si="11"/>
        <v>NOT TRAINED</v>
      </c>
      <c r="AF104" s="58"/>
      <c r="AG104" s="38" t="str">
        <f t="shared" ca="1" si="12"/>
        <v>NOT TRAINED</v>
      </c>
      <c r="AH104" s="58"/>
      <c r="AI104" s="42" t="str">
        <f t="shared" ca="1" si="13"/>
        <v>NOT TRAINED</v>
      </c>
      <c r="AJ104" s="58"/>
      <c r="AK104" s="35" t="str">
        <f t="shared" ca="1" si="14"/>
        <v>NOT TRAINED</v>
      </c>
      <c r="AL104" s="58"/>
      <c r="AM104" s="42" t="str">
        <f t="shared" ca="1" si="15"/>
        <v>NOT TRAINED</v>
      </c>
      <c r="AN104" s="58"/>
      <c r="AO104" s="38" t="str">
        <f t="shared" ca="1" si="16"/>
        <v>NOT TRAINED</v>
      </c>
      <c r="AP104" s="58"/>
      <c r="AQ104" s="38" t="str">
        <f t="shared" ca="1" si="17"/>
        <v>NOT TRAINED</v>
      </c>
      <c r="AR104" s="58"/>
      <c r="AS104" s="38" t="str">
        <f t="shared" ca="1" si="18"/>
        <v>NOT TRAINED</v>
      </c>
      <c r="AT104" s="58"/>
      <c r="AU104" s="38" t="str">
        <f t="shared" ca="1" si="19"/>
        <v>NOT TRAINED</v>
      </c>
      <c r="AV104" s="58"/>
      <c r="AW104" s="35" t="str">
        <f t="shared" ca="1" si="20"/>
        <v>NOT TRAINED</v>
      </c>
    </row>
    <row r="105" spans="1:49" ht="15.75" customHeight="1" x14ac:dyDescent="0.2">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row>
    <row r="106" spans="1:49" ht="15.75" customHeight="1" x14ac:dyDescent="0.2">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row>
    <row r="107" spans="1:49" ht="15.75" customHeight="1" x14ac:dyDescent="0.2">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row>
    <row r="108" spans="1:49" ht="15.75" customHeight="1" x14ac:dyDescent="0.2">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row>
    <row r="109" spans="1:49" ht="15.75" customHeight="1" x14ac:dyDescent="0.2">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row>
    <row r="110" spans="1:49" ht="15.75" customHeight="1" x14ac:dyDescent="0.2">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row>
    <row r="111" spans="1:49" ht="15.75" customHeight="1" x14ac:dyDescent="0.2">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row>
    <row r="112" spans="1:49" ht="15.75" customHeight="1" x14ac:dyDescent="0.2">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row>
    <row r="113" spans="1:49" ht="15.75" customHeight="1" x14ac:dyDescent="0.2">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row>
    <row r="114" spans="1:49" ht="15.75" customHeight="1" x14ac:dyDescent="0.2">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row>
    <row r="115" spans="1:49" ht="15.75" customHeight="1" x14ac:dyDescent="0.2">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row>
    <row r="116" spans="1:49" ht="15.75" customHeight="1" x14ac:dyDescent="0.2">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row>
    <row r="117" spans="1:49" ht="15.75" customHeight="1" x14ac:dyDescent="0.2">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row>
    <row r="118" spans="1:49" ht="15.75" customHeight="1" x14ac:dyDescent="0.2">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row>
    <row r="119" spans="1:49" ht="15.75" customHeight="1" x14ac:dyDescent="0.2">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row>
    <row r="120" spans="1:49" ht="15.75" customHeight="1" x14ac:dyDescent="0.2">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row>
    <row r="121" spans="1:49" ht="15.75" customHeight="1" x14ac:dyDescent="0.2">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row>
    <row r="122" spans="1:49" ht="15.75" customHeight="1" x14ac:dyDescent="0.2">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row>
    <row r="123" spans="1:49" ht="15.75" customHeight="1" x14ac:dyDescent="0.2">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row>
    <row r="124" spans="1:49" ht="15.75" customHeight="1" x14ac:dyDescent="0.2">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row>
    <row r="125" spans="1:49" ht="15.75" customHeight="1" x14ac:dyDescent="0.2">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row>
    <row r="126" spans="1:49" ht="15.75" customHeight="1" x14ac:dyDescent="0.2">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row>
    <row r="127" spans="1:49" ht="15.75" customHeight="1" x14ac:dyDescent="0.2">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row>
    <row r="128" spans="1:49" ht="15.75" customHeight="1" x14ac:dyDescent="0.2">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row>
    <row r="129" spans="1:49" ht="15.75" customHeight="1" x14ac:dyDescent="0.2">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row>
    <row r="130" spans="1:49" ht="15.75" customHeight="1" x14ac:dyDescent="0.2">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row>
    <row r="131" spans="1:49" ht="15.75" customHeight="1" x14ac:dyDescent="0.2">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row>
    <row r="132" spans="1:49" ht="15.75" customHeight="1" x14ac:dyDescent="0.2">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row>
    <row r="133" spans="1:49" ht="15.75" customHeight="1" x14ac:dyDescent="0.2">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row>
    <row r="134" spans="1:49" ht="15.75" customHeight="1" x14ac:dyDescent="0.2">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row>
    <row r="135" spans="1:49" ht="15.75" customHeight="1" x14ac:dyDescent="0.2">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row>
    <row r="136" spans="1:49" ht="15.75" customHeight="1" x14ac:dyDescent="0.2">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row>
    <row r="137" spans="1:49" ht="15.75" customHeight="1" x14ac:dyDescent="0.2">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row>
    <row r="138" spans="1:49" ht="15.75" customHeight="1" x14ac:dyDescent="0.2">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row>
    <row r="139" spans="1:49" ht="15.75" customHeight="1" x14ac:dyDescent="0.2">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row>
    <row r="140" spans="1:49" ht="15.75" customHeight="1" x14ac:dyDescent="0.2">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row>
    <row r="141" spans="1:49" ht="15.75" customHeight="1" x14ac:dyDescent="0.2">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row>
    <row r="142" spans="1:49" ht="15.75" customHeight="1" x14ac:dyDescent="0.2">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row>
    <row r="143" spans="1:49" ht="15.75" customHeight="1" x14ac:dyDescent="0.2">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row>
    <row r="144" spans="1:49" ht="15.75" customHeight="1" x14ac:dyDescent="0.2">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row>
    <row r="145" spans="1:49" ht="15.75" customHeight="1" x14ac:dyDescent="0.2">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row>
    <row r="146" spans="1:49" ht="15.75" customHeight="1" x14ac:dyDescent="0.2">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row>
    <row r="147" spans="1:49" ht="15.75" customHeight="1" x14ac:dyDescent="0.2">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row>
    <row r="148" spans="1:49" ht="15.75" customHeight="1" x14ac:dyDescent="0.2">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row>
    <row r="149" spans="1:49" ht="15.75" customHeight="1" x14ac:dyDescent="0.2">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row>
    <row r="150" spans="1:49" ht="15.75" customHeight="1" x14ac:dyDescent="0.2">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row>
    <row r="151" spans="1:49" ht="15.75" customHeight="1" x14ac:dyDescent="0.2">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row>
    <row r="152" spans="1:49" ht="15.75" customHeight="1" x14ac:dyDescent="0.2">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row>
    <row r="153" spans="1:49" ht="15.75" customHeight="1" x14ac:dyDescent="0.2">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row>
    <row r="154" spans="1:49" ht="15.75" customHeight="1" x14ac:dyDescent="0.2">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row>
    <row r="155" spans="1:49" ht="15.75" customHeight="1" x14ac:dyDescent="0.2">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row>
    <row r="156" spans="1:49" ht="15.75" customHeight="1" x14ac:dyDescent="0.2">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row>
    <row r="157" spans="1:49" ht="15.75" customHeight="1" x14ac:dyDescent="0.2">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row>
    <row r="158" spans="1:49" ht="15.75" customHeight="1" x14ac:dyDescent="0.2">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row>
    <row r="159" spans="1:49" ht="15.75" customHeight="1" x14ac:dyDescent="0.2">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row>
    <row r="160" spans="1:49" ht="15.75" customHeight="1" x14ac:dyDescent="0.2">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row>
    <row r="161" spans="1:49" ht="15.75" customHeight="1" x14ac:dyDescent="0.2">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row>
    <row r="162" spans="1:49" ht="15.75" customHeight="1" x14ac:dyDescent="0.2">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row>
    <row r="163" spans="1:49" ht="15.75" customHeight="1" x14ac:dyDescent="0.2">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row>
    <row r="164" spans="1:49" ht="15.75" customHeight="1" x14ac:dyDescent="0.2">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row>
    <row r="165" spans="1:49" ht="15.75" customHeight="1" x14ac:dyDescent="0.2">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row>
    <row r="166" spans="1:49" ht="15.75" customHeight="1" x14ac:dyDescent="0.2">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row>
    <row r="167" spans="1:49" ht="15.75" customHeight="1" x14ac:dyDescent="0.2">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row>
    <row r="168" spans="1:49" ht="15.75" customHeight="1" x14ac:dyDescent="0.2">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row>
    <row r="169" spans="1:49" ht="15.75" customHeight="1" x14ac:dyDescent="0.2">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row>
    <row r="170" spans="1:49" ht="15.75" customHeight="1" x14ac:dyDescent="0.2">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row>
    <row r="171" spans="1:49" ht="15.75" customHeight="1" x14ac:dyDescent="0.2">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row>
    <row r="172" spans="1:49" ht="15.75" customHeight="1" x14ac:dyDescent="0.2">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row>
    <row r="173" spans="1:49" ht="15.75" customHeight="1" x14ac:dyDescent="0.2">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row>
    <row r="174" spans="1:49" ht="15.75" customHeight="1" x14ac:dyDescent="0.2">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row>
    <row r="175" spans="1:49" ht="15.75" customHeight="1" x14ac:dyDescent="0.2">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row>
    <row r="176" spans="1:49" ht="15.75" customHeight="1" x14ac:dyDescent="0.2">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row>
    <row r="177" spans="1:49" ht="15.75" customHeight="1" x14ac:dyDescent="0.2">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row>
    <row r="178" spans="1:49" ht="15.75" customHeight="1" x14ac:dyDescent="0.2">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row>
    <row r="179" spans="1:49" ht="15.75" customHeight="1" x14ac:dyDescent="0.2">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row>
    <row r="180" spans="1:49" ht="15.75" customHeight="1" x14ac:dyDescent="0.2">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row>
    <row r="181" spans="1:49" ht="15.75" customHeight="1" x14ac:dyDescent="0.2">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row>
    <row r="182" spans="1:49" ht="15.75" customHeight="1" x14ac:dyDescent="0.2">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row>
    <row r="183" spans="1:49" ht="15.75" customHeight="1" x14ac:dyDescent="0.2">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row>
    <row r="184" spans="1:49" ht="15.75" customHeight="1" x14ac:dyDescent="0.2">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row>
    <row r="185" spans="1:49" ht="15.75" customHeight="1" x14ac:dyDescent="0.2">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row>
    <row r="186" spans="1:49" ht="15.75" customHeight="1" x14ac:dyDescent="0.2">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row>
    <row r="187" spans="1:49" ht="15.75" customHeight="1" x14ac:dyDescent="0.2">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row>
    <row r="188" spans="1:49" ht="15.75" customHeight="1" x14ac:dyDescent="0.2">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row>
    <row r="189" spans="1:49" ht="15.75" customHeight="1" x14ac:dyDescent="0.2">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row>
    <row r="190" spans="1:49" ht="15.75" customHeight="1" x14ac:dyDescent="0.2">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row>
    <row r="191" spans="1:49" ht="15.75" customHeight="1" x14ac:dyDescent="0.2">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row>
    <row r="192" spans="1:49" ht="15.75" customHeight="1" x14ac:dyDescent="0.2">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row>
    <row r="193" spans="1:49" ht="15.75" customHeight="1" x14ac:dyDescent="0.2">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row>
    <row r="194" spans="1:49" ht="15.75" customHeight="1" x14ac:dyDescent="0.2">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row>
    <row r="195" spans="1:49" ht="15.75" customHeight="1" x14ac:dyDescent="0.2">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row>
    <row r="196" spans="1:49" ht="15.75" customHeight="1" x14ac:dyDescent="0.2">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row>
    <row r="197" spans="1:49" ht="15.75" customHeight="1" x14ac:dyDescent="0.2">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row>
    <row r="198" spans="1:49" ht="15.75" customHeight="1" x14ac:dyDescent="0.2">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row>
    <row r="199" spans="1:49" ht="15.75" customHeight="1" x14ac:dyDescent="0.2">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row>
    <row r="200" spans="1:49" ht="15.75" customHeight="1" x14ac:dyDescent="0.2">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row>
    <row r="201" spans="1:49" ht="15.75" customHeight="1" x14ac:dyDescent="0.2">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row>
    <row r="202" spans="1:49" ht="15.75" customHeight="1" x14ac:dyDescent="0.2">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row>
    <row r="203" spans="1:49" ht="15.75" customHeight="1" x14ac:dyDescent="0.2">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row>
    <row r="204" spans="1:49" ht="15.75" customHeight="1" x14ac:dyDescent="0.2">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row>
    <row r="205" spans="1:49" ht="15.75" customHeight="1" x14ac:dyDescent="0.2">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row>
    <row r="206" spans="1:49" ht="15.75" customHeight="1" x14ac:dyDescent="0.2">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row>
    <row r="207" spans="1:49" ht="15.75" customHeight="1" x14ac:dyDescent="0.2">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row>
    <row r="208" spans="1:49" ht="15.75" customHeight="1" x14ac:dyDescent="0.2">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row>
    <row r="209" spans="1:49" ht="15.75" customHeight="1" x14ac:dyDescent="0.2">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row>
    <row r="210" spans="1:49" ht="15.75" customHeight="1" x14ac:dyDescent="0.2">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row>
    <row r="211" spans="1:49" ht="15.75" customHeight="1" x14ac:dyDescent="0.2">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row>
    <row r="212" spans="1:49" ht="15.75" customHeight="1" x14ac:dyDescent="0.2">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row>
    <row r="213" spans="1:49" ht="15.75" customHeight="1" x14ac:dyDescent="0.2">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row>
    <row r="214" spans="1:49" ht="15.75" customHeight="1" x14ac:dyDescent="0.2">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row>
    <row r="215" spans="1:49" ht="15.75" customHeight="1" x14ac:dyDescent="0.2">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row>
    <row r="216" spans="1:49" ht="15.75" customHeight="1" x14ac:dyDescent="0.2">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row>
    <row r="217" spans="1:49" ht="15.75" customHeight="1" x14ac:dyDescent="0.2">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row>
    <row r="218" spans="1:49" ht="15.75" customHeight="1" x14ac:dyDescent="0.2">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row>
    <row r="219" spans="1:49" ht="15.75" customHeight="1" x14ac:dyDescent="0.2">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row>
    <row r="220" spans="1:49" ht="15.75" customHeight="1" x14ac:dyDescent="0.2">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row>
    <row r="221" spans="1:49" ht="15.75" customHeight="1" x14ac:dyDescent="0.2">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row>
    <row r="222" spans="1:49" ht="15.75" customHeight="1" x14ac:dyDescent="0.2">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row>
    <row r="223" spans="1:49" ht="15.75" customHeight="1" x14ac:dyDescent="0.2">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row>
    <row r="224" spans="1:49" ht="15.75" customHeight="1" x14ac:dyDescent="0.2">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row>
    <row r="225" spans="1:49" ht="15.75" customHeight="1" x14ac:dyDescent="0.2">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row>
    <row r="226" spans="1:49" ht="15.75" customHeight="1" x14ac:dyDescent="0.2">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row>
    <row r="227" spans="1:49" ht="15.75" customHeight="1" x14ac:dyDescent="0.2">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row>
    <row r="228" spans="1:49" ht="15.75" customHeight="1" x14ac:dyDescent="0.2">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row>
    <row r="229" spans="1:49" ht="15.75" customHeight="1" x14ac:dyDescent="0.2">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row>
    <row r="230" spans="1:49" ht="15.75" customHeight="1" x14ac:dyDescent="0.2">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row>
    <row r="231" spans="1:49" ht="15.75" customHeight="1" x14ac:dyDescent="0.2">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row>
    <row r="232" spans="1:49" ht="15.75" customHeight="1" x14ac:dyDescent="0.2">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row>
    <row r="233" spans="1:49" ht="15.75" customHeight="1" x14ac:dyDescent="0.2">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row>
    <row r="234" spans="1:49" ht="15.75" customHeight="1" x14ac:dyDescent="0.2">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row>
    <row r="235" spans="1:49" ht="15.75" customHeight="1" x14ac:dyDescent="0.2">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row>
    <row r="236" spans="1:49" ht="15.75" customHeight="1" x14ac:dyDescent="0.2">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row>
    <row r="237" spans="1:49" ht="15.75" customHeight="1" x14ac:dyDescent="0.2">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row>
    <row r="238" spans="1:49" ht="15.75" customHeight="1" x14ac:dyDescent="0.2">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row>
    <row r="239" spans="1:49" ht="15.75" customHeight="1" x14ac:dyDescent="0.2">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row>
    <row r="240" spans="1:49" ht="15.75" customHeight="1" x14ac:dyDescent="0.2">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row>
    <row r="241" spans="1:49" ht="15.75" customHeight="1" x14ac:dyDescent="0.2">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row>
    <row r="242" spans="1:49" ht="15.75" customHeight="1" x14ac:dyDescent="0.2">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row>
    <row r="243" spans="1:49" ht="15.75" customHeight="1" x14ac:dyDescent="0.2">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row>
    <row r="244" spans="1:49" ht="15.75" customHeight="1" x14ac:dyDescent="0.2">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row>
    <row r="245" spans="1:49" ht="15.75" customHeight="1" x14ac:dyDescent="0.2">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row>
    <row r="246" spans="1:49" ht="15.75" customHeight="1" x14ac:dyDescent="0.2">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row>
    <row r="247" spans="1:49" ht="15.75" customHeight="1" x14ac:dyDescent="0.2">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row>
    <row r="248" spans="1:49" ht="15.75" customHeight="1" x14ac:dyDescent="0.2">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row>
    <row r="249" spans="1:49" ht="15.75" customHeight="1" x14ac:dyDescent="0.2">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row>
    <row r="250" spans="1:49" ht="15.75" customHeight="1" x14ac:dyDescent="0.2">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row>
    <row r="251" spans="1:49" ht="15.75" customHeight="1" x14ac:dyDescent="0.2">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row>
    <row r="252" spans="1:49" ht="15.75" customHeight="1" x14ac:dyDescent="0.2">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row>
    <row r="253" spans="1:49" ht="15.75" customHeight="1" x14ac:dyDescent="0.2">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row>
    <row r="254" spans="1:49" ht="15.75" customHeight="1" x14ac:dyDescent="0.2">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row>
    <row r="255" spans="1:49" ht="15.75" customHeight="1" x14ac:dyDescent="0.2">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row>
    <row r="256" spans="1:49" ht="15.75" customHeight="1" x14ac:dyDescent="0.2">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row>
    <row r="257" spans="1:49" ht="15.75" customHeight="1" x14ac:dyDescent="0.2">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row>
    <row r="258" spans="1:49" ht="15.75" customHeight="1" x14ac:dyDescent="0.2">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row>
    <row r="259" spans="1:49" ht="15.75" customHeight="1" x14ac:dyDescent="0.2">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row>
    <row r="260" spans="1:49" ht="15.75" customHeight="1" x14ac:dyDescent="0.2">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row>
    <row r="261" spans="1:49" ht="15.75" customHeight="1" x14ac:dyDescent="0.2">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row>
    <row r="262" spans="1:49" ht="15.75" customHeight="1" x14ac:dyDescent="0.2">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row>
    <row r="263" spans="1:49" ht="15.75" customHeight="1" x14ac:dyDescent="0.2">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row>
    <row r="264" spans="1:49" ht="15.75" customHeight="1" x14ac:dyDescent="0.2">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row>
    <row r="265" spans="1:49" ht="15.75" customHeight="1" x14ac:dyDescent="0.2">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row>
    <row r="266" spans="1:49" ht="15.75" customHeight="1" x14ac:dyDescent="0.2">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row>
    <row r="267" spans="1:49" ht="15.75" customHeight="1" x14ac:dyDescent="0.2">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row>
    <row r="268" spans="1:49" ht="15.75" customHeight="1" x14ac:dyDescent="0.2">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row>
    <row r="269" spans="1:49" ht="15.75" customHeight="1" x14ac:dyDescent="0.2">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row>
    <row r="270" spans="1:49" ht="15.75" customHeight="1" x14ac:dyDescent="0.2">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row>
    <row r="271" spans="1:49" ht="15.75" customHeight="1" x14ac:dyDescent="0.2">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row>
    <row r="272" spans="1:49" ht="15.75" customHeight="1" x14ac:dyDescent="0.2">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row>
    <row r="273" spans="1:49" ht="15.75" customHeight="1" x14ac:dyDescent="0.2">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row>
    <row r="274" spans="1:49" ht="15.75" customHeight="1" x14ac:dyDescent="0.2">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row>
    <row r="275" spans="1:49" ht="15.75" customHeight="1" x14ac:dyDescent="0.2">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row>
    <row r="276" spans="1:49" ht="15.75" customHeight="1" x14ac:dyDescent="0.2">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row>
    <row r="277" spans="1:49" ht="15.75" customHeight="1" x14ac:dyDescent="0.2">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row>
    <row r="278" spans="1:49" ht="15.75" customHeight="1" x14ac:dyDescent="0.2">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row>
    <row r="279" spans="1:49" ht="15.75" customHeight="1" x14ac:dyDescent="0.2">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row>
    <row r="280" spans="1:49" ht="15.75" customHeight="1" x14ac:dyDescent="0.2">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row>
    <row r="281" spans="1:49" ht="15.75" customHeight="1" x14ac:dyDescent="0.2">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row>
    <row r="282" spans="1:49" ht="15.75" customHeight="1" x14ac:dyDescent="0.2">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row>
    <row r="283" spans="1:49" ht="15.75" customHeight="1" x14ac:dyDescent="0.2">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row>
    <row r="284" spans="1:49" ht="15.75" customHeight="1" x14ac:dyDescent="0.2">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row>
    <row r="285" spans="1:49" ht="15.75" customHeight="1" x14ac:dyDescent="0.2">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row>
    <row r="286" spans="1:49" ht="15.75" customHeight="1" x14ac:dyDescent="0.2">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row>
    <row r="287" spans="1:49" ht="15.75" customHeight="1" x14ac:dyDescent="0.2">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row>
    <row r="288" spans="1:49" ht="15.75" customHeight="1" x14ac:dyDescent="0.2">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row>
    <row r="289" spans="1:49" ht="15.75" customHeight="1" x14ac:dyDescent="0.2">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row>
    <row r="290" spans="1:49" ht="15.75" customHeight="1" x14ac:dyDescent="0.2">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row>
    <row r="291" spans="1:49" ht="15.75" customHeight="1" x14ac:dyDescent="0.2">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row>
    <row r="292" spans="1:49" ht="15.75" customHeight="1" x14ac:dyDescent="0.2">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row>
    <row r="293" spans="1:49" ht="15.75" customHeight="1" x14ac:dyDescent="0.2">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row>
    <row r="294" spans="1:49" ht="15.75" customHeight="1" x14ac:dyDescent="0.2">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row>
    <row r="295" spans="1:49" ht="15.75" customHeight="1" x14ac:dyDescent="0.2">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row>
    <row r="296" spans="1:49" ht="15.75" customHeight="1" x14ac:dyDescent="0.2">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row>
    <row r="297" spans="1:49" ht="15.75" customHeight="1" x14ac:dyDescent="0.2">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row>
    <row r="298" spans="1:49" ht="15.75" customHeight="1" x14ac:dyDescent="0.2">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row>
    <row r="299" spans="1:49" ht="15.75" customHeight="1" x14ac:dyDescent="0.2">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row>
    <row r="300" spans="1:49" ht="15.75" customHeight="1" x14ac:dyDescent="0.2">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row>
    <row r="301" spans="1:49" ht="15.75" customHeight="1" x14ac:dyDescent="0.2">
      <c r="A301" s="58"/>
      <c r="B301" s="58"/>
      <c r="C301" s="58"/>
      <c r="D301" s="58"/>
      <c r="E301" s="58"/>
      <c r="F301" s="58"/>
      <c r="G301" s="58"/>
      <c r="H301" s="58"/>
      <c r="I301" s="58"/>
      <c r="J301" s="58"/>
      <c r="K301" s="58"/>
      <c r="L301" s="58"/>
      <c r="M301" s="58"/>
      <c r="N301" s="58"/>
      <c r="O301" s="58"/>
      <c r="P301" s="58"/>
      <c r="Q301" s="58"/>
      <c r="R301" s="58"/>
      <c r="S301" s="58"/>
      <c r="T301" s="58"/>
      <c r="U301" s="58"/>
      <c r="V301" s="58"/>
      <c r="W301" s="58"/>
      <c r="X301" s="58"/>
      <c r="Y301" s="58"/>
      <c r="Z301" s="58"/>
      <c r="AA301" s="58"/>
      <c r="AB301" s="58"/>
      <c r="AC301" s="58"/>
      <c r="AD301" s="58"/>
      <c r="AE301" s="58"/>
      <c r="AF301" s="58"/>
      <c r="AG301" s="58"/>
      <c r="AH301" s="58"/>
      <c r="AI301" s="58"/>
      <c r="AJ301" s="58"/>
      <c r="AK301" s="58"/>
      <c r="AL301" s="58"/>
      <c r="AM301" s="58"/>
      <c r="AN301" s="58"/>
      <c r="AO301" s="58"/>
      <c r="AP301" s="58"/>
      <c r="AQ301" s="58"/>
      <c r="AR301" s="58"/>
      <c r="AS301" s="58"/>
      <c r="AT301" s="58"/>
      <c r="AU301" s="58"/>
      <c r="AV301" s="58"/>
      <c r="AW301" s="58"/>
    </row>
    <row r="302" spans="1:49" ht="15.75" customHeight="1" x14ac:dyDescent="0.2">
      <c r="A302" s="58"/>
      <c r="B302" s="58"/>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c r="AA302" s="58"/>
      <c r="AB302" s="58"/>
      <c r="AC302" s="58"/>
      <c r="AD302" s="58"/>
      <c r="AE302" s="58"/>
      <c r="AF302" s="58"/>
      <c r="AG302" s="58"/>
      <c r="AH302" s="58"/>
      <c r="AI302" s="58"/>
      <c r="AJ302" s="58"/>
      <c r="AK302" s="58"/>
      <c r="AL302" s="58"/>
      <c r="AM302" s="58"/>
      <c r="AN302" s="58"/>
      <c r="AO302" s="58"/>
      <c r="AP302" s="58"/>
      <c r="AQ302" s="58"/>
      <c r="AR302" s="58"/>
      <c r="AS302" s="58"/>
      <c r="AT302" s="58"/>
      <c r="AU302" s="58"/>
      <c r="AV302" s="58"/>
      <c r="AW302" s="58"/>
    </row>
    <row r="303" spans="1:49" ht="15.75" customHeight="1" x14ac:dyDescent="0.2">
      <c r="A303" s="58"/>
      <c r="B303" s="58"/>
      <c r="C303" s="58"/>
      <c r="D303" s="58"/>
      <c r="E303" s="58"/>
      <c r="F303" s="58"/>
      <c r="G303" s="58"/>
      <c r="H303" s="58"/>
      <c r="I303" s="58"/>
      <c r="J303" s="58"/>
      <c r="K303" s="58"/>
      <c r="L303" s="58"/>
      <c r="M303" s="58"/>
      <c r="N303" s="58"/>
      <c r="O303" s="58"/>
      <c r="P303" s="58"/>
      <c r="Q303" s="58"/>
      <c r="R303" s="58"/>
      <c r="S303" s="58"/>
      <c r="T303" s="58"/>
      <c r="U303" s="58"/>
      <c r="V303" s="58"/>
      <c r="W303" s="58"/>
      <c r="X303" s="58"/>
      <c r="Y303" s="58"/>
      <c r="Z303" s="58"/>
      <c r="AA303" s="58"/>
      <c r="AB303" s="58"/>
      <c r="AC303" s="58"/>
      <c r="AD303" s="58"/>
      <c r="AE303" s="58"/>
      <c r="AF303" s="58"/>
      <c r="AG303" s="58"/>
      <c r="AH303" s="58"/>
      <c r="AI303" s="58"/>
      <c r="AJ303" s="58"/>
      <c r="AK303" s="58"/>
      <c r="AL303" s="58"/>
      <c r="AM303" s="58"/>
      <c r="AN303" s="58"/>
      <c r="AO303" s="58"/>
      <c r="AP303" s="58"/>
      <c r="AQ303" s="58"/>
      <c r="AR303" s="58"/>
      <c r="AS303" s="58"/>
      <c r="AT303" s="58"/>
      <c r="AU303" s="58"/>
      <c r="AV303" s="58"/>
      <c r="AW303" s="58"/>
    </row>
    <row r="304" spans="1:49" ht="15.75" customHeight="1" x14ac:dyDescent="0.2">
      <c r="A304" s="58"/>
      <c r="B304" s="58"/>
      <c r="C304" s="58"/>
      <c r="D304" s="58"/>
      <c r="E304" s="58"/>
      <c r="F304" s="58"/>
      <c r="G304" s="58"/>
      <c r="H304" s="58"/>
      <c r="I304" s="58"/>
      <c r="J304" s="58"/>
      <c r="K304" s="58"/>
      <c r="L304" s="58"/>
      <c r="M304" s="58"/>
      <c r="N304" s="58"/>
      <c r="O304" s="58"/>
      <c r="P304" s="58"/>
      <c r="Q304" s="58"/>
      <c r="R304" s="58"/>
      <c r="S304" s="58"/>
      <c r="T304" s="58"/>
      <c r="U304" s="58"/>
      <c r="V304" s="58"/>
      <c r="W304" s="58"/>
      <c r="X304" s="58"/>
      <c r="Y304" s="58"/>
      <c r="Z304" s="58"/>
      <c r="AA304" s="58"/>
      <c r="AB304" s="58"/>
      <c r="AC304" s="58"/>
      <c r="AD304" s="58"/>
      <c r="AE304" s="58"/>
      <c r="AF304" s="58"/>
      <c r="AG304" s="58"/>
      <c r="AH304" s="58"/>
      <c r="AI304" s="58"/>
      <c r="AJ304" s="58"/>
      <c r="AK304" s="58"/>
      <c r="AL304" s="58"/>
      <c r="AM304" s="58"/>
      <c r="AN304" s="58"/>
      <c r="AO304" s="58"/>
      <c r="AP304" s="58"/>
      <c r="AQ304" s="58"/>
      <c r="AR304" s="58"/>
      <c r="AS304" s="58"/>
      <c r="AT304" s="58"/>
      <c r="AU304" s="58"/>
      <c r="AV304" s="58"/>
      <c r="AW304" s="58"/>
    </row>
    <row r="305" spans="1:49" ht="15.75" customHeight="1" x14ac:dyDescent="0.2">
      <c r="A305" s="58"/>
      <c r="B305" s="58"/>
      <c r="C305" s="58"/>
      <c r="D305" s="58"/>
      <c r="E305" s="58"/>
      <c r="F305" s="58"/>
      <c r="G305" s="58"/>
      <c r="H305" s="58"/>
      <c r="I305" s="58"/>
      <c r="J305" s="58"/>
      <c r="K305" s="58"/>
      <c r="L305" s="58"/>
      <c r="M305" s="58"/>
      <c r="N305" s="58"/>
      <c r="O305" s="58"/>
      <c r="P305" s="58"/>
      <c r="Q305" s="58"/>
      <c r="R305" s="58"/>
      <c r="S305" s="58"/>
      <c r="T305" s="58"/>
      <c r="U305" s="58"/>
      <c r="V305" s="58"/>
      <c r="W305" s="58"/>
      <c r="X305" s="58"/>
      <c r="Y305" s="58"/>
      <c r="Z305" s="58"/>
      <c r="AA305" s="58"/>
      <c r="AB305" s="58"/>
      <c r="AC305" s="58"/>
      <c r="AD305" s="58"/>
      <c r="AE305" s="58"/>
      <c r="AF305" s="58"/>
      <c r="AG305" s="58"/>
      <c r="AH305" s="58"/>
      <c r="AI305" s="58"/>
      <c r="AJ305" s="58"/>
      <c r="AK305" s="58"/>
      <c r="AL305" s="58"/>
      <c r="AM305" s="58"/>
      <c r="AN305" s="58"/>
      <c r="AO305" s="58"/>
      <c r="AP305" s="58"/>
      <c r="AQ305" s="58"/>
      <c r="AR305" s="58"/>
      <c r="AS305" s="58"/>
      <c r="AT305" s="58"/>
      <c r="AU305" s="58"/>
      <c r="AV305" s="58"/>
      <c r="AW305" s="58"/>
    </row>
    <row r="306" spans="1:49" ht="15.75" customHeight="1" x14ac:dyDescent="0.2">
      <c r="A306" s="58"/>
      <c r="B306" s="58"/>
      <c r="C306" s="58"/>
      <c r="D306" s="58"/>
      <c r="E306" s="58"/>
      <c r="F306" s="58"/>
      <c r="G306" s="58"/>
      <c r="H306" s="58"/>
      <c r="I306" s="58"/>
      <c r="J306" s="58"/>
      <c r="K306" s="58"/>
      <c r="L306" s="58"/>
      <c r="M306" s="58"/>
      <c r="N306" s="58"/>
      <c r="O306" s="58"/>
      <c r="P306" s="58"/>
      <c r="Q306" s="58"/>
      <c r="R306" s="58"/>
      <c r="S306" s="58"/>
      <c r="T306" s="58"/>
      <c r="U306" s="58"/>
      <c r="V306" s="58"/>
      <c r="W306" s="58"/>
      <c r="X306" s="58"/>
      <c r="Y306" s="58"/>
      <c r="Z306" s="58"/>
      <c r="AA306" s="58"/>
      <c r="AB306" s="58"/>
      <c r="AC306" s="58"/>
      <c r="AD306" s="58"/>
      <c r="AE306" s="58"/>
      <c r="AF306" s="58"/>
      <c r="AG306" s="58"/>
      <c r="AH306" s="58"/>
      <c r="AI306" s="58"/>
      <c r="AJ306" s="58"/>
      <c r="AK306" s="58"/>
      <c r="AL306" s="58"/>
      <c r="AM306" s="58"/>
      <c r="AN306" s="58"/>
      <c r="AO306" s="58"/>
      <c r="AP306" s="58"/>
      <c r="AQ306" s="58"/>
      <c r="AR306" s="58"/>
      <c r="AS306" s="58"/>
      <c r="AT306" s="58"/>
      <c r="AU306" s="58"/>
      <c r="AV306" s="58"/>
      <c r="AW306" s="58"/>
    </row>
    <row r="307" spans="1:49" ht="15.75" customHeight="1" x14ac:dyDescent="0.2">
      <c r="A307" s="58"/>
      <c r="B307" s="58"/>
      <c r="C307" s="58"/>
      <c r="D307" s="58"/>
      <c r="E307" s="58"/>
      <c r="F307" s="58"/>
      <c r="G307" s="58"/>
      <c r="H307" s="58"/>
      <c r="I307" s="58"/>
      <c r="J307" s="58"/>
      <c r="K307" s="58"/>
      <c r="L307" s="58"/>
      <c r="M307" s="58"/>
      <c r="N307" s="58"/>
      <c r="O307" s="58"/>
      <c r="P307" s="58"/>
      <c r="Q307" s="58"/>
      <c r="R307" s="58"/>
      <c r="S307" s="58"/>
      <c r="T307" s="58"/>
      <c r="U307" s="58"/>
      <c r="V307" s="58"/>
      <c r="W307" s="58"/>
      <c r="X307" s="58"/>
      <c r="Y307" s="58"/>
      <c r="Z307" s="58"/>
      <c r="AA307" s="58"/>
      <c r="AB307" s="58"/>
      <c r="AC307" s="58"/>
      <c r="AD307" s="58"/>
      <c r="AE307" s="58"/>
      <c r="AF307" s="58"/>
      <c r="AG307" s="58"/>
      <c r="AH307" s="58"/>
      <c r="AI307" s="58"/>
      <c r="AJ307" s="58"/>
      <c r="AK307" s="58"/>
      <c r="AL307" s="58"/>
      <c r="AM307" s="58"/>
      <c r="AN307" s="58"/>
      <c r="AO307" s="58"/>
      <c r="AP307" s="58"/>
      <c r="AQ307" s="58"/>
      <c r="AR307" s="58"/>
      <c r="AS307" s="58"/>
      <c r="AT307" s="58"/>
      <c r="AU307" s="58"/>
      <c r="AV307" s="58"/>
      <c r="AW307" s="58"/>
    </row>
    <row r="308" spans="1:49" ht="15.75" customHeight="1" x14ac:dyDescent="0.2">
      <c r="A308" s="58"/>
      <c r="B308" s="58"/>
      <c r="C308" s="58"/>
      <c r="D308" s="58"/>
      <c r="E308" s="58"/>
      <c r="F308" s="58"/>
      <c r="G308" s="58"/>
      <c r="H308" s="58"/>
      <c r="I308" s="58"/>
      <c r="J308" s="58"/>
      <c r="K308" s="58"/>
      <c r="L308" s="58"/>
      <c r="M308" s="58"/>
      <c r="N308" s="58"/>
      <c r="O308" s="58"/>
      <c r="P308" s="58"/>
      <c r="Q308" s="58"/>
      <c r="R308" s="58"/>
      <c r="S308" s="58"/>
      <c r="T308" s="58"/>
      <c r="U308" s="58"/>
      <c r="V308" s="58"/>
      <c r="W308" s="58"/>
      <c r="X308" s="58"/>
      <c r="Y308" s="58"/>
      <c r="Z308" s="58"/>
      <c r="AA308" s="58"/>
      <c r="AB308" s="58"/>
      <c r="AC308" s="58"/>
      <c r="AD308" s="58"/>
      <c r="AE308" s="58"/>
      <c r="AF308" s="58"/>
      <c r="AG308" s="58"/>
      <c r="AH308" s="58"/>
      <c r="AI308" s="58"/>
      <c r="AJ308" s="58"/>
      <c r="AK308" s="58"/>
      <c r="AL308" s="58"/>
      <c r="AM308" s="58"/>
      <c r="AN308" s="58"/>
      <c r="AO308" s="58"/>
      <c r="AP308" s="58"/>
      <c r="AQ308" s="58"/>
      <c r="AR308" s="58"/>
      <c r="AS308" s="58"/>
      <c r="AT308" s="58"/>
      <c r="AU308" s="58"/>
      <c r="AV308" s="58"/>
      <c r="AW308" s="58"/>
    </row>
    <row r="309" spans="1:49" ht="15.75" customHeight="1" x14ac:dyDescent="0.2">
      <c r="A309" s="58"/>
      <c r="B309" s="58"/>
      <c r="C309" s="58"/>
      <c r="D309" s="58"/>
      <c r="E309" s="58"/>
      <c r="F309" s="58"/>
      <c r="G309" s="58"/>
      <c r="H309" s="58"/>
      <c r="I309" s="58"/>
      <c r="J309" s="58"/>
      <c r="K309" s="58"/>
      <c r="L309" s="58"/>
      <c r="M309" s="58"/>
      <c r="N309" s="58"/>
      <c r="O309" s="58"/>
      <c r="P309" s="58"/>
      <c r="Q309" s="58"/>
      <c r="R309" s="58"/>
      <c r="S309" s="58"/>
      <c r="T309" s="58"/>
      <c r="U309" s="58"/>
      <c r="V309" s="58"/>
      <c r="W309" s="58"/>
      <c r="X309" s="58"/>
      <c r="Y309" s="58"/>
      <c r="Z309" s="58"/>
      <c r="AA309" s="58"/>
      <c r="AB309" s="58"/>
      <c r="AC309" s="58"/>
      <c r="AD309" s="58"/>
      <c r="AE309" s="58"/>
      <c r="AF309" s="58"/>
      <c r="AG309" s="58"/>
      <c r="AH309" s="58"/>
      <c r="AI309" s="58"/>
      <c r="AJ309" s="58"/>
      <c r="AK309" s="58"/>
      <c r="AL309" s="58"/>
      <c r="AM309" s="58"/>
      <c r="AN309" s="58"/>
      <c r="AO309" s="58"/>
      <c r="AP309" s="58"/>
      <c r="AQ309" s="58"/>
      <c r="AR309" s="58"/>
      <c r="AS309" s="58"/>
      <c r="AT309" s="58"/>
      <c r="AU309" s="58"/>
      <c r="AV309" s="58"/>
      <c r="AW309" s="58"/>
    </row>
    <row r="310" spans="1:49" ht="15.75" customHeight="1" x14ac:dyDescent="0.2">
      <c r="A310" s="58"/>
      <c r="B310" s="58"/>
      <c r="C310" s="58"/>
      <c r="D310" s="58"/>
      <c r="E310" s="58"/>
      <c r="F310" s="58"/>
      <c r="G310" s="58"/>
      <c r="H310" s="58"/>
      <c r="I310" s="58"/>
      <c r="J310" s="58"/>
      <c r="K310" s="58"/>
      <c r="L310" s="58"/>
      <c r="M310" s="58"/>
      <c r="N310" s="58"/>
      <c r="O310" s="58"/>
      <c r="P310" s="58"/>
      <c r="Q310" s="58"/>
      <c r="R310" s="58"/>
      <c r="S310" s="58"/>
      <c r="T310" s="58"/>
      <c r="U310" s="58"/>
      <c r="V310" s="58"/>
      <c r="W310" s="58"/>
      <c r="X310" s="58"/>
      <c r="Y310" s="58"/>
      <c r="Z310" s="58"/>
      <c r="AA310" s="58"/>
      <c r="AB310" s="58"/>
      <c r="AC310" s="58"/>
      <c r="AD310" s="58"/>
      <c r="AE310" s="58"/>
      <c r="AF310" s="58"/>
      <c r="AG310" s="58"/>
      <c r="AH310" s="58"/>
      <c r="AI310" s="58"/>
      <c r="AJ310" s="58"/>
      <c r="AK310" s="58"/>
      <c r="AL310" s="58"/>
      <c r="AM310" s="58"/>
      <c r="AN310" s="58"/>
      <c r="AO310" s="58"/>
      <c r="AP310" s="58"/>
      <c r="AQ310" s="58"/>
      <c r="AR310" s="58"/>
      <c r="AS310" s="58"/>
      <c r="AT310" s="58"/>
      <c r="AU310" s="58"/>
      <c r="AV310" s="58"/>
      <c r="AW310" s="58"/>
    </row>
    <row r="311" spans="1:49" ht="15.75" customHeight="1" x14ac:dyDescent="0.2">
      <c r="A311" s="58"/>
      <c r="B311" s="58"/>
      <c r="C311" s="58"/>
      <c r="D311" s="58"/>
      <c r="E311" s="58"/>
      <c r="F311" s="58"/>
      <c r="G311" s="58"/>
      <c r="H311" s="58"/>
      <c r="I311" s="58"/>
      <c r="J311" s="58"/>
      <c r="K311" s="58"/>
      <c r="L311" s="58"/>
      <c r="M311" s="58"/>
      <c r="N311" s="58"/>
      <c r="O311" s="58"/>
      <c r="P311" s="58"/>
      <c r="Q311" s="58"/>
      <c r="R311" s="58"/>
      <c r="S311" s="58"/>
      <c r="T311" s="58"/>
      <c r="U311" s="58"/>
      <c r="V311" s="58"/>
      <c r="W311" s="58"/>
      <c r="X311" s="58"/>
      <c r="Y311" s="58"/>
      <c r="Z311" s="58"/>
      <c r="AA311" s="58"/>
      <c r="AB311" s="58"/>
      <c r="AC311" s="58"/>
      <c r="AD311" s="58"/>
      <c r="AE311" s="58"/>
      <c r="AF311" s="58"/>
      <c r="AG311" s="58"/>
      <c r="AH311" s="58"/>
      <c r="AI311" s="58"/>
      <c r="AJ311" s="58"/>
      <c r="AK311" s="58"/>
      <c r="AL311" s="58"/>
      <c r="AM311" s="58"/>
      <c r="AN311" s="58"/>
      <c r="AO311" s="58"/>
      <c r="AP311" s="58"/>
      <c r="AQ311" s="58"/>
      <c r="AR311" s="58"/>
      <c r="AS311" s="58"/>
      <c r="AT311" s="58"/>
      <c r="AU311" s="58"/>
      <c r="AV311" s="58"/>
      <c r="AW311" s="58"/>
    </row>
    <row r="312" spans="1:49" ht="15.75" customHeight="1" x14ac:dyDescent="0.2">
      <c r="A312" s="58"/>
      <c r="B312" s="58"/>
      <c r="C312" s="58"/>
      <c r="D312" s="58"/>
      <c r="E312" s="58"/>
      <c r="F312" s="58"/>
      <c r="G312" s="58"/>
      <c r="H312" s="58"/>
      <c r="I312" s="58"/>
      <c r="J312" s="58"/>
      <c r="K312" s="58"/>
      <c r="L312" s="58"/>
      <c r="M312" s="58"/>
      <c r="N312" s="58"/>
      <c r="O312" s="58"/>
      <c r="P312" s="58"/>
      <c r="Q312" s="58"/>
      <c r="R312" s="58"/>
      <c r="S312" s="58"/>
      <c r="T312" s="58"/>
      <c r="U312" s="58"/>
      <c r="V312" s="58"/>
      <c r="W312" s="58"/>
      <c r="X312" s="58"/>
      <c r="Y312" s="58"/>
      <c r="Z312" s="58"/>
      <c r="AA312" s="58"/>
      <c r="AB312" s="58"/>
      <c r="AC312" s="58"/>
      <c r="AD312" s="58"/>
      <c r="AE312" s="58"/>
      <c r="AF312" s="58"/>
      <c r="AG312" s="58"/>
      <c r="AH312" s="58"/>
      <c r="AI312" s="58"/>
      <c r="AJ312" s="58"/>
      <c r="AK312" s="58"/>
      <c r="AL312" s="58"/>
      <c r="AM312" s="58"/>
      <c r="AN312" s="58"/>
      <c r="AO312" s="58"/>
      <c r="AP312" s="58"/>
      <c r="AQ312" s="58"/>
      <c r="AR312" s="58"/>
      <c r="AS312" s="58"/>
      <c r="AT312" s="58"/>
      <c r="AU312" s="58"/>
      <c r="AV312" s="58"/>
      <c r="AW312" s="58"/>
    </row>
    <row r="313" spans="1:49" ht="15.75" customHeight="1" x14ac:dyDescent="0.2">
      <c r="A313" s="58"/>
      <c r="B313" s="58"/>
      <c r="C313" s="58"/>
      <c r="D313" s="58"/>
      <c r="E313" s="58"/>
      <c r="F313" s="58"/>
      <c r="G313" s="58"/>
      <c r="H313" s="58"/>
      <c r="I313" s="58"/>
      <c r="J313" s="58"/>
      <c r="K313" s="58"/>
      <c r="L313" s="58"/>
      <c r="M313" s="58"/>
      <c r="N313" s="58"/>
      <c r="O313" s="58"/>
      <c r="P313" s="58"/>
      <c r="Q313" s="58"/>
      <c r="R313" s="58"/>
      <c r="S313" s="58"/>
      <c r="T313" s="58"/>
      <c r="U313" s="58"/>
      <c r="V313" s="58"/>
      <c r="W313" s="58"/>
      <c r="X313" s="58"/>
      <c r="Y313" s="58"/>
      <c r="Z313" s="58"/>
      <c r="AA313" s="58"/>
      <c r="AB313" s="58"/>
      <c r="AC313" s="58"/>
      <c r="AD313" s="58"/>
      <c r="AE313" s="58"/>
      <c r="AF313" s="58"/>
      <c r="AG313" s="58"/>
      <c r="AH313" s="58"/>
      <c r="AI313" s="58"/>
      <c r="AJ313" s="58"/>
      <c r="AK313" s="58"/>
      <c r="AL313" s="58"/>
      <c r="AM313" s="58"/>
      <c r="AN313" s="58"/>
      <c r="AO313" s="58"/>
      <c r="AP313" s="58"/>
      <c r="AQ313" s="58"/>
      <c r="AR313" s="58"/>
      <c r="AS313" s="58"/>
      <c r="AT313" s="58"/>
      <c r="AU313" s="58"/>
      <c r="AV313" s="58"/>
      <c r="AW313" s="58"/>
    </row>
    <row r="314" spans="1:49" ht="15.75" customHeight="1" x14ac:dyDescent="0.2">
      <c r="A314" s="58"/>
      <c r="B314" s="58"/>
      <c r="C314" s="58"/>
      <c r="D314" s="58"/>
      <c r="E314" s="58"/>
      <c r="F314" s="58"/>
      <c r="G314" s="58"/>
      <c r="H314" s="58"/>
      <c r="I314" s="58"/>
      <c r="J314" s="58"/>
      <c r="K314" s="58"/>
      <c r="L314" s="58"/>
      <c r="M314" s="58"/>
      <c r="N314" s="58"/>
      <c r="O314" s="58"/>
      <c r="P314" s="58"/>
      <c r="Q314" s="58"/>
      <c r="R314" s="58"/>
      <c r="S314" s="58"/>
      <c r="T314" s="58"/>
      <c r="U314" s="58"/>
      <c r="V314" s="58"/>
      <c r="W314" s="58"/>
      <c r="X314" s="58"/>
      <c r="Y314" s="58"/>
      <c r="Z314" s="58"/>
      <c r="AA314" s="58"/>
      <c r="AB314" s="58"/>
      <c r="AC314" s="58"/>
      <c r="AD314" s="58"/>
      <c r="AE314" s="58"/>
      <c r="AF314" s="58"/>
      <c r="AG314" s="58"/>
      <c r="AH314" s="58"/>
      <c r="AI314" s="58"/>
      <c r="AJ314" s="58"/>
      <c r="AK314" s="58"/>
      <c r="AL314" s="58"/>
      <c r="AM314" s="58"/>
      <c r="AN314" s="58"/>
      <c r="AO314" s="58"/>
      <c r="AP314" s="58"/>
      <c r="AQ314" s="58"/>
      <c r="AR314" s="58"/>
      <c r="AS314" s="58"/>
      <c r="AT314" s="58"/>
      <c r="AU314" s="58"/>
      <c r="AV314" s="58"/>
      <c r="AW314" s="58"/>
    </row>
    <row r="315" spans="1:49" ht="15.75" customHeight="1" x14ac:dyDescent="0.2">
      <c r="A315" s="58"/>
      <c r="B315" s="58"/>
      <c r="C315" s="58"/>
      <c r="D315" s="58"/>
      <c r="E315" s="58"/>
      <c r="F315" s="58"/>
      <c r="G315" s="58"/>
      <c r="H315" s="58"/>
      <c r="I315" s="58"/>
      <c r="J315" s="58"/>
      <c r="K315" s="58"/>
      <c r="L315" s="58"/>
      <c r="M315" s="58"/>
      <c r="N315" s="58"/>
      <c r="O315" s="58"/>
      <c r="P315" s="58"/>
      <c r="Q315" s="58"/>
      <c r="R315" s="58"/>
      <c r="S315" s="58"/>
      <c r="T315" s="58"/>
      <c r="U315" s="58"/>
      <c r="V315" s="58"/>
      <c r="W315" s="58"/>
      <c r="X315" s="58"/>
      <c r="Y315" s="58"/>
      <c r="Z315" s="58"/>
      <c r="AA315" s="58"/>
      <c r="AB315" s="58"/>
      <c r="AC315" s="58"/>
      <c r="AD315" s="58"/>
      <c r="AE315" s="58"/>
      <c r="AF315" s="58"/>
      <c r="AG315" s="58"/>
      <c r="AH315" s="58"/>
      <c r="AI315" s="58"/>
      <c r="AJ315" s="58"/>
      <c r="AK315" s="58"/>
      <c r="AL315" s="58"/>
      <c r="AM315" s="58"/>
      <c r="AN315" s="58"/>
      <c r="AO315" s="58"/>
      <c r="AP315" s="58"/>
      <c r="AQ315" s="58"/>
      <c r="AR315" s="58"/>
      <c r="AS315" s="58"/>
      <c r="AT315" s="58"/>
      <c r="AU315" s="58"/>
      <c r="AV315" s="58"/>
      <c r="AW315" s="58"/>
    </row>
    <row r="316" spans="1:49" ht="15.75" customHeight="1" x14ac:dyDescent="0.2">
      <c r="A316" s="58"/>
      <c r="B316" s="58"/>
      <c r="C316" s="58"/>
      <c r="D316" s="58"/>
      <c r="E316" s="58"/>
      <c r="F316" s="58"/>
      <c r="G316" s="58"/>
      <c r="H316" s="58"/>
      <c r="I316" s="58"/>
      <c r="J316" s="58"/>
      <c r="K316" s="58"/>
      <c r="L316" s="58"/>
      <c r="M316" s="58"/>
      <c r="N316" s="58"/>
      <c r="O316" s="58"/>
      <c r="P316" s="58"/>
      <c r="Q316" s="58"/>
      <c r="R316" s="58"/>
      <c r="S316" s="58"/>
      <c r="T316" s="58"/>
      <c r="U316" s="58"/>
      <c r="V316" s="58"/>
      <c r="W316" s="58"/>
      <c r="X316" s="58"/>
      <c r="Y316" s="58"/>
      <c r="Z316" s="58"/>
      <c r="AA316" s="58"/>
      <c r="AB316" s="58"/>
      <c r="AC316" s="58"/>
      <c r="AD316" s="58"/>
      <c r="AE316" s="58"/>
      <c r="AF316" s="58"/>
      <c r="AG316" s="58"/>
      <c r="AH316" s="58"/>
      <c r="AI316" s="58"/>
      <c r="AJ316" s="58"/>
      <c r="AK316" s="58"/>
      <c r="AL316" s="58"/>
      <c r="AM316" s="58"/>
      <c r="AN316" s="58"/>
      <c r="AO316" s="58"/>
      <c r="AP316" s="58"/>
      <c r="AQ316" s="58"/>
      <c r="AR316" s="58"/>
      <c r="AS316" s="58"/>
      <c r="AT316" s="58"/>
      <c r="AU316" s="58"/>
      <c r="AV316" s="58"/>
      <c r="AW316" s="58"/>
    </row>
    <row r="317" spans="1:49" ht="15.75" customHeight="1" x14ac:dyDescent="0.2">
      <c r="A317" s="58"/>
      <c r="B317" s="58"/>
      <c r="C317" s="58"/>
      <c r="D317" s="58"/>
      <c r="E317" s="58"/>
      <c r="F317" s="58"/>
      <c r="G317" s="58"/>
      <c r="H317" s="58"/>
      <c r="I317" s="58"/>
      <c r="J317" s="58"/>
      <c r="K317" s="58"/>
      <c r="L317" s="58"/>
      <c r="M317" s="58"/>
      <c r="N317" s="58"/>
      <c r="O317" s="58"/>
      <c r="P317" s="58"/>
      <c r="Q317" s="58"/>
      <c r="R317" s="58"/>
      <c r="S317" s="58"/>
      <c r="T317" s="58"/>
      <c r="U317" s="58"/>
      <c r="V317" s="58"/>
      <c r="W317" s="58"/>
      <c r="X317" s="58"/>
      <c r="Y317" s="58"/>
      <c r="Z317" s="58"/>
      <c r="AA317" s="58"/>
      <c r="AB317" s="58"/>
      <c r="AC317" s="58"/>
      <c r="AD317" s="58"/>
      <c r="AE317" s="58"/>
      <c r="AF317" s="58"/>
      <c r="AG317" s="58"/>
      <c r="AH317" s="58"/>
      <c r="AI317" s="58"/>
      <c r="AJ317" s="58"/>
      <c r="AK317" s="58"/>
      <c r="AL317" s="58"/>
      <c r="AM317" s="58"/>
      <c r="AN317" s="58"/>
      <c r="AO317" s="58"/>
      <c r="AP317" s="58"/>
      <c r="AQ317" s="58"/>
      <c r="AR317" s="58"/>
      <c r="AS317" s="58"/>
      <c r="AT317" s="58"/>
      <c r="AU317" s="58"/>
      <c r="AV317" s="58"/>
      <c r="AW317" s="58"/>
    </row>
    <row r="318" spans="1:49" ht="15.75" customHeight="1" x14ac:dyDescent="0.2">
      <c r="A318" s="58"/>
      <c r="B318" s="58"/>
      <c r="C318" s="58"/>
      <c r="D318" s="58"/>
      <c r="E318" s="58"/>
      <c r="F318" s="58"/>
      <c r="G318" s="58"/>
      <c r="H318" s="58"/>
      <c r="I318" s="58"/>
      <c r="J318" s="58"/>
      <c r="K318" s="58"/>
      <c r="L318" s="58"/>
      <c r="M318" s="58"/>
      <c r="N318" s="58"/>
      <c r="O318" s="58"/>
      <c r="P318" s="58"/>
      <c r="Q318" s="58"/>
      <c r="R318" s="58"/>
      <c r="S318" s="58"/>
      <c r="T318" s="58"/>
      <c r="U318" s="58"/>
      <c r="V318" s="58"/>
      <c r="W318" s="58"/>
      <c r="X318" s="58"/>
      <c r="Y318" s="58"/>
      <c r="Z318" s="58"/>
      <c r="AA318" s="58"/>
      <c r="AB318" s="58"/>
      <c r="AC318" s="58"/>
      <c r="AD318" s="58"/>
      <c r="AE318" s="58"/>
      <c r="AF318" s="58"/>
      <c r="AG318" s="58"/>
      <c r="AH318" s="58"/>
      <c r="AI318" s="58"/>
      <c r="AJ318" s="58"/>
      <c r="AK318" s="58"/>
      <c r="AL318" s="58"/>
      <c r="AM318" s="58"/>
      <c r="AN318" s="58"/>
      <c r="AO318" s="58"/>
      <c r="AP318" s="58"/>
      <c r="AQ318" s="58"/>
      <c r="AR318" s="58"/>
      <c r="AS318" s="58"/>
      <c r="AT318" s="58"/>
      <c r="AU318" s="58"/>
      <c r="AV318" s="58"/>
      <c r="AW318" s="58"/>
    </row>
    <row r="319" spans="1:49" ht="15.75" customHeight="1" x14ac:dyDescent="0.2">
      <c r="A319" s="58"/>
      <c r="B319" s="58"/>
      <c r="C319" s="58"/>
      <c r="D319" s="58"/>
      <c r="E319" s="58"/>
      <c r="F319" s="58"/>
      <c r="G319" s="58"/>
      <c r="H319" s="58"/>
      <c r="I319" s="58"/>
      <c r="J319" s="58"/>
      <c r="K319" s="58"/>
      <c r="L319" s="58"/>
      <c r="M319" s="58"/>
      <c r="N319" s="58"/>
      <c r="O319" s="58"/>
      <c r="P319" s="58"/>
      <c r="Q319" s="58"/>
      <c r="R319" s="58"/>
      <c r="S319" s="58"/>
      <c r="T319" s="58"/>
      <c r="U319" s="58"/>
      <c r="V319" s="58"/>
      <c r="W319" s="58"/>
      <c r="X319" s="58"/>
      <c r="Y319" s="58"/>
      <c r="Z319" s="58"/>
      <c r="AA319" s="58"/>
      <c r="AB319" s="58"/>
      <c r="AC319" s="58"/>
      <c r="AD319" s="58"/>
      <c r="AE319" s="58"/>
      <c r="AF319" s="58"/>
      <c r="AG319" s="58"/>
      <c r="AH319" s="58"/>
      <c r="AI319" s="58"/>
      <c r="AJ319" s="58"/>
      <c r="AK319" s="58"/>
      <c r="AL319" s="58"/>
      <c r="AM319" s="58"/>
      <c r="AN319" s="58"/>
      <c r="AO319" s="58"/>
      <c r="AP319" s="58"/>
      <c r="AQ319" s="58"/>
      <c r="AR319" s="58"/>
      <c r="AS319" s="58"/>
      <c r="AT319" s="58"/>
      <c r="AU319" s="58"/>
      <c r="AV319" s="58"/>
      <c r="AW319" s="58"/>
    </row>
    <row r="320" spans="1:49" ht="15.75" customHeight="1" x14ac:dyDescent="0.2">
      <c r="A320" s="58"/>
      <c r="B320" s="58"/>
      <c r="C320" s="58"/>
      <c r="D320" s="58"/>
      <c r="E320" s="58"/>
      <c r="F320" s="58"/>
      <c r="G320" s="58"/>
      <c r="H320" s="58"/>
      <c r="I320" s="58"/>
      <c r="J320" s="58"/>
      <c r="K320" s="58"/>
      <c r="L320" s="58"/>
      <c r="M320" s="58"/>
      <c r="N320" s="58"/>
      <c r="O320" s="58"/>
      <c r="P320" s="58"/>
      <c r="Q320" s="58"/>
      <c r="R320" s="58"/>
      <c r="S320" s="58"/>
      <c r="T320" s="58"/>
      <c r="U320" s="58"/>
      <c r="V320" s="58"/>
      <c r="W320" s="58"/>
      <c r="X320" s="58"/>
      <c r="Y320" s="58"/>
      <c r="Z320" s="58"/>
      <c r="AA320" s="58"/>
      <c r="AB320" s="58"/>
      <c r="AC320" s="58"/>
      <c r="AD320" s="58"/>
      <c r="AE320" s="58"/>
      <c r="AF320" s="58"/>
      <c r="AG320" s="58"/>
      <c r="AH320" s="58"/>
      <c r="AI320" s="58"/>
      <c r="AJ320" s="58"/>
      <c r="AK320" s="58"/>
      <c r="AL320" s="58"/>
      <c r="AM320" s="58"/>
      <c r="AN320" s="58"/>
      <c r="AO320" s="58"/>
      <c r="AP320" s="58"/>
      <c r="AQ320" s="58"/>
      <c r="AR320" s="58"/>
      <c r="AS320" s="58"/>
      <c r="AT320" s="58"/>
      <c r="AU320" s="58"/>
      <c r="AV320" s="58"/>
      <c r="AW320" s="58"/>
    </row>
    <row r="321" spans="1:49" ht="15.75" customHeight="1" x14ac:dyDescent="0.2">
      <c r="A321" s="58"/>
      <c r="B321" s="58"/>
      <c r="C321" s="58"/>
      <c r="D321" s="58"/>
      <c r="E321" s="58"/>
      <c r="F321" s="58"/>
      <c r="G321" s="58"/>
      <c r="H321" s="58"/>
      <c r="I321" s="58"/>
      <c r="J321" s="58"/>
      <c r="K321" s="58"/>
      <c r="L321" s="58"/>
      <c r="M321" s="58"/>
      <c r="N321" s="58"/>
      <c r="O321" s="58"/>
      <c r="P321" s="58"/>
      <c r="Q321" s="58"/>
      <c r="R321" s="58"/>
      <c r="S321" s="58"/>
      <c r="T321" s="58"/>
      <c r="U321" s="58"/>
      <c r="V321" s="58"/>
      <c r="W321" s="58"/>
      <c r="X321" s="58"/>
      <c r="Y321" s="58"/>
      <c r="Z321" s="58"/>
      <c r="AA321" s="58"/>
      <c r="AB321" s="58"/>
      <c r="AC321" s="58"/>
      <c r="AD321" s="58"/>
      <c r="AE321" s="58"/>
      <c r="AF321" s="58"/>
      <c r="AG321" s="58"/>
      <c r="AH321" s="58"/>
      <c r="AI321" s="58"/>
      <c r="AJ321" s="58"/>
      <c r="AK321" s="58"/>
      <c r="AL321" s="58"/>
      <c r="AM321" s="58"/>
      <c r="AN321" s="58"/>
      <c r="AO321" s="58"/>
      <c r="AP321" s="58"/>
      <c r="AQ321" s="58"/>
      <c r="AR321" s="58"/>
      <c r="AS321" s="58"/>
      <c r="AT321" s="58"/>
      <c r="AU321" s="58"/>
      <c r="AV321" s="58"/>
      <c r="AW321" s="58"/>
    </row>
    <row r="322" spans="1:49" ht="15.75" customHeight="1" x14ac:dyDescent="0.2">
      <c r="A322" s="58"/>
      <c r="B322" s="58"/>
      <c r="C322" s="58"/>
      <c r="D322" s="58"/>
      <c r="E322" s="58"/>
      <c r="F322" s="58"/>
      <c r="G322" s="58"/>
      <c r="H322" s="58"/>
      <c r="I322" s="58"/>
      <c r="J322" s="58"/>
      <c r="K322" s="58"/>
      <c r="L322" s="58"/>
      <c r="M322" s="58"/>
      <c r="N322" s="58"/>
      <c r="O322" s="58"/>
      <c r="P322" s="58"/>
      <c r="Q322" s="58"/>
      <c r="R322" s="58"/>
      <c r="S322" s="58"/>
      <c r="T322" s="58"/>
      <c r="U322" s="58"/>
      <c r="V322" s="58"/>
      <c r="W322" s="58"/>
      <c r="X322" s="58"/>
      <c r="Y322" s="58"/>
      <c r="Z322" s="58"/>
      <c r="AA322" s="58"/>
      <c r="AB322" s="58"/>
      <c r="AC322" s="58"/>
      <c r="AD322" s="58"/>
      <c r="AE322" s="58"/>
      <c r="AF322" s="58"/>
      <c r="AG322" s="58"/>
      <c r="AH322" s="58"/>
      <c r="AI322" s="58"/>
      <c r="AJ322" s="58"/>
      <c r="AK322" s="58"/>
      <c r="AL322" s="58"/>
      <c r="AM322" s="58"/>
      <c r="AN322" s="58"/>
      <c r="AO322" s="58"/>
      <c r="AP322" s="58"/>
      <c r="AQ322" s="58"/>
      <c r="AR322" s="58"/>
      <c r="AS322" s="58"/>
      <c r="AT322" s="58"/>
      <c r="AU322" s="58"/>
      <c r="AV322" s="58"/>
      <c r="AW322" s="58"/>
    </row>
    <row r="323" spans="1:49" ht="15.75" customHeight="1" x14ac:dyDescent="0.2">
      <c r="A323" s="58"/>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c r="AA323" s="58"/>
      <c r="AB323" s="58"/>
      <c r="AC323" s="58"/>
      <c r="AD323" s="58"/>
      <c r="AE323" s="58"/>
      <c r="AF323" s="58"/>
      <c r="AG323" s="58"/>
      <c r="AH323" s="58"/>
      <c r="AI323" s="58"/>
      <c r="AJ323" s="58"/>
      <c r="AK323" s="58"/>
      <c r="AL323" s="58"/>
      <c r="AM323" s="58"/>
      <c r="AN323" s="58"/>
      <c r="AO323" s="58"/>
      <c r="AP323" s="58"/>
      <c r="AQ323" s="58"/>
      <c r="AR323" s="58"/>
      <c r="AS323" s="58"/>
      <c r="AT323" s="58"/>
      <c r="AU323" s="58"/>
      <c r="AV323" s="58"/>
      <c r="AW323" s="58"/>
    </row>
    <row r="324" spans="1:49" ht="15.75" customHeight="1" x14ac:dyDescent="0.2">
      <c r="A324" s="58"/>
      <c r="B324" s="58"/>
      <c r="C324" s="58"/>
      <c r="D324" s="58"/>
      <c r="E324" s="58"/>
      <c r="F324" s="58"/>
      <c r="G324" s="58"/>
      <c r="H324" s="58"/>
      <c r="I324" s="58"/>
      <c r="J324" s="58"/>
      <c r="K324" s="58"/>
      <c r="L324" s="58"/>
      <c r="M324" s="58"/>
      <c r="N324" s="58"/>
      <c r="O324" s="58"/>
      <c r="P324" s="58"/>
      <c r="Q324" s="58"/>
      <c r="R324" s="58"/>
      <c r="S324" s="58"/>
      <c r="T324" s="58"/>
      <c r="U324" s="58"/>
      <c r="V324" s="58"/>
      <c r="W324" s="58"/>
      <c r="X324" s="58"/>
      <c r="Y324" s="58"/>
      <c r="Z324" s="58"/>
      <c r="AA324" s="58"/>
      <c r="AB324" s="58"/>
      <c r="AC324" s="58"/>
      <c r="AD324" s="58"/>
      <c r="AE324" s="58"/>
      <c r="AF324" s="58"/>
      <c r="AG324" s="58"/>
      <c r="AH324" s="58"/>
      <c r="AI324" s="58"/>
      <c r="AJ324" s="58"/>
      <c r="AK324" s="58"/>
      <c r="AL324" s="58"/>
      <c r="AM324" s="58"/>
      <c r="AN324" s="58"/>
      <c r="AO324" s="58"/>
      <c r="AP324" s="58"/>
      <c r="AQ324" s="58"/>
      <c r="AR324" s="58"/>
      <c r="AS324" s="58"/>
      <c r="AT324" s="58"/>
      <c r="AU324" s="58"/>
      <c r="AV324" s="58"/>
      <c r="AW324" s="58"/>
    </row>
    <row r="325" spans="1:49" ht="15.75" customHeight="1" x14ac:dyDescent="0.2">
      <c r="A325" s="58"/>
      <c r="B325" s="58"/>
      <c r="C325" s="58"/>
      <c r="D325" s="58"/>
      <c r="E325" s="58"/>
      <c r="F325" s="58"/>
      <c r="G325" s="58"/>
      <c r="H325" s="58"/>
      <c r="I325" s="58"/>
      <c r="J325" s="58"/>
      <c r="K325" s="58"/>
      <c r="L325" s="58"/>
      <c r="M325" s="58"/>
      <c r="N325" s="58"/>
      <c r="O325" s="58"/>
      <c r="P325" s="58"/>
      <c r="Q325" s="58"/>
      <c r="R325" s="58"/>
      <c r="S325" s="58"/>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row>
    <row r="326" spans="1:49" ht="15.75" customHeight="1" x14ac:dyDescent="0.2">
      <c r="A326" s="58"/>
      <c r="B326" s="58"/>
      <c r="C326" s="58"/>
      <c r="D326" s="58"/>
      <c r="E326" s="58"/>
      <c r="F326" s="58"/>
      <c r="G326" s="58"/>
      <c r="H326" s="58"/>
      <c r="I326" s="58"/>
      <c r="J326" s="58"/>
      <c r="K326" s="58"/>
      <c r="L326" s="58"/>
      <c r="M326" s="58"/>
      <c r="N326" s="58"/>
      <c r="O326" s="58"/>
      <c r="P326" s="58"/>
      <c r="Q326" s="58"/>
      <c r="R326" s="58"/>
      <c r="S326" s="58"/>
      <c r="T326" s="58"/>
      <c r="U326" s="58"/>
      <c r="V326" s="58"/>
      <c r="W326" s="58"/>
      <c r="X326" s="58"/>
      <c r="Y326" s="58"/>
      <c r="Z326" s="58"/>
      <c r="AA326" s="58"/>
      <c r="AB326" s="58"/>
      <c r="AC326" s="58"/>
      <c r="AD326" s="58"/>
      <c r="AE326" s="58"/>
      <c r="AF326" s="58"/>
      <c r="AG326" s="58"/>
      <c r="AH326" s="58"/>
      <c r="AI326" s="58"/>
      <c r="AJ326" s="58"/>
      <c r="AK326" s="58"/>
      <c r="AL326" s="58"/>
      <c r="AM326" s="58"/>
      <c r="AN326" s="58"/>
      <c r="AO326" s="58"/>
      <c r="AP326" s="58"/>
      <c r="AQ326" s="58"/>
      <c r="AR326" s="58"/>
      <c r="AS326" s="58"/>
      <c r="AT326" s="58"/>
      <c r="AU326" s="58"/>
      <c r="AV326" s="58"/>
      <c r="AW326" s="58"/>
    </row>
    <row r="327" spans="1:49" ht="15.75" customHeight="1" x14ac:dyDescent="0.2">
      <c r="A327" s="58"/>
      <c r="B327" s="58"/>
      <c r="C327" s="58"/>
      <c r="D327" s="58"/>
      <c r="E327" s="58"/>
      <c r="F327" s="58"/>
      <c r="G327" s="58"/>
      <c r="H327" s="58"/>
      <c r="I327" s="58"/>
      <c r="J327" s="58"/>
      <c r="K327" s="58"/>
      <c r="L327" s="58"/>
      <c r="M327" s="58"/>
      <c r="N327" s="58"/>
      <c r="O327" s="58"/>
      <c r="P327" s="58"/>
      <c r="Q327" s="58"/>
      <c r="R327" s="58"/>
      <c r="S327" s="58"/>
      <c r="T327" s="58"/>
      <c r="U327" s="58"/>
      <c r="V327" s="58"/>
      <c r="W327" s="58"/>
      <c r="X327" s="58"/>
      <c r="Y327" s="58"/>
      <c r="Z327" s="58"/>
      <c r="AA327" s="58"/>
      <c r="AB327" s="58"/>
      <c r="AC327" s="58"/>
      <c r="AD327" s="58"/>
      <c r="AE327" s="58"/>
      <c r="AF327" s="58"/>
      <c r="AG327" s="58"/>
      <c r="AH327" s="58"/>
      <c r="AI327" s="58"/>
      <c r="AJ327" s="58"/>
      <c r="AK327" s="58"/>
      <c r="AL327" s="58"/>
      <c r="AM327" s="58"/>
      <c r="AN327" s="58"/>
      <c r="AO327" s="58"/>
      <c r="AP327" s="58"/>
      <c r="AQ327" s="58"/>
      <c r="AR327" s="58"/>
      <c r="AS327" s="58"/>
      <c r="AT327" s="58"/>
      <c r="AU327" s="58"/>
      <c r="AV327" s="58"/>
      <c r="AW327" s="58"/>
    </row>
    <row r="328" spans="1:49" ht="15.75" customHeight="1" x14ac:dyDescent="0.2">
      <c r="A328" s="58"/>
      <c r="B328" s="58"/>
      <c r="C328" s="58"/>
      <c r="D328" s="58"/>
      <c r="E328" s="58"/>
      <c r="F328" s="58"/>
      <c r="G328" s="58"/>
      <c r="H328" s="58"/>
      <c r="I328" s="58"/>
      <c r="J328" s="58"/>
      <c r="K328" s="58"/>
      <c r="L328" s="58"/>
      <c r="M328" s="58"/>
      <c r="N328" s="58"/>
      <c r="O328" s="58"/>
      <c r="P328" s="58"/>
      <c r="Q328" s="58"/>
      <c r="R328" s="58"/>
      <c r="S328" s="58"/>
      <c r="T328" s="58"/>
      <c r="U328" s="58"/>
      <c r="V328" s="58"/>
      <c r="W328" s="58"/>
      <c r="X328" s="58"/>
      <c r="Y328" s="58"/>
      <c r="Z328" s="58"/>
      <c r="AA328" s="58"/>
      <c r="AB328" s="58"/>
      <c r="AC328" s="58"/>
      <c r="AD328" s="58"/>
      <c r="AE328" s="58"/>
      <c r="AF328" s="58"/>
      <c r="AG328" s="58"/>
      <c r="AH328" s="58"/>
      <c r="AI328" s="58"/>
      <c r="AJ328" s="58"/>
      <c r="AK328" s="58"/>
      <c r="AL328" s="58"/>
      <c r="AM328" s="58"/>
      <c r="AN328" s="58"/>
      <c r="AO328" s="58"/>
      <c r="AP328" s="58"/>
      <c r="AQ328" s="58"/>
      <c r="AR328" s="58"/>
      <c r="AS328" s="58"/>
      <c r="AT328" s="58"/>
      <c r="AU328" s="58"/>
      <c r="AV328" s="58"/>
      <c r="AW328" s="58"/>
    </row>
    <row r="329" spans="1:49" ht="15.75" customHeight="1" x14ac:dyDescent="0.2">
      <c r="A329" s="58"/>
      <c r="B329" s="58"/>
      <c r="C329" s="58"/>
      <c r="D329" s="58"/>
      <c r="E329" s="58"/>
      <c r="F329" s="58"/>
      <c r="G329" s="58"/>
      <c r="H329" s="58"/>
      <c r="I329" s="58"/>
      <c r="J329" s="58"/>
      <c r="K329" s="58"/>
      <c r="L329" s="58"/>
      <c r="M329" s="58"/>
      <c r="N329" s="58"/>
      <c r="O329" s="58"/>
      <c r="P329" s="58"/>
      <c r="Q329" s="58"/>
      <c r="R329" s="58"/>
      <c r="S329" s="58"/>
      <c r="T329" s="58"/>
      <c r="U329" s="58"/>
      <c r="V329" s="58"/>
      <c r="W329" s="58"/>
      <c r="X329" s="58"/>
      <c r="Y329" s="58"/>
      <c r="Z329" s="58"/>
      <c r="AA329" s="58"/>
      <c r="AB329" s="58"/>
      <c r="AC329" s="58"/>
      <c r="AD329" s="58"/>
      <c r="AE329" s="58"/>
      <c r="AF329" s="58"/>
      <c r="AG329" s="58"/>
      <c r="AH329" s="58"/>
      <c r="AI329" s="58"/>
      <c r="AJ329" s="58"/>
      <c r="AK329" s="58"/>
      <c r="AL329" s="58"/>
      <c r="AM329" s="58"/>
      <c r="AN329" s="58"/>
      <c r="AO329" s="58"/>
      <c r="AP329" s="58"/>
      <c r="AQ329" s="58"/>
      <c r="AR329" s="58"/>
      <c r="AS329" s="58"/>
      <c r="AT329" s="58"/>
      <c r="AU329" s="58"/>
      <c r="AV329" s="58"/>
      <c r="AW329" s="58"/>
    </row>
    <row r="330" spans="1:49" ht="15.75" customHeight="1" x14ac:dyDescent="0.2">
      <c r="A330" s="58"/>
      <c r="B330" s="58"/>
      <c r="C330" s="58"/>
      <c r="D330" s="58"/>
      <c r="E330" s="58"/>
      <c r="F330" s="58"/>
      <c r="G330" s="58"/>
      <c r="H330" s="58"/>
      <c r="I330" s="58"/>
      <c r="J330" s="58"/>
      <c r="K330" s="58"/>
      <c r="L330" s="58"/>
      <c r="M330" s="58"/>
      <c r="N330" s="58"/>
      <c r="O330" s="58"/>
      <c r="P330" s="58"/>
      <c r="Q330" s="58"/>
      <c r="R330" s="58"/>
      <c r="S330" s="58"/>
      <c r="T330" s="58"/>
      <c r="U330" s="58"/>
      <c r="V330" s="58"/>
      <c r="W330" s="58"/>
      <c r="X330" s="58"/>
      <c r="Y330" s="58"/>
      <c r="Z330" s="58"/>
      <c r="AA330" s="58"/>
      <c r="AB330" s="58"/>
      <c r="AC330" s="58"/>
      <c r="AD330" s="58"/>
      <c r="AE330" s="58"/>
      <c r="AF330" s="58"/>
      <c r="AG330" s="58"/>
      <c r="AH330" s="58"/>
      <c r="AI330" s="58"/>
      <c r="AJ330" s="58"/>
      <c r="AK330" s="58"/>
      <c r="AL330" s="58"/>
      <c r="AM330" s="58"/>
      <c r="AN330" s="58"/>
      <c r="AO330" s="58"/>
      <c r="AP330" s="58"/>
      <c r="AQ330" s="58"/>
      <c r="AR330" s="58"/>
      <c r="AS330" s="58"/>
      <c r="AT330" s="58"/>
      <c r="AU330" s="58"/>
      <c r="AV330" s="58"/>
      <c r="AW330" s="58"/>
    </row>
    <row r="331" spans="1:49" ht="15.75" customHeight="1" x14ac:dyDescent="0.2">
      <c r="A331" s="58"/>
      <c r="B331" s="58"/>
      <c r="C331" s="58"/>
      <c r="D331" s="58"/>
      <c r="E331" s="58"/>
      <c r="F331" s="58"/>
      <c r="G331" s="58"/>
      <c r="H331" s="58"/>
      <c r="I331" s="58"/>
      <c r="J331" s="58"/>
      <c r="K331" s="58"/>
      <c r="L331" s="58"/>
      <c r="M331" s="58"/>
      <c r="N331" s="58"/>
      <c r="O331" s="58"/>
      <c r="P331" s="58"/>
      <c r="Q331" s="58"/>
      <c r="R331" s="58"/>
      <c r="S331" s="58"/>
      <c r="T331" s="58"/>
      <c r="U331" s="58"/>
      <c r="V331" s="58"/>
      <c r="W331" s="58"/>
      <c r="X331" s="58"/>
      <c r="Y331" s="58"/>
      <c r="Z331" s="58"/>
      <c r="AA331" s="58"/>
      <c r="AB331" s="58"/>
      <c r="AC331" s="58"/>
      <c r="AD331" s="58"/>
      <c r="AE331" s="58"/>
      <c r="AF331" s="58"/>
      <c r="AG331" s="58"/>
      <c r="AH331" s="58"/>
      <c r="AI331" s="58"/>
      <c r="AJ331" s="58"/>
      <c r="AK331" s="58"/>
      <c r="AL331" s="58"/>
      <c r="AM331" s="58"/>
      <c r="AN331" s="58"/>
      <c r="AO331" s="58"/>
      <c r="AP331" s="58"/>
      <c r="AQ331" s="58"/>
      <c r="AR331" s="58"/>
      <c r="AS331" s="58"/>
      <c r="AT331" s="58"/>
      <c r="AU331" s="58"/>
      <c r="AV331" s="58"/>
      <c r="AW331" s="58"/>
    </row>
    <row r="332" spans="1:49" ht="15.75" customHeight="1" x14ac:dyDescent="0.2">
      <c r="A332" s="58"/>
      <c r="B332" s="58"/>
      <c r="C332" s="58"/>
      <c r="D332" s="58"/>
      <c r="E332" s="58"/>
      <c r="F332" s="58"/>
      <c r="G332" s="58"/>
      <c r="H332" s="58"/>
      <c r="I332" s="58"/>
      <c r="J332" s="58"/>
      <c r="K332" s="58"/>
      <c r="L332" s="58"/>
      <c r="M332" s="58"/>
      <c r="N332" s="58"/>
      <c r="O332" s="58"/>
      <c r="P332" s="58"/>
      <c r="Q332" s="58"/>
      <c r="R332" s="58"/>
      <c r="S332" s="58"/>
      <c r="T332" s="58"/>
      <c r="U332" s="58"/>
      <c r="V332" s="58"/>
      <c r="W332" s="58"/>
      <c r="X332" s="58"/>
      <c r="Y332" s="58"/>
      <c r="Z332" s="58"/>
      <c r="AA332" s="58"/>
      <c r="AB332" s="58"/>
      <c r="AC332" s="58"/>
      <c r="AD332" s="58"/>
      <c r="AE332" s="58"/>
      <c r="AF332" s="58"/>
      <c r="AG332" s="58"/>
      <c r="AH332" s="58"/>
      <c r="AI332" s="58"/>
      <c r="AJ332" s="58"/>
      <c r="AK332" s="58"/>
      <c r="AL332" s="58"/>
      <c r="AM332" s="58"/>
      <c r="AN332" s="58"/>
      <c r="AO332" s="58"/>
      <c r="AP332" s="58"/>
      <c r="AQ332" s="58"/>
      <c r="AR332" s="58"/>
      <c r="AS332" s="58"/>
      <c r="AT332" s="58"/>
      <c r="AU332" s="58"/>
      <c r="AV332" s="58"/>
      <c r="AW332" s="58"/>
    </row>
    <row r="333" spans="1:49" ht="15.75" customHeight="1" x14ac:dyDescent="0.2">
      <c r="A333" s="58"/>
      <c r="B333" s="58"/>
      <c r="C333" s="58"/>
      <c r="D333" s="58"/>
      <c r="E333" s="58"/>
      <c r="F333" s="58"/>
      <c r="G333" s="58"/>
      <c r="H333" s="58"/>
      <c r="I333" s="58"/>
      <c r="J333" s="58"/>
      <c r="K333" s="58"/>
      <c r="L333" s="58"/>
      <c r="M333" s="58"/>
      <c r="N333" s="58"/>
      <c r="O333" s="58"/>
      <c r="P333" s="58"/>
      <c r="Q333" s="58"/>
      <c r="R333" s="58"/>
      <c r="S333" s="58"/>
      <c r="T333" s="58"/>
      <c r="U333" s="58"/>
      <c r="V333" s="58"/>
      <c r="W333" s="58"/>
      <c r="X333" s="58"/>
      <c r="Y333" s="58"/>
      <c r="Z333" s="58"/>
      <c r="AA333" s="58"/>
      <c r="AB333" s="58"/>
      <c r="AC333" s="58"/>
      <c r="AD333" s="58"/>
      <c r="AE333" s="58"/>
      <c r="AF333" s="58"/>
      <c r="AG333" s="58"/>
      <c r="AH333" s="58"/>
      <c r="AI333" s="58"/>
      <c r="AJ333" s="58"/>
      <c r="AK333" s="58"/>
      <c r="AL333" s="58"/>
      <c r="AM333" s="58"/>
      <c r="AN333" s="58"/>
      <c r="AO333" s="58"/>
      <c r="AP333" s="58"/>
      <c r="AQ333" s="58"/>
      <c r="AR333" s="58"/>
      <c r="AS333" s="58"/>
      <c r="AT333" s="58"/>
      <c r="AU333" s="58"/>
      <c r="AV333" s="58"/>
      <c r="AW333" s="58"/>
    </row>
    <row r="334" spans="1:49" ht="15.75" customHeight="1" x14ac:dyDescent="0.2">
      <c r="A334" s="58"/>
      <c r="B334" s="58"/>
      <c r="C334" s="58"/>
      <c r="D334" s="58"/>
      <c r="E334" s="58"/>
      <c r="F334" s="58"/>
      <c r="G334" s="58"/>
      <c r="H334" s="58"/>
      <c r="I334" s="58"/>
      <c r="J334" s="58"/>
      <c r="K334" s="58"/>
      <c r="L334" s="58"/>
      <c r="M334" s="58"/>
      <c r="N334" s="58"/>
      <c r="O334" s="58"/>
      <c r="P334" s="58"/>
      <c r="Q334" s="58"/>
      <c r="R334" s="58"/>
      <c r="S334" s="58"/>
      <c r="T334" s="58"/>
      <c r="U334" s="58"/>
      <c r="V334" s="58"/>
      <c r="W334" s="58"/>
      <c r="X334" s="58"/>
      <c r="Y334" s="58"/>
      <c r="Z334" s="58"/>
      <c r="AA334" s="58"/>
      <c r="AB334" s="58"/>
      <c r="AC334" s="58"/>
      <c r="AD334" s="58"/>
      <c r="AE334" s="58"/>
      <c r="AF334" s="58"/>
      <c r="AG334" s="58"/>
      <c r="AH334" s="58"/>
      <c r="AI334" s="58"/>
      <c r="AJ334" s="58"/>
      <c r="AK334" s="58"/>
      <c r="AL334" s="58"/>
      <c r="AM334" s="58"/>
      <c r="AN334" s="58"/>
      <c r="AO334" s="58"/>
      <c r="AP334" s="58"/>
      <c r="AQ334" s="58"/>
      <c r="AR334" s="58"/>
      <c r="AS334" s="58"/>
      <c r="AT334" s="58"/>
      <c r="AU334" s="58"/>
      <c r="AV334" s="58"/>
      <c r="AW334" s="58"/>
    </row>
    <row r="335" spans="1:49" ht="15.75" customHeight="1" x14ac:dyDescent="0.2">
      <c r="A335" s="58"/>
      <c r="B335" s="58"/>
      <c r="C335" s="58"/>
      <c r="D335" s="58"/>
      <c r="E335" s="58"/>
      <c r="F335" s="58"/>
      <c r="G335" s="58"/>
      <c r="H335" s="58"/>
      <c r="I335" s="58"/>
      <c r="J335" s="58"/>
      <c r="K335" s="58"/>
      <c r="L335" s="58"/>
      <c r="M335" s="58"/>
      <c r="N335" s="58"/>
      <c r="O335" s="58"/>
      <c r="P335" s="58"/>
      <c r="Q335" s="58"/>
      <c r="R335" s="58"/>
      <c r="S335" s="58"/>
      <c r="T335" s="58"/>
      <c r="U335" s="58"/>
      <c r="V335" s="58"/>
      <c r="W335" s="58"/>
      <c r="X335" s="58"/>
      <c r="Y335" s="58"/>
      <c r="Z335" s="58"/>
      <c r="AA335" s="58"/>
      <c r="AB335" s="58"/>
      <c r="AC335" s="58"/>
      <c r="AD335" s="58"/>
      <c r="AE335" s="58"/>
      <c r="AF335" s="58"/>
      <c r="AG335" s="58"/>
      <c r="AH335" s="58"/>
      <c r="AI335" s="58"/>
      <c r="AJ335" s="58"/>
      <c r="AK335" s="58"/>
      <c r="AL335" s="58"/>
      <c r="AM335" s="58"/>
      <c r="AN335" s="58"/>
      <c r="AO335" s="58"/>
      <c r="AP335" s="58"/>
      <c r="AQ335" s="58"/>
      <c r="AR335" s="58"/>
      <c r="AS335" s="58"/>
      <c r="AT335" s="58"/>
      <c r="AU335" s="58"/>
      <c r="AV335" s="58"/>
      <c r="AW335" s="58"/>
    </row>
    <row r="336" spans="1:49" ht="15.75" customHeight="1" x14ac:dyDescent="0.2">
      <c r="A336" s="58"/>
      <c r="B336" s="58"/>
      <c r="C336" s="58"/>
      <c r="D336" s="58"/>
      <c r="E336" s="58"/>
      <c r="F336" s="58"/>
      <c r="G336" s="58"/>
      <c r="H336" s="58"/>
      <c r="I336" s="58"/>
      <c r="J336" s="58"/>
      <c r="K336" s="58"/>
      <c r="L336" s="58"/>
      <c r="M336" s="58"/>
      <c r="N336" s="58"/>
      <c r="O336" s="58"/>
      <c r="P336" s="58"/>
      <c r="Q336" s="58"/>
      <c r="R336" s="58"/>
      <c r="S336" s="58"/>
      <c r="T336" s="58"/>
      <c r="U336" s="58"/>
      <c r="V336" s="58"/>
      <c r="W336" s="58"/>
      <c r="X336" s="58"/>
      <c r="Y336" s="58"/>
      <c r="Z336" s="58"/>
      <c r="AA336" s="58"/>
      <c r="AB336" s="58"/>
      <c r="AC336" s="58"/>
      <c r="AD336" s="58"/>
      <c r="AE336" s="58"/>
      <c r="AF336" s="58"/>
      <c r="AG336" s="58"/>
      <c r="AH336" s="58"/>
      <c r="AI336" s="58"/>
      <c r="AJ336" s="58"/>
      <c r="AK336" s="58"/>
      <c r="AL336" s="58"/>
      <c r="AM336" s="58"/>
      <c r="AN336" s="58"/>
      <c r="AO336" s="58"/>
      <c r="AP336" s="58"/>
      <c r="AQ336" s="58"/>
      <c r="AR336" s="58"/>
      <c r="AS336" s="58"/>
      <c r="AT336" s="58"/>
      <c r="AU336" s="58"/>
      <c r="AV336" s="58"/>
      <c r="AW336" s="58"/>
    </row>
    <row r="337" spans="1:49" ht="15.75" customHeight="1" x14ac:dyDescent="0.2">
      <c r="A337" s="58"/>
      <c r="B337" s="58"/>
      <c r="C337" s="58"/>
      <c r="D337" s="58"/>
      <c r="E337" s="58"/>
      <c r="F337" s="58"/>
      <c r="G337" s="58"/>
      <c r="H337" s="58"/>
      <c r="I337" s="58"/>
      <c r="J337" s="58"/>
      <c r="K337" s="58"/>
      <c r="L337" s="58"/>
      <c r="M337" s="58"/>
      <c r="N337" s="58"/>
      <c r="O337" s="58"/>
      <c r="P337" s="58"/>
      <c r="Q337" s="58"/>
      <c r="R337" s="58"/>
      <c r="S337" s="58"/>
      <c r="T337" s="58"/>
      <c r="U337" s="58"/>
      <c r="V337" s="58"/>
      <c r="W337" s="58"/>
      <c r="X337" s="58"/>
      <c r="Y337" s="58"/>
      <c r="Z337" s="58"/>
      <c r="AA337" s="58"/>
      <c r="AB337" s="58"/>
      <c r="AC337" s="58"/>
      <c r="AD337" s="58"/>
      <c r="AE337" s="58"/>
      <c r="AF337" s="58"/>
      <c r="AG337" s="58"/>
      <c r="AH337" s="58"/>
      <c r="AI337" s="58"/>
      <c r="AJ337" s="58"/>
      <c r="AK337" s="58"/>
      <c r="AL337" s="58"/>
      <c r="AM337" s="58"/>
      <c r="AN337" s="58"/>
      <c r="AO337" s="58"/>
      <c r="AP337" s="58"/>
      <c r="AQ337" s="58"/>
      <c r="AR337" s="58"/>
      <c r="AS337" s="58"/>
      <c r="AT337" s="58"/>
      <c r="AU337" s="58"/>
      <c r="AV337" s="58"/>
      <c r="AW337" s="58"/>
    </row>
    <row r="338" spans="1:49" ht="15.75" customHeight="1" x14ac:dyDescent="0.2">
      <c r="A338" s="58"/>
      <c r="B338" s="58"/>
      <c r="C338" s="58"/>
      <c r="D338" s="58"/>
      <c r="E338" s="58"/>
      <c r="F338" s="58"/>
      <c r="G338" s="58"/>
      <c r="H338" s="58"/>
      <c r="I338" s="58"/>
      <c r="J338" s="58"/>
      <c r="K338" s="58"/>
      <c r="L338" s="58"/>
      <c r="M338" s="58"/>
      <c r="N338" s="58"/>
      <c r="O338" s="58"/>
      <c r="P338" s="58"/>
      <c r="Q338" s="58"/>
      <c r="R338" s="58"/>
      <c r="S338" s="58"/>
      <c r="T338" s="58"/>
      <c r="U338" s="58"/>
      <c r="V338" s="58"/>
      <c r="W338" s="58"/>
      <c r="X338" s="58"/>
      <c r="Y338" s="58"/>
      <c r="Z338" s="58"/>
      <c r="AA338" s="58"/>
      <c r="AB338" s="58"/>
      <c r="AC338" s="58"/>
      <c r="AD338" s="58"/>
      <c r="AE338" s="58"/>
      <c r="AF338" s="58"/>
      <c r="AG338" s="58"/>
      <c r="AH338" s="58"/>
      <c r="AI338" s="58"/>
      <c r="AJ338" s="58"/>
      <c r="AK338" s="58"/>
      <c r="AL338" s="58"/>
      <c r="AM338" s="58"/>
      <c r="AN338" s="58"/>
      <c r="AO338" s="58"/>
      <c r="AP338" s="58"/>
      <c r="AQ338" s="58"/>
      <c r="AR338" s="58"/>
      <c r="AS338" s="58"/>
      <c r="AT338" s="58"/>
      <c r="AU338" s="58"/>
      <c r="AV338" s="58"/>
      <c r="AW338" s="58"/>
    </row>
    <row r="339" spans="1:49" ht="15.75" customHeight="1" x14ac:dyDescent="0.2">
      <c r="A339" s="58"/>
      <c r="B339" s="58"/>
      <c r="C339" s="58"/>
      <c r="D339" s="58"/>
      <c r="E339" s="58"/>
      <c r="F339" s="58"/>
      <c r="G339" s="58"/>
      <c r="H339" s="58"/>
      <c r="I339" s="58"/>
      <c r="J339" s="58"/>
      <c r="K339" s="58"/>
      <c r="L339" s="58"/>
      <c r="M339" s="58"/>
      <c r="N339" s="58"/>
      <c r="O339" s="58"/>
      <c r="P339" s="58"/>
      <c r="Q339" s="58"/>
      <c r="R339" s="58"/>
      <c r="S339" s="58"/>
      <c r="T339" s="58"/>
      <c r="U339" s="58"/>
      <c r="V339" s="58"/>
      <c r="W339" s="58"/>
      <c r="X339" s="58"/>
      <c r="Y339" s="58"/>
      <c r="Z339" s="58"/>
      <c r="AA339" s="58"/>
      <c r="AB339" s="58"/>
      <c r="AC339" s="58"/>
      <c r="AD339" s="58"/>
      <c r="AE339" s="58"/>
      <c r="AF339" s="58"/>
      <c r="AG339" s="58"/>
      <c r="AH339" s="58"/>
      <c r="AI339" s="58"/>
      <c r="AJ339" s="58"/>
      <c r="AK339" s="58"/>
      <c r="AL339" s="58"/>
      <c r="AM339" s="58"/>
      <c r="AN339" s="58"/>
      <c r="AO339" s="58"/>
      <c r="AP339" s="58"/>
      <c r="AQ339" s="58"/>
      <c r="AR339" s="58"/>
      <c r="AS339" s="58"/>
      <c r="AT339" s="58"/>
      <c r="AU339" s="58"/>
      <c r="AV339" s="58"/>
      <c r="AW339" s="58"/>
    </row>
    <row r="340" spans="1:49" ht="15.75" customHeight="1" x14ac:dyDescent="0.2">
      <c r="A340" s="58"/>
      <c r="B340" s="58"/>
      <c r="C340" s="58"/>
      <c r="D340" s="58"/>
      <c r="E340" s="58"/>
      <c r="F340" s="58"/>
      <c r="G340" s="58"/>
      <c r="H340" s="58"/>
      <c r="I340" s="58"/>
      <c r="J340" s="58"/>
      <c r="K340" s="58"/>
      <c r="L340" s="58"/>
      <c r="M340" s="58"/>
      <c r="N340" s="58"/>
      <c r="O340" s="58"/>
      <c r="P340" s="58"/>
      <c r="Q340" s="58"/>
      <c r="R340" s="58"/>
      <c r="S340" s="58"/>
      <c r="T340" s="58"/>
      <c r="U340" s="58"/>
      <c r="V340" s="58"/>
      <c r="W340" s="58"/>
      <c r="X340" s="58"/>
      <c r="Y340" s="58"/>
      <c r="Z340" s="58"/>
      <c r="AA340" s="58"/>
      <c r="AB340" s="58"/>
      <c r="AC340" s="58"/>
      <c r="AD340" s="58"/>
      <c r="AE340" s="58"/>
      <c r="AF340" s="58"/>
      <c r="AG340" s="58"/>
      <c r="AH340" s="58"/>
      <c r="AI340" s="58"/>
      <c r="AJ340" s="58"/>
      <c r="AK340" s="58"/>
      <c r="AL340" s="58"/>
      <c r="AM340" s="58"/>
      <c r="AN340" s="58"/>
      <c r="AO340" s="58"/>
      <c r="AP340" s="58"/>
      <c r="AQ340" s="58"/>
      <c r="AR340" s="58"/>
      <c r="AS340" s="58"/>
      <c r="AT340" s="58"/>
      <c r="AU340" s="58"/>
      <c r="AV340" s="58"/>
      <c r="AW340" s="58"/>
    </row>
    <row r="341" spans="1:49" ht="15.75" customHeight="1" x14ac:dyDescent="0.2">
      <c r="A341" s="58"/>
      <c r="B341" s="58"/>
      <c r="C341" s="58"/>
      <c r="D341" s="58"/>
      <c r="E341" s="58"/>
      <c r="F341" s="58"/>
      <c r="G341" s="58"/>
      <c r="H341" s="58"/>
      <c r="I341" s="58"/>
      <c r="J341" s="58"/>
      <c r="K341" s="58"/>
      <c r="L341" s="58"/>
      <c r="M341" s="58"/>
      <c r="N341" s="58"/>
      <c r="O341" s="58"/>
      <c r="P341" s="58"/>
      <c r="Q341" s="58"/>
      <c r="R341" s="58"/>
      <c r="S341" s="58"/>
      <c r="T341" s="58"/>
      <c r="U341" s="58"/>
      <c r="V341" s="58"/>
      <c r="W341" s="58"/>
      <c r="X341" s="58"/>
      <c r="Y341" s="58"/>
      <c r="Z341" s="58"/>
      <c r="AA341" s="58"/>
      <c r="AB341" s="58"/>
      <c r="AC341" s="58"/>
      <c r="AD341" s="58"/>
      <c r="AE341" s="58"/>
      <c r="AF341" s="58"/>
      <c r="AG341" s="58"/>
      <c r="AH341" s="58"/>
      <c r="AI341" s="58"/>
      <c r="AJ341" s="58"/>
      <c r="AK341" s="58"/>
      <c r="AL341" s="58"/>
      <c r="AM341" s="58"/>
      <c r="AN341" s="58"/>
      <c r="AO341" s="58"/>
      <c r="AP341" s="58"/>
      <c r="AQ341" s="58"/>
      <c r="AR341" s="58"/>
      <c r="AS341" s="58"/>
      <c r="AT341" s="58"/>
      <c r="AU341" s="58"/>
      <c r="AV341" s="58"/>
      <c r="AW341" s="58"/>
    </row>
    <row r="342" spans="1:49" ht="15.75" customHeight="1" x14ac:dyDescent="0.2">
      <c r="A342" s="58"/>
      <c r="B342" s="58"/>
      <c r="C342" s="58"/>
      <c r="D342" s="58"/>
      <c r="E342" s="58"/>
      <c r="F342" s="58"/>
      <c r="G342" s="58"/>
      <c r="H342" s="58"/>
      <c r="I342" s="58"/>
      <c r="J342" s="58"/>
      <c r="K342" s="58"/>
      <c r="L342" s="58"/>
      <c r="M342" s="58"/>
      <c r="N342" s="58"/>
      <c r="O342" s="58"/>
      <c r="P342" s="58"/>
      <c r="Q342" s="58"/>
      <c r="R342" s="58"/>
      <c r="S342" s="58"/>
      <c r="T342" s="58"/>
      <c r="U342" s="58"/>
      <c r="V342" s="58"/>
      <c r="W342" s="58"/>
      <c r="X342" s="58"/>
      <c r="Y342" s="58"/>
      <c r="Z342" s="58"/>
      <c r="AA342" s="58"/>
      <c r="AB342" s="58"/>
      <c r="AC342" s="58"/>
      <c r="AD342" s="58"/>
      <c r="AE342" s="58"/>
      <c r="AF342" s="58"/>
      <c r="AG342" s="58"/>
      <c r="AH342" s="58"/>
      <c r="AI342" s="58"/>
      <c r="AJ342" s="58"/>
      <c r="AK342" s="58"/>
      <c r="AL342" s="58"/>
      <c r="AM342" s="58"/>
      <c r="AN342" s="58"/>
      <c r="AO342" s="58"/>
      <c r="AP342" s="58"/>
      <c r="AQ342" s="58"/>
      <c r="AR342" s="58"/>
      <c r="AS342" s="58"/>
      <c r="AT342" s="58"/>
      <c r="AU342" s="58"/>
      <c r="AV342" s="58"/>
      <c r="AW342" s="58"/>
    </row>
    <row r="343" spans="1:49" ht="15.75" customHeight="1" x14ac:dyDescent="0.2">
      <c r="A343" s="58"/>
      <c r="B343" s="58"/>
      <c r="C343" s="58"/>
      <c r="D343" s="58"/>
      <c r="E343" s="58"/>
      <c r="F343" s="58"/>
      <c r="G343" s="58"/>
      <c r="H343" s="58"/>
      <c r="I343" s="58"/>
      <c r="J343" s="58"/>
      <c r="K343" s="58"/>
      <c r="L343" s="58"/>
      <c r="M343" s="58"/>
      <c r="N343" s="58"/>
      <c r="O343" s="58"/>
      <c r="P343" s="58"/>
      <c r="Q343" s="58"/>
      <c r="R343" s="58"/>
      <c r="S343" s="58"/>
      <c r="T343" s="58"/>
      <c r="U343" s="58"/>
      <c r="V343" s="58"/>
      <c r="W343" s="58"/>
      <c r="X343" s="58"/>
      <c r="Y343" s="58"/>
      <c r="Z343" s="58"/>
      <c r="AA343" s="58"/>
      <c r="AB343" s="58"/>
      <c r="AC343" s="58"/>
      <c r="AD343" s="58"/>
      <c r="AE343" s="58"/>
      <c r="AF343" s="58"/>
      <c r="AG343" s="58"/>
      <c r="AH343" s="58"/>
      <c r="AI343" s="58"/>
      <c r="AJ343" s="58"/>
      <c r="AK343" s="58"/>
      <c r="AL343" s="58"/>
      <c r="AM343" s="58"/>
      <c r="AN343" s="58"/>
      <c r="AO343" s="58"/>
      <c r="AP343" s="58"/>
      <c r="AQ343" s="58"/>
      <c r="AR343" s="58"/>
      <c r="AS343" s="58"/>
      <c r="AT343" s="58"/>
      <c r="AU343" s="58"/>
      <c r="AV343" s="58"/>
      <c r="AW343" s="58"/>
    </row>
    <row r="344" spans="1:49" ht="15.75" customHeight="1" x14ac:dyDescent="0.2">
      <c r="A344" s="58"/>
      <c r="B344" s="58"/>
      <c r="C344" s="58"/>
      <c r="D344" s="58"/>
      <c r="E344" s="58"/>
      <c r="F344" s="58"/>
      <c r="G344" s="58"/>
      <c r="H344" s="58"/>
      <c r="I344" s="58"/>
      <c r="J344" s="58"/>
      <c r="K344" s="58"/>
      <c r="L344" s="58"/>
      <c r="M344" s="58"/>
      <c r="N344" s="58"/>
      <c r="O344" s="58"/>
      <c r="P344" s="58"/>
      <c r="Q344" s="58"/>
      <c r="R344" s="58"/>
      <c r="S344" s="58"/>
      <c r="T344" s="58"/>
      <c r="U344" s="58"/>
      <c r="V344" s="58"/>
      <c r="W344" s="58"/>
      <c r="X344" s="58"/>
      <c r="Y344" s="58"/>
      <c r="Z344" s="58"/>
      <c r="AA344" s="58"/>
      <c r="AB344" s="58"/>
      <c r="AC344" s="58"/>
      <c r="AD344" s="58"/>
      <c r="AE344" s="58"/>
      <c r="AF344" s="58"/>
      <c r="AG344" s="58"/>
      <c r="AH344" s="58"/>
      <c r="AI344" s="58"/>
      <c r="AJ344" s="58"/>
      <c r="AK344" s="58"/>
      <c r="AL344" s="58"/>
      <c r="AM344" s="58"/>
      <c r="AN344" s="58"/>
      <c r="AO344" s="58"/>
      <c r="AP344" s="58"/>
      <c r="AQ344" s="58"/>
      <c r="AR344" s="58"/>
      <c r="AS344" s="58"/>
      <c r="AT344" s="58"/>
      <c r="AU344" s="58"/>
      <c r="AV344" s="58"/>
      <c r="AW344" s="58"/>
    </row>
    <row r="345" spans="1:49" ht="15.75" customHeight="1" x14ac:dyDescent="0.2">
      <c r="A345" s="58"/>
      <c r="B345" s="58"/>
      <c r="C345" s="58"/>
      <c r="D345" s="58"/>
      <c r="E345" s="58"/>
      <c r="F345" s="58"/>
      <c r="G345" s="58"/>
      <c r="H345" s="58"/>
      <c r="I345" s="58"/>
      <c r="J345" s="58"/>
      <c r="K345" s="58"/>
      <c r="L345" s="58"/>
      <c r="M345" s="58"/>
      <c r="N345" s="58"/>
      <c r="O345" s="58"/>
      <c r="P345" s="58"/>
      <c r="Q345" s="58"/>
      <c r="R345" s="58"/>
      <c r="S345" s="58"/>
      <c r="T345" s="58"/>
      <c r="U345" s="58"/>
      <c r="V345" s="58"/>
      <c r="W345" s="58"/>
      <c r="X345" s="58"/>
      <c r="Y345" s="58"/>
      <c r="Z345" s="58"/>
      <c r="AA345" s="58"/>
      <c r="AB345" s="58"/>
      <c r="AC345" s="58"/>
      <c r="AD345" s="58"/>
      <c r="AE345" s="58"/>
      <c r="AF345" s="58"/>
      <c r="AG345" s="58"/>
      <c r="AH345" s="58"/>
      <c r="AI345" s="58"/>
      <c r="AJ345" s="58"/>
      <c r="AK345" s="58"/>
      <c r="AL345" s="58"/>
      <c r="AM345" s="58"/>
      <c r="AN345" s="58"/>
      <c r="AO345" s="58"/>
      <c r="AP345" s="58"/>
      <c r="AQ345" s="58"/>
      <c r="AR345" s="58"/>
      <c r="AS345" s="58"/>
      <c r="AT345" s="58"/>
      <c r="AU345" s="58"/>
      <c r="AV345" s="58"/>
      <c r="AW345" s="58"/>
    </row>
    <row r="346" spans="1:49" ht="15.75" customHeight="1" x14ac:dyDescent="0.2">
      <c r="A346" s="58"/>
      <c r="B346" s="58"/>
      <c r="C346" s="58"/>
      <c r="D346" s="58"/>
      <c r="E346" s="58"/>
      <c r="F346" s="58"/>
      <c r="G346" s="58"/>
      <c r="H346" s="58"/>
      <c r="I346" s="58"/>
      <c r="J346" s="58"/>
      <c r="K346" s="58"/>
      <c r="L346" s="58"/>
      <c r="M346" s="58"/>
      <c r="N346" s="58"/>
      <c r="O346" s="58"/>
      <c r="P346" s="58"/>
      <c r="Q346" s="58"/>
      <c r="R346" s="58"/>
      <c r="S346" s="58"/>
      <c r="T346" s="58"/>
      <c r="U346" s="58"/>
      <c r="V346" s="58"/>
      <c r="W346" s="58"/>
      <c r="X346" s="58"/>
      <c r="Y346" s="58"/>
      <c r="Z346" s="58"/>
      <c r="AA346" s="58"/>
      <c r="AB346" s="58"/>
      <c r="AC346" s="58"/>
      <c r="AD346" s="58"/>
      <c r="AE346" s="58"/>
      <c r="AF346" s="58"/>
      <c r="AG346" s="58"/>
      <c r="AH346" s="58"/>
      <c r="AI346" s="58"/>
      <c r="AJ346" s="58"/>
      <c r="AK346" s="58"/>
      <c r="AL346" s="58"/>
      <c r="AM346" s="58"/>
      <c r="AN346" s="58"/>
      <c r="AO346" s="58"/>
      <c r="AP346" s="58"/>
      <c r="AQ346" s="58"/>
      <c r="AR346" s="58"/>
      <c r="AS346" s="58"/>
      <c r="AT346" s="58"/>
      <c r="AU346" s="58"/>
      <c r="AV346" s="58"/>
      <c r="AW346" s="58"/>
    </row>
    <row r="347" spans="1:49" ht="15.75" customHeight="1" x14ac:dyDescent="0.2">
      <c r="A347" s="58"/>
      <c r="B347" s="58"/>
      <c r="C347" s="58"/>
      <c r="D347" s="58"/>
      <c r="E347" s="58"/>
      <c r="F347" s="58"/>
      <c r="G347" s="58"/>
      <c r="H347" s="58"/>
      <c r="I347" s="58"/>
      <c r="J347" s="58"/>
      <c r="K347" s="58"/>
      <c r="L347" s="58"/>
      <c r="M347" s="58"/>
      <c r="N347" s="58"/>
      <c r="O347" s="58"/>
      <c r="P347" s="58"/>
      <c r="Q347" s="58"/>
      <c r="R347" s="58"/>
      <c r="S347" s="58"/>
      <c r="T347" s="58"/>
      <c r="U347" s="58"/>
      <c r="V347" s="58"/>
      <c r="W347" s="58"/>
      <c r="X347" s="58"/>
      <c r="Y347" s="58"/>
      <c r="Z347" s="58"/>
      <c r="AA347" s="58"/>
      <c r="AB347" s="58"/>
      <c r="AC347" s="58"/>
      <c r="AD347" s="58"/>
      <c r="AE347" s="58"/>
      <c r="AF347" s="58"/>
      <c r="AG347" s="58"/>
      <c r="AH347" s="58"/>
      <c r="AI347" s="58"/>
      <c r="AJ347" s="58"/>
      <c r="AK347" s="58"/>
      <c r="AL347" s="58"/>
      <c r="AM347" s="58"/>
      <c r="AN347" s="58"/>
      <c r="AO347" s="58"/>
      <c r="AP347" s="58"/>
      <c r="AQ347" s="58"/>
      <c r="AR347" s="58"/>
      <c r="AS347" s="58"/>
      <c r="AT347" s="58"/>
      <c r="AU347" s="58"/>
      <c r="AV347" s="58"/>
      <c r="AW347" s="58"/>
    </row>
    <row r="348" spans="1:49" ht="15.75" customHeight="1" x14ac:dyDescent="0.2">
      <c r="A348" s="58"/>
      <c r="B348" s="58"/>
      <c r="C348" s="58"/>
      <c r="D348" s="58"/>
      <c r="E348" s="58"/>
      <c r="F348" s="58"/>
      <c r="G348" s="58"/>
      <c r="H348" s="58"/>
      <c r="I348" s="58"/>
      <c r="J348" s="58"/>
      <c r="K348" s="58"/>
      <c r="L348" s="58"/>
      <c r="M348" s="58"/>
      <c r="N348" s="58"/>
      <c r="O348" s="58"/>
      <c r="P348" s="58"/>
      <c r="Q348" s="58"/>
      <c r="R348" s="58"/>
      <c r="S348" s="58"/>
      <c r="T348" s="58"/>
      <c r="U348" s="58"/>
      <c r="V348" s="58"/>
      <c r="W348" s="58"/>
      <c r="X348" s="58"/>
      <c r="Y348" s="58"/>
      <c r="Z348" s="58"/>
      <c r="AA348" s="58"/>
      <c r="AB348" s="58"/>
      <c r="AC348" s="58"/>
      <c r="AD348" s="58"/>
      <c r="AE348" s="58"/>
      <c r="AF348" s="58"/>
      <c r="AG348" s="58"/>
      <c r="AH348" s="58"/>
      <c r="AI348" s="58"/>
      <c r="AJ348" s="58"/>
      <c r="AK348" s="58"/>
      <c r="AL348" s="58"/>
      <c r="AM348" s="58"/>
      <c r="AN348" s="58"/>
      <c r="AO348" s="58"/>
      <c r="AP348" s="58"/>
      <c r="AQ348" s="58"/>
      <c r="AR348" s="58"/>
      <c r="AS348" s="58"/>
      <c r="AT348" s="58"/>
      <c r="AU348" s="58"/>
      <c r="AV348" s="58"/>
      <c r="AW348" s="58"/>
    </row>
    <row r="349" spans="1:49" ht="15.75" customHeight="1" x14ac:dyDescent="0.2">
      <c r="A349" s="58"/>
      <c r="B349" s="58"/>
      <c r="C349" s="58"/>
      <c r="D349" s="58"/>
      <c r="E349" s="58"/>
      <c r="F349" s="58"/>
      <c r="G349" s="58"/>
      <c r="H349" s="58"/>
      <c r="I349" s="58"/>
      <c r="J349" s="58"/>
      <c r="K349" s="58"/>
      <c r="L349" s="58"/>
      <c r="M349" s="58"/>
      <c r="N349" s="58"/>
      <c r="O349" s="58"/>
      <c r="P349" s="58"/>
      <c r="Q349" s="58"/>
      <c r="R349" s="58"/>
      <c r="S349" s="58"/>
      <c r="T349" s="58"/>
      <c r="U349" s="58"/>
      <c r="V349" s="58"/>
      <c r="W349" s="58"/>
      <c r="X349" s="58"/>
      <c r="Y349" s="58"/>
      <c r="Z349" s="58"/>
      <c r="AA349" s="58"/>
      <c r="AB349" s="58"/>
      <c r="AC349" s="58"/>
      <c r="AD349" s="58"/>
      <c r="AE349" s="58"/>
      <c r="AF349" s="58"/>
      <c r="AG349" s="58"/>
      <c r="AH349" s="58"/>
      <c r="AI349" s="58"/>
      <c r="AJ349" s="58"/>
      <c r="AK349" s="58"/>
      <c r="AL349" s="58"/>
      <c r="AM349" s="58"/>
      <c r="AN349" s="58"/>
      <c r="AO349" s="58"/>
      <c r="AP349" s="58"/>
      <c r="AQ349" s="58"/>
      <c r="AR349" s="58"/>
      <c r="AS349" s="58"/>
      <c r="AT349" s="58"/>
      <c r="AU349" s="58"/>
      <c r="AV349" s="58"/>
      <c r="AW349" s="58"/>
    </row>
    <row r="350" spans="1:49" ht="15.75" customHeight="1" x14ac:dyDescent="0.2">
      <c r="A350" s="58"/>
      <c r="B350" s="58"/>
      <c r="C350" s="58"/>
      <c r="D350" s="58"/>
      <c r="E350" s="58"/>
      <c r="F350" s="58"/>
      <c r="G350" s="58"/>
      <c r="H350" s="58"/>
      <c r="I350" s="58"/>
      <c r="J350" s="58"/>
      <c r="K350" s="58"/>
      <c r="L350" s="58"/>
      <c r="M350" s="58"/>
      <c r="N350" s="58"/>
      <c r="O350" s="58"/>
      <c r="P350" s="58"/>
      <c r="Q350" s="58"/>
      <c r="R350" s="58"/>
      <c r="S350" s="58"/>
      <c r="T350" s="58"/>
      <c r="U350" s="58"/>
      <c r="V350" s="58"/>
      <c r="W350" s="58"/>
      <c r="X350" s="58"/>
      <c r="Y350" s="58"/>
      <c r="Z350" s="58"/>
      <c r="AA350" s="58"/>
      <c r="AB350" s="58"/>
      <c r="AC350" s="58"/>
      <c r="AD350" s="58"/>
      <c r="AE350" s="58"/>
      <c r="AF350" s="58"/>
      <c r="AG350" s="58"/>
      <c r="AH350" s="58"/>
      <c r="AI350" s="58"/>
      <c r="AJ350" s="58"/>
      <c r="AK350" s="58"/>
      <c r="AL350" s="58"/>
      <c r="AM350" s="58"/>
      <c r="AN350" s="58"/>
      <c r="AO350" s="58"/>
      <c r="AP350" s="58"/>
      <c r="AQ350" s="58"/>
      <c r="AR350" s="58"/>
      <c r="AS350" s="58"/>
      <c r="AT350" s="58"/>
      <c r="AU350" s="58"/>
      <c r="AV350" s="58"/>
      <c r="AW350" s="58"/>
    </row>
    <row r="351" spans="1:49" ht="15.75" customHeight="1" x14ac:dyDescent="0.2">
      <c r="A351" s="58"/>
      <c r="B351" s="58"/>
      <c r="C351" s="58"/>
      <c r="D351" s="58"/>
      <c r="E351" s="58"/>
      <c r="F351" s="58"/>
      <c r="G351" s="58"/>
      <c r="H351" s="58"/>
      <c r="I351" s="58"/>
      <c r="J351" s="58"/>
      <c r="K351" s="58"/>
      <c r="L351" s="58"/>
      <c r="M351" s="58"/>
      <c r="N351" s="58"/>
      <c r="O351" s="58"/>
      <c r="P351" s="58"/>
      <c r="Q351" s="58"/>
      <c r="R351" s="58"/>
      <c r="S351" s="58"/>
      <c r="T351" s="58"/>
      <c r="U351" s="58"/>
      <c r="V351" s="58"/>
      <c r="W351" s="58"/>
      <c r="X351" s="58"/>
      <c r="Y351" s="58"/>
      <c r="Z351" s="58"/>
      <c r="AA351" s="58"/>
      <c r="AB351" s="58"/>
      <c r="AC351" s="58"/>
      <c r="AD351" s="58"/>
      <c r="AE351" s="58"/>
      <c r="AF351" s="58"/>
      <c r="AG351" s="58"/>
      <c r="AH351" s="58"/>
      <c r="AI351" s="58"/>
      <c r="AJ351" s="58"/>
      <c r="AK351" s="58"/>
      <c r="AL351" s="58"/>
      <c r="AM351" s="58"/>
      <c r="AN351" s="58"/>
      <c r="AO351" s="58"/>
      <c r="AP351" s="58"/>
      <c r="AQ351" s="58"/>
      <c r="AR351" s="58"/>
      <c r="AS351" s="58"/>
      <c r="AT351" s="58"/>
      <c r="AU351" s="58"/>
      <c r="AV351" s="58"/>
      <c r="AW351" s="58"/>
    </row>
    <row r="352" spans="1:49" ht="15.75" customHeight="1" x14ac:dyDescent="0.2">
      <c r="A352" s="58"/>
      <c r="B352" s="58"/>
      <c r="C352" s="58"/>
      <c r="D352" s="58"/>
      <c r="E352" s="58"/>
      <c r="F352" s="58"/>
      <c r="G352" s="58"/>
      <c r="H352" s="58"/>
      <c r="I352" s="58"/>
      <c r="J352" s="58"/>
      <c r="K352" s="58"/>
      <c r="L352" s="58"/>
      <c r="M352" s="58"/>
      <c r="N352" s="58"/>
      <c r="O352" s="58"/>
      <c r="P352" s="58"/>
      <c r="Q352" s="58"/>
      <c r="R352" s="58"/>
      <c r="S352" s="58"/>
      <c r="T352" s="58"/>
      <c r="U352" s="58"/>
      <c r="V352" s="58"/>
      <c r="W352" s="58"/>
      <c r="X352" s="58"/>
      <c r="Y352" s="58"/>
      <c r="Z352" s="58"/>
      <c r="AA352" s="58"/>
      <c r="AB352" s="58"/>
      <c r="AC352" s="58"/>
      <c r="AD352" s="58"/>
      <c r="AE352" s="58"/>
      <c r="AF352" s="58"/>
      <c r="AG352" s="58"/>
      <c r="AH352" s="58"/>
      <c r="AI352" s="58"/>
      <c r="AJ352" s="58"/>
      <c r="AK352" s="58"/>
      <c r="AL352" s="58"/>
      <c r="AM352" s="58"/>
      <c r="AN352" s="58"/>
      <c r="AO352" s="58"/>
      <c r="AP352" s="58"/>
      <c r="AQ352" s="58"/>
      <c r="AR352" s="58"/>
      <c r="AS352" s="58"/>
      <c r="AT352" s="58"/>
      <c r="AU352" s="58"/>
      <c r="AV352" s="58"/>
      <c r="AW352" s="58"/>
    </row>
    <row r="353" spans="1:49" ht="15.75" customHeight="1" x14ac:dyDescent="0.2">
      <c r="A353" s="58"/>
      <c r="B353" s="58"/>
      <c r="C353" s="58"/>
      <c r="D353" s="58"/>
      <c r="E353" s="58"/>
      <c r="F353" s="58"/>
      <c r="G353" s="58"/>
      <c r="H353" s="58"/>
      <c r="I353" s="58"/>
      <c r="J353" s="58"/>
      <c r="K353" s="58"/>
      <c r="L353" s="58"/>
      <c r="M353" s="58"/>
      <c r="N353" s="58"/>
      <c r="O353" s="58"/>
      <c r="P353" s="58"/>
      <c r="Q353" s="58"/>
      <c r="R353" s="58"/>
      <c r="S353" s="58"/>
      <c r="T353" s="58"/>
      <c r="U353" s="58"/>
      <c r="V353" s="58"/>
      <c r="W353" s="58"/>
      <c r="X353" s="58"/>
      <c r="Y353" s="58"/>
      <c r="Z353" s="58"/>
      <c r="AA353" s="58"/>
      <c r="AB353" s="58"/>
      <c r="AC353" s="58"/>
      <c r="AD353" s="58"/>
      <c r="AE353" s="58"/>
      <c r="AF353" s="58"/>
      <c r="AG353" s="58"/>
      <c r="AH353" s="58"/>
      <c r="AI353" s="58"/>
      <c r="AJ353" s="58"/>
      <c r="AK353" s="58"/>
      <c r="AL353" s="58"/>
      <c r="AM353" s="58"/>
      <c r="AN353" s="58"/>
      <c r="AO353" s="58"/>
      <c r="AP353" s="58"/>
      <c r="AQ353" s="58"/>
      <c r="AR353" s="58"/>
      <c r="AS353" s="58"/>
      <c r="AT353" s="58"/>
      <c r="AU353" s="58"/>
      <c r="AV353" s="58"/>
      <c r="AW353" s="58"/>
    </row>
    <row r="354" spans="1:49" ht="15.75" customHeight="1" x14ac:dyDescent="0.2">
      <c r="A354" s="58"/>
      <c r="B354" s="58"/>
      <c r="C354" s="58"/>
      <c r="D354" s="58"/>
      <c r="E354" s="58"/>
      <c r="F354" s="58"/>
      <c r="G354" s="58"/>
      <c r="H354" s="58"/>
      <c r="I354" s="58"/>
      <c r="J354" s="58"/>
      <c r="K354" s="58"/>
      <c r="L354" s="58"/>
      <c r="M354" s="58"/>
      <c r="N354" s="58"/>
      <c r="O354" s="58"/>
      <c r="P354" s="58"/>
      <c r="Q354" s="58"/>
      <c r="R354" s="58"/>
      <c r="S354" s="58"/>
      <c r="T354" s="58"/>
      <c r="U354" s="58"/>
      <c r="V354" s="58"/>
      <c r="W354" s="58"/>
      <c r="X354" s="58"/>
      <c r="Y354" s="58"/>
      <c r="Z354" s="58"/>
      <c r="AA354" s="58"/>
      <c r="AB354" s="58"/>
      <c r="AC354" s="58"/>
      <c r="AD354" s="58"/>
      <c r="AE354" s="58"/>
      <c r="AF354" s="58"/>
      <c r="AG354" s="58"/>
      <c r="AH354" s="58"/>
      <c r="AI354" s="58"/>
      <c r="AJ354" s="58"/>
      <c r="AK354" s="58"/>
      <c r="AL354" s="58"/>
      <c r="AM354" s="58"/>
      <c r="AN354" s="58"/>
      <c r="AO354" s="58"/>
      <c r="AP354" s="58"/>
      <c r="AQ354" s="58"/>
      <c r="AR354" s="58"/>
      <c r="AS354" s="58"/>
      <c r="AT354" s="58"/>
      <c r="AU354" s="58"/>
      <c r="AV354" s="58"/>
      <c r="AW354" s="58"/>
    </row>
    <row r="355" spans="1:49" ht="15.75" customHeight="1" x14ac:dyDescent="0.2">
      <c r="A355" s="58"/>
      <c r="B355" s="58"/>
      <c r="C355" s="58"/>
      <c r="D355" s="58"/>
      <c r="E355" s="58"/>
      <c r="F355" s="58"/>
      <c r="G355" s="58"/>
      <c r="H355" s="58"/>
      <c r="I355" s="58"/>
      <c r="J355" s="58"/>
      <c r="K355" s="58"/>
      <c r="L355" s="58"/>
      <c r="M355" s="58"/>
      <c r="N355" s="58"/>
      <c r="O355" s="58"/>
      <c r="P355" s="58"/>
      <c r="Q355" s="58"/>
      <c r="R355" s="58"/>
      <c r="S355" s="58"/>
      <c r="T355" s="58"/>
      <c r="U355" s="58"/>
      <c r="V355" s="58"/>
      <c r="W355" s="58"/>
      <c r="X355" s="58"/>
      <c r="Y355" s="58"/>
      <c r="Z355" s="58"/>
      <c r="AA355" s="58"/>
      <c r="AB355" s="58"/>
      <c r="AC355" s="58"/>
      <c r="AD355" s="58"/>
      <c r="AE355" s="58"/>
      <c r="AF355" s="58"/>
      <c r="AG355" s="58"/>
      <c r="AH355" s="58"/>
      <c r="AI355" s="58"/>
      <c r="AJ355" s="58"/>
      <c r="AK355" s="58"/>
      <c r="AL355" s="58"/>
      <c r="AM355" s="58"/>
      <c r="AN355" s="58"/>
      <c r="AO355" s="58"/>
      <c r="AP355" s="58"/>
      <c r="AQ355" s="58"/>
      <c r="AR355" s="58"/>
      <c r="AS355" s="58"/>
      <c r="AT355" s="58"/>
      <c r="AU355" s="58"/>
      <c r="AV355" s="58"/>
      <c r="AW355" s="58"/>
    </row>
    <row r="356" spans="1:49" ht="15.75" customHeight="1" x14ac:dyDescent="0.2">
      <c r="A356" s="58"/>
      <c r="B356" s="58"/>
      <c r="C356" s="58"/>
      <c r="D356" s="58"/>
      <c r="E356" s="58"/>
      <c r="F356" s="58"/>
      <c r="G356" s="58"/>
      <c r="H356" s="58"/>
      <c r="I356" s="58"/>
      <c r="J356" s="58"/>
      <c r="K356" s="58"/>
      <c r="L356" s="58"/>
      <c r="M356" s="58"/>
      <c r="N356" s="58"/>
      <c r="O356" s="58"/>
      <c r="P356" s="58"/>
      <c r="Q356" s="58"/>
      <c r="R356" s="58"/>
      <c r="S356" s="58"/>
      <c r="T356" s="58"/>
      <c r="U356" s="58"/>
      <c r="V356" s="58"/>
      <c r="W356" s="58"/>
      <c r="X356" s="58"/>
      <c r="Y356" s="58"/>
      <c r="Z356" s="58"/>
      <c r="AA356" s="58"/>
      <c r="AB356" s="58"/>
      <c r="AC356" s="58"/>
      <c r="AD356" s="58"/>
      <c r="AE356" s="58"/>
      <c r="AF356" s="58"/>
      <c r="AG356" s="58"/>
      <c r="AH356" s="58"/>
      <c r="AI356" s="58"/>
      <c r="AJ356" s="58"/>
      <c r="AK356" s="58"/>
      <c r="AL356" s="58"/>
      <c r="AM356" s="58"/>
      <c r="AN356" s="58"/>
      <c r="AO356" s="58"/>
      <c r="AP356" s="58"/>
      <c r="AQ356" s="58"/>
      <c r="AR356" s="58"/>
      <c r="AS356" s="58"/>
      <c r="AT356" s="58"/>
      <c r="AU356" s="58"/>
      <c r="AV356" s="58"/>
      <c r="AW356" s="58"/>
    </row>
    <row r="357" spans="1:49" ht="15.75" customHeight="1" x14ac:dyDescent="0.2">
      <c r="A357" s="58"/>
      <c r="B357" s="58"/>
      <c r="C357" s="58"/>
      <c r="D357" s="58"/>
      <c r="E357" s="58"/>
      <c r="F357" s="58"/>
      <c r="G357" s="58"/>
      <c r="H357" s="58"/>
      <c r="I357" s="58"/>
      <c r="J357" s="58"/>
      <c r="K357" s="58"/>
      <c r="L357" s="58"/>
      <c r="M357" s="58"/>
      <c r="N357" s="58"/>
      <c r="O357" s="58"/>
      <c r="P357" s="58"/>
      <c r="Q357" s="58"/>
      <c r="R357" s="58"/>
      <c r="S357" s="58"/>
      <c r="T357" s="58"/>
      <c r="U357" s="58"/>
      <c r="V357" s="58"/>
      <c r="W357" s="58"/>
      <c r="X357" s="58"/>
      <c r="Y357" s="58"/>
      <c r="Z357" s="58"/>
      <c r="AA357" s="58"/>
      <c r="AB357" s="58"/>
      <c r="AC357" s="58"/>
      <c r="AD357" s="58"/>
      <c r="AE357" s="58"/>
      <c r="AF357" s="58"/>
      <c r="AG357" s="58"/>
      <c r="AH357" s="58"/>
      <c r="AI357" s="58"/>
      <c r="AJ357" s="58"/>
      <c r="AK357" s="58"/>
      <c r="AL357" s="58"/>
      <c r="AM357" s="58"/>
      <c r="AN357" s="58"/>
      <c r="AO357" s="58"/>
      <c r="AP357" s="58"/>
      <c r="AQ357" s="58"/>
      <c r="AR357" s="58"/>
      <c r="AS357" s="58"/>
      <c r="AT357" s="58"/>
      <c r="AU357" s="58"/>
      <c r="AV357" s="58"/>
      <c r="AW357" s="58"/>
    </row>
    <row r="358" spans="1:49" ht="15.75" customHeight="1" x14ac:dyDescent="0.2">
      <c r="A358" s="58"/>
      <c r="B358" s="58"/>
      <c r="C358" s="58"/>
      <c r="D358" s="58"/>
      <c r="E358" s="58"/>
      <c r="F358" s="58"/>
      <c r="G358" s="58"/>
      <c r="H358" s="58"/>
      <c r="I358" s="58"/>
      <c r="J358" s="58"/>
      <c r="K358" s="58"/>
      <c r="L358" s="58"/>
      <c r="M358" s="58"/>
      <c r="N358" s="58"/>
      <c r="O358" s="58"/>
      <c r="P358" s="58"/>
      <c r="Q358" s="58"/>
      <c r="R358" s="58"/>
      <c r="S358" s="58"/>
      <c r="T358" s="58"/>
      <c r="U358" s="58"/>
      <c r="V358" s="58"/>
      <c r="W358" s="58"/>
      <c r="X358" s="58"/>
      <c r="Y358" s="58"/>
      <c r="Z358" s="58"/>
      <c r="AA358" s="58"/>
      <c r="AB358" s="58"/>
      <c r="AC358" s="58"/>
      <c r="AD358" s="58"/>
      <c r="AE358" s="58"/>
      <c r="AF358" s="58"/>
      <c r="AG358" s="58"/>
      <c r="AH358" s="58"/>
      <c r="AI358" s="58"/>
      <c r="AJ358" s="58"/>
      <c r="AK358" s="58"/>
      <c r="AL358" s="58"/>
      <c r="AM358" s="58"/>
      <c r="AN358" s="58"/>
      <c r="AO358" s="58"/>
      <c r="AP358" s="58"/>
      <c r="AQ358" s="58"/>
      <c r="AR358" s="58"/>
      <c r="AS358" s="58"/>
      <c r="AT358" s="58"/>
      <c r="AU358" s="58"/>
      <c r="AV358" s="58"/>
      <c r="AW358" s="58"/>
    </row>
    <row r="359" spans="1:49" ht="15.75" customHeight="1" x14ac:dyDescent="0.2">
      <c r="A359" s="58"/>
      <c r="B359" s="58"/>
      <c r="C359" s="58"/>
      <c r="D359" s="58"/>
      <c r="E359" s="58"/>
      <c r="F359" s="58"/>
      <c r="G359" s="58"/>
      <c r="H359" s="58"/>
      <c r="I359" s="58"/>
      <c r="J359" s="58"/>
      <c r="K359" s="58"/>
      <c r="L359" s="58"/>
      <c r="M359" s="58"/>
      <c r="N359" s="58"/>
      <c r="O359" s="58"/>
      <c r="P359" s="58"/>
      <c r="Q359" s="58"/>
      <c r="R359" s="58"/>
      <c r="S359" s="58"/>
      <c r="T359" s="58"/>
      <c r="U359" s="58"/>
      <c r="V359" s="58"/>
      <c r="W359" s="58"/>
      <c r="X359" s="58"/>
      <c r="Y359" s="58"/>
      <c r="Z359" s="58"/>
      <c r="AA359" s="58"/>
      <c r="AB359" s="58"/>
      <c r="AC359" s="58"/>
      <c r="AD359" s="58"/>
      <c r="AE359" s="58"/>
      <c r="AF359" s="58"/>
      <c r="AG359" s="58"/>
      <c r="AH359" s="58"/>
      <c r="AI359" s="58"/>
      <c r="AJ359" s="58"/>
      <c r="AK359" s="58"/>
      <c r="AL359" s="58"/>
      <c r="AM359" s="58"/>
      <c r="AN359" s="58"/>
      <c r="AO359" s="58"/>
      <c r="AP359" s="58"/>
      <c r="AQ359" s="58"/>
      <c r="AR359" s="58"/>
      <c r="AS359" s="58"/>
      <c r="AT359" s="58"/>
      <c r="AU359" s="58"/>
      <c r="AV359" s="58"/>
      <c r="AW359" s="58"/>
    </row>
    <row r="360" spans="1:49" ht="15.75" customHeight="1" x14ac:dyDescent="0.2">
      <c r="A360" s="58"/>
      <c r="B360" s="58"/>
      <c r="C360" s="58"/>
      <c r="D360" s="58"/>
      <c r="E360" s="58"/>
      <c r="F360" s="58"/>
      <c r="G360" s="58"/>
      <c r="H360" s="58"/>
      <c r="I360" s="58"/>
      <c r="J360" s="58"/>
      <c r="K360" s="58"/>
      <c r="L360" s="58"/>
      <c r="M360" s="58"/>
      <c r="N360" s="58"/>
      <c r="O360" s="58"/>
      <c r="P360" s="58"/>
      <c r="Q360" s="58"/>
      <c r="R360" s="58"/>
      <c r="S360" s="58"/>
      <c r="T360" s="58"/>
      <c r="U360" s="58"/>
      <c r="V360" s="58"/>
      <c r="W360" s="58"/>
      <c r="X360" s="58"/>
      <c r="Y360" s="58"/>
      <c r="Z360" s="58"/>
      <c r="AA360" s="58"/>
      <c r="AB360" s="58"/>
      <c r="AC360" s="58"/>
      <c r="AD360" s="58"/>
      <c r="AE360" s="58"/>
      <c r="AF360" s="58"/>
      <c r="AG360" s="58"/>
      <c r="AH360" s="58"/>
      <c r="AI360" s="58"/>
      <c r="AJ360" s="58"/>
      <c r="AK360" s="58"/>
      <c r="AL360" s="58"/>
      <c r="AM360" s="58"/>
      <c r="AN360" s="58"/>
      <c r="AO360" s="58"/>
      <c r="AP360" s="58"/>
      <c r="AQ360" s="58"/>
      <c r="AR360" s="58"/>
      <c r="AS360" s="58"/>
      <c r="AT360" s="58"/>
      <c r="AU360" s="58"/>
      <c r="AV360" s="58"/>
      <c r="AW360" s="58"/>
    </row>
    <row r="361" spans="1:49" ht="15.75" customHeight="1" x14ac:dyDescent="0.2">
      <c r="A361" s="58"/>
      <c r="B361" s="58"/>
      <c r="C361" s="58"/>
      <c r="D361" s="58"/>
      <c r="E361" s="58"/>
      <c r="F361" s="58"/>
      <c r="G361" s="58"/>
      <c r="H361" s="58"/>
      <c r="I361" s="58"/>
      <c r="J361" s="58"/>
      <c r="K361" s="58"/>
      <c r="L361" s="58"/>
      <c r="M361" s="58"/>
      <c r="N361" s="58"/>
      <c r="O361" s="58"/>
      <c r="P361" s="58"/>
      <c r="Q361" s="58"/>
      <c r="R361" s="58"/>
      <c r="S361" s="58"/>
      <c r="T361" s="58"/>
      <c r="U361" s="58"/>
      <c r="V361" s="58"/>
      <c r="W361" s="58"/>
      <c r="X361" s="58"/>
      <c r="Y361" s="58"/>
      <c r="Z361" s="58"/>
      <c r="AA361" s="58"/>
      <c r="AB361" s="58"/>
      <c r="AC361" s="58"/>
      <c r="AD361" s="58"/>
      <c r="AE361" s="58"/>
      <c r="AF361" s="58"/>
      <c r="AG361" s="58"/>
      <c r="AH361" s="58"/>
      <c r="AI361" s="58"/>
      <c r="AJ361" s="58"/>
      <c r="AK361" s="58"/>
      <c r="AL361" s="58"/>
      <c r="AM361" s="58"/>
      <c r="AN361" s="58"/>
      <c r="AO361" s="58"/>
      <c r="AP361" s="58"/>
      <c r="AQ361" s="58"/>
      <c r="AR361" s="58"/>
      <c r="AS361" s="58"/>
      <c r="AT361" s="58"/>
      <c r="AU361" s="58"/>
      <c r="AV361" s="58"/>
      <c r="AW361" s="58"/>
    </row>
    <row r="362" spans="1:49" ht="15.75" customHeight="1" x14ac:dyDescent="0.2">
      <c r="A362" s="58"/>
      <c r="B362" s="58"/>
      <c r="C362" s="58"/>
      <c r="D362" s="58"/>
      <c r="E362" s="58"/>
      <c r="F362" s="58"/>
      <c r="G362" s="58"/>
      <c r="H362" s="58"/>
      <c r="I362" s="58"/>
      <c r="J362" s="58"/>
      <c r="K362" s="58"/>
      <c r="L362" s="58"/>
      <c r="M362" s="58"/>
      <c r="N362" s="58"/>
      <c r="O362" s="58"/>
      <c r="P362" s="58"/>
      <c r="Q362" s="58"/>
      <c r="R362" s="58"/>
      <c r="S362" s="58"/>
      <c r="T362" s="58"/>
      <c r="U362" s="58"/>
      <c r="V362" s="58"/>
      <c r="W362" s="58"/>
      <c r="X362" s="58"/>
      <c r="Y362" s="58"/>
      <c r="Z362" s="58"/>
      <c r="AA362" s="58"/>
      <c r="AB362" s="58"/>
      <c r="AC362" s="58"/>
      <c r="AD362" s="58"/>
      <c r="AE362" s="58"/>
      <c r="AF362" s="58"/>
      <c r="AG362" s="58"/>
      <c r="AH362" s="58"/>
      <c r="AI362" s="58"/>
      <c r="AJ362" s="58"/>
      <c r="AK362" s="58"/>
      <c r="AL362" s="58"/>
      <c r="AM362" s="58"/>
      <c r="AN362" s="58"/>
      <c r="AO362" s="58"/>
      <c r="AP362" s="58"/>
      <c r="AQ362" s="58"/>
      <c r="AR362" s="58"/>
      <c r="AS362" s="58"/>
      <c r="AT362" s="58"/>
      <c r="AU362" s="58"/>
      <c r="AV362" s="58"/>
      <c r="AW362" s="58"/>
    </row>
    <row r="363" spans="1:49" ht="15.75" customHeight="1" x14ac:dyDescent="0.2">
      <c r="A363" s="58"/>
      <c r="B363" s="58"/>
      <c r="C363" s="58"/>
      <c r="D363" s="58"/>
      <c r="E363" s="58"/>
      <c r="F363" s="58"/>
      <c r="G363" s="58"/>
      <c r="H363" s="58"/>
      <c r="I363" s="58"/>
      <c r="J363" s="58"/>
      <c r="K363" s="58"/>
      <c r="L363" s="58"/>
      <c r="M363" s="58"/>
      <c r="N363" s="58"/>
      <c r="O363" s="58"/>
      <c r="P363" s="58"/>
      <c r="Q363" s="58"/>
      <c r="R363" s="58"/>
      <c r="S363" s="58"/>
      <c r="T363" s="58"/>
      <c r="U363" s="58"/>
      <c r="V363" s="58"/>
      <c r="W363" s="58"/>
      <c r="X363" s="58"/>
      <c r="Y363" s="58"/>
      <c r="Z363" s="58"/>
      <c r="AA363" s="58"/>
      <c r="AB363" s="58"/>
      <c r="AC363" s="58"/>
      <c r="AD363" s="58"/>
      <c r="AE363" s="58"/>
      <c r="AF363" s="58"/>
      <c r="AG363" s="58"/>
      <c r="AH363" s="58"/>
      <c r="AI363" s="58"/>
      <c r="AJ363" s="58"/>
      <c r="AK363" s="58"/>
      <c r="AL363" s="58"/>
      <c r="AM363" s="58"/>
      <c r="AN363" s="58"/>
      <c r="AO363" s="58"/>
      <c r="AP363" s="58"/>
      <c r="AQ363" s="58"/>
      <c r="AR363" s="58"/>
      <c r="AS363" s="58"/>
      <c r="AT363" s="58"/>
      <c r="AU363" s="58"/>
      <c r="AV363" s="58"/>
      <c r="AW363" s="58"/>
    </row>
    <row r="364" spans="1:49" ht="15.75" customHeight="1" x14ac:dyDescent="0.2">
      <c r="A364" s="58"/>
      <c r="B364" s="58"/>
      <c r="C364" s="58"/>
      <c r="D364" s="58"/>
      <c r="E364" s="58"/>
      <c r="F364" s="58"/>
      <c r="G364" s="58"/>
      <c r="H364" s="58"/>
      <c r="I364" s="58"/>
      <c r="J364" s="58"/>
      <c r="K364" s="58"/>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row>
    <row r="365" spans="1:49" ht="15.75" customHeight="1" x14ac:dyDescent="0.2">
      <c r="A365" s="58"/>
      <c r="B365" s="58"/>
      <c r="C365" s="58"/>
      <c r="D365" s="58"/>
      <c r="E365" s="58"/>
      <c r="F365" s="58"/>
      <c r="G365" s="58"/>
      <c r="H365" s="58"/>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row>
    <row r="366" spans="1:49" ht="15.75" customHeight="1" x14ac:dyDescent="0.2">
      <c r="A366" s="58"/>
      <c r="B366" s="58"/>
      <c r="C366" s="58"/>
      <c r="D366" s="58"/>
      <c r="E366" s="58"/>
      <c r="F366" s="58"/>
      <c r="G366" s="58"/>
      <c r="H366" s="58"/>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c r="AG366" s="58"/>
      <c r="AH366" s="58"/>
      <c r="AI366" s="58"/>
      <c r="AJ366" s="58"/>
      <c r="AK366" s="58"/>
      <c r="AL366" s="58"/>
      <c r="AM366" s="58"/>
      <c r="AN366" s="58"/>
      <c r="AO366" s="58"/>
      <c r="AP366" s="58"/>
      <c r="AQ366" s="58"/>
      <c r="AR366" s="58"/>
      <c r="AS366" s="58"/>
      <c r="AT366" s="58"/>
      <c r="AU366" s="58"/>
      <c r="AV366" s="58"/>
      <c r="AW366" s="58"/>
    </row>
    <row r="367" spans="1:49" ht="15.75" customHeight="1" x14ac:dyDescent="0.2">
      <c r="A367" s="58"/>
      <c r="B367" s="58"/>
      <c r="C367" s="58"/>
      <c r="D367" s="58"/>
      <c r="E367" s="58"/>
      <c r="F367" s="58"/>
      <c r="G367" s="58"/>
      <c r="H367" s="58"/>
      <c r="I367" s="58"/>
      <c r="J367" s="58"/>
      <c r="K367" s="58"/>
      <c r="L367" s="58"/>
      <c r="M367" s="58"/>
      <c r="N367" s="58"/>
      <c r="O367" s="58"/>
      <c r="P367" s="58"/>
      <c r="Q367" s="58"/>
      <c r="R367" s="58"/>
      <c r="S367" s="58"/>
      <c r="T367" s="58"/>
      <c r="U367" s="58"/>
      <c r="V367" s="58"/>
      <c r="W367" s="58"/>
      <c r="X367" s="58"/>
      <c r="Y367" s="58"/>
      <c r="Z367" s="58"/>
      <c r="AA367" s="58"/>
      <c r="AB367" s="58"/>
      <c r="AC367" s="58"/>
      <c r="AD367" s="58"/>
      <c r="AE367" s="58"/>
      <c r="AF367" s="58"/>
      <c r="AG367" s="58"/>
      <c r="AH367" s="58"/>
      <c r="AI367" s="58"/>
      <c r="AJ367" s="58"/>
      <c r="AK367" s="58"/>
      <c r="AL367" s="58"/>
      <c r="AM367" s="58"/>
      <c r="AN367" s="58"/>
      <c r="AO367" s="58"/>
      <c r="AP367" s="58"/>
      <c r="AQ367" s="58"/>
      <c r="AR367" s="58"/>
      <c r="AS367" s="58"/>
      <c r="AT367" s="58"/>
      <c r="AU367" s="58"/>
      <c r="AV367" s="58"/>
      <c r="AW367" s="58"/>
    </row>
    <row r="368" spans="1:49" ht="15.75" customHeight="1" x14ac:dyDescent="0.2">
      <c r="A368" s="58"/>
      <c r="B368" s="58"/>
      <c r="C368" s="58"/>
      <c r="D368" s="58"/>
      <c r="E368" s="58"/>
      <c r="F368" s="58"/>
      <c r="G368" s="58"/>
      <c r="H368" s="58"/>
      <c r="I368" s="58"/>
      <c r="J368" s="58"/>
      <c r="K368" s="58"/>
      <c r="L368" s="58"/>
      <c r="M368" s="58"/>
      <c r="N368" s="58"/>
      <c r="O368" s="58"/>
      <c r="P368" s="58"/>
      <c r="Q368" s="58"/>
      <c r="R368" s="58"/>
      <c r="S368" s="58"/>
      <c r="T368" s="58"/>
      <c r="U368" s="58"/>
      <c r="V368" s="58"/>
      <c r="W368" s="58"/>
      <c r="X368" s="58"/>
      <c r="Y368" s="58"/>
      <c r="Z368" s="58"/>
      <c r="AA368" s="58"/>
      <c r="AB368" s="58"/>
      <c r="AC368" s="58"/>
      <c r="AD368" s="58"/>
      <c r="AE368" s="58"/>
      <c r="AF368" s="58"/>
      <c r="AG368" s="58"/>
      <c r="AH368" s="58"/>
      <c r="AI368" s="58"/>
      <c r="AJ368" s="58"/>
      <c r="AK368" s="58"/>
      <c r="AL368" s="58"/>
      <c r="AM368" s="58"/>
      <c r="AN368" s="58"/>
      <c r="AO368" s="58"/>
      <c r="AP368" s="58"/>
      <c r="AQ368" s="58"/>
      <c r="AR368" s="58"/>
      <c r="AS368" s="58"/>
      <c r="AT368" s="58"/>
      <c r="AU368" s="58"/>
      <c r="AV368" s="58"/>
      <c r="AW368" s="58"/>
    </row>
    <row r="369" spans="1:49" ht="15.75" customHeight="1" x14ac:dyDescent="0.2">
      <c r="A369" s="58"/>
      <c r="B369" s="58"/>
      <c r="C369" s="58"/>
      <c r="D369" s="58"/>
      <c r="E369" s="58"/>
      <c r="F369" s="58"/>
      <c r="G369" s="58"/>
      <c r="H369" s="58"/>
      <c r="I369" s="58"/>
      <c r="J369" s="58"/>
      <c r="K369" s="58"/>
      <c r="L369" s="58"/>
      <c r="M369" s="58"/>
      <c r="N369" s="58"/>
      <c r="O369" s="58"/>
      <c r="P369" s="58"/>
      <c r="Q369" s="58"/>
      <c r="R369" s="58"/>
      <c r="S369" s="58"/>
      <c r="T369" s="58"/>
      <c r="U369" s="58"/>
      <c r="V369" s="58"/>
      <c r="W369" s="58"/>
      <c r="X369" s="58"/>
      <c r="Y369" s="58"/>
      <c r="Z369" s="58"/>
      <c r="AA369" s="58"/>
      <c r="AB369" s="58"/>
      <c r="AC369" s="58"/>
      <c r="AD369" s="58"/>
      <c r="AE369" s="58"/>
      <c r="AF369" s="58"/>
      <c r="AG369" s="58"/>
      <c r="AH369" s="58"/>
      <c r="AI369" s="58"/>
      <c r="AJ369" s="58"/>
      <c r="AK369" s="58"/>
      <c r="AL369" s="58"/>
      <c r="AM369" s="58"/>
      <c r="AN369" s="58"/>
      <c r="AO369" s="58"/>
      <c r="AP369" s="58"/>
      <c r="AQ369" s="58"/>
      <c r="AR369" s="58"/>
      <c r="AS369" s="58"/>
      <c r="AT369" s="58"/>
      <c r="AU369" s="58"/>
      <c r="AV369" s="58"/>
      <c r="AW369" s="58"/>
    </row>
    <row r="370" spans="1:49" ht="15.75" customHeight="1" x14ac:dyDescent="0.2">
      <c r="A370" s="58"/>
      <c r="B370" s="58"/>
      <c r="C370" s="58"/>
      <c r="D370" s="58"/>
      <c r="E370" s="58"/>
      <c r="F370" s="58"/>
      <c r="G370" s="58"/>
      <c r="H370" s="58"/>
      <c r="I370" s="58"/>
      <c r="J370" s="58"/>
      <c r="K370" s="58"/>
      <c r="L370" s="58"/>
      <c r="M370" s="58"/>
      <c r="N370" s="58"/>
      <c r="O370" s="58"/>
      <c r="P370" s="58"/>
      <c r="Q370" s="58"/>
      <c r="R370" s="58"/>
      <c r="S370" s="58"/>
      <c r="T370" s="58"/>
      <c r="U370" s="58"/>
      <c r="V370" s="58"/>
      <c r="W370" s="58"/>
      <c r="X370" s="58"/>
      <c r="Y370" s="58"/>
      <c r="Z370" s="58"/>
      <c r="AA370" s="58"/>
      <c r="AB370" s="58"/>
      <c r="AC370" s="58"/>
      <c r="AD370" s="58"/>
      <c r="AE370" s="58"/>
      <c r="AF370" s="58"/>
      <c r="AG370" s="58"/>
      <c r="AH370" s="58"/>
      <c r="AI370" s="58"/>
      <c r="AJ370" s="58"/>
      <c r="AK370" s="58"/>
      <c r="AL370" s="58"/>
      <c r="AM370" s="58"/>
      <c r="AN370" s="58"/>
      <c r="AO370" s="58"/>
      <c r="AP370" s="58"/>
      <c r="AQ370" s="58"/>
      <c r="AR370" s="58"/>
      <c r="AS370" s="58"/>
      <c r="AT370" s="58"/>
      <c r="AU370" s="58"/>
      <c r="AV370" s="58"/>
      <c r="AW370" s="58"/>
    </row>
    <row r="371" spans="1:49" ht="15.75" customHeight="1" x14ac:dyDescent="0.2">
      <c r="A371" s="58"/>
      <c r="B371" s="58"/>
      <c r="C371" s="58"/>
      <c r="D371" s="58"/>
      <c r="E371" s="58"/>
      <c r="F371" s="58"/>
      <c r="G371" s="58"/>
      <c r="H371" s="58"/>
      <c r="I371" s="58"/>
      <c r="J371" s="58"/>
      <c r="K371" s="58"/>
      <c r="L371" s="58"/>
      <c r="M371" s="58"/>
      <c r="N371" s="58"/>
      <c r="O371" s="58"/>
      <c r="P371" s="58"/>
      <c r="Q371" s="58"/>
      <c r="R371" s="58"/>
      <c r="S371" s="58"/>
      <c r="T371" s="58"/>
      <c r="U371" s="58"/>
      <c r="V371" s="58"/>
      <c r="W371" s="58"/>
      <c r="X371" s="58"/>
      <c r="Y371" s="58"/>
      <c r="Z371" s="58"/>
      <c r="AA371" s="58"/>
      <c r="AB371" s="58"/>
      <c r="AC371" s="58"/>
      <c r="AD371" s="58"/>
      <c r="AE371" s="58"/>
      <c r="AF371" s="58"/>
      <c r="AG371" s="58"/>
      <c r="AH371" s="58"/>
      <c r="AI371" s="58"/>
      <c r="AJ371" s="58"/>
      <c r="AK371" s="58"/>
      <c r="AL371" s="58"/>
      <c r="AM371" s="58"/>
      <c r="AN371" s="58"/>
      <c r="AO371" s="58"/>
      <c r="AP371" s="58"/>
      <c r="AQ371" s="58"/>
      <c r="AR371" s="58"/>
      <c r="AS371" s="58"/>
      <c r="AT371" s="58"/>
      <c r="AU371" s="58"/>
      <c r="AV371" s="58"/>
      <c r="AW371" s="58"/>
    </row>
    <row r="372" spans="1:49" ht="15.75" customHeight="1" x14ac:dyDescent="0.2">
      <c r="A372" s="58"/>
      <c r="B372" s="58"/>
      <c r="C372" s="58"/>
      <c r="D372" s="58"/>
      <c r="E372" s="58"/>
      <c r="F372" s="58"/>
      <c r="G372" s="58"/>
      <c r="H372" s="58"/>
      <c r="I372" s="58"/>
      <c r="J372" s="58"/>
      <c r="K372" s="58"/>
      <c r="L372" s="58"/>
      <c r="M372" s="58"/>
      <c r="N372" s="58"/>
      <c r="O372" s="58"/>
      <c r="P372" s="58"/>
      <c r="Q372" s="58"/>
      <c r="R372" s="58"/>
      <c r="S372" s="58"/>
      <c r="T372" s="58"/>
      <c r="U372" s="58"/>
      <c r="V372" s="58"/>
      <c r="W372" s="58"/>
      <c r="X372" s="58"/>
      <c r="Y372" s="58"/>
      <c r="Z372" s="58"/>
      <c r="AA372" s="58"/>
      <c r="AB372" s="58"/>
      <c r="AC372" s="58"/>
      <c r="AD372" s="58"/>
      <c r="AE372" s="58"/>
      <c r="AF372" s="58"/>
      <c r="AG372" s="58"/>
      <c r="AH372" s="58"/>
      <c r="AI372" s="58"/>
      <c r="AJ372" s="58"/>
      <c r="AK372" s="58"/>
      <c r="AL372" s="58"/>
      <c r="AM372" s="58"/>
      <c r="AN372" s="58"/>
      <c r="AO372" s="58"/>
      <c r="AP372" s="58"/>
      <c r="AQ372" s="58"/>
      <c r="AR372" s="58"/>
      <c r="AS372" s="58"/>
      <c r="AT372" s="58"/>
      <c r="AU372" s="58"/>
      <c r="AV372" s="58"/>
      <c r="AW372" s="58"/>
    </row>
    <row r="373" spans="1:49" ht="15.75" customHeight="1" x14ac:dyDescent="0.2">
      <c r="A373" s="58"/>
      <c r="B373" s="58"/>
      <c r="C373" s="58"/>
      <c r="D373" s="58"/>
      <c r="E373" s="58"/>
      <c r="F373" s="58"/>
      <c r="G373" s="58"/>
      <c r="H373" s="58"/>
      <c r="I373" s="58"/>
      <c r="J373" s="58"/>
      <c r="K373" s="58"/>
      <c r="L373" s="58"/>
      <c r="M373" s="58"/>
      <c r="N373" s="58"/>
      <c r="O373" s="58"/>
      <c r="P373" s="58"/>
      <c r="Q373" s="58"/>
      <c r="R373" s="58"/>
      <c r="S373" s="58"/>
      <c r="T373" s="58"/>
      <c r="U373" s="58"/>
      <c r="V373" s="58"/>
      <c r="W373" s="58"/>
      <c r="X373" s="58"/>
      <c r="Y373" s="58"/>
      <c r="Z373" s="58"/>
      <c r="AA373" s="58"/>
      <c r="AB373" s="58"/>
      <c r="AC373" s="58"/>
      <c r="AD373" s="58"/>
      <c r="AE373" s="58"/>
      <c r="AF373" s="58"/>
      <c r="AG373" s="58"/>
      <c r="AH373" s="58"/>
      <c r="AI373" s="58"/>
      <c r="AJ373" s="58"/>
      <c r="AK373" s="58"/>
      <c r="AL373" s="58"/>
      <c r="AM373" s="58"/>
      <c r="AN373" s="58"/>
      <c r="AO373" s="58"/>
      <c r="AP373" s="58"/>
      <c r="AQ373" s="58"/>
      <c r="AR373" s="58"/>
      <c r="AS373" s="58"/>
      <c r="AT373" s="58"/>
      <c r="AU373" s="58"/>
      <c r="AV373" s="58"/>
      <c r="AW373" s="58"/>
    </row>
    <row r="374" spans="1:49" ht="15.75" customHeight="1" x14ac:dyDescent="0.2">
      <c r="A374" s="58"/>
      <c r="B374" s="58"/>
      <c r="C374" s="58"/>
      <c r="D374" s="58"/>
      <c r="E374" s="58"/>
      <c r="F374" s="58"/>
      <c r="G374" s="58"/>
      <c r="H374" s="58"/>
      <c r="I374" s="58"/>
      <c r="J374" s="58"/>
      <c r="K374" s="58"/>
      <c r="L374" s="58"/>
      <c r="M374" s="58"/>
      <c r="N374" s="58"/>
      <c r="O374" s="58"/>
      <c r="P374" s="58"/>
      <c r="Q374" s="58"/>
      <c r="R374" s="58"/>
      <c r="S374" s="58"/>
      <c r="T374" s="58"/>
      <c r="U374" s="58"/>
      <c r="V374" s="58"/>
      <c r="W374" s="58"/>
      <c r="X374" s="58"/>
      <c r="Y374" s="58"/>
      <c r="Z374" s="58"/>
      <c r="AA374" s="58"/>
      <c r="AB374" s="58"/>
      <c r="AC374" s="58"/>
      <c r="AD374" s="58"/>
      <c r="AE374" s="58"/>
      <c r="AF374" s="58"/>
      <c r="AG374" s="58"/>
      <c r="AH374" s="58"/>
      <c r="AI374" s="58"/>
      <c r="AJ374" s="58"/>
      <c r="AK374" s="58"/>
      <c r="AL374" s="58"/>
      <c r="AM374" s="58"/>
      <c r="AN374" s="58"/>
      <c r="AO374" s="58"/>
      <c r="AP374" s="58"/>
      <c r="AQ374" s="58"/>
      <c r="AR374" s="58"/>
      <c r="AS374" s="58"/>
      <c r="AT374" s="58"/>
      <c r="AU374" s="58"/>
      <c r="AV374" s="58"/>
      <c r="AW374" s="58"/>
    </row>
    <row r="375" spans="1:49" ht="15.75" customHeight="1" x14ac:dyDescent="0.2">
      <c r="A375" s="58"/>
      <c r="B375" s="58"/>
      <c r="C375" s="58"/>
      <c r="D375" s="58"/>
      <c r="E375" s="58"/>
      <c r="F375" s="58"/>
      <c r="G375" s="58"/>
      <c r="H375" s="58"/>
      <c r="I375" s="58"/>
      <c r="J375" s="58"/>
      <c r="K375" s="58"/>
      <c r="L375" s="58"/>
      <c r="M375" s="58"/>
      <c r="N375" s="58"/>
      <c r="O375" s="58"/>
      <c r="P375" s="58"/>
      <c r="Q375" s="58"/>
      <c r="R375" s="58"/>
      <c r="S375" s="58"/>
      <c r="T375" s="58"/>
      <c r="U375" s="58"/>
      <c r="V375" s="58"/>
      <c r="W375" s="58"/>
      <c r="X375" s="58"/>
      <c r="Y375" s="58"/>
      <c r="Z375" s="58"/>
      <c r="AA375" s="58"/>
      <c r="AB375" s="58"/>
      <c r="AC375" s="58"/>
      <c r="AD375" s="58"/>
      <c r="AE375" s="58"/>
      <c r="AF375" s="58"/>
      <c r="AG375" s="58"/>
      <c r="AH375" s="58"/>
      <c r="AI375" s="58"/>
      <c r="AJ375" s="58"/>
      <c r="AK375" s="58"/>
      <c r="AL375" s="58"/>
      <c r="AM375" s="58"/>
      <c r="AN375" s="58"/>
      <c r="AO375" s="58"/>
      <c r="AP375" s="58"/>
      <c r="AQ375" s="58"/>
      <c r="AR375" s="58"/>
      <c r="AS375" s="58"/>
      <c r="AT375" s="58"/>
      <c r="AU375" s="58"/>
      <c r="AV375" s="58"/>
      <c r="AW375" s="58"/>
    </row>
    <row r="376" spans="1:49" ht="15.75" customHeight="1" x14ac:dyDescent="0.2">
      <c r="A376" s="58"/>
      <c r="B376" s="58"/>
      <c r="C376" s="58"/>
      <c r="D376" s="58"/>
      <c r="E376" s="58"/>
      <c r="F376" s="58"/>
      <c r="G376" s="58"/>
      <c r="H376" s="58"/>
      <c r="I376" s="58"/>
      <c r="J376" s="58"/>
      <c r="K376" s="58"/>
      <c r="L376" s="58"/>
      <c r="M376" s="58"/>
      <c r="N376" s="58"/>
      <c r="O376" s="58"/>
      <c r="P376" s="58"/>
      <c r="Q376" s="58"/>
      <c r="R376" s="58"/>
      <c r="S376" s="58"/>
      <c r="T376" s="58"/>
      <c r="U376" s="58"/>
      <c r="V376" s="58"/>
      <c r="W376" s="58"/>
      <c r="X376" s="58"/>
      <c r="Y376" s="58"/>
      <c r="Z376" s="58"/>
      <c r="AA376" s="58"/>
      <c r="AB376" s="58"/>
      <c r="AC376" s="58"/>
      <c r="AD376" s="58"/>
      <c r="AE376" s="58"/>
      <c r="AF376" s="58"/>
      <c r="AG376" s="58"/>
      <c r="AH376" s="58"/>
      <c r="AI376" s="58"/>
      <c r="AJ376" s="58"/>
      <c r="AK376" s="58"/>
      <c r="AL376" s="58"/>
      <c r="AM376" s="58"/>
      <c r="AN376" s="58"/>
      <c r="AO376" s="58"/>
      <c r="AP376" s="58"/>
      <c r="AQ376" s="58"/>
      <c r="AR376" s="58"/>
      <c r="AS376" s="58"/>
      <c r="AT376" s="58"/>
      <c r="AU376" s="58"/>
      <c r="AV376" s="58"/>
      <c r="AW376" s="58"/>
    </row>
    <row r="377" spans="1:49" ht="15.75" customHeight="1" x14ac:dyDescent="0.2">
      <c r="A377" s="58"/>
      <c r="B377" s="58"/>
      <c r="C377" s="58"/>
      <c r="D377" s="58"/>
      <c r="E377" s="58"/>
      <c r="F377" s="58"/>
      <c r="G377" s="58"/>
      <c r="H377" s="58"/>
      <c r="I377" s="58"/>
      <c r="J377" s="58"/>
      <c r="K377" s="58"/>
      <c r="L377" s="58"/>
      <c r="M377" s="58"/>
      <c r="N377" s="58"/>
      <c r="O377" s="58"/>
      <c r="P377" s="58"/>
      <c r="Q377" s="58"/>
      <c r="R377" s="58"/>
      <c r="S377" s="58"/>
      <c r="T377" s="58"/>
      <c r="U377" s="58"/>
      <c r="V377" s="58"/>
      <c r="W377" s="58"/>
      <c r="X377" s="58"/>
      <c r="Y377" s="58"/>
      <c r="Z377" s="58"/>
      <c r="AA377" s="58"/>
      <c r="AB377" s="58"/>
      <c r="AC377" s="58"/>
      <c r="AD377" s="58"/>
      <c r="AE377" s="58"/>
      <c r="AF377" s="58"/>
      <c r="AG377" s="58"/>
      <c r="AH377" s="58"/>
      <c r="AI377" s="58"/>
      <c r="AJ377" s="58"/>
      <c r="AK377" s="58"/>
      <c r="AL377" s="58"/>
      <c r="AM377" s="58"/>
      <c r="AN377" s="58"/>
      <c r="AO377" s="58"/>
      <c r="AP377" s="58"/>
      <c r="AQ377" s="58"/>
      <c r="AR377" s="58"/>
      <c r="AS377" s="58"/>
      <c r="AT377" s="58"/>
      <c r="AU377" s="58"/>
      <c r="AV377" s="58"/>
      <c r="AW377" s="58"/>
    </row>
    <row r="378" spans="1:49" ht="15.75" customHeight="1" x14ac:dyDescent="0.2">
      <c r="A378" s="58"/>
      <c r="B378" s="58"/>
      <c r="C378" s="58"/>
      <c r="D378" s="58"/>
      <c r="E378" s="58"/>
      <c r="F378" s="58"/>
      <c r="G378" s="58"/>
      <c r="H378" s="58"/>
      <c r="I378" s="58"/>
      <c r="J378" s="58"/>
      <c r="K378" s="58"/>
      <c r="L378" s="58"/>
      <c r="M378" s="58"/>
      <c r="N378" s="58"/>
      <c r="O378" s="58"/>
      <c r="P378" s="58"/>
      <c r="Q378" s="58"/>
      <c r="R378" s="58"/>
      <c r="S378" s="58"/>
      <c r="T378" s="58"/>
      <c r="U378" s="58"/>
      <c r="V378" s="58"/>
      <c r="W378" s="58"/>
      <c r="X378" s="58"/>
      <c r="Y378" s="58"/>
      <c r="Z378" s="58"/>
      <c r="AA378" s="58"/>
      <c r="AB378" s="58"/>
      <c r="AC378" s="58"/>
      <c r="AD378" s="58"/>
      <c r="AE378" s="58"/>
      <c r="AF378" s="58"/>
      <c r="AG378" s="58"/>
      <c r="AH378" s="58"/>
      <c r="AI378" s="58"/>
      <c r="AJ378" s="58"/>
      <c r="AK378" s="58"/>
      <c r="AL378" s="58"/>
      <c r="AM378" s="58"/>
      <c r="AN378" s="58"/>
      <c r="AO378" s="58"/>
      <c r="AP378" s="58"/>
      <c r="AQ378" s="58"/>
      <c r="AR378" s="58"/>
      <c r="AS378" s="58"/>
      <c r="AT378" s="58"/>
      <c r="AU378" s="58"/>
      <c r="AV378" s="58"/>
      <c r="AW378" s="58"/>
    </row>
    <row r="379" spans="1:49" ht="15.75" customHeight="1" x14ac:dyDescent="0.2">
      <c r="A379" s="58"/>
      <c r="B379" s="58"/>
      <c r="C379" s="58"/>
      <c r="D379" s="58"/>
      <c r="E379" s="58"/>
      <c r="F379" s="58"/>
      <c r="G379" s="58"/>
      <c r="H379" s="58"/>
      <c r="I379" s="58"/>
      <c r="J379" s="58"/>
      <c r="K379" s="58"/>
      <c r="L379" s="58"/>
      <c r="M379" s="58"/>
      <c r="N379" s="58"/>
      <c r="O379" s="58"/>
      <c r="P379" s="58"/>
      <c r="Q379" s="58"/>
      <c r="R379" s="58"/>
      <c r="S379" s="58"/>
      <c r="T379" s="58"/>
      <c r="U379" s="58"/>
      <c r="V379" s="58"/>
      <c r="W379" s="58"/>
      <c r="X379" s="58"/>
      <c r="Y379" s="58"/>
      <c r="Z379" s="58"/>
      <c r="AA379" s="58"/>
      <c r="AB379" s="58"/>
      <c r="AC379" s="58"/>
      <c r="AD379" s="58"/>
      <c r="AE379" s="58"/>
      <c r="AF379" s="58"/>
      <c r="AG379" s="58"/>
      <c r="AH379" s="58"/>
      <c r="AI379" s="58"/>
      <c r="AJ379" s="58"/>
      <c r="AK379" s="58"/>
      <c r="AL379" s="58"/>
      <c r="AM379" s="58"/>
      <c r="AN379" s="58"/>
      <c r="AO379" s="58"/>
      <c r="AP379" s="58"/>
      <c r="AQ379" s="58"/>
      <c r="AR379" s="58"/>
      <c r="AS379" s="58"/>
      <c r="AT379" s="58"/>
      <c r="AU379" s="58"/>
      <c r="AV379" s="58"/>
      <c r="AW379" s="58"/>
    </row>
    <row r="380" spans="1:49" ht="15.75" customHeight="1" x14ac:dyDescent="0.2">
      <c r="A380" s="58"/>
      <c r="B380" s="58"/>
      <c r="C380" s="58"/>
      <c r="D380" s="58"/>
      <c r="E380" s="58"/>
      <c r="F380" s="58"/>
      <c r="G380" s="58"/>
      <c r="H380" s="58"/>
      <c r="I380" s="58"/>
      <c r="J380" s="58"/>
      <c r="K380" s="58"/>
      <c r="L380" s="58"/>
      <c r="M380" s="58"/>
      <c r="N380" s="58"/>
      <c r="O380" s="58"/>
      <c r="P380" s="58"/>
      <c r="Q380" s="58"/>
      <c r="R380" s="58"/>
      <c r="S380" s="58"/>
      <c r="T380" s="58"/>
      <c r="U380" s="58"/>
      <c r="V380" s="58"/>
      <c r="W380" s="58"/>
      <c r="X380" s="58"/>
      <c r="Y380" s="58"/>
      <c r="Z380" s="58"/>
      <c r="AA380" s="58"/>
      <c r="AB380" s="58"/>
      <c r="AC380" s="58"/>
      <c r="AD380" s="58"/>
      <c r="AE380" s="58"/>
      <c r="AF380" s="58"/>
      <c r="AG380" s="58"/>
      <c r="AH380" s="58"/>
      <c r="AI380" s="58"/>
      <c r="AJ380" s="58"/>
      <c r="AK380" s="58"/>
      <c r="AL380" s="58"/>
      <c r="AM380" s="58"/>
      <c r="AN380" s="58"/>
      <c r="AO380" s="58"/>
      <c r="AP380" s="58"/>
      <c r="AQ380" s="58"/>
      <c r="AR380" s="58"/>
      <c r="AS380" s="58"/>
      <c r="AT380" s="58"/>
      <c r="AU380" s="58"/>
      <c r="AV380" s="58"/>
      <c r="AW380" s="58"/>
    </row>
    <row r="381" spans="1:49" ht="15.75" customHeight="1" x14ac:dyDescent="0.2">
      <c r="A381" s="58"/>
      <c r="B381" s="58"/>
      <c r="C381" s="58"/>
      <c r="D381" s="58"/>
      <c r="E381" s="58"/>
      <c r="F381" s="58"/>
      <c r="G381" s="58"/>
      <c r="H381" s="58"/>
      <c r="I381" s="58"/>
      <c r="J381" s="58"/>
      <c r="K381" s="58"/>
      <c r="L381" s="58"/>
      <c r="M381" s="58"/>
      <c r="N381" s="58"/>
      <c r="O381" s="58"/>
      <c r="P381" s="58"/>
      <c r="Q381" s="58"/>
      <c r="R381" s="58"/>
      <c r="S381" s="58"/>
      <c r="T381" s="58"/>
      <c r="U381" s="58"/>
      <c r="V381" s="58"/>
      <c r="W381" s="58"/>
      <c r="X381" s="58"/>
      <c r="Y381" s="58"/>
      <c r="Z381" s="58"/>
      <c r="AA381" s="58"/>
      <c r="AB381" s="58"/>
      <c r="AC381" s="58"/>
      <c r="AD381" s="58"/>
      <c r="AE381" s="58"/>
      <c r="AF381" s="58"/>
      <c r="AG381" s="58"/>
      <c r="AH381" s="58"/>
      <c r="AI381" s="58"/>
      <c r="AJ381" s="58"/>
      <c r="AK381" s="58"/>
      <c r="AL381" s="58"/>
      <c r="AM381" s="58"/>
      <c r="AN381" s="58"/>
      <c r="AO381" s="58"/>
      <c r="AP381" s="58"/>
      <c r="AQ381" s="58"/>
      <c r="AR381" s="58"/>
      <c r="AS381" s="58"/>
      <c r="AT381" s="58"/>
      <c r="AU381" s="58"/>
      <c r="AV381" s="58"/>
      <c r="AW381" s="58"/>
    </row>
    <row r="382" spans="1:49" ht="15.75" customHeight="1" x14ac:dyDescent="0.2">
      <c r="A382" s="58"/>
      <c r="B382" s="58"/>
      <c r="C382" s="58"/>
      <c r="D382" s="58"/>
      <c r="E382" s="58"/>
      <c r="F382" s="58"/>
      <c r="G382" s="58"/>
      <c r="H382" s="58"/>
      <c r="I382" s="58"/>
      <c r="J382" s="58"/>
      <c r="K382" s="58"/>
      <c r="L382" s="58"/>
      <c r="M382" s="58"/>
      <c r="N382" s="58"/>
      <c r="O382" s="58"/>
      <c r="P382" s="58"/>
      <c r="Q382" s="58"/>
      <c r="R382" s="58"/>
      <c r="S382" s="58"/>
      <c r="T382" s="58"/>
      <c r="U382" s="58"/>
      <c r="V382" s="58"/>
      <c r="W382" s="58"/>
      <c r="X382" s="58"/>
      <c r="Y382" s="58"/>
      <c r="Z382" s="58"/>
      <c r="AA382" s="58"/>
      <c r="AB382" s="58"/>
      <c r="AC382" s="58"/>
      <c r="AD382" s="58"/>
      <c r="AE382" s="58"/>
      <c r="AF382" s="58"/>
      <c r="AG382" s="58"/>
      <c r="AH382" s="58"/>
      <c r="AI382" s="58"/>
      <c r="AJ382" s="58"/>
      <c r="AK382" s="58"/>
      <c r="AL382" s="58"/>
      <c r="AM382" s="58"/>
      <c r="AN382" s="58"/>
      <c r="AO382" s="58"/>
      <c r="AP382" s="58"/>
      <c r="AQ382" s="58"/>
      <c r="AR382" s="58"/>
      <c r="AS382" s="58"/>
      <c r="AT382" s="58"/>
      <c r="AU382" s="58"/>
      <c r="AV382" s="58"/>
      <c r="AW382" s="58"/>
    </row>
    <row r="383" spans="1:49" ht="15.75" customHeight="1" x14ac:dyDescent="0.2">
      <c r="A383" s="58"/>
      <c r="B383" s="58"/>
      <c r="C383" s="58"/>
      <c r="D383" s="58"/>
      <c r="E383" s="58"/>
      <c r="F383" s="58"/>
      <c r="G383" s="58"/>
      <c r="H383" s="58"/>
      <c r="I383" s="58"/>
      <c r="J383" s="58"/>
      <c r="K383" s="58"/>
      <c r="L383" s="58"/>
      <c r="M383" s="58"/>
      <c r="N383" s="58"/>
      <c r="O383" s="58"/>
      <c r="P383" s="58"/>
      <c r="Q383" s="58"/>
      <c r="R383" s="58"/>
      <c r="S383" s="58"/>
      <c r="T383" s="58"/>
      <c r="U383" s="58"/>
      <c r="V383" s="58"/>
      <c r="W383" s="58"/>
      <c r="X383" s="58"/>
      <c r="Y383" s="58"/>
      <c r="Z383" s="58"/>
      <c r="AA383" s="58"/>
      <c r="AB383" s="58"/>
      <c r="AC383" s="58"/>
      <c r="AD383" s="58"/>
      <c r="AE383" s="58"/>
      <c r="AF383" s="58"/>
      <c r="AG383" s="58"/>
      <c r="AH383" s="58"/>
      <c r="AI383" s="58"/>
      <c r="AJ383" s="58"/>
      <c r="AK383" s="58"/>
      <c r="AL383" s="58"/>
      <c r="AM383" s="58"/>
      <c r="AN383" s="58"/>
      <c r="AO383" s="58"/>
      <c r="AP383" s="58"/>
      <c r="AQ383" s="58"/>
      <c r="AR383" s="58"/>
      <c r="AS383" s="58"/>
      <c r="AT383" s="58"/>
      <c r="AU383" s="58"/>
      <c r="AV383" s="58"/>
      <c r="AW383" s="58"/>
    </row>
    <row r="384" spans="1:49" ht="15.75" customHeight="1" x14ac:dyDescent="0.2">
      <c r="A384" s="58"/>
      <c r="B384" s="58"/>
      <c r="C384" s="58"/>
      <c r="D384" s="58"/>
      <c r="E384" s="58"/>
      <c r="F384" s="58"/>
      <c r="G384" s="58"/>
      <c r="H384" s="58"/>
      <c r="I384" s="58"/>
      <c r="J384" s="58"/>
      <c r="K384" s="58"/>
      <c r="L384" s="58"/>
      <c r="M384" s="58"/>
      <c r="N384" s="58"/>
      <c r="O384" s="58"/>
      <c r="P384" s="58"/>
      <c r="Q384" s="58"/>
      <c r="R384" s="58"/>
      <c r="S384" s="58"/>
      <c r="T384" s="58"/>
      <c r="U384" s="58"/>
      <c r="V384" s="58"/>
      <c r="W384" s="58"/>
      <c r="X384" s="58"/>
      <c r="Y384" s="58"/>
      <c r="Z384" s="58"/>
      <c r="AA384" s="58"/>
      <c r="AB384" s="58"/>
      <c r="AC384" s="58"/>
      <c r="AD384" s="58"/>
      <c r="AE384" s="58"/>
      <c r="AF384" s="58"/>
      <c r="AG384" s="58"/>
      <c r="AH384" s="58"/>
      <c r="AI384" s="58"/>
      <c r="AJ384" s="58"/>
      <c r="AK384" s="58"/>
      <c r="AL384" s="58"/>
      <c r="AM384" s="58"/>
      <c r="AN384" s="58"/>
      <c r="AO384" s="58"/>
      <c r="AP384" s="58"/>
      <c r="AQ384" s="58"/>
      <c r="AR384" s="58"/>
      <c r="AS384" s="58"/>
      <c r="AT384" s="58"/>
      <c r="AU384" s="58"/>
      <c r="AV384" s="58"/>
      <c r="AW384" s="58"/>
    </row>
    <row r="385" spans="1:49" ht="15.75" customHeight="1" x14ac:dyDescent="0.2">
      <c r="A385" s="58"/>
      <c r="B385" s="58"/>
      <c r="C385" s="58"/>
      <c r="D385" s="58"/>
      <c r="E385" s="58"/>
      <c r="F385" s="58"/>
      <c r="G385" s="58"/>
      <c r="H385" s="58"/>
      <c r="I385" s="58"/>
      <c r="J385" s="58"/>
      <c r="K385" s="58"/>
      <c r="L385" s="58"/>
      <c r="M385" s="58"/>
      <c r="N385" s="58"/>
      <c r="O385" s="58"/>
      <c r="P385" s="58"/>
      <c r="Q385" s="58"/>
      <c r="R385" s="58"/>
      <c r="S385" s="58"/>
      <c r="T385" s="58"/>
      <c r="U385" s="58"/>
      <c r="V385" s="58"/>
      <c r="W385" s="58"/>
      <c r="X385" s="58"/>
      <c r="Y385" s="58"/>
      <c r="Z385" s="58"/>
      <c r="AA385" s="58"/>
      <c r="AB385" s="58"/>
      <c r="AC385" s="58"/>
      <c r="AD385" s="58"/>
      <c r="AE385" s="58"/>
      <c r="AF385" s="58"/>
      <c r="AG385" s="58"/>
      <c r="AH385" s="58"/>
      <c r="AI385" s="58"/>
      <c r="AJ385" s="58"/>
      <c r="AK385" s="58"/>
      <c r="AL385" s="58"/>
      <c r="AM385" s="58"/>
      <c r="AN385" s="58"/>
      <c r="AO385" s="58"/>
      <c r="AP385" s="58"/>
      <c r="AQ385" s="58"/>
      <c r="AR385" s="58"/>
      <c r="AS385" s="58"/>
      <c r="AT385" s="58"/>
      <c r="AU385" s="58"/>
      <c r="AV385" s="58"/>
      <c r="AW385" s="58"/>
    </row>
    <row r="386" spans="1:49" ht="15.75" customHeight="1" x14ac:dyDescent="0.2">
      <c r="A386" s="58"/>
      <c r="B386" s="58"/>
      <c r="C386" s="58"/>
      <c r="D386" s="58"/>
      <c r="E386" s="58"/>
      <c r="F386" s="58"/>
      <c r="G386" s="58"/>
      <c r="H386" s="58"/>
      <c r="I386" s="58"/>
      <c r="J386" s="58"/>
      <c r="K386" s="58"/>
      <c r="L386" s="58"/>
      <c r="M386" s="58"/>
      <c r="N386" s="58"/>
      <c r="O386" s="58"/>
      <c r="P386" s="58"/>
      <c r="Q386" s="58"/>
      <c r="R386" s="58"/>
      <c r="S386" s="58"/>
      <c r="T386" s="58"/>
      <c r="U386" s="58"/>
      <c r="V386" s="58"/>
      <c r="W386" s="58"/>
      <c r="X386" s="58"/>
      <c r="Y386" s="58"/>
      <c r="Z386" s="58"/>
      <c r="AA386" s="58"/>
      <c r="AB386" s="58"/>
      <c r="AC386" s="58"/>
      <c r="AD386" s="58"/>
      <c r="AE386" s="58"/>
      <c r="AF386" s="58"/>
      <c r="AG386" s="58"/>
      <c r="AH386" s="58"/>
      <c r="AI386" s="58"/>
      <c r="AJ386" s="58"/>
      <c r="AK386" s="58"/>
      <c r="AL386" s="58"/>
      <c r="AM386" s="58"/>
      <c r="AN386" s="58"/>
      <c r="AO386" s="58"/>
      <c r="AP386" s="58"/>
      <c r="AQ386" s="58"/>
      <c r="AR386" s="58"/>
      <c r="AS386" s="58"/>
      <c r="AT386" s="58"/>
      <c r="AU386" s="58"/>
      <c r="AV386" s="58"/>
      <c r="AW386" s="58"/>
    </row>
    <row r="387" spans="1:49" ht="15.75" customHeight="1" x14ac:dyDescent="0.2">
      <c r="A387" s="58"/>
      <c r="B387" s="58"/>
      <c r="C387" s="58"/>
      <c r="D387" s="58"/>
      <c r="E387" s="58"/>
      <c r="F387" s="58"/>
      <c r="G387" s="58"/>
      <c r="H387" s="58"/>
      <c r="I387" s="58"/>
      <c r="J387" s="58"/>
      <c r="K387" s="58"/>
      <c r="L387" s="58"/>
      <c r="M387" s="58"/>
      <c r="N387" s="58"/>
      <c r="O387" s="58"/>
      <c r="P387" s="58"/>
      <c r="Q387" s="58"/>
      <c r="R387" s="58"/>
      <c r="S387" s="58"/>
      <c r="T387" s="58"/>
      <c r="U387" s="58"/>
      <c r="V387" s="58"/>
      <c r="W387" s="58"/>
      <c r="X387" s="58"/>
      <c r="Y387" s="58"/>
      <c r="Z387" s="58"/>
      <c r="AA387" s="58"/>
      <c r="AB387" s="58"/>
      <c r="AC387" s="58"/>
      <c r="AD387" s="58"/>
      <c r="AE387" s="58"/>
      <c r="AF387" s="58"/>
      <c r="AG387" s="58"/>
      <c r="AH387" s="58"/>
      <c r="AI387" s="58"/>
      <c r="AJ387" s="58"/>
      <c r="AK387" s="58"/>
      <c r="AL387" s="58"/>
      <c r="AM387" s="58"/>
      <c r="AN387" s="58"/>
      <c r="AO387" s="58"/>
      <c r="AP387" s="58"/>
      <c r="AQ387" s="58"/>
      <c r="AR387" s="58"/>
      <c r="AS387" s="58"/>
      <c r="AT387" s="58"/>
      <c r="AU387" s="58"/>
      <c r="AV387" s="58"/>
      <c r="AW387" s="58"/>
    </row>
    <row r="388" spans="1:49" ht="15.75" customHeight="1" x14ac:dyDescent="0.2">
      <c r="A388" s="58"/>
      <c r="B388" s="58"/>
      <c r="C388" s="58"/>
      <c r="D388" s="58"/>
      <c r="E388" s="58"/>
      <c r="F388" s="58"/>
      <c r="G388" s="58"/>
      <c r="H388" s="58"/>
      <c r="I388" s="58"/>
      <c r="J388" s="58"/>
      <c r="K388" s="58"/>
      <c r="L388" s="58"/>
      <c r="M388" s="58"/>
      <c r="N388" s="58"/>
      <c r="O388" s="58"/>
      <c r="P388" s="58"/>
      <c r="Q388" s="58"/>
      <c r="R388" s="58"/>
      <c r="S388" s="58"/>
      <c r="T388" s="58"/>
      <c r="U388" s="58"/>
      <c r="V388" s="58"/>
      <c r="W388" s="58"/>
      <c r="X388" s="58"/>
      <c r="Y388" s="58"/>
      <c r="Z388" s="58"/>
      <c r="AA388" s="58"/>
      <c r="AB388" s="58"/>
      <c r="AC388" s="58"/>
      <c r="AD388" s="58"/>
      <c r="AE388" s="58"/>
      <c r="AF388" s="58"/>
      <c r="AG388" s="58"/>
      <c r="AH388" s="58"/>
      <c r="AI388" s="58"/>
      <c r="AJ388" s="58"/>
      <c r="AK388" s="58"/>
      <c r="AL388" s="58"/>
      <c r="AM388" s="58"/>
      <c r="AN388" s="58"/>
      <c r="AO388" s="58"/>
      <c r="AP388" s="58"/>
      <c r="AQ388" s="58"/>
      <c r="AR388" s="58"/>
      <c r="AS388" s="58"/>
      <c r="AT388" s="58"/>
      <c r="AU388" s="58"/>
      <c r="AV388" s="58"/>
      <c r="AW388" s="58"/>
    </row>
    <row r="389" spans="1:49" ht="15.75" customHeight="1" x14ac:dyDescent="0.2">
      <c r="A389" s="58"/>
      <c r="B389" s="58"/>
      <c r="C389" s="58"/>
      <c r="D389" s="58"/>
      <c r="E389" s="58"/>
      <c r="F389" s="58"/>
      <c r="G389" s="58"/>
      <c r="H389" s="58"/>
      <c r="I389" s="58"/>
      <c r="J389" s="58"/>
      <c r="K389" s="58"/>
      <c r="L389" s="58"/>
      <c r="M389" s="58"/>
      <c r="N389" s="58"/>
      <c r="O389" s="58"/>
      <c r="P389" s="58"/>
      <c r="Q389" s="58"/>
      <c r="R389" s="58"/>
      <c r="S389" s="58"/>
      <c r="T389" s="58"/>
      <c r="U389" s="58"/>
      <c r="V389" s="58"/>
      <c r="W389" s="58"/>
      <c r="X389" s="58"/>
      <c r="Y389" s="58"/>
      <c r="Z389" s="58"/>
      <c r="AA389" s="58"/>
      <c r="AB389" s="58"/>
      <c r="AC389" s="58"/>
      <c r="AD389" s="58"/>
      <c r="AE389" s="58"/>
      <c r="AF389" s="58"/>
      <c r="AG389" s="58"/>
      <c r="AH389" s="58"/>
      <c r="AI389" s="58"/>
      <c r="AJ389" s="58"/>
      <c r="AK389" s="58"/>
      <c r="AL389" s="58"/>
      <c r="AM389" s="58"/>
      <c r="AN389" s="58"/>
      <c r="AO389" s="58"/>
      <c r="AP389" s="58"/>
      <c r="AQ389" s="58"/>
      <c r="AR389" s="58"/>
      <c r="AS389" s="58"/>
      <c r="AT389" s="58"/>
      <c r="AU389" s="58"/>
      <c r="AV389" s="58"/>
      <c r="AW389" s="58"/>
    </row>
    <row r="390" spans="1:49" ht="15.75" customHeight="1" x14ac:dyDescent="0.2">
      <c r="A390" s="58"/>
      <c r="B390" s="58"/>
      <c r="C390" s="58"/>
      <c r="D390" s="58"/>
      <c r="E390" s="58"/>
      <c r="F390" s="58"/>
      <c r="G390" s="58"/>
      <c r="H390" s="58"/>
      <c r="I390" s="58"/>
      <c r="J390" s="58"/>
      <c r="K390" s="58"/>
      <c r="L390" s="58"/>
      <c r="M390" s="58"/>
      <c r="N390" s="58"/>
      <c r="O390" s="58"/>
      <c r="P390" s="58"/>
      <c r="Q390" s="58"/>
      <c r="R390" s="58"/>
      <c r="S390" s="58"/>
      <c r="T390" s="58"/>
      <c r="U390" s="58"/>
      <c r="V390" s="58"/>
      <c r="W390" s="58"/>
      <c r="X390" s="58"/>
      <c r="Y390" s="58"/>
      <c r="Z390" s="58"/>
      <c r="AA390" s="58"/>
      <c r="AB390" s="58"/>
      <c r="AC390" s="58"/>
      <c r="AD390" s="58"/>
      <c r="AE390" s="58"/>
      <c r="AF390" s="58"/>
      <c r="AG390" s="58"/>
      <c r="AH390" s="58"/>
      <c r="AI390" s="58"/>
      <c r="AJ390" s="58"/>
      <c r="AK390" s="58"/>
      <c r="AL390" s="58"/>
      <c r="AM390" s="58"/>
      <c r="AN390" s="58"/>
      <c r="AO390" s="58"/>
      <c r="AP390" s="58"/>
      <c r="AQ390" s="58"/>
      <c r="AR390" s="58"/>
      <c r="AS390" s="58"/>
      <c r="AT390" s="58"/>
      <c r="AU390" s="58"/>
      <c r="AV390" s="58"/>
      <c r="AW390" s="58"/>
    </row>
    <row r="391" spans="1:49" ht="15.75" customHeight="1" x14ac:dyDescent="0.2">
      <c r="A391" s="58"/>
      <c r="B391" s="58"/>
      <c r="C391" s="58"/>
      <c r="D391" s="58"/>
      <c r="E391" s="58"/>
      <c r="F391" s="58"/>
      <c r="G391" s="58"/>
      <c r="H391" s="58"/>
      <c r="I391" s="58"/>
      <c r="J391" s="58"/>
      <c r="K391" s="58"/>
      <c r="L391" s="58"/>
      <c r="M391" s="58"/>
      <c r="N391" s="58"/>
      <c r="O391" s="58"/>
      <c r="P391" s="58"/>
      <c r="Q391" s="58"/>
      <c r="R391" s="58"/>
      <c r="S391" s="58"/>
      <c r="T391" s="58"/>
      <c r="U391" s="58"/>
      <c r="V391" s="58"/>
      <c r="W391" s="58"/>
      <c r="X391" s="58"/>
      <c r="Y391" s="58"/>
      <c r="Z391" s="58"/>
      <c r="AA391" s="58"/>
      <c r="AB391" s="58"/>
      <c r="AC391" s="58"/>
      <c r="AD391" s="58"/>
      <c r="AE391" s="58"/>
      <c r="AF391" s="58"/>
      <c r="AG391" s="58"/>
      <c r="AH391" s="58"/>
      <c r="AI391" s="58"/>
      <c r="AJ391" s="58"/>
      <c r="AK391" s="58"/>
      <c r="AL391" s="58"/>
      <c r="AM391" s="58"/>
      <c r="AN391" s="58"/>
      <c r="AO391" s="58"/>
      <c r="AP391" s="58"/>
      <c r="AQ391" s="58"/>
      <c r="AR391" s="58"/>
      <c r="AS391" s="58"/>
      <c r="AT391" s="58"/>
      <c r="AU391" s="58"/>
      <c r="AV391" s="58"/>
      <c r="AW391" s="58"/>
    </row>
    <row r="392" spans="1:49" ht="15.75" customHeight="1" x14ac:dyDescent="0.2">
      <c r="A392" s="58"/>
      <c r="B392" s="58"/>
      <c r="C392" s="58"/>
      <c r="D392" s="58"/>
      <c r="E392" s="58"/>
      <c r="F392" s="58"/>
      <c r="G392" s="58"/>
      <c r="H392" s="58"/>
      <c r="I392" s="58"/>
      <c r="J392" s="58"/>
      <c r="K392" s="58"/>
      <c r="L392" s="58"/>
      <c r="M392" s="58"/>
      <c r="N392" s="58"/>
      <c r="O392" s="58"/>
      <c r="P392" s="58"/>
      <c r="Q392" s="58"/>
      <c r="R392" s="58"/>
      <c r="S392" s="58"/>
      <c r="T392" s="58"/>
      <c r="U392" s="58"/>
      <c r="V392" s="58"/>
      <c r="W392" s="58"/>
      <c r="X392" s="58"/>
      <c r="Y392" s="58"/>
      <c r="Z392" s="58"/>
      <c r="AA392" s="58"/>
      <c r="AB392" s="58"/>
      <c r="AC392" s="58"/>
      <c r="AD392" s="58"/>
      <c r="AE392" s="58"/>
      <c r="AF392" s="58"/>
      <c r="AG392" s="58"/>
      <c r="AH392" s="58"/>
      <c r="AI392" s="58"/>
      <c r="AJ392" s="58"/>
      <c r="AK392" s="58"/>
      <c r="AL392" s="58"/>
      <c r="AM392" s="58"/>
      <c r="AN392" s="58"/>
      <c r="AO392" s="58"/>
      <c r="AP392" s="58"/>
      <c r="AQ392" s="58"/>
      <c r="AR392" s="58"/>
      <c r="AS392" s="58"/>
      <c r="AT392" s="58"/>
      <c r="AU392" s="58"/>
      <c r="AV392" s="58"/>
      <c r="AW392" s="58"/>
    </row>
    <row r="393" spans="1:49" ht="15.75" customHeight="1" x14ac:dyDescent="0.2">
      <c r="A393" s="58"/>
      <c r="B393" s="58"/>
      <c r="C393" s="58"/>
      <c r="D393" s="58"/>
      <c r="E393" s="58"/>
      <c r="F393" s="58"/>
      <c r="G393" s="58"/>
      <c r="H393" s="58"/>
      <c r="I393" s="58"/>
      <c r="J393" s="58"/>
      <c r="K393" s="58"/>
      <c r="L393" s="58"/>
      <c r="M393" s="58"/>
      <c r="N393" s="58"/>
      <c r="O393" s="58"/>
      <c r="P393" s="58"/>
      <c r="Q393" s="58"/>
      <c r="R393" s="58"/>
      <c r="S393" s="58"/>
      <c r="T393" s="58"/>
      <c r="U393" s="58"/>
      <c r="V393" s="58"/>
      <c r="W393" s="58"/>
      <c r="X393" s="58"/>
      <c r="Y393" s="58"/>
      <c r="Z393" s="58"/>
      <c r="AA393" s="58"/>
      <c r="AB393" s="58"/>
      <c r="AC393" s="58"/>
      <c r="AD393" s="58"/>
      <c r="AE393" s="58"/>
      <c r="AF393" s="58"/>
      <c r="AG393" s="58"/>
      <c r="AH393" s="58"/>
      <c r="AI393" s="58"/>
      <c r="AJ393" s="58"/>
      <c r="AK393" s="58"/>
      <c r="AL393" s="58"/>
      <c r="AM393" s="58"/>
      <c r="AN393" s="58"/>
      <c r="AO393" s="58"/>
      <c r="AP393" s="58"/>
      <c r="AQ393" s="58"/>
      <c r="AR393" s="58"/>
      <c r="AS393" s="58"/>
      <c r="AT393" s="58"/>
      <c r="AU393" s="58"/>
      <c r="AV393" s="58"/>
      <c r="AW393" s="58"/>
    </row>
    <row r="394" spans="1:49" ht="15.75" customHeight="1" x14ac:dyDescent="0.2">
      <c r="A394" s="58"/>
      <c r="B394" s="58"/>
      <c r="C394" s="58"/>
      <c r="D394" s="58"/>
      <c r="E394" s="58"/>
      <c r="F394" s="58"/>
      <c r="G394" s="58"/>
      <c r="H394" s="58"/>
      <c r="I394" s="58"/>
      <c r="J394" s="58"/>
      <c r="K394" s="58"/>
      <c r="L394" s="58"/>
      <c r="M394" s="58"/>
      <c r="N394" s="58"/>
      <c r="O394" s="58"/>
      <c r="P394" s="58"/>
      <c r="Q394" s="58"/>
      <c r="R394" s="58"/>
      <c r="S394" s="58"/>
      <c r="T394" s="58"/>
      <c r="U394" s="58"/>
      <c r="V394" s="58"/>
      <c r="W394" s="58"/>
      <c r="X394" s="58"/>
      <c r="Y394" s="58"/>
      <c r="Z394" s="58"/>
      <c r="AA394" s="58"/>
      <c r="AB394" s="58"/>
      <c r="AC394" s="58"/>
      <c r="AD394" s="58"/>
      <c r="AE394" s="58"/>
      <c r="AF394" s="58"/>
      <c r="AG394" s="58"/>
      <c r="AH394" s="58"/>
      <c r="AI394" s="58"/>
      <c r="AJ394" s="58"/>
      <c r="AK394" s="58"/>
      <c r="AL394" s="58"/>
      <c r="AM394" s="58"/>
      <c r="AN394" s="58"/>
      <c r="AO394" s="58"/>
      <c r="AP394" s="58"/>
      <c r="AQ394" s="58"/>
      <c r="AR394" s="58"/>
      <c r="AS394" s="58"/>
      <c r="AT394" s="58"/>
      <c r="AU394" s="58"/>
      <c r="AV394" s="58"/>
      <c r="AW394" s="58"/>
    </row>
    <row r="395" spans="1:49" ht="15.75" customHeight="1" x14ac:dyDescent="0.2">
      <c r="A395" s="58"/>
      <c r="B395" s="58"/>
      <c r="C395" s="58"/>
      <c r="D395" s="58"/>
      <c r="E395" s="58"/>
      <c r="F395" s="58"/>
      <c r="G395" s="58"/>
      <c r="H395" s="58"/>
      <c r="I395" s="58"/>
      <c r="J395" s="58"/>
      <c r="K395" s="58"/>
      <c r="L395" s="58"/>
      <c r="M395" s="58"/>
      <c r="N395" s="58"/>
      <c r="O395" s="58"/>
      <c r="P395" s="58"/>
      <c r="Q395" s="58"/>
      <c r="R395" s="58"/>
      <c r="S395" s="58"/>
      <c r="T395" s="58"/>
      <c r="U395" s="58"/>
      <c r="V395" s="58"/>
      <c r="W395" s="58"/>
      <c r="X395" s="58"/>
      <c r="Y395" s="58"/>
      <c r="Z395" s="58"/>
      <c r="AA395" s="58"/>
      <c r="AB395" s="58"/>
      <c r="AC395" s="58"/>
      <c r="AD395" s="58"/>
      <c r="AE395" s="58"/>
      <c r="AF395" s="58"/>
      <c r="AG395" s="58"/>
      <c r="AH395" s="58"/>
      <c r="AI395" s="58"/>
      <c r="AJ395" s="58"/>
      <c r="AK395" s="58"/>
      <c r="AL395" s="58"/>
      <c r="AM395" s="58"/>
      <c r="AN395" s="58"/>
      <c r="AO395" s="58"/>
      <c r="AP395" s="58"/>
      <c r="AQ395" s="58"/>
      <c r="AR395" s="58"/>
      <c r="AS395" s="58"/>
      <c r="AT395" s="58"/>
      <c r="AU395" s="58"/>
      <c r="AV395" s="58"/>
      <c r="AW395" s="58"/>
    </row>
    <row r="396" spans="1:49" ht="15.75" customHeight="1" x14ac:dyDescent="0.2">
      <c r="A396" s="58"/>
      <c r="B396" s="58"/>
      <c r="C396" s="58"/>
      <c r="D396" s="58"/>
      <c r="E396" s="58"/>
      <c r="F396" s="58"/>
      <c r="G396" s="58"/>
      <c r="H396" s="58"/>
      <c r="I396" s="58"/>
      <c r="J396" s="58"/>
      <c r="K396" s="58"/>
      <c r="L396" s="58"/>
      <c r="M396" s="58"/>
      <c r="N396" s="58"/>
      <c r="O396" s="58"/>
      <c r="P396" s="58"/>
      <c r="Q396" s="58"/>
      <c r="R396" s="58"/>
      <c r="S396" s="58"/>
      <c r="T396" s="58"/>
      <c r="U396" s="58"/>
      <c r="V396" s="58"/>
      <c r="W396" s="58"/>
      <c r="X396" s="58"/>
      <c r="Y396" s="58"/>
      <c r="Z396" s="58"/>
      <c r="AA396" s="58"/>
      <c r="AB396" s="58"/>
      <c r="AC396" s="58"/>
      <c r="AD396" s="58"/>
      <c r="AE396" s="58"/>
      <c r="AF396" s="58"/>
      <c r="AG396" s="58"/>
      <c r="AH396" s="58"/>
      <c r="AI396" s="58"/>
      <c r="AJ396" s="58"/>
      <c r="AK396" s="58"/>
      <c r="AL396" s="58"/>
      <c r="AM396" s="58"/>
      <c r="AN396" s="58"/>
      <c r="AO396" s="58"/>
      <c r="AP396" s="58"/>
      <c r="AQ396" s="58"/>
      <c r="AR396" s="58"/>
      <c r="AS396" s="58"/>
      <c r="AT396" s="58"/>
      <c r="AU396" s="58"/>
      <c r="AV396" s="58"/>
      <c r="AW396" s="58"/>
    </row>
    <row r="397" spans="1:49" ht="15.75" customHeight="1" x14ac:dyDescent="0.2">
      <c r="A397" s="58"/>
      <c r="B397" s="58"/>
      <c r="C397" s="58"/>
      <c r="D397" s="58"/>
      <c r="E397" s="58"/>
      <c r="F397" s="58"/>
      <c r="G397" s="58"/>
      <c r="H397" s="58"/>
      <c r="I397" s="58"/>
      <c r="J397" s="58"/>
      <c r="K397" s="58"/>
      <c r="L397" s="58"/>
      <c r="M397" s="58"/>
      <c r="N397" s="58"/>
      <c r="O397" s="58"/>
      <c r="P397" s="58"/>
      <c r="Q397" s="58"/>
      <c r="R397" s="58"/>
      <c r="S397" s="58"/>
      <c r="T397" s="58"/>
      <c r="U397" s="58"/>
      <c r="V397" s="58"/>
      <c r="W397" s="58"/>
      <c r="X397" s="58"/>
      <c r="Y397" s="58"/>
      <c r="Z397" s="58"/>
      <c r="AA397" s="58"/>
      <c r="AB397" s="58"/>
      <c r="AC397" s="58"/>
      <c r="AD397" s="58"/>
      <c r="AE397" s="58"/>
      <c r="AF397" s="58"/>
      <c r="AG397" s="58"/>
      <c r="AH397" s="58"/>
      <c r="AI397" s="58"/>
      <c r="AJ397" s="58"/>
      <c r="AK397" s="58"/>
      <c r="AL397" s="58"/>
      <c r="AM397" s="58"/>
      <c r="AN397" s="58"/>
      <c r="AO397" s="58"/>
      <c r="AP397" s="58"/>
      <c r="AQ397" s="58"/>
      <c r="AR397" s="58"/>
      <c r="AS397" s="58"/>
      <c r="AT397" s="58"/>
      <c r="AU397" s="58"/>
      <c r="AV397" s="58"/>
      <c r="AW397" s="58"/>
    </row>
    <row r="398" spans="1:49" ht="15.75" customHeight="1" x14ac:dyDescent="0.2">
      <c r="A398" s="58"/>
      <c r="B398" s="58"/>
      <c r="C398" s="58"/>
      <c r="D398" s="58"/>
      <c r="E398" s="58"/>
      <c r="F398" s="58"/>
      <c r="G398" s="58"/>
      <c r="H398" s="58"/>
      <c r="I398" s="58"/>
      <c r="J398" s="58"/>
      <c r="K398" s="58"/>
      <c r="L398" s="58"/>
      <c r="M398" s="58"/>
      <c r="N398" s="58"/>
      <c r="O398" s="58"/>
      <c r="P398" s="58"/>
      <c r="Q398" s="58"/>
      <c r="R398" s="58"/>
      <c r="S398" s="58"/>
      <c r="T398" s="58"/>
      <c r="U398" s="58"/>
      <c r="V398" s="58"/>
      <c r="W398" s="58"/>
      <c r="X398" s="58"/>
      <c r="Y398" s="58"/>
      <c r="Z398" s="58"/>
      <c r="AA398" s="58"/>
      <c r="AB398" s="58"/>
      <c r="AC398" s="58"/>
      <c r="AD398" s="58"/>
      <c r="AE398" s="58"/>
      <c r="AF398" s="58"/>
      <c r="AG398" s="58"/>
      <c r="AH398" s="58"/>
      <c r="AI398" s="58"/>
      <c r="AJ398" s="58"/>
      <c r="AK398" s="58"/>
      <c r="AL398" s="58"/>
      <c r="AM398" s="58"/>
      <c r="AN398" s="58"/>
      <c r="AO398" s="58"/>
      <c r="AP398" s="58"/>
      <c r="AQ398" s="58"/>
      <c r="AR398" s="58"/>
      <c r="AS398" s="58"/>
      <c r="AT398" s="58"/>
      <c r="AU398" s="58"/>
      <c r="AV398" s="58"/>
      <c r="AW398" s="58"/>
    </row>
    <row r="399" spans="1:49" ht="15.75" customHeight="1" x14ac:dyDescent="0.2">
      <c r="A399" s="58"/>
      <c r="B399" s="58"/>
      <c r="C399" s="58"/>
      <c r="D399" s="58"/>
      <c r="E399" s="58"/>
      <c r="F399" s="58"/>
      <c r="G399" s="58"/>
      <c r="H399" s="58"/>
      <c r="I399" s="58"/>
      <c r="J399" s="58"/>
      <c r="K399" s="58"/>
      <c r="L399" s="58"/>
      <c r="M399" s="58"/>
      <c r="N399" s="58"/>
      <c r="O399" s="58"/>
      <c r="P399" s="58"/>
      <c r="Q399" s="58"/>
      <c r="R399" s="58"/>
      <c r="S399" s="58"/>
      <c r="T399" s="58"/>
      <c r="U399" s="58"/>
      <c r="V399" s="58"/>
      <c r="W399" s="58"/>
      <c r="X399" s="58"/>
      <c r="Y399" s="58"/>
      <c r="Z399" s="58"/>
      <c r="AA399" s="58"/>
      <c r="AB399" s="58"/>
      <c r="AC399" s="58"/>
      <c r="AD399" s="58"/>
      <c r="AE399" s="58"/>
      <c r="AF399" s="58"/>
      <c r="AG399" s="58"/>
      <c r="AH399" s="58"/>
      <c r="AI399" s="58"/>
      <c r="AJ399" s="58"/>
      <c r="AK399" s="58"/>
      <c r="AL399" s="58"/>
      <c r="AM399" s="58"/>
      <c r="AN399" s="58"/>
      <c r="AO399" s="58"/>
      <c r="AP399" s="58"/>
      <c r="AQ399" s="58"/>
      <c r="AR399" s="58"/>
      <c r="AS399" s="58"/>
      <c r="AT399" s="58"/>
      <c r="AU399" s="58"/>
      <c r="AV399" s="58"/>
      <c r="AW399" s="58"/>
    </row>
    <row r="400" spans="1:49" ht="15.75" customHeight="1" x14ac:dyDescent="0.2">
      <c r="A400" s="58"/>
      <c r="B400" s="58"/>
      <c r="C400" s="58"/>
      <c r="D400" s="58"/>
      <c r="E400" s="58"/>
      <c r="F400" s="58"/>
      <c r="G400" s="58"/>
      <c r="H400" s="58"/>
      <c r="I400" s="58"/>
      <c r="J400" s="58"/>
      <c r="K400" s="58"/>
      <c r="L400" s="58"/>
      <c r="M400" s="58"/>
      <c r="N400" s="58"/>
      <c r="O400" s="58"/>
      <c r="P400" s="58"/>
      <c r="Q400" s="58"/>
      <c r="R400" s="58"/>
      <c r="S400" s="58"/>
      <c r="T400" s="58"/>
      <c r="U400" s="58"/>
      <c r="V400" s="58"/>
      <c r="W400" s="58"/>
      <c r="X400" s="58"/>
      <c r="Y400" s="58"/>
      <c r="Z400" s="58"/>
      <c r="AA400" s="58"/>
      <c r="AB400" s="58"/>
      <c r="AC400" s="58"/>
      <c r="AD400" s="58"/>
      <c r="AE400" s="58"/>
      <c r="AF400" s="58"/>
      <c r="AG400" s="58"/>
      <c r="AH400" s="58"/>
      <c r="AI400" s="58"/>
      <c r="AJ400" s="58"/>
      <c r="AK400" s="58"/>
      <c r="AL400" s="58"/>
      <c r="AM400" s="58"/>
      <c r="AN400" s="58"/>
      <c r="AO400" s="58"/>
      <c r="AP400" s="58"/>
      <c r="AQ400" s="58"/>
      <c r="AR400" s="58"/>
      <c r="AS400" s="58"/>
      <c r="AT400" s="58"/>
      <c r="AU400" s="58"/>
      <c r="AV400" s="58"/>
      <c r="AW400" s="58"/>
    </row>
    <row r="401" spans="1:49" ht="15.75" customHeight="1" x14ac:dyDescent="0.2">
      <c r="A401" s="58"/>
      <c r="B401" s="58"/>
      <c r="C401" s="58"/>
      <c r="D401" s="58"/>
      <c r="E401" s="58"/>
      <c r="F401" s="58"/>
      <c r="G401" s="58"/>
      <c r="H401" s="58"/>
      <c r="I401" s="58"/>
      <c r="J401" s="58"/>
      <c r="K401" s="58"/>
      <c r="L401" s="58"/>
      <c r="M401" s="58"/>
      <c r="N401" s="58"/>
      <c r="O401" s="58"/>
      <c r="P401" s="58"/>
      <c r="Q401" s="58"/>
      <c r="R401" s="58"/>
      <c r="S401" s="58"/>
      <c r="T401" s="58"/>
      <c r="U401" s="58"/>
      <c r="V401" s="58"/>
      <c r="W401" s="58"/>
      <c r="X401" s="58"/>
      <c r="Y401" s="58"/>
      <c r="Z401" s="58"/>
      <c r="AA401" s="58"/>
      <c r="AB401" s="58"/>
      <c r="AC401" s="58"/>
      <c r="AD401" s="58"/>
      <c r="AE401" s="58"/>
      <c r="AF401" s="58"/>
      <c r="AG401" s="58"/>
      <c r="AH401" s="58"/>
      <c r="AI401" s="58"/>
      <c r="AJ401" s="58"/>
      <c r="AK401" s="58"/>
      <c r="AL401" s="58"/>
      <c r="AM401" s="58"/>
      <c r="AN401" s="58"/>
      <c r="AO401" s="58"/>
      <c r="AP401" s="58"/>
      <c r="AQ401" s="58"/>
      <c r="AR401" s="58"/>
      <c r="AS401" s="58"/>
      <c r="AT401" s="58"/>
      <c r="AU401" s="58"/>
      <c r="AV401" s="58"/>
      <c r="AW401" s="58"/>
    </row>
    <row r="402" spans="1:49" ht="15.75" customHeight="1" x14ac:dyDescent="0.2">
      <c r="A402" s="58"/>
      <c r="B402" s="58"/>
      <c r="C402" s="58"/>
      <c r="D402" s="58"/>
      <c r="E402" s="58"/>
      <c r="F402" s="58"/>
      <c r="G402" s="58"/>
      <c r="H402" s="58"/>
      <c r="I402" s="58"/>
      <c r="J402" s="58"/>
      <c r="K402" s="58"/>
      <c r="L402" s="58"/>
      <c r="M402" s="58"/>
      <c r="N402" s="58"/>
      <c r="O402" s="58"/>
      <c r="P402" s="58"/>
      <c r="Q402" s="58"/>
      <c r="R402" s="58"/>
      <c r="S402" s="58"/>
      <c r="T402" s="58"/>
      <c r="U402" s="58"/>
      <c r="V402" s="58"/>
      <c r="W402" s="58"/>
      <c r="X402" s="58"/>
      <c r="Y402" s="58"/>
      <c r="Z402" s="58"/>
      <c r="AA402" s="58"/>
      <c r="AB402" s="58"/>
      <c r="AC402" s="58"/>
      <c r="AD402" s="58"/>
      <c r="AE402" s="58"/>
      <c r="AF402" s="58"/>
      <c r="AG402" s="58"/>
      <c r="AH402" s="58"/>
      <c r="AI402" s="58"/>
      <c r="AJ402" s="58"/>
      <c r="AK402" s="58"/>
      <c r="AL402" s="58"/>
      <c r="AM402" s="58"/>
      <c r="AN402" s="58"/>
      <c r="AO402" s="58"/>
      <c r="AP402" s="58"/>
      <c r="AQ402" s="58"/>
      <c r="AR402" s="58"/>
      <c r="AS402" s="58"/>
      <c r="AT402" s="58"/>
      <c r="AU402" s="58"/>
      <c r="AV402" s="58"/>
      <c r="AW402" s="58"/>
    </row>
    <row r="403" spans="1:49" ht="15.75" customHeight="1" x14ac:dyDescent="0.2">
      <c r="A403" s="58"/>
      <c r="B403" s="58"/>
      <c r="C403" s="58"/>
      <c r="D403" s="58"/>
      <c r="E403" s="58"/>
      <c r="F403" s="58"/>
      <c r="G403" s="58"/>
      <c r="H403" s="58"/>
      <c r="I403" s="58"/>
      <c r="J403" s="58"/>
      <c r="K403" s="58"/>
      <c r="L403" s="58"/>
      <c r="M403" s="58"/>
      <c r="N403" s="58"/>
      <c r="O403" s="58"/>
      <c r="P403" s="58"/>
      <c r="Q403" s="58"/>
      <c r="R403" s="58"/>
      <c r="S403" s="58"/>
      <c r="T403" s="58"/>
      <c r="U403" s="58"/>
      <c r="V403" s="58"/>
      <c r="W403" s="58"/>
      <c r="X403" s="58"/>
      <c r="Y403" s="58"/>
      <c r="Z403" s="58"/>
      <c r="AA403" s="58"/>
      <c r="AB403" s="58"/>
      <c r="AC403" s="58"/>
      <c r="AD403" s="58"/>
      <c r="AE403" s="58"/>
      <c r="AF403" s="58"/>
      <c r="AG403" s="58"/>
      <c r="AH403" s="58"/>
      <c r="AI403" s="58"/>
      <c r="AJ403" s="58"/>
      <c r="AK403" s="58"/>
      <c r="AL403" s="58"/>
      <c r="AM403" s="58"/>
      <c r="AN403" s="58"/>
      <c r="AO403" s="58"/>
      <c r="AP403" s="58"/>
      <c r="AQ403" s="58"/>
      <c r="AR403" s="58"/>
      <c r="AS403" s="58"/>
      <c r="AT403" s="58"/>
      <c r="AU403" s="58"/>
      <c r="AV403" s="58"/>
      <c r="AW403" s="58"/>
    </row>
    <row r="404" spans="1:49" ht="15.75" customHeight="1" x14ac:dyDescent="0.2">
      <c r="A404" s="58"/>
      <c r="B404" s="58"/>
      <c r="C404" s="58"/>
      <c r="D404" s="58"/>
      <c r="E404" s="58"/>
      <c r="F404" s="58"/>
      <c r="G404" s="58"/>
      <c r="H404" s="58"/>
      <c r="I404" s="58"/>
      <c r="J404" s="58"/>
      <c r="K404" s="58"/>
      <c r="L404" s="58"/>
      <c r="M404" s="58"/>
      <c r="N404" s="58"/>
      <c r="O404" s="58"/>
      <c r="P404" s="58"/>
      <c r="Q404" s="58"/>
      <c r="R404" s="58"/>
      <c r="S404" s="58"/>
      <c r="T404" s="58"/>
      <c r="U404" s="58"/>
      <c r="V404" s="58"/>
      <c r="W404" s="58"/>
      <c r="X404" s="58"/>
      <c r="Y404" s="58"/>
      <c r="Z404" s="58"/>
      <c r="AA404" s="58"/>
      <c r="AB404" s="58"/>
      <c r="AC404" s="58"/>
      <c r="AD404" s="58"/>
      <c r="AE404" s="58"/>
      <c r="AF404" s="58"/>
      <c r="AG404" s="58"/>
      <c r="AH404" s="58"/>
      <c r="AI404" s="58"/>
      <c r="AJ404" s="58"/>
      <c r="AK404" s="58"/>
      <c r="AL404" s="58"/>
      <c r="AM404" s="58"/>
      <c r="AN404" s="58"/>
      <c r="AO404" s="58"/>
      <c r="AP404" s="58"/>
      <c r="AQ404" s="58"/>
      <c r="AR404" s="58"/>
      <c r="AS404" s="58"/>
      <c r="AT404" s="58"/>
      <c r="AU404" s="58"/>
      <c r="AV404" s="58"/>
      <c r="AW404" s="58"/>
    </row>
    <row r="405" spans="1:49" ht="15.75" customHeight="1" x14ac:dyDescent="0.2">
      <c r="A405" s="58"/>
      <c r="B405" s="58"/>
      <c r="C405" s="58"/>
      <c r="D405" s="58"/>
      <c r="E405" s="58"/>
      <c r="F405" s="58"/>
      <c r="G405" s="58"/>
      <c r="H405" s="58"/>
      <c r="I405" s="58"/>
      <c r="J405" s="58"/>
      <c r="K405" s="58"/>
      <c r="L405" s="58"/>
      <c r="M405" s="58"/>
      <c r="N405" s="58"/>
      <c r="O405" s="58"/>
      <c r="P405" s="58"/>
      <c r="Q405" s="58"/>
      <c r="R405" s="58"/>
      <c r="S405" s="58"/>
      <c r="T405" s="58"/>
      <c r="U405" s="58"/>
      <c r="V405" s="58"/>
      <c r="W405" s="58"/>
      <c r="X405" s="58"/>
      <c r="Y405" s="58"/>
      <c r="Z405" s="58"/>
      <c r="AA405" s="58"/>
      <c r="AB405" s="58"/>
      <c r="AC405" s="58"/>
      <c r="AD405" s="58"/>
      <c r="AE405" s="58"/>
      <c r="AF405" s="58"/>
      <c r="AG405" s="58"/>
      <c r="AH405" s="58"/>
      <c r="AI405" s="58"/>
      <c r="AJ405" s="58"/>
      <c r="AK405" s="58"/>
      <c r="AL405" s="58"/>
      <c r="AM405" s="58"/>
      <c r="AN405" s="58"/>
      <c r="AO405" s="58"/>
      <c r="AP405" s="58"/>
      <c r="AQ405" s="58"/>
      <c r="AR405" s="58"/>
      <c r="AS405" s="58"/>
      <c r="AT405" s="58"/>
      <c r="AU405" s="58"/>
      <c r="AV405" s="58"/>
      <c r="AW405" s="58"/>
    </row>
    <row r="406" spans="1:49" ht="15.75" customHeight="1" x14ac:dyDescent="0.2">
      <c r="A406" s="58"/>
      <c r="B406" s="58"/>
      <c r="C406" s="58"/>
      <c r="D406" s="58"/>
      <c r="E406" s="58"/>
      <c r="F406" s="58"/>
      <c r="G406" s="58"/>
      <c r="H406" s="58"/>
      <c r="I406" s="58"/>
      <c r="J406" s="58"/>
      <c r="K406" s="58"/>
      <c r="L406" s="58"/>
      <c r="M406" s="58"/>
      <c r="N406" s="58"/>
      <c r="O406" s="58"/>
      <c r="P406" s="58"/>
      <c r="Q406" s="58"/>
      <c r="R406" s="58"/>
      <c r="S406" s="58"/>
      <c r="T406" s="58"/>
      <c r="U406" s="58"/>
      <c r="V406" s="58"/>
      <c r="W406" s="58"/>
      <c r="X406" s="58"/>
      <c r="Y406" s="58"/>
      <c r="Z406" s="58"/>
      <c r="AA406" s="58"/>
      <c r="AB406" s="58"/>
      <c r="AC406" s="58"/>
      <c r="AD406" s="58"/>
      <c r="AE406" s="58"/>
      <c r="AF406" s="58"/>
      <c r="AG406" s="58"/>
      <c r="AH406" s="58"/>
      <c r="AI406" s="58"/>
      <c r="AJ406" s="58"/>
      <c r="AK406" s="58"/>
      <c r="AL406" s="58"/>
      <c r="AM406" s="58"/>
      <c r="AN406" s="58"/>
      <c r="AO406" s="58"/>
      <c r="AP406" s="58"/>
      <c r="AQ406" s="58"/>
      <c r="AR406" s="58"/>
      <c r="AS406" s="58"/>
      <c r="AT406" s="58"/>
      <c r="AU406" s="58"/>
      <c r="AV406" s="58"/>
      <c r="AW406" s="58"/>
    </row>
    <row r="407" spans="1:49" ht="15.75" customHeight="1" x14ac:dyDescent="0.2">
      <c r="A407" s="58"/>
      <c r="B407" s="58"/>
      <c r="C407" s="58"/>
      <c r="D407" s="58"/>
      <c r="E407" s="58"/>
      <c r="F407" s="58"/>
      <c r="G407" s="58"/>
      <c r="H407" s="58"/>
      <c r="I407" s="58"/>
      <c r="J407" s="58"/>
      <c r="K407" s="58"/>
      <c r="L407" s="58"/>
      <c r="M407" s="58"/>
      <c r="N407" s="58"/>
      <c r="O407" s="58"/>
      <c r="P407" s="58"/>
      <c r="Q407" s="58"/>
      <c r="R407" s="58"/>
      <c r="S407" s="58"/>
      <c r="T407" s="58"/>
      <c r="U407" s="58"/>
      <c r="V407" s="58"/>
      <c r="W407" s="58"/>
      <c r="X407" s="58"/>
      <c r="Y407" s="58"/>
      <c r="Z407" s="58"/>
      <c r="AA407" s="58"/>
      <c r="AB407" s="58"/>
      <c r="AC407" s="58"/>
      <c r="AD407" s="58"/>
      <c r="AE407" s="58"/>
      <c r="AF407" s="58"/>
      <c r="AG407" s="58"/>
      <c r="AH407" s="58"/>
      <c r="AI407" s="58"/>
      <c r="AJ407" s="58"/>
      <c r="AK407" s="58"/>
      <c r="AL407" s="58"/>
      <c r="AM407" s="58"/>
      <c r="AN407" s="58"/>
      <c r="AO407" s="58"/>
      <c r="AP407" s="58"/>
      <c r="AQ407" s="58"/>
      <c r="AR407" s="58"/>
      <c r="AS407" s="58"/>
      <c r="AT407" s="58"/>
      <c r="AU407" s="58"/>
      <c r="AV407" s="58"/>
      <c r="AW407" s="58"/>
    </row>
    <row r="408" spans="1:49" ht="15.75" customHeight="1" x14ac:dyDescent="0.2">
      <c r="A408" s="58"/>
      <c r="B408" s="58"/>
      <c r="C408" s="58"/>
      <c r="D408" s="58"/>
      <c r="E408" s="58"/>
      <c r="F408" s="58"/>
      <c r="G408" s="58"/>
      <c r="H408" s="58"/>
      <c r="I408" s="58"/>
      <c r="J408" s="58"/>
      <c r="K408" s="58"/>
      <c r="L408" s="58"/>
      <c r="M408" s="58"/>
      <c r="N408" s="58"/>
      <c r="O408" s="58"/>
      <c r="P408" s="58"/>
      <c r="Q408" s="58"/>
      <c r="R408" s="58"/>
      <c r="S408" s="58"/>
      <c r="T408" s="58"/>
      <c r="U408" s="58"/>
      <c r="V408" s="58"/>
      <c r="W408" s="58"/>
      <c r="X408" s="58"/>
      <c r="Y408" s="58"/>
      <c r="Z408" s="58"/>
      <c r="AA408" s="58"/>
      <c r="AB408" s="58"/>
      <c r="AC408" s="58"/>
      <c r="AD408" s="58"/>
      <c r="AE408" s="58"/>
      <c r="AF408" s="58"/>
      <c r="AG408" s="58"/>
      <c r="AH408" s="58"/>
      <c r="AI408" s="58"/>
      <c r="AJ408" s="58"/>
      <c r="AK408" s="58"/>
      <c r="AL408" s="58"/>
      <c r="AM408" s="58"/>
      <c r="AN408" s="58"/>
      <c r="AO408" s="58"/>
      <c r="AP408" s="58"/>
      <c r="AQ408" s="58"/>
      <c r="AR408" s="58"/>
      <c r="AS408" s="58"/>
      <c r="AT408" s="58"/>
      <c r="AU408" s="58"/>
      <c r="AV408" s="58"/>
      <c r="AW408" s="58"/>
    </row>
    <row r="409" spans="1:49" ht="15.75" customHeight="1" x14ac:dyDescent="0.2">
      <c r="A409" s="58"/>
      <c r="B409" s="58"/>
      <c r="C409" s="58"/>
      <c r="D409" s="58"/>
      <c r="E409" s="58"/>
      <c r="F409" s="58"/>
      <c r="G409" s="58"/>
      <c r="H409" s="58"/>
      <c r="I409" s="58"/>
      <c r="J409" s="58"/>
      <c r="K409" s="58"/>
      <c r="L409" s="58"/>
      <c r="M409" s="58"/>
      <c r="N409" s="58"/>
      <c r="O409" s="58"/>
      <c r="P409" s="58"/>
      <c r="Q409" s="58"/>
      <c r="R409" s="58"/>
      <c r="S409" s="58"/>
      <c r="T409" s="58"/>
      <c r="U409" s="58"/>
      <c r="V409" s="58"/>
      <c r="W409" s="58"/>
      <c r="X409" s="58"/>
      <c r="Y409" s="58"/>
      <c r="Z409" s="58"/>
      <c r="AA409" s="58"/>
      <c r="AB409" s="58"/>
      <c r="AC409" s="58"/>
      <c r="AD409" s="58"/>
      <c r="AE409" s="58"/>
      <c r="AF409" s="58"/>
      <c r="AG409" s="58"/>
      <c r="AH409" s="58"/>
      <c r="AI409" s="58"/>
      <c r="AJ409" s="58"/>
      <c r="AK409" s="58"/>
      <c r="AL409" s="58"/>
      <c r="AM409" s="58"/>
      <c r="AN409" s="58"/>
      <c r="AO409" s="58"/>
      <c r="AP409" s="58"/>
      <c r="AQ409" s="58"/>
      <c r="AR409" s="58"/>
      <c r="AS409" s="58"/>
      <c r="AT409" s="58"/>
      <c r="AU409" s="58"/>
      <c r="AV409" s="58"/>
      <c r="AW409" s="58"/>
    </row>
    <row r="410" spans="1:49" ht="15.75" customHeight="1" x14ac:dyDescent="0.2">
      <c r="A410" s="58"/>
      <c r="B410" s="58"/>
      <c r="C410" s="58"/>
      <c r="D410" s="58"/>
      <c r="E410" s="58"/>
      <c r="F410" s="58"/>
      <c r="G410" s="58"/>
      <c r="H410" s="58"/>
      <c r="I410" s="58"/>
      <c r="J410" s="58"/>
      <c r="K410" s="58"/>
      <c r="L410" s="58"/>
      <c r="M410" s="58"/>
      <c r="N410" s="58"/>
      <c r="O410" s="58"/>
      <c r="P410" s="58"/>
      <c r="Q410" s="58"/>
      <c r="R410" s="58"/>
      <c r="S410" s="58"/>
      <c r="T410" s="58"/>
      <c r="U410" s="58"/>
      <c r="V410" s="58"/>
      <c r="W410" s="58"/>
      <c r="X410" s="58"/>
      <c r="Y410" s="58"/>
      <c r="Z410" s="58"/>
      <c r="AA410" s="58"/>
      <c r="AB410" s="58"/>
      <c r="AC410" s="58"/>
      <c r="AD410" s="58"/>
      <c r="AE410" s="58"/>
      <c r="AF410" s="58"/>
      <c r="AG410" s="58"/>
      <c r="AH410" s="58"/>
      <c r="AI410" s="58"/>
      <c r="AJ410" s="58"/>
      <c r="AK410" s="58"/>
      <c r="AL410" s="58"/>
      <c r="AM410" s="58"/>
      <c r="AN410" s="58"/>
      <c r="AO410" s="58"/>
      <c r="AP410" s="58"/>
      <c r="AQ410" s="58"/>
      <c r="AR410" s="58"/>
      <c r="AS410" s="58"/>
      <c r="AT410" s="58"/>
      <c r="AU410" s="58"/>
      <c r="AV410" s="58"/>
      <c r="AW410" s="58"/>
    </row>
    <row r="411" spans="1:49" ht="15.75" customHeight="1" x14ac:dyDescent="0.2">
      <c r="A411" s="58"/>
      <c r="B411" s="58"/>
      <c r="C411" s="58"/>
      <c r="D411" s="58"/>
      <c r="E411" s="58"/>
      <c r="F411" s="58"/>
      <c r="G411" s="58"/>
      <c r="H411" s="58"/>
      <c r="I411" s="58"/>
      <c r="J411" s="58"/>
      <c r="K411" s="58"/>
      <c r="L411" s="58"/>
      <c r="M411" s="58"/>
      <c r="N411" s="58"/>
      <c r="O411" s="58"/>
      <c r="P411" s="58"/>
      <c r="Q411" s="58"/>
      <c r="R411" s="58"/>
      <c r="S411" s="58"/>
      <c r="T411" s="58"/>
      <c r="U411" s="58"/>
      <c r="V411" s="58"/>
      <c r="W411" s="58"/>
      <c r="X411" s="58"/>
      <c r="Y411" s="58"/>
      <c r="Z411" s="58"/>
      <c r="AA411" s="58"/>
      <c r="AB411" s="58"/>
      <c r="AC411" s="58"/>
      <c r="AD411" s="58"/>
      <c r="AE411" s="58"/>
      <c r="AF411" s="58"/>
      <c r="AG411" s="58"/>
      <c r="AH411" s="58"/>
      <c r="AI411" s="58"/>
      <c r="AJ411" s="58"/>
      <c r="AK411" s="58"/>
      <c r="AL411" s="58"/>
      <c r="AM411" s="58"/>
      <c r="AN411" s="58"/>
      <c r="AO411" s="58"/>
      <c r="AP411" s="58"/>
      <c r="AQ411" s="58"/>
      <c r="AR411" s="58"/>
      <c r="AS411" s="58"/>
      <c r="AT411" s="58"/>
      <c r="AU411" s="58"/>
      <c r="AV411" s="58"/>
      <c r="AW411" s="58"/>
    </row>
    <row r="412" spans="1:49" ht="15.75" customHeight="1" x14ac:dyDescent="0.2">
      <c r="A412" s="58"/>
      <c r="B412" s="58"/>
      <c r="C412" s="58"/>
      <c r="D412" s="58"/>
      <c r="E412" s="58"/>
      <c r="F412" s="58"/>
      <c r="G412" s="58"/>
      <c r="H412" s="58"/>
      <c r="I412" s="58"/>
      <c r="J412" s="58"/>
      <c r="K412" s="58"/>
      <c r="L412" s="58"/>
      <c r="M412" s="58"/>
      <c r="N412" s="58"/>
      <c r="O412" s="58"/>
      <c r="P412" s="58"/>
      <c r="Q412" s="58"/>
      <c r="R412" s="58"/>
      <c r="S412" s="58"/>
      <c r="T412" s="58"/>
      <c r="U412" s="58"/>
      <c r="V412" s="58"/>
      <c r="W412" s="58"/>
      <c r="X412" s="58"/>
      <c r="Y412" s="58"/>
      <c r="Z412" s="58"/>
      <c r="AA412" s="58"/>
      <c r="AB412" s="58"/>
      <c r="AC412" s="58"/>
      <c r="AD412" s="58"/>
      <c r="AE412" s="58"/>
      <c r="AF412" s="58"/>
      <c r="AG412" s="58"/>
      <c r="AH412" s="58"/>
      <c r="AI412" s="58"/>
      <c r="AJ412" s="58"/>
      <c r="AK412" s="58"/>
      <c r="AL412" s="58"/>
      <c r="AM412" s="58"/>
      <c r="AN412" s="58"/>
      <c r="AO412" s="58"/>
      <c r="AP412" s="58"/>
      <c r="AQ412" s="58"/>
      <c r="AR412" s="58"/>
      <c r="AS412" s="58"/>
      <c r="AT412" s="58"/>
      <c r="AU412" s="58"/>
      <c r="AV412" s="58"/>
      <c r="AW412" s="58"/>
    </row>
    <row r="413" spans="1:49" ht="15.75" customHeight="1" x14ac:dyDescent="0.2">
      <c r="A413" s="58"/>
      <c r="B413" s="58"/>
      <c r="C413" s="58"/>
      <c r="D413" s="58"/>
      <c r="E413" s="58"/>
      <c r="F413" s="58"/>
      <c r="G413" s="58"/>
      <c r="H413" s="58"/>
      <c r="I413" s="58"/>
      <c r="J413" s="58"/>
      <c r="K413" s="58"/>
      <c r="L413" s="58"/>
      <c r="M413" s="58"/>
      <c r="N413" s="58"/>
      <c r="O413" s="58"/>
      <c r="P413" s="58"/>
      <c r="Q413" s="58"/>
      <c r="R413" s="58"/>
      <c r="S413" s="58"/>
      <c r="T413" s="58"/>
      <c r="U413" s="58"/>
      <c r="V413" s="58"/>
      <c r="W413" s="58"/>
      <c r="X413" s="58"/>
      <c r="Y413" s="58"/>
      <c r="Z413" s="58"/>
      <c r="AA413" s="58"/>
      <c r="AB413" s="58"/>
      <c r="AC413" s="58"/>
      <c r="AD413" s="58"/>
      <c r="AE413" s="58"/>
      <c r="AF413" s="58"/>
      <c r="AG413" s="58"/>
      <c r="AH413" s="58"/>
      <c r="AI413" s="58"/>
      <c r="AJ413" s="58"/>
      <c r="AK413" s="58"/>
      <c r="AL413" s="58"/>
      <c r="AM413" s="58"/>
      <c r="AN413" s="58"/>
      <c r="AO413" s="58"/>
      <c r="AP413" s="58"/>
      <c r="AQ413" s="58"/>
      <c r="AR413" s="58"/>
      <c r="AS413" s="58"/>
      <c r="AT413" s="58"/>
      <c r="AU413" s="58"/>
      <c r="AV413" s="58"/>
      <c r="AW413" s="58"/>
    </row>
    <row r="414" spans="1:49" ht="15.75" customHeight="1" x14ac:dyDescent="0.2">
      <c r="A414" s="58"/>
      <c r="B414" s="58"/>
      <c r="C414" s="58"/>
      <c r="D414" s="58"/>
      <c r="E414" s="58"/>
      <c r="F414" s="58"/>
      <c r="G414" s="58"/>
      <c r="H414" s="58"/>
      <c r="I414" s="58"/>
      <c r="J414" s="58"/>
      <c r="K414" s="58"/>
      <c r="L414" s="58"/>
      <c r="M414" s="58"/>
      <c r="N414" s="58"/>
      <c r="O414" s="58"/>
      <c r="P414" s="58"/>
      <c r="Q414" s="58"/>
      <c r="R414" s="58"/>
      <c r="S414" s="58"/>
      <c r="T414" s="58"/>
      <c r="U414" s="58"/>
      <c r="V414" s="58"/>
      <c r="W414" s="58"/>
      <c r="X414" s="58"/>
      <c r="Y414" s="58"/>
      <c r="Z414" s="58"/>
      <c r="AA414" s="58"/>
      <c r="AB414" s="58"/>
      <c r="AC414" s="58"/>
      <c r="AD414" s="58"/>
      <c r="AE414" s="58"/>
      <c r="AF414" s="58"/>
      <c r="AG414" s="58"/>
      <c r="AH414" s="58"/>
      <c r="AI414" s="58"/>
      <c r="AJ414" s="58"/>
      <c r="AK414" s="58"/>
      <c r="AL414" s="58"/>
      <c r="AM414" s="58"/>
      <c r="AN414" s="58"/>
      <c r="AO414" s="58"/>
      <c r="AP414" s="58"/>
      <c r="AQ414" s="58"/>
      <c r="AR414" s="58"/>
      <c r="AS414" s="58"/>
      <c r="AT414" s="58"/>
      <c r="AU414" s="58"/>
      <c r="AV414" s="58"/>
      <c r="AW414" s="58"/>
    </row>
    <row r="415" spans="1:49" ht="15.75" customHeight="1" x14ac:dyDescent="0.2">
      <c r="A415" s="58"/>
      <c r="B415" s="58"/>
      <c r="C415" s="58"/>
      <c r="D415" s="58"/>
      <c r="E415" s="58"/>
      <c r="F415" s="58"/>
      <c r="G415" s="58"/>
      <c r="H415" s="58"/>
      <c r="I415" s="58"/>
      <c r="J415" s="58"/>
      <c r="K415" s="58"/>
      <c r="L415" s="58"/>
      <c r="M415" s="58"/>
      <c r="N415" s="58"/>
      <c r="O415" s="58"/>
      <c r="P415" s="58"/>
      <c r="Q415" s="58"/>
      <c r="R415" s="58"/>
      <c r="S415" s="58"/>
      <c r="T415" s="58"/>
      <c r="U415" s="58"/>
      <c r="V415" s="58"/>
      <c r="W415" s="58"/>
      <c r="X415" s="58"/>
      <c r="Y415" s="58"/>
      <c r="Z415" s="58"/>
      <c r="AA415" s="58"/>
      <c r="AB415" s="58"/>
      <c r="AC415" s="58"/>
      <c r="AD415" s="58"/>
      <c r="AE415" s="58"/>
      <c r="AF415" s="58"/>
      <c r="AG415" s="58"/>
      <c r="AH415" s="58"/>
      <c r="AI415" s="58"/>
      <c r="AJ415" s="58"/>
      <c r="AK415" s="58"/>
      <c r="AL415" s="58"/>
      <c r="AM415" s="58"/>
      <c r="AN415" s="58"/>
      <c r="AO415" s="58"/>
      <c r="AP415" s="58"/>
      <c r="AQ415" s="58"/>
      <c r="AR415" s="58"/>
      <c r="AS415" s="58"/>
      <c r="AT415" s="58"/>
      <c r="AU415" s="58"/>
      <c r="AV415" s="58"/>
      <c r="AW415" s="58"/>
    </row>
    <row r="416" spans="1:49" ht="15.75" customHeight="1" x14ac:dyDescent="0.2">
      <c r="A416" s="58"/>
      <c r="B416" s="58"/>
      <c r="C416" s="58"/>
      <c r="D416" s="58"/>
      <c r="E416" s="58"/>
      <c r="F416" s="58"/>
      <c r="G416" s="58"/>
      <c r="H416" s="58"/>
      <c r="I416" s="58"/>
      <c r="J416" s="58"/>
      <c r="K416" s="58"/>
      <c r="L416" s="58"/>
      <c r="M416" s="58"/>
      <c r="N416" s="58"/>
      <c r="O416" s="58"/>
      <c r="P416" s="58"/>
      <c r="Q416" s="58"/>
      <c r="R416" s="58"/>
      <c r="S416" s="58"/>
      <c r="T416" s="58"/>
      <c r="U416" s="58"/>
      <c r="V416" s="58"/>
      <c r="W416" s="58"/>
      <c r="X416" s="58"/>
      <c r="Y416" s="58"/>
      <c r="Z416" s="58"/>
      <c r="AA416" s="58"/>
      <c r="AB416" s="58"/>
      <c r="AC416" s="58"/>
      <c r="AD416" s="58"/>
      <c r="AE416" s="58"/>
      <c r="AF416" s="58"/>
      <c r="AG416" s="58"/>
      <c r="AH416" s="58"/>
      <c r="AI416" s="58"/>
      <c r="AJ416" s="58"/>
      <c r="AK416" s="58"/>
      <c r="AL416" s="58"/>
      <c r="AM416" s="58"/>
      <c r="AN416" s="58"/>
      <c r="AO416" s="58"/>
      <c r="AP416" s="58"/>
      <c r="AQ416" s="58"/>
      <c r="AR416" s="58"/>
      <c r="AS416" s="58"/>
      <c r="AT416" s="58"/>
      <c r="AU416" s="58"/>
      <c r="AV416" s="58"/>
      <c r="AW416" s="58"/>
    </row>
    <row r="417" spans="1:49" ht="15.75" customHeight="1" x14ac:dyDescent="0.2">
      <c r="A417" s="58"/>
      <c r="B417" s="58"/>
      <c r="C417" s="58"/>
      <c r="D417" s="58"/>
      <c r="E417" s="58"/>
      <c r="F417" s="58"/>
      <c r="G417" s="58"/>
      <c r="H417" s="58"/>
      <c r="I417" s="58"/>
      <c r="J417" s="58"/>
      <c r="K417" s="58"/>
      <c r="L417" s="58"/>
      <c r="M417" s="58"/>
      <c r="N417" s="58"/>
      <c r="O417" s="58"/>
      <c r="P417" s="58"/>
      <c r="Q417" s="58"/>
      <c r="R417" s="58"/>
      <c r="S417" s="58"/>
      <c r="T417" s="58"/>
      <c r="U417" s="58"/>
      <c r="V417" s="58"/>
      <c r="W417" s="58"/>
      <c r="X417" s="58"/>
      <c r="Y417" s="58"/>
      <c r="Z417" s="58"/>
      <c r="AA417" s="58"/>
      <c r="AB417" s="58"/>
      <c r="AC417" s="58"/>
      <c r="AD417" s="58"/>
      <c r="AE417" s="58"/>
      <c r="AF417" s="58"/>
      <c r="AG417" s="58"/>
      <c r="AH417" s="58"/>
      <c r="AI417" s="58"/>
      <c r="AJ417" s="58"/>
      <c r="AK417" s="58"/>
      <c r="AL417" s="58"/>
      <c r="AM417" s="58"/>
      <c r="AN417" s="58"/>
      <c r="AO417" s="58"/>
      <c r="AP417" s="58"/>
      <c r="AQ417" s="58"/>
      <c r="AR417" s="58"/>
      <c r="AS417" s="58"/>
      <c r="AT417" s="58"/>
      <c r="AU417" s="58"/>
      <c r="AV417" s="58"/>
      <c r="AW417" s="58"/>
    </row>
    <row r="418" spans="1:49" ht="15.75" customHeight="1" x14ac:dyDescent="0.2">
      <c r="A418" s="58"/>
      <c r="B418" s="58"/>
      <c r="C418" s="58"/>
      <c r="D418" s="58"/>
      <c r="E418" s="58"/>
      <c r="F418" s="58"/>
      <c r="G418" s="58"/>
      <c r="H418" s="58"/>
      <c r="I418" s="58"/>
      <c r="J418" s="58"/>
      <c r="K418" s="58"/>
      <c r="L418" s="58"/>
      <c r="M418" s="58"/>
      <c r="N418" s="58"/>
      <c r="O418" s="58"/>
      <c r="P418" s="58"/>
      <c r="Q418" s="58"/>
      <c r="R418" s="58"/>
      <c r="S418" s="58"/>
      <c r="T418" s="58"/>
      <c r="U418" s="58"/>
      <c r="V418" s="58"/>
      <c r="W418" s="58"/>
      <c r="X418" s="58"/>
      <c r="Y418" s="58"/>
      <c r="Z418" s="58"/>
      <c r="AA418" s="58"/>
      <c r="AB418" s="58"/>
      <c r="AC418" s="58"/>
      <c r="AD418" s="58"/>
      <c r="AE418" s="58"/>
      <c r="AF418" s="58"/>
      <c r="AG418" s="58"/>
      <c r="AH418" s="58"/>
      <c r="AI418" s="58"/>
      <c r="AJ418" s="58"/>
      <c r="AK418" s="58"/>
      <c r="AL418" s="58"/>
      <c r="AM418" s="58"/>
      <c r="AN418" s="58"/>
      <c r="AO418" s="58"/>
      <c r="AP418" s="58"/>
      <c r="AQ418" s="58"/>
      <c r="AR418" s="58"/>
      <c r="AS418" s="58"/>
      <c r="AT418" s="58"/>
      <c r="AU418" s="58"/>
      <c r="AV418" s="58"/>
      <c r="AW418" s="58"/>
    </row>
    <row r="419" spans="1:49" ht="15.75" customHeight="1" x14ac:dyDescent="0.2">
      <c r="A419" s="58"/>
      <c r="B419" s="58"/>
      <c r="C419" s="58"/>
      <c r="D419" s="58"/>
      <c r="E419" s="58"/>
      <c r="F419" s="58"/>
      <c r="G419" s="58"/>
      <c r="H419" s="58"/>
      <c r="I419" s="58"/>
      <c r="J419" s="58"/>
      <c r="K419" s="58"/>
      <c r="L419" s="58"/>
      <c r="M419" s="58"/>
      <c r="N419" s="58"/>
      <c r="O419" s="58"/>
      <c r="P419" s="58"/>
      <c r="Q419" s="58"/>
      <c r="R419" s="58"/>
      <c r="S419" s="58"/>
      <c r="T419" s="58"/>
      <c r="U419" s="58"/>
      <c r="V419" s="58"/>
      <c r="W419" s="58"/>
      <c r="X419" s="58"/>
      <c r="Y419" s="58"/>
      <c r="Z419" s="58"/>
      <c r="AA419" s="58"/>
      <c r="AB419" s="58"/>
      <c r="AC419" s="58"/>
      <c r="AD419" s="58"/>
      <c r="AE419" s="58"/>
      <c r="AF419" s="58"/>
      <c r="AG419" s="58"/>
      <c r="AH419" s="58"/>
      <c r="AI419" s="58"/>
      <c r="AJ419" s="58"/>
      <c r="AK419" s="58"/>
      <c r="AL419" s="58"/>
      <c r="AM419" s="58"/>
      <c r="AN419" s="58"/>
      <c r="AO419" s="58"/>
      <c r="AP419" s="58"/>
      <c r="AQ419" s="58"/>
      <c r="AR419" s="58"/>
      <c r="AS419" s="58"/>
      <c r="AT419" s="58"/>
      <c r="AU419" s="58"/>
      <c r="AV419" s="58"/>
      <c r="AW419" s="58"/>
    </row>
    <row r="420" spans="1:49" ht="15.75" customHeight="1" x14ac:dyDescent="0.2">
      <c r="A420" s="58"/>
      <c r="B420" s="58"/>
      <c r="C420" s="58"/>
      <c r="D420" s="58"/>
      <c r="E420" s="58"/>
      <c r="F420" s="58"/>
      <c r="G420" s="58"/>
      <c r="H420" s="58"/>
      <c r="I420" s="58"/>
      <c r="J420" s="58"/>
      <c r="K420" s="58"/>
      <c r="L420" s="58"/>
      <c r="M420" s="58"/>
      <c r="N420" s="58"/>
      <c r="O420" s="58"/>
      <c r="P420" s="58"/>
      <c r="Q420" s="58"/>
      <c r="R420" s="58"/>
      <c r="S420" s="58"/>
      <c r="T420" s="58"/>
      <c r="U420" s="58"/>
      <c r="V420" s="58"/>
      <c r="W420" s="58"/>
      <c r="X420" s="58"/>
      <c r="Y420" s="58"/>
      <c r="Z420" s="58"/>
      <c r="AA420" s="58"/>
      <c r="AB420" s="58"/>
      <c r="AC420" s="58"/>
      <c r="AD420" s="58"/>
      <c r="AE420" s="58"/>
      <c r="AF420" s="58"/>
      <c r="AG420" s="58"/>
      <c r="AH420" s="58"/>
      <c r="AI420" s="58"/>
      <c r="AJ420" s="58"/>
      <c r="AK420" s="58"/>
      <c r="AL420" s="58"/>
      <c r="AM420" s="58"/>
      <c r="AN420" s="58"/>
      <c r="AO420" s="58"/>
      <c r="AP420" s="58"/>
      <c r="AQ420" s="58"/>
      <c r="AR420" s="58"/>
      <c r="AS420" s="58"/>
      <c r="AT420" s="58"/>
      <c r="AU420" s="58"/>
      <c r="AV420" s="58"/>
      <c r="AW420" s="58"/>
    </row>
    <row r="421" spans="1:49" ht="15.75" customHeight="1" x14ac:dyDescent="0.2">
      <c r="A421" s="58"/>
      <c r="B421" s="58"/>
      <c r="C421" s="58"/>
      <c r="D421" s="58"/>
      <c r="E421" s="58"/>
      <c r="F421" s="58"/>
      <c r="G421" s="58"/>
      <c r="H421" s="58"/>
      <c r="I421" s="58"/>
      <c r="J421" s="58"/>
      <c r="K421" s="58"/>
      <c r="L421" s="58"/>
      <c r="M421" s="58"/>
      <c r="N421" s="58"/>
      <c r="O421" s="58"/>
      <c r="P421" s="58"/>
      <c r="Q421" s="58"/>
      <c r="R421" s="58"/>
      <c r="S421" s="58"/>
      <c r="T421" s="58"/>
      <c r="U421" s="58"/>
      <c r="V421" s="58"/>
      <c r="W421" s="58"/>
      <c r="X421" s="58"/>
      <c r="Y421" s="58"/>
      <c r="Z421" s="58"/>
      <c r="AA421" s="58"/>
      <c r="AB421" s="58"/>
      <c r="AC421" s="58"/>
      <c r="AD421" s="58"/>
      <c r="AE421" s="58"/>
      <c r="AF421" s="58"/>
      <c r="AG421" s="58"/>
      <c r="AH421" s="58"/>
      <c r="AI421" s="58"/>
      <c r="AJ421" s="58"/>
      <c r="AK421" s="58"/>
      <c r="AL421" s="58"/>
      <c r="AM421" s="58"/>
      <c r="AN421" s="58"/>
      <c r="AO421" s="58"/>
      <c r="AP421" s="58"/>
      <c r="AQ421" s="58"/>
      <c r="AR421" s="58"/>
      <c r="AS421" s="58"/>
      <c r="AT421" s="58"/>
      <c r="AU421" s="58"/>
      <c r="AV421" s="58"/>
      <c r="AW421" s="58"/>
    </row>
    <row r="422" spans="1:49" ht="15.75" customHeight="1" x14ac:dyDescent="0.2">
      <c r="A422" s="58"/>
      <c r="B422" s="58"/>
      <c r="C422" s="58"/>
      <c r="D422" s="58"/>
      <c r="E422" s="58"/>
      <c r="F422" s="58"/>
      <c r="G422" s="58"/>
      <c r="H422" s="58"/>
      <c r="I422" s="58"/>
      <c r="J422" s="58"/>
      <c r="K422" s="58"/>
      <c r="L422" s="58"/>
      <c r="M422" s="58"/>
      <c r="N422" s="58"/>
      <c r="O422" s="58"/>
      <c r="P422" s="58"/>
      <c r="Q422" s="58"/>
      <c r="R422" s="58"/>
      <c r="S422" s="58"/>
      <c r="T422" s="58"/>
      <c r="U422" s="58"/>
      <c r="V422" s="58"/>
      <c r="W422" s="58"/>
      <c r="X422" s="58"/>
      <c r="Y422" s="58"/>
      <c r="Z422" s="58"/>
      <c r="AA422" s="58"/>
      <c r="AB422" s="58"/>
      <c r="AC422" s="58"/>
      <c r="AD422" s="58"/>
      <c r="AE422" s="58"/>
      <c r="AF422" s="58"/>
      <c r="AG422" s="58"/>
      <c r="AH422" s="58"/>
      <c r="AI422" s="58"/>
      <c r="AJ422" s="58"/>
      <c r="AK422" s="58"/>
      <c r="AL422" s="58"/>
      <c r="AM422" s="58"/>
      <c r="AN422" s="58"/>
      <c r="AO422" s="58"/>
      <c r="AP422" s="58"/>
      <c r="AQ422" s="58"/>
      <c r="AR422" s="58"/>
      <c r="AS422" s="58"/>
      <c r="AT422" s="58"/>
      <c r="AU422" s="58"/>
      <c r="AV422" s="58"/>
      <c r="AW422" s="58"/>
    </row>
    <row r="423" spans="1:49" ht="15.75" customHeight="1" x14ac:dyDescent="0.2">
      <c r="A423" s="58"/>
      <c r="B423" s="58"/>
      <c r="C423" s="58"/>
      <c r="D423" s="58"/>
      <c r="E423" s="58"/>
      <c r="F423" s="58"/>
      <c r="G423" s="58"/>
      <c r="H423" s="58"/>
      <c r="I423" s="58"/>
      <c r="J423" s="58"/>
      <c r="K423" s="58"/>
      <c r="L423" s="58"/>
      <c r="M423" s="58"/>
      <c r="N423" s="58"/>
      <c r="O423" s="58"/>
      <c r="P423" s="58"/>
      <c r="Q423" s="58"/>
      <c r="R423" s="58"/>
      <c r="S423" s="58"/>
      <c r="T423" s="58"/>
      <c r="U423" s="58"/>
      <c r="V423" s="58"/>
      <c r="W423" s="58"/>
      <c r="X423" s="58"/>
      <c r="Y423" s="58"/>
      <c r="Z423" s="58"/>
      <c r="AA423" s="58"/>
      <c r="AB423" s="58"/>
      <c r="AC423" s="58"/>
      <c r="AD423" s="58"/>
      <c r="AE423" s="58"/>
      <c r="AF423" s="58"/>
      <c r="AG423" s="58"/>
      <c r="AH423" s="58"/>
      <c r="AI423" s="58"/>
      <c r="AJ423" s="58"/>
      <c r="AK423" s="58"/>
      <c r="AL423" s="58"/>
      <c r="AM423" s="58"/>
      <c r="AN423" s="58"/>
      <c r="AO423" s="58"/>
      <c r="AP423" s="58"/>
      <c r="AQ423" s="58"/>
      <c r="AR423" s="58"/>
      <c r="AS423" s="58"/>
      <c r="AT423" s="58"/>
      <c r="AU423" s="58"/>
      <c r="AV423" s="58"/>
      <c r="AW423" s="58"/>
    </row>
    <row r="424" spans="1:49" ht="15.75" customHeight="1" x14ac:dyDescent="0.2">
      <c r="A424" s="58"/>
      <c r="B424" s="58"/>
      <c r="C424" s="58"/>
      <c r="D424" s="58"/>
      <c r="E424" s="58"/>
      <c r="F424" s="58"/>
      <c r="G424" s="58"/>
      <c r="H424" s="58"/>
      <c r="I424" s="58"/>
      <c r="J424" s="58"/>
      <c r="K424" s="58"/>
      <c r="L424" s="58"/>
      <c r="M424" s="58"/>
      <c r="N424" s="58"/>
      <c r="O424" s="58"/>
      <c r="P424" s="58"/>
      <c r="Q424" s="58"/>
      <c r="R424" s="58"/>
      <c r="S424" s="58"/>
      <c r="T424" s="58"/>
      <c r="U424" s="58"/>
      <c r="V424" s="58"/>
      <c r="W424" s="58"/>
      <c r="X424" s="58"/>
      <c r="Y424" s="58"/>
      <c r="Z424" s="58"/>
      <c r="AA424" s="58"/>
      <c r="AB424" s="58"/>
      <c r="AC424" s="58"/>
      <c r="AD424" s="58"/>
      <c r="AE424" s="58"/>
      <c r="AF424" s="58"/>
      <c r="AG424" s="58"/>
      <c r="AH424" s="58"/>
      <c r="AI424" s="58"/>
      <c r="AJ424" s="58"/>
      <c r="AK424" s="58"/>
      <c r="AL424" s="58"/>
      <c r="AM424" s="58"/>
      <c r="AN424" s="58"/>
      <c r="AO424" s="58"/>
      <c r="AP424" s="58"/>
      <c r="AQ424" s="58"/>
      <c r="AR424" s="58"/>
      <c r="AS424" s="58"/>
      <c r="AT424" s="58"/>
      <c r="AU424" s="58"/>
      <c r="AV424" s="58"/>
      <c r="AW424" s="58"/>
    </row>
    <row r="425" spans="1:49" ht="15.75" customHeight="1" x14ac:dyDescent="0.2">
      <c r="A425" s="58"/>
      <c r="B425" s="58"/>
      <c r="C425" s="58"/>
      <c r="D425" s="58"/>
      <c r="E425" s="58"/>
      <c r="F425" s="58"/>
      <c r="G425" s="58"/>
      <c r="H425" s="58"/>
      <c r="I425" s="58"/>
      <c r="J425" s="58"/>
      <c r="K425" s="58"/>
      <c r="L425" s="58"/>
      <c r="M425" s="58"/>
      <c r="N425" s="58"/>
      <c r="O425" s="58"/>
      <c r="P425" s="58"/>
      <c r="Q425" s="58"/>
      <c r="R425" s="58"/>
      <c r="S425" s="58"/>
      <c r="T425" s="58"/>
      <c r="U425" s="58"/>
      <c r="V425" s="58"/>
      <c r="W425" s="58"/>
      <c r="X425" s="58"/>
      <c r="Y425" s="58"/>
      <c r="Z425" s="58"/>
      <c r="AA425" s="58"/>
      <c r="AB425" s="58"/>
      <c r="AC425" s="58"/>
      <c r="AD425" s="58"/>
      <c r="AE425" s="58"/>
      <c r="AF425" s="58"/>
      <c r="AG425" s="58"/>
      <c r="AH425" s="58"/>
      <c r="AI425" s="58"/>
      <c r="AJ425" s="58"/>
      <c r="AK425" s="58"/>
      <c r="AL425" s="58"/>
      <c r="AM425" s="58"/>
      <c r="AN425" s="58"/>
      <c r="AO425" s="58"/>
      <c r="AP425" s="58"/>
      <c r="AQ425" s="58"/>
      <c r="AR425" s="58"/>
      <c r="AS425" s="58"/>
      <c r="AT425" s="58"/>
      <c r="AU425" s="58"/>
      <c r="AV425" s="58"/>
      <c r="AW425" s="58"/>
    </row>
    <row r="426" spans="1:49" ht="15.75" customHeight="1" x14ac:dyDescent="0.2">
      <c r="A426" s="58"/>
      <c r="B426" s="58"/>
      <c r="C426" s="58"/>
      <c r="D426" s="58"/>
      <c r="E426" s="58"/>
      <c r="F426" s="58"/>
      <c r="G426" s="58"/>
      <c r="H426" s="58"/>
      <c r="I426" s="58"/>
      <c r="J426" s="58"/>
      <c r="K426" s="58"/>
      <c r="L426" s="58"/>
      <c r="M426" s="58"/>
      <c r="N426" s="58"/>
      <c r="O426" s="58"/>
      <c r="P426" s="58"/>
      <c r="Q426" s="58"/>
      <c r="R426" s="58"/>
      <c r="S426" s="58"/>
      <c r="T426" s="58"/>
      <c r="U426" s="58"/>
      <c r="V426" s="58"/>
      <c r="W426" s="58"/>
      <c r="X426" s="58"/>
      <c r="Y426" s="58"/>
      <c r="Z426" s="58"/>
      <c r="AA426" s="58"/>
      <c r="AB426" s="58"/>
      <c r="AC426" s="58"/>
      <c r="AD426" s="58"/>
      <c r="AE426" s="58"/>
      <c r="AF426" s="58"/>
      <c r="AG426" s="58"/>
      <c r="AH426" s="58"/>
      <c r="AI426" s="58"/>
      <c r="AJ426" s="58"/>
      <c r="AK426" s="58"/>
      <c r="AL426" s="58"/>
      <c r="AM426" s="58"/>
      <c r="AN426" s="58"/>
      <c r="AO426" s="58"/>
      <c r="AP426" s="58"/>
      <c r="AQ426" s="58"/>
      <c r="AR426" s="58"/>
      <c r="AS426" s="58"/>
      <c r="AT426" s="58"/>
      <c r="AU426" s="58"/>
      <c r="AV426" s="58"/>
      <c r="AW426" s="58"/>
    </row>
    <row r="427" spans="1:49" ht="15.75" customHeight="1" x14ac:dyDescent="0.2">
      <c r="A427" s="58"/>
      <c r="B427" s="58"/>
      <c r="C427" s="58"/>
      <c r="D427" s="58"/>
      <c r="E427" s="58"/>
      <c r="F427" s="58"/>
      <c r="G427" s="58"/>
      <c r="H427" s="58"/>
      <c r="I427" s="58"/>
      <c r="J427" s="58"/>
      <c r="K427" s="58"/>
      <c r="L427" s="58"/>
      <c r="M427" s="58"/>
      <c r="N427" s="58"/>
      <c r="O427" s="58"/>
      <c r="P427" s="58"/>
      <c r="Q427" s="58"/>
      <c r="R427" s="58"/>
      <c r="S427" s="58"/>
      <c r="T427" s="58"/>
      <c r="U427" s="58"/>
      <c r="V427" s="58"/>
      <c r="W427" s="58"/>
      <c r="X427" s="58"/>
      <c r="Y427" s="58"/>
      <c r="Z427" s="58"/>
      <c r="AA427" s="58"/>
      <c r="AB427" s="58"/>
      <c r="AC427" s="58"/>
      <c r="AD427" s="58"/>
      <c r="AE427" s="58"/>
      <c r="AF427" s="58"/>
      <c r="AG427" s="58"/>
      <c r="AH427" s="58"/>
      <c r="AI427" s="58"/>
      <c r="AJ427" s="58"/>
      <c r="AK427" s="58"/>
      <c r="AL427" s="58"/>
      <c r="AM427" s="58"/>
      <c r="AN427" s="58"/>
      <c r="AO427" s="58"/>
      <c r="AP427" s="58"/>
      <c r="AQ427" s="58"/>
      <c r="AR427" s="58"/>
      <c r="AS427" s="58"/>
      <c r="AT427" s="58"/>
      <c r="AU427" s="58"/>
      <c r="AV427" s="58"/>
      <c r="AW427" s="58"/>
    </row>
    <row r="428" spans="1:49" ht="15.75" customHeight="1" x14ac:dyDescent="0.2">
      <c r="A428" s="58"/>
      <c r="B428" s="58"/>
      <c r="C428" s="58"/>
      <c r="D428" s="58"/>
      <c r="E428" s="58"/>
      <c r="F428" s="58"/>
      <c r="G428" s="58"/>
      <c r="H428" s="58"/>
      <c r="I428" s="58"/>
      <c r="J428" s="58"/>
      <c r="K428" s="58"/>
      <c r="L428" s="58"/>
      <c r="M428" s="58"/>
      <c r="N428" s="58"/>
      <c r="O428" s="58"/>
      <c r="P428" s="58"/>
      <c r="Q428" s="58"/>
      <c r="R428" s="58"/>
      <c r="S428" s="58"/>
      <c r="T428" s="58"/>
      <c r="U428" s="58"/>
      <c r="V428" s="58"/>
      <c r="W428" s="58"/>
      <c r="X428" s="58"/>
      <c r="Y428" s="58"/>
      <c r="Z428" s="58"/>
      <c r="AA428" s="58"/>
      <c r="AB428" s="58"/>
      <c r="AC428" s="58"/>
      <c r="AD428" s="58"/>
      <c r="AE428" s="58"/>
      <c r="AF428" s="58"/>
      <c r="AG428" s="58"/>
      <c r="AH428" s="58"/>
      <c r="AI428" s="58"/>
      <c r="AJ428" s="58"/>
      <c r="AK428" s="58"/>
      <c r="AL428" s="58"/>
      <c r="AM428" s="58"/>
      <c r="AN428" s="58"/>
      <c r="AO428" s="58"/>
      <c r="AP428" s="58"/>
      <c r="AQ428" s="58"/>
      <c r="AR428" s="58"/>
      <c r="AS428" s="58"/>
      <c r="AT428" s="58"/>
      <c r="AU428" s="58"/>
      <c r="AV428" s="58"/>
      <c r="AW428" s="58"/>
    </row>
    <row r="429" spans="1:49" ht="15.75" customHeight="1" x14ac:dyDescent="0.2">
      <c r="A429" s="58"/>
      <c r="B429" s="58"/>
      <c r="C429" s="58"/>
      <c r="D429" s="58"/>
      <c r="E429" s="58"/>
      <c r="F429" s="58"/>
      <c r="G429" s="58"/>
      <c r="H429" s="58"/>
      <c r="I429" s="58"/>
      <c r="J429" s="58"/>
      <c r="K429" s="58"/>
      <c r="L429" s="58"/>
      <c r="M429" s="58"/>
      <c r="N429" s="58"/>
      <c r="O429" s="58"/>
      <c r="P429" s="58"/>
      <c r="Q429" s="58"/>
      <c r="R429" s="58"/>
      <c r="S429" s="58"/>
      <c r="T429" s="58"/>
      <c r="U429" s="58"/>
      <c r="V429" s="58"/>
      <c r="W429" s="58"/>
      <c r="X429" s="58"/>
      <c r="Y429" s="58"/>
      <c r="Z429" s="58"/>
      <c r="AA429" s="58"/>
      <c r="AB429" s="58"/>
      <c r="AC429" s="58"/>
      <c r="AD429" s="58"/>
      <c r="AE429" s="58"/>
      <c r="AF429" s="58"/>
      <c r="AG429" s="58"/>
      <c r="AH429" s="58"/>
      <c r="AI429" s="58"/>
      <c r="AJ429" s="58"/>
      <c r="AK429" s="58"/>
      <c r="AL429" s="58"/>
      <c r="AM429" s="58"/>
      <c r="AN429" s="58"/>
      <c r="AO429" s="58"/>
      <c r="AP429" s="58"/>
      <c r="AQ429" s="58"/>
      <c r="AR429" s="58"/>
      <c r="AS429" s="58"/>
      <c r="AT429" s="58"/>
      <c r="AU429" s="58"/>
      <c r="AV429" s="58"/>
      <c r="AW429" s="58"/>
    </row>
    <row r="430" spans="1:49" ht="15.75" customHeight="1" x14ac:dyDescent="0.2">
      <c r="A430" s="58"/>
      <c r="B430" s="58"/>
      <c r="C430" s="58"/>
      <c r="D430" s="58"/>
      <c r="E430" s="58"/>
      <c r="F430" s="58"/>
      <c r="G430" s="58"/>
      <c r="H430" s="58"/>
      <c r="I430" s="58"/>
      <c r="J430" s="58"/>
      <c r="K430" s="58"/>
      <c r="L430" s="58"/>
      <c r="M430" s="58"/>
      <c r="N430" s="58"/>
      <c r="O430" s="58"/>
      <c r="P430" s="58"/>
      <c r="Q430" s="58"/>
      <c r="R430" s="58"/>
      <c r="S430" s="58"/>
      <c r="T430" s="58"/>
      <c r="U430" s="58"/>
      <c r="V430" s="58"/>
      <c r="W430" s="58"/>
      <c r="X430" s="58"/>
      <c r="Y430" s="58"/>
      <c r="Z430" s="58"/>
      <c r="AA430" s="58"/>
      <c r="AB430" s="58"/>
      <c r="AC430" s="58"/>
      <c r="AD430" s="58"/>
      <c r="AE430" s="58"/>
      <c r="AF430" s="58"/>
      <c r="AG430" s="58"/>
      <c r="AH430" s="58"/>
      <c r="AI430" s="58"/>
      <c r="AJ430" s="58"/>
      <c r="AK430" s="58"/>
      <c r="AL430" s="58"/>
      <c r="AM430" s="58"/>
      <c r="AN430" s="58"/>
      <c r="AO430" s="58"/>
      <c r="AP430" s="58"/>
      <c r="AQ430" s="58"/>
      <c r="AR430" s="58"/>
      <c r="AS430" s="58"/>
      <c r="AT430" s="58"/>
      <c r="AU430" s="58"/>
      <c r="AV430" s="58"/>
      <c r="AW430" s="58"/>
    </row>
    <row r="431" spans="1:49" ht="15.75" customHeight="1" x14ac:dyDescent="0.2">
      <c r="A431" s="58"/>
      <c r="B431" s="58"/>
      <c r="C431" s="58"/>
      <c r="D431" s="58"/>
      <c r="E431" s="58"/>
      <c r="F431" s="58"/>
      <c r="G431" s="58"/>
      <c r="H431" s="58"/>
      <c r="I431" s="58"/>
      <c r="J431" s="58"/>
      <c r="K431" s="58"/>
      <c r="L431" s="58"/>
      <c r="M431" s="58"/>
      <c r="N431" s="58"/>
      <c r="O431" s="58"/>
      <c r="P431" s="58"/>
      <c r="Q431" s="58"/>
      <c r="R431" s="58"/>
      <c r="S431" s="58"/>
      <c r="T431" s="58"/>
      <c r="U431" s="58"/>
      <c r="V431" s="58"/>
      <c r="W431" s="58"/>
      <c r="X431" s="58"/>
      <c r="Y431" s="58"/>
      <c r="Z431" s="58"/>
      <c r="AA431" s="58"/>
      <c r="AB431" s="58"/>
      <c r="AC431" s="58"/>
      <c r="AD431" s="58"/>
      <c r="AE431" s="58"/>
      <c r="AF431" s="58"/>
      <c r="AG431" s="58"/>
      <c r="AH431" s="58"/>
      <c r="AI431" s="58"/>
      <c r="AJ431" s="58"/>
      <c r="AK431" s="58"/>
      <c r="AL431" s="58"/>
      <c r="AM431" s="58"/>
      <c r="AN431" s="58"/>
      <c r="AO431" s="58"/>
      <c r="AP431" s="58"/>
      <c r="AQ431" s="58"/>
      <c r="AR431" s="58"/>
      <c r="AS431" s="58"/>
      <c r="AT431" s="58"/>
      <c r="AU431" s="58"/>
      <c r="AV431" s="58"/>
      <c r="AW431" s="58"/>
    </row>
    <row r="432" spans="1:49" ht="15.75" customHeight="1" x14ac:dyDescent="0.2">
      <c r="A432" s="58"/>
      <c r="B432" s="58"/>
      <c r="C432" s="58"/>
      <c r="D432" s="58"/>
      <c r="E432" s="58"/>
      <c r="F432" s="58"/>
      <c r="G432" s="58"/>
      <c r="H432" s="58"/>
      <c r="I432" s="58"/>
      <c r="J432" s="58"/>
      <c r="K432" s="58"/>
      <c r="L432" s="58"/>
      <c r="M432" s="58"/>
      <c r="N432" s="58"/>
      <c r="O432" s="58"/>
      <c r="P432" s="58"/>
      <c r="Q432" s="58"/>
      <c r="R432" s="58"/>
      <c r="S432" s="58"/>
      <c r="T432" s="58"/>
      <c r="U432" s="58"/>
      <c r="V432" s="58"/>
      <c r="W432" s="58"/>
      <c r="X432" s="58"/>
      <c r="Y432" s="58"/>
      <c r="Z432" s="58"/>
      <c r="AA432" s="58"/>
      <c r="AB432" s="58"/>
      <c r="AC432" s="58"/>
      <c r="AD432" s="58"/>
      <c r="AE432" s="58"/>
      <c r="AF432" s="58"/>
      <c r="AG432" s="58"/>
      <c r="AH432" s="58"/>
      <c r="AI432" s="58"/>
      <c r="AJ432" s="58"/>
      <c r="AK432" s="58"/>
      <c r="AL432" s="58"/>
      <c r="AM432" s="58"/>
      <c r="AN432" s="58"/>
      <c r="AO432" s="58"/>
      <c r="AP432" s="58"/>
      <c r="AQ432" s="58"/>
      <c r="AR432" s="58"/>
      <c r="AS432" s="58"/>
      <c r="AT432" s="58"/>
      <c r="AU432" s="58"/>
      <c r="AV432" s="58"/>
      <c r="AW432" s="58"/>
    </row>
    <row r="433" spans="1:49" ht="15.75" customHeight="1" x14ac:dyDescent="0.2">
      <c r="A433" s="58"/>
      <c r="B433" s="58"/>
      <c r="C433" s="58"/>
      <c r="D433" s="58"/>
      <c r="E433" s="58"/>
      <c r="F433" s="58"/>
      <c r="G433" s="58"/>
      <c r="H433" s="58"/>
      <c r="I433" s="58"/>
      <c r="J433" s="58"/>
      <c r="K433" s="58"/>
      <c r="L433" s="58"/>
      <c r="M433" s="58"/>
      <c r="N433" s="58"/>
      <c r="O433" s="58"/>
      <c r="P433" s="58"/>
      <c r="Q433" s="58"/>
      <c r="R433" s="58"/>
      <c r="S433" s="58"/>
      <c r="T433" s="58"/>
      <c r="U433" s="58"/>
      <c r="V433" s="58"/>
      <c r="W433" s="58"/>
      <c r="X433" s="58"/>
      <c r="Y433" s="58"/>
      <c r="Z433" s="58"/>
      <c r="AA433" s="58"/>
      <c r="AB433" s="58"/>
      <c r="AC433" s="58"/>
      <c r="AD433" s="58"/>
      <c r="AE433" s="58"/>
      <c r="AF433" s="58"/>
      <c r="AG433" s="58"/>
      <c r="AH433" s="58"/>
      <c r="AI433" s="58"/>
      <c r="AJ433" s="58"/>
      <c r="AK433" s="58"/>
      <c r="AL433" s="58"/>
      <c r="AM433" s="58"/>
      <c r="AN433" s="58"/>
      <c r="AO433" s="58"/>
      <c r="AP433" s="58"/>
      <c r="AQ433" s="58"/>
      <c r="AR433" s="58"/>
      <c r="AS433" s="58"/>
      <c r="AT433" s="58"/>
      <c r="AU433" s="58"/>
      <c r="AV433" s="58"/>
      <c r="AW433" s="58"/>
    </row>
    <row r="434" spans="1:49" ht="15.75" customHeight="1" x14ac:dyDescent="0.2">
      <c r="A434" s="58"/>
      <c r="B434" s="58"/>
      <c r="C434" s="58"/>
      <c r="D434" s="58"/>
      <c r="E434" s="58"/>
      <c r="F434" s="58"/>
      <c r="G434" s="58"/>
      <c r="H434" s="58"/>
      <c r="I434" s="58"/>
      <c r="J434" s="58"/>
      <c r="K434" s="58"/>
      <c r="L434" s="58"/>
      <c r="M434" s="58"/>
      <c r="N434" s="58"/>
      <c r="O434" s="58"/>
      <c r="P434" s="58"/>
      <c r="Q434" s="58"/>
      <c r="R434" s="58"/>
      <c r="S434" s="58"/>
      <c r="T434" s="58"/>
      <c r="U434" s="58"/>
      <c r="V434" s="58"/>
      <c r="W434" s="58"/>
      <c r="X434" s="58"/>
      <c r="Y434" s="58"/>
      <c r="Z434" s="58"/>
      <c r="AA434" s="58"/>
      <c r="AB434" s="58"/>
      <c r="AC434" s="58"/>
      <c r="AD434" s="58"/>
      <c r="AE434" s="58"/>
      <c r="AF434" s="58"/>
      <c r="AG434" s="58"/>
      <c r="AH434" s="58"/>
      <c r="AI434" s="58"/>
      <c r="AJ434" s="58"/>
      <c r="AK434" s="58"/>
      <c r="AL434" s="58"/>
      <c r="AM434" s="58"/>
      <c r="AN434" s="58"/>
      <c r="AO434" s="58"/>
      <c r="AP434" s="58"/>
      <c r="AQ434" s="58"/>
      <c r="AR434" s="58"/>
      <c r="AS434" s="58"/>
      <c r="AT434" s="58"/>
      <c r="AU434" s="58"/>
      <c r="AV434" s="58"/>
      <c r="AW434" s="58"/>
    </row>
    <row r="435" spans="1:49" ht="15.75" customHeight="1" x14ac:dyDescent="0.2">
      <c r="A435" s="58"/>
      <c r="B435" s="58"/>
      <c r="C435" s="58"/>
      <c r="D435" s="58"/>
      <c r="E435" s="58"/>
      <c r="F435" s="58"/>
      <c r="G435" s="58"/>
      <c r="H435" s="58"/>
      <c r="I435" s="58"/>
      <c r="J435" s="58"/>
      <c r="K435" s="58"/>
      <c r="L435" s="58"/>
      <c r="M435" s="58"/>
      <c r="N435" s="58"/>
      <c r="O435" s="58"/>
      <c r="P435" s="58"/>
      <c r="Q435" s="58"/>
      <c r="R435" s="58"/>
      <c r="S435" s="58"/>
      <c r="T435" s="58"/>
      <c r="U435" s="58"/>
      <c r="V435" s="58"/>
      <c r="W435" s="58"/>
      <c r="X435" s="58"/>
      <c r="Y435" s="58"/>
      <c r="Z435" s="58"/>
      <c r="AA435" s="58"/>
      <c r="AB435" s="58"/>
      <c r="AC435" s="58"/>
      <c r="AD435" s="58"/>
      <c r="AE435" s="58"/>
      <c r="AF435" s="58"/>
      <c r="AG435" s="58"/>
      <c r="AH435" s="58"/>
      <c r="AI435" s="58"/>
      <c r="AJ435" s="58"/>
      <c r="AK435" s="58"/>
      <c r="AL435" s="58"/>
      <c r="AM435" s="58"/>
      <c r="AN435" s="58"/>
      <c r="AO435" s="58"/>
      <c r="AP435" s="58"/>
      <c r="AQ435" s="58"/>
      <c r="AR435" s="58"/>
      <c r="AS435" s="58"/>
      <c r="AT435" s="58"/>
      <c r="AU435" s="58"/>
      <c r="AV435" s="58"/>
      <c r="AW435" s="58"/>
    </row>
    <row r="436" spans="1:49" ht="15.75" customHeight="1" x14ac:dyDescent="0.2">
      <c r="A436" s="58"/>
      <c r="B436" s="58"/>
      <c r="C436" s="58"/>
      <c r="D436" s="58"/>
      <c r="E436" s="58"/>
      <c r="F436" s="58"/>
      <c r="G436" s="58"/>
      <c r="H436" s="58"/>
      <c r="I436" s="58"/>
      <c r="J436" s="58"/>
      <c r="K436" s="58"/>
      <c r="L436" s="58"/>
      <c r="M436" s="58"/>
      <c r="N436" s="58"/>
      <c r="O436" s="58"/>
      <c r="P436" s="58"/>
      <c r="Q436" s="58"/>
      <c r="R436" s="58"/>
      <c r="S436" s="58"/>
      <c r="T436" s="58"/>
      <c r="U436" s="58"/>
      <c r="V436" s="58"/>
      <c r="W436" s="58"/>
      <c r="X436" s="58"/>
      <c r="Y436" s="58"/>
      <c r="Z436" s="58"/>
      <c r="AA436" s="58"/>
      <c r="AB436" s="58"/>
      <c r="AC436" s="58"/>
      <c r="AD436" s="58"/>
      <c r="AE436" s="58"/>
      <c r="AF436" s="58"/>
      <c r="AG436" s="58"/>
      <c r="AH436" s="58"/>
      <c r="AI436" s="58"/>
      <c r="AJ436" s="58"/>
      <c r="AK436" s="58"/>
      <c r="AL436" s="58"/>
      <c r="AM436" s="58"/>
      <c r="AN436" s="58"/>
      <c r="AO436" s="58"/>
      <c r="AP436" s="58"/>
      <c r="AQ436" s="58"/>
      <c r="AR436" s="58"/>
      <c r="AS436" s="58"/>
      <c r="AT436" s="58"/>
      <c r="AU436" s="58"/>
      <c r="AV436" s="58"/>
      <c r="AW436" s="58"/>
    </row>
    <row r="437" spans="1:49" ht="15.75" customHeight="1" x14ac:dyDescent="0.2">
      <c r="A437" s="58"/>
      <c r="B437" s="58"/>
      <c r="C437" s="58"/>
      <c r="D437" s="58"/>
      <c r="E437" s="58"/>
      <c r="F437" s="58"/>
      <c r="G437" s="58"/>
      <c r="H437" s="58"/>
      <c r="I437" s="58"/>
      <c r="J437" s="58"/>
      <c r="K437" s="58"/>
      <c r="L437" s="58"/>
      <c r="M437" s="58"/>
      <c r="N437" s="58"/>
      <c r="O437" s="58"/>
      <c r="P437" s="58"/>
      <c r="Q437" s="58"/>
      <c r="R437" s="58"/>
      <c r="S437" s="58"/>
      <c r="T437" s="58"/>
      <c r="U437" s="58"/>
      <c r="V437" s="58"/>
      <c r="W437" s="58"/>
      <c r="X437" s="58"/>
      <c r="Y437" s="58"/>
      <c r="Z437" s="58"/>
      <c r="AA437" s="58"/>
      <c r="AB437" s="58"/>
      <c r="AC437" s="58"/>
      <c r="AD437" s="58"/>
      <c r="AE437" s="58"/>
      <c r="AF437" s="58"/>
      <c r="AG437" s="58"/>
      <c r="AH437" s="58"/>
      <c r="AI437" s="58"/>
      <c r="AJ437" s="58"/>
      <c r="AK437" s="58"/>
      <c r="AL437" s="58"/>
      <c r="AM437" s="58"/>
      <c r="AN437" s="58"/>
      <c r="AO437" s="58"/>
      <c r="AP437" s="58"/>
      <c r="AQ437" s="58"/>
      <c r="AR437" s="58"/>
      <c r="AS437" s="58"/>
      <c r="AT437" s="58"/>
      <c r="AU437" s="58"/>
      <c r="AV437" s="58"/>
      <c r="AW437" s="58"/>
    </row>
    <row r="438" spans="1:49" ht="15.75" customHeight="1" x14ac:dyDescent="0.2">
      <c r="A438" s="58"/>
      <c r="B438" s="58"/>
      <c r="C438" s="58"/>
      <c r="D438" s="58"/>
      <c r="E438" s="58"/>
      <c r="F438" s="58"/>
      <c r="G438" s="58"/>
      <c r="H438" s="58"/>
      <c r="I438" s="58"/>
      <c r="J438" s="58"/>
      <c r="K438" s="58"/>
      <c r="L438" s="58"/>
      <c r="M438" s="58"/>
      <c r="N438" s="58"/>
      <c r="O438" s="58"/>
      <c r="P438" s="58"/>
      <c r="Q438" s="58"/>
      <c r="R438" s="58"/>
      <c r="S438" s="58"/>
      <c r="T438" s="58"/>
      <c r="U438" s="58"/>
      <c r="V438" s="58"/>
      <c r="W438" s="58"/>
      <c r="X438" s="58"/>
      <c r="Y438" s="58"/>
      <c r="Z438" s="58"/>
      <c r="AA438" s="58"/>
      <c r="AB438" s="58"/>
      <c r="AC438" s="58"/>
      <c r="AD438" s="58"/>
      <c r="AE438" s="58"/>
      <c r="AF438" s="58"/>
      <c r="AG438" s="58"/>
      <c r="AH438" s="58"/>
      <c r="AI438" s="58"/>
      <c r="AJ438" s="58"/>
      <c r="AK438" s="58"/>
      <c r="AL438" s="58"/>
      <c r="AM438" s="58"/>
      <c r="AN438" s="58"/>
      <c r="AO438" s="58"/>
      <c r="AP438" s="58"/>
      <c r="AQ438" s="58"/>
      <c r="AR438" s="58"/>
      <c r="AS438" s="58"/>
      <c r="AT438" s="58"/>
      <c r="AU438" s="58"/>
      <c r="AV438" s="58"/>
      <c r="AW438" s="58"/>
    </row>
    <row r="439" spans="1:49" ht="15.75" customHeight="1" x14ac:dyDescent="0.2">
      <c r="A439" s="58"/>
      <c r="B439" s="58"/>
      <c r="C439" s="58"/>
      <c r="D439" s="58"/>
      <c r="E439" s="58"/>
      <c r="F439" s="58"/>
      <c r="G439" s="58"/>
      <c r="H439" s="58"/>
      <c r="I439" s="58"/>
      <c r="J439" s="58"/>
      <c r="K439" s="58"/>
      <c r="L439" s="58"/>
      <c r="M439" s="58"/>
      <c r="N439" s="58"/>
      <c r="O439" s="58"/>
      <c r="P439" s="58"/>
      <c r="Q439" s="58"/>
      <c r="R439" s="58"/>
      <c r="S439" s="58"/>
      <c r="T439" s="58"/>
      <c r="U439" s="58"/>
      <c r="V439" s="58"/>
      <c r="W439" s="58"/>
      <c r="X439" s="58"/>
      <c r="Y439" s="58"/>
      <c r="Z439" s="58"/>
      <c r="AA439" s="58"/>
      <c r="AB439" s="58"/>
      <c r="AC439" s="58"/>
      <c r="AD439" s="58"/>
      <c r="AE439" s="58"/>
      <c r="AF439" s="58"/>
      <c r="AG439" s="58"/>
      <c r="AH439" s="58"/>
      <c r="AI439" s="58"/>
      <c r="AJ439" s="58"/>
      <c r="AK439" s="58"/>
      <c r="AL439" s="58"/>
      <c r="AM439" s="58"/>
      <c r="AN439" s="58"/>
      <c r="AO439" s="58"/>
      <c r="AP439" s="58"/>
      <c r="AQ439" s="58"/>
      <c r="AR439" s="58"/>
      <c r="AS439" s="58"/>
      <c r="AT439" s="58"/>
      <c r="AU439" s="58"/>
      <c r="AV439" s="58"/>
      <c r="AW439" s="58"/>
    </row>
    <row r="440" spans="1:49" ht="15.75" customHeight="1" x14ac:dyDescent="0.2">
      <c r="A440" s="58"/>
      <c r="B440" s="58"/>
      <c r="C440" s="58"/>
      <c r="D440" s="58"/>
      <c r="E440" s="58"/>
      <c r="F440" s="58"/>
      <c r="G440" s="58"/>
      <c r="H440" s="58"/>
      <c r="I440" s="58"/>
      <c r="J440" s="58"/>
      <c r="K440" s="58"/>
      <c r="L440" s="58"/>
      <c r="M440" s="58"/>
      <c r="N440" s="58"/>
      <c r="O440" s="58"/>
      <c r="P440" s="58"/>
      <c r="Q440" s="58"/>
      <c r="R440" s="58"/>
      <c r="S440" s="58"/>
      <c r="T440" s="58"/>
      <c r="U440" s="58"/>
      <c r="V440" s="58"/>
      <c r="W440" s="58"/>
      <c r="X440" s="58"/>
      <c r="Y440" s="58"/>
      <c r="Z440" s="58"/>
      <c r="AA440" s="58"/>
      <c r="AB440" s="58"/>
      <c r="AC440" s="58"/>
      <c r="AD440" s="58"/>
      <c r="AE440" s="58"/>
      <c r="AF440" s="58"/>
      <c r="AG440" s="58"/>
      <c r="AH440" s="58"/>
      <c r="AI440" s="58"/>
      <c r="AJ440" s="58"/>
      <c r="AK440" s="58"/>
      <c r="AL440" s="58"/>
      <c r="AM440" s="58"/>
      <c r="AN440" s="58"/>
      <c r="AO440" s="58"/>
      <c r="AP440" s="58"/>
      <c r="AQ440" s="58"/>
      <c r="AR440" s="58"/>
      <c r="AS440" s="58"/>
      <c r="AT440" s="58"/>
      <c r="AU440" s="58"/>
      <c r="AV440" s="58"/>
      <c r="AW440" s="58"/>
    </row>
    <row r="441" spans="1:49" ht="15.75" customHeight="1" x14ac:dyDescent="0.2">
      <c r="A441" s="58"/>
      <c r="B441" s="58"/>
      <c r="C441" s="58"/>
      <c r="D441" s="58"/>
      <c r="E441" s="58"/>
      <c r="F441" s="58"/>
      <c r="G441" s="58"/>
      <c r="H441" s="58"/>
      <c r="I441" s="58"/>
      <c r="J441" s="58"/>
      <c r="K441" s="58"/>
      <c r="L441" s="58"/>
      <c r="M441" s="58"/>
      <c r="N441" s="58"/>
      <c r="O441" s="58"/>
      <c r="P441" s="58"/>
      <c r="Q441" s="58"/>
      <c r="R441" s="58"/>
      <c r="S441" s="58"/>
      <c r="T441" s="58"/>
      <c r="U441" s="58"/>
      <c r="V441" s="58"/>
      <c r="W441" s="58"/>
      <c r="X441" s="58"/>
      <c r="Y441" s="58"/>
      <c r="Z441" s="58"/>
      <c r="AA441" s="58"/>
      <c r="AB441" s="58"/>
      <c r="AC441" s="58"/>
      <c r="AD441" s="58"/>
      <c r="AE441" s="58"/>
      <c r="AF441" s="58"/>
      <c r="AG441" s="58"/>
      <c r="AH441" s="58"/>
      <c r="AI441" s="58"/>
      <c r="AJ441" s="58"/>
      <c r="AK441" s="58"/>
      <c r="AL441" s="58"/>
      <c r="AM441" s="58"/>
      <c r="AN441" s="58"/>
      <c r="AO441" s="58"/>
      <c r="AP441" s="58"/>
      <c r="AQ441" s="58"/>
      <c r="AR441" s="58"/>
      <c r="AS441" s="58"/>
      <c r="AT441" s="58"/>
      <c r="AU441" s="58"/>
      <c r="AV441" s="58"/>
      <c r="AW441" s="58"/>
    </row>
    <row r="442" spans="1:49" ht="15.75" customHeight="1" x14ac:dyDescent="0.2">
      <c r="A442" s="58"/>
      <c r="B442" s="58"/>
      <c r="C442" s="58"/>
      <c r="D442" s="58"/>
      <c r="E442" s="58"/>
      <c r="F442" s="58"/>
      <c r="G442" s="58"/>
      <c r="H442" s="58"/>
      <c r="I442" s="58"/>
      <c r="J442" s="58"/>
      <c r="K442" s="58"/>
      <c r="L442" s="58"/>
      <c r="M442" s="58"/>
      <c r="N442" s="58"/>
      <c r="O442" s="58"/>
      <c r="P442" s="58"/>
      <c r="Q442" s="58"/>
      <c r="R442" s="58"/>
      <c r="S442" s="58"/>
      <c r="T442" s="58"/>
      <c r="U442" s="58"/>
      <c r="V442" s="58"/>
      <c r="W442" s="58"/>
      <c r="X442" s="58"/>
      <c r="Y442" s="58"/>
      <c r="Z442" s="58"/>
      <c r="AA442" s="58"/>
      <c r="AB442" s="58"/>
      <c r="AC442" s="58"/>
      <c r="AD442" s="58"/>
      <c r="AE442" s="58"/>
      <c r="AF442" s="58"/>
      <c r="AG442" s="58"/>
      <c r="AH442" s="58"/>
      <c r="AI442" s="58"/>
      <c r="AJ442" s="58"/>
      <c r="AK442" s="58"/>
      <c r="AL442" s="58"/>
      <c r="AM442" s="58"/>
      <c r="AN442" s="58"/>
      <c r="AO442" s="58"/>
      <c r="AP442" s="58"/>
      <c r="AQ442" s="58"/>
      <c r="AR442" s="58"/>
      <c r="AS442" s="58"/>
      <c r="AT442" s="58"/>
      <c r="AU442" s="58"/>
      <c r="AV442" s="58"/>
      <c r="AW442" s="58"/>
    </row>
    <row r="443" spans="1:49" ht="15.75" customHeight="1" x14ac:dyDescent="0.2">
      <c r="A443" s="58"/>
      <c r="B443" s="58"/>
      <c r="C443" s="58"/>
      <c r="D443" s="58"/>
      <c r="E443" s="58"/>
      <c r="F443" s="58"/>
      <c r="G443" s="58"/>
      <c r="H443" s="58"/>
      <c r="I443" s="58"/>
      <c r="J443" s="58"/>
      <c r="K443" s="58"/>
      <c r="L443" s="58"/>
      <c r="M443" s="58"/>
      <c r="N443" s="58"/>
      <c r="O443" s="58"/>
      <c r="P443" s="58"/>
      <c r="Q443" s="58"/>
      <c r="R443" s="58"/>
      <c r="S443" s="58"/>
      <c r="T443" s="58"/>
      <c r="U443" s="58"/>
      <c r="V443" s="58"/>
      <c r="W443" s="58"/>
      <c r="X443" s="58"/>
      <c r="Y443" s="58"/>
      <c r="Z443" s="58"/>
      <c r="AA443" s="58"/>
      <c r="AB443" s="58"/>
      <c r="AC443" s="58"/>
      <c r="AD443" s="58"/>
      <c r="AE443" s="58"/>
      <c r="AF443" s="58"/>
      <c r="AG443" s="58"/>
      <c r="AH443" s="58"/>
      <c r="AI443" s="58"/>
      <c r="AJ443" s="58"/>
      <c r="AK443" s="58"/>
      <c r="AL443" s="58"/>
      <c r="AM443" s="58"/>
      <c r="AN443" s="58"/>
      <c r="AO443" s="58"/>
      <c r="AP443" s="58"/>
      <c r="AQ443" s="58"/>
      <c r="AR443" s="58"/>
      <c r="AS443" s="58"/>
      <c r="AT443" s="58"/>
      <c r="AU443" s="58"/>
      <c r="AV443" s="58"/>
      <c r="AW443" s="58"/>
    </row>
    <row r="444" spans="1:49" ht="15.75" customHeight="1" x14ac:dyDescent="0.2">
      <c r="A444" s="58"/>
      <c r="B444" s="58"/>
      <c r="C444" s="58"/>
      <c r="D444" s="58"/>
      <c r="E444" s="58"/>
      <c r="F444" s="58"/>
      <c r="G444" s="58"/>
      <c r="H444" s="58"/>
      <c r="I444" s="58"/>
      <c r="J444" s="58"/>
      <c r="K444" s="58"/>
      <c r="L444" s="58"/>
      <c r="M444" s="58"/>
      <c r="N444" s="58"/>
      <c r="O444" s="58"/>
      <c r="P444" s="58"/>
      <c r="Q444" s="58"/>
      <c r="R444" s="58"/>
      <c r="S444" s="58"/>
      <c r="T444" s="58"/>
      <c r="U444" s="58"/>
      <c r="V444" s="58"/>
      <c r="W444" s="58"/>
      <c r="X444" s="58"/>
      <c r="Y444" s="58"/>
      <c r="Z444" s="58"/>
      <c r="AA444" s="58"/>
      <c r="AB444" s="58"/>
      <c r="AC444" s="58"/>
      <c r="AD444" s="58"/>
      <c r="AE444" s="58"/>
      <c r="AF444" s="58"/>
      <c r="AG444" s="58"/>
      <c r="AH444" s="58"/>
      <c r="AI444" s="58"/>
      <c r="AJ444" s="58"/>
      <c r="AK444" s="58"/>
      <c r="AL444" s="58"/>
      <c r="AM444" s="58"/>
      <c r="AN444" s="58"/>
      <c r="AO444" s="58"/>
      <c r="AP444" s="58"/>
      <c r="AQ444" s="58"/>
      <c r="AR444" s="58"/>
      <c r="AS444" s="58"/>
      <c r="AT444" s="58"/>
      <c r="AU444" s="58"/>
      <c r="AV444" s="58"/>
      <c r="AW444" s="58"/>
    </row>
    <row r="445" spans="1:49" ht="15.75" customHeight="1" x14ac:dyDescent="0.2">
      <c r="A445" s="58"/>
      <c r="B445" s="58"/>
      <c r="C445" s="58"/>
      <c r="D445" s="58"/>
      <c r="E445" s="58"/>
      <c r="F445" s="58"/>
      <c r="G445" s="58"/>
      <c r="H445" s="58"/>
      <c r="I445" s="58"/>
      <c r="J445" s="58"/>
      <c r="K445" s="58"/>
      <c r="L445" s="58"/>
      <c r="M445" s="58"/>
      <c r="N445" s="58"/>
      <c r="O445" s="58"/>
      <c r="P445" s="58"/>
      <c r="Q445" s="58"/>
      <c r="R445" s="58"/>
      <c r="S445" s="58"/>
      <c r="T445" s="58"/>
      <c r="U445" s="58"/>
      <c r="V445" s="58"/>
      <c r="W445" s="58"/>
      <c r="X445" s="58"/>
      <c r="Y445" s="58"/>
      <c r="Z445" s="58"/>
      <c r="AA445" s="58"/>
      <c r="AB445" s="58"/>
      <c r="AC445" s="58"/>
      <c r="AD445" s="58"/>
      <c r="AE445" s="58"/>
      <c r="AF445" s="58"/>
      <c r="AG445" s="58"/>
      <c r="AH445" s="58"/>
      <c r="AI445" s="58"/>
      <c r="AJ445" s="58"/>
      <c r="AK445" s="58"/>
      <c r="AL445" s="58"/>
      <c r="AM445" s="58"/>
      <c r="AN445" s="58"/>
      <c r="AO445" s="58"/>
      <c r="AP445" s="58"/>
      <c r="AQ445" s="58"/>
      <c r="AR445" s="58"/>
      <c r="AS445" s="58"/>
      <c r="AT445" s="58"/>
      <c r="AU445" s="58"/>
      <c r="AV445" s="58"/>
      <c r="AW445" s="58"/>
    </row>
    <row r="446" spans="1:49" ht="15.75" customHeight="1" x14ac:dyDescent="0.2">
      <c r="A446" s="58"/>
      <c r="B446" s="58"/>
      <c r="C446" s="58"/>
      <c r="D446" s="58"/>
      <c r="E446" s="58"/>
      <c r="F446" s="58"/>
      <c r="G446" s="58"/>
      <c r="H446" s="58"/>
      <c r="I446" s="58"/>
      <c r="J446" s="58"/>
      <c r="K446" s="58"/>
      <c r="L446" s="58"/>
      <c r="M446" s="58"/>
      <c r="N446" s="58"/>
      <c r="O446" s="58"/>
      <c r="P446" s="58"/>
      <c r="Q446" s="58"/>
      <c r="R446" s="58"/>
      <c r="S446" s="58"/>
      <c r="T446" s="58"/>
      <c r="U446" s="58"/>
      <c r="V446" s="58"/>
      <c r="W446" s="58"/>
      <c r="X446" s="58"/>
      <c r="Y446" s="58"/>
      <c r="Z446" s="58"/>
      <c r="AA446" s="58"/>
      <c r="AB446" s="58"/>
      <c r="AC446" s="58"/>
      <c r="AD446" s="58"/>
      <c r="AE446" s="58"/>
      <c r="AF446" s="58"/>
      <c r="AG446" s="58"/>
      <c r="AH446" s="58"/>
      <c r="AI446" s="58"/>
      <c r="AJ446" s="58"/>
      <c r="AK446" s="58"/>
      <c r="AL446" s="58"/>
      <c r="AM446" s="58"/>
      <c r="AN446" s="58"/>
      <c r="AO446" s="58"/>
      <c r="AP446" s="58"/>
      <c r="AQ446" s="58"/>
      <c r="AR446" s="58"/>
      <c r="AS446" s="58"/>
      <c r="AT446" s="58"/>
      <c r="AU446" s="58"/>
      <c r="AV446" s="58"/>
      <c r="AW446" s="58"/>
    </row>
    <row r="447" spans="1:49" ht="15.75" customHeight="1" x14ac:dyDescent="0.2">
      <c r="A447" s="58"/>
      <c r="B447" s="58"/>
      <c r="C447" s="58"/>
      <c r="D447" s="58"/>
      <c r="E447" s="58"/>
      <c r="F447" s="58"/>
      <c r="G447" s="58"/>
      <c r="H447" s="58"/>
      <c r="I447" s="58"/>
      <c r="J447" s="58"/>
      <c r="K447" s="58"/>
      <c r="L447" s="58"/>
      <c r="M447" s="58"/>
      <c r="N447" s="58"/>
      <c r="O447" s="58"/>
      <c r="P447" s="58"/>
      <c r="Q447" s="58"/>
      <c r="R447" s="58"/>
      <c r="S447" s="58"/>
      <c r="T447" s="58"/>
      <c r="U447" s="58"/>
      <c r="V447" s="58"/>
      <c r="W447" s="58"/>
      <c r="X447" s="58"/>
      <c r="Y447" s="58"/>
      <c r="Z447" s="58"/>
      <c r="AA447" s="58"/>
      <c r="AB447" s="58"/>
      <c r="AC447" s="58"/>
      <c r="AD447" s="58"/>
      <c r="AE447" s="58"/>
      <c r="AF447" s="58"/>
      <c r="AG447" s="58"/>
      <c r="AH447" s="58"/>
      <c r="AI447" s="58"/>
      <c r="AJ447" s="58"/>
      <c r="AK447" s="58"/>
      <c r="AL447" s="58"/>
      <c r="AM447" s="58"/>
      <c r="AN447" s="58"/>
      <c r="AO447" s="58"/>
      <c r="AP447" s="58"/>
      <c r="AQ447" s="58"/>
      <c r="AR447" s="58"/>
      <c r="AS447" s="58"/>
      <c r="AT447" s="58"/>
      <c r="AU447" s="58"/>
      <c r="AV447" s="58"/>
      <c r="AW447" s="58"/>
    </row>
    <row r="448" spans="1:49" ht="15.75" customHeight="1" x14ac:dyDescent="0.2">
      <c r="A448" s="58"/>
      <c r="B448" s="58"/>
      <c r="C448" s="58"/>
      <c r="D448" s="58"/>
      <c r="E448" s="58"/>
      <c r="F448" s="58"/>
      <c r="G448" s="58"/>
      <c r="H448" s="58"/>
      <c r="I448" s="58"/>
      <c r="J448" s="58"/>
      <c r="K448" s="58"/>
      <c r="L448" s="58"/>
      <c r="M448" s="58"/>
      <c r="N448" s="58"/>
      <c r="O448" s="58"/>
      <c r="P448" s="58"/>
      <c r="Q448" s="58"/>
      <c r="R448" s="58"/>
      <c r="S448" s="58"/>
      <c r="T448" s="58"/>
      <c r="U448" s="58"/>
      <c r="V448" s="58"/>
      <c r="W448" s="58"/>
      <c r="X448" s="58"/>
      <c r="Y448" s="58"/>
      <c r="Z448" s="58"/>
      <c r="AA448" s="58"/>
      <c r="AB448" s="58"/>
      <c r="AC448" s="58"/>
      <c r="AD448" s="58"/>
      <c r="AE448" s="58"/>
      <c r="AF448" s="58"/>
      <c r="AG448" s="58"/>
      <c r="AH448" s="58"/>
      <c r="AI448" s="58"/>
      <c r="AJ448" s="58"/>
      <c r="AK448" s="58"/>
      <c r="AL448" s="58"/>
      <c r="AM448" s="58"/>
      <c r="AN448" s="58"/>
      <c r="AO448" s="58"/>
      <c r="AP448" s="58"/>
      <c r="AQ448" s="58"/>
      <c r="AR448" s="58"/>
      <c r="AS448" s="58"/>
      <c r="AT448" s="58"/>
      <c r="AU448" s="58"/>
      <c r="AV448" s="58"/>
      <c r="AW448" s="58"/>
    </row>
    <row r="449" spans="1:49" ht="15.75" customHeight="1" x14ac:dyDescent="0.2">
      <c r="A449" s="58"/>
      <c r="B449" s="58"/>
      <c r="C449" s="58"/>
      <c r="D449" s="58"/>
      <c r="E449" s="58"/>
      <c r="F449" s="58"/>
      <c r="G449" s="58"/>
      <c r="H449" s="58"/>
      <c r="I449" s="58"/>
      <c r="J449" s="58"/>
      <c r="K449" s="58"/>
      <c r="L449" s="58"/>
      <c r="M449" s="58"/>
      <c r="N449" s="58"/>
      <c r="O449" s="58"/>
      <c r="P449" s="58"/>
      <c r="Q449" s="58"/>
      <c r="R449" s="58"/>
      <c r="S449" s="58"/>
      <c r="T449" s="58"/>
      <c r="U449" s="58"/>
      <c r="V449" s="58"/>
      <c r="W449" s="58"/>
      <c r="X449" s="58"/>
      <c r="Y449" s="58"/>
      <c r="Z449" s="58"/>
      <c r="AA449" s="58"/>
      <c r="AB449" s="58"/>
      <c r="AC449" s="58"/>
      <c r="AD449" s="58"/>
      <c r="AE449" s="58"/>
      <c r="AF449" s="58"/>
      <c r="AG449" s="58"/>
      <c r="AH449" s="58"/>
      <c r="AI449" s="58"/>
      <c r="AJ449" s="58"/>
      <c r="AK449" s="58"/>
      <c r="AL449" s="58"/>
      <c r="AM449" s="58"/>
      <c r="AN449" s="58"/>
      <c r="AO449" s="58"/>
      <c r="AP449" s="58"/>
      <c r="AQ449" s="58"/>
      <c r="AR449" s="58"/>
      <c r="AS449" s="58"/>
      <c r="AT449" s="58"/>
      <c r="AU449" s="58"/>
      <c r="AV449" s="58"/>
      <c r="AW449" s="58"/>
    </row>
    <row r="450" spans="1:49" ht="15.75" customHeight="1" x14ac:dyDescent="0.2">
      <c r="A450" s="58"/>
      <c r="B450" s="58"/>
      <c r="C450" s="58"/>
      <c r="D450" s="58"/>
      <c r="E450" s="58"/>
      <c r="F450" s="58"/>
      <c r="G450" s="58"/>
      <c r="H450" s="58"/>
      <c r="I450" s="58"/>
      <c r="J450" s="58"/>
      <c r="K450" s="58"/>
      <c r="L450" s="58"/>
      <c r="M450" s="58"/>
      <c r="N450" s="58"/>
      <c r="O450" s="58"/>
      <c r="P450" s="58"/>
      <c r="Q450" s="58"/>
      <c r="R450" s="58"/>
      <c r="S450" s="58"/>
      <c r="T450" s="58"/>
      <c r="U450" s="58"/>
      <c r="V450" s="58"/>
      <c r="W450" s="58"/>
      <c r="X450" s="58"/>
      <c r="Y450" s="58"/>
      <c r="Z450" s="58"/>
      <c r="AA450" s="58"/>
      <c r="AB450" s="58"/>
      <c r="AC450" s="58"/>
      <c r="AD450" s="58"/>
      <c r="AE450" s="58"/>
      <c r="AF450" s="58"/>
      <c r="AG450" s="58"/>
      <c r="AH450" s="58"/>
      <c r="AI450" s="58"/>
      <c r="AJ450" s="58"/>
      <c r="AK450" s="58"/>
      <c r="AL450" s="58"/>
      <c r="AM450" s="58"/>
      <c r="AN450" s="58"/>
      <c r="AO450" s="58"/>
      <c r="AP450" s="58"/>
      <c r="AQ450" s="58"/>
      <c r="AR450" s="58"/>
      <c r="AS450" s="58"/>
      <c r="AT450" s="58"/>
      <c r="AU450" s="58"/>
      <c r="AV450" s="58"/>
      <c r="AW450" s="58"/>
    </row>
    <row r="451" spans="1:49" ht="15.75" customHeight="1" x14ac:dyDescent="0.2">
      <c r="A451" s="58"/>
      <c r="B451" s="58"/>
      <c r="C451" s="58"/>
      <c r="D451" s="58"/>
      <c r="E451" s="58"/>
      <c r="F451" s="58"/>
      <c r="G451" s="58"/>
      <c r="H451" s="58"/>
      <c r="I451" s="58"/>
      <c r="J451" s="58"/>
      <c r="K451" s="58"/>
      <c r="L451" s="58"/>
      <c r="M451" s="58"/>
      <c r="N451" s="58"/>
      <c r="O451" s="58"/>
      <c r="P451" s="58"/>
      <c r="Q451" s="58"/>
      <c r="R451" s="58"/>
      <c r="S451" s="58"/>
      <c r="T451" s="58"/>
      <c r="U451" s="58"/>
      <c r="V451" s="58"/>
      <c r="W451" s="58"/>
      <c r="X451" s="58"/>
      <c r="Y451" s="58"/>
      <c r="Z451" s="58"/>
      <c r="AA451" s="58"/>
      <c r="AB451" s="58"/>
      <c r="AC451" s="58"/>
      <c r="AD451" s="58"/>
      <c r="AE451" s="58"/>
      <c r="AF451" s="58"/>
      <c r="AG451" s="58"/>
      <c r="AH451" s="58"/>
      <c r="AI451" s="58"/>
      <c r="AJ451" s="58"/>
      <c r="AK451" s="58"/>
      <c r="AL451" s="58"/>
      <c r="AM451" s="58"/>
      <c r="AN451" s="58"/>
      <c r="AO451" s="58"/>
      <c r="AP451" s="58"/>
      <c r="AQ451" s="58"/>
      <c r="AR451" s="58"/>
      <c r="AS451" s="58"/>
      <c r="AT451" s="58"/>
      <c r="AU451" s="58"/>
      <c r="AV451" s="58"/>
      <c r="AW451" s="58"/>
    </row>
    <row r="452" spans="1:49" ht="15.75" customHeight="1" x14ac:dyDescent="0.2">
      <c r="A452" s="58"/>
      <c r="B452" s="58"/>
      <c r="C452" s="58"/>
      <c r="D452" s="58"/>
      <c r="E452" s="58"/>
      <c r="F452" s="58"/>
      <c r="G452" s="58"/>
      <c r="H452" s="58"/>
      <c r="I452" s="58"/>
      <c r="J452" s="58"/>
      <c r="K452" s="58"/>
      <c r="L452" s="58"/>
      <c r="M452" s="58"/>
      <c r="N452" s="58"/>
      <c r="O452" s="58"/>
      <c r="P452" s="58"/>
      <c r="Q452" s="58"/>
      <c r="R452" s="58"/>
      <c r="S452" s="58"/>
      <c r="T452" s="58"/>
      <c r="U452" s="58"/>
      <c r="V452" s="58"/>
      <c r="W452" s="58"/>
      <c r="X452" s="58"/>
      <c r="Y452" s="58"/>
      <c r="Z452" s="58"/>
      <c r="AA452" s="58"/>
      <c r="AB452" s="58"/>
      <c r="AC452" s="58"/>
      <c r="AD452" s="58"/>
      <c r="AE452" s="58"/>
      <c r="AF452" s="58"/>
      <c r="AG452" s="58"/>
      <c r="AH452" s="58"/>
      <c r="AI452" s="58"/>
      <c r="AJ452" s="58"/>
      <c r="AK452" s="58"/>
      <c r="AL452" s="58"/>
      <c r="AM452" s="58"/>
      <c r="AN452" s="58"/>
      <c r="AO452" s="58"/>
      <c r="AP452" s="58"/>
      <c r="AQ452" s="58"/>
      <c r="AR452" s="58"/>
      <c r="AS452" s="58"/>
      <c r="AT452" s="58"/>
      <c r="AU452" s="58"/>
      <c r="AV452" s="58"/>
      <c r="AW452" s="58"/>
    </row>
    <row r="453" spans="1:49" ht="15.75" customHeight="1" x14ac:dyDescent="0.2">
      <c r="A453" s="58"/>
      <c r="B453" s="58"/>
      <c r="C453" s="58"/>
      <c r="D453" s="58"/>
      <c r="E453" s="58"/>
      <c r="F453" s="58"/>
      <c r="G453" s="58"/>
      <c r="H453" s="58"/>
      <c r="I453" s="58"/>
      <c r="J453" s="58"/>
      <c r="K453" s="58"/>
      <c r="L453" s="58"/>
      <c r="M453" s="58"/>
      <c r="N453" s="58"/>
      <c r="O453" s="58"/>
      <c r="P453" s="58"/>
      <c r="Q453" s="58"/>
      <c r="R453" s="58"/>
      <c r="S453" s="58"/>
      <c r="T453" s="58"/>
      <c r="U453" s="58"/>
      <c r="V453" s="58"/>
      <c r="W453" s="58"/>
      <c r="X453" s="58"/>
      <c r="Y453" s="58"/>
      <c r="Z453" s="58"/>
      <c r="AA453" s="58"/>
      <c r="AB453" s="58"/>
      <c r="AC453" s="58"/>
      <c r="AD453" s="58"/>
      <c r="AE453" s="58"/>
      <c r="AF453" s="58"/>
      <c r="AG453" s="58"/>
      <c r="AH453" s="58"/>
      <c r="AI453" s="58"/>
      <c r="AJ453" s="58"/>
      <c r="AK453" s="58"/>
      <c r="AL453" s="58"/>
      <c r="AM453" s="58"/>
      <c r="AN453" s="58"/>
      <c r="AO453" s="58"/>
      <c r="AP453" s="58"/>
      <c r="AQ453" s="58"/>
      <c r="AR453" s="58"/>
      <c r="AS453" s="58"/>
      <c r="AT453" s="58"/>
      <c r="AU453" s="58"/>
      <c r="AV453" s="58"/>
      <c r="AW453" s="58"/>
    </row>
    <row r="454" spans="1:49" ht="15.75" customHeight="1" x14ac:dyDescent="0.2">
      <c r="A454" s="58"/>
      <c r="B454" s="58"/>
      <c r="C454" s="58"/>
      <c r="D454" s="58"/>
      <c r="E454" s="58"/>
      <c r="F454" s="58"/>
      <c r="G454" s="58"/>
      <c r="H454" s="58"/>
      <c r="I454" s="58"/>
      <c r="J454" s="58"/>
      <c r="K454" s="58"/>
      <c r="L454" s="58"/>
      <c r="M454" s="58"/>
      <c r="N454" s="58"/>
      <c r="O454" s="58"/>
      <c r="P454" s="58"/>
      <c r="Q454" s="58"/>
      <c r="R454" s="58"/>
      <c r="S454" s="58"/>
      <c r="T454" s="58"/>
      <c r="U454" s="58"/>
      <c r="V454" s="58"/>
      <c r="W454" s="58"/>
      <c r="X454" s="58"/>
      <c r="Y454" s="58"/>
      <c r="Z454" s="58"/>
      <c r="AA454" s="58"/>
      <c r="AB454" s="58"/>
      <c r="AC454" s="58"/>
      <c r="AD454" s="58"/>
      <c r="AE454" s="58"/>
      <c r="AF454" s="58"/>
      <c r="AG454" s="58"/>
      <c r="AH454" s="58"/>
      <c r="AI454" s="58"/>
      <c r="AJ454" s="58"/>
      <c r="AK454" s="58"/>
      <c r="AL454" s="58"/>
      <c r="AM454" s="58"/>
      <c r="AN454" s="58"/>
      <c r="AO454" s="58"/>
      <c r="AP454" s="58"/>
      <c r="AQ454" s="58"/>
      <c r="AR454" s="58"/>
      <c r="AS454" s="58"/>
      <c r="AT454" s="58"/>
      <c r="AU454" s="58"/>
      <c r="AV454" s="58"/>
      <c r="AW454" s="58"/>
    </row>
    <row r="455" spans="1:49" ht="15.75" customHeight="1" x14ac:dyDescent="0.2">
      <c r="A455" s="58"/>
      <c r="B455" s="58"/>
      <c r="C455" s="58"/>
      <c r="D455" s="58"/>
      <c r="E455" s="58"/>
      <c r="F455" s="58"/>
      <c r="G455" s="58"/>
      <c r="H455" s="58"/>
      <c r="I455" s="58"/>
      <c r="J455" s="58"/>
      <c r="K455" s="58"/>
      <c r="L455" s="58"/>
      <c r="M455" s="58"/>
      <c r="N455" s="58"/>
      <c r="O455" s="58"/>
      <c r="P455" s="58"/>
      <c r="Q455" s="58"/>
      <c r="R455" s="58"/>
      <c r="S455" s="58"/>
      <c r="T455" s="58"/>
      <c r="U455" s="58"/>
      <c r="V455" s="58"/>
      <c r="W455" s="58"/>
      <c r="X455" s="58"/>
      <c r="Y455" s="58"/>
      <c r="Z455" s="58"/>
      <c r="AA455" s="58"/>
      <c r="AB455" s="58"/>
      <c r="AC455" s="58"/>
      <c r="AD455" s="58"/>
      <c r="AE455" s="58"/>
      <c r="AF455" s="58"/>
      <c r="AG455" s="58"/>
      <c r="AH455" s="58"/>
      <c r="AI455" s="58"/>
      <c r="AJ455" s="58"/>
      <c r="AK455" s="58"/>
      <c r="AL455" s="58"/>
      <c r="AM455" s="58"/>
      <c r="AN455" s="58"/>
      <c r="AO455" s="58"/>
      <c r="AP455" s="58"/>
      <c r="AQ455" s="58"/>
      <c r="AR455" s="58"/>
      <c r="AS455" s="58"/>
      <c r="AT455" s="58"/>
      <c r="AU455" s="58"/>
      <c r="AV455" s="58"/>
      <c r="AW455" s="58"/>
    </row>
    <row r="456" spans="1:49" ht="15.75" customHeight="1" x14ac:dyDescent="0.2">
      <c r="A456" s="58"/>
      <c r="B456" s="58"/>
      <c r="C456" s="58"/>
      <c r="D456" s="58"/>
      <c r="E456" s="58"/>
      <c r="F456" s="58"/>
      <c r="G456" s="58"/>
      <c r="H456" s="58"/>
      <c r="I456" s="58"/>
      <c r="J456" s="58"/>
      <c r="K456" s="58"/>
      <c r="L456" s="58"/>
      <c r="M456" s="58"/>
      <c r="N456" s="58"/>
      <c r="O456" s="58"/>
      <c r="P456" s="58"/>
      <c r="Q456" s="58"/>
      <c r="R456" s="58"/>
      <c r="S456" s="58"/>
      <c r="T456" s="58"/>
      <c r="U456" s="58"/>
      <c r="V456" s="58"/>
      <c r="W456" s="58"/>
      <c r="X456" s="58"/>
      <c r="Y456" s="58"/>
      <c r="Z456" s="58"/>
      <c r="AA456" s="58"/>
      <c r="AB456" s="58"/>
      <c r="AC456" s="58"/>
      <c r="AD456" s="58"/>
      <c r="AE456" s="58"/>
      <c r="AF456" s="58"/>
      <c r="AG456" s="58"/>
      <c r="AH456" s="58"/>
      <c r="AI456" s="58"/>
      <c r="AJ456" s="58"/>
      <c r="AK456" s="58"/>
      <c r="AL456" s="58"/>
      <c r="AM456" s="58"/>
      <c r="AN456" s="58"/>
      <c r="AO456" s="58"/>
      <c r="AP456" s="58"/>
      <c r="AQ456" s="58"/>
      <c r="AR456" s="58"/>
      <c r="AS456" s="58"/>
      <c r="AT456" s="58"/>
      <c r="AU456" s="58"/>
      <c r="AV456" s="58"/>
      <c r="AW456" s="58"/>
    </row>
    <row r="457" spans="1:49" ht="15.75" customHeight="1" x14ac:dyDescent="0.2">
      <c r="A457" s="58"/>
      <c r="B457" s="58"/>
      <c r="C457" s="58"/>
      <c r="D457" s="58"/>
      <c r="E457" s="58"/>
      <c r="F457" s="58"/>
      <c r="G457" s="58"/>
      <c r="H457" s="58"/>
      <c r="I457" s="58"/>
      <c r="J457" s="58"/>
      <c r="K457" s="58"/>
      <c r="L457" s="58"/>
      <c r="M457" s="58"/>
      <c r="N457" s="58"/>
      <c r="O457" s="58"/>
      <c r="P457" s="58"/>
      <c r="Q457" s="58"/>
      <c r="R457" s="58"/>
      <c r="S457" s="58"/>
      <c r="T457" s="58"/>
      <c r="U457" s="58"/>
      <c r="V457" s="58"/>
      <c r="W457" s="58"/>
      <c r="X457" s="58"/>
      <c r="Y457" s="58"/>
      <c r="Z457" s="58"/>
      <c r="AA457" s="58"/>
      <c r="AB457" s="58"/>
      <c r="AC457" s="58"/>
      <c r="AD457" s="58"/>
      <c r="AE457" s="58"/>
      <c r="AF457" s="58"/>
      <c r="AG457" s="58"/>
      <c r="AH457" s="58"/>
      <c r="AI457" s="58"/>
      <c r="AJ457" s="58"/>
      <c r="AK457" s="58"/>
      <c r="AL457" s="58"/>
      <c r="AM457" s="58"/>
      <c r="AN457" s="58"/>
      <c r="AO457" s="58"/>
      <c r="AP457" s="58"/>
      <c r="AQ457" s="58"/>
      <c r="AR457" s="58"/>
      <c r="AS457" s="58"/>
      <c r="AT457" s="58"/>
      <c r="AU457" s="58"/>
      <c r="AV457" s="58"/>
      <c r="AW457" s="58"/>
    </row>
    <row r="458" spans="1:49" ht="15.75" customHeight="1" x14ac:dyDescent="0.2">
      <c r="A458" s="58"/>
      <c r="B458" s="58"/>
      <c r="C458" s="58"/>
      <c r="D458" s="58"/>
      <c r="E458" s="58"/>
      <c r="F458" s="58"/>
      <c r="G458" s="58"/>
      <c r="H458" s="58"/>
      <c r="I458" s="58"/>
      <c r="J458" s="58"/>
      <c r="K458" s="58"/>
      <c r="L458" s="58"/>
      <c r="M458" s="58"/>
      <c r="N458" s="58"/>
      <c r="O458" s="58"/>
      <c r="P458" s="58"/>
      <c r="Q458" s="58"/>
      <c r="R458" s="58"/>
      <c r="S458" s="58"/>
      <c r="T458" s="58"/>
      <c r="U458" s="58"/>
      <c r="V458" s="58"/>
      <c r="W458" s="58"/>
      <c r="X458" s="58"/>
      <c r="Y458" s="58"/>
      <c r="Z458" s="58"/>
      <c r="AA458" s="58"/>
      <c r="AB458" s="58"/>
      <c r="AC458" s="58"/>
      <c r="AD458" s="58"/>
      <c r="AE458" s="58"/>
      <c r="AF458" s="58"/>
      <c r="AG458" s="58"/>
      <c r="AH458" s="58"/>
      <c r="AI458" s="58"/>
      <c r="AJ458" s="58"/>
      <c r="AK458" s="58"/>
      <c r="AL458" s="58"/>
      <c r="AM458" s="58"/>
      <c r="AN458" s="58"/>
      <c r="AO458" s="58"/>
      <c r="AP458" s="58"/>
      <c r="AQ458" s="58"/>
      <c r="AR458" s="58"/>
      <c r="AS458" s="58"/>
      <c r="AT458" s="58"/>
      <c r="AU458" s="58"/>
      <c r="AV458" s="58"/>
      <c r="AW458" s="58"/>
    </row>
    <row r="459" spans="1:49" ht="15.75" customHeight="1" x14ac:dyDescent="0.2">
      <c r="A459" s="58"/>
      <c r="B459" s="58"/>
      <c r="C459" s="58"/>
      <c r="D459" s="58"/>
      <c r="E459" s="58"/>
      <c r="F459" s="58"/>
      <c r="G459" s="58"/>
      <c r="H459" s="58"/>
      <c r="I459" s="58"/>
      <c r="J459" s="58"/>
      <c r="K459" s="58"/>
      <c r="L459" s="58"/>
      <c r="M459" s="58"/>
      <c r="N459" s="58"/>
      <c r="O459" s="58"/>
      <c r="P459" s="58"/>
      <c r="Q459" s="58"/>
      <c r="R459" s="58"/>
      <c r="S459" s="58"/>
      <c r="T459" s="58"/>
      <c r="U459" s="58"/>
      <c r="V459" s="58"/>
      <c r="W459" s="58"/>
      <c r="X459" s="58"/>
      <c r="Y459" s="58"/>
      <c r="Z459" s="58"/>
      <c r="AA459" s="58"/>
      <c r="AB459" s="58"/>
      <c r="AC459" s="58"/>
      <c r="AD459" s="58"/>
      <c r="AE459" s="58"/>
      <c r="AF459" s="58"/>
      <c r="AG459" s="58"/>
      <c r="AH459" s="58"/>
      <c r="AI459" s="58"/>
      <c r="AJ459" s="58"/>
      <c r="AK459" s="58"/>
      <c r="AL459" s="58"/>
      <c r="AM459" s="58"/>
      <c r="AN459" s="58"/>
      <c r="AO459" s="58"/>
      <c r="AP459" s="58"/>
      <c r="AQ459" s="58"/>
      <c r="AR459" s="58"/>
      <c r="AS459" s="58"/>
      <c r="AT459" s="58"/>
      <c r="AU459" s="58"/>
      <c r="AV459" s="58"/>
      <c r="AW459" s="58"/>
    </row>
    <row r="460" spans="1:49" ht="15.75" customHeight="1" x14ac:dyDescent="0.2">
      <c r="A460" s="58"/>
      <c r="B460" s="58"/>
      <c r="C460" s="58"/>
      <c r="D460" s="58"/>
      <c r="E460" s="58"/>
      <c r="F460" s="58"/>
      <c r="G460" s="58"/>
      <c r="H460" s="58"/>
      <c r="I460" s="58"/>
      <c r="J460" s="58"/>
      <c r="K460" s="58"/>
      <c r="L460" s="58"/>
      <c r="M460" s="58"/>
      <c r="N460" s="58"/>
      <c r="O460" s="58"/>
      <c r="P460" s="58"/>
      <c r="Q460" s="58"/>
      <c r="R460" s="58"/>
      <c r="S460" s="58"/>
      <c r="T460" s="58"/>
      <c r="U460" s="58"/>
      <c r="V460" s="58"/>
      <c r="W460" s="58"/>
      <c r="X460" s="58"/>
      <c r="Y460" s="58"/>
      <c r="Z460" s="58"/>
      <c r="AA460" s="58"/>
      <c r="AB460" s="58"/>
      <c r="AC460" s="58"/>
      <c r="AD460" s="58"/>
      <c r="AE460" s="58"/>
      <c r="AF460" s="58"/>
      <c r="AG460" s="58"/>
      <c r="AH460" s="58"/>
      <c r="AI460" s="58"/>
      <c r="AJ460" s="58"/>
      <c r="AK460" s="58"/>
      <c r="AL460" s="58"/>
      <c r="AM460" s="58"/>
      <c r="AN460" s="58"/>
      <c r="AO460" s="58"/>
      <c r="AP460" s="58"/>
      <c r="AQ460" s="58"/>
      <c r="AR460" s="58"/>
      <c r="AS460" s="58"/>
      <c r="AT460" s="58"/>
      <c r="AU460" s="58"/>
      <c r="AV460" s="58"/>
      <c r="AW460" s="58"/>
    </row>
    <row r="461" spans="1:49" ht="15.75" customHeight="1" x14ac:dyDescent="0.2">
      <c r="A461" s="58"/>
      <c r="B461" s="58"/>
      <c r="C461" s="58"/>
      <c r="D461" s="58"/>
      <c r="E461" s="58"/>
      <c r="F461" s="58"/>
      <c r="G461" s="58"/>
      <c r="H461" s="58"/>
      <c r="I461" s="58"/>
      <c r="J461" s="58"/>
      <c r="K461" s="58"/>
      <c r="L461" s="58"/>
      <c r="M461" s="58"/>
      <c r="N461" s="58"/>
      <c r="O461" s="58"/>
      <c r="P461" s="58"/>
      <c r="Q461" s="58"/>
      <c r="R461" s="58"/>
      <c r="S461" s="58"/>
      <c r="T461" s="58"/>
      <c r="U461" s="58"/>
      <c r="V461" s="58"/>
      <c r="W461" s="58"/>
      <c r="X461" s="58"/>
      <c r="Y461" s="58"/>
      <c r="Z461" s="58"/>
      <c r="AA461" s="58"/>
      <c r="AB461" s="58"/>
      <c r="AC461" s="58"/>
      <c r="AD461" s="58"/>
      <c r="AE461" s="58"/>
      <c r="AF461" s="58"/>
      <c r="AG461" s="58"/>
      <c r="AH461" s="58"/>
      <c r="AI461" s="58"/>
      <c r="AJ461" s="58"/>
      <c r="AK461" s="58"/>
      <c r="AL461" s="58"/>
      <c r="AM461" s="58"/>
      <c r="AN461" s="58"/>
      <c r="AO461" s="58"/>
      <c r="AP461" s="58"/>
      <c r="AQ461" s="58"/>
      <c r="AR461" s="58"/>
      <c r="AS461" s="58"/>
      <c r="AT461" s="58"/>
      <c r="AU461" s="58"/>
      <c r="AV461" s="58"/>
      <c r="AW461" s="58"/>
    </row>
    <row r="462" spans="1:49" ht="15.75" customHeight="1" x14ac:dyDescent="0.2">
      <c r="A462" s="58"/>
      <c r="B462" s="58"/>
      <c r="C462" s="58"/>
      <c r="D462" s="58"/>
      <c r="E462" s="58"/>
      <c r="F462" s="58"/>
      <c r="G462" s="58"/>
      <c r="H462" s="58"/>
      <c r="I462" s="58"/>
      <c r="J462" s="58"/>
      <c r="K462" s="58"/>
      <c r="L462" s="58"/>
      <c r="M462" s="58"/>
      <c r="N462" s="58"/>
      <c r="O462" s="58"/>
      <c r="P462" s="58"/>
      <c r="Q462" s="58"/>
      <c r="R462" s="58"/>
      <c r="S462" s="58"/>
      <c r="T462" s="58"/>
      <c r="U462" s="58"/>
      <c r="V462" s="58"/>
      <c r="W462" s="58"/>
      <c r="X462" s="58"/>
      <c r="Y462" s="58"/>
      <c r="Z462" s="58"/>
      <c r="AA462" s="58"/>
      <c r="AB462" s="58"/>
      <c r="AC462" s="58"/>
      <c r="AD462" s="58"/>
      <c r="AE462" s="58"/>
      <c r="AF462" s="58"/>
      <c r="AG462" s="58"/>
      <c r="AH462" s="58"/>
      <c r="AI462" s="58"/>
      <c r="AJ462" s="58"/>
      <c r="AK462" s="58"/>
      <c r="AL462" s="58"/>
      <c r="AM462" s="58"/>
      <c r="AN462" s="58"/>
      <c r="AO462" s="58"/>
      <c r="AP462" s="58"/>
      <c r="AQ462" s="58"/>
      <c r="AR462" s="58"/>
      <c r="AS462" s="58"/>
      <c r="AT462" s="58"/>
      <c r="AU462" s="58"/>
      <c r="AV462" s="58"/>
      <c r="AW462" s="58"/>
    </row>
    <row r="463" spans="1:49" ht="15.75" customHeight="1" x14ac:dyDescent="0.2">
      <c r="A463" s="58"/>
      <c r="B463" s="58"/>
      <c r="C463" s="58"/>
      <c r="D463" s="58"/>
      <c r="E463" s="58"/>
      <c r="F463" s="58"/>
      <c r="G463" s="58"/>
      <c r="H463" s="58"/>
      <c r="I463" s="58"/>
      <c r="J463" s="58"/>
      <c r="K463" s="58"/>
      <c r="L463" s="58"/>
      <c r="M463" s="58"/>
      <c r="N463" s="58"/>
      <c r="O463" s="58"/>
      <c r="P463" s="58"/>
      <c r="Q463" s="58"/>
      <c r="R463" s="58"/>
      <c r="S463" s="58"/>
      <c r="T463" s="58"/>
      <c r="U463" s="58"/>
      <c r="V463" s="58"/>
      <c r="W463" s="58"/>
      <c r="X463" s="58"/>
      <c r="Y463" s="58"/>
      <c r="Z463" s="58"/>
      <c r="AA463" s="58"/>
      <c r="AB463" s="58"/>
      <c r="AC463" s="58"/>
      <c r="AD463" s="58"/>
      <c r="AE463" s="58"/>
      <c r="AF463" s="58"/>
      <c r="AG463" s="58"/>
      <c r="AH463" s="58"/>
      <c r="AI463" s="58"/>
      <c r="AJ463" s="58"/>
      <c r="AK463" s="58"/>
      <c r="AL463" s="58"/>
      <c r="AM463" s="58"/>
      <c r="AN463" s="58"/>
      <c r="AO463" s="58"/>
      <c r="AP463" s="58"/>
      <c r="AQ463" s="58"/>
      <c r="AR463" s="58"/>
      <c r="AS463" s="58"/>
      <c r="AT463" s="58"/>
      <c r="AU463" s="58"/>
      <c r="AV463" s="58"/>
      <c r="AW463" s="58"/>
    </row>
    <row r="464" spans="1:49" ht="15.75" customHeight="1" x14ac:dyDescent="0.2">
      <c r="A464" s="58"/>
      <c r="B464" s="58"/>
      <c r="C464" s="58"/>
      <c r="D464" s="58"/>
      <c r="E464" s="58"/>
      <c r="F464" s="58"/>
      <c r="G464" s="58"/>
      <c r="H464" s="58"/>
      <c r="I464" s="58"/>
      <c r="J464" s="58"/>
      <c r="K464" s="58"/>
      <c r="L464" s="58"/>
      <c r="M464" s="58"/>
      <c r="N464" s="58"/>
      <c r="O464" s="58"/>
      <c r="P464" s="58"/>
      <c r="Q464" s="58"/>
      <c r="R464" s="58"/>
      <c r="S464" s="58"/>
      <c r="T464" s="58"/>
      <c r="U464" s="58"/>
      <c r="V464" s="58"/>
      <c r="W464" s="58"/>
      <c r="X464" s="58"/>
      <c r="Y464" s="58"/>
      <c r="Z464" s="58"/>
      <c r="AA464" s="58"/>
      <c r="AB464" s="58"/>
      <c r="AC464" s="58"/>
      <c r="AD464" s="58"/>
      <c r="AE464" s="58"/>
      <c r="AF464" s="58"/>
      <c r="AG464" s="58"/>
      <c r="AH464" s="58"/>
      <c r="AI464" s="58"/>
      <c r="AJ464" s="58"/>
      <c r="AK464" s="58"/>
      <c r="AL464" s="58"/>
      <c r="AM464" s="58"/>
      <c r="AN464" s="58"/>
      <c r="AO464" s="58"/>
      <c r="AP464" s="58"/>
      <c r="AQ464" s="58"/>
      <c r="AR464" s="58"/>
      <c r="AS464" s="58"/>
      <c r="AT464" s="58"/>
      <c r="AU464" s="58"/>
      <c r="AV464" s="58"/>
      <c r="AW464" s="58"/>
    </row>
    <row r="465" spans="1:49" ht="15.75" customHeight="1" x14ac:dyDescent="0.2">
      <c r="A465" s="58"/>
      <c r="B465" s="58"/>
      <c r="C465" s="58"/>
      <c r="D465" s="58"/>
      <c r="E465" s="58"/>
      <c r="F465" s="58"/>
      <c r="G465" s="58"/>
      <c r="H465" s="58"/>
      <c r="I465" s="58"/>
      <c r="J465" s="58"/>
      <c r="K465" s="58"/>
      <c r="L465" s="58"/>
      <c r="M465" s="58"/>
      <c r="N465" s="58"/>
      <c r="O465" s="58"/>
      <c r="P465" s="58"/>
      <c r="Q465" s="58"/>
      <c r="R465" s="58"/>
      <c r="S465" s="58"/>
      <c r="T465" s="58"/>
      <c r="U465" s="58"/>
      <c r="V465" s="58"/>
      <c r="W465" s="58"/>
      <c r="X465" s="58"/>
      <c r="Y465" s="58"/>
      <c r="Z465" s="58"/>
      <c r="AA465" s="58"/>
      <c r="AB465" s="58"/>
      <c r="AC465" s="58"/>
      <c r="AD465" s="58"/>
      <c r="AE465" s="58"/>
      <c r="AF465" s="58"/>
      <c r="AG465" s="58"/>
      <c r="AH465" s="58"/>
      <c r="AI465" s="58"/>
      <c r="AJ465" s="58"/>
      <c r="AK465" s="58"/>
      <c r="AL465" s="58"/>
      <c r="AM465" s="58"/>
      <c r="AN465" s="58"/>
      <c r="AO465" s="58"/>
      <c r="AP465" s="58"/>
      <c r="AQ465" s="58"/>
      <c r="AR465" s="58"/>
      <c r="AS465" s="58"/>
      <c r="AT465" s="58"/>
      <c r="AU465" s="58"/>
      <c r="AV465" s="58"/>
      <c r="AW465" s="58"/>
    </row>
    <row r="466" spans="1:49" ht="15.75" customHeight="1" x14ac:dyDescent="0.2">
      <c r="A466" s="58"/>
      <c r="B466" s="58"/>
      <c r="C466" s="58"/>
      <c r="D466" s="58"/>
      <c r="E466" s="58"/>
      <c r="F466" s="58"/>
      <c r="G466" s="58"/>
      <c r="H466" s="58"/>
      <c r="I466" s="58"/>
      <c r="J466" s="58"/>
      <c r="K466" s="58"/>
      <c r="L466" s="58"/>
      <c r="M466" s="58"/>
      <c r="N466" s="58"/>
      <c r="O466" s="58"/>
      <c r="P466" s="58"/>
      <c r="Q466" s="58"/>
      <c r="R466" s="58"/>
      <c r="S466" s="58"/>
      <c r="T466" s="58"/>
      <c r="U466" s="58"/>
      <c r="V466" s="58"/>
      <c r="W466" s="58"/>
      <c r="X466" s="58"/>
      <c r="Y466" s="58"/>
      <c r="Z466" s="58"/>
      <c r="AA466" s="58"/>
      <c r="AB466" s="58"/>
      <c r="AC466" s="58"/>
      <c r="AD466" s="58"/>
      <c r="AE466" s="58"/>
      <c r="AF466" s="58"/>
      <c r="AG466" s="58"/>
      <c r="AH466" s="58"/>
      <c r="AI466" s="58"/>
      <c r="AJ466" s="58"/>
      <c r="AK466" s="58"/>
      <c r="AL466" s="58"/>
      <c r="AM466" s="58"/>
      <c r="AN466" s="58"/>
      <c r="AO466" s="58"/>
      <c r="AP466" s="58"/>
      <c r="AQ466" s="58"/>
      <c r="AR466" s="58"/>
      <c r="AS466" s="58"/>
      <c r="AT466" s="58"/>
      <c r="AU466" s="58"/>
      <c r="AV466" s="58"/>
      <c r="AW466" s="58"/>
    </row>
    <row r="467" spans="1:49" ht="15.75" customHeight="1" x14ac:dyDescent="0.2">
      <c r="A467" s="58"/>
      <c r="B467" s="58"/>
      <c r="C467" s="58"/>
      <c r="D467" s="58"/>
      <c r="E467" s="58"/>
      <c r="F467" s="58"/>
      <c r="G467" s="58"/>
      <c r="H467" s="58"/>
      <c r="I467" s="58"/>
      <c r="J467" s="58"/>
      <c r="K467" s="58"/>
      <c r="L467" s="58"/>
      <c r="M467" s="58"/>
      <c r="N467" s="58"/>
      <c r="O467" s="58"/>
      <c r="P467" s="58"/>
      <c r="Q467" s="58"/>
      <c r="R467" s="58"/>
      <c r="S467" s="58"/>
      <c r="T467" s="58"/>
      <c r="U467" s="58"/>
      <c r="V467" s="58"/>
      <c r="W467" s="58"/>
      <c r="X467" s="58"/>
      <c r="Y467" s="58"/>
      <c r="Z467" s="58"/>
      <c r="AA467" s="58"/>
      <c r="AB467" s="58"/>
      <c r="AC467" s="58"/>
      <c r="AD467" s="58"/>
      <c r="AE467" s="58"/>
      <c r="AF467" s="58"/>
      <c r="AG467" s="58"/>
      <c r="AH467" s="58"/>
      <c r="AI467" s="58"/>
      <c r="AJ467" s="58"/>
      <c r="AK467" s="58"/>
      <c r="AL467" s="58"/>
      <c r="AM467" s="58"/>
      <c r="AN467" s="58"/>
      <c r="AO467" s="58"/>
      <c r="AP467" s="58"/>
      <c r="AQ467" s="58"/>
      <c r="AR467" s="58"/>
      <c r="AS467" s="58"/>
      <c r="AT467" s="58"/>
      <c r="AU467" s="58"/>
      <c r="AV467" s="58"/>
      <c r="AW467" s="58"/>
    </row>
    <row r="468" spans="1:49" ht="15.75" customHeight="1" x14ac:dyDescent="0.2">
      <c r="A468" s="58"/>
      <c r="B468" s="58"/>
      <c r="C468" s="58"/>
      <c r="D468" s="58"/>
      <c r="E468" s="58"/>
      <c r="F468" s="58"/>
      <c r="G468" s="58"/>
      <c r="H468" s="58"/>
      <c r="I468" s="58"/>
      <c r="J468" s="58"/>
      <c r="K468" s="58"/>
      <c r="L468" s="58"/>
      <c r="M468" s="58"/>
      <c r="N468" s="58"/>
      <c r="O468" s="58"/>
      <c r="P468" s="58"/>
      <c r="Q468" s="58"/>
      <c r="R468" s="58"/>
      <c r="S468" s="58"/>
      <c r="T468" s="58"/>
      <c r="U468" s="58"/>
      <c r="V468" s="58"/>
      <c r="W468" s="58"/>
      <c r="X468" s="58"/>
      <c r="Y468" s="58"/>
      <c r="Z468" s="58"/>
      <c r="AA468" s="58"/>
      <c r="AB468" s="58"/>
      <c r="AC468" s="58"/>
      <c r="AD468" s="58"/>
      <c r="AE468" s="58"/>
      <c r="AF468" s="58"/>
      <c r="AG468" s="58"/>
      <c r="AH468" s="58"/>
      <c r="AI468" s="58"/>
      <c r="AJ468" s="58"/>
      <c r="AK468" s="58"/>
      <c r="AL468" s="58"/>
      <c r="AM468" s="58"/>
      <c r="AN468" s="58"/>
      <c r="AO468" s="58"/>
      <c r="AP468" s="58"/>
      <c r="AQ468" s="58"/>
      <c r="AR468" s="58"/>
      <c r="AS468" s="58"/>
      <c r="AT468" s="58"/>
      <c r="AU468" s="58"/>
      <c r="AV468" s="58"/>
      <c r="AW468" s="58"/>
    </row>
    <row r="469" spans="1:49" ht="15.75" customHeight="1" x14ac:dyDescent="0.2">
      <c r="A469" s="58"/>
      <c r="B469" s="58"/>
      <c r="C469" s="58"/>
      <c r="D469" s="58"/>
      <c r="E469" s="58"/>
      <c r="F469" s="58"/>
      <c r="G469" s="58"/>
      <c r="H469" s="58"/>
      <c r="I469" s="58"/>
      <c r="J469" s="58"/>
      <c r="K469" s="58"/>
      <c r="L469" s="58"/>
      <c r="M469" s="58"/>
      <c r="N469" s="58"/>
      <c r="O469" s="58"/>
      <c r="P469" s="58"/>
      <c r="Q469" s="58"/>
      <c r="R469" s="58"/>
      <c r="S469" s="58"/>
      <c r="T469" s="58"/>
      <c r="U469" s="58"/>
      <c r="V469" s="58"/>
      <c r="W469" s="58"/>
      <c r="X469" s="58"/>
      <c r="Y469" s="58"/>
      <c r="Z469" s="58"/>
      <c r="AA469" s="58"/>
      <c r="AB469" s="58"/>
      <c r="AC469" s="58"/>
      <c r="AD469" s="58"/>
      <c r="AE469" s="58"/>
      <c r="AF469" s="58"/>
      <c r="AG469" s="58"/>
      <c r="AH469" s="58"/>
      <c r="AI469" s="58"/>
      <c r="AJ469" s="58"/>
      <c r="AK469" s="58"/>
      <c r="AL469" s="58"/>
      <c r="AM469" s="58"/>
      <c r="AN469" s="58"/>
      <c r="AO469" s="58"/>
      <c r="AP469" s="58"/>
      <c r="AQ469" s="58"/>
      <c r="AR469" s="58"/>
      <c r="AS469" s="58"/>
      <c r="AT469" s="58"/>
      <c r="AU469" s="58"/>
      <c r="AV469" s="58"/>
      <c r="AW469" s="58"/>
    </row>
    <row r="470" spans="1:49" ht="15.75" customHeight="1" x14ac:dyDescent="0.2">
      <c r="A470" s="58"/>
      <c r="B470" s="58"/>
      <c r="C470" s="58"/>
      <c r="D470" s="58"/>
      <c r="E470" s="58"/>
      <c r="F470" s="58"/>
      <c r="G470" s="58"/>
      <c r="H470" s="58"/>
      <c r="I470" s="58"/>
      <c r="J470" s="58"/>
      <c r="K470" s="58"/>
      <c r="L470" s="58"/>
      <c r="M470" s="58"/>
      <c r="N470" s="58"/>
      <c r="O470" s="58"/>
      <c r="P470" s="58"/>
      <c r="Q470" s="58"/>
      <c r="R470" s="58"/>
      <c r="S470" s="58"/>
      <c r="T470" s="58"/>
      <c r="U470" s="58"/>
      <c r="V470" s="58"/>
      <c r="W470" s="58"/>
      <c r="X470" s="58"/>
      <c r="Y470" s="58"/>
      <c r="Z470" s="58"/>
      <c r="AA470" s="58"/>
      <c r="AB470" s="58"/>
      <c r="AC470" s="58"/>
      <c r="AD470" s="58"/>
      <c r="AE470" s="58"/>
      <c r="AF470" s="58"/>
      <c r="AG470" s="58"/>
      <c r="AH470" s="58"/>
      <c r="AI470" s="58"/>
      <c r="AJ470" s="58"/>
      <c r="AK470" s="58"/>
      <c r="AL470" s="58"/>
      <c r="AM470" s="58"/>
      <c r="AN470" s="58"/>
      <c r="AO470" s="58"/>
      <c r="AP470" s="58"/>
      <c r="AQ470" s="58"/>
      <c r="AR470" s="58"/>
      <c r="AS470" s="58"/>
      <c r="AT470" s="58"/>
      <c r="AU470" s="58"/>
      <c r="AV470" s="58"/>
      <c r="AW470" s="58"/>
    </row>
    <row r="471" spans="1:49" ht="15.75" customHeight="1" x14ac:dyDescent="0.2">
      <c r="A471" s="58"/>
      <c r="B471" s="58"/>
      <c r="C471" s="58"/>
      <c r="D471" s="58"/>
      <c r="E471" s="58"/>
      <c r="F471" s="58"/>
      <c r="G471" s="58"/>
      <c r="H471" s="58"/>
      <c r="I471" s="58"/>
      <c r="J471" s="58"/>
      <c r="K471" s="58"/>
      <c r="L471" s="58"/>
      <c r="M471" s="58"/>
      <c r="N471" s="58"/>
      <c r="O471" s="58"/>
      <c r="P471" s="58"/>
      <c r="Q471" s="58"/>
      <c r="R471" s="58"/>
      <c r="S471" s="58"/>
      <c r="T471" s="58"/>
      <c r="U471" s="58"/>
      <c r="V471" s="58"/>
      <c r="W471" s="58"/>
      <c r="X471" s="58"/>
      <c r="Y471" s="58"/>
      <c r="Z471" s="58"/>
      <c r="AA471" s="58"/>
      <c r="AB471" s="58"/>
      <c r="AC471" s="58"/>
      <c r="AD471" s="58"/>
      <c r="AE471" s="58"/>
      <c r="AF471" s="58"/>
      <c r="AG471" s="58"/>
      <c r="AH471" s="58"/>
      <c r="AI471" s="58"/>
      <c r="AJ471" s="58"/>
      <c r="AK471" s="58"/>
      <c r="AL471" s="58"/>
      <c r="AM471" s="58"/>
      <c r="AN471" s="58"/>
      <c r="AO471" s="58"/>
      <c r="AP471" s="58"/>
      <c r="AQ471" s="58"/>
      <c r="AR471" s="58"/>
      <c r="AS471" s="58"/>
      <c r="AT471" s="58"/>
      <c r="AU471" s="58"/>
      <c r="AV471" s="58"/>
      <c r="AW471" s="58"/>
    </row>
    <row r="472" spans="1:49" ht="15.75" customHeight="1" x14ac:dyDescent="0.2">
      <c r="A472" s="58"/>
      <c r="B472" s="58"/>
      <c r="C472" s="58"/>
      <c r="D472" s="58"/>
      <c r="E472" s="58"/>
      <c r="F472" s="58"/>
      <c r="G472" s="58"/>
      <c r="H472" s="58"/>
      <c r="I472" s="58"/>
      <c r="J472" s="58"/>
      <c r="K472" s="58"/>
      <c r="L472" s="58"/>
      <c r="M472" s="58"/>
      <c r="N472" s="58"/>
      <c r="O472" s="58"/>
      <c r="P472" s="58"/>
      <c r="Q472" s="58"/>
      <c r="R472" s="58"/>
      <c r="S472" s="58"/>
      <c r="T472" s="58"/>
      <c r="U472" s="58"/>
      <c r="V472" s="58"/>
      <c r="W472" s="58"/>
      <c r="X472" s="58"/>
      <c r="Y472" s="58"/>
      <c r="Z472" s="58"/>
      <c r="AA472" s="58"/>
      <c r="AB472" s="58"/>
      <c r="AC472" s="58"/>
      <c r="AD472" s="58"/>
      <c r="AE472" s="58"/>
      <c r="AF472" s="58"/>
      <c r="AG472" s="58"/>
      <c r="AH472" s="58"/>
      <c r="AI472" s="58"/>
      <c r="AJ472" s="58"/>
      <c r="AK472" s="58"/>
      <c r="AL472" s="58"/>
      <c r="AM472" s="58"/>
      <c r="AN472" s="58"/>
      <c r="AO472" s="58"/>
      <c r="AP472" s="58"/>
      <c r="AQ472" s="58"/>
      <c r="AR472" s="58"/>
      <c r="AS472" s="58"/>
      <c r="AT472" s="58"/>
      <c r="AU472" s="58"/>
      <c r="AV472" s="58"/>
      <c r="AW472" s="58"/>
    </row>
    <row r="473" spans="1:49" ht="15.75" customHeight="1" x14ac:dyDescent="0.2">
      <c r="A473" s="58"/>
      <c r="B473" s="58"/>
      <c r="C473" s="58"/>
      <c r="D473" s="58"/>
      <c r="E473" s="58"/>
      <c r="F473" s="58"/>
      <c r="G473" s="58"/>
      <c r="H473" s="58"/>
      <c r="I473" s="58"/>
      <c r="J473" s="58"/>
      <c r="K473" s="58"/>
      <c r="L473" s="58"/>
      <c r="M473" s="58"/>
      <c r="N473" s="58"/>
      <c r="O473" s="58"/>
      <c r="P473" s="58"/>
      <c r="Q473" s="58"/>
      <c r="R473" s="58"/>
      <c r="S473" s="58"/>
      <c r="T473" s="58"/>
      <c r="U473" s="58"/>
      <c r="V473" s="58"/>
      <c r="W473" s="58"/>
      <c r="X473" s="58"/>
      <c r="Y473" s="58"/>
      <c r="Z473" s="58"/>
      <c r="AA473" s="58"/>
      <c r="AB473" s="58"/>
      <c r="AC473" s="58"/>
      <c r="AD473" s="58"/>
      <c r="AE473" s="58"/>
      <c r="AF473" s="58"/>
      <c r="AG473" s="58"/>
      <c r="AH473" s="58"/>
      <c r="AI473" s="58"/>
      <c r="AJ473" s="58"/>
      <c r="AK473" s="58"/>
      <c r="AL473" s="58"/>
      <c r="AM473" s="58"/>
      <c r="AN473" s="58"/>
      <c r="AO473" s="58"/>
      <c r="AP473" s="58"/>
      <c r="AQ473" s="58"/>
      <c r="AR473" s="58"/>
      <c r="AS473" s="58"/>
      <c r="AT473" s="58"/>
      <c r="AU473" s="58"/>
      <c r="AV473" s="58"/>
      <c r="AW473" s="58"/>
    </row>
    <row r="474" spans="1:49" ht="15.75" customHeight="1" x14ac:dyDescent="0.2">
      <c r="A474" s="58"/>
      <c r="B474" s="58"/>
      <c r="C474" s="58"/>
      <c r="D474" s="58"/>
      <c r="E474" s="58"/>
      <c r="F474" s="58"/>
      <c r="G474" s="58"/>
      <c r="H474" s="58"/>
      <c r="I474" s="58"/>
      <c r="J474" s="58"/>
      <c r="K474" s="58"/>
      <c r="L474" s="58"/>
      <c r="M474" s="58"/>
      <c r="N474" s="58"/>
      <c r="O474" s="58"/>
      <c r="P474" s="58"/>
      <c r="Q474" s="58"/>
      <c r="R474" s="58"/>
      <c r="S474" s="58"/>
      <c r="T474" s="58"/>
      <c r="U474" s="58"/>
      <c r="V474" s="58"/>
      <c r="W474" s="58"/>
      <c r="X474" s="58"/>
      <c r="Y474" s="58"/>
      <c r="Z474" s="58"/>
      <c r="AA474" s="58"/>
      <c r="AB474" s="58"/>
      <c r="AC474" s="58"/>
      <c r="AD474" s="58"/>
      <c r="AE474" s="58"/>
      <c r="AF474" s="58"/>
      <c r="AG474" s="58"/>
      <c r="AH474" s="58"/>
      <c r="AI474" s="58"/>
      <c r="AJ474" s="58"/>
      <c r="AK474" s="58"/>
      <c r="AL474" s="58"/>
      <c r="AM474" s="58"/>
      <c r="AN474" s="58"/>
      <c r="AO474" s="58"/>
      <c r="AP474" s="58"/>
      <c r="AQ474" s="58"/>
      <c r="AR474" s="58"/>
      <c r="AS474" s="58"/>
      <c r="AT474" s="58"/>
      <c r="AU474" s="58"/>
      <c r="AV474" s="58"/>
      <c r="AW474" s="58"/>
    </row>
    <row r="475" spans="1:49" ht="15.75" customHeight="1" x14ac:dyDescent="0.2">
      <c r="A475" s="58"/>
      <c r="B475" s="58"/>
      <c r="C475" s="58"/>
      <c r="D475" s="58"/>
      <c r="E475" s="58"/>
      <c r="F475" s="58"/>
      <c r="G475" s="58"/>
      <c r="H475" s="58"/>
      <c r="I475" s="58"/>
      <c r="J475" s="58"/>
      <c r="K475" s="58"/>
      <c r="L475" s="58"/>
      <c r="M475" s="58"/>
      <c r="N475" s="58"/>
      <c r="O475" s="58"/>
      <c r="P475" s="58"/>
      <c r="Q475" s="58"/>
      <c r="R475" s="58"/>
      <c r="S475" s="58"/>
      <c r="T475" s="58"/>
      <c r="U475" s="58"/>
      <c r="V475" s="58"/>
      <c r="W475" s="58"/>
      <c r="X475" s="58"/>
      <c r="Y475" s="58"/>
      <c r="Z475" s="58"/>
      <c r="AA475" s="58"/>
      <c r="AB475" s="58"/>
      <c r="AC475" s="58"/>
      <c r="AD475" s="58"/>
      <c r="AE475" s="58"/>
      <c r="AF475" s="58"/>
      <c r="AG475" s="58"/>
      <c r="AH475" s="58"/>
      <c r="AI475" s="58"/>
      <c r="AJ475" s="58"/>
      <c r="AK475" s="58"/>
      <c r="AL475" s="58"/>
      <c r="AM475" s="58"/>
      <c r="AN475" s="58"/>
      <c r="AO475" s="58"/>
      <c r="AP475" s="58"/>
      <c r="AQ475" s="58"/>
      <c r="AR475" s="58"/>
      <c r="AS475" s="58"/>
      <c r="AT475" s="58"/>
      <c r="AU475" s="58"/>
      <c r="AV475" s="58"/>
      <c r="AW475" s="58"/>
    </row>
    <row r="476" spans="1:49" ht="15.75" customHeight="1" x14ac:dyDescent="0.2">
      <c r="A476" s="58"/>
      <c r="B476" s="58"/>
      <c r="C476" s="58"/>
      <c r="D476" s="58"/>
      <c r="E476" s="58"/>
      <c r="F476" s="58"/>
      <c r="G476" s="58"/>
      <c r="H476" s="58"/>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c r="AG476" s="58"/>
      <c r="AH476" s="58"/>
      <c r="AI476" s="58"/>
      <c r="AJ476" s="58"/>
      <c r="AK476" s="58"/>
      <c r="AL476" s="58"/>
      <c r="AM476" s="58"/>
      <c r="AN476" s="58"/>
      <c r="AO476" s="58"/>
      <c r="AP476" s="58"/>
      <c r="AQ476" s="58"/>
      <c r="AR476" s="58"/>
      <c r="AS476" s="58"/>
      <c r="AT476" s="58"/>
      <c r="AU476" s="58"/>
      <c r="AV476" s="58"/>
      <c r="AW476" s="58"/>
    </row>
    <row r="477" spans="1:49" ht="15.75" customHeight="1" x14ac:dyDescent="0.2">
      <c r="A477" s="58"/>
      <c r="B477" s="58"/>
      <c r="C477" s="58"/>
      <c r="D477" s="58"/>
      <c r="E477" s="58"/>
      <c r="F477" s="58"/>
      <c r="G477" s="58"/>
      <c r="H477" s="58"/>
      <c r="I477" s="58"/>
      <c r="J477" s="58"/>
      <c r="K477" s="58"/>
      <c r="L477" s="58"/>
      <c r="M477" s="58"/>
      <c r="N477" s="58"/>
      <c r="O477" s="58"/>
      <c r="P477" s="58"/>
      <c r="Q477" s="58"/>
      <c r="R477" s="58"/>
      <c r="S477" s="58"/>
      <c r="T477" s="58"/>
      <c r="U477" s="58"/>
      <c r="V477" s="58"/>
      <c r="W477" s="58"/>
      <c r="X477" s="58"/>
      <c r="Y477" s="58"/>
      <c r="Z477" s="58"/>
      <c r="AA477" s="58"/>
      <c r="AB477" s="58"/>
      <c r="AC477" s="58"/>
      <c r="AD477" s="58"/>
      <c r="AE477" s="58"/>
      <c r="AF477" s="58"/>
      <c r="AG477" s="58"/>
      <c r="AH477" s="58"/>
      <c r="AI477" s="58"/>
      <c r="AJ477" s="58"/>
      <c r="AK477" s="58"/>
      <c r="AL477" s="58"/>
      <c r="AM477" s="58"/>
      <c r="AN477" s="58"/>
      <c r="AO477" s="58"/>
      <c r="AP477" s="58"/>
      <c r="AQ477" s="58"/>
      <c r="AR477" s="58"/>
      <c r="AS477" s="58"/>
      <c r="AT477" s="58"/>
      <c r="AU477" s="58"/>
      <c r="AV477" s="58"/>
      <c r="AW477" s="58"/>
    </row>
    <row r="478" spans="1:49" ht="15.75" customHeight="1" x14ac:dyDescent="0.2">
      <c r="A478" s="58"/>
      <c r="B478" s="58"/>
      <c r="C478" s="58"/>
      <c r="D478" s="58"/>
      <c r="E478" s="58"/>
      <c r="F478" s="58"/>
      <c r="G478" s="58"/>
      <c r="H478" s="58"/>
      <c r="I478" s="58"/>
      <c r="J478" s="58"/>
      <c r="K478" s="58"/>
      <c r="L478" s="58"/>
      <c r="M478" s="58"/>
      <c r="N478" s="58"/>
      <c r="O478" s="58"/>
      <c r="P478" s="58"/>
      <c r="Q478" s="58"/>
      <c r="R478" s="58"/>
      <c r="S478" s="58"/>
      <c r="T478" s="58"/>
      <c r="U478" s="58"/>
      <c r="V478" s="58"/>
      <c r="W478" s="58"/>
      <c r="X478" s="58"/>
      <c r="Y478" s="58"/>
      <c r="Z478" s="58"/>
      <c r="AA478" s="58"/>
      <c r="AB478" s="58"/>
      <c r="AC478" s="58"/>
      <c r="AD478" s="58"/>
      <c r="AE478" s="58"/>
      <c r="AF478" s="58"/>
      <c r="AG478" s="58"/>
      <c r="AH478" s="58"/>
      <c r="AI478" s="58"/>
      <c r="AJ478" s="58"/>
      <c r="AK478" s="58"/>
      <c r="AL478" s="58"/>
      <c r="AM478" s="58"/>
      <c r="AN478" s="58"/>
      <c r="AO478" s="58"/>
      <c r="AP478" s="58"/>
      <c r="AQ478" s="58"/>
      <c r="AR478" s="58"/>
      <c r="AS478" s="58"/>
      <c r="AT478" s="58"/>
      <c r="AU478" s="58"/>
      <c r="AV478" s="58"/>
      <c r="AW478" s="58"/>
    </row>
    <row r="479" spans="1:49" ht="15.75" customHeight="1" x14ac:dyDescent="0.2">
      <c r="A479" s="58"/>
      <c r="B479" s="58"/>
      <c r="C479" s="58"/>
      <c r="D479" s="58"/>
      <c r="E479" s="58"/>
      <c r="F479" s="58"/>
      <c r="G479" s="58"/>
      <c r="H479" s="58"/>
      <c r="I479" s="58"/>
      <c r="J479" s="58"/>
      <c r="K479" s="58"/>
      <c r="L479" s="58"/>
      <c r="M479" s="58"/>
      <c r="N479" s="58"/>
      <c r="O479" s="58"/>
      <c r="P479" s="58"/>
      <c r="Q479" s="58"/>
      <c r="R479" s="58"/>
      <c r="S479" s="58"/>
      <c r="T479" s="58"/>
      <c r="U479" s="58"/>
      <c r="V479" s="58"/>
      <c r="W479" s="58"/>
      <c r="X479" s="58"/>
      <c r="Y479" s="58"/>
      <c r="Z479" s="58"/>
      <c r="AA479" s="58"/>
      <c r="AB479" s="58"/>
      <c r="AC479" s="58"/>
      <c r="AD479" s="58"/>
      <c r="AE479" s="58"/>
      <c r="AF479" s="58"/>
      <c r="AG479" s="58"/>
      <c r="AH479" s="58"/>
      <c r="AI479" s="58"/>
      <c r="AJ479" s="58"/>
      <c r="AK479" s="58"/>
      <c r="AL479" s="58"/>
      <c r="AM479" s="58"/>
      <c r="AN479" s="58"/>
      <c r="AO479" s="58"/>
      <c r="AP479" s="58"/>
      <c r="AQ479" s="58"/>
      <c r="AR479" s="58"/>
      <c r="AS479" s="58"/>
      <c r="AT479" s="58"/>
      <c r="AU479" s="58"/>
      <c r="AV479" s="58"/>
      <c r="AW479" s="58"/>
    </row>
    <row r="480" spans="1:49" ht="15.75" customHeight="1" x14ac:dyDescent="0.2">
      <c r="A480" s="58"/>
      <c r="B480" s="58"/>
      <c r="C480" s="58"/>
      <c r="D480" s="58"/>
      <c r="E480" s="58"/>
      <c r="F480" s="58"/>
      <c r="G480" s="58"/>
      <c r="H480" s="58"/>
      <c r="I480" s="58"/>
      <c r="J480" s="58"/>
      <c r="K480" s="58"/>
      <c r="L480" s="58"/>
      <c r="M480" s="58"/>
      <c r="N480" s="58"/>
      <c r="O480" s="58"/>
      <c r="P480" s="58"/>
      <c r="Q480" s="58"/>
      <c r="R480" s="58"/>
      <c r="S480" s="58"/>
      <c r="T480" s="58"/>
      <c r="U480" s="58"/>
      <c r="V480" s="58"/>
      <c r="W480" s="58"/>
      <c r="X480" s="58"/>
      <c r="Y480" s="58"/>
      <c r="Z480" s="58"/>
      <c r="AA480" s="58"/>
      <c r="AB480" s="58"/>
      <c r="AC480" s="58"/>
      <c r="AD480" s="58"/>
      <c r="AE480" s="58"/>
      <c r="AF480" s="58"/>
      <c r="AG480" s="58"/>
      <c r="AH480" s="58"/>
      <c r="AI480" s="58"/>
      <c r="AJ480" s="58"/>
      <c r="AK480" s="58"/>
      <c r="AL480" s="58"/>
      <c r="AM480" s="58"/>
      <c r="AN480" s="58"/>
      <c r="AO480" s="58"/>
      <c r="AP480" s="58"/>
      <c r="AQ480" s="58"/>
      <c r="AR480" s="58"/>
      <c r="AS480" s="58"/>
      <c r="AT480" s="58"/>
      <c r="AU480" s="58"/>
      <c r="AV480" s="58"/>
      <c r="AW480" s="58"/>
    </row>
    <row r="481" spans="1:49" ht="15.75" customHeight="1" x14ac:dyDescent="0.2">
      <c r="A481" s="58"/>
      <c r="B481" s="58"/>
      <c r="C481" s="58"/>
      <c r="D481" s="58"/>
      <c r="E481" s="58"/>
      <c r="F481" s="58"/>
      <c r="G481" s="58"/>
      <c r="H481" s="58"/>
      <c r="I481" s="58"/>
      <c r="J481" s="58"/>
      <c r="K481" s="58"/>
      <c r="L481" s="58"/>
      <c r="M481" s="58"/>
      <c r="N481" s="58"/>
      <c r="O481" s="58"/>
      <c r="P481" s="58"/>
      <c r="Q481" s="58"/>
      <c r="R481" s="58"/>
      <c r="S481" s="58"/>
      <c r="T481" s="58"/>
      <c r="U481" s="58"/>
      <c r="V481" s="58"/>
      <c r="W481" s="58"/>
      <c r="X481" s="58"/>
      <c r="Y481" s="58"/>
      <c r="Z481" s="58"/>
      <c r="AA481" s="58"/>
      <c r="AB481" s="58"/>
      <c r="AC481" s="58"/>
      <c r="AD481" s="58"/>
      <c r="AE481" s="58"/>
      <c r="AF481" s="58"/>
      <c r="AG481" s="58"/>
      <c r="AH481" s="58"/>
      <c r="AI481" s="58"/>
      <c r="AJ481" s="58"/>
      <c r="AK481" s="58"/>
      <c r="AL481" s="58"/>
      <c r="AM481" s="58"/>
      <c r="AN481" s="58"/>
      <c r="AO481" s="58"/>
      <c r="AP481" s="58"/>
      <c r="AQ481" s="58"/>
      <c r="AR481" s="58"/>
      <c r="AS481" s="58"/>
      <c r="AT481" s="58"/>
      <c r="AU481" s="58"/>
      <c r="AV481" s="58"/>
      <c r="AW481" s="58"/>
    </row>
    <row r="482" spans="1:49" ht="15.75" customHeight="1" x14ac:dyDescent="0.2">
      <c r="A482" s="58"/>
      <c r="B482" s="58"/>
      <c r="C482" s="58"/>
      <c r="D482" s="58"/>
      <c r="E482" s="58"/>
      <c r="F482" s="58"/>
      <c r="G482" s="58"/>
      <c r="H482" s="58"/>
      <c r="I482" s="58"/>
      <c r="J482" s="58"/>
      <c r="K482" s="58"/>
      <c r="L482" s="58"/>
      <c r="M482" s="58"/>
      <c r="N482" s="58"/>
      <c r="O482" s="58"/>
      <c r="P482" s="58"/>
      <c r="Q482" s="58"/>
      <c r="R482" s="58"/>
      <c r="S482" s="58"/>
      <c r="T482" s="58"/>
      <c r="U482" s="58"/>
      <c r="V482" s="58"/>
      <c r="W482" s="58"/>
      <c r="X482" s="58"/>
      <c r="Y482" s="58"/>
      <c r="Z482" s="58"/>
      <c r="AA482" s="58"/>
      <c r="AB482" s="58"/>
      <c r="AC482" s="58"/>
      <c r="AD482" s="58"/>
      <c r="AE482" s="58"/>
      <c r="AF482" s="58"/>
      <c r="AG482" s="58"/>
      <c r="AH482" s="58"/>
      <c r="AI482" s="58"/>
      <c r="AJ482" s="58"/>
      <c r="AK482" s="58"/>
      <c r="AL482" s="58"/>
      <c r="AM482" s="58"/>
      <c r="AN482" s="58"/>
      <c r="AO482" s="58"/>
      <c r="AP482" s="58"/>
      <c r="AQ482" s="58"/>
      <c r="AR482" s="58"/>
      <c r="AS482" s="58"/>
      <c r="AT482" s="58"/>
      <c r="AU482" s="58"/>
      <c r="AV482" s="58"/>
      <c r="AW482" s="58"/>
    </row>
    <row r="483" spans="1:49" ht="15.75" customHeight="1" x14ac:dyDescent="0.2">
      <c r="A483" s="58"/>
      <c r="B483" s="58"/>
      <c r="C483" s="58"/>
      <c r="D483" s="58"/>
      <c r="E483" s="58"/>
      <c r="F483" s="58"/>
      <c r="G483" s="58"/>
      <c r="H483" s="58"/>
      <c r="I483" s="58"/>
      <c r="J483" s="58"/>
      <c r="K483" s="58"/>
      <c r="L483" s="58"/>
      <c r="M483" s="58"/>
      <c r="N483" s="58"/>
      <c r="O483" s="58"/>
      <c r="P483" s="58"/>
      <c r="Q483" s="58"/>
      <c r="R483" s="58"/>
      <c r="S483" s="58"/>
      <c r="T483" s="58"/>
      <c r="U483" s="58"/>
      <c r="V483" s="58"/>
      <c r="W483" s="58"/>
      <c r="X483" s="58"/>
      <c r="Y483" s="58"/>
      <c r="Z483" s="58"/>
      <c r="AA483" s="58"/>
      <c r="AB483" s="58"/>
      <c r="AC483" s="58"/>
      <c r="AD483" s="58"/>
      <c r="AE483" s="58"/>
      <c r="AF483" s="58"/>
      <c r="AG483" s="58"/>
      <c r="AH483" s="58"/>
      <c r="AI483" s="58"/>
      <c r="AJ483" s="58"/>
      <c r="AK483" s="58"/>
      <c r="AL483" s="58"/>
      <c r="AM483" s="58"/>
      <c r="AN483" s="58"/>
      <c r="AO483" s="58"/>
      <c r="AP483" s="58"/>
      <c r="AQ483" s="58"/>
      <c r="AR483" s="58"/>
      <c r="AS483" s="58"/>
      <c r="AT483" s="58"/>
      <c r="AU483" s="58"/>
      <c r="AV483" s="58"/>
      <c r="AW483" s="58"/>
    </row>
    <row r="484" spans="1:49" ht="15.75" customHeight="1" x14ac:dyDescent="0.2">
      <c r="A484" s="58"/>
      <c r="B484" s="58"/>
      <c r="C484" s="58"/>
      <c r="D484" s="58"/>
      <c r="E484" s="58"/>
      <c r="F484" s="58"/>
      <c r="G484" s="58"/>
      <c r="H484" s="58"/>
      <c r="I484" s="58"/>
      <c r="J484" s="58"/>
      <c r="K484" s="58"/>
      <c r="L484" s="58"/>
      <c r="M484" s="58"/>
      <c r="N484" s="58"/>
      <c r="O484" s="58"/>
      <c r="P484" s="58"/>
      <c r="Q484" s="58"/>
      <c r="R484" s="58"/>
      <c r="S484" s="58"/>
      <c r="T484" s="58"/>
      <c r="U484" s="58"/>
      <c r="V484" s="58"/>
      <c r="W484" s="58"/>
      <c r="X484" s="58"/>
      <c r="Y484" s="58"/>
      <c r="Z484" s="58"/>
      <c r="AA484" s="58"/>
      <c r="AB484" s="58"/>
      <c r="AC484" s="58"/>
      <c r="AD484" s="58"/>
      <c r="AE484" s="58"/>
      <c r="AF484" s="58"/>
      <c r="AG484" s="58"/>
      <c r="AH484" s="58"/>
      <c r="AI484" s="58"/>
      <c r="AJ484" s="58"/>
      <c r="AK484" s="58"/>
      <c r="AL484" s="58"/>
      <c r="AM484" s="58"/>
      <c r="AN484" s="58"/>
      <c r="AO484" s="58"/>
      <c r="AP484" s="58"/>
      <c r="AQ484" s="58"/>
      <c r="AR484" s="58"/>
      <c r="AS484" s="58"/>
      <c r="AT484" s="58"/>
      <c r="AU484" s="58"/>
      <c r="AV484" s="58"/>
      <c r="AW484" s="58"/>
    </row>
    <row r="485" spans="1:49" ht="15.75" customHeight="1" x14ac:dyDescent="0.2">
      <c r="A485" s="58"/>
      <c r="B485" s="58"/>
      <c r="C485" s="58"/>
      <c r="D485" s="58"/>
      <c r="E485" s="58"/>
      <c r="F485" s="58"/>
      <c r="G485" s="58"/>
      <c r="H485" s="58"/>
      <c r="I485" s="58"/>
      <c r="J485" s="58"/>
      <c r="K485" s="58"/>
      <c r="L485" s="58"/>
      <c r="M485" s="58"/>
      <c r="N485" s="58"/>
      <c r="O485" s="58"/>
      <c r="P485" s="58"/>
      <c r="Q485" s="58"/>
      <c r="R485" s="58"/>
      <c r="S485" s="58"/>
      <c r="T485" s="58"/>
      <c r="U485" s="58"/>
      <c r="V485" s="58"/>
      <c r="W485" s="58"/>
      <c r="X485" s="58"/>
      <c r="Y485" s="58"/>
      <c r="Z485" s="58"/>
      <c r="AA485" s="58"/>
      <c r="AB485" s="58"/>
      <c r="AC485" s="58"/>
      <c r="AD485" s="58"/>
      <c r="AE485" s="58"/>
      <c r="AF485" s="58"/>
      <c r="AG485" s="58"/>
      <c r="AH485" s="58"/>
      <c r="AI485" s="58"/>
      <c r="AJ485" s="58"/>
      <c r="AK485" s="58"/>
      <c r="AL485" s="58"/>
      <c r="AM485" s="58"/>
      <c r="AN485" s="58"/>
      <c r="AO485" s="58"/>
      <c r="AP485" s="58"/>
      <c r="AQ485" s="58"/>
      <c r="AR485" s="58"/>
      <c r="AS485" s="58"/>
      <c r="AT485" s="58"/>
      <c r="AU485" s="58"/>
      <c r="AV485" s="58"/>
      <c r="AW485" s="58"/>
    </row>
    <row r="486" spans="1:49" ht="15.75" customHeight="1" x14ac:dyDescent="0.2">
      <c r="A486" s="58"/>
      <c r="B486" s="58"/>
      <c r="C486" s="58"/>
      <c r="D486" s="58"/>
      <c r="E486" s="58"/>
      <c r="F486" s="58"/>
      <c r="G486" s="58"/>
      <c r="H486" s="58"/>
      <c r="I486" s="58"/>
      <c r="J486" s="58"/>
      <c r="K486" s="58"/>
      <c r="L486" s="58"/>
      <c r="M486" s="58"/>
      <c r="N486" s="58"/>
      <c r="O486" s="58"/>
      <c r="P486" s="58"/>
      <c r="Q486" s="58"/>
      <c r="R486" s="58"/>
      <c r="S486" s="58"/>
      <c r="T486" s="58"/>
      <c r="U486" s="58"/>
      <c r="V486" s="58"/>
      <c r="W486" s="58"/>
      <c r="X486" s="58"/>
      <c r="Y486" s="58"/>
      <c r="Z486" s="58"/>
      <c r="AA486" s="58"/>
      <c r="AB486" s="58"/>
      <c r="AC486" s="58"/>
      <c r="AD486" s="58"/>
      <c r="AE486" s="58"/>
      <c r="AF486" s="58"/>
      <c r="AG486" s="58"/>
      <c r="AH486" s="58"/>
      <c r="AI486" s="58"/>
      <c r="AJ486" s="58"/>
      <c r="AK486" s="58"/>
      <c r="AL486" s="58"/>
      <c r="AM486" s="58"/>
      <c r="AN486" s="58"/>
      <c r="AO486" s="58"/>
      <c r="AP486" s="58"/>
      <c r="AQ486" s="58"/>
      <c r="AR486" s="58"/>
      <c r="AS486" s="58"/>
      <c r="AT486" s="58"/>
      <c r="AU486" s="58"/>
      <c r="AV486" s="58"/>
      <c r="AW486" s="58"/>
    </row>
    <row r="487" spans="1:49" ht="15.75" customHeight="1" x14ac:dyDescent="0.2">
      <c r="A487" s="58"/>
      <c r="B487" s="58"/>
      <c r="C487" s="58"/>
      <c r="D487" s="58"/>
      <c r="E487" s="58"/>
      <c r="F487" s="58"/>
      <c r="G487" s="58"/>
      <c r="H487" s="58"/>
      <c r="I487" s="58"/>
      <c r="J487" s="58"/>
      <c r="K487" s="58"/>
      <c r="L487" s="58"/>
      <c r="M487" s="58"/>
      <c r="N487" s="58"/>
      <c r="O487" s="58"/>
      <c r="P487" s="58"/>
      <c r="Q487" s="58"/>
      <c r="R487" s="58"/>
      <c r="S487" s="58"/>
      <c r="T487" s="58"/>
      <c r="U487" s="58"/>
      <c r="V487" s="58"/>
      <c r="W487" s="58"/>
      <c r="X487" s="58"/>
      <c r="Y487" s="58"/>
      <c r="Z487" s="58"/>
      <c r="AA487" s="58"/>
      <c r="AB487" s="58"/>
      <c r="AC487" s="58"/>
      <c r="AD487" s="58"/>
      <c r="AE487" s="58"/>
      <c r="AF487" s="58"/>
      <c r="AG487" s="58"/>
      <c r="AH487" s="58"/>
      <c r="AI487" s="58"/>
      <c r="AJ487" s="58"/>
      <c r="AK487" s="58"/>
      <c r="AL487" s="58"/>
      <c r="AM487" s="58"/>
      <c r="AN487" s="58"/>
      <c r="AO487" s="58"/>
      <c r="AP487" s="58"/>
      <c r="AQ487" s="58"/>
      <c r="AR487" s="58"/>
      <c r="AS487" s="58"/>
      <c r="AT487" s="58"/>
      <c r="AU487" s="58"/>
      <c r="AV487" s="58"/>
      <c r="AW487" s="58"/>
    </row>
    <row r="488" spans="1:49" ht="15.75" customHeight="1" x14ac:dyDescent="0.2">
      <c r="A488" s="58"/>
      <c r="B488" s="58"/>
      <c r="C488" s="58"/>
      <c r="D488" s="58"/>
      <c r="E488" s="58"/>
      <c r="F488" s="58"/>
      <c r="G488" s="58"/>
      <c r="H488" s="58"/>
      <c r="I488" s="58"/>
      <c r="J488" s="58"/>
      <c r="K488" s="58"/>
      <c r="L488" s="58"/>
      <c r="M488" s="58"/>
      <c r="N488" s="58"/>
      <c r="O488" s="58"/>
      <c r="P488" s="58"/>
      <c r="Q488" s="58"/>
      <c r="R488" s="58"/>
      <c r="S488" s="58"/>
      <c r="T488" s="58"/>
      <c r="U488" s="58"/>
      <c r="V488" s="58"/>
      <c r="W488" s="58"/>
      <c r="X488" s="58"/>
      <c r="Y488" s="58"/>
      <c r="Z488" s="58"/>
      <c r="AA488" s="58"/>
      <c r="AB488" s="58"/>
      <c r="AC488" s="58"/>
      <c r="AD488" s="58"/>
      <c r="AE488" s="58"/>
      <c r="AF488" s="58"/>
      <c r="AG488" s="58"/>
      <c r="AH488" s="58"/>
      <c r="AI488" s="58"/>
      <c r="AJ488" s="58"/>
      <c r="AK488" s="58"/>
      <c r="AL488" s="58"/>
      <c r="AM488" s="58"/>
      <c r="AN488" s="58"/>
      <c r="AO488" s="58"/>
      <c r="AP488" s="58"/>
      <c r="AQ488" s="58"/>
      <c r="AR488" s="58"/>
      <c r="AS488" s="58"/>
      <c r="AT488" s="58"/>
      <c r="AU488" s="58"/>
      <c r="AV488" s="58"/>
      <c r="AW488" s="58"/>
    </row>
    <row r="489" spans="1:49" ht="15.75" customHeight="1" x14ac:dyDescent="0.2">
      <c r="A489" s="58"/>
      <c r="B489" s="58"/>
      <c r="C489" s="58"/>
      <c r="D489" s="58"/>
      <c r="E489" s="58"/>
      <c r="F489" s="58"/>
      <c r="G489" s="58"/>
      <c r="H489" s="58"/>
      <c r="I489" s="58"/>
      <c r="J489" s="58"/>
      <c r="K489" s="58"/>
      <c r="L489" s="58"/>
      <c r="M489" s="58"/>
      <c r="N489" s="58"/>
      <c r="O489" s="58"/>
      <c r="P489" s="58"/>
      <c r="Q489" s="58"/>
      <c r="R489" s="58"/>
      <c r="S489" s="58"/>
      <c r="T489" s="58"/>
      <c r="U489" s="58"/>
      <c r="V489" s="58"/>
      <c r="W489" s="58"/>
      <c r="X489" s="58"/>
      <c r="Y489" s="58"/>
      <c r="Z489" s="58"/>
      <c r="AA489" s="58"/>
      <c r="AB489" s="58"/>
      <c r="AC489" s="58"/>
      <c r="AD489" s="58"/>
      <c r="AE489" s="58"/>
      <c r="AF489" s="58"/>
      <c r="AG489" s="58"/>
      <c r="AH489" s="58"/>
      <c r="AI489" s="58"/>
      <c r="AJ489" s="58"/>
      <c r="AK489" s="58"/>
      <c r="AL489" s="58"/>
      <c r="AM489" s="58"/>
      <c r="AN489" s="58"/>
      <c r="AO489" s="58"/>
      <c r="AP489" s="58"/>
      <c r="AQ489" s="58"/>
      <c r="AR489" s="58"/>
      <c r="AS489" s="58"/>
      <c r="AT489" s="58"/>
      <c r="AU489" s="58"/>
      <c r="AV489" s="58"/>
      <c r="AW489" s="58"/>
    </row>
    <row r="490" spans="1:49" ht="15.75" customHeight="1" x14ac:dyDescent="0.2">
      <c r="A490" s="58"/>
      <c r="B490" s="58"/>
      <c r="C490" s="58"/>
      <c r="D490" s="58"/>
      <c r="E490" s="58"/>
      <c r="F490" s="58"/>
      <c r="G490" s="58"/>
      <c r="H490" s="58"/>
      <c r="I490" s="58"/>
      <c r="J490" s="58"/>
      <c r="K490" s="58"/>
      <c r="L490" s="58"/>
      <c r="M490" s="58"/>
      <c r="N490" s="58"/>
      <c r="O490" s="58"/>
      <c r="P490" s="58"/>
      <c r="Q490" s="58"/>
      <c r="R490" s="58"/>
      <c r="S490" s="58"/>
      <c r="T490" s="58"/>
      <c r="U490" s="58"/>
      <c r="V490" s="58"/>
      <c r="W490" s="58"/>
      <c r="X490" s="58"/>
      <c r="Y490" s="58"/>
      <c r="Z490" s="58"/>
      <c r="AA490" s="58"/>
      <c r="AB490" s="58"/>
      <c r="AC490" s="58"/>
      <c r="AD490" s="58"/>
      <c r="AE490" s="58"/>
      <c r="AF490" s="58"/>
      <c r="AG490" s="58"/>
      <c r="AH490" s="58"/>
      <c r="AI490" s="58"/>
      <c r="AJ490" s="58"/>
      <c r="AK490" s="58"/>
      <c r="AL490" s="58"/>
      <c r="AM490" s="58"/>
      <c r="AN490" s="58"/>
      <c r="AO490" s="58"/>
      <c r="AP490" s="58"/>
      <c r="AQ490" s="58"/>
      <c r="AR490" s="58"/>
      <c r="AS490" s="58"/>
      <c r="AT490" s="58"/>
      <c r="AU490" s="58"/>
      <c r="AV490" s="58"/>
      <c r="AW490" s="58"/>
    </row>
    <row r="491" spans="1:49" ht="15.75" customHeight="1" x14ac:dyDescent="0.2">
      <c r="A491" s="58"/>
      <c r="B491" s="58"/>
      <c r="C491" s="58"/>
      <c r="D491" s="58"/>
      <c r="E491" s="58"/>
      <c r="F491" s="58"/>
      <c r="G491" s="58"/>
      <c r="H491" s="58"/>
      <c r="I491" s="58"/>
      <c r="J491" s="58"/>
      <c r="K491" s="58"/>
      <c r="L491" s="58"/>
      <c r="M491" s="58"/>
      <c r="N491" s="58"/>
      <c r="O491" s="58"/>
      <c r="P491" s="58"/>
      <c r="Q491" s="58"/>
      <c r="R491" s="58"/>
      <c r="S491" s="58"/>
      <c r="T491" s="58"/>
      <c r="U491" s="58"/>
      <c r="V491" s="58"/>
      <c r="W491" s="58"/>
      <c r="X491" s="58"/>
      <c r="Y491" s="58"/>
      <c r="Z491" s="58"/>
      <c r="AA491" s="58"/>
      <c r="AB491" s="58"/>
      <c r="AC491" s="58"/>
      <c r="AD491" s="58"/>
      <c r="AE491" s="58"/>
      <c r="AF491" s="58"/>
      <c r="AG491" s="58"/>
      <c r="AH491" s="58"/>
      <c r="AI491" s="58"/>
      <c r="AJ491" s="58"/>
      <c r="AK491" s="58"/>
      <c r="AL491" s="58"/>
      <c r="AM491" s="58"/>
      <c r="AN491" s="58"/>
      <c r="AO491" s="58"/>
      <c r="AP491" s="58"/>
      <c r="AQ491" s="58"/>
      <c r="AR491" s="58"/>
      <c r="AS491" s="58"/>
      <c r="AT491" s="58"/>
      <c r="AU491" s="58"/>
      <c r="AV491" s="58"/>
      <c r="AW491" s="58"/>
    </row>
    <row r="492" spans="1:49" ht="15.75" customHeight="1" x14ac:dyDescent="0.2">
      <c r="A492" s="58"/>
      <c r="B492" s="58"/>
      <c r="C492" s="58"/>
      <c r="D492" s="58"/>
      <c r="E492" s="58"/>
      <c r="F492" s="58"/>
      <c r="G492" s="58"/>
      <c r="H492" s="58"/>
      <c r="I492" s="58"/>
      <c r="J492" s="58"/>
      <c r="K492" s="58"/>
      <c r="L492" s="58"/>
      <c r="M492" s="58"/>
      <c r="N492" s="58"/>
      <c r="O492" s="58"/>
      <c r="P492" s="58"/>
      <c r="Q492" s="58"/>
      <c r="R492" s="58"/>
      <c r="S492" s="58"/>
      <c r="T492" s="58"/>
      <c r="U492" s="58"/>
      <c r="V492" s="58"/>
      <c r="W492" s="58"/>
      <c r="X492" s="58"/>
      <c r="Y492" s="58"/>
      <c r="Z492" s="58"/>
      <c r="AA492" s="58"/>
      <c r="AB492" s="58"/>
      <c r="AC492" s="58"/>
      <c r="AD492" s="58"/>
      <c r="AE492" s="58"/>
      <c r="AF492" s="58"/>
      <c r="AG492" s="58"/>
      <c r="AH492" s="58"/>
      <c r="AI492" s="58"/>
      <c r="AJ492" s="58"/>
      <c r="AK492" s="58"/>
      <c r="AL492" s="58"/>
      <c r="AM492" s="58"/>
      <c r="AN492" s="58"/>
      <c r="AO492" s="58"/>
      <c r="AP492" s="58"/>
      <c r="AQ492" s="58"/>
      <c r="AR492" s="58"/>
      <c r="AS492" s="58"/>
      <c r="AT492" s="58"/>
      <c r="AU492" s="58"/>
      <c r="AV492" s="58"/>
      <c r="AW492" s="58"/>
    </row>
    <row r="493" spans="1:49" ht="15.75" customHeight="1" x14ac:dyDescent="0.2">
      <c r="A493" s="58"/>
      <c r="B493" s="58"/>
      <c r="C493" s="58"/>
      <c r="D493" s="58"/>
      <c r="E493" s="58"/>
      <c r="F493" s="58"/>
      <c r="G493" s="58"/>
      <c r="H493" s="58"/>
      <c r="I493" s="58"/>
      <c r="J493" s="58"/>
      <c r="K493" s="58"/>
      <c r="L493" s="58"/>
      <c r="M493" s="58"/>
      <c r="N493" s="58"/>
      <c r="O493" s="58"/>
      <c r="P493" s="58"/>
      <c r="Q493" s="58"/>
      <c r="R493" s="58"/>
      <c r="S493" s="58"/>
      <c r="T493" s="58"/>
      <c r="U493" s="58"/>
      <c r="V493" s="58"/>
      <c r="W493" s="58"/>
      <c r="X493" s="58"/>
      <c r="Y493" s="58"/>
      <c r="Z493" s="58"/>
      <c r="AA493" s="58"/>
      <c r="AB493" s="58"/>
      <c r="AC493" s="58"/>
      <c r="AD493" s="58"/>
      <c r="AE493" s="58"/>
      <c r="AF493" s="58"/>
      <c r="AG493" s="58"/>
      <c r="AH493" s="58"/>
      <c r="AI493" s="58"/>
      <c r="AJ493" s="58"/>
      <c r="AK493" s="58"/>
      <c r="AL493" s="58"/>
      <c r="AM493" s="58"/>
      <c r="AN493" s="58"/>
      <c r="AO493" s="58"/>
      <c r="AP493" s="58"/>
      <c r="AQ493" s="58"/>
      <c r="AR493" s="58"/>
      <c r="AS493" s="58"/>
      <c r="AT493" s="58"/>
      <c r="AU493" s="58"/>
      <c r="AV493" s="58"/>
      <c r="AW493" s="58"/>
    </row>
    <row r="494" spans="1:49" ht="15.75" customHeight="1" x14ac:dyDescent="0.2">
      <c r="A494" s="58"/>
      <c r="B494" s="58"/>
      <c r="C494" s="58"/>
      <c r="D494" s="58"/>
      <c r="E494" s="58"/>
      <c r="F494" s="58"/>
      <c r="G494" s="58"/>
      <c r="H494" s="58"/>
      <c r="I494" s="58"/>
      <c r="J494" s="58"/>
      <c r="K494" s="58"/>
      <c r="L494" s="58"/>
      <c r="M494" s="58"/>
      <c r="N494" s="58"/>
      <c r="O494" s="58"/>
      <c r="P494" s="58"/>
      <c r="Q494" s="58"/>
      <c r="R494" s="58"/>
      <c r="S494" s="58"/>
      <c r="T494" s="58"/>
      <c r="U494" s="58"/>
      <c r="V494" s="58"/>
      <c r="W494" s="58"/>
      <c r="X494" s="58"/>
      <c r="Y494" s="58"/>
      <c r="Z494" s="58"/>
      <c r="AA494" s="58"/>
      <c r="AB494" s="58"/>
      <c r="AC494" s="58"/>
      <c r="AD494" s="58"/>
      <c r="AE494" s="58"/>
      <c r="AF494" s="58"/>
      <c r="AG494" s="58"/>
      <c r="AH494" s="58"/>
      <c r="AI494" s="58"/>
      <c r="AJ494" s="58"/>
      <c r="AK494" s="58"/>
      <c r="AL494" s="58"/>
      <c r="AM494" s="58"/>
      <c r="AN494" s="58"/>
      <c r="AO494" s="58"/>
      <c r="AP494" s="58"/>
      <c r="AQ494" s="58"/>
      <c r="AR494" s="58"/>
      <c r="AS494" s="58"/>
      <c r="AT494" s="58"/>
      <c r="AU494" s="58"/>
      <c r="AV494" s="58"/>
      <c r="AW494" s="58"/>
    </row>
    <row r="495" spans="1:49" ht="15.75" customHeight="1" x14ac:dyDescent="0.2">
      <c r="A495" s="58"/>
      <c r="B495" s="58"/>
      <c r="C495" s="58"/>
      <c r="D495" s="58"/>
      <c r="E495" s="58"/>
      <c r="F495" s="58"/>
      <c r="G495" s="58"/>
      <c r="H495" s="58"/>
      <c r="I495" s="58"/>
      <c r="J495" s="58"/>
      <c r="K495" s="58"/>
      <c r="L495" s="58"/>
      <c r="M495" s="58"/>
      <c r="N495" s="58"/>
      <c r="O495" s="58"/>
      <c r="P495" s="58"/>
      <c r="Q495" s="58"/>
      <c r="R495" s="58"/>
      <c r="S495" s="58"/>
      <c r="T495" s="58"/>
      <c r="U495" s="58"/>
      <c r="V495" s="58"/>
      <c r="W495" s="58"/>
      <c r="X495" s="58"/>
      <c r="Y495" s="58"/>
      <c r="Z495" s="58"/>
      <c r="AA495" s="58"/>
      <c r="AB495" s="58"/>
      <c r="AC495" s="58"/>
      <c r="AD495" s="58"/>
      <c r="AE495" s="58"/>
      <c r="AF495" s="58"/>
      <c r="AG495" s="58"/>
      <c r="AH495" s="58"/>
      <c r="AI495" s="58"/>
      <c r="AJ495" s="58"/>
      <c r="AK495" s="58"/>
      <c r="AL495" s="58"/>
      <c r="AM495" s="58"/>
      <c r="AN495" s="58"/>
      <c r="AO495" s="58"/>
      <c r="AP495" s="58"/>
      <c r="AQ495" s="58"/>
      <c r="AR495" s="58"/>
      <c r="AS495" s="58"/>
      <c r="AT495" s="58"/>
      <c r="AU495" s="58"/>
      <c r="AV495" s="58"/>
      <c r="AW495" s="58"/>
    </row>
    <row r="496" spans="1:49" ht="15.75" customHeight="1" x14ac:dyDescent="0.2">
      <c r="A496" s="58"/>
      <c r="B496" s="58"/>
      <c r="C496" s="58"/>
      <c r="D496" s="58"/>
      <c r="E496" s="58"/>
      <c r="F496" s="58"/>
      <c r="G496" s="58"/>
      <c r="H496" s="58"/>
      <c r="I496" s="58"/>
      <c r="J496" s="58"/>
      <c r="K496" s="58"/>
      <c r="L496" s="58"/>
      <c r="M496" s="58"/>
      <c r="N496" s="58"/>
      <c r="O496" s="58"/>
      <c r="P496" s="58"/>
      <c r="Q496" s="58"/>
      <c r="R496" s="58"/>
      <c r="S496" s="58"/>
      <c r="T496" s="58"/>
      <c r="U496" s="58"/>
      <c r="V496" s="58"/>
      <c r="W496" s="58"/>
      <c r="X496" s="58"/>
      <c r="Y496" s="58"/>
      <c r="Z496" s="58"/>
      <c r="AA496" s="58"/>
      <c r="AB496" s="58"/>
      <c r="AC496" s="58"/>
      <c r="AD496" s="58"/>
      <c r="AE496" s="58"/>
      <c r="AF496" s="58"/>
      <c r="AG496" s="58"/>
      <c r="AH496" s="58"/>
      <c r="AI496" s="58"/>
      <c r="AJ496" s="58"/>
      <c r="AK496" s="58"/>
      <c r="AL496" s="58"/>
      <c r="AM496" s="58"/>
      <c r="AN496" s="58"/>
      <c r="AO496" s="58"/>
      <c r="AP496" s="58"/>
      <c r="AQ496" s="58"/>
      <c r="AR496" s="58"/>
      <c r="AS496" s="58"/>
      <c r="AT496" s="58"/>
      <c r="AU496" s="58"/>
      <c r="AV496" s="58"/>
      <c r="AW496" s="58"/>
    </row>
    <row r="497" spans="1:49" ht="15.75" customHeight="1" x14ac:dyDescent="0.2">
      <c r="A497" s="58"/>
      <c r="B497" s="58"/>
      <c r="C497" s="58"/>
      <c r="D497" s="58"/>
      <c r="E497" s="58"/>
      <c r="F497" s="58"/>
      <c r="G497" s="58"/>
      <c r="H497" s="58"/>
      <c r="I497" s="58"/>
      <c r="J497" s="58"/>
      <c r="K497" s="58"/>
      <c r="L497" s="58"/>
      <c r="M497" s="58"/>
      <c r="N497" s="58"/>
      <c r="O497" s="58"/>
      <c r="P497" s="58"/>
      <c r="Q497" s="58"/>
      <c r="R497" s="58"/>
      <c r="S497" s="58"/>
      <c r="T497" s="58"/>
      <c r="U497" s="58"/>
      <c r="V497" s="58"/>
      <c r="W497" s="58"/>
      <c r="X497" s="58"/>
      <c r="Y497" s="58"/>
      <c r="Z497" s="58"/>
      <c r="AA497" s="58"/>
      <c r="AB497" s="58"/>
      <c r="AC497" s="58"/>
      <c r="AD497" s="58"/>
      <c r="AE497" s="58"/>
      <c r="AF497" s="58"/>
      <c r="AG497" s="58"/>
      <c r="AH497" s="58"/>
      <c r="AI497" s="58"/>
      <c r="AJ497" s="58"/>
      <c r="AK497" s="58"/>
      <c r="AL497" s="58"/>
      <c r="AM497" s="58"/>
      <c r="AN497" s="58"/>
      <c r="AO497" s="58"/>
      <c r="AP497" s="58"/>
      <c r="AQ497" s="58"/>
      <c r="AR497" s="58"/>
      <c r="AS497" s="58"/>
      <c r="AT497" s="58"/>
      <c r="AU497" s="58"/>
      <c r="AV497" s="58"/>
      <c r="AW497" s="58"/>
    </row>
    <row r="498" spans="1:49" ht="15.75" customHeight="1" x14ac:dyDescent="0.2">
      <c r="A498" s="58"/>
      <c r="B498" s="58"/>
      <c r="C498" s="58"/>
      <c r="D498" s="58"/>
      <c r="E498" s="58"/>
      <c r="F498" s="58"/>
      <c r="G498" s="58"/>
      <c r="H498" s="58"/>
      <c r="I498" s="58"/>
      <c r="J498" s="58"/>
      <c r="K498" s="58"/>
      <c r="L498" s="58"/>
      <c r="M498" s="58"/>
      <c r="N498" s="58"/>
      <c r="O498" s="58"/>
      <c r="P498" s="58"/>
      <c r="Q498" s="58"/>
      <c r="R498" s="58"/>
      <c r="S498" s="58"/>
      <c r="T498" s="58"/>
      <c r="U498" s="58"/>
      <c r="V498" s="58"/>
      <c r="W498" s="58"/>
      <c r="X498" s="58"/>
      <c r="Y498" s="58"/>
      <c r="Z498" s="58"/>
      <c r="AA498" s="58"/>
      <c r="AB498" s="58"/>
      <c r="AC498" s="58"/>
      <c r="AD498" s="58"/>
      <c r="AE498" s="58"/>
      <c r="AF498" s="58"/>
      <c r="AG498" s="58"/>
      <c r="AH498" s="58"/>
      <c r="AI498" s="58"/>
      <c r="AJ498" s="58"/>
      <c r="AK498" s="58"/>
      <c r="AL498" s="58"/>
      <c r="AM498" s="58"/>
      <c r="AN498" s="58"/>
      <c r="AO498" s="58"/>
      <c r="AP498" s="58"/>
      <c r="AQ498" s="58"/>
      <c r="AR498" s="58"/>
      <c r="AS498" s="58"/>
      <c r="AT498" s="58"/>
      <c r="AU498" s="58"/>
      <c r="AV498" s="58"/>
      <c r="AW498" s="58"/>
    </row>
    <row r="499" spans="1:49" ht="15.75" customHeight="1" x14ac:dyDescent="0.2">
      <c r="A499" s="58"/>
      <c r="B499" s="58"/>
      <c r="C499" s="58"/>
      <c r="D499" s="58"/>
      <c r="E499" s="58"/>
      <c r="F499" s="58"/>
      <c r="G499" s="58"/>
      <c r="H499" s="58"/>
      <c r="I499" s="58"/>
      <c r="J499" s="58"/>
      <c r="K499" s="58"/>
      <c r="L499" s="58"/>
      <c r="M499" s="58"/>
      <c r="N499" s="58"/>
      <c r="O499" s="58"/>
      <c r="P499" s="58"/>
      <c r="Q499" s="58"/>
      <c r="R499" s="58"/>
      <c r="S499" s="58"/>
      <c r="T499" s="58"/>
      <c r="U499" s="58"/>
      <c r="V499" s="58"/>
      <c r="W499" s="58"/>
      <c r="X499" s="58"/>
      <c r="Y499" s="58"/>
      <c r="Z499" s="58"/>
      <c r="AA499" s="58"/>
      <c r="AB499" s="58"/>
      <c r="AC499" s="58"/>
      <c r="AD499" s="58"/>
      <c r="AE499" s="58"/>
      <c r="AF499" s="58"/>
      <c r="AG499" s="58"/>
      <c r="AH499" s="58"/>
      <c r="AI499" s="58"/>
      <c r="AJ499" s="58"/>
      <c r="AK499" s="58"/>
      <c r="AL499" s="58"/>
      <c r="AM499" s="58"/>
      <c r="AN499" s="58"/>
      <c r="AO499" s="58"/>
      <c r="AP499" s="58"/>
      <c r="AQ499" s="58"/>
      <c r="AR499" s="58"/>
      <c r="AS499" s="58"/>
      <c r="AT499" s="58"/>
      <c r="AU499" s="58"/>
      <c r="AV499" s="58"/>
      <c r="AW499" s="58"/>
    </row>
    <row r="500" spans="1:49" ht="15.75" customHeight="1" x14ac:dyDescent="0.2">
      <c r="A500" s="58"/>
      <c r="B500" s="58"/>
      <c r="C500" s="58"/>
      <c r="D500" s="58"/>
      <c r="E500" s="58"/>
      <c r="F500" s="58"/>
      <c r="G500" s="58"/>
      <c r="H500" s="58"/>
      <c r="I500" s="58"/>
      <c r="J500" s="58"/>
      <c r="K500" s="58"/>
      <c r="L500" s="58"/>
      <c r="M500" s="58"/>
      <c r="N500" s="58"/>
      <c r="O500" s="58"/>
      <c r="P500" s="58"/>
      <c r="Q500" s="58"/>
      <c r="R500" s="58"/>
      <c r="S500" s="58"/>
      <c r="T500" s="58"/>
      <c r="U500" s="58"/>
      <c r="V500" s="58"/>
      <c r="W500" s="58"/>
      <c r="X500" s="58"/>
      <c r="Y500" s="58"/>
      <c r="Z500" s="58"/>
      <c r="AA500" s="58"/>
      <c r="AB500" s="58"/>
      <c r="AC500" s="58"/>
      <c r="AD500" s="58"/>
      <c r="AE500" s="58"/>
      <c r="AF500" s="58"/>
      <c r="AG500" s="58"/>
      <c r="AH500" s="58"/>
      <c r="AI500" s="58"/>
      <c r="AJ500" s="58"/>
      <c r="AK500" s="58"/>
      <c r="AL500" s="58"/>
      <c r="AM500" s="58"/>
      <c r="AN500" s="58"/>
      <c r="AO500" s="58"/>
      <c r="AP500" s="58"/>
      <c r="AQ500" s="58"/>
      <c r="AR500" s="58"/>
      <c r="AS500" s="58"/>
      <c r="AT500" s="58"/>
      <c r="AU500" s="58"/>
      <c r="AV500" s="58"/>
      <c r="AW500" s="58"/>
    </row>
    <row r="501" spans="1:49" ht="15.75" customHeight="1" x14ac:dyDescent="0.2">
      <c r="A501" s="58"/>
      <c r="B501" s="58"/>
      <c r="C501" s="58"/>
      <c r="D501" s="58"/>
      <c r="E501" s="58"/>
      <c r="F501" s="58"/>
      <c r="G501" s="58"/>
      <c r="H501" s="58"/>
      <c r="I501" s="58"/>
      <c r="J501" s="58"/>
      <c r="K501" s="58"/>
      <c r="L501" s="58"/>
      <c r="M501" s="58"/>
      <c r="N501" s="58"/>
      <c r="O501" s="58"/>
      <c r="P501" s="58"/>
      <c r="Q501" s="58"/>
      <c r="R501" s="58"/>
      <c r="S501" s="58"/>
      <c r="T501" s="58"/>
      <c r="U501" s="58"/>
      <c r="V501" s="58"/>
      <c r="W501" s="58"/>
      <c r="X501" s="58"/>
      <c r="Y501" s="58"/>
      <c r="Z501" s="58"/>
      <c r="AA501" s="58"/>
      <c r="AB501" s="58"/>
      <c r="AC501" s="58"/>
      <c r="AD501" s="58"/>
      <c r="AE501" s="58"/>
      <c r="AF501" s="58"/>
      <c r="AG501" s="58"/>
      <c r="AH501" s="58"/>
      <c r="AI501" s="58"/>
      <c r="AJ501" s="58"/>
      <c r="AK501" s="58"/>
      <c r="AL501" s="58"/>
      <c r="AM501" s="58"/>
      <c r="AN501" s="58"/>
      <c r="AO501" s="58"/>
      <c r="AP501" s="58"/>
      <c r="AQ501" s="58"/>
      <c r="AR501" s="58"/>
      <c r="AS501" s="58"/>
      <c r="AT501" s="58"/>
      <c r="AU501" s="58"/>
      <c r="AV501" s="58"/>
      <c r="AW501" s="58"/>
    </row>
    <row r="502" spans="1:49" ht="15.75" customHeight="1" x14ac:dyDescent="0.2">
      <c r="A502" s="58"/>
      <c r="B502" s="58"/>
      <c r="C502" s="58"/>
      <c r="D502" s="58"/>
      <c r="E502" s="58"/>
      <c r="F502" s="58"/>
      <c r="G502" s="58"/>
      <c r="H502" s="58"/>
      <c r="I502" s="58"/>
      <c r="J502" s="58"/>
      <c r="K502" s="58"/>
      <c r="L502" s="58"/>
      <c r="M502" s="58"/>
      <c r="N502" s="58"/>
      <c r="O502" s="58"/>
      <c r="P502" s="58"/>
      <c r="Q502" s="58"/>
      <c r="R502" s="58"/>
      <c r="S502" s="58"/>
      <c r="T502" s="58"/>
      <c r="U502" s="58"/>
      <c r="V502" s="58"/>
      <c r="W502" s="58"/>
      <c r="X502" s="58"/>
      <c r="Y502" s="58"/>
      <c r="Z502" s="58"/>
      <c r="AA502" s="58"/>
      <c r="AB502" s="58"/>
      <c r="AC502" s="58"/>
      <c r="AD502" s="58"/>
      <c r="AE502" s="58"/>
      <c r="AF502" s="58"/>
      <c r="AG502" s="58"/>
      <c r="AH502" s="58"/>
      <c r="AI502" s="58"/>
      <c r="AJ502" s="58"/>
      <c r="AK502" s="58"/>
      <c r="AL502" s="58"/>
      <c r="AM502" s="58"/>
      <c r="AN502" s="58"/>
      <c r="AO502" s="58"/>
      <c r="AP502" s="58"/>
      <c r="AQ502" s="58"/>
      <c r="AR502" s="58"/>
      <c r="AS502" s="58"/>
      <c r="AT502" s="58"/>
      <c r="AU502" s="58"/>
      <c r="AV502" s="58"/>
      <c r="AW502" s="58"/>
    </row>
    <row r="503" spans="1:49" ht="15.75" customHeight="1" x14ac:dyDescent="0.2">
      <c r="A503" s="58"/>
      <c r="B503" s="58"/>
      <c r="C503" s="58"/>
      <c r="D503" s="58"/>
      <c r="E503" s="58"/>
      <c r="F503" s="58"/>
      <c r="G503" s="58"/>
      <c r="H503" s="58"/>
      <c r="I503" s="58"/>
      <c r="J503" s="58"/>
      <c r="K503" s="58"/>
      <c r="L503" s="58"/>
      <c r="M503" s="58"/>
      <c r="N503" s="58"/>
      <c r="O503" s="58"/>
      <c r="P503" s="58"/>
      <c r="Q503" s="58"/>
      <c r="R503" s="58"/>
      <c r="S503" s="58"/>
      <c r="T503" s="58"/>
      <c r="U503" s="58"/>
      <c r="V503" s="58"/>
      <c r="W503" s="58"/>
      <c r="X503" s="58"/>
      <c r="Y503" s="58"/>
      <c r="Z503" s="58"/>
      <c r="AA503" s="58"/>
      <c r="AB503" s="58"/>
      <c r="AC503" s="58"/>
      <c r="AD503" s="58"/>
      <c r="AE503" s="58"/>
      <c r="AF503" s="58"/>
      <c r="AG503" s="58"/>
      <c r="AH503" s="58"/>
      <c r="AI503" s="58"/>
      <c r="AJ503" s="58"/>
      <c r="AK503" s="58"/>
      <c r="AL503" s="58"/>
      <c r="AM503" s="58"/>
      <c r="AN503" s="58"/>
      <c r="AO503" s="58"/>
      <c r="AP503" s="58"/>
      <c r="AQ503" s="58"/>
      <c r="AR503" s="58"/>
      <c r="AS503" s="58"/>
      <c r="AT503" s="58"/>
      <c r="AU503" s="58"/>
      <c r="AV503" s="58"/>
      <c r="AW503" s="58"/>
    </row>
    <row r="504" spans="1:49" ht="15.75" customHeight="1" x14ac:dyDescent="0.2">
      <c r="A504" s="58"/>
      <c r="B504" s="58"/>
      <c r="C504" s="58"/>
      <c r="D504" s="58"/>
      <c r="E504" s="58"/>
      <c r="F504" s="58"/>
      <c r="G504" s="58"/>
      <c r="H504" s="58"/>
      <c r="I504" s="58"/>
      <c r="J504" s="58"/>
      <c r="K504" s="58"/>
      <c r="L504" s="58"/>
      <c r="M504" s="58"/>
      <c r="N504" s="58"/>
      <c r="O504" s="58"/>
      <c r="P504" s="58"/>
      <c r="Q504" s="58"/>
      <c r="R504" s="58"/>
      <c r="S504" s="58"/>
      <c r="T504" s="58"/>
      <c r="U504" s="58"/>
      <c r="V504" s="58"/>
      <c r="W504" s="58"/>
      <c r="X504" s="58"/>
      <c r="Y504" s="58"/>
      <c r="Z504" s="58"/>
      <c r="AA504" s="58"/>
      <c r="AB504" s="58"/>
      <c r="AC504" s="58"/>
      <c r="AD504" s="58"/>
      <c r="AE504" s="58"/>
      <c r="AF504" s="58"/>
      <c r="AG504" s="58"/>
      <c r="AH504" s="58"/>
      <c r="AI504" s="58"/>
      <c r="AJ504" s="58"/>
      <c r="AK504" s="58"/>
      <c r="AL504" s="58"/>
      <c r="AM504" s="58"/>
      <c r="AN504" s="58"/>
      <c r="AO504" s="58"/>
      <c r="AP504" s="58"/>
      <c r="AQ504" s="58"/>
      <c r="AR504" s="58"/>
      <c r="AS504" s="58"/>
      <c r="AT504" s="58"/>
      <c r="AU504" s="58"/>
      <c r="AV504" s="58"/>
      <c r="AW504" s="58"/>
    </row>
    <row r="505" spans="1:49" ht="15.75" customHeight="1" x14ac:dyDescent="0.2">
      <c r="A505" s="58"/>
      <c r="B505" s="58"/>
      <c r="C505" s="58"/>
      <c r="D505" s="58"/>
      <c r="E505" s="58"/>
      <c r="F505" s="58"/>
      <c r="G505" s="58"/>
      <c r="H505" s="58"/>
      <c r="I505" s="58"/>
      <c r="J505" s="58"/>
      <c r="K505" s="58"/>
      <c r="L505" s="58"/>
      <c r="M505" s="58"/>
      <c r="N505" s="58"/>
      <c r="O505" s="58"/>
      <c r="P505" s="58"/>
      <c r="Q505" s="58"/>
      <c r="R505" s="58"/>
      <c r="S505" s="58"/>
      <c r="T505" s="58"/>
      <c r="U505" s="58"/>
      <c r="V505" s="58"/>
      <c r="W505" s="58"/>
      <c r="X505" s="58"/>
      <c r="Y505" s="58"/>
      <c r="Z505" s="58"/>
      <c r="AA505" s="58"/>
      <c r="AB505" s="58"/>
      <c r="AC505" s="58"/>
      <c r="AD505" s="58"/>
      <c r="AE505" s="58"/>
      <c r="AF505" s="58"/>
      <c r="AG505" s="58"/>
      <c r="AH505" s="58"/>
      <c r="AI505" s="58"/>
      <c r="AJ505" s="58"/>
      <c r="AK505" s="58"/>
      <c r="AL505" s="58"/>
      <c r="AM505" s="58"/>
      <c r="AN505" s="58"/>
      <c r="AO505" s="58"/>
      <c r="AP505" s="58"/>
      <c r="AQ505" s="58"/>
      <c r="AR505" s="58"/>
      <c r="AS505" s="58"/>
      <c r="AT505" s="58"/>
      <c r="AU505" s="58"/>
      <c r="AV505" s="58"/>
      <c r="AW505" s="58"/>
    </row>
    <row r="506" spans="1:49" ht="15.75" customHeight="1" x14ac:dyDescent="0.2">
      <c r="A506" s="58"/>
      <c r="B506" s="58"/>
      <c r="C506" s="58"/>
      <c r="D506" s="58"/>
      <c r="E506" s="58"/>
      <c r="F506" s="58"/>
      <c r="G506" s="58"/>
      <c r="H506" s="58"/>
      <c r="I506" s="58"/>
      <c r="J506" s="58"/>
      <c r="K506" s="58"/>
      <c r="L506" s="58"/>
      <c r="M506" s="58"/>
      <c r="N506" s="58"/>
      <c r="O506" s="58"/>
      <c r="P506" s="58"/>
      <c r="Q506" s="58"/>
      <c r="R506" s="58"/>
      <c r="S506" s="58"/>
      <c r="T506" s="58"/>
      <c r="U506" s="58"/>
      <c r="V506" s="58"/>
      <c r="W506" s="58"/>
      <c r="X506" s="58"/>
      <c r="Y506" s="58"/>
      <c r="Z506" s="58"/>
      <c r="AA506" s="58"/>
      <c r="AB506" s="58"/>
      <c r="AC506" s="58"/>
      <c r="AD506" s="58"/>
      <c r="AE506" s="58"/>
      <c r="AF506" s="58"/>
      <c r="AG506" s="58"/>
      <c r="AH506" s="58"/>
      <c r="AI506" s="58"/>
      <c r="AJ506" s="58"/>
      <c r="AK506" s="58"/>
      <c r="AL506" s="58"/>
      <c r="AM506" s="58"/>
      <c r="AN506" s="58"/>
      <c r="AO506" s="58"/>
      <c r="AP506" s="58"/>
      <c r="AQ506" s="58"/>
      <c r="AR506" s="58"/>
      <c r="AS506" s="58"/>
      <c r="AT506" s="58"/>
      <c r="AU506" s="58"/>
      <c r="AV506" s="58"/>
      <c r="AW506" s="58"/>
    </row>
    <row r="507" spans="1:49" ht="15.75" customHeight="1" x14ac:dyDescent="0.2">
      <c r="A507" s="58"/>
      <c r="B507" s="58"/>
      <c r="C507" s="58"/>
      <c r="D507" s="58"/>
      <c r="E507" s="58"/>
      <c r="F507" s="58"/>
      <c r="G507" s="58"/>
      <c r="H507" s="58"/>
      <c r="I507" s="58"/>
      <c r="J507" s="58"/>
      <c r="K507" s="58"/>
      <c r="L507" s="58"/>
      <c r="M507" s="58"/>
      <c r="N507" s="58"/>
      <c r="O507" s="58"/>
      <c r="P507" s="58"/>
      <c r="Q507" s="58"/>
      <c r="R507" s="58"/>
      <c r="S507" s="58"/>
      <c r="T507" s="58"/>
      <c r="U507" s="58"/>
      <c r="V507" s="58"/>
      <c r="W507" s="58"/>
      <c r="X507" s="58"/>
      <c r="Y507" s="58"/>
      <c r="Z507" s="58"/>
      <c r="AA507" s="58"/>
      <c r="AB507" s="58"/>
      <c r="AC507" s="58"/>
      <c r="AD507" s="58"/>
      <c r="AE507" s="58"/>
      <c r="AF507" s="58"/>
      <c r="AG507" s="58"/>
      <c r="AH507" s="58"/>
      <c r="AI507" s="58"/>
      <c r="AJ507" s="58"/>
      <c r="AK507" s="58"/>
      <c r="AL507" s="58"/>
      <c r="AM507" s="58"/>
      <c r="AN507" s="58"/>
      <c r="AO507" s="58"/>
      <c r="AP507" s="58"/>
      <c r="AQ507" s="58"/>
      <c r="AR507" s="58"/>
      <c r="AS507" s="58"/>
      <c r="AT507" s="58"/>
      <c r="AU507" s="58"/>
      <c r="AV507" s="58"/>
      <c r="AW507" s="58"/>
    </row>
    <row r="508" spans="1:49" ht="15.75" customHeight="1" x14ac:dyDescent="0.2">
      <c r="A508" s="58"/>
      <c r="B508" s="58"/>
      <c r="C508" s="58"/>
      <c r="D508" s="58"/>
      <c r="E508" s="58"/>
      <c r="F508" s="58"/>
      <c r="G508" s="58"/>
      <c r="H508" s="58"/>
      <c r="I508" s="58"/>
      <c r="J508" s="58"/>
      <c r="K508" s="58"/>
      <c r="L508" s="58"/>
      <c r="M508" s="58"/>
      <c r="N508" s="58"/>
      <c r="O508" s="58"/>
      <c r="P508" s="58"/>
      <c r="Q508" s="58"/>
      <c r="R508" s="58"/>
      <c r="S508" s="58"/>
      <c r="T508" s="58"/>
      <c r="U508" s="58"/>
      <c r="V508" s="58"/>
      <c r="W508" s="58"/>
      <c r="X508" s="58"/>
      <c r="Y508" s="58"/>
      <c r="Z508" s="58"/>
      <c r="AA508" s="58"/>
      <c r="AB508" s="58"/>
      <c r="AC508" s="58"/>
      <c r="AD508" s="58"/>
      <c r="AE508" s="58"/>
      <c r="AF508" s="58"/>
      <c r="AG508" s="58"/>
      <c r="AH508" s="58"/>
      <c r="AI508" s="58"/>
      <c r="AJ508" s="58"/>
      <c r="AK508" s="58"/>
      <c r="AL508" s="58"/>
      <c r="AM508" s="58"/>
      <c r="AN508" s="58"/>
      <c r="AO508" s="58"/>
      <c r="AP508" s="58"/>
      <c r="AQ508" s="58"/>
      <c r="AR508" s="58"/>
      <c r="AS508" s="58"/>
      <c r="AT508" s="58"/>
      <c r="AU508" s="58"/>
      <c r="AV508" s="58"/>
      <c r="AW508" s="58"/>
    </row>
    <row r="509" spans="1:49" ht="15.75" customHeight="1" x14ac:dyDescent="0.2">
      <c r="A509" s="58"/>
      <c r="B509" s="58"/>
      <c r="C509" s="58"/>
      <c r="D509" s="58"/>
      <c r="E509" s="58"/>
      <c r="F509" s="58"/>
      <c r="G509" s="58"/>
      <c r="H509" s="58"/>
      <c r="I509" s="58"/>
      <c r="J509" s="58"/>
      <c r="K509" s="58"/>
      <c r="L509" s="58"/>
      <c r="M509" s="58"/>
      <c r="N509" s="58"/>
      <c r="O509" s="58"/>
      <c r="P509" s="58"/>
      <c r="Q509" s="58"/>
      <c r="R509" s="58"/>
      <c r="S509" s="58"/>
      <c r="T509" s="58"/>
      <c r="U509" s="58"/>
      <c r="V509" s="58"/>
      <c r="W509" s="58"/>
      <c r="X509" s="58"/>
      <c r="Y509" s="58"/>
      <c r="Z509" s="58"/>
      <c r="AA509" s="58"/>
      <c r="AB509" s="58"/>
      <c r="AC509" s="58"/>
      <c r="AD509" s="58"/>
      <c r="AE509" s="58"/>
      <c r="AF509" s="58"/>
      <c r="AG509" s="58"/>
      <c r="AH509" s="58"/>
      <c r="AI509" s="58"/>
      <c r="AJ509" s="58"/>
      <c r="AK509" s="58"/>
      <c r="AL509" s="58"/>
      <c r="AM509" s="58"/>
      <c r="AN509" s="58"/>
      <c r="AO509" s="58"/>
      <c r="AP509" s="58"/>
      <c r="AQ509" s="58"/>
      <c r="AR509" s="58"/>
      <c r="AS509" s="58"/>
      <c r="AT509" s="58"/>
      <c r="AU509" s="58"/>
      <c r="AV509" s="58"/>
      <c r="AW509" s="58"/>
    </row>
    <row r="510" spans="1:49" ht="15.75" customHeight="1" x14ac:dyDescent="0.2">
      <c r="A510" s="58"/>
      <c r="B510" s="58"/>
      <c r="C510" s="58"/>
      <c r="D510" s="58"/>
      <c r="E510" s="58"/>
      <c r="F510" s="58"/>
      <c r="G510" s="58"/>
      <c r="H510" s="58"/>
      <c r="I510" s="58"/>
      <c r="J510" s="58"/>
      <c r="K510" s="58"/>
      <c r="L510" s="58"/>
      <c r="M510" s="58"/>
      <c r="N510" s="58"/>
      <c r="O510" s="58"/>
      <c r="P510" s="58"/>
      <c r="Q510" s="58"/>
      <c r="R510" s="58"/>
      <c r="S510" s="58"/>
      <c r="T510" s="58"/>
      <c r="U510" s="58"/>
      <c r="V510" s="58"/>
      <c r="W510" s="58"/>
      <c r="X510" s="58"/>
      <c r="Y510" s="58"/>
      <c r="Z510" s="58"/>
      <c r="AA510" s="58"/>
      <c r="AB510" s="58"/>
      <c r="AC510" s="58"/>
      <c r="AD510" s="58"/>
      <c r="AE510" s="58"/>
      <c r="AF510" s="58"/>
      <c r="AG510" s="58"/>
      <c r="AH510" s="58"/>
      <c r="AI510" s="58"/>
      <c r="AJ510" s="58"/>
      <c r="AK510" s="58"/>
      <c r="AL510" s="58"/>
      <c r="AM510" s="58"/>
      <c r="AN510" s="58"/>
      <c r="AO510" s="58"/>
      <c r="AP510" s="58"/>
      <c r="AQ510" s="58"/>
      <c r="AR510" s="58"/>
      <c r="AS510" s="58"/>
      <c r="AT510" s="58"/>
      <c r="AU510" s="58"/>
      <c r="AV510" s="58"/>
      <c r="AW510" s="58"/>
    </row>
    <row r="511" spans="1:49" ht="15.75" customHeight="1" x14ac:dyDescent="0.2">
      <c r="A511" s="58"/>
      <c r="B511" s="58"/>
      <c r="C511" s="58"/>
      <c r="D511" s="58"/>
      <c r="E511" s="58"/>
      <c r="F511" s="58"/>
      <c r="G511" s="58"/>
      <c r="H511" s="58"/>
      <c r="I511" s="58"/>
      <c r="J511" s="58"/>
      <c r="K511" s="58"/>
      <c r="L511" s="58"/>
      <c r="M511" s="58"/>
      <c r="N511" s="58"/>
      <c r="O511" s="58"/>
      <c r="P511" s="58"/>
      <c r="Q511" s="58"/>
      <c r="R511" s="58"/>
      <c r="S511" s="58"/>
      <c r="T511" s="58"/>
      <c r="U511" s="58"/>
      <c r="V511" s="58"/>
      <c r="W511" s="58"/>
      <c r="X511" s="58"/>
      <c r="Y511" s="58"/>
      <c r="Z511" s="58"/>
      <c r="AA511" s="58"/>
      <c r="AB511" s="58"/>
      <c r="AC511" s="58"/>
      <c r="AD511" s="58"/>
      <c r="AE511" s="58"/>
      <c r="AF511" s="58"/>
      <c r="AG511" s="58"/>
      <c r="AH511" s="58"/>
      <c r="AI511" s="58"/>
      <c r="AJ511" s="58"/>
      <c r="AK511" s="58"/>
      <c r="AL511" s="58"/>
      <c r="AM511" s="58"/>
      <c r="AN511" s="58"/>
      <c r="AO511" s="58"/>
      <c r="AP511" s="58"/>
      <c r="AQ511" s="58"/>
      <c r="AR511" s="58"/>
      <c r="AS511" s="58"/>
      <c r="AT511" s="58"/>
      <c r="AU511" s="58"/>
      <c r="AV511" s="58"/>
      <c r="AW511" s="58"/>
    </row>
    <row r="512" spans="1:49" ht="15.75" customHeight="1" x14ac:dyDescent="0.2">
      <c r="A512" s="58"/>
      <c r="B512" s="58"/>
      <c r="C512" s="58"/>
      <c r="D512" s="58"/>
      <c r="E512" s="58"/>
      <c r="F512" s="58"/>
      <c r="G512" s="58"/>
      <c r="H512" s="58"/>
      <c r="I512" s="58"/>
      <c r="J512" s="58"/>
      <c r="K512" s="58"/>
      <c r="L512" s="58"/>
      <c r="M512" s="58"/>
      <c r="N512" s="58"/>
      <c r="O512" s="58"/>
      <c r="P512" s="58"/>
      <c r="Q512" s="58"/>
      <c r="R512" s="58"/>
      <c r="S512" s="58"/>
      <c r="T512" s="58"/>
      <c r="U512" s="58"/>
      <c r="V512" s="58"/>
      <c r="W512" s="58"/>
      <c r="X512" s="58"/>
      <c r="Y512" s="58"/>
      <c r="Z512" s="58"/>
      <c r="AA512" s="58"/>
      <c r="AB512" s="58"/>
      <c r="AC512" s="58"/>
      <c r="AD512" s="58"/>
      <c r="AE512" s="58"/>
      <c r="AF512" s="58"/>
      <c r="AG512" s="58"/>
      <c r="AH512" s="58"/>
      <c r="AI512" s="58"/>
      <c r="AJ512" s="58"/>
      <c r="AK512" s="58"/>
      <c r="AL512" s="58"/>
      <c r="AM512" s="58"/>
      <c r="AN512" s="58"/>
      <c r="AO512" s="58"/>
      <c r="AP512" s="58"/>
      <c r="AQ512" s="58"/>
      <c r="AR512" s="58"/>
      <c r="AS512" s="58"/>
      <c r="AT512" s="58"/>
      <c r="AU512" s="58"/>
      <c r="AV512" s="58"/>
      <c r="AW512" s="58"/>
    </row>
    <row r="513" spans="1:49" ht="15.75" customHeight="1" x14ac:dyDescent="0.2">
      <c r="A513" s="58"/>
      <c r="B513" s="58"/>
      <c r="C513" s="58"/>
      <c r="D513" s="58"/>
      <c r="E513" s="58"/>
      <c r="F513" s="58"/>
      <c r="G513" s="58"/>
      <c r="H513" s="58"/>
      <c r="I513" s="58"/>
      <c r="J513" s="58"/>
      <c r="K513" s="58"/>
      <c r="L513" s="58"/>
      <c r="M513" s="58"/>
      <c r="N513" s="58"/>
      <c r="O513" s="58"/>
      <c r="P513" s="58"/>
      <c r="Q513" s="58"/>
      <c r="R513" s="58"/>
      <c r="S513" s="58"/>
      <c r="T513" s="58"/>
      <c r="U513" s="58"/>
      <c r="V513" s="58"/>
      <c r="W513" s="58"/>
      <c r="X513" s="58"/>
      <c r="Y513" s="58"/>
      <c r="Z513" s="58"/>
      <c r="AA513" s="58"/>
      <c r="AB513" s="58"/>
      <c r="AC513" s="58"/>
      <c r="AD513" s="58"/>
      <c r="AE513" s="58"/>
      <c r="AF513" s="58"/>
      <c r="AG513" s="58"/>
      <c r="AH513" s="58"/>
      <c r="AI513" s="58"/>
      <c r="AJ513" s="58"/>
      <c r="AK513" s="58"/>
      <c r="AL513" s="58"/>
      <c r="AM513" s="58"/>
      <c r="AN513" s="58"/>
      <c r="AO513" s="58"/>
      <c r="AP513" s="58"/>
      <c r="AQ513" s="58"/>
      <c r="AR513" s="58"/>
      <c r="AS513" s="58"/>
      <c r="AT513" s="58"/>
      <c r="AU513" s="58"/>
      <c r="AV513" s="58"/>
      <c r="AW513" s="58"/>
    </row>
    <row r="514" spans="1:49" ht="15.75" customHeight="1" x14ac:dyDescent="0.2">
      <c r="A514" s="58"/>
      <c r="B514" s="58"/>
      <c r="C514" s="58"/>
      <c r="D514" s="58"/>
      <c r="E514" s="58"/>
      <c r="F514" s="58"/>
      <c r="G514" s="58"/>
      <c r="H514" s="58"/>
      <c r="I514" s="58"/>
      <c r="J514" s="58"/>
      <c r="K514" s="58"/>
      <c r="L514" s="58"/>
      <c r="M514" s="58"/>
      <c r="N514" s="58"/>
      <c r="O514" s="58"/>
      <c r="P514" s="58"/>
      <c r="Q514" s="58"/>
      <c r="R514" s="58"/>
      <c r="S514" s="58"/>
      <c r="T514" s="58"/>
      <c r="U514" s="58"/>
      <c r="V514" s="58"/>
      <c r="W514" s="58"/>
      <c r="X514" s="58"/>
      <c r="Y514" s="58"/>
      <c r="Z514" s="58"/>
      <c r="AA514" s="58"/>
      <c r="AB514" s="58"/>
      <c r="AC514" s="58"/>
      <c r="AD514" s="58"/>
      <c r="AE514" s="58"/>
      <c r="AF514" s="58"/>
      <c r="AG514" s="58"/>
      <c r="AH514" s="58"/>
      <c r="AI514" s="58"/>
      <c r="AJ514" s="58"/>
      <c r="AK514" s="58"/>
      <c r="AL514" s="58"/>
      <c r="AM514" s="58"/>
      <c r="AN514" s="58"/>
      <c r="AO514" s="58"/>
      <c r="AP514" s="58"/>
      <c r="AQ514" s="58"/>
      <c r="AR514" s="58"/>
      <c r="AS514" s="58"/>
      <c r="AT514" s="58"/>
      <c r="AU514" s="58"/>
      <c r="AV514" s="58"/>
      <c r="AW514" s="58"/>
    </row>
    <row r="515" spans="1:49" ht="15.75" customHeight="1" x14ac:dyDescent="0.2">
      <c r="A515" s="58"/>
      <c r="B515" s="58"/>
      <c r="C515" s="58"/>
      <c r="D515" s="58"/>
      <c r="E515" s="58"/>
      <c r="F515" s="58"/>
      <c r="G515" s="58"/>
      <c r="H515" s="58"/>
      <c r="I515" s="58"/>
      <c r="J515" s="58"/>
      <c r="K515" s="58"/>
      <c r="L515" s="58"/>
      <c r="M515" s="58"/>
      <c r="N515" s="58"/>
      <c r="O515" s="58"/>
      <c r="P515" s="58"/>
      <c r="Q515" s="58"/>
      <c r="R515" s="58"/>
      <c r="S515" s="58"/>
      <c r="T515" s="58"/>
      <c r="U515" s="58"/>
      <c r="V515" s="58"/>
      <c r="W515" s="58"/>
      <c r="X515" s="58"/>
      <c r="Y515" s="58"/>
      <c r="Z515" s="58"/>
      <c r="AA515" s="58"/>
      <c r="AB515" s="58"/>
      <c r="AC515" s="58"/>
      <c r="AD515" s="58"/>
      <c r="AE515" s="58"/>
      <c r="AF515" s="58"/>
      <c r="AG515" s="58"/>
      <c r="AH515" s="58"/>
      <c r="AI515" s="58"/>
      <c r="AJ515" s="58"/>
      <c r="AK515" s="58"/>
      <c r="AL515" s="58"/>
      <c r="AM515" s="58"/>
      <c r="AN515" s="58"/>
      <c r="AO515" s="58"/>
      <c r="AP515" s="58"/>
      <c r="AQ515" s="58"/>
      <c r="AR515" s="58"/>
      <c r="AS515" s="58"/>
      <c r="AT515" s="58"/>
      <c r="AU515" s="58"/>
      <c r="AV515" s="58"/>
      <c r="AW515" s="58"/>
    </row>
    <row r="516" spans="1:49" ht="15.75" customHeight="1" x14ac:dyDescent="0.2">
      <c r="A516" s="58"/>
      <c r="B516" s="58"/>
      <c r="C516" s="58"/>
      <c r="D516" s="58"/>
      <c r="E516" s="58"/>
      <c r="F516" s="58"/>
      <c r="G516" s="58"/>
      <c r="H516" s="58"/>
      <c r="I516" s="58"/>
      <c r="J516" s="58"/>
      <c r="K516" s="58"/>
      <c r="L516" s="58"/>
      <c r="M516" s="58"/>
      <c r="N516" s="58"/>
      <c r="O516" s="58"/>
      <c r="P516" s="58"/>
      <c r="Q516" s="58"/>
      <c r="R516" s="58"/>
      <c r="S516" s="58"/>
      <c r="T516" s="58"/>
      <c r="U516" s="58"/>
      <c r="V516" s="58"/>
      <c r="W516" s="58"/>
      <c r="X516" s="58"/>
      <c r="Y516" s="58"/>
      <c r="Z516" s="58"/>
      <c r="AA516" s="58"/>
      <c r="AB516" s="58"/>
      <c r="AC516" s="58"/>
      <c r="AD516" s="58"/>
      <c r="AE516" s="58"/>
      <c r="AF516" s="58"/>
      <c r="AG516" s="58"/>
      <c r="AH516" s="58"/>
      <c r="AI516" s="58"/>
      <c r="AJ516" s="58"/>
      <c r="AK516" s="58"/>
      <c r="AL516" s="58"/>
      <c r="AM516" s="58"/>
      <c r="AN516" s="58"/>
      <c r="AO516" s="58"/>
      <c r="AP516" s="58"/>
      <c r="AQ516" s="58"/>
      <c r="AR516" s="58"/>
      <c r="AS516" s="58"/>
      <c r="AT516" s="58"/>
      <c r="AU516" s="58"/>
      <c r="AV516" s="58"/>
      <c r="AW516" s="58"/>
    </row>
    <row r="517" spans="1:49" ht="15.75" customHeight="1" x14ac:dyDescent="0.2">
      <c r="A517" s="58"/>
      <c r="B517" s="58"/>
      <c r="C517" s="58"/>
      <c r="D517" s="58"/>
      <c r="E517" s="58"/>
      <c r="F517" s="58"/>
      <c r="G517" s="58"/>
      <c r="H517" s="58"/>
      <c r="I517" s="58"/>
      <c r="J517" s="58"/>
      <c r="K517" s="58"/>
      <c r="L517" s="58"/>
      <c r="M517" s="58"/>
      <c r="N517" s="58"/>
      <c r="O517" s="58"/>
      <c r="P517" s="58"/>
      <c r="Q517" s="58"/>
      <c r="R517" s="58"/>
      <c r="S517" s="58"/>
      <c r="T517" s="58"/>
      <c r="U517" s="58"/>
      <c r="V517" s="58"/>
      <c r="W517" s="58"/>
      <c r="X517" s="58"/>
      <c r="Y517" s="58"/>
      <c r="Z517" s="58"/>
      <c r="AA517" s="58"/>
      <c r="AB517" s="58"/>
      <c r="AC517" s="58"/>
      <c r="AD517" s="58"/>
      <c r="AE517" s="58"/>
      <c r="AF517" s="58"/>
      <c r="AG517" s="58"/>
      <c r="AH517" s="58"/>
      <c r="AI517" s="58"/>
      <c r="AJ517" s="58"/>
      <c r="AK517" s="58"/>
      <c r="AL517" s="58"/>
      <c r="AM517" s="58"/>
      <c r="AN517" s="58"/>
      <c r="AO517" s="58"/>
      <c r="AP517" s="58"/>
      <c r="AQ517" s="58"/>
      <c r="AR517" s="58"/>
      <c r="AS517" s="58"/>
      <c r="AT517" s="58"/>
      <c r="AU517" s="58"/>
      <c r="AV517" s="58"/>
      <c r="AW517" s="58"/>
    </row>
    <row r="518" spans="1:49" ht="15.75" customHeight="1" x14ac:dyDescent="0.2">
      <c r="A518" s="58"/>
      <c r="B518" s="58"/>
      <c r="C518" s="58"/>
      <c r="D518" s="58"/>
      <c r="E518" s="58"/>
      <c r="F518" s="58"/>
      <c r="G518" s="58"/>
      <c r="H518" s="58"/>
      <c r="I518" s="58"/>
      <c r="J518" s="58"/>
      <c r="K518" s="58"/>
      <c r="L518" s="58"/>
      <c r="M518" s="58"/>
      <c r="N518" s="58"/>
      <c r="O518" s="58"/>
      <c r="P518" s="58"/>
      <c r="Q518" s="58"/>
      <c r="R518" s="58"/>
      <c r="S518" s="58"/>
      <c r="T518" s="58"/>
      <c r="U518" s="58"/>
      <c r="V518" s="58"/>
      <c r="W518" s="58"/>
      <c r="X518" s="58"/>
      <c r="Y518" s="58"/>
      <c r="Z518" s="58"/>
      <c r="AA518" s="58"/>
      <c r="AB518" s="58"/>
      <c r="AC518" s="58"/>
      <c r="AD518" s="58"/>
      <c r="AE518" s="58"/>
      <c r="AF518" s="58"/>
      <c r="AG518" s="58"/>
      <c r="AH518" s="58"/>
      <c r="AI518" s="58"/>
      <c r="AJ518" s="58"/>
      <c r="AK518" s="58"/>
      <c r="AL518" s="58"/>
      <c r="AM518" s="58"/>
      <c r="AN518" s="58"/>
      <c r="AO518" s="58"/>
      <c r="AP518" s="58"/>
      <c r="AQ518" s="58"/>
      <c r="AR518" s="58"/>
      <c r="AS518" s="58"/>
      <c r="AT518" s="58"/>
      <c r="AU518" s="58"/>
      <c r="AV518" s="58"/>
      <c r="AW518" s="58"/>
    </row>
    <row r="519" spans="1:49" ht="15.75" customHeight="1" x14ac:dyDescent="0.2">
      <c r="A519" s="58"/>
      <c r="B519" s="58"/>
      <c r="C519" s="58"/>
      <c r="D519" s="58"/>
      <c r="E519" s="58"/>
      <c r="F519" s="58"/>
      <c r="G519" s="58"/>
      <c r="H519" s="58"/>
      <c r="I519" s="58"/>
      <c r="J519" s="58"/>
      <c r="K519" s="58"/>
      <c r="L519" s="58"/>
      <c r="M519" s="58"/>
      <c r="N519" s="58"/>
      <c r="O519" s="58"/>
      <c r="P519" s="58"/>
      <c r="Q519" s="58"/>
      <c r="R519" s="58"/>
      <c r="S519" s="58"/>
      <c r="T519" s="58"/>
      <c r="U519" s="58"/>
      <c r="V519" s="58"/>
      <c r="W519" s="58"/>
      <c r="X519" s="58"/>
      <c r="Y519" s="58"/>
      <c r="Z519" s="58"/>
      <c r="AA519" s="58"/>
      <c r="AB519" s="58"/>
      <c r="AC519" s="58"/>
      <c r="AD519" s="58"/>
      <c r="AE519" s="58"/>
      <c r="AF519" s="58"/>
      <c r="AG519" s="58"/>
      <c r="AH519" s="58"/>
      <c r="AI519" s="58"/>
      <c r="AJ519" s="58"/>
      <c r="AK519" s="58"/>
      <c r="AL519" s="58"/>
      <c r="AM519" s="58"/>
      <c r="AN519" s="58"/>
      <c r="AO519" s="58"/>
      <c r="AP519" s="58"/>
      <c r="AQ519" s="58"/>
      <c r="AR519" s="58"/>
      <c r="AS519" s="58"/>
      <c r="AT519" s="58"/>
      <c r="AU519" s="58"/>
      <c r="AV519" s="58"/>
      <c r="AW519" s="58"/>
    </row>
    <row r="520" spans="1:49" ht="15.75" customHeight="1" x14ac:dyDescent="0.2">
      <c r="A520" s="58"/>
      <c r="B520" s="58"/>
      <c r="C520" s="58"/>
      <c r="D520" s="58"/>
      <c r="E520" s="58"/>
      <c r="F520" s="58"/>
      <c r="G520" s="58"/>
      <c r="H520" s="58"/>
      <c r="I520" s="58"/>
      <c r="J520" s="58"/>
      <c r="K520" s="58"/>
      <c r="L520" s="58"/>
      <c r="M520" s="58"/>
      <c r="N520" s="58"/>
      <c r="O520" s="58"/>
      <c r="P520" s="58"/>
      <c r="Q520" s="58"/>
      <c r="R520" s="58"/>
      <c r="S520" s="58"/>
      <c r="T520" s="58"/>
      <c r="U520" s="58"/>
      <c r="V520" s="58"/>
      <c r="W520" s="58"/>
      <c r="X520" s="58"/>
      <c r="Y520" s="58"/>
      <c r="Z520" s="58"/>
      <c r="AA520" s="58"/>
      <c r="AB520" s="58"/>
      <c r="AC520" s="58"/>
      <c r="AD520" s="58"/>
      <c r="AE520" s="58"/>
      <c r="AF520" s="58"/>
      <c r="AG520" s="58"/>
      <c r="AH520" s="58"/>
      <c r="AI520" s="58"/>
      <c r="AJ520" s="58"/>
      <c r="AK520" s="58"/>
      <c r="AL520" s="58"/>
      <c r="AM520" s="58"/>
      <c r="AN520" s="58"/>
      <c r="AO520" s="58"/>
      <c r="AP520" s="58"/>
      <c r="AQ520" s="58"/>
      <c r="AR520" s="58"/>
      <c r="AS520" s="58"/>
      <c r="AT520" s="58"/>
      <c r="AU520" s="58"/>
      <c r="AV520" s="58"/>
      <c r="AW520" s="58"/>
    </row>
    <row r="521" spans="1:49" ht="15.75" customHeight="1" x14ac:dyDescent="0.2">
      <c r="A521" s="58"/>
      <c r="B521" s="58"/>
      <c r="C521" s="58"/>
      <c r="D521" s="58"/>
      <c r="E521" s="58"/>
      <c r="F521" s="58"/>
      <c r="G521" s="58"/>
      <c r="H521" s="58"/>
      <c r="I521" s="58"/>
      <c r="J521" s="58"/>
      <c r="K521" s="58"/>
      <c r="L521" s="58"/>
      <c r="M521" s="58"/>
      <c r="N521" s="58"/>
      <c r="O521" s="58"/>
      <c r="P521" s="58"/>
      <c r="Q521" s="58"/>
      <c r="R521" s="58"/>
      <c r="S521" s="58"/>
      <c r="T521" s="58"/>
      <c r="U521" s="58"/>
      <c r="V521" s="58"/>
      <c r="W521" s="58"/>
      <c r="X521" s="58"/>
      <c r="Y521" s="58"/>
      <c r="Z521" s="58"/>
      <c r="AA521" s="58"/>
      <c r="AB521" s="58"/>
      <c r="AC521" s="58"/>
      <c r="AD521" s="58"/>
      <c r="AE521" s="58"/>
      <c r="AF521" s="58"/>
      <c r="AG521" s="58"/>
      <c r="AH521" s="58"/>
      <c r="AI521" s="58"/>
      <c r="AJ521" s="58"/>
      <c r="AK521" s="58"/>
      <c r="AL521" s="58"/>
      <c r="AM521" s="58"/>
      <c r="AN521" s="58"/>
      <c r="AO521" s="58"/>
      <c r="AP521" s="58"/>
      <c r="AQ521" s="58"/>
      <c r="AR521" s="58"/>
      <c r="AS521" s="58"/>
      <c r="AT521" s="58"/>
      <c r="AU521" s="58"/>
      <c r="AV521" s="58"/>
      <c r="AW521" s="58"/>
    </row>
    <row r="522" spans="1:49" ht="15.75" customHeight="1" x14ac:dyDescent="0.2">
      <c r="A522" s="58"/>
      <c r="B522" s="58"/>
      <c r="C522" s="58"/>
      <c r="D522" s="58"/>
      <c r="E522" s="58"/>
      <c r="F522" s="58"/>
      <c r="G522" s="58"/>
      <c r="H522" s="58"/>
      <c r="I522" s="58"/>
      <c r="J522" s="58"/>
      <c r="K522" s="58"/>
      <c r="L522" s="58"/>
      <c r="M522" s="58"/>
      <c r="N522" s="58"/>
      <c r="O522" s="58"/>
      <c r="P522" s="58"/>
      <c r="Q522" s="58"/>
      <c r="R522" s="58"/>
      <c r="S522" s="58"/>
      <c r="T522" s="58"/>
      <c r="U522" s="58"/>
      <c r="V522" s="58"/>
      <c r="W522" s="58"/>
      <c r="X522" s="58"/>
      <c r="Y522" s="58"/>
      <c r="Z522" s="58"/>
      <c r="AA522" s="58"/>
      <c r="AB522" s="58"/>
      <c r="AC522" s="58"/>
      <c r="AD522" s="58"/>
      <c r="AE522" s="58"/>
      <c r="AF522" s="58"/>
      <c r="AG522" s="58"/>
      <c r="AH522" s="58"/>
      <c r="AI522" s="58"/>
      <c r="AJ522" s="58"/>
      <c r="AK522" s="58"/>
      <c r="AL522" s="58"/>
      <c r="AM522" s="58"/>
      <c r="AN522" s="58"/>
      <c r="AO522" s="58"/>
      <c r="AP522" s="58"/>
      <c r="AQ522" s="58"/>
      <c r="AR522" s="58"/>
      <c r="AS522" s="58"/>
      <c r="AT522" s="58"/>
      <c r="AU522" s="58"/>
      <c r="AV522" s="58"/>
      <c r="AW522" s="58"/>
    </row>
    <row r="523" spans="1:49" ht="15.75" customHeight="1" x14ac:dyDescent="0.2">
      <c r="A523" s="58"/>
      <c r="B523" s="58"/>
      <c r="C523" s="58"/>
      <c r="D523" s="58"/>
      <c r="E523" s="58"/>
      <c r="F523" s="58"/>
      <c r="G523" s="58"/>
      <c r="H523" s="58"/>
      <c r="I523" s="58"/>
      <c r="J523" s="58"/>
      <c r="K523" s="58"/>
      <c r="L523" s="58"/>
      <c r="M523" s="58"/>
      <c r="N523" s="58"/>
      <c r="O523" s="58"/>
      <c r="P523" s="58"/>
      <c r="Q523" s="58"/>
      <c r="R523" s="58"/>
      <c r="S523" s="58"/>
      <c r="T523" s="58"/>
      <c r="U523" s="58"/>
      <c r="V523" s="58"/>
      <c r="W523" s="58"/>
      <c r="X523" s="58"/>
      <c r="Y523" s="58"/>
      <c r="Z523" s="58"/>
      <c r="AA523" s="58"/>
      <c r="AB523" s="58"/>
      <c r="AC523" s="58"/>
      <c r="AD523" s="58"/>
      <c r="AE523" s="58"/>
      <c r="AF523" s="58"/>
      <c r="AG523" s="58"/>
      <c r="AH523" s="58"/>
      <c r="AI523" s="58"/>
      <c r="AJ523" s="58"/>
      <c r="AK523" s="58"/>
      <c r="AL523" s="58"/>
      <c r="AM523" s="58"/>
      <c r="AN523" s="58"/>
      <c r="AO523" s="58"/>
      <c r="AP523" s="58"/>
      <c r="AQ523" s="58"/>
      <c r="AR523" s="58"/>
      <c r="AS523" s="58"/>
      <c r="AT523" s="58"/>
      <c r="AU523" s="58"/>
      <c r="AV523" s="58"/>
      <c r="AW523" s="58"/>
    </row>
    <row r="524" spans="1:49" ht="15.75" customHeight="1" x14ac:dyDescent="0.2">
      <c r="A524" s="58"/>
      <c r="B524" s="58"/>
      <c r="C524" s="58"/>
      <c r="D524" s="58"/>
      <c r="E524" s="58"/>
      <c r="F524" s="58"/>
      <c r="G524" s="58"/>
      <c r="H524" s="58"/>
      <c r="I524" s="58"/>
      <c r="J524" s="58"/>
      <c r="K524" s="58"/>
      <c r="L524" s="58"/>
      <c r="M524" s="58"/>
      <c r="N524" s="58"/>
      <c r="O524" s="58"/>
      <c r="P524" s="58"/>
      <c r="Q524" s="58"/>
      <c r="R524" s="58"/>
      <c r="S524" s="58"/>
      <c r="T524" s="58"/>
      <c r="U524" s="58"/>
      <c r="V524" s="58"/>
      <c r="W524" s="58"/>
      <c r="X524" s="58"/>
      <c r="Y524" s="58"/>
      <c r="Z524" s="58"/>
      <c r="AA524" s="58"/>
      <c r="AB524" s="58"/>
      <c r="AC524" s="58"/>
      <c r="AD524" s="58"/>
      <c r="AE524" s="58"/>
      <c r="AF524" s="58"/>
      <c r="AG524" s="58"/>
      <c r="AH524" s="58"/>
      <c r="AI524" s="58"/>
      <c r="AJ524" s="58"/>
      <c r="AK524" s="58"/>
      <c r="AL524" s="58"/>
      <c r="AM524" s="58"/>
      <c r="AN524" s="58"/>
      <c r="AO524" s="58"/>
      <c r="AP524" s="58"/>
      <c r="AQ524" s="58"/>
      <c r="AR524" s="58"/>
      <c r="AS524" s="58"/>
      <c r="AT524" s="58"/>
      <c r="AU524" s="58"/>
      <c r="AV524" s="58"/>
      <c r="AW524" s="58"/>
    </row>
    <row r="525" spans="1:49" ht="15.75" customHeight="1" x14ac:dyDescent="0.2">
      <c r="A525" s="58"/>
      <c r="B525" s="58"/>
      <c r="C525" s="58"/>
      <c r="D525" s="58"/>
      <c r="E525" s="58"/>
      <c r="F525" s="58"/>
      <c r="G525" s="58"/>
      <c r="H525" s="58"/>
      <c r="I525" s="58"/>
      <c r="J525" s="58"/>
      <c r="K525" s="58"/>
      <c r="L525" s="58"/>
      <c r="M525" s="58"/>
      <c r="N525" s="58"/>
      <c r="O525" s="58"/>
      <c r="P525" s="58"/>
      <c r="Q525" s="58"/>
      <c r="R525" s="58"/>
      <c r="S525" s="58"/>
      <c r="T525" s="58"/>
      <c r="U525" s="58"/>
      <c r="V525" s="58"/>
      <c r="W525" s="58"/>
      <c r="X525" s="58"/>
      <c r="Y525" s="58"/>
      <c r="Z525" s="58"/>
      <c r="AA525" s="58"/>
      <c r="AB525" s="58"/>
      <c r="AC525" s="58"/>
      <c r="AD525" s="58"/>
      <c r="AE525" s="58"/>
      <c r="AF525" s="58"/>
      <c r="AG525" s="58"/>
      <c r="AH525" s="58"/>
      <c r="AI525" s="58"/>
      <c r="AJ525" s="58"/>
      <c r="AK525" s="58"/>
      <c r="AL525" s="58"/>
      <c r="AM525" s="58"/>
      <c r="AN525" s="58"/>
      <c r="AO525" s="58"/>
      <c r="AP525" s="58"/>
      <c r="AQ525" s="58"/>
      <c r="AR525" s="58"/>
      <c r="AS525" s="58"/>
      <c r="AT525" s="58"/>
      <c r="AU525" s="58"/>
      <c r="AV525" s="58"/>
      <c r="AW525" s="58"/>
    </row>
    <row r="526" spans="1:49" ht="15.75" customHeight="1" x14ac:dyDescent="0.2">
      <c r="A526" s="58"/>
      <c r="B526" s="58"/>
      <c r="C526" s="58"/>
      <c r="D526" s="58"/>
      <c r="E526" s="58"/>
      <c r="F526" s="58"/>
      <c r="G526" s="58"/>
      <c r="H526" s="58"/>
      <c r="I526" s="58"/>
      <c r="J526" s="58"/>
      <c r="K526" s="58"/>
      <c r="L526" s="58"/>
      <c r="M526" s="58"/>
      <c r="N526" s="58"/>
      <c r="O526" s="58"/>
      <c r="P526" s="58"/>
      <c r="Q526" s="58"/>
      <c r="R526" s="58"/>
      <c r="S526" s="58"/>
      <c r="T526" s="58"/>
      <c r="U526" s="58"/>
      <c r="V526" s="58"/>
      <c r="W526" s="58"/>
      <c r="X526" s="58"/>
      <c r="Y526" s="58"/>
      <c r="Z526" s="58"/>
      <c r="AA526" s="58"/>
      <c r="AB526" s="58"/>
      <c r="AC526" s="58"/>
      <c r="AD526" s="58"/>
      <c r="AE526" s="58"/>
      <c r="AF526" s="58"/>
      <c r="AG526" s="58"/>
      <c r="AH526" s="58"/>
      <c r="AI526" s="58"/>
      <c r="AJ526" s="58"/>
      <c r="AK526" s="58"/>
      <c r="AL526" s="58"/>
      <c r="AM526" s="58"/>
      <c r="AN526" s="58"/>
      <c r="AO526" s="58"/>
      <c r="AP526" s="58"/>
      <c r="AQ526" s="58"/>
      <c r="AR526" s="58"/>
      <c r="AS526" s="58"/>
      <c r="AT526" s="58"/>
      <c r="AU526" s="58"/>
      <c r="AV526" s="58"/>
      <c r="AW526" s="58"/>
    </row>
    <row r="527" spans="1:49" ht="15.75" customHeight="1" x14ac:dyDescent="0.2">
      <c r="A527" s="58"/>
      <c r="B527" s="58"/>
      <c r="C527" s="58"/>
      <c r="D527" s="58"/>
      <c r="E527" s="58"/>
      <c r="F527" s="58"/>
      <c r="G527" s="58"/>
      <c r="H527" s="58"/>
      <c r="I527" s="58"/>
      <c r="J527" s="58"/>
      <c r="K527" s="58"/>
      <c r="L527" s="58"/>
      <c r="M527" s="58"/>
      <c r="N527" s="58"/>
      <c r="O527" s="58"/>
      <c r="P527" s="58"/>
      <c r="Q527" s="58"/>
      <c r="R527" s="58"/>
      <c r="S527" s="58"/>
      <c r="T527" s="58"/>
      <c r="U527" s="58"/>
      <c r="V527" s="58"/>
      <c r="W527" s="58"/>
      <c r="X527" s="58"/>
      <c r="Y527" s="58"/>
      <c r="Z527" s="58"/>
      <c r="AA527" s="58"/>
      <c r="AB527" s="58"/>
      <c r="AC527" s="58"/>
      <c r="AD527" s="58"/>
      <c r="AE527" s="58"/>
      <c r="AF527" s="58"/>
      <c r="AG527" s="58"/>
      <c r="AH527" s="58"/>
      <c r="AI527" s="58"/>
      <c r="AJ527" s="58"/>
      <c r="AK527" s="58"/>
      <c r="AL527" s="58"/>
      <c r="AM527" s="58"/>
      <c r="AN527" s="58"/>
      <c r="AO527" s="58"/>
      <c r="AP527" s="58"/>
      <c r="AQ527" s="58"/>
      <c r="AR527" s="58"/>
      <c r="AS527" s="58"/>
      <c r="AT527" s="58"/>
      <c r="AU527" s="58"/>
      <c r="AV527" s="58"/>
      <c r="AW527" s="58"/>
    </row>
    <row r="528" spans="1:49" ht="15.75" customHeight="1" x14ac:dyDescent="0.2">
      <c r="A528" s="58"/>
      <c r="B528" s="58"/>
      <c r="C528" s="58"/>
      <c r="D528" s="58"/>
      <c r="E528" s="58"/>
      <c r="F528" s="58"/>
      <c r="G528" s="58"/>
      <c r="H528" s="58"/>
      <c r="I528" s="58"/>
      <c r="J528" s="58"/>
      <c r="K528" s="58"/>
      <c r="L528" s="58"/>
      <c r="M528" s="58"/>
      <c r="N528" s="58"/>
      <c r="O528" s="58"/>
      <c r="P528" s="58"/>
      <c r="Q528" s="58"/>
      <c r="R528" s="58"/>
      <c r="S528" s="58"/>
      <c r="T528" s="58"/>
      <c r="U528" s="58"/>
      <c r="V528" s="58"/>
      <c r="W528" s="58"/>
      <c r="X528" s="58"/>
      <c r="Y528" s="58"/>
      <c r="Z528" s="58"/>
      <c r="AA528" s="58"/>
      <c r="AB528" s="58"/>
      <c r="AC528" s="58"/>
      <c r="AD528" s="58"/>
      <c r="AE528" s="58"/>
      <c r="AF528" s="58"/>
      <c r="AG528" s="58"/>
      <c r="AH528" s="58"/>
      <c r="AI528" s="58"/>
      <c r="AJ528" s="58"/>
      <c r="AK528" s="58"/>
      <c r="AL528" s="58"/>
      <c r="AM528" s="58"/>
      <c r="AN528" s="58"/>
      <c r="AO528" s="58"/>
      <c r="AP528" s="58"/>
      <c r="AQ528" s="58"/>
      <c r="AR528" s="58"/>
      <c r="AS528" s="58"/>
      <c r="AT528" s="58"/>
      <c r="AU528" s="58"/>
      <c r="AV528" s="58"/>
      <c r="AW528" s="58"/>
    </row>
    <row r="529" spans="1:49" ht="15.75" customHeight="1" x14ac:dyDescent="0.2">
      <c r="A529" s="58"/>
      <c r="B529" s="58"/>
      <c r="C529" s="58"/>
      <c r="D529" s="58"/>
      <c r="E529" s="58"/>
      <c r="F529" s="58"/>
      <c r="G529" s="58"/>
      <c r="H529" s="58"/>
      <c r="I529" s="58"/>
      <c r="J529" s="58"/>
      <c r="K529" s="58"/>
      <c r="L529" s="58"/>
      <c r="M529" s="58"/>
      <c r="N529" s="58"/>
      <c r="O529" s="58"/>
      <c r="P529" s="58"/>
      <c r="Q529" s="58"/>
      <c r="R529" s="58"/>
      <c r="S529" s="58"/>
      <c r="T529" s="58"/>
      <c r="U529" s="58"/>
      <c r="V529" s="58"/>
      <c r="W529" s="58"/>
      <c r="X529" s="58"/>
      <c r="Y529" s="58"/>
      <c r="Z529" s="58"/>
      <c r="AA529" s="58"/>
      <c r="AB529" s="58"/>
      <c r="AC529" s="58"/>
      <c r="AD529" s="58"/>
      <c r="AE529" s="58"/>
      <c r="AF529" s="58"/>
      <c r="AG529" s="58"/>
      <c r="AH529" s="58"/>
      <c r="AI529" s="58"/>
      <c r="AJ529" s="58"/>
      <c r="AK529" s="58"/>
      <c r="AL529" s="58"/>
      <c r="AM529" s="58"/>
      <c r="AN529" s="58"/>
      <c r="AO529" s="58"/>
      <c r="AP529" s="58"/>
      <c r="AQ529" s="58"/>
      <c r="AR529" s="58"/>
      <c r="AS529" s="58"/>
      <c r="AT529" s="58"/>
      <c r="AU529" s="58"/>
      <c r="AV529" s="58"/>
      <c r="AW529" s="58"/>
    </row>
    <row r="530" spans="1:49" ht="15.75" customHeight="1" x14ac:dyDescent="0.2">
      <c r="A530" s="58"/>
      <c r="B530" s="58"/>
      <c r="C530" s="58"/>
      <c r="D530" s="58"/>
      <c r="E530" s="58"/>
      <c r="F530" s="58"/>
      <c r="G530" s="58"/>
      <c r="H530" s="58"/>
      <c r="I530" s="58"/>
      <c r="J530" s="58"/>
      <c r="K530" s="58"/>
      <c r="L530" s="58"/>
      <c r="M530" s="58"/>
      <c r="N530" s="58"/>
      <c r="O530" s="58"/>
      <c r="P530" s="58"/>
      <c r="Q530" s="58"/>
      <c r="R530" s="58"/>
      <c r="S530" s="58"/>
      <c r="T530" s="58"/>
      <c r="U530" s="58"/>
      <c r="V530" s="58"/>
      <c r="W530" s="58"/>
      <c r="X530" s="58"/>
      <c r="Y530" s="58"/>
      <c r="Z530" s="58"/>
      <c r="AA530" s="58"/>
      <c r="AB530" s="58"/>
      <c r="AC530" s="58"/>
      <c r="AD530" s="58"/>
      <c r="AE530" s="58"/>
      <c r="AF530" s="58"/>
      <c r="AG530" s="58"/>
      <c r="AH530" s="58"/>
      <c r="AI530" s="58"/>
      <c r="AJ530" s="58"/>
      <c r="AK530" s="58"/>
      <c r="AL530" s="58"/>
      <c r="AM530" s="58"/>
      <c r="AN530" s="58"/>
      <c r="AO530" s="58"/>
      <c r="AP530" s="58"/>
      <c r="AQ530" s="58"/>
      <c r="AR530" s="58"/>
      <c r="AS530" s="58"/>
      <c r="AT530" s="58"/>
      <c r="AU530" s="58"/>
      <c r="AV530" s="58"/>
      <c r="AW530" s="58"/>
    </row>
    <row r="531" spans="1:49" ht="15.75" customHeight="1" x14ac:dyDescent="0.2">
      <c r="A531" s="58"/>
      <c r="B531" s="58"/>
      <c r="C531" s="58"/>
      <c r="D531" s="58"/>
      <c r="E531" s="58"/>
      <c r="F531" s="58"/>
      <c r="G531" s="58"/>
      <c r="H531" s="58"/>
      <c r="I531" s="58"/>
      <c r="J531" s="58"/>
      <c r="K531" s="58"/>
      <c r="L531" s="58"/>
      <c r="M531" s="58"/>
      <c r="N531" s="58"/>
      <c r="O531" s="58"/>
      <c r="P531" s="58"/>
      <c r="Q531" s="58"/>
      <c r="R531" s="58"/>
      <c r="S531" s="58"/>
      <c r="T531" s="58"/>
      <c r="U531" s="58"/>
      <c r="V531" s="58"/>
      <c r="W531" s="58"/>
      <c r="X531" s="58"/>
      <c r="Y531" s="58"/>
      <c r="Z531" s="58"/>
      <c r="AA531" s="58"/>
      <c r="AB531" s="58"/>
      <c r="AC531" s="58"/>
      <c r="AD531" s="58"/>
      <c r="AE531" s="58"/>
      <c r="AF531" s="58"/>
      <c r="AG531" s="58"/>
      <c r="AH531" s="58"/>
      <c r="AI531" s="58"/>
      <c r="AJ531" s="58"/>
      <c r="AK531" s="58"/>
      <c r="AL531" s="58"/>
      <c r="AM531" s="58"/>
      <c r="AN531" s="58"/>
      <c r="AO531" s="58"/>
      <c r="AP531" s="58"/>
      <c r="AQ531" s="58"/>
      <c r="AR531" s="58"/>
      <c r="AS531" s="58"/>
      <c r="AT531" s="58"/>
      <c r="AU531" s="58"/>
      <c r="AV531" s="58"/>
      <c r="AW531" s="58"/>
    </row>
    <row r="532" spans="1:49" ht="15.75" customHeight="1" x14ac:dyDescent="0.2">
      <c r="A532" s="58"/>
      <c r="B532" s="58"/>
      <c r="C532" s="58"/>
      <c r="D532" s="58"/>
      <c r="E532" s="58"/>
      <c r="F532" s="58"/>
      <c r="G532" s="58"/>
      <c r="H532" s="58"/>
      <c r="I532" s="58"/>
      <c r="J532" s="58"/>
      <c r="K532" s="58"/>
      <c r="L532" s="58"/>
      <c r="M532" s="58"/>
      <c r="N532" s="58"/>
      <c r="O532" s="58"/>
      <c r="P532" s="58"/>
      <c r="Q532" s="58"/>
      <c r="R532" s="58"/>
      <c r="S532" s="58"/>
      <c r="T532" s="58"/>
      <c r="U532" s="58"/>
      <c r="V532" s="58"/>
      <c r="W532" s="58"/>
      <c r="X532" s="58"/>
      <c r="Y532" s="58"/>
      <c r="Z532" s="58"/>
      <c r="AA532" s="58"/>
      <c r="AB532" s="58"/>
      <c r="AC532" s="58"/>
      <c r="AD532" s="58"/>
      <c r="AE532" s="58"/>
      <c r="AF532" s="58"/>
      <c r="AG532" s="58"/>
      <c r="AH532" s="58"/>
      <c r="AI532" s="58"/>
      <c r="AJ532" s="58"/>
      <c r="AK532" s="58"/>
      <c r="AL532" s="58"/>
      <c r="AM532" s="58"/>
      <c r="AN532" s="58"/>
      <c r="AO532" s="58"/>
      <c r="AP532" s="58"/>
      <c r="AQ532" s="58"/>
      <c r="AR532" s="58"/>
      <c r="AS532" s="58"/>
      <c r="AT532" s="58"/>
      <c r="AU532" s="58"/>
      <c r="AV532" s="58"/>
      <c r="AW532" s="58"/>
    </row>
    <row r="533" spans="1:49" ht="15.75" customHeight="1" x14ac:dyDescent="0.2">
      <c r="A533" s="58"/>
      <c r="B533" s="58"/>
      <c r="C533" s="58"/>
      <c r="D533" s="58"/>
      <c r="E533" s="58"/>
      <c r="F533" s="58"/>
      <c r="G533" s="58"/>
      <c r="H533" s="58"/>
      <c r="I533" s="58"/>
      <c r="J533" s="58"/>
      <c r="K533" s="58"/>
      <c r="L533" s="58"/>
      <c r="M533" s="58"/>
      <c r="N533" s="58"/>
      <c r="O533" s="58"/>
      <c r="P533" s="58"/>
      <c r="Q533" s="58"/>
      <c r="R533" s="58"/>
      <c r="S533" s="58"/>
      <c r="T533" s="58"/>
      <c r="U533" s="58"/>
      <c r="V533" s="58"/>
      <c r="W533" s="58"/>
      <c r="X533" s="58"/>
      <c r="Y533" s="58"/>
      <c r="Z533" s="58"/>
      <c r="AA533" s="58"/>
      <c r="AB533" s="58"/>
      <c r="AC533" s="58"/>
      <c r="AD533" s="58"/>
      <c r="AE533" s="58"/>
      <c r="AF533" s="58"/>
      <c r="AG533" s="58"/>
      <c r="AH533" s="58"/>
      <c r="AI533" s="58"/>
      <c r="AJ533" s="58"/>
      <c r="AK533" s="58"/>
      <c r="AL533" s="58"/>
      <c r="AM533" s="58"/>
      <c r="AN533" s="58"/>
      <c r="AO533" s="58"/>
      <c r="AP533" s="58"/>
      <c r="AQ533" s="58"/>
      <c r="AR533" s="58"/>
      <c r="AS533" s="58"/>
      <c r="AT533" s="58"/>
      <c r="AU533" s="58"/>
      <c r="AV533" s="58"/>
      <c r="AW533" s="58"/>
    </row>
    <row r="534" spans="1:49" ht="15.75" customHeight="1" x14ac:dyDescent="0.2">
      <c r="A534" s="58"/>
      <c r="B534" s="58"/>
      <c r="C534" s="58"/>
      <c r="D534" s="58"/>
      <c r="E534" s="58"/>
      <c r="F534" s="58"/>
      <c r="G534" s="58"/>
      <c r="H534" s="58"/>
      <c r="I534" s="58"/>
      <c r="J534" s="58"/>
      <c r="K534" s="58"/>
      <c r="L534" s="58"/>
      <c r="M534" s="58"/>
      <c r="N534" s="58"/>
      <c r="O534" s="58"/>
      <c r="P534" s="58"/>
      <c r="Q534" s="58"/>
      <c r="R534" s="58"/>
      <c r="S534" s="58"/>
      <c r="T534" s="58"/>
      <c r="U534" s="58"/>
      <c r="V534" s="58"/>
      <c r="W534" s="58"/>
      <c r="X534" s="58"/>
      <c r="Y534" s="58"/>
      <c r="Z534" s="58"/>
      <c r="AA534" s="58"/>
      <c r="AB534" s="58"/>
      <c r="AC534" s="58"/>
      <c r="AD534" s="58"/>
      <c r="AE534" s="58"/>
      <c r="AF534" s="58"/>
      <c r="AG534" s="58"/>
      <c r="AH534" s="58"/>
      <c r="AI534" s="58"/>
      <c r="AJ534" s="58"/>
      <c r="AK534" s="58"/>
      <c r="AL534" s="58"/>
      <c r="AM534" s="58"/>
      <c r="AN534" s="58"/>
      <c r="AO534" s="58"/>
      <c r="AP534" s="58"/>
      <c r="AQ534" s="58"/>
      <c r="AR534" s="58"/>
      <c r="AS534" s="58"/>
      <c r="AT534" s="58"/>
      <c r="AU534" s="58"/>
      <c r="AV534" s="58"/>
      <c r="AW534" s="58"/>
    </row>
    <row r="535" spans="1:49" ht="15.75" customHeight="1" x14ac:dyDescent="0.2">
      <c r="A535" s="58"/>
      <c r="B535" s="58"/>
      <c r="C535" s="58"/>
      <c r="D535" s="58"/>
      <c r="E535" s="58"/>
      <c r="F535" s="58"/>
      <c r="G535" s="58"/>
      <c r="H535" s="58"/>
      <c r="I535" s="58"/>
      <c r="J535" s="58"/>
      <c r="K535" s="58"/>
      <c r="L535" s="58"/>
      <c r="M535" s="58"/>
      <c r="N535" s="58"/>
      <c r="O535" s="58"/>
      <c r="P535" s="58"/>
      <c r="Q535" s="58"/>
      <c r="R535" s="58"/>
      <c r="S535" s="58"/>
      <c r="T535" s="58"/>
      <c r="U535" s="58"/>
      <c r="V535" s="58"/>
      <c r="W535" s="58"/>
      <c r="X535" s="58"/>
      <c r="Y535" s="58"/>
      <c r="Z535" s="58"/>
      <c r="AA535" s="58"/>
      <c r="AB535" s="58"/>
      <c r="AC535" s="58"/>
      <c r="AD535" s="58"/>
      <c r="AE535" s="58"/>
      <c r="AF535" s="58"/>
      <c r="AG535" s="58"/>
      <c r="AH535" s="58"/>
      <c r="AI535" s="58"/>
      <c r="AJ535" s="58"/>
      <c r="AK535" s="58"/>
      <c r="AL535" s="58"/>
      <c r="AM535" s="58"/>
      <c r="AN535" s="58"/>
      <c r="AO535" s="58"/>
      <c r="AP535" s="58"/>
      <c r="AQ535" s="58"/>
      <c r="AR535" s="58"/>
      <c r="AS535" s="58"/>
      <c r="AT535" s="58"/>
      <c r="AU535" s="58"/>
      <c r="AV535" s="58"/>
      <c r="AW535" s="58"/>
    </row>
    <row r="536" spans="1:49" ht="15.75" customHeight="1" x14ac:dyDescent="0.2">
      <c r="A536" s="58"/>
      <c r="B536" s="58"/>
      <c r="C536" s="58"/>
      <c r="D536" s="58"/>
      <c r="E536" s="58"/>
      <c r="F536" s="58"/>
      <c r="G536" s="58"/>
      <c r="H536" s="58"/>
      <c r="I536" s="58"/>
      <c r="J536" s="58"/>
      <c r="K536" s="58"/>
      <c r="L536" s="58"/>
      <c r="M536" s="58"/>
      <c r="N536" s="58"/>
      <c r="O536" s="58"/>
      <c r="P536" s="58"/>
      <c r="Q536" s="58"/>
      <c r="R536" s="58"/>
      <c r="S536" s="58"/>
      <c r="T536" s="58"/>
      <c r="U536" s="58"/>
      <c r="V536" s="58"/>
      <c r="W536" s="58"/>
      <c r="X536" s="58"/>
      <c r="Y536" s="58"/>
      <c r="Z536" s="58"/>
      <c r="AA536" s="58"/>
      <c r="AB536" s="58"/>
      <c r="AC536" s="58"/>
      <c r="AD536" s="58"/>
      <c r="AE536" s="58"/>
      <c r="AF536" s="58"/>
      <c r="AG536" s="58"/>
      <c r="AH536" s="58"/>
      <c r="AI536" s="58"/>
      <c r="AJ536" s="58"/>
      <c r="AK536" s="58"/>
      <c r="AL536" s="58"/>
      <c r="AM536" s="58"/>
      <c r="AN536" s="58"/>
      <c r="AO536" s="58"/>
      <c r="AP536" s="58"/>
      <c r="AQ536" s="58"/>
      <c r="AR536" s="58"/>
      <c r="AS536" s="58"/>
      <c r="AT536" s="58"/>
      <c r="AU536" s="58"/>
      <c r="AV536" s="58"/>
      <c r="AW536" s="58"/>
    </row>
    <row r="537" spans="1:49" ht="15.75" customHeight="1" x14ac:dyDescent="0.2">
      <c r="A537" s="58"/>
      <c r="B537" s="58"/>
      <c r="C537" s="58"/>
      <c r="D537" s="58"/>
      <c r="E537" s="58"/>
      <c r="F537" s="58"/>
      <c r="G537" s="58"/>
      <c r="H537" s="58"/>
      <c r="I537" s="58"/>
      <c r="J537" s="58"/>
      <c r="K537" s="58"/>
      <c r="L537" s="58"/>
      <c r="M537" s="58"/>
      <c r="N537" s="58"/>
      <c r="O537" s="58"/>
      <c r="P537" s="58"/>
      <c r="Q537" s="58"/>
      <c r="R537" s="58"/>
      <c r="S537" s="58"/>
      <c r="T537" s="58"/>
      <c r="U537" s="58"/>
      <c r="V537" s="58"/>
      <c r="W537" s="58"/>
      <c r="X537" s="58"/>
      <c r="Y537" s="58"/>
      <c r="Z537" s="58"/>
      <c r="AA537" s="58"/>
      <c r="AB537" s="58"/>
      <c r="AC537" s="58"/>
      <c r="AD537" s="58"/>
      <c r="AE537" s="58"/>
      <c r="AF537" s="58"/>
      <c r="AG537" s="58"/>
      <c r="AH537" s="58"/>
      <c r="AI537" s="58"/>
      <c r="AJ537" s="58"/>
      <c r="AK537" s="58"/>
      <c r="AL537" s="58"/>
      <c r="AM537" s="58"/>
      <c r="AN537" s="58"/>
      <c r="AO537" s="58"/>
      <c r="AP537" s="58"/>
      <c r="AQ537" s="58"/>
      <c r="AR537" s="58"/>
      <c r="AS537" s="58"/>
      <c r="AT537" s="58"/>
      <c r="AU537" s="58"/>
      <c r="AV537" s="58"/>
      <c r="AW537" s="58"/>
    </row>
    <row r="538" spans="1:49" ht="15.75" customHeight="1" x14ac:dyDescent="0.2">
      <c r="A538" s="58"/>
      <c r="B538" s="58"/>
      <c r="C538" s="58"/>
      <c r="D538" s="58"/>
      <c r="E538" s="58"/>
      <c r="F538" s="58"/>
      <c r="G538" s="58"/>
      <c r="H538" s="58"/>
      <c r="I538" s="58"/>
      <c r="J538" s="58"/>
      <c r="K538" s="58"/>
      <c r="L538" s="58"/>
      <c r="M538" s="58"/>
      <c r="N538" s="58"/>
      <c r="O538" s="58"/>
      <c r="P538" s="58"/>
      <c r="Q538" s="58"/>
      <c r="R538" s="58"/>
      <c r="S538" s="58"/>
      <c r="T538" s="58"/>
      <c r="U538" s="58"/>
      <c r="V538" s="58"/>
      <c r="W538" s="58"/>
      <c r="X538" s="58"/>
      <c r="Y538" s="58"/>
      <c r="Z538" s="58"/>
      <c r="AA538" s="58"/>
      <c r="AB538" s="58"/>
      <c r="AC538" s="58"/>
      <c r="AD538" s="58"/>
      <c r="AE538" s="58"/>
      <c r="AF538" s="58"/>
      <c r="AG538" s="58"/>
      <c r="AH538" s="58"/>
      <c r="AI538" s="58"/>
      <c r="AJ538" s="58"/>
      <c r="AK538" s="58"/>
      <c r="AL538" s="58"/>
      <c r="AM538" s="58"/>
      <c r="AN538" s="58"/>
      <c r="AO538" s="58"/>
      <c r="AP538" s="58"/>
      <c r="AQ538" s="58"/>
      <c r="AR538" s="58"/>
      <c r="AS538" s="58"/>
      <c r="AT538" s="58"/>
      <c r="AU538" s="58"/>
      <c r="AV538" s="58"/>
      <c r="AW538" s="58"/>
    </row>
    <row r="539" spans="1:49" ht="15.75" customHeight="1" x14ac:dyDescent="0.2">
      <c r="A539" s="58"/>
      <c r="B539" s="58"/>
      <c r="C539" s="58"/>
      <c r="D539" s="58"/>
      <c r="E539" s="58"/>
      <c r="F539" s="58"/>
      <c r="G539" s="58"/>
      <c r="H539" s="58"/>
      <c r="I539" s="58"/>
      <c r="J539" s="58"/>
      <c r="K539" s="58"/>
      <c r="L539" s="58"/>
      <c r="M539" s="58"/>
      <c r="N539" s="58"/>
      <c r="O539" s="58"/>
      <c r="P539" s="58"/>
      <c r="Q539" s="58"/>
      <c r="R539" s="58"/>
      <c r="S539" s="58"/>
      <c r="T539" s="58"/>
      <c r="U539" s="58"/>
      <c r="V539" s="58"/>
      <c r="W539" s="58"/>
      <c r="X539" s="58"/>
      <c r="Y539" s="58"/>
      <c r="Z539" s="58"/>
      <c r="AA539" s="58"/>
      <c r="AB539" s="58"/>
      <c r="AC539" s="58"/>
      <c r="AD539" s="58"/>
      <c r="AE539" s="58"/>
      <c r="AF539" s="58"/>
      <c r="AG539" s="58"/>
      <c r="AH539" s="58"/>
      <c r="AI539" s="58"/>
      <c r="AJ539" s="58"/>
      <c r="AK539" s="58"/>
      <c r="AL539" s="58"/>
      <c r="AM539" s="58"/>
      <c r="AN539" s="58"/>
      <c r="AO539" s="58"/>
      <c r="AP539" s="58"/>
      <c r="AQ539" s="58"/>
      <c r="AR539" s="58"/>
      <c r="AS539" s="58"/>
      <c r="AT539" s="58"/>
      <c r="AU539" s="58"/>
      <c r="AV539" s="58"/>
      <c r="AW539" s="58"/>
    </row>
    <row r="540" spans="1:49" ht="15.75" customHeight="1" x14ac:dyDescent="0.2">
      <c r="A540" s="58"/>
      <c r="B540" s="58"/>
      <c r="C540" s="58"/>
      <c r="D540" s="58"/>
      <c r="E540" s="58"/>
      <c r="F540" s="58"/>
      <c r="G540" s="58"/>
      <c r="H540" s="58"/>
      <c r="I540" s="58"/>
      <c r="J540" s="58"/>
      <c r="K540" s="58"/>
      <c r="L540" s="58"/>
      <c r="M540" s="58"/>
      <c r="N540" s="58"/>
      <c r="O540" s="58"/>
      <c r="P540" s="58"/>
      <c r="Q540" s="58"/>
      <c r="R540" s="58"/>
      <c r="S540" s="58"/>
      <c r="T540" s="58"/>
      <c r="U540" s="58"/>
      <c r="V540" s="58"/>
      <c r="W540" s="58"/>
      <c r="X540" s="58"/>
      <c r="Y540" s="58"/>
      <c r="Z540" s="58"/>
      <c r="AA540" s="58"/>
      <c r="AB540" s="58"/>
      <c r="AC540" s="58"/>
      <c r="AD540" s="58"/>
      <c r="AE540" s="58"/>
      <c r="AF540" s="58"/>
      <c r="AG540" s="58"/>
      <c r="AH540" s="58"/>
      <c r="AI540" s="58"/>
      <c r="AJ540" s="58"/>
      <c r="AK540" s="58"/>
      <c r="AL540" s="58"/>
      <c r="AM540" s="58"/>
      <c r="AN540" s="58"/>
      <c r="AO540" s="58"/>
      <c r="AP540" s="58"/>
      <c r="AQ540" s="58"/>
      <c r="AR540" s="58"/>
      <c r="AS540" s="58"/>
      <c r="AT540" s="58"/>
      <c r="AU540" s="58"/>
      <c r="AV540" s="58"/>
      <c r="AW540" s="58"/>
    </row>
    <row r="541" spans="1:49" ht="15.75" customHeight="1" x14ac:dyDescent="0.2">
      <c r="A541" s="58"/>
      <c r="B541" s="58"/>
      <c r="C541" s="58"/>
      <c r="D541" s="58"/>
      <c r="E541" s="58"/>
      <c r="F541" s="58"/>
      <c r="G541" s="58"/>
      <c r="H541" s="58"/>
      <c r="I541" s="58"/>
      <c r="J541" s="58"/>
      <c r="K541" s="58"/>
      <c r="L541" s="58"/>
      <c r="M541" s="58"/>
      <c r="N541" s="58"/>
      <c r="O541" s="58"/>
      <c r="P541" s="58"/>
      <c r="Q541" s="58"/>
      <c r="R541" s="58"/>
      <c r="S541" s="58"/>
      <c r="T541" s="58"/>
      <c r="U541" s="58"/>
      <c r="V541" s="58"/>
      <c r="W541" s="58"/>
      <c r="X541" s="58"/>
      <c r="Y541" s="58"/>
      <c r="Z541" s="58"/>
      <c r="AA541" s="58"/>
      <c r="AB541" s="58"/>
      <c r="AC541" s="58"/>
      <c r="AD541" s="58"/>
      <c r="AE541" s="58"/>
      <c r="AF541" s="58"/>
      <c r="AG541" s="58"/>
      <c r="AH541" s="58"/>
      <c r="AI541" s="58"/>
      <c r="AJ541" s="58"/>
      <c r="AK541" s="58"/>
      <c r="AL541" s="58"/>
      <c r="AM541" s="58"/>
      <c r="AN541" s="58"/>
      <c r="AO541" s="58"/>
      <c r="AP541" s="58"/>
      <c r="AQ541" s="58"/>
      <c r="AR541" s="58"/>
      <c r="AS541" s="58"/>
      <c r="AT541" s="58"/>
      <c r="AU541" s="58"/>
      <c r="AV541" s="58"/>
      <c r="AW541" s="58"/>
    </row>
    <row r="542" spans="1:49" ht="15.75" customHeight="1" x14ac:dyDescent="0.2">
      <c r="A542" s="58"/>
      <c r="B542" s="58"/>
      <c r="C542" s="58"/>
      <c r="D542" s="58"/>
      <c r="E542" s="58"/>
      <c r="F542" s="58"/>
      <c r="G542" s="58"/>
      <c r="H542" s="58"/>
      <c r="I542" s="58"/>
      <c r="J542" s="58"/>
      <c r="K542" s="58"/>
      <c r="L542" s="58"/>
      <c r="M542" s="58"/>
      <c r="N542" s="58"/>
      <c r="O542" s="58"/>
      <c r="P542" s="58"/>
      <c r="Q542" s="58"/>
      <c r="R542" s="58"/>
      <c r="S542" s="58"/>
      <c r="T542" s="58"/>
      <c r="U542" s="58"/>
      <c r="V542" s="58"/>
      <c r="W542" s="58"/>
      <c r="X542" s="58"/>
      <c r="Y542" s="58"/>
      <c r="Z542" s="58"/>
      <c r="AA542" s="58"/>
      <c r="AB542" s="58"/>
      <c r="AC542" s="58"/>
      <c r="AD542" s="58"/>
      <c r="AE542" s="58"/>
      <c r="AF542" s="58"/>
      <c r="AG542" s="58"/>
      <c r="AH542" s="58"/>
      <c r="AI542" s="58"/>
      <c r="AJ542" s="58"/>
      <c r="AK542" s="58"/>
      <c r="AL542" s="58"/>
      <c r="AM542" s="58"/>
      <c r="AN542" s="58"/>
      <c r="AO542" s="58"/>
      <c r="AP542" s="58"/>
      <c r="AQ542" s="58"/>
      <c r="AR542" s="58"/>
      <c r="AS542" s="58"/>
      <c r="AT542" s="58"/>
      <c r="AU542" s="58"/>
      <c r="AV542" s="58"/>
      <c r="AW542" s="58"/>
    </row>
    <row r="543" spans="1:49" ht="15.75" customHeight="1" x14ac:dyDescent="0.2">
      <c r="A543" s="58"/>
      <c r="B543" s="58"/>
      <c r="C543" s="58"/>
      <c r="D543" s="58"/>
      <c r="E543" s="58"/>
      <c r="F543" s="58"/>
      <c r="G543" s="58"/>
      <c r="H543" s="58"/>
      <c r="I543" s="58"/>
      <c r="J543" s="58"/>
      <c r="K543" s="58"/>
      <c r="L543" s="58"/>
      <c r="M543" s="58"/>
      <c r="N543" s="58"/>
      <c r="O543" s="58"/>
      <c r="P543" s="58"/>
      <c r="Q543" s="58"/>
      <c r="R543" s="58"/>
      <c r="S543" s="58"/>
      <c r="T543" s="58"/>
      <c r="U543" s="58"/>
      <c r="V543" s="58"/>
      <c r="W543" s="58"/>
      <c r="X543" s="58"/>
      <c r="Y543" s="58"/>
      <c r="Z543" s="58"/>
      <c r="AA543" s="58"/>
      <c r="AB543" s="58"/>
      <c r="AC543" s="58"/>
      <c r="AD543" s="58"/>
      <c r="AE543" s="58"/>
      <c r="AF543" s="58"/>
      <c r="AG543" s="58"/>
      <c r="AH543" s="58"/>
      <c r="AI543" s="58"/>
      <c r="AJ543" s="58"/>
      <c r="AK543" s="58"/>
      <c r="AL543" s="58"/>
      <c r="AM543" s="58"/>
      <c r="AN543" s="58"/>
      <c r="AO543" s="58"/>
      <c r="AP543" s="58"/>
      <c r="AQ543" s="58"/>
      <c r="AR543" s="58"/>
      <c r="AS543" s="58"/>
      <c r="AT543" s="58"/>
      <c r="AU543" s="58"/>
      <c r="AV543" s="58"/>
      <c r="AW543" s="58"/>
    </row>
    <row r="544" spans="1:49" ht="15.75" customHeight="1" x14ac:dyDescent="0.2">
      <c r="A544" s="58"/>
      <c r="B544" s="58"/>
      <c r="C544" s="58"/>
      <c r="D544" s="58"/>
      <c r="E544" s="58"/>
      <c r="F544" s="58"/>
      <c r="G544" s="58"/>
      <c r="H544" s="58"/>
      <c r="I544" s="58"/>
      <c r="J544" s="58"/>
      <c r="K544" s="58"/>
      <c r="L544" s="58"/>
      <c r="M544" s="58"/>
      <c r="N544" s="58"/>
      <c r="O544" s="58"/>
      <c r="P544" s="58"/>
      <c r="Q544" s="58"/>
      <c r="R544" s="58"/>
      <c r="S544" s="58"/>
      <c r="T544" s="58"/>
      <c r="U544" s="58"/>
      <c r="V544" s="58"/>
      <c r="W544" s="58"/>
      <c r="X544" s="58"/>
      <c r="Y544" s="58"/>
      <c r="Z544" s="58"/>
      <c r="AA544" s="58"/>
      <c r="AB544" s="58"/>
      <c r="AC544" s="58"/>
      <c r="AD544" s="58"/>
      <c r="AE544" s="58"/>
      <c r="AF544" s="58"/>
      <c r="AG544" s="58"/>
      <c r="AH544" s="58"/>
      <c r="AI544" s="58"/>
      <c r="AJ544" s="58"/>
      <c r="AK544" s="58"/>
      <c r="AL544" s="58"/>
      <c r="AM544" s="58"/>
      <c r="AN544" s="58"/>
      <c r="AO544" s="58"/>
      <c r="AP544" s="58"/>
      <c r="AQ544" s="58"/>
      <c r="AR544" s="58"/>
      <c r="AS544" s="58"/>
      <c r="AT544" s="58"/>
      <c r="AU544" s="58"/>
      <c r="AV544" s="58"/>
      <c r="AW544" s="58"/>
    </row>
    <row r="545" spans="1:49" ht="15.75" customHeight="1" x14ac:dyDescent="0.2">
      <c r="A545" s="58"/>
      <c r="B545" s="58"/>
      <c r="C545" s="58"/>
      <c r="D545" s="58"/>
      <c r="E545" s="58"/>
      <c r="F545" s="58"/>
      <c r="G545" s="58"/>
      <c r="H545" s="58"/>
      <c r="I545" s="58"/>
      <c r="J545" s="58"/>
      <c r="K545" s="58"/>
      <c r="L545" s="58"/>
      <c r="M545" s="58"/>
      <c r="N545" s="58"/>
      <c r="O545" s="58"/>
      <c r="P545" s="58"/>
      <c r="Q545" s="58"/>
      <c r="R545" s="58"/>
      <c r="S545" s="58"/>
      <c r="T545" s="58"/>
      <c r="U545" s="58"/>
      <c r="V545" s="58"/>
      <c r="W545" s="58"/>
      <c r="X545" s="58"/>
      <c r="Y545" s="58"/>
      <c r="Z545" s="58"/>
      <c r="AA545" s="58"/>
      <c r="AB545" s="58"/>
      <c r="AC545" s="58"/>
      <c r="AD545" s="58"/>
      <c r="AE545" s="58"/>
      <c r="AF545" s="58"/>
      <c r="AG545" s="58"/>
      <c r="AH545" s="58"/>
      <c r="AI545" s="58"/>
      <c r="AJ545" s="58"/>
      <c r="AK545" s="58"/>
      <c r="AL545" s="58"/>
      <c r="AM545" s="58"/>
      <c r="AN545" s="58"/>
      <c r="AO545" s="58"/>
      <c r="AP545" s="58"/>
      <c r="AQ545" s="58"/>
      <c r="AR545" s="58"/>
      <c r="AS545" s="58"/>
      <c r="AT545" s="58"/>
      <c r="AU545" s="58"/>
      <c r="AV545" s="58"/>
      <c r="AW545" s="58"/>
    </row>
    <row r="546" spans="1:49" ht="15.75" customHeight="1" x14ac:dyDescent="0.2">
      <c r="A546" s="58"/>
      <c r="B546" s="58"/>
      <c r="C546" s="58"/>
      <c r="D546" s="58"/>
      <c r="E546" s="58"/>
      <c r="F546" s="58"/>
      <c r="G546" s="58"/>
      <c r="H546" s="58"/>
      <c r="I546" s="58"/>
      <c r="J546" s="58"/>
      <c r="K546" s="58"/>
      <c r="L546" s="58"/>
      <c r="M546" s="58"/>
      <c r="N546" s="58"/>
      <c r="O546" s="58"/>
      <c r="P546" s="58"/>
      <c r="Q546" s="58"/>
      <c r="R546" s="58"/>
      <c r="S546" s="58"/>
      <c r="T546" s="58"/>
      <c r="U546" s="58"/>
      <c r="V546" s="58"/>
      <c r="W546" s="58"/>
      <c r="X546" s="58"/>
      <c r="Y546" s="58"/>
      <c r="Z546" s="58"/>
      <c r="AA546" s="58"/>
      <c r="AB546" s="58"/>
      <c r="AC546" s="58"/>
      <c r="AD546" s="58"/>
      <c r="AE546" s="58"/>
      <c r="AF546" s="58"/>
      <c r="AG546" s="58"/>
      <c r="AH546" s="58"/>
      <c r="AI546" s="58"/>
      <c r="AJ546" s="58"/>
      <c r="AK546" s="58"/>
      <c r="AL546" s="58"/>
      <c r="AM546" s="58"/>
      <c r="AN546" s="58"/>
      <c r="AO546" s="58"/>
      <c r="AP546" s="58"/>
      <c r="AQ546" s="58"/>
      <c r="AR546" s="58"/>
      <c r="AS546" s="58"/>
      <c r="AT546" s="58"/>
      <c r="AU546" s="58"/>
      <c r="AV546" s="58"/>
      <c r="AW546" s="58"/>
    </row>
    <row r="547" spans="1:49" ht="15.75" customHeight="1" x14ac:dyDescent="0.2">
      <c r="A547" s="58"/>
      <c r="B547" s="58"/>
      <c r="C547" s="58"/>
      <c r="D547" s="58"/>
      <c r="E547" s="58"/>
      <c r="F547" s="58"/>
      <c r="G547" s="58"/>
      <c r="H547" s="58"/>
      <c r="I547" s="58"/>
      <c r="J547" s="58"/>
      <c r="K547" s="58"/>
      <c r="L547" s="58"/>
      <c r="M547" s="58"/>
      <c r="N547" s="58"/>
      <c r="O547" s="58"/>
      <c r="P547" s="58"/>
      <c r="Q547" s="58"/>
      <c r="R547" s="58"/>
      <c r="S547" s="58"/>
      <c r="T547" s="58"/>
      <c r="U547" s="58"/>
      <c r="V547" s="58"/>
      <c r="W547" s="58"/>
      <c r="X547" s="58"/>
      <c r="Y547" s="58"/>
      <c r="Z547" s="58"/>
      <c r="AA547" s="58"/>
      <c r="AB547" s="58"/>
      <c r="AC547" s="58"/>
      <c r="AD547" s="58"/>
      <c r="AE547" s="58"/>
      <c r="AF547" s="58"/>
      <c r="AG547" s="58"/>
      <c r="AH547" s="58"/>
      <c r="AI547" s="58"/>
      <c r="AJ547" s="58"/>
      <c r="AK547" s="58"/>
      <c r="AL547" s="58"/>
      <c r="AM547" s="58"/>
      <c r="AN547" s="58"/>
      <c r="AO547" s="58"/>
      <c r="AP547" s="58"/>
      <c r="AQ547" s="58"/>
      <c r="AR547" s="58"/>
      <c r="AS547" s="58"/>
      <c r="AT547" s="58"/>
      <c r="AU547" s="58"/>
      <c r="AV547" s="58"/>
      <c r="AW547" s="58"/>
    </row>
    <row r="548" spans="1:49" ht="15.75" customHeight="1" x14ac:dyDescent="0.2">
      <c r="A548" s="58"/>
      <c r="B548" s="58"/>
      <c r="C548" s="58"/>
      <c r="D548" s="58"/>
      <c r="E548" s="58"/>
      <c r="F548" s="58"/>
      <c r="G548" s="58"/>
      <c r="H548" s="58"/>
      <c r="I548" s="58"/>
      <c r="J548" s="58"/>
      <c r="K548" s="58"/>
      <c r="L548" s="58"/>
      <c r="M548" s="58"/>
      <c r="N548" s="58"/>
      <c r="O548" s="58"/>
      <c r="P548" s="58"/>
      <c r="Q548" s="58"/>
      <c r="R548" s="58"/>
      <c r="S548" s="58"/>
      <c r="T548" s="58"/>
      <c r="U548" s="58"/>
      <c r="V548" s="58"/>
      <c r="W548" s="58"/>
      <c r="X548" s="58"/>
      <c r="Y548" s="58"/>
      <c r="Z548" s="58"/>
      <c r="AA548" s="58"/>
      <c r="AB548" s="58"/>
      <c r="AC548" s="58"/>
      <c r="AD548" s="58"/>
      <c r="AE548" s="58"/>
      <c r="AF548" s="58"/>
      <c r="AG548" s="58"/>
      <c r="AH548" s="58"/>
      <c r="AI548" s="58"/>
      <c r="AJ548" s="58"/>
      <c r="AK548" s="58"/>
      <c r="AL548" s="58"/>
      <c r="AM548" s="58"/>
      <c r="AN548" s="58"/>
      <c r="AO548" s="58"/>
      <c r="AP548" s="58"/>
      <c r="AQ548" s="58"/>
      <c r="AR548" s="58"/>
      <c r="AS548" s="58"/>
      <c r="AT548" s="58"/>
      <c r="AU548" s="58"/>
      <c r="AV548" s="58"/>
      <c r="AW548" s="58"/>
    </row>
    <row r="549" spans="1:49" ht="15.75" customHeight="1" x14ac:dyDescent="0.2">
      <c r="A549" s="58"/>
      <c r="B549" s="58"/>
      <c r="C549" s="58"/>
      <c r="D549" s="58"/>
      <c r="E549" s="58"/>
      <c r="F549" s="58"/>
      <c r="G549" s="58"/>
      <c r="H549" s="58"/>
      <c r="I549" s="58"/>
      <c r="J549" s="58"/>
      <c r="K549" s="58"/>
      <c r="L549" s="58"/>
      <c r="M549" s="58"/>
      <c r="N549" s="58"/>
      <c r="O549" s="58"/>
      <c r="P549" s="58"/>
      <c r="Q549" s="58"/>
      <c r="R549" s="58"/>
      <c r="S549" s="58"/>
      <c r="T549" s="58"/>
      <c r="U549" s="58"/>
      <c r="V549" s="58"/>
      <c r="W549" s="58"/>
      <c r="X549" s="58"/>
      <c r="Y549" s="58"/>
      <c r="Z549" s="58"/>
      <c r="AA549" s="58"/>
      <c r="AB549" s="58"/>
      <c r="AC549" s="58"/>
      <c r="AD549" s="58"/>
      <c r="AE549" s="58"/>
      <c r="AF549" s="58"/>
      <c r="AG549" s="58"/>
      <c r="AH549" s="58"/>
      <c r="AI549" s="58"/>
      <c r="AJ549" s="58"/>
      <c r="AK549" s="58"/>
      <c r="AL549" s="58"/>
      <c r="AM549" s="58"/>
      <c r="AN549" s="58"/>
      <c r="AO549" s="58"/>
      <c r="AP549" s="58"/>
      <c r="AQ549" s="58"/>
      <c r="AR549" s="58"/>
      <c r="AS549" s="58"/>
      <c r="AT549" s="58"/>
      <c r="AU549" s="58"/>
      <c r="AV549" s="58"/>
      <c r="AW549" s="58"/>
    </row>
    <row r="550" spans="1:49" ht="15.75" customHeight="1" x14ac:dyDescent="0.2">
      <c r="A550" s="58"/>
      <c r="B550" s="58"/>
      <c r="C550" s="58"/>
      <c r="D550" s="58"/>
      <c r="E550" s="58"/>
      <c r="F550" s="58"/>
      <c r="G550" s="58"/>
      <c r="H550" s="58"/>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c r="AG550" s="58"/>
      <c r="AH550" s="58"/>
      <c r="AI550" s="58"/>
      <c r="AJ550" s="58"/>
      <c r="AK550" s="58"/>
      <c r="AL550" s="58"/>
      <c r="AM550" s="58"/>
      <c r="AN550" s="58"/>
      <c r="AO550" s="58"/>
      <c r="AP550" s="58"/>
      <c r="AQ550" s="58"/>
      <c r="AR550" s="58"/>
      <c r="AS550" s="58"/>
      <c r="AT550" s="58"/>
      <c r="AU550" s="58"/>
      <c r="AV550" s="58"/>
      <c r="AW550" s="58"/>
    </row>
    <row r="551" spans="1:49" ht="15.75" customHeight="1" x14ac:dyDescent="0.2">
      <c r="A551" s="58"/>
      <c r="B551" s="58"/>
      <c r="C551" s="58"/>
      <c r="D551" s="58"/>
      <c r="E551" s="58"/>
      <c r="F551" s="58"/>
      <c r="G551" s="58"/>
      <c r="H551" s="58"/>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c r="AG551" s="58"/>
      <c r="AH551" s="58"/>
      <c r="AI551" s="58"/>
      <c r="AJ551" s="58"/>
      <c r="AK551" s="58"/>
      <c r="AL551" s="58"/>
      <c r="AM551" s="58"/>
      <c r="AN551" s="58"/>
      <c r="AO551" s="58"/>
      <c r="AP551" s="58"/>
      <c r="AQ551" s="58"/>
      <c r="AR551" s="58"/>
      <c r="AS551" s="58"/>
      <c r="AT551" s="58"/>
      <c r="AU551" s="58"/>
      <c r="AV551" s="58"/>
      <c r="AW551" s="58"/>
    </row>
    <row r="552" spans="1:49" ht="15.75" customHeight="1" x14ac:dyDescent="0.2">
      <c r="A552" s="58"/>
      <c r="B552" s="58"/>
      <c r="C552" s="58"/>
      <c r="D552" s="58"/>
      <c r="E552" s="58"/>
      <c r="F552" s="58"/>
      <c r="G552" s="58"/>
      <c r="H552" s="58"/>
      <c r="I552" s="58"/>
      <c r="J552" s="58"/>
      <c r="K552" s="58"/>
      <c r="L552" s="58"/>
      <c r="M552" s="58"/>
      <c r="N552" s="58"/>
      <c r="O552" s="58"/>
      <c r="P552" s="58"/>
      <c r="Q552" s="58"/>
      <c r="R552" s="58"/>
      <c r="S552" s="58"/>
      <c r="T552" s="58"/>
      <c r="U552" s="58"/>
      <c r="V552" s="58"/>
      <c r="W552" s="58"/>
      <c r="X552" s="58"/>
      <c r="Y552" s="58"/>
      <c r="Z552" s="58"/>
      <c r="AA552" s="58"/>
      <c r="AB552" s="58"/>
      <c r="AC552" s="58"/>
      <c r="AD552" s="58"/>
      <c r="AE552" s="58"/>
      <c r="AF552" s="58"/>
      <c r="AG552" s="58"/>
      <c r="AH552" s="58"/>
      <c r="AI552" s="58"/>
      <c r="AJ552" s="58"/>
      <c r="AK552" s="58"/>
      <c r="AL552" s="58"/>
      <c r="AM552" s="58"/>
      <c r="AN552" s="58"/>
      <c r="AO552" s="58"/>
      <c r="AP552" s="58"/>
      <c r="AQ552" s="58"/>
      <c r="AR552" s="58"/>
      <c r="AS552" s="58"/>
      <c r="AT552" s="58"/>
      <c r="AU552" s="58"/>
      <c r="AV552" s="58"/>
      <c r="AW552" s="58"/>
    </row>
    <row r="553" spans="1:49" ht="15.75" customHeight="1" x14ac:dyDescent="0.2">
      <c r="A553" s="58"/>
      <c r="B553" s="58"/>
      <c r="C553" s="58"/>
      <c r="D553" s="58"/>
      <c r="E553" s="58"/>
      <c r="F553" s="58"/>
      <c r="G553" s="58"/>
      <c r="H553" s="58"/>
      <c r="I553" s="58"/>
      <c r="J553" s="58"/>
      <c r="K553" s="58"/>
      <c r="L553" s="58"/>
      <c r="M553" s="58"/>
      <c r="N553" s="58"/>
      <c r="O553" s="58"/>
      <c r="P553" s="58"/>
      <c r="Q553" s="58"/>
      <c r="R553" s="58"/>
      <c r="S553" s="58"/>
      <c r="T553" s="58"/>
      <c r="U553" s="58"/>
      <c r="V553" s="58"/>
      <c r="W553" s="58"/>
      <c r="X553" s="58"/>
      <c r="Y553" s="58"/>
      <c r="Z553" s="58"/>
      <c r="AA553" s="58"/>
      <c r="AB553" s="58"/>
      <c r="AC553" s="58"/>
      <c r="AD553" s="58"/>
      <c r="AE553" s="58"/>
      <c r="AF553" s="58"/>
      <c r="AG553" s="58"/>
      <c r="AH553" s="58"/>
      <c r="AI553" s="58"/>
      <c r="AJ553" s="58"/>
      <c r="AK553" s="58"/>
      <c r="AL553" s="58"/>
      <c r="AM553" s="58"/>
      <c r="AN553" s="58"/>
      <c r="AO553" s="58"/>
      <c r="AP553" s="58"/>
      <c r="AQ553" s="58"/>
      <c r="AR553" s="58"/>
      <c r="AS553" s="58"/>
      <c r="AT553" s="58"/>
      <c r="AU553" s="58"/>
      <c r="AV553" s="58"/>
      <c r="AW553" s="58"/>
    </row>
    <row r="554" spans="1:49" ht="15.75" customHeight="1" x14ac:dyDescent="0.2">
      <c r="A554" s="58"/>
      <c r="B554" s="58"/>
      <c r="C554" s="58"/>
      <c r="D554" s="58"/>
      <c r="E554" s="58"/>
      <c r="F554" s="58"/>
      <c r="G554" s="58"/>
      <c r="H554" s="58"/>
      <c r="I554" s="58"/>
      <c r="J554" s="58"/>
      <c r="K554" s="58"/>
      <c r="L554" s="58"/>
      <c r="M554" s="58"/>
      <c r="N554" s="58"/>
      <c r="O554" s="58"/>
      <c r="P554" s="58"/>
      <c r="Q554" s="58"/>
      <c r="R554" s="58"/>
      <c r="S554" s="58"/>
      <c r="T554" s="58"/>
      <c r="U554" s="58"/>
      <c r="V554" s="58"/>
      <c r="W554" s="58"/>
      <c r="X554" s="58"/>
      <c r="Y554" s="58"/>
      <c r="Z554" s="58"/>
      <c r="AA554" s="58"/>
      <c r="AB554" s="58"/>
      <c r="AC554" s="58"/>
      <c r="AD554" s="58"/>
      <c r="AE554" s="58"/>
      <c r="AF554" s="58"/>
      <c r="AG554" s="58"/>
      <c r="AH554" s="58"/>
      <c r="AI554" s="58"/>
      <c r="AJ554" s="58"/>
      <c r="AK554" s="58"/>
      <c r="AL554" s="58"/>
      <c r="AM554" s="58"/>
      <c r="AN554" s="58"/>
      <c r="AO554" s="58"/>
      <c r="AP554" s="58"/>
      <c r="AQ554" s="58"/>
      <c r="AR554" s="58"/>
      <c r="AS554" s="58"/>
      <c r="AT554" s="58"/>
      <c r="AU554" s="58"/>
      <c r="AV554" s="58"/>
      <c r="AW554" s="58"/>
    </row>
    <row r="555" spans="1:49" ht="15.75" customHeight="1" x14ac:dyDescent="0.2">
      <c r="A555" s="58"/>
      <c r="B555" s="58"/>
      <c r="C555" s="58"/>
      <c r="D555" s="58"/>
      <c r="E555" s="58"/>
      <c r="F555" s="58"/>
      <c r="G555" s="58"/>
      <c r="H555" s="58"/>
      <c r="I555" s="58"/>
      <c r="J555" s="58"/>
      <c r="K555" s="58"/>
      <c r="L555" s="58"/>
      <c r="M555" s="58"/>
      <c r="N555" s="58"/>
      <c r="O555" s="58"/>
      <c r="P555" s="58"/>
      <c r="Q555" s="58"/>
      <c r="R555" s="58"/>
      <c r="S555" s="58"/>
      <c r="T555" s="58"/>
      <c r="U555" s="58"/>
      <c r="V555" s="58"/>
      <c r="W555" s="58"/>
      <c r="X555" s="58"/>
      <c r="Y555" s="58"/>
      <c r="Z555" s="58"/>
      <c r="AA555" s="58"/>
      <c r="AB555" s="58"/>
      <c r="AC555" s="58"/>
      <c r="AD555" s="58"/>
      <c r="AE555" s="58"/>
      <c r="AF555" s="58"/>
      <c r="AG555" s="58"/>
      <c r="AH555" s="58"/>
      <c r="AI555" s="58"/>
      <c r="AJ555" s="58"/>
      <c r="AK555" s="58"/>
      <c r="AL555" s="58"/>
      <c r="AM555" s="58"/>
      <c r="AN555" s="58"/>
      <c r="AO555" s="58"/>
      <c r="AP555" s="58"/>
      <c r="AQ555" s="58"/>
      <c r="AR555" s="58"/>
      <c r="AS555" s="58"/>
      <c r="AT555" s="58"/>
      <c r="AU555" s="58"/>
      <c r="AV555" s="58"/>
      <c r="AW555" s="58"/>
    </row>
    <row r="556" spans="1:49" ht="15.75" customHeight="1" x14ac:dyDescent="0.2">
      <c r="A556" s="58"/>
      <c r="B556" s="58"/>
      <c r="C556" s="58"/>
      <c r="D556" s="58"/>
      <c r="E556" s="58"/>
      <c r="F556" s="58"/>
      <c r="G556" s="58"/>
      <c r="H556" s="58"/>
      <c r="I556" s="58"/>
      <c r="J556" s="58"/>
      <c r="K556" s="58"/>
      <c r="L556" s="58"/>
      <c r="M556" s="58"/>
      <c r="N556" s="58"/>
      <c r="O556" s="58"/>
      <c r="P556" s="58"/>
      <c r="Q556" s="58"/>
      <c r="R556" s="58"/>
      <c r="S556" s="58"/>
      <c r="T556" s="58"/>
      <c r="U556" s="58"/>
      <c r="V556" s="58"/>
      <c r="W556" s="58"/>
      <c r="X556" s="58"/>
      <c r="Y556" s="58"/>
      <c r="Z556" s="58"/>
      <c r="AA556" s="58"/>
      <c r="AB556" s="58"/>
      <c r="AC556" s="58"/>
      <c r="AD556" s="58"/>
      <c r="AE556" s="58"/>
      <c r="AF556" s="58"/>
      <c r="AG556" s="58"/>
      <c r="AH556" s="58"/>
      <c r="AI556" s="58"/>
      <c r="AJ556" s="58"/>
      <c r="AK556" s="58"/>
      <c r="AL556" s="58"/>
      <c r="AM556" s="58"/>
      <c r="AN556" s="58"/>
      <c r="AO556" s="58"/>
      <c r="AP556" s="58"/>
      <c r="AQ556" s="58"/>
      <c r="AR556" s="58"/>
      <c r="AS556" s="58"/>
      <c r="AT556" s="58"/>
      <c r="AU556" s="58"/>
      <c r="AV556" s="58"/>
      <c r="AW556" s="58"/>
    </row>
    <row r="557" spans="1:49" ht="15.75" customHeight="1" x14ac:dyDescent="0.2">
      <c r="A557" s="58"/>
      <c r="B557" s="58"/>
      <c r="C557" s="58"/>
      <c r="D557" s="58"/>
      <c r="E557" s="58"/>
      <c r="F557" s="58"/>
      <c r="G557" s="58"/>
      <c r="H557" s="58"/>
      <c r="I557" s="58"/>
      <c r="J557" s="58"/>
      <c r="K557" s="58"/>
      <c r="L557" s="58"/>
      <c r="M557" s="58"/>
      <c r="N557" s="58"/>
      <c r="O557" s="58"/>
      <c r="P557" s="58"/>
      <c r="Q557" s="58"/>
      <c r="R557" s="58"/>
      <c r="S557" s="58"/>
      <c r="T557" s="58"/>
      <c r="U557" s="58"/>
      <c r="V557" s="58"/>
      <c r="W557" s="58"/>
      <c r="X557" s="58"/>
      <c r="Y557" s="58"/>
      <c r="Z557" s="58"/>
      <c r="AA557" s="58"/>
      <c r="AB557" s="58"/>
      <c r="AC557" s="58"/>
      <c r="AD557" s="58"/>
      <c r="AE557" s="58"/>
      <c r="AF557" s="58"/>
      <c r="AG557" s="58"/>
      <c r="AH557" s="58"/>
      <c r="AI557" s="58"/>
      <c r="AJ557" s="58"/>
      <c r="AK557" s="58"/>
      <c r="AL557" s="58"/>
      <c r="AM557" s="58"/>
      <c r="AN557" s="58"/>
      <c r="AO557" s="58"/>
      <c r="AP557" s="58"/>
      <c r="AQ557" s="58"/>
      <c r="AR557" s="58"/>
      <c r="AS557" s="58"/>
      <c r="AT557" s="58"/>
      <c r="AU557" s="58"/>
      <c r="AV557" s="58"/>
      <c r="AW557" s="58"/>
    </row>
    <row r="558" spans="1:49" ht="15.75" customHeight="1" x14ac:dyDescent="0.2">
      <c r="A558" s="58"/>
      <c r="B558" s="58"/>
      <c r="C558" s="58"/>
      <c r="D558" s="58"/>
      <c r="E558" s="58"/>
      <c r="F558" s="58"/>
      <c r="G558" s="58"/>
      <c r="H558" s="58"/>
      <c r="I558" s="58"/>
      <c r="J558" s="58"/>
      <c r="K558" s="58"/>
      <c r="L558" s="58"/>
      <c r="M558" s="58"/>
      <c r="N558" s="58"/>
      <c r="O558" s="58"/>
      <c r="P558" s="58"/>
      <c r="Q558" s="58"/>
      <c r="R558" s="58"/>
      <c r="S558" s="58"/>
      <c r="T558" s="58"/>
      <c r="U558" s="58"/>
      <c r="V558" s="58"/>
      <c r="W558" s="58"/>
      <c r="X558" s="58"/>
      <c r="Y558" s="58"/>
      <c r="Z558" s="58"/>
      <c r="AA558" s="58"/>
      <c r="AB558" s="58"/>
      <c r="AC558" s="58"/>
      <c r="AD558" s="58"/>
      <c r="AE558" s="58"/>
      <c r="AF558" s="58"/>
      <c r="AG558" s="58"/>
      <c r="AH558" s="58"/>
      <c r="AI558" s="58"/>
      <c r="AJ558" s="58"/>
      <c r="AK558" s="58"/>
      <c r="AL558" s="58"/>
      <c r="AM558" s="58"/>
      <c r="AN558" s="58"/>
      <c r="AO558" s="58"/>
      <c r="AP558" s="58"/>
      <c r="AQ558" s="58"/>
      <c r="AR558" s="58"/>
      <c r="AS558" s="58"/>
      <c r="AT558" s="58"/>
      <c r="AU558" s="58"/>
      <c r="AV558" s="58"/>
      <c r="AW558" s="58"/>
    </row>
    <row r="559" spans="1:49" ht="15.75" customHeight="1" x14ac:dyDescent="0.2">
      <c r="A559" s="58"/>
      <c r="B559" s="58"/>
      <c r="C559" s="58"/>
      <c r="D559" s="58"/>
      <c r="E559" s="58"/>
      <c r="F559" s="58"/>
      <c r="G559" s="58"/>
      <c r="H559" s="58"/>
      <c r="I559" s="58"/>
      <c r="J559" s="58"/>
      <c r="K559" s="58"/>
      <c r="L559" s="58"/>
      <c r="M559" s="58"/>
      <c r="N559" s="58"/>
      <c r="O559" s="58"/>
      <c r="P559" s="58"/>
      <c r="Q559" s="58"/>
      <c r="R559" s="58"/>
      <c r="S559" s="58"/>
      <c r="T559" s="58"/>
      <c r="U559" s="58"/>
      <c r="V559" s="58"/>
      <c r="W559" s="58"/>
      <c r="X559" s="58"/>
      <c r="Y559" s="58"/>
      <c r="Z559" s="58"/>
      <c r="AA559" s="58"/>
      <c r="AB559" s="58"/>
      <c r="AC559" s="58"/>
      <c r="AD559" s="58"/>
      <c r="AE559" s="58"/>
      <c r="AF559" s="58"/>
      <c r="AG559" s="58"/>
      <c r="AH559" s="58"/>
      <c r="AI559" s="58"/>
      <c r="AJ559" s="58"/>
      <c r="AK559" s="58"/>
      <c r="AL559" s="58"/>
      <c r="AM559" s="58"/>
      <c r="AN559" s="58"/>
      <c r="AO559" s="58"/>
      <c r="AP559" s="58"/>
      <c r="AQ559" s="58"/>
      <c r="AR559" s="58"/>
      <c r="AS559" s="58"/>
      <c r="AT559" s="58"/>
      <c r="AU559" s="58"/>
      <c r="AV559" s="58"/>
      <c r="AW559" s="58"/>
    </row>
    <row r="560" spans="1:49" ht="15.75" customHeight="1" x14ac:dyDescent="0.2">
      <c r="A560" s="58"/>
      <c r="B560" s="58"/>
      <c r="C560" s="58"/>
      <c r="D560" s="58"/>
      <c r="E560" s="58"/>
      <c r="F560" s="58"/>
      <c r="G560" s="58"/>
      <c r="H560" s="58"/>
      <c r="I560" s="58"/>
      <c r="J560" s="58"/>
      <c r="K560" s="58"/>
      <c r="L560" s="58"/>
      <c r="M560" s="58"/>
      <c r="N560" s="58"/>
      <c r="O560" s="58"/>
      <c r="P560" s="58"/>
      <c r="Q560" s="58"/>
      <c r="R560" s="58"/>
      <c r="S560" s="58"/>
      <c r="T560" s="58"/>
      <c r="U560" s="58"/>
      <c r="V560" s="58"/>
      <c r="W560" s="58"/>
      <c r="X560" s="58"/>
      <c r="Y560" s="58"/>
      <c r="Z560" s="58"/>
      <c r="AA560" s="58"/>
      <c r="AB560" s="58"/>
      <c r="AC560" s="58"/>
      <c r="AD560" s="58"/>
      <c r="AE560" s="58"/>
      <c r="AF560" s="58"/>
      <c r="AG560" s="58"/>
      <c r="AH560" s="58"/>
      <c r="AI560" s="58"/>
      <c r="AJ560" s="58"/>
      <c r="AK560" s="58"/>
      <c r="AL560" s="58"/>
      <c r="AM560" s="58"/>
      <c r="AN560" s="58"/>
      <c r="AO560" s="58"/>
      <c r="AP560" s="58"/>
      <c r="AQ560" s="58"/>
      <c r="AR560" s="58"/>
      <c r="AS560" s="58"/>
      <c r="AT560" s="58"/>
      <c r="AU560" s="58"/>
      <c r="AV560" s="58"/>
      <c r="AW560" s="58"/>
    </row>
    <row r="561" spans="1:49" ht="15.75" customHeight="1" x14ac:dyDescent="0.2">
      <c r="A561" s="58"/>
      <c r="B561" s="58"/>
      <c r="C561" s="58"/>
      <c r="D561" s="58"/>
      <c r="E561" s="58"/>
      <c r="F561" s="58"/>
      <c r="G561" s="58"/>
      <c r="H561" s="58"/>
      <c r="I561" s="58"/>
      <c r="J561" s="58"/>
      <c r="K561" s="58"/>
      <c r="L561" s="58"/>
      <c r="M561" s="58"/>
      <c r="N561" s="58"/>
      <c r="O561" s="58"/>
      <c r="P561" s="58"/>
      <c r="Q561" s="58"/>
      <c r="R561" s="58"/>
      <c r="S561" s="58"/>
      <c r="T561" s="58"/>
      <c r="U561" s="58"/>
      <c r="V561" s="58"/>
      <c r="W561" s="58"/>
      <c r="X561" s="58"/>
      <c r="Y561" s="58"/>
      <c r="Z561" s="58"/>
      <c r="AA561" s="58"/>
      <c r="AB561" s="58"/>
      <c r="AC561" s="58"/>
      <c r="AD561" s="58"/>
      <c r="AE561" s="58"/>
      <c r="AF561" s="58"/>
      <c r="AG561" s="58"/>
      <c r="AH561" s="58"/>
      <c r="AI561" s="58"/>
      <c r="AJ561" s="58"/>
      <c r="AK561" s="58"/>
      <c r="AL561" s="58"/>
      <c r="AM561" s="58"/>
      <c r="AN561" s="58"/>
      <c r="AO561" s="58"/>
      <c r="AP561" s="58"/>
      <c r="AQ561" s="58"/>
      <c r="AR561" s="58"/>
      <c r="AS561" s="58"/>
      <c r="AT561" s="58"/>
      <c r="AU561" s="58"/>
      <c r="AV561" s="58"/>
      <c r="AW561" s="58"/>
    </row>
    <row r="562" spans="1:49" ht="15.75" customHeight="1" x14ac:dyDescent="0.2">
      <c r="A562" s="58"/>
      <c r="B562" s="58"/>
      <c r="C562" s="58"/>
      <c r="D562" s="58"/>
      <c r="E562" s="58"/>
      <c r="F562" s="58"/>
      <c r="G562" s="58"/>
      <c r="H562" s="58"/>
      <c r="I562" s="58"/>
      <c r="J562" s="58"/>
      <c r="K562" s="58"/>
      <c r="L562" s="58"/>
      <c r="M562" s="58"/>
      <c r="N562" s="58"/>
      <c r="O562" s="58"/>
      <c r="P562" s="58"/>
      <c r="Q562" s="58"/>
      <c r="R562" s="58"/>
      <c r="S562" s="58"/>
      <c r="T562" s="58"/>
      <c r="U562" s="58"/>
      <c r="V562" s="58"/>
      <c r="W562" s="58"/>
      <c r="X562" s="58"/>
      <c r="Y562" s="58"/>
      <c r="Z562" s="58"/>
      <c r="AA562" s="58"/>
      <c r="AB562" s="58"/>
      <c r="AC562" s="58"/>
      <c r="AD562" s="58"/>
      <c r="AE562" s="58"/>
      <c r="AF562" s="58"/>
      <c r="AG562" s="58"/>
      <c r="AH562" s="58"/>
      <c r="AI562" s="58"/>
      <c r="AJ562" s="58"/>
      <c r="AK562" s="58"/>
      <c r="AL562" s="58"/>
      <c r="AM562" s="58"/>
      <c r="AN562" s="58"/>
      <c r="AO562" s="58"/>
      <c r="AP562" s="58"/>
      <c r="AQ562" s="58"/>
      <c r="AR562" s="58"/>
      <c r="AS562" s="58"/>
      <c r="AT562" s="58"/>
      <c r="AU562" s="58"/>
      <c r="AV562" s="58"/>
      <c r="AW562" s="58"/>
    </row>
    <row r="563" spans="1:49" ht="15.75" customHeight="1" x14ac:dyDescent="0.2">
      <c r="A563" s="58"/>
      <c r="B563" s="58"/>
      <c r="C563" s="58"/>
      <c r="D563" s="58"/>
      <c r="E563" s="58"/>
      <c r="F563" s="58"/>
      <c r="G563" s="58"/>
      <c r="H563" s="58"/>
      <c r="I563" s="58"/>
      <c r="J563" s="58"/>
      <c r="K563" s="58"/>
      <c r="L563" s="58"/>
      <c r="M563" s="58"/>
      <c r="N563" s="58"/>
      <c r="O563" s="58"/>
      <c r="P563" s="58"/>
      <c r="Q563" s="58"/>
      <c r="R563" s="58"/>
      <c r="S563" s="58"/>
      <c r="T563" s="58"/>
      <c r="U563" s="58"/>
      <c r="V563" s="58"/>
      <c r="W563" s="58"/>
      <c r="X563" s="58"/>
      <c r="Y563" s="58"/>
      <c r="Z563" s="58"/>
      <c r="AA563" s="58"/>
      <c r="AB563" s="58"/>
      <c r="AC563" s="58"/>
      <c r="AD563" s="58"/>
      <c r="AE563" s="58"/>
      <c r="AF563" s="58"/>
      <c r="AG563" s="58"/>
      <c r="AH563" s="58"/>
      <c r="AI563" s="58"/>
      <c r="AJ563" s="58"/>
      <c r="AK563" s="58"/>
      <c r="AL563" s="58"/>
      <c r="AM563" s="58"/>
      <c r="AN563" s="58"/>
      <c r="AO563" s="58"/>
      <c r="AP563" s="58"/>
      <c r="AQ563" s="58"/>
      <c r="AR563" s="58"/>
      <c r="AS563" s="58"/>
      <c r="AT563" s="58"/>
      <c r="AU563" s="58"/>
      <c r="AV563" s="58"/>
      <c r="AW563" s="58"/>
    </row>
    <row r="564" spans="1:49" ht="15.75" customHeight="1" x14ac:dyDescent="0.2">
      <c r="A564" s="58"/>
      <c r="B564" s="58"/>
      <c r="C564" s="58"/>
      <c r="D564" s="58"/>
      <c r="E564" s="58"/>
      <c r="F564" s="58"/>
      <c r="G564" s="58"/>
      <c r="H564" s="58"/>
      <c r="I564" s="58"/>
      <c r="J564" s="58"/>
      <c r="K564" s="58"/>
      <c r="L564" s="58"/>
      <c r="M564" s="58"/>
      <c r="N564" s="58"/>
      <c r="O564" s="58"/>
      <c r="P564" s="58"/>
      <c r="Q564" s="58"/>
      <c r="R564" s="58"/>
      <c r="S564" s="58"/>
      <c r="T564" s="58"/>
      <c r="U564" s="58"/>
      <c r="V564" s="58"/>
      <c r="W564" s="58"/>
      <c r="X564" s="58"/>
      <c r="Y564" s="58"/>
      <c r="Z564" s="58"/>
      <c r="AA564" s="58"/>
      <c r="AB564" s="58"/>
      <c r="AC564" s="58"/>
      <c r="AD564" s="58"/>
      <c r="AE564" s="58"/>
      <c r="AF564" s="58"/>
      <c r="AG564" s="58"/>
      <c r="AH564" s="58"/>
      <c r="AI564" s="58"/>
      <c r="AJ564" s="58"/>
      <c r="AK564" s="58"/>
      <c r="AL564" s="58"/>
      <c r="AM564" s="58"/>
      <c r="AN564" s="58"/>
      <c r="AO564" s="58"/>
      <c r="AP564" s="58"/>
      <c r="AQ564" s="58"/>
      <c r="AR564" s="58"/>
      <c r="AS564" s="58"/>
      <c r="AT564" s="58"/>
      <c r="AU564" s="58"/>
      <c r="AV564" s="58"/>
      <c r="AW564" s="58"/>
    </row>
    <row r="565" spans="1:49" ht="15.75" customHeight="1" x14ac:dyDescent="0.2">
      <c r="A565" s="58"/>
      <c r="B565" s="58"/>
      <c r="C565" s="58"/>
      <c r="D565" s="58"/>
      <c r="E565" s="58"/>
      <c r="F565" s="58"/>
      <c r="G565" s="58"/>
      <c r="H565" s="58"/>
      <c r="I565" s="58"/>
      <c r="J565" s="58"/>
      <c r="K565" s="58"/>
      <c r="L565" s="58"/>
      <c r="M565" s="58"/>
      <c r="N565" s="58"/>
      <c r="O565" s="58"/>
      <c r="P565" s="58"/>
      <c r="Q565" s="58"/>
      <c r="R565" s="58"/>
      <c r="S565" s="58"/>
      <c r="T565" s="58"/>
      <c r="U565" s="58"/>
      <c r="V565" s="58"/>
      <c r="W565" s="58"/>
      <c r="X565" s="58"/>
      <c r="Y565" s="58"/>
      <c r="Z565" s="58"/>
      <c r="AA565" s="58"/>
      <c r="AB565" s="58"/>
      <c r="AC565" s="58"/>
      <c r="AD565" s="58"/>
      <c r="AE565" s="58"/>
      <c r="AF565" s="58"/>
      <c r="AG565" s="58"/>
      <c r="AH565" s="58"/>
      <c r="AI565" s="58"/>
      <c r="AJ565" s="58"/>
      <c r="AK565" s="58"/>
      <c r="AL565" s="58"/>
      <c r="AM565" s="58"/>
      <c r="AN565" s="58"/>
      <c r="AO565" s="58"/>
      <c r="AP565" s="58"/>
      <c r="AQ565" s="58"/>
      <c r="AR565" s="58"/>
      <c r="AS565" s="58"/>
      <c r="AT565" s="58"/>
      <c r="AU565" s="58"/>
      <c r="AV565" s="58"/>
      <c r="AW565" s="58"/>
    </row>
    <row r="566" spans="1:49" ht="15.75" customHeight="1" x14ac:dyDescent="0.2">
      <c r="A566" s="58"/>
      <c r="B566" s="58"/>
      <c r="C566" s="58"/>
      <c r="D566" s="58"/>
      <c r="E566" s="58"/>
      <c r="F566" s="58"/>
      <c r="G566" s="58"/>
      <c r="H566" s="58"/>
      <c r="I566" s="58"/>
      <c r="J566" s="58"/>
      <c r="K566" s="58"/>
      <c r="L566" s="58"/>
      <c r="M566" s="58"/>
      <c r="N566" s="58"/>
      <c r="O566" s="58"/>
      <c r="P566" s="58"/>
      <c r="Q566" s="58"/>
      <c r="R566" s="58"/>
      <c r="S566" s="58"/>
      <c r="T566" s="58"/>
      <c r="U566" s="58"/>
      <c r="V566" s="58"/>
      <c r="W566" s="58"/>
      <c r="X566" s="58"/>
      <c r="Y566" s="58"/>
      <c r="Z566" s="58"/>
      <c r="AA566" s="58"/>
      <c r="AB566" s="58"/>
      <c r="AC566" s="58"/>
      <c r="AD566" s="58"/>
      <c r="AE566" s="58"/>
      <c r="AF566" s="58"/>
      <c r="AG566" s="58"/>
      <c r="AH566" s="58"/>
      <c r="AI566" s="58"/>
      <c r="AJ566" s="58"/>
      <c r="AK566" s="58"/>
      <c r="AL566" s="58"/>
      <c r="AM566" s="58"/>
      <c r="AN566" s="58"/>
      <c r="AO566" s="58"/>
      <c r="AP566" s="58"/>
      <c r="AQ566" s="58"/>
      <c r="AR566" s="58"/>
      <c r="AS566" s="58"/>
      <c r="AT566" s="58"/>
      <c r="AU566" s="58"/>
      <c r="AV566" s="58"/>
      <c r="AW566" s="58"/>
    </row>
    <row r="567" spans="1:49" ht="15.75" customHeight="1" x14ac:dyDescent="0.2">
      <c r="A567" s="58"/>
      <c r="B567" s="58"/>
      <c r="C567" s="58"/>
      <c r="D567" s="58"/>
      <c r="E567" s="58"/>
      <c r="F567" s="58"/>
      <c r="G567" s="58"/>
      <c r="H567" s="58"/>
      <c r="I567" s="58"/>
      <c r="J567" s="58"/>
      <c r="K567" s="58"/>
      <c r="L567" s="58"/>
      <c r="M567" s="58"/>
      <c r="N567" s="58"/>
      <c r="O567" s="58"/>
      <c r="P567" s="58"/>
      <c r="Q567" s="58"/>
      <c r="R567" s="58"/>
      <c r="S567" s="58"/>
      <c r="T567" s="58"/>
      <c r="U567" s="58"/>
      <c r="V567" s="58"/>
      <c r="W567" s="58"/>
      <c r="X567" s="58"/>
      <c r="Y567" s="58"/>
      <c r="Z567" s="58"/>
      <c r="AA567" s="58"/>
      <c r="AB567" s="58"/>
      <c r="AC567" s="58"/>
      <c r="AD567" s="58"/>
      <c r="AE567" s="58"/>
      <c r="AF567" s="58"/>
      <c r="AG567" s="58"/>
      <c r="AH567" s="58"/>
      <c r="AI567" s="58"/>
      <c r="AJ567" s="58"/>
      <c r="AK567" s="58"/>
      <c r="AL567" s="58"/>
      <c r="AM567" s="58"/>
      <c r="AN567" s="58"/>
      <c r="AO567" s="58"/>
      <c r="AP567" s="58"/>
      <c r="AQ567" s="58"/>
      <c r="AR567" s="58"/>
      <c r="AS567" s="58"/>
      <c r="AT567" s="58"/>
      <c r="AU567" s="58"/>
      <c r="AV567" s="58"/>
      <c r="AW567" s="58"/>
    </row>
    <row r="568" spans="1:49" ht="15.75" customHeight="1" x14ac:dyDescent="0.2">
      <c r="A568" s="58"/>
      <c r="B568" s="58"/>
      <c r="C568" s="58"/>
      <c r="D568" s="58"/>
      <c r="E568" s="58"/>
      <c r="F568" s="58"/>
      <c r="G568" s="58"/>
      <c r="H568" s="58"/>
      <c r="I568" s="58"/>
      <c r="J568" s="58"/>
      <c r="K568" s="58"/>
      <c r="L568" s="58"/>
      <c r="M568" s="58"/>
      <c r="N568" s="58"/>
      <c r="O568" s="58"/>
      <c r="P568" s="58"/>
      <c r="Q568" s="58"/>
      <c r="R568" s="58"/>
      <c r="S568" s="58"/>
      <c r="T568" s="58"/>
      <c r="U568" s="58"/>
      <c r="V568" s="58"/>
      <c r="W568" s="58"/>
      <c r="X568" s="58"/>
      <c r="Y568" s="58"/>
      <c r="Z568" s="58"/>
      <c r="AA568" s="58"/>
      <c r="AB568" s="58"/>
      <c r="AC568" s="58"/>
      <c r="AD568" s="58"/>
      <c r="AE568" s="58"/>
      <c r="AF568" s="58"/>
      <c r="AG568" s="58"/>
      <c r="AH568" s="58"/>
      <c r="AI568" s="58"/>
      <c r="AJ568" s="58"/>
      <c r="AK568" s="58"/>
      <c r="AL568" s="58"/>
      <c r="AM568" s="58"/>
      <c r="AN568" s="58"/>
      <c r="AO568" s="58"/>
      <c r="AP568" s="58"/>
      <c r="AQ568" s="58"/>
      <c r="AR568" s="58"/>
      <c r="AS568" s="58"/>
      <c r="AT568" s="58"/>
      <c r="AU568" s="58"/>
      <c r="AV568" s="58"/>
      <c r="AW568" s="58"/>
    </row>
    <row r="569" spans="1:49" ht="15.75" customHeight="1" x14ac:dyDescent="0.2">
      <c r="A569" s="58"/>
      <c r="B569" s="58"/>
      <c r="C569" s="58"/>
      <c r="D569" s="58"/>
      <c r="E569" s="58"/>
      <c r="F569" s="58"/>
      <c r="G569" s="58"/>
      <c r="H569" s="58"/>
      <c r="I569" s="58"/>
      <c r="J569" s="58"/>
      <c r="K569" s="58"/>
      <c r="L569" s="58"/>
      <c r="M569" s="58"/>
      <c r="N569" s="58"/>
      <c r="O569" s="58"/>
      <c r="P569" s="58"/>
      <c r="Q569" s="58"/>
      <c r="R569" s="58"/>
      <c r="S569" s="58"/>
      <c r="T569" s="58"/>
      <c r="U569" s="58"/>
      <c r="V569" s="58"/>
      <c r="W569" s="58"/>
      <c r="X569" s="58"/>
      <c r="Y569" s="58"/>
      <c r="Z569" s="58"/>
      <c r="AA569" s="58"/>
      <c r="AB569" s="58"/>
      <c r="AC569" s="58"/>
      <c r="AD569" s="58"/>
      <c r="AE569" s="58"/>
      <c r="AF569" s="58"/>
      <c r="AG569" s="58"/>
      <c r="AH569" s="58"/>
      <c r="AI569" s="58"/>
      <c r="AJ569" s="58"/>
      <c r="AK569" s="58"/>
      <c r="AL569" s="58"/>
      <c r="AM569" s="58"/>
      <c r="AN569" s="58"/>
      <c r="AO569" s="58"/>
      <c r="AP569" s="58"/>
      <c r="AQ569" s="58"/>
      <c r="AR569" s="58"/>
      <c r="AS569" s="58"/>
      <c r="AT569" s="58"/>
      <c r="AU569" s="58"/>
      <c r="AV569" s="58"/>
      <c r="AW569" s="58"/>
    </row>
    <row r="570" spans="1:49" ht="15.75" customHeight="1" x14ac:dyDescent="0.2">
      <c r="A570" s="58"/>
      <c r="B570" s="58"/>
      <c r="C570" s="58"/>
      <c r="D570" s="58"/>
      <c r="E570" s="58"/>
      <c r="F570" s="58"/>
      <c r="G570" s="58"/>
      <c r="H570" s="58"/>
      <c r="I570" s="58"/>
      <c r="J570" s="58"/>
      <c r="K570" s="58"/>
      <c r="L570" s="58"/>
      <c r="M570" s="58"/>
      <c r="N570" s="58"/>
      <c r="O570" s="58"/>
      <c r="P570" s="58"/>
      <c r="Q570" s="58"/>
      <c r="R570" s="58"/>
      <c r="S570" s="58"/>
      <c r="T570" s="58"/>
      <c r="U570" s="58"/>
      <c r="V570" s="58"/>
      <c r="W570" s="58"/>
      <c r="X570" s="58"/>
      <c r="Y570" s="58"/>
      <c r="Z570" s="58"/>
      <c r="AA570" s="58"/>
      <c r="AB570" s="58"/>
      <c r="AC570" s="58"/>
      <c r="AD570" s="58"/>
      <c r="AE570" s="58"/>
      <c r="AF570" s="58"/>
      <c r="AG570" s="58"/>
      <c r="AH570" s="58"/>
      <c r="AI570" s="58"/>
      <c r="AJ570" s="58"/>
      <c r="AK570" s="58"/>
      <c r="AL570" s="58"/>
      <c r="AM570" s="58"/>
      <c r="AN570" s="58"/>
      <c r="AO570" s="58"/>
      <c r="AP570" s="58"/>
      <c r="AQ570" s="58"/>
      <c r="AR570" s="58"/>
      <c r="AS570" s="58"/>
      <c r="AT570" s="58"/>
      <c r="AU570" s="58"/>
      <c r="AV570" s="58"/>
      <c r="AW570" s="58"/>
    </row>
    <row r="571" spans="1:49" ht="15.75" customHeight="1" x14ac:dyDescent="0.2">
      <c r="A571" s="58"/>
      <c r="B571" s="58"/>
      <c r="C571" s="58"/>
      <c r="D571" s="58"/>
      <c r="E571" s="58"/>
      <c r="F571" s="58"/>
      <c r="G571" s="58"/>
      <c r="H571" s="58"/>
      <c r="I571" s="58"/>
      <c r="J571" s="58"/>
      <c r="K571" s="58"/>
      <c r="L571" s="58"/>
      <c r="M571" s="58"/>
      <c r="N571" s="58"/>
      <c r="O571" s="58"/>
      <c r="P571" s="58"/>
      <c r="Q571" s="58"/>
      <c r="R571" s="58"/>
      <c r="S571" s="58"/>
      <c r="T571" s="58"/>
      <c r="U571" s="58"/>
      <c r="V571" s="58"/>
      <c r="W571" s="58"/>
      <c r="X571" s="58"/>
      <c r="Y571" s="58"/>
      <c r="Z571" s="58"/>
      <c r="AA571" s="58"/>
      <c r="AB571" s="58"/>
      <c r="AC571" s="58"/>
      <c r="AD571" s="58"/>
      <c r="AE571" s="58"/>
      <c r="AF571" s="58"/>
      <c r="AG571" s="58"/>
      <c r="AH571" s="58"/>
      <c r="AI571" s="58"/>
      <c r="AJ571" s="58"/>
      <c r="AK571" s="58"/>
      <c r="AL571" s="58"/>
      <c r="AM571" s="58"/>
      <c r="AN571" s="58"/>
      <c r="AO571" s="58"/>
      <c r="AP571" s="58"/>
      <c r="AQ571" s="58"/>
      <c r="AR571" s="58"/>
      <c r="AS571" s="58"/>
      <c r="AT571" s="58"/>
      <c r="AU571" s="58"/>
      <c r="AV571" s="58"/>
      <c r="AW571" s="58"/>
    </row>
    <row r="572" spans="1:49" ht="15.75" customHeight="1" x14ac:dyDescent="0.2">
      <c r="A572" s="58"/>
      <c r="B572" s="58"/>
      <c r="C572" s="58"/>
      <c r="D572" s="58"/>
      <c r="E572" s="58"/>
      <c r="F572" s="58"/>
      <c r="G572" s="58"/>
      <c r="H572" s="58"/>
      <c r="I572" s="58"/>
      <c r="J572" s="58"/>
      <c r="K572" s="58"/>
      <c r="L572" s="58"/>
      <c r="M572" s="58"/>
      <c r="N572" s="58"/>
      <c r="O572" s="58"/>
      <c r="P572" s="58"/>
      <c r="Q572" s="58"/>
      <c r="R572" s="58"/>
      <c r="S572" s="58"/>
      <c r="T572" s="58"/>
      <c r="U572" s="58"/>
      <c r="V572" s="58"/>
      <c r="W572" s="58"/>
      <c r="X572" s="58"/>
      <c r="Y572" s="58"/>
      <c r="Z572" s="58"/>
      <c r="AA572" s="58"/>
      <c r="AB572" s="58"/>
      <c r="AC572" s="58"/>
      <c r="AD572" s="58"/>
      <c r="AE572" s="58"/>
      <c r="AF572" s="58"/>
      <c r="AG572" s="58"/>
      <c r="AH572" s="58"/>
      <c r="AI572" s="58"/>
      <c r="AJ572" s="58"/>
      <c r="AK572" s="58"/>
      <c r="AL572" s="58"/>
      <c r="AM572" s="58"/>
      <c r="AN572" s="58"/>
      <c r="AO572" s="58"/>
      <c r="AP572" s="58"/>
      <c r="AQ572" s="58"/>
      <c r="AR572" s="58"/>
      <c r="AS572" s="58"/>
      <c r="AT572" s="58"/>
      <c r="AU572" s="58"/>
      <c r="AV572" s="58"/>
      <c r="AW572" s="58"/>
    </row>
    <row r="573" spans="1:49" ht="15.75" customHeight="1" x14ac:dyDescent="0.2">
      <c r="A573" s="58"/>
      <c r="B573" s="58"/>
      <c r="C573" s="58"/>
      <c r="D573" s="58"/>
      <c r="E573" s="58"/>
      <c r="F573" s="58"/>
      <c r="G573" s="58"/>
      <c r="H573" s="58"/>
      <c r="I573" s="58"/>
      <c r="J573" s="58"/>
      <c r="K573" s="58"/>
      <c r="L573" s="58"/>
      <c r="M573" s="58"/>
      <c r="N573" s="58"/>
      <c r="O573" s="58"/>
      <c r="P573" s="58"/>
      <c r="Q573" s="58"/>
      <c r="R573" s="58"/>
      <c r="S573" s="58"/>
      <c r="T573" s="58"/>
      <c r="U573" s="58"/>
      <c r="V573" s="58"/>
      <c r="W573" s="58"/>
      <c r="X573" s="58"/>
      <c r="Y573" s="58"/>
      <c r="Z573" s="58"/>
      <c r="AA573" s="58"/>
      <c r="AB573" s="58"/>
      <c r="AC573" s="58"/>
      <c r="AD573" s="58"/>
      <c r="AE573" s="58"/>
      <c r="AF573" s="58"/>
      <c r="AG573" s="58"/>
      <c r="AH573" s="58"/>
      <c r="AI573" s="58"/>
      <c r="AJ573" s="58"/>
      <c r="AK573" s="58"/>
      <c r="AL573" s="58"/>
      <c r="AM573" s="58"/>
      <c r="AN573" s="58"/>
      <c r="AO573" s="58"/>
      <c r="AP573" s="58"/>
      <c r="AQ573" s="58"/>
      <c r="AR573" s="58"/>
      <c r="AS573" s="58"/>
      <c r="AT573" s="58"/>
      <c r="AU573" s="58"/>
      <c r="AV573" s="58"/>
      <c r="AW573" s="58"/>
    </row>
    <row r="574" spans="1:49" ht="15.75" customHeight="1" x14ac:dyDescent="0.2">
      <c r="A574" s="58"/>
      <c r="B574" s="58"/>
      <c r="C574" s="58"/>
      <c r="D574" s="58"/>
      <c r="E574" s="58"/>
      <c r="F574" s="58"/>
      <c r="G574" s="58"/>
      <c r="H574" s="58"/>
      <c r="I574" s="58"/>
      <c r="J574" s="58"/>
      <c r="K574" s="58"/>
      <c r="L574" s="58"/>
      <c r="M574" s="58"/>
      <c r="N574" s="58"/>
      <c r="O574" s="58"/>
      <c r="P574" s="58"/>
      <c r="Q574" s="58"/>
      <c r="R574" s="58"/>
      <c r="S574" s="58"/>
      <c r="T574" s="58"/>
      <c r="U574" s="58"/>
      <c r="V574" s="58"/>
      <c r="W574" s="58"/>
      <c r="X574" s="58"/>
      <c r="Y574" s="58"/>
      <c r="Z574" s="58"/>
      <c r="AA574" s="58"/>
      <c r="AB574" s="58"/>
      <c r="AC574" s="58"/>
      <c r="AD574" s="58"/>
      <c r="AE574" s="58"/>
      <c r="AF574" s="58"/>
      <c r="AG574" s="58"/>
      <c r="AH574" s="58"/>
      <c r="AI574" s="58"/>
      <c r="AJ574" s="58"/>
      <c r="AK574" s="58"/>
      <c r="AL574" s="58"/>
      <c r="AM574" s="58"/>
      <c r="AN574" s="58"/>
      <c r="AO574" s="58"/>
      <c r="AP574" s="58"/>
      <c r="AQ574" s="58"/>
      <c r="AR574" s="58"/>
      <c r="AS574" s="58"/>
      <c r="AT574" s="58"/>
      <c r="AU574" s="58"/>
      <c r="AV574" s="58"/>
      <c r="AW574" s="58"/>
    </row>
    <row r="575" spans="1:49" ht="15.75" customHeight="1" x14ac:dyDescent="0.2">
      <c r="A575" s="58"/>
      <c r="B575" s="58"/>
      <c r="C575" s="58"/>
      <c r="D575" s="58"/>
      <c r="E575" s="58"/>
      <c r="F575" s="58"/>
      <c r="G575" s="58"/>
      <c r="H575" s="58"/>
      <c r="I575" s="58"/>
      <c r="J575" s="58"/>
      <c r="K575" s="58"/>
      <c r="L575" s="58"/>
      <c r="M575" s="58"/>
      <c r="N575" s="58"/>
      <c r="O575" s="58"/>
      <c r="P575" s="58"/>
      <c r="Q575" s="58"/>
      <c r="R575" s="58"/>
      <c r="S575" s="58"/>
      <c r="T575" s="58"/>
      <c r="U575" s="58"/>
      <c r="V575" s="58"/>
      <c r="W575" s="58"/>
      <c r="X575" s="58"/>
      <c r="Y575" s="58"/>
      <c r="Z575" s="58"/>
      <c r="AA575" s="58"/>
      <c r="AB575" s="58"/>
      <c r="AC575" s="58"/>
      <c r="AD575" s="58"/>
      <c r="AE575" s="58"/>
      <c r="AF575" s="58"/>
      <c r="AG575" s="58"/>
      <c r="AH575" s="58"/>
      <c r="AI575" s="58"/>
      <c r="AJ575" s="58"/>
      <c r="AK575" s="58"/>
      <c r="AL575" s="58"/>
      <c r="AM575" s="58"/>
      <c r="AN575" s="58"/>
      <c r="AO575" s="58"/>
      <c r="AP575" s="58"/>
      <c r="AQ575" s="58"/>
      <c r="AR575" s="58"/>
      <c r="AS575" s="58"/>
      <c r="AT575" s="58"/>
      <c r="AU575" s="58"/>
      <c r="AV575" s="58"/>
      <c r="AW575" s="58"/>
    </row>
    <row r="576" spans="1:49" ht="15.75" customHeight="1" x14ac:dyDescent="0.2">
      <c r="A576" s="58"/>
      <c r="B576" s="58"/>
      <c r="C576" s="58"/>
      <c r="D576" s="58"/>
      <c r="E576" s="58"/>
      <c r="F576" s="58"/>
      <c r="G576" s="58"/>
      <c r="H576" s="58"/>
      <c r="I576" s="58"/>
      <c r="J576" s="58"/>
      <c r="K576" s="58"/>
      <c r="L576" s="58"/>
      <c r="M576" s="58"/>
      <c r="N576" s="58"/>
      <c r="O576" s="58"/>
      <c r="P576" s="58"/>
      <c r="Q576" s="58"/>
      <c r="R576" s="58"/>
      <c r="S576" s="58"/>
      <c r="T576" s="58"/>
      <c r="U576" s="58"/>
      <c r="V576" s="58"/>
      <c r="W576" s="58"/>
      <c r="X576" s="58"/>
      <c r="Y576" s="58"/>
      <c r="Z576" s="58"/>
      <c r="AA576" s="58"/>
      <c r="AB576" s="58"/>
      <c r="AC576" s="58"/>
      <c r="AD576" s="58"/>
      <c r="AE576" s="58"/>
      <c r="AF576" s="58"/>
      <c r="AG576" s="58"/>
      <c r="AH576" s="58"/>
      <c r="AI576" s="58"/>
      <c r="AJ576" s="58"/>
      <c r="AK576" s="58"/>
      <c r="AL576" s="58"/>
      <c r="AM576" s="58"/>
      <c r="AN576" s="58"/>
      <c r="AO576" s="58"/>
      <c r="AP576" s="58"/>
      <c r="AQ576" s="58"/>
      <c r="AR576" s="58"/>
      <c r="AS576" s="58"/>
      <c r="AT576" s="58"/>
      <c r="AU576" s="58"/>
      <c r="AV576" s="58"/>
      <c r="AW576" s="58"/>
    </row>
    <row r="577" spans="1:49" ht="15.75" customHeight="1" x14ac:dyDescent="0.2">
      <c r="A577" s="58"/>
      <c r="B577" s="58"/>
      <c r="C577" s="58"/>
      <c r="D577" s="58"/>
      <c r="E577" s="58"/>
      <c r="F577" s="58"/>
      <c r="G577" s="58"/>
      <c r="H577" s="58"/>
      <c r="I577" s="58"/>
      <c r="J577" s="58"/>
      <c r="K577" s="58"/>
      <c r="L577" s="58"/>
      <c r="M577" s="58"/>
      <c r="N577" s="58"/>
      <c r="O577" s="58"/>
      <c r="P577" s="58"/>
      <c r="Q577" s="58"/>
      <c r="R577" s="58"/>
      <c r="S577" s="58"/>
      <c r="T577" s="58"/>
      <c r="U577" s="58"/>
      <c r="V577" s="58"/>
      <c r="W577" s="58"/>
      <c r="X577" s="58"/>
      <c r="Y577" s="58"/>
      <c r="Z577" s="58"/>
      <c r="AA577" s="58"/>
      <c r="AB577" s="58"/>
      <c r="AC577" s="58"/>
      <c r="AD577" s="58"/>
      <c r="AE577" s="58"/>
      <c r="AF577" s="58"/>
      <c r="AG577" s="58"/>
      <c r="AH577" s="58"/>
      <c r="AI577" s="58"/>
      <c r="AJ577" s="58"/>
      <c r="AK577" s="58"/>
      <c r="AL577" s="58"/>
      <c r="AM577" s="58"/>
      <c r="AN577" s="58"/>
      <c r="AO577" s="58"/>
      <c r="AP577" s="58"/>
      <c r="AQ577" s="58"/>
      <c r="AR577" s="58"/>
      <c r="AS577" s="58"/>
      <c r="AT577" s="58"/>
      <c r="AU577" s="58"/>
      <c r="AV577" s="58"/>
      <c r="AW577" s="58"/>
    </row>
    <row r="578" spans="1:49" ht="15.75" customHeight="1" x14ac:dyDescent="0.2">
      <c r="A578" s="58"/>
      <c r="B578" s="58"/>
      <c r="C578" s="58"/>
      <c r="D578" s="58"/>
      <c r="E578" s="58"/>
      <c r="F578" s="58"/>
      <c r="G578" s="58"/>
      <c r="H578" s="58"/>
      <c r="I578" s="58"/>
      <c r="J578" s="58"/>
      <c r="K578" s="58"/>
      <c r="L578" s="58"/>
      <c r="M578" s="58"/>
      <c r="N578" s="58"/>
      <c r="O578" s="58"/>
      <c r="P578" s="58"/>
      <c r="Q578" s="58"/>
      <c r="R578" s="58"/>
      <c r="S578" s="58"/>
      <c r="T578" s="58"/>
      <c r="U578" s="58"/>
      <c r="V578" s="58"/>
      <c r="W578" s="58"/>
      <c r="X578" s="58"/>
      <c r="Y578" s="58"/>
      <c r="Z578" s="58"/>
      <c r="AA578" s="58"/>
      <c r="AB578" s="58"/>
      <c r="AC578" s="58"/>
      <c r="AD578" s="58"/>
      <c r="AE578" s="58"/>
      <c r="AF578" s="58"/>
      <c r="AG578" s="58"/>
      <c r="AH578" s="58"/>
      <c r="AI578" s="58"/>
      <c r="AJ578" s="58"/>
      <c r="AK578" s="58"/>
      <c r="AL578" s="58"/>
      <c r="AM578" s="58"/>
      <c r="AN578" s="58"/>
      <c r="AO578" s="58"/>
      <c r="AP578" s="58"/>
      <c r="AQ578" s="58"/>
      <c r="AR578" s="58"/>
      <c r="AS578" s="58"/>
      <c r="AT578" s="58"/>
      <c r="AU578" s="58"/>
      <c r="AV578" s="58"/>
      <c r="AW578" s="58"/>
    </row>
    <row r="579" spans="1:49" ht="15.75" customHeight="1" x14ac:dyDescent="0.2">
      <c r="A579" s="58"/>
      <c r="B579" s="58"/>
      <c r="C579" s="58"/>
      <c r="D579" s="58"/>
      <c r="E579" s="58"/>
      <c r="F579" s="58"/>
      <c r="G579" s="58"/>
      <c r="H579" s="58"/>
      <c r="I579" s="58"/>
      <c r="J579" s="58"/>
      <c r="K579" s="58"/>
      <c r="L579" s="58"/>
      <c r="M579" s="58"/>
      <c r="N579" s="58"/>
      <c r="O579" s="58"/>
      <c r="P579" s="58"/>
      <c r="Q579" s="58"/>
      <c r="R579" s="58"/>
      <c r="S579" s="58"/>
      <c r="T579" s="58"/>
      <c r="U579" s="58"/>
      <c r="V579" s="58"/>
      <c r="W579" s="58"/>
      <c r="X579" s="58"/>
      <c r="Y579" s="58"/>
      <c r="Z579" s="58"/>
      <c r="AA579" s="58"/>
      <c r="AB579" s="58"/>
      <c r="AC579" s="58"/>
      <c r="AD579" s="58"/>
      <c r="AE579" s="58"/>
      <c r="AF579" s="58"/>
      <c r="AG579" s="58"/>
      <c r="AH579" s="58"/>
      <c r="AI579" s="58"/>
      <c r="AJ579" s="58"/>
      <c r="AK579" s="58"/>
      <c r="AL579" s="58"/>
      <c r="AM579" s="58"/>
      <c r="AN579" s="58"/>
      <c r="AO579" s="58"/>
      <c r="AP579" s="58"/>
      <c r="AQ579" s="58"/>
      <c r="AR579" s="58"/>
      <c r="AS579" s="58"/>
      <c r="AT579" s="58"/>
      <c r="AU579" s="58"/>
      <c r="AV579" s="58"/>
      <c r="AW579" s="58"/>
    </row>
    <row r="580" spans="1:49" ht="15.75" customHeight="1" x14ac:dyDescent="0.2">
      <c r="A580" s="58"/>
      <c r="B580" s="58"/>
      <c r="C580" s="58"/>
      <c r="D580" s="58"/>
      <c r="E580" s="58"/>
      <c r="F580" s="58"/>
      <c r="G580" s="58"/>
      <c r="H580" s="58"/>
      <c r="I580" s="58"/>
      <c r="J580" s="58"/>
      <c r="K580" s="58"/>
      <c r="L580" s="58"/>
      <c r="M580" s="58"/>
      <c r="N580" s="58"/>
      <c r="O580" s="58"/>
      <c r="P580" s="58"/>
      <c r="Q580" s="58"/>
      <c r="R580" s="58"/>
      <c r="S580" s="58"/>
      <c r="T580" s="58"/>
      <c r="U580" s="58"/>
      <c r="V580" s="58"/>
      <c r="W580" s="58"/>
      <c r="X580" s="58"/>
      <c r="Y580" s="58"/>
      <c r="Z580" s="58"/>
      <c r="AA580" s="58"/>
      <c r="AB580" s="58"/>
      <c r="AC580" s="58"/>
      <c r="AD580" s="58"/>
      <c r="AE580" s="58"/>
      <c r="AF580" s="58"/>
      <c r="AG580" s="58"/>
      <c r="AH580" s="58"/>
      <c r="AI580" s="58"/>
      <c r="AJ580" s="58"/>
      <c r="AK580" s="58"/>
      <c r="AL580" s="58"/>
      <c r="AM580" s="58"/>
      <c r="AN580" s="58"/>
      <c r="AO580" s="58"/>
      <c r="AP580" s="58"/>
      <c r="AQ580" s="58"/>
      <c r="AR580" s="58"/>
      <c r="AS580" s="58"/>
      <c r="AT580" s="58"/>
      <c r="AU580" s="58"/>
      <c r="AV580" s="58"/>
      <c r="AW580" s="58"/>
    </row>
    <row r="581" spans="1:49" ht="15.75" customHeight="1" x14ac:dyDescent="0.2">
      <c r="A581" s="58"/>
      <c r="B581" s="58"/>
      <c r="C581" s="58"/>
      <c r="D581" s="58"/>
      <c r="E581" s="58"/>
      <c r="F581" s="58"/>
      <c r="G581" s="58"/>
      <c r="H581" s="58"/>
      <c r="I581" s="58"/>
      <c r="J581" s="58"/>
      <c r="K581" s="58"/>
      <c r="L581" s="58"/>
      <c r="M581" s="58"/>
      <c r="N581" s="58"/>
      <c r="O581" s="58"/>
      <c r="P581" s="58"/>
      <c r="Q581" s="58"/>
      <c r="R581" s="58"/>
      <c r="S581" s="58"/>
      <c r="T581" s="58"/>
      <c r="U581" s="58"/>
      <c r="V581" s="58"/>
      <c r="W581" s="58"/>
      <c r="X581" s="58"/>
      <c r="Y581" s="58"/>
      <c r="Z581" s="58"/>
      <c r="AA581" s="58"/>
      <c r="AB581" s="58"/>
      <c r="AC581" s="58"/>
      <c r="AD581" s="58"/>
      <c r="AE581" s="58"/>
      <c r="AF581" s="58"/>
      <c r="AG581" s="58"/>
      <c r="AH581" s="58"/>
      <c r="AI581" s="58"/>
      <c r="AJ581" s="58"/>
      <c r="AK581" s="58"/>
      <c r="AL581" s="58"/>
      <c r="AM581" s="58"/>
      <c r="AN581" s="58"/>
      <c r="AO581" s="58"/>
      <c r="AP581" s="58"/>
      <c r="AQ581" s="58"/>
      <c r="AR581" s="58"/>
      <c r="AS581" s="58"/>
      <c r="AT581" s="58"/>
      <c r="AU581" s="58"/>
      <c r="AV581" s="58"/>
      <c r="AW581" s="58"/>
    </row>
    <row r="582" spans="1:49" ht="15.75" customHeight="1" x14ac:dyDescent="0.2">
      <c r="A582" s="58"/>
      <c r="B582" s="58"/>
      <c r="C582" s="58"/>
      <c r="D582" s="58"/>
      <c r="E582" s="58"/>
      <c r="F582" s="58"/>
      <c r="G582" s="58"/>
      <c r="H582" s="58"/>
      <c r="I582" s="58"/>
      <c r="J582" s="58"/>
      <c r="K582" s="58"/>
      <c r="L582" s="58"/>
      <c r="M582" s="58"/>
      <c r="N582" s="58"/>
      <c r="O582" s="58"/>
      <c r="P582" s="58"/>
      <c r="Q582" s="58"/>
      <c r="R582" s="58"/>
      <c r="S582" s="58"/>
      <c r="T582" s="58"/>
      <c r="U582" s="58"/>
      <c r="V582" s="58"/>
      <c r="W582" s="58"/>
      <c r="X582" s="58"/>
      <c r="Y582" s="58"/>
      <c r="Z582" s="58"/>
      <c r="AA582" s="58"/>
      <c r="AB582" s="58"/>
      <c r="AC582" s="58"/>
      <c r="AD582" s="58"/>
      <c r="AE582" s="58"/>
      <c r="AF582" s="58"/>
      <c r="AG582" s="58"/>
      <c r="AH582" s="58"/>
      <c r="AI582" s="58"/>
      <c r="AJ582" s="58"/>
      <c r="AK582" s="58"/>
      <c r="AL582" s="58"/>
      <c r="AM582" s="58"/>
      <c r="AN582" s="58"/>
      <c r="AO582" s="58"/>
      <c r="AP582" s="58"/>
      <c r="AQ582" s="58"/>
      <c r="AR582" s="58"/>
      <c r="AS582" s="58"/>
      <c r="AT582" s="58"/>
      <c r="AU582" s="58"/>
      <c r="AV582" s="58"/>
      <c r="AW582" s="58"/>
    </row>
    <row r="583" spans="1:49" ht="15.75" customHeight="1" x14ac:dyDescent="0.2">
      <c r="A583" s="58"/>
      <c r="B583" s="58"/>
      <c r="C583" s="58"/>
      <c r="D583" s="58"/>
      <c r="E583" s="58"/>
      <c r="F583" s="58"/>
      <c r="G583" s="58"/>
      <c r="H583" s="58"/>
      <c r="I583" s="58"/>
      <c r="J583" s="58"/>
      <c r="K583" s="58"/>
      <c r="L583" s="58"/>
      <c r="M583" s="58"/>
      <c r="N583" s="58"/>
      <c r="O583" s="58"/>
      <c r="P583" s="58"/>
      <c r="Q583" s="58"/>
      <c r="R583" s="58"/>
      <c r="S583" s="58"/>
      <c r="T583" s="58"/>
      <c r="U583" s="58"/>
      <c r="V583" s="58"/>
      <c r="W583" s="58"/>
      <c r="X583" s="58"/>
      <c r="Y583" s="58"/>
      <c r="Z583" s="58"/>
      <c r="AA583" s="58"/>
      <c r="AB583" s="58"/>
      <c r="AC583" s="58"/>
      <c r="AD583" s="58"/>
      <c r="AE583" s="58"/>
      <c r="AF583" s="58"/>
      <c r="AG583" s="58"/>
      <c r="AH583" s="58"/>
      <c r="AI583" s="58"/>
      <c r="AJ583" s="58"/>
      <c r="AK583" s="58"/>
      <c r="AL583" s="58"/>
      <c r="AM583" s="58"/>
      <c r="AN583" s="58"/>
      <c r="AO583" s="58"/>
      <c r="AP583" s="58"/>
      <c r="AQ583" s="58"/>
      <c r="AR583" s="58"/>
      <c r="AS583" s="58"/>
      <c r="AT583" s="58"/>
      <c r="AU583" s="58"/>
      <c r="AV583" s="58"/>
      <c r="AW583" s="58"/>
    </row>
    <row r="584" spans="1:49" ht="15.75" customHeight="1" x14ac:dyDescent="0.2">
      <c r="A584" s="58"/>
      <c r="B584" s="58"/>
      <c r="C584" s="58"/>
      <c r="D584" s="58"/>
      <c r="E584" s="58"/>
      <c r="F584" s="58"/>
      <c r="G584" s="58"/>
      <c r="H584" s="58"/>
      <c r="I584" s="58"/>
      <c r="J584" s="58"/>
      <c r="K584" s="58"/>
      <c r="L584" s="58"/>
      <c r="M584" s="58"/>
      <c r="N584" s="58"/>
      <c r="O584" s="58"/>
      <c r="P584" s="58"/>
      <c r="Q584" s="58"/>
      <c r="R584" s="58"/>
      <c r="S584" s="58"/>
      <c r="T584" s="58"/>
      <c r="U584" s="58"/>
      <c r="V584" s="58"/>
      <c r="W584" s="58"/>
      <c r="X584" s="58"/>
      <c r="Y584" s="58"/>
      <c r="Z584" s="58"/>
      <c r="AA584" s="58"/>
      <c r="AB584" s="58"/>
      <c r="AC584" s="58"/>
      <c r="AD584" s="58"/>
      <c r="AE584" s="58"/>
      <c r="AF584" s="58"/>
      <c r="AG584" s="58"/>
      <c r="AH584" s="58"/>
      <c r="AI584" s="58"/>
      <c r="AJ584" s="58"/>
      <c r="AK584" s="58"/>
      <c r="AL584" s="58"/>
      <c r="AM584" s="58"/>
      <c r="AN584" s="58"/>
      <c r="AO584" s="58"/>
      <c r="AP584" s="58"/>
      <c r="AQ584" s="58"/>
      <c r="AR584" s="58"/>
      <c r="AS584" s="58"/>
      <c r="AT584" s="58"/>
      <c r="AU584" s="58"/>
      <c r="AV584" s="58"/>
      <c r="AW584" s="58"/>
    </row>
    <row r="585" spans="1:49" ht="15.75" customHeight="1" x14ac:dyDescent="0.2">
      <c r="A585" s="58"/>
      <c r="B585" s="58"/>
      <c r="C585" s="58"/>
      <c r="D585" s="58"/>
      <c r="E585" s="58"/>
      <c r="F585" s="58"/>
      <c r="G585" s="58"/>
      <c r="H585" s="58"/>
      <c r="I585" s="58"/>
      <c r="J585" s="58"/>
      <c r="K585" s="58"/>
      <c r="L585" s="58"/>
      <c r="M585" s="58"/>
      <c r="N585" s="58"/>
      <c r="O585" s="58"/>
      <c r="P585" s="58"/>
      <c r="Q585" s="58"/>
      <c r="R585" s="58"/>
      <c r="S585" s="58"/>
      <c r="T585" s="58"/>
      <c r="U585" s="58"/>
      <c r="V585" s="58"/>
      <c r="W585" s="58"/>
      <c r="X585" s="58"/>
      <c r="Y585" s="58"/>
      <c r="Z585" s="58"/>
      <c r="AA585" s="58"/>
      <c r="AB585" s="58"/>
      <c r="AC585" s="58"/>
      <c r="AD585" s="58"/>
      <c r="AE585" s="58"/>
      <c r="AF585" s="58"/>
      <c r="AG585" s="58"/>
      <c r="AH585" s="58"/>
      <c r="AI585" s="58"/>
      <c r="AJ585" s="58"/>
      <c r="AK585" s="58"/>
      <c r="AL585" s="58"/>
      <c r="AM585" s="58"/>
      <c r="AN585" s="58"/>
      <c r="AO585" s="58"/>
      <c r="AP585" s="58"/>
      <c r="AQ585" s="58"/>
      <c r="AR585" s="58"/>
      <c r="AS585" s="58"/>
      <c r="AT585" s="58"/>
      <c r="AU585" s="58"/>
      <c r="AV585" s="58"/>
      <c r="AW585" s="58"/>
    </row>
    <row r="586" spans="1:49" ht="15.75" customHeight="1" x14ac:dyDescent="0.2">
      <c r="A586" s="58"/>
      <c r="B586" s="58"/>
      <c r="C586" s="58"/>
      <c r="D586" s="58"/>
      <c r="E586" s="58"/>
      <c r="F586" s="58"/>
      <c r="G586" s="58"/>
      <c r="H586" s="58"/>
      <c r="I586" s="58"/>
      <c r="J586" s="58"/>
      <c r="K586" s="58"/>
      <c r="L586" s="58"/>
      <c r="M586" s="58"/>
      <c r="N586" s="58"/>
      <c r="O586" s="58"/>
      <c r="P586" s="58"/>
      <c r="Q586" s="58"/>
      <c r="R586" s="58"/>
      <c r="S586" s="58"/>
      <c r="T586" s="58"/>
      <c r="U586" s="58"/>
      <c r="V586" s="58"/>
      <c r="W586" s="58"/>
      <c r="X586" s="58"/>
      <c r="Y586" s="58"/>
      <c r="Z586" s="58"/>
      <c r="AA586" s="58"/>
      <c r="AB586" s="58"/>
      <c r="AC586" s="58"/>
      <c r="AD586" s="58"/>
      <c r="AE586" s="58"/>
      <c r="AF586" s="58"/>
      <c r="AG586" s="58"/>
      <c r="AH586" s="58"/>
      <c r="AI586" s="58"/>
      <c r="AJ586" s="58"/>
      <c r="AK586" s="58"/>
      <c r="AL586" s="58"/>
      <c r="AM586" s="58"/>
      <c r="AN586" s="58"/>
      <c r="AO586" s="58"/>
      <c r="AP586" s="58"/>
      <c r="AQ586" s="58"/>
      <c r="AR586" s="58"/>
      <c r="AS586" s="58"/>
      <c r="AT586" s="58"/>
      <c r="AU586" s="58"/>
      <c r="AV586" s="58"/>
      <c r="AW586" s="58"/>
    </row>
    <row r="587" spans="1:49" ht="15.75" customHeight="1" x14ac:dyDescent="0.2">
      <c r="A587" s="58"/>
      <c r="B587" s="58"/>
      <c r="C587" s="58"/>
      <c r="D587" s="58"/>
      <c r="E587" s="58"/>
      <c r="F587" s="58"/>
      <c r="G587" s="58"/>
      <c r="H587" s="58"/>
      <c r="I587" s="58"/>
      <c r="J587" s="58"/>
      <c r="K587" s="58"/>
      <c r="L587" s="58"/>
      <c r="M587" s="58"/>
      <c r="N587" s="58"/>
      <c r="O587" s="58"/>
      <c r="P587" s="58"/>
      <c r="Q587" s="58"/>
      <c r="R587" s="58"/>
      <c r="S587" s="58"/>
      <c r="T587" s="58"/>
      <c r="U587" s="58"/>
      <c r="V587" s="58"/>
      <c r="W587" s="58"/>
      <c r="X587" s="58"/>
      <c r="Y587" s="58"/>
      <c r="Z587" s="58"/>
      <c r="AA587" s="58"/>
      <c r="AB587" s="58"/>
      <c r="AC587" s="58"/>
      <c r="AD587" s="58"/>
      <c r="AE587" s="58"/>
      <c r="AF587" s="58"/>
      <c r="AG587" s="58"/>
      <c r="AH587" s="58"/>
      <c r="AI587" s="58"/>
      <c r="AJ587" s="58"/>
      <c r="AK587" s="58"/>
      <c r="AL587" s="58"/>
      <c r="AM587" s="58"/>
      <c r="AN587" s="58"/>
      <c r="AO587" s="58"/>
      <c r="AP587" s="58"/>
      <c r="AQ587" s="58"/>
      <c r="AR587" s="58"/>
      <c r="AS587" s="58"/>
      <c r="AT587" s="58"/>
      <c r="AU587" s="58"/>
      <c r="AV587" s="58"/>
      <c r="AW587" s="58"/>
    </row>
    <row r="588" spans="1:49" ht="15.75" customHeight="1" x14ac:dyDescent="0.2">
      <c r="A588" s="58"/>
      <c r="B588" s="58"/>
      <c r="C588" s="58"/>
      <c r="D588" s="58"/>
      <c r="E588" s="58"/>
      <c r="F588" s="58"/>
      <c r="G588" s="58"/>
      <c r="H588" s="58"/>
      <c r="I588" s="58"/>
      <c r="J588" s="58"/>
      <c r="K588" s="58"/>
      <c r="L588" s="58"/>
      <c r="M588" s="58"/>
      <c r="N588" s="58"/>
      <c r="O588" s="58"/>
      <c r="P588" s="58"/>
      <c r="Q588" s="58"/>
      <c r="R588" s="58"/>
      <c r="S588" s="58"/>
      <c r="T588" s="58"/>
      <c r="U588" s="58"/>
      <c r="V588" s="58"/>
      <c r="W588" s="58"/>
      <c r="X588" s="58"/>
      <c r="Y588" s="58"/>
      <c r="Z588" s="58"/>
      <c r="AA588" s="58"/>
      <c r="AB588" s="58"/>
      <c r="AC588" s="58"/>
      <c r="AD588" s="58"/>
      <c r="AE588" s="58"/>
      <c r="AF588" s="58"/>
      <c r="AG588" s="58"/>
      <c r="AH588" s="58"/>
      <c r="AI588" s="58"/>
      <c r="AJ588" s="58"/>
      <c r="AK588" s="58"/>
      <c r="AL588" s="58"/>
      <c r="AM588" s="58"/>
      <c r="AN588" s="58"/>
      <c r="AO588" s="58"/>
      <c r="AP588" s="58"/>
      <c r="AQ588" s="58"/>
      <c r="AR588" s="58"/>
      <c r="AS588" s="58"/>
      <c r="AT588" s="58"/>
      <c r="AU588" s="58"/>
      <c r="AV588" s="58"/>
      <c r="AW588" s="58"/>
    </row>
    <row r="589" spans="1:49" ht="15.75" customHeight="1" x14ac:dyDescent="0.2">
      <c r="A589" s="58"/>
      <c r="B589" s="58"/>
      <c r="C589" s="58"/>
      <c r="D589" s="58"/>
      <c r="E589" s="58"/>
      <c r="F589" s="58"/>
      <c r="G589" s="58"/>
      <c r="H589" s="58"/>
      <c r="I589" s="58"/>
      <c r="J589" s="58"/>
      <c r="K589" s="58"/>
      <c r="L589" s="58"/>
      <c r="M589" s="58"/>
      <c r="N589" s="58"/>
      <c r="O589" s="58"/>
      <c r="P589" s="58"/>
      <c r="Q589" s="58"/>
      <c r="R589" s="58"/>
      <c r="S589" s="58"/>
      <c r="T589" s="58"/>
      <c r="U589" s="58"/>
      <c r="V589" s="58"/>
      <c r="W589" s="58"/>
      <c r="X589" s="58"/>
      <c r="Y589" s="58"/>
      <c r="Z589" s="58"/>
      <c r="AA589" s="58"/>
      <c r="AB589" s="58"/>
      <c r="AC589" s="58"/>
      <c r="AD589" s="58"/>
      <c r="AE589" s="58"/>
      <c r="AF589" s="58"/>
      <c r="AG589" s="58"/>
      <c r="AH589" s="58"/>
      <c r="AI589" s="58"/>
      <c r="AJ589" s="58"/>
      <c r="AK589" s="58"/>
      <c r="AL589" s="58"/>
      <c r="AM589" s="58"/>
      <c r="AN589" s="58"/>
      <c r="AO589" s="58"/>
      <c r="AP589" s="58"/>
      <c r="AQ589" s="58"/>
      <c r="AR589" s="58"/>
      <c r="AS589" s="58"/>
      <c r="AT589" s="58"/>
      <c r="AU589" s="58"/>
      <c r="AV589" s="58"/>
      <c r="AW589" s="58"/>
    </row>
    <row r="590" spans="1:49" ht="15.75" customHeight="1" x14ac:dyDescent="0.2">
      <c r="A590" s="58"/>
      <c r="B590" s="58"/>
      <c r="C590" s="58"/>
      <c r="D590" s="58"/>
      <c r="E590" s="58"/>
      <c r="F590" s="58"/>
      <c r="G590" s="58"/>
      <c r="H590" s="58"/>
      <c r="I590" s="58"/>
      <c r="J590" s="58"/>
      <c r="K590" s="58"/>
      <c r="L590" s="58"/>
      <c r="M590" s="58"/>
      <c r="N590" s="58"/>
      <c r="O590" s="58"/>
      <c r="P590" s="58"/>
      <c r="Q590" s="58"/>
      <c r="R590" s="58"/>
      <c r="S590" s="58"/>
      <c r="T590" s="58"/>
      <c r="U590" s="58"/>
      <c r="V590" s="58"/>
      <c r="W590" s="58"/>
      <c r="X590" s="58"/>
      <c r="Y590" s="58"/>
      <c r="Z590" s="58"/>
      <c r="AA590" s="58"/>
      <c r="AB590" s="58"/>
      <c r="AC590" s="58"/>
      <c r="AD590" s="58"/>
      <c r="AE590" s="58"/>
      <c r="AF590" s="58"/>
      <c r="AG590" s="58"/>
      <c r="AH590" s="58"/>
      <c r="AI590" s="58"/>
      <c r="AJ590" s="58"/>
      <c r="AK590" s="58"/>
      <c r="AL590" s="58"/>
      <c r="AM590" s="58"/>
      <c r="AN590" s="58"/>
      <c r="AO590" s="58"/>
      <c r="AP590" s="58"/>
      <c r="AQ590" s="58"/>
      <c r="AR590" s="58"/>
      <c r="AS590" s="58"/>
      <c r="AT590" s="58"/>
      <c r="AU590" s="58"/>
      <c r="AV590" s="58"/>
      <c r="AW590" s="58"/>
    </row>
    <row r="591" spans="1:49" ht="15.75" customHeight="1" x14ac:dyDescent="0.2">
      <c r="A591" s="58"/>
      <c r="B591" s="58"/>
      <c r="C591" s="58"/>
      <c r="D591" s="58"/>
      <c r="E591" s="58"/>
      <c r="F591" s="58"/>
      <c r="G591" s="58"/>
      <c r="H591" s="58"/>
      <c r="I591" s="58"/>
      <c r="J591" s="58"/>
      <c r="K591" s="58"/>
      <c r="L591" s="58"/>
      <c r="M591" s="58"/>
      <c r="N591" s="58"/>
      <c r="O591" s="58"/>
      <c r="P591" s="58"/>
      <c r="Q591" s="58"/>
      <c r="R591" s="58"/>
      <c r="S591" s="58"/>
      <c r="T591" s="58"/>
      <c r="U591" s="58"/>
      <c r="V591" s="58"/>
      <c r="W591" s="58"/>
      <c r="X591" s="58"/>
      <c r="Y591" s="58"/>
      <c r="Z591" s="58"/>
      <c r="AA591" s="58"/>
      <c r="AB591" s="58"/>
      <c r="AC591" s="58"/>
      <c r="AD591" s="58"/>
      <c r="AE591" s="58"/>
      <c r="AF591" s="58"/>
      <c r="AG591" s="58"/>
      <c r="AH591" s="58"/>
      <c r="AI591" s="58"/>
      <c r="AJ591" s="58"/>
      <c r="AK591" s="58"/>
      <c r="AL591" s="58"/>
      <c r="AM591" s="58"/>
      <c r="AN591" s="58"/>
      <c r="AO591" s="58"/>
      <c r="AP591" s="58"/>
      <c r="AQ591" s="58"/>
      <c r="AR591" s="58"/>
      <c r="AS591" s="58"/>
      <c r="AT591" s="58"/>
      <c r="AU591" s="58"/>
      <c r="AV591" s="58"/>
      <c r="AW591" s="58"/>
    </row>
    <row r="592" spans="1:49" ht="15.75" customHeight="1" x14ac:dyDescent="0.2">
      <c r="A592" s="58"/>
      <c r="B592" s="58"/>
      <c r="C592" s="58"/>
      <c r="D592" s="58"/>
      <c r="E592" s="58"/>
      <c r="F592" s="58"/>
      <c r="G592" s="58"/>
      <c r="H592" s="58"/>
      <c r="I592" s="58"/>
      <c r="J592" s="58"/>
      <c r="K592" s="58"/>
      <c r="L592" s="58"/>
      <c r="M592" s="58"/>
      <c r="N592" s="58"/>
      <c r="O592" s="58"/>
      <c r="P592" s="58"/>
      <c r="Q592" s="58"/>
      <c r="R592" s="58"/>
      <c r="S592" s="58"/>
      <c r="T592" s="58"/>
      <c r="U592" s="58"/>
      <c r="V592" s="58"/>
      <c r="W592" s="58"/>
      <c r="X592" s="58"/>
      <c r="Y592" s="58"/>
      <c r="Z592" s="58"/>
      <c r="AA592" s="58"/>
      <c r="AB592" s="58"/>
      <c r="AC592" s="58"/>
      <c r="AD592" s="58"/>
      <c r="AE592" s="58"/>
      <c r="AF592" s="58"/>
      <c r="AG592" s="58"/>
      <c r="AH592" s="58"/>
      <c r="AI592" s="58"/>
      <c r="AJ592" s="58"/>
      <c r="AK592" s="58"/>
      <c r="AL592" s="58"/>
      <c r="AM592" s="58"/>
      <c r="AN592" s="58"/>
      <c r="AO592" s="58"/>
      <c r="AP592" s="58"/>
      <c r="AQ592" s="58"/>
      <c r="AR592" s="58"/>
      <c r="AS592" s="58"/>
      <c r="AT592" s="58"/>
      <c r="AU592" s="58"/>
      <c r="AV592" s="58"/>
      <c r="AW592" s="58"/>
    </row>
    <row r="593" spans="1:49" ht="15.75" customHeight="1" x14ac:dyDescent="0.2">
      <c r="A593" s="58"/>
      <c r="B593" s="58"/>
      <c r="C593" s="58"/>
      <c r="D593" s="58"/>
      <c r="E593" s="58"/>
      <c r="F593" s="58"/>
      <c r="G593" s="58"/>
      <c r="H593" s="58"/>
      <c r="I593" s="58"/>
      <c r="J593" s="58"/>
      <c r="K593" s="58"/>
      <c r="L593" s="58"/>
      <c r="M593" s="58"/>
      <c r="N593" s="58"/>
      <c r="O593" s="58"/>
      <c r="P593" s="58"/>
      <c r="Q593" s="58"/>
      <c r="R593" s="58"/>
      <c r="S593" s="58"/>
      <c r="T593" s="58"/>
      <c r="U593" s="58"/>
      <c r="V593" s="58"/>
      <c r="W593" s="58"/>
      <c r="X593" s="58"/>
      <c r="Y593" s="58"/>
      <c r="Z593" s="58"/>
      <c r="AA593" s="58"/>
      <c r="AB593" s="58"/>
      <c r="AC593" s="58"/>
      <c r="AD593" s="58"/>
      <c r="AE593" s="58"/>
      <c r="AF593" s="58"/>
      <c r="AG593" s="58"/>
      <c r="AH593" s="58"/>
      <c r="AI593" s="58"/>
      <c r="AJ593" s="58"/>
      <c r="AK593" s="58"/>
      <c r="AL593" s="58"/>
      <c r="AM593" s="58"/>
      <c r="AN593" s="58"/>
      <c r="AO593" s="58"/>
      <c r="AP593" s="58"/>
      <c r="AQ593" s="58"/>
      <c r="AR593" s="58"/>
      <c r="AS593" s="58"/>
      <c r="AT593" s="58"/>
      <c r="AU593" s="58"/>
      <c r="AV593" s="58"/>
      <c r="AW593" s="58"/>
    </row>
    <row r="594" spans="1:49" ht="15.75" customHeight="1" x14ac:dyDescent="0.2">
      <c r="A594" s="58"/>
      <c r="B594" s="58"/>
      <c r="C594" s="58"/>
      <c r="D594" s="58"/>
      <c r="E594" s="58"/>
      <c r="F594" s="58"/>
      <c r="G594" s="58"/>
      <c r="H594" s="58"/>
      <c r="I594" s="58"/>
      <c r="J594" s="58"/>
      <c r="K594" s="58"/>
      <c r="L594" s="58"/>
      <c r="M594" s="58"/>
      <c r="N594" s="58"/>
      <c r="O594" s="58"/>
      <c r="P594" s="58"/>
      <c r="Q594" s="58"/>
      <c r="R594" s="58"/>
      <c r="S594" s="58"/>
      <c r="T594" s="58"/>
      <c r="U594" s="58"/>
      <c r="V594" s="58"/>
      <c r="W594" s="58"/>
      <c r="X594" s="58"/>
      <c r="Y594" s="58"/>
      <c r="Z594" s="58"/>
      <c r="AA594" s="58"/>
      <c r="AB594" s="58"/>
      <c r="AC594" s="58"/>
      <c r="AD594" s="58"/>
      <c r="AE594" s="58"/>
      <c r="AF594" s="58"/>
      <c r="AG594" s="58"/>
      <c r="AH594" s="58"/>
      <c r="AI594" s="58"/>
      <c r="AJ594" s="58"/>
      <c r="AK594" s="58"/>
      <c r="AL594" s="58"/>
      <c r="AM594" s="58"/>
      <c r="AN594" s="58"/>
      <c r="AO594" s="58"/>
      <c r="AP594" s="58"/>
      <c r="AQ594" s="58"/>
      <c r="AR594" s="58"/>
      <c r="AS594" s="58"/>
      <c r="AT594" s="58"/>
      <c r="AU594" s="58"/>
      <c r="AV594" s="58"/>
      <c r="AW594" s="58"/>
    </row>
    <row r="595" spans="1:49" ht="15.75" customHeight="1" x14ac:dyDescent="0.2">
      <c r="A595" s="58"/>
      <c r="B595" s="58"/>
      <c r="C595" s="58"/>
      <c r="D595" s="58"/>
      <c r="E595" s="58"/>
      <c r="F595" s="58"/>
      <c r="G595" s="58"/>
      <c r="H595" s="58"/>
      <c r="I595" s="58"/>
      <c r="J595" s="58"/>
      <c r="K595" s="58"/>
      <c r="L595" s="58"/>
      <c r="M595" s="58"/>
      <c r="N595" s="58"/>
      <c r="O595" s="58"/>
      <c r="P595" s="58"/>
      <c r="Q595" s="58"/>
      <c r="R595" s="58"/>
      <c r="S595" s="58"/>
      <c r="T595" s="58"/>
      <c r="U595" s="58"/>
      <c r="V595" s="58"/>
      <c r="W595" s="58"/>
      <c r="X595" s="58"/>
      <c r="Y595" s="58"/>
      <c r="Z595" s="58"/>
      <c r="AA595" s="58"/>
      <c r="AB595" s="58"/>
      <c r="AC595" s="58"/>
      <c r="AD595" s="58"/>
      <c r="AE595" s="58"/>
      <c r="AF595" s="58"/>
      <c r="AG595" s="58"/>
      <c r="AH595" s="58"/>
      <c r="AI595" s="58"/>
      <c r="AJ595" s="58"/>
      <c r="AK595" s="58"/>
      <c r="AL595" s="58"/>
      <c r="AM595" s="58"/>
      <c r="AN595" s="58"/>
      <c r="AO595" s="58"/>
      <c r="AP595" s="58"/>
      <c r="AQ595" s="58"/>
      <c r="AR595" s="58"/>
      <c r="AS595" s="58"/>
      <c r="AT595" s="58"/>
      <c r="AU595" s="58"/>
      <c r="AV595" s="58"/>
      <c r="AW595" s="58"/>
    </row>
    <row r="596" spans="1:49" ht="15.75" customHeight="1" x14ac:dyDescent="0.2">
      <c r="A596" s="58"/>
      <c r="B596" s="58"/>
      <c r="C596" s="58"/>
      <c r="D596" s="58"/>
      <c r="E596" s="58"/>
      <c r="F596" s="58"/>
      <c r="G596" s="58"/>
      <c r="H596" s="58"/>
      <c r="I596" s="58"/>
      <c r="J596" s="58"/>
      <c r="K596" s="58"/>
      <c r="L596" s="58"/>
      <c r="M596" s="58"/>
      <c r="N596" s="58"/>
      <c r="O596" s="58"/>
      <c r="P596" s="58"/>
      <c r="Q596" s="58"/>
      <c r="R596" s="58"/>
      <c r="S596" s="58"/>
      <c r="T596" s="58"/>
      <c r="U596" s="58"/>
      <c r="V596" s="58"/>
      <c r="W596" s="58"/>
      <c r="X596" s="58"/>
      <c r="Y596" s="58"/>
      <c r="Z596" s="58"/>
      <c r="AA596" s="58"/>
      <c r="AB596" s="58"/>
      <c r="AC596" s="58"/>
      <c r="AD596" s="58"/>
      <c r="AE596" s="58"/>
      <c r="AF596" s="58"/>
      <c r="AG596" s="58"/>
      <c r="AH596" s="58"/>
      <c r="AI596" s="58"/>
      <c r="AJ596" s="58"/>
      <c r="AK596" s="58"/>
      <c r="AL596" s="58"/>
      <c r="AM596" s="58"/>
      <c r="AN596" s="58"/>
      <c r="AO596" s="58"/>
      <c r="AP596" s="58"/>
      <c r="AQ596" s="58"/>
      <c r="AR596" s="58"/>
      <c r="AS596" s="58"/>
      <c r="AT596" s="58"/>
      <c r="AU596" s="58"/>
      <c r="AV596" s="58"/>
      <c r="AW596" s="58"/>
    </row>
    <row r="597" spans="1:49" ht="15.75" customHeight="1" x14ac:dyDescent="0.2">
      <c r="A597" s="58"/>
      <c r="B597" s="58"/>
      <c r="C597" s="58"/>
      <c r="D597" s="58"/>
      <c r="E597" s="58"/>
      <c r="F597" s="58"/>
      <c r="G597" s="58"/>
      <c r="H597" s="58"/>
      <c r="I597" s="58"/>
      <c r="J597" s="58"/>
      <c r="K597" s="58"/>
      <c r="L597" s="58"/>
      <c r="M597" s="58"/>
      <c r="N597" s="58"/>
      <c r="O597" s="58"/>
      <c r="P597" s="58"/>
      <c r="Q597" s="58"/>
      <c r="R597" s="58"/>
      <c r="S597" s="58"/>
      <c r="T597" s="58"/>
      <c r="U597" s="58"/>
      <c r="V597" s="58"/>
      <c r="W597" s="58"/>
      <c r="X597" s="58"/>
      <c r="Y597" s="58"/>
      <c r="Z597" s="58"/>
      <c r="AA597" s="58"/>
      <c r="AB597" s="58"/>
      <c r="AC597" s="58"/>
      <c r="AD597" s="58"/>
      <c r="AE597" s="58"/>
      <c r="AF597" s="58"/>
      <c r="AG597" s="58"/>
      <c r="AH597" s="58"/>
      <c r="AI597" s="58"/>
      <c r="AJ597" s="58"/>
      <c r="AK597" s="58"/>
      <c r="AL597" s="58"/>
      <c r="AM597" s="58"/>
      <c r="AN597" s="58"/>
      <c r="AO597" s="58"/>
      <c r="AP597" s="58"/>
      <c r="AQ597" s="58"/>
      <c r="AR597" s="58"/>
      <c r="AS597" s="58"/>
      <c r="AT597" s="58"/>
      <c r="AU597" s="58"/>
      <c r="AV597" s="58"/>
      <c r="AW597" s="58"/>
    </row>
    <row r="598" spans="1:49" ht="15.75" customHeight="1" x14ac:dyDescent="0.2">
      <c r="A598" s="58"/>
      <c r="B598" s="58"/>
      <c r="C598" s="58"/>
      <c r="D598" s="58"/>
      <c r="E598" s="58"/>
      <c r="F598" s="58"/>
      <c r="G598" s="58"/>
      <c r="H598" s="58"/>
      <c r="I598" s="58"/>
      <c r="J598" s="58"/>
      <c r="K598" s="58"/>
      <c r="L598" s="58"/>
      <c r="M598" s="58"/>
      <c r="N598" s="58"/>
      <c r="O598" s="58"/>
      <c r="P598" s="58"/>
      <c r="Q598" s="58"/>
      <c r="R598" s="58"/>
      <c r="S598" s="58"/>
      <c r="T598" s="58"/>
      <c r="U598" s="58"/>
      <c r="V598" s="58"/>
      <c r="W598" s="58"/>
      <c r="X598" s="58"/>
      <c r="Y598" s="58"/>
      <c r="Z598" s="58"/>
      <c r="AA598" s="58"/>
      <c r="AB598" s="58"/>
      <c r="AC598" s="58"/>
      <c r="AD598" s="58"/>
      <c r="AE598" s="58"/>
      <c r="AF598" s="58"/>
      <c r="AG598" s="58"/>
      <c r="AH598" s="58"/>
      <c r="AI598" s="58"/>
      <c r="AJ598" s="58"/>
      <c r="AK598" s="58"/>
      <c r="AL598" s="58"/>
      <c r="AM598" s="58"/>
      <c r="AN598" s="58"/>
      <c r="AO598" s="58"/>
      <c r="AP598" s="58"/>
      <c r="AQ598" s="58"/>
      <c r="AR598" s="58"/>
      <c r="AS598" s="58"/>
      <c r="AT598" s="58"/>
      <c r="AU598" s="58"/>
      <c r="AV598" s="58"/>
      <c r="AW598" s="58"/>
    </row>
    <row r="599" spans="1:49" ht="15.75" customHeight="1" x14ac:dyDescent="0.2">
      <c r="A599" s="58"/>
      <c r="B599" s="58"/>
      <c r="C599" s="58"/>
      <c r="D599" s="58"/>
      <c r="E599" s="58"/>
      <c r="F599" s="58"/>
      <c r="G599" s="58"/>
      <c r="H599" s="58"/>
      <c r="I599" s="58"/>
      <c r="J599" s="58"/>
      <c r="K599" s="58"/>
      <c r="L599" s="58"/>
      <c r="M599" s="58"/>
      <c r="N599" s="58"/>
      <c r="O599" s="58"/>
      <c r="P599" s="58"/>
      <c r="Q599" s="58"/>
      <c r="R599" s="58"/>
      <c r="S599" s="58"/>
      <c r="T599" s="58"/>
      <c r="U599" s="58"/>
      <c r="V599" s="58"/>
      <c r="W599" s="58"/>
      <c r="X599" s="58"/>
      <c r="Y599" s="58"/>
      <c r="Z599" s="58"/>
      <c r="AA599" s="58"/>
      <c r="AB599" s="58"/>
      <c r="AC599" s="58"/>
      <c r="AD599" s="58"/>
      <c r="AE599" s="58"/>
      <c r="AF599" s="58"/>
      <c r="AG599" s="58"/>
      <c r="AH599" s="58"/>
      <c r="AI599" s="58"/>
      <c r="AJ599" s="58"/>
      <c r="AK599" s="58"/>
      <c r="AL599" s="58"/>
      <c r="AM599" s="58"/>
      <c r="AN599" s="58"/>
      <c r="AO599" s="58"/>
      <c r="AP599" s="58"/>
      <c r="AQ599" s="58"/>
      <c r="AR599" s="58"/>
      <c r="AS599" s="58"/>
      <c r="AT599" s="58"/>
      <c r="AU599" s="58"/>
      <c r="AV599" s="58"/>
      <c r="AW599" s="58"/>
    </row>
    <row r="600" spans="1:49" ht="15.75" customHeight="1" x14ac:dyDescent="0.2">
      <c r="A600" s="58"/>
      <c r="B600" s="58"/>
      <c r="C600" s="58"/>
      <c r="D600" s="58"/>
      <c r="E600" s="58"/>
      <c r="F600" s="58"/>
      <c r="G600" s="58"/>
      <c r="H600" s="58"/>
      <c r="I600" s="58"/>
      <c r="J600" s="58"/>
      <c r="K600" s="58"/>
      <c r="L600" s="58"/>
      <c r="M600" s="58"/>
      <c r="N600" s="58"/>
      <c r="O600" s="58"/>
      <c r="P600" s="58"/>
      <c r="Q600" s="58"/>
      <c r="R600" s="58"/>
      <c r="S600" s="58"/>
      <c r="T600" s="58"/>
      <c r="U600" s="58"/>
      <c r="V600" s="58"/>
      <c r="W600" s="58"/>
      <c r="X600" s="58"/>
      <c r="Y600" s="58"/>
      <c r="Z600" s="58"/>
      <c r="AA600" s="58"/>
      <c r="AB600" s="58"/>
      <c r="AC600" s="58"/>
      <c r="AD600" s="58"/>
      <c r="AE600" s="58"/>
      <c r="AF600" s="58"/>
      <c r="AG600" s="58"/>
      <c r="AH600" s="58"/>
      <c r="AI600" s="58"/>
      <c r="AJ600" s="58"/>
      <c r="AK600" s="58"/>
      <c r="AL600" s="58"/>
      <c r="AM600" s="58"/>
      <c r="AN600" s="58"/>
      <c r="AO600" s="58"/>
      <c r="AP600" s="58"/>
      <c r="AQ600" s="58"/>
      <c r="AR600" s="58"/>
      <c r="AS600" s="58"/>
      <c r="AT600" s="58"/>
      <c r="AU600" s="58"/>
      <c r="AV600" s="58"/>
      <c r="AW600" s="58"/>
    </row>
    <row r="601" spans="1:49" ht="15.75" customHeight="1" x14ac:dyDescent="0.2">
      <c r="A601" s="58"/>
      <c r="B601" s="58"/>
      <c r="C601" s="58"/>
      <c r="D601" s="58"/>
      <c r="E601" s="58"/>
      <c r="F601" s="58"/>
      <c r="G601" s="58"/>
      <c r="H601" s="58"/>
      <c r="I601" s="58"/>
      <c r="J601" s="58"/>
      <c r="K601" s="58"/>
      <c r="L601" s="58"/>
      <c r="M601" s="58"/>
      <c r="N601" s="58"/>
      <c r="O601" s="58"/>
      <c r="P601" s="58"/>
      <c r="Q601" s="58"/>
      <c r="R601" s="58"/>
      <c r="S601" s="58"/>
      <c r="T601" s="58"/>
      <c r="U601" s="58"/>
      <c r="V601" s="58"/>
      <c r="W601" s="58"/>
      <c r="X601" s="58"/>
      <c r="Y601" s="58"/>
      <c r="Z601" s="58"/>
      <c r="AA601" s="58"/>
      <c r="AB601" s="58"/>
      <c r="AC601" s="58"/>
      <c r="AD601" s="58"/>
      <c r="AE601" s="58"/>
      <c r="AF601" s="58"/>
      <c r="AG601" s="58"/>
      <c r="AH601" s="58"/>
      <c r="AI601" s="58"/>
      <c r="AJ601" s="58"/>
      <c r="AK601" s="58"/>
      <c r="AL601" s="58"/>
      <c r="AM601" s="58"/>
      <c r="AN601" s="58"/>
      <c r="AO601" s="58"/>
      <c r="AP601" s="58"/>
      <c r="AQ601" s="58"/>
      <c r="AR601" s="58"/>
      <c r="AS601" s="58"/>
      <c r="AT601" s="58"/>
      <c r="AU601" s="58"/>
      <c r="AV601" s="58"/>
      <c r="AW601" s="58"/>
    </row>
    <row r="602" spans="1:49" ht="15.75" customHeight="1" x14ac:dyDescent="0.2">
      <c r="A602" s="58"/>
      <c r="B602" s="58"/>
      <c r="C602" s="58"/>
      <c r="D602" s="58"/>
      <c r="E602" s="58"/>
      <c r="F602" s="58"/>
      <c r="G602" s="58"/>
      <c r="H602" s="58"/>
      <c r="I602" s="58"/>
      <c r="J602" s="58"/>
      <c r="K602" s="58"/>
      <c r="L602" s="58"/>
      <c r="M602" s="58"/>
      <c r="N602" s="58"/>
      <c r="O602" s="58"/>
      <c r="P602" s="58"/>
      <c r="Q602" s="58"/>
      <c r="R602" s="58"/>
      <c r="S602" s="58"/>
      <c r="T602" s="58"/>
      <c r="U602" s="58"/>
      <c r="V602" s="58"/>
      <c r="W602" s="58"/>
      <c r="X602" s="58"/>
      <c r="Y602" s="58"/>
      <c r="Z602" s="58"/>
      <c r="AA602" s="58"/>
      <c r="AB602" s="58"/>
      <c r="AC602" s="58"/>
      <c r="AD602" s="58"/>
      <c r="AE602" s="58"/>
      <c r="AF602" s="58"/>
      <c r="AG602" s="58"/>
      <c r="AH602" s="58"/>
      <c r="AI602" s="58"/>
      <c r="AJ602" s="58"/>
      <c r="AK602" s="58"/>
      <c r="AL602" s="58"/>
      <c r="AM602" s="58"/>
      <c r="AN602" s="58"/>
      <c r="AO602" s="58"/>
      <c r="AP602" s="58"/>
      <c r="AQ602" s="58"/>
      <c r="AR602" s="58"/>
      <c r="AS602" s="58"/>
      <c r="AT602" s="58"/>
      <c r="AU602" s="58"/>
      <c r="AV602" s="58"/>
      <c r="AW602" s="58"/>
    </row>
    <row r="603" spans="1:49" ht="15.75" customHeight="1" x14ac:dyDescent="0.2">
      <c r="A603" s="58"/>
      <c r="B603" s="58"/>
      <c r="C603" s="58"/>
      <c r="D603" s="58"/>
      <c r="E603" s="58"/>
      <c r="F603" s="58"/>
      <c r="G603" s="58"/>
      <c r="H603" s="58"/>
      <c r="I603" s="58"/>
      <c r="J603" s="58"/>
      <c r="K603" s="58"/>
      <c r="L603" s="58"/>
      <c r="M603" s="58"/>
      <c r="N603" s="58"/>
      <c r="O603" s="58"/>
      <c r="P603" s="58"/>
      <c r="Q603" s="58"/>
      <c r="R603" s="58"/>
      <c r="S603" s="58"/>
      <c r="T603" s="58"/>
      <c r="U603" s="58"/>
      <c r="V603" s="58"/>
      <c r="W603" s="58"/>
      <c r="X603" s="58"/>
      <c r="Y603" s="58"/>
      <c r="Z603" s="58"/>
      <c r="AA603" s="58"/>
      <c r="AB603" s="58"/>
      <c r="AC603" s="58"/>
      <c r="AD603" s="58"/>
      <c r="AE603" s="58"/>
      <c r="AF603" s="58"/>
      <c r="AG603" s="58"/>
      <c r="AH603" s="58"/>
      <c r="AI603" s="58"/>
      <c r="AJ603" s="58"/>
      <c r="AK603" s="58"/>
      <c r="AL603" s="58"/>
      <c r="AM603" s="58"/>
      <c r="AN603" s="58"/>
      <c r="AO603" s="58"/>
      <c r="AP603" s="58"/>
      <c r="AQ603" s="58"/>
      <c r="AR603" s="58"/>
      <c r="AS603" s="58"/>
      <c r="AT603" s="58"/>
      <c r="AU603" s="58"/>
      <c r="AV603" s="58"/>
      <c r="AW603" s="58"/>
    </row>
    <row r="604" spans="1:49" ht="15.75" customHeight="1" x14ac:dyDescent="0.2">
      <c r="A604" s="58"/>
      <c r="B604" s="58"/>
      <c r="C604" s="58"/>
      <c r="D604" s="58"/>
      <c r="E604" s="58"/>
      <c r="F604" s="58"/>
      <c r="G604" s="58"/>
      <c r="H604" s="58"/>
      <c r="I604" s="58"/>
      <c r="J604" s="58"/>
      <c r="K604" s="58"/>
      <c r="L604" s="58"/>
      <c r="M604" s="58"/>
      <c r="N604" s="58"/>
      <c r="O604" s="58"/>
      <c r="P604" s="58"/>
      <c r="Q604" s="58"/>
      <c r="R604" s="58"/>
      <c r="S604" s="58"/>
      <c r="T604" s="58"/>
      <c r="U604" s="58"/>
      <c r="V604" s="58"/>
      <c r="W604" s="58"/>
      <c r="X604" s="58"/>
      <c r="Y604" s="58"/>
      <c r="Z604" s="58"/>
      <c r="AA604" s="58"/>
      <c r="AB604" s="58"/>
      <c r="AC604" s="58"/>
      <c r="AD604" s="58"/>
      <c r="AE604" s="58"/>
      <c r="AF604" s="58"/>
      <c r="AG604" s="58"/>
      <c r="AH604" s="58"/>
      <c r="AI604" s="58"/>
      <c r="AJ604" s="58"/>
      <c r="AK604" s="58"/>
      <c r="AL604" s="58"/>
      <c r="AM604" s="58"/>
      <c r="AN604" s="58"/>
      <c r="AO604" s="58"/>
      <c r="AP604" s="58"/>
      <c r="AQ604" s="58"/>
      <c r="AR604" s="58"/>
      <c r="AS604" s="58"/>
      <c r="AT604" s="58"/>
      <c r="AU604" s="58"/>
      <c r="AV604" s="58"/>
      <c r="AW604" s="58"/>
    </row>
    <row r="605" spans="1:49" ht="15.75" customHeight="1" x14ac:dyDescent="0.2">
      <c r="A605" s="58"/>
      <c r="B605" s="58"/>
      <c r="C605" s="58"/>
      <c r="D605" s="58"/>
      <c r="E605" s="58"/>
      <c r="F605" s="58"/>
      <c r="G605" s="58"/>
      <c r="H605" s="58"/>
      <c r="I605" s="58"/>
      <c r="J605" s="58"/>
      <c r="K605" s="58"/>
      <c r="L605" s="58"/>
      <c r="M605" s="58"/>
      <c r="N605" s="58"/>
      <c r="O605" s="58"/>
      <c r="P605" s="58"/>
      <c r="Q605" s="58"/>
      <c r="R605" s="58"/>
      <c r="S605" s="58"/>
      <c r="T605" s="58"/>
      <c r="U605" s="58"/>
      <c r="V605" s="58"/>
      <c r="W605" s="58"/>
      <c r="X605" s="58"/>
      <c r="Y605" s="58"/>
      <c r="Z605" s="58"/>
      <c r="AA605" s="58"/>
      <c r="AB605" s="58"/>
      <c r="AC605" s="58"/>
      <c r="AD605" s="58"/>
      <c r="AE605" s="58"/>
      <c r="AF605" s="58"/>
      <c r="AG605" s="58"/>
      <c r="AH605" s="58"/>
      <c r="AI605" s="58"/>
      <c r="AJ605" s="58"/>
      <c r="AK605" s="58"/>
      <c r="AL605" s="58"/>
      <c r="AM605" s="58"/>
      <c r="AN605" s="58"/>
      <c r="AO605" s="58"/>
      <c r="AP605" s="58"/>
      <c r="AQ605" s="58"/>
      <c r="AR605" s="58"/>
      <c r="AS605" s="58"/>
      <c r="AT605" s="58"/>
      <c r="AU605" s="58"/>
      <c r="AV605" s="58"/>
      <c r="AW605" s="58"/>
    </row>
    <row r="606" spans="1:49" ht="15.75" customHeight="1" x14ac:dyDescent="0.2">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c r="AA606" s="58"/>
      <c r="AB606" s="58"/>
      <c r="AC606" s="58"/>
      <c r="AD606" s="58"/>
      <c r="AE606" s="58"/>
      <c r="AF606" s="58"/>
      <c r="AG606" s="58"/>
      <c r="AH606" s="58"/>
      <c r="AI606" s="58"/>
      <c r="AJ606" s="58"/>
      <c r="AK606" s="58"/>
      <c r="AL606" s="58"/>
      <c r="AM606" s="58"/>
      <c r="AN606" s="58"/>
      <c r="AO606" s="58"/>
      <c r="AP606" s="58"/>
      <c r="AQ606" s="58"/>
      <c r="AR606" s="58"/>
      <c r="AS606" s="58"/>
      <c r="AT606" s="58"/>
      <c r="AU606" s="58"/>
      <c r="AV606" s="58"/>
      <c r="AW606" s="58"/>
    </row>
    <row r="607" spans="1:49" ht="15.75" customHeight="1" x14ac:dyDescent="0.2">
      <c r="A607" s="58"/>
      <c r="B607" s="58"/>
      <c r="C607" s="58"/>
      <c r="D607" s="58"/>
      <c r="E607" s="58"/>
      <c r="F607" s="58"/>
      <c r="G607" s="58"/>
      <c r="H607" s="58"/>
      <c r="I607" s="58"/>
      <c r="J607" s="58"/>
      <c r="K607" s="58"/>
      <c r="L607" s="58"/>
      <c r="M607" s="58"/>
      <c r="N607" s="58"/>
      <c r="O607" s="58"/>
      <c r="P607" s="58"/>
      <c r="Q607" s="58"/>
      <c r="R607" s="58"/>
      <c r="S607" s="58"/>
      <c r="T607" s="58"/>
      <c r="U607" s="58"/>
      <c r="V607" s="58"/>
      <c r="W607" s="58"/>
      <c r="X607" s="58"/>
      <c r="Y607" s="58"/>
      <c r="Z607" s="58"/>
      <c r="AA607" s="58"/>
      <c r="AB607" s="58"/>
      <c r="AC607" s="58"/>
      <c r="AD607" s="58"/>
      <c r="AE607" s="58"/>
      <c r="AF607" s="58"/>
      <c r="AG607" s="58"/>
      <c r="AH607" s="58"/>
      <c r="AI607" s="58"/>
      <c r="AJ607" s="58"/>
      <c r="AK607" s="58"/>
      <c r="AL607" s="58"/>
      <c r="AM607" s="58"/>
      <c r="AN607" s="58"/>
      <c r="AO607" s="58"/>
      <c r="AP607" s="58"/>
      <c r="AQ607" s="58"/>
      <c r="AR607" s="58"/>
      <c r="AS607" s="58"/>
      <c r="AT607" s="58"/>
      <c r="AU607" s="58"/>
      <c r="AV607" s="58"/>
      <c r="AW607" s="58"/>
    </row>
    <row r="608" spans="1:49" ht="15.75" customHeight="1" x14ac:dyDescent="0.2">
      <c r="A608" s="58"/>
      <c r="B608" s="58"/>
      <c r="C608" s="58"/>
      <c r="D608" s="58"/>
      <c r="E608" s="58"/>
      <c r="F608" s="58"/>
      <c r="G608" s="58"/>
      <c r="H608" s="58"/>
      <c r="I608" s="58"/>
      <c r="J608" s="58"/>
      <c r="K608" s="58"/>
      <c r="L608" s="58"/>
      <c r="M608" s="58"/>
      <c r="N608" s="58"/>
      <c r="O608" s="58"/>
      <c r="P608" s="58"/>
      <c r="Q608" s="58"/>
      <c r="R608" s="58"/>
      <c r="S608" s="58"/>
      <c r="T608" s="58"/>
      <c r="U608" s="58"/>
      <c r="V608" s="58"/>
      <c r="W608" s="58"/>
      <c r="X608" s="58"/>
      <c r="Y608" s="58"/>
      <c r="Z608" s="58"/>
      <c r="AA608" s="58"/>
      <c r="AB608" s="58"/>
      <c r="AC608" s="58"/>
      <c r="AD608" s="58"/>
      <c r="AE608" s="58"/>
      <c r="AF608" s="58"/>
      <c r="AG608" s="58"/>
      <c r="AH608" s="58"/>
      <c r="AI608" s="58"/>
      <c r="AJ608" s="58"/>
      <c r="AK608" s="58"/>
      <c r="AL608" s="58"/>
      <c r="AM608" s="58"/>
      <c r="AN608" s="58"/>
      <c r="AO608" s="58"/>
      <c r="AP608" s="58"/>
      <c r="AQ608" s="58"/>
      <c r="AR608" s="58"/>
      <c r="AS608" s="58"/>
      <c r="AT608" s="58"/>
      <c r="AU608" s="58"/>
      <c r="AV608" s="58"/>
      <c r="AW608" s="58"/>
    </row>
    <row r="609" spans="1:49" ht="15.75" customHeight="1" x14ac:dyDescent="0.2">
      <c r="A609" s="58"/>
      <c r="B609" s="58"/>
      <c r="C609" s="58"/>
      <c r="D609" s="58"/>
      <c r="E609" s="58"/>
      <c r="F609" s="58"/>
      <c r="G609" s="58"/>
      <c r="H609" s="58"/>
      <c r="I609" s="58"/>
      <c r="J609" s="58"/>
      <c r="K609" s="58"/>
      <c r="L609" s="58"/>
      <c r="M609" s="58"/>
      <c r="N609" s="58"/>
      <c r="O609" s="58"/>
      <c r="P609" s="58"/>
      <c r="Q609" s="58"/>
      <c r="R609" s="58"/>
      <c r="S609" s="58"/>
      <c r="T609" s="58"/>
      <c r="U609" s="58"/>
      <c r="V609" s="58"/>
      <c r="W609" s="58"/>
      <c r="X609" s="58"/>
      <c r="Y609" s="58"/>
      <c r="Z609" s="58"/>
      <c r="AA609" s="58"/>
      <c r="AB609" s="58"/>
      <c r="AC609" s="58"/>
      <c r="AD609" s="58"/>
      <c r="AE609" s="58"/>
      <c r="AF609" s="58"/>
      <c r="AG609" s="58"/>
      <c r="AH609" s="58"/>
      <c r="AI609" s="58"/>
      <c r="AJ609" s="58"/>
      <c r="AK609" s="58"/>
      <c r="AL609" s="58"/>
      <c r="AM609" s="58"/>
      <c r="AN609" s="58"/>
      <c r="AO609" s="58"/>
      <c r="AP609" s="58"/>
      <c r="AQ609" s="58"/>
      <c r="AR609" s="58"/>
      <c r="AS609" s="58"/>
      <c r="AT609" s="58"/>
      <c r="AU609" s="58"/>
      <c r="AV609" s="58"/>
      <c r="AW609" s="58"/>
    </row>
    <row r="610" spans="1:49" ht="15.75" customHeight="1" x14ac:dyDescent="0.2">
      <c r="A610" s="58"/>
      <c r="B610" s="58"/>
      <c r="C610" s="58"/>
      <c r="D610" s="58"/>
      <c r="E610" s="58"/>
      <c r="F610" s="58"/>
      <c r="G610" s="58"/>
      <c r="H610" s="58"/>
      <c r="I610" s="58"/>
      <c r="J610" s="58"/>
      <c r="K610" s="58"/>
      <c r="L610" s="58"/>
      <c r="M610" s="58"/>
      <c r="N610" s="58"/>
      <c r="O610" s="58"/>
      <c r="P610" s="58"/>
      <c r="Q610" s="58"/>
      <c r="R610" s="58"/>
      <c r="S610" s="58"/>
      <c r="T610" s="58"/>
      <c r="U610" s="58"/>
      <c r="V610" s="58"/>
      <c r="W610" s="58"/>
      <c r="X610" s="58"/>
      <c r="Y610" s="58"/>
      <c r="Z610" s="58"/>
      <c r="AA610" s="58"/>
      <c r="AB610" s="58"/>
      <c r="AC610" s="58"/>
      <c r="AD610" s="58"/>
      <c r="AE610" s="58"/>
      <c r="AF610" s="58"/>
      <c r="AG610" s="58"/>
      <c r="AH610" s="58"/>
      <c r="AI610" s="58"/>
      <c r="AJ610" s="58"/>
      <c r="AK610" s="58"/>
      <c r="AL610" s="58"/>
      <c r="AM610" s="58"/>
      <c r="AN610" s="58"/>
      <c r="AO610" s="58"/>
      <c r="AP610" s="58"/>
      <c r="AQ610" s="58"/>
      <c r="AR610" s="58"/>
      <c r="AS610" s="58"/>
      <c r="AT610" s="58"/>
      <c r="AU610" s="58"/>
      <c r="AV610" s="58"/>
      <c r="AW610" s="58"/>
    </row>
    <row r="611" spans="1:49" ht="15.75" customHeight="1" x14ac:dyDescent="0.2">
      <c r="A611" s="58"/>
      <c r="B611" s="58"/>
      <c r="C611" s="58"/>
      <c r="D611" s="58"/>
      <c r="E611" s="58"/>
      <c r="F611" s="58"/>
      <c r="G611" s="58"/>
      <c r="H611" s="58"/>
      <c r="I611" s="58"/>
      <c r="J611" s="58"/>
      <c r="K611" s="58"/>
      <c r="L611" s="58"/>
      <c r="M611" s="58"/>
      <c r="N611" s="58"/>
      <c r="O611" s="58"/>
      <c r="P611" s="58"/>
      <c r="Q611" s="58"/>
      <c r="R611" s="58"/>
      <c r="S611" s="58"/>
      <c r="T611" s="58"/>
      <c r="U611" s="58"/>
      <c r="V611" s="58"/>
      <c r="W611" s="58"/>
      <c r="X611" s="58"/>
      <c r="Y611" s="58"/>
      <c r="Z611" s="58"/>
      <c r="AA611" s="58"/>
      <c r="AB611" s="58"/>
      <c r="AC611" s="58"/>
      <c r="AD611" s="58"/>
      <c r="AE611" s="58"/>
      <c r="AF611" s="58"/>
      <c r="AG611" s="58"/>
      <c r="AH611" s="58"/>
      <c r="AI611" s="58"/>
      <c r="AJ611" s="58"/>
      <c r="AK611" s="58"/>
      <c r="AL611" s="58"/>
      <c r="AM611" s="58"/>
      <c r="AN611" s="58"/>
      <c r="AO611" s="58"/>
      <c r="AP611" s="58"/>
      <c r="AQ611" s="58"/>
      <c r="AR611" s="58"/>
      <c r="AS611" s="58"/>
      <c r="AT611" s="58"/>
      <c r="AU611" s="58"/>
      <c r="AV611" s="58"/>
      <c r="AW611" s="58"/>
    </row>
    <row r="612" spans="1:49" ht="15.75" customHeight="1" x14ac:dyDescent="0.2">
      <c r="A612" s="58"/>
      <c r="B612" s="58"/>
      <c r="C612" s="58"/>
      <c r="D612" s="58"/>
      <c r="E612" s="58"/>
      <c r="F612" s="58"/>
      <c r="G612" s="58"/>
      <c r="H612" s="58"/>
      <c r="I612" s="58"/>
      <c r="J612" s="58"/>
      <c r="K612" s="58"/>
      <c r="L612" s="58"/>
      <c r="M612" s="58"/>
      <c r="N612" s="58"/>
      <c r="O612" s="58"/>
      <c r="P612" s="58"/>
      <c r="Q612" s="58"/>
      <c r="R612" s="58"/>
      <c r="S612" s="58"/>
      <c r="T612" s="58"/>
      <c r="U612" s="58"/>
      <c r="V612" s="58"/>
      <c r="W612" s="58"/>
      <c r="X612" s="58"/>
      <c r="Y612" s="58"/>
      <c r="Z612" s="58"/>
      <c r="AA612" s="58"/>
      <c r="AB612" s="58"/>
      <c r="AC612" s="58"/>
      <c r="AD612" s="58"/>
      <c r="AE612" s="58"/>
      <c r="AF612" s="58"/>
      <c r="AG612" s="58"/>
      <c r="AH612" s="58"/>
      <c r="AI612" s="58"/>
      <c r="AJ612" s="58"/>
      <c r="AK612" s="58"/>
      <c r="AL612" s="58"/>
      <c r="AM612" s="58"/>
      <c r="AN612" s="58"/>
      <c r="AO612" s="58"/>
      <c r="AP612" s="58"/>
      <c r="AQ612" s="58"/>
      <c r="AR612" s="58"/>
      <c r="AS612" s="58"/>
      <c r="AT612" s="58"/>
      <c r="AU612" s="58"/>
      <c r="AV612" s="58"/>
      <c r="AW612" s="58"/>
    </row>
    <row r="613" spans="1:49" ht="15.75" customHeight="1" x14ac:dyDescent="0.2">
      <c r="A613" s="58"/>
      <c r="B613" s="58"/>
      <c r="C613" s="58"/>
      <c r="D613" s="58"/>
      <c r="E613" s="58"/>
      <c r="F613" s="58"/>
      <c r="G613" s="58"/>
      <c r="H613" s="58"/>
      <c r="I613" s="58"/>
      <c r="J613" s="58"/>
      <c r="K613" s="58"/>
      <c r="L613" s="58"/>
      <c r="M613" s="58"/>
      <c r="N613" s="58"/>
      <c r="O613" s="58"/>
      <c r="P613" s="58"/>
      <c r="Q613" s="58"/>
      <c r="R613" s="58"/>
      <c r="S613" s="58"/>
      <c r="T613" s="58"/>
      <c r="U613" s="58"/>
      <c r="V613" s="58"/>
      <c r="W613" s="58"/>
      <c r="X613" s="58"/>
      <c r="Y613" s="58"/>
      <c r="Z613" s="58"/>
      <c r="AA613" s="58"/>
      <c r="AB613" s="58"/>
      <c r="AC613" s="58"/>
      <c r="AD613" s="58"/>
      <c r="AE613" s="58"/>
      <c r="AF613" s="58"/>
      <c r="AG613" s="58"/>
      <c r="AH613" s="58"/>
      <c r="AI613" s="58"/>
      <c r="AJ613" s="58"/>
      <c r="AK613" s="58"/>
      <c r="AL613" s="58"/>
      <c r="AM613" s="58"/>
      <c r="AN613" s="58"/>
      <c r="AO613" s="58"/>
      <c r="AP613" s="58"/>
      <c r="AQ613" s="58"/>
      <c r="AR613" s="58"/>
      <c r="AS613" s="58"/>
      <c r="AT613" s="58"/>
      <c r="AU613" s="58"/>
      <c r="AV613" s="58"/>
      <c r="AW613" s="58"/>
    </row>
    <row r="614" spans="1:49" ht="15.75" customHeight="1" x14ac:dyDescent="0.2">
      <c r="A614" s="58"/>
      <c r="B614" s="58"/>
      <c r="C614" s="58"/>
      <c r="D614" s="58"/>
      <c r="E614" s="58"/>
      <c r="F614" s="58"/>
      <c r="G614" s="58"/>
      <c r="H614" s="58"/>
      <c r="I614" s="58"/>
      <c r="J614" s="58"/>
      <c r="K614" s="58"/>
      <c r="L614" s="58"/>
      <c r="M614" s="58"/>
      <c r="N614" s="58"/>
      <c r="O614" s="58"/>
      <c r="P614" s="58"/>
      <c r="Q614" s="58"/>
      <c r="R614" s="58"/>
      <c r="S614" s="58"/>
      <c r="T614" s="58"/>
      <c r="U614" s="58"/>
      <c r="V614" s="58"/>
      <c r="W614" s="58"/>
      <c r="X614" s="58"/>
      <c r="Y614" s="58"/>
      <c r="Z614" s="58"/>
      <c r="AA614" s="58"/>
      <c r="AB614" s="58"/>
      <c r="AC614" s="58"/>
      <c r="AD614" s="58"/>
      <c r="AE614" s="58"/>
      <c r="AF614" s="58"/>
      <c r="AG614" s="58"/>
      <c r="AH614" s="58"/>
      <c r="AI614" s="58"/>
      <c r="AJ614" s="58"/>
      <c r="AK614" s="58"/>
      <c r="AL614" s="58"/>
      <c r="AM614" s="58"/>
      <c r="AN614" s="58"/>
      <c r="AO614" s="58"/>
      <c r="AP614" s="58"/>
      <c r="AQ614" s="58"/>
      <c r="AR614" s="58"/>
      <c r="AS614" s="58"/>
      <c r="AT614" s="58"/>
      <c r="AU614" s="58"/>
      <c r="AV614" s="58"/>
      <c r="AW614" s="58"/>
    </row>
    <row r="615" spans="1:49" ht="15.75" customHeight="1" x14ac:dyDescent="0.2">
      <c r="A615" s="58"/>
      <c r="B615" s="58"/>
      <c r="C615" s="58"/>
      <c r="D615" s="58"/>
      <c r="E615" s="58"/>
      <c r="F615" s="58"/>
      <c r="G615" s="58"/>
      <c r="H615" s="58"/>
      <c r="I615" s="58"/>
      <c r="J615" s="58"/>
      <c r="K615" s="58"/>
      <c r="L615" s="58"/>
      <c r="M615" s="58"/>
      <c r="N615" s="58"/>
      <c r="O615" s="58"/>
      <c r="P615" s="58"/>
      <c r="Q615" s="58"/>
      <c r="R615" s="58"/>
      <c r="S615" s="58"/>
      <c r="T615" s="58"/>
      <c r="U615" s="58"/>
      <c r="V615" s="58"/>
      <c r="W615" s="58"/>
      <c r="X615" s="58"/>
      <c r="Y615" s="58"/>
      <c r="Z615" s="58"/>
      <c r="AA615" s="58"/>
      <c r="AB615" s="58"/>
      <c r="AC615" s="58"/>
      <c r="AD615" s="58"/>
      <c r="AE615" s="58"/>
      <c r="AF615" s="58"/>
      <c r="AG615" s="58"/>
      <c r="AH615" s="58"/>
      <c r="AI615" s="58"/>
      <c r="AJ615" s="58"/>
      <c r="AK615" s="58"/>
      <c r="AL615" s="58"/>
      <c r="AM615" s="58"/>
      <c r="AN615" s="58"/>
      <c r="AO615" s="58"/>
      <c r="AP615" s="58"/>
      <c r="AQ615" s="58"/>
      <c r="AR615" s="58"/>
      <c r="AS615" s="58"/>
      <c r="AT615" s="58"/>
      <c r="AU615" s="58"/>
      <c r="AV615" s="58"/>
      <c r="AW615" s="58"/>
    </row>
    <row r="616" spans="1:49" ht="15.75" customHeight="1" x14ac:dyDescent="0.2">
      <c r="A616" s="58"/>
      <c r="B616" s="58"/>
      <c r="C616" s="58"/>
      <c r="D616" s="58"/>
      <c r="E616" s="58"/>
      <c r="F616" s="58"/>
      <c r="G616" s="58"/>
      <c r="H616" s="58"/>
      <c r="I616" s="58"/>
      <c r="J616" s="58"/>
      <c r="K616" s="58"/>
      <c r="L616" s="58"/>
      <c r="M616" s="58"/>
      <c r="N616" s="58"/>
      <c r="O616" s="58"/>
      <c r="P616" s="58"/>
      <c r="Q616" s="58"/>
      <c r="R616" s="58"/>
      <c r="S616" s="58"/>
      <c r="T616" s="58"/>
      <c r="U616" s="58"/>
      <c r="V616" s="58"/>
      <c r="W616" s="58"/>
      <c r="X616" s="58"/>
      <c r="Y616" s="58"/>
      <c r="Z616" s="58"/>
      <c r="AA616" s="58"/>
      <c r="AB616" s="58"/>
      <c r="AC616" s="58"/>
      <c r="AD616" s="58"/>
      <c r="AE616" s="58"/>
      <c r="AF616" s="58"/>
      <c r="AG616" s="58"/>
      <c r="AH616" s="58"/>
      <c r="AI616" s="58"/>
      <c r="AJ616" s="58"/>
      <c r="AK616" s="58"/>
      <c r="AL616" s="58"/>
      <c r="AM616" s="58"/>
      <c r="AN616" s="58"/>
      <c r="AO616" s="58"/>
      <c r="AP616" s="58"/>
      <c r="AQ616" s="58"/>
      <c r="AR616" s="58"/>
      <c r="AS616" s="58"/>
      <c r="AT616" s="58"/>
      <c r="AU616" s="58"/>
      <c r="AV616" s="58"/>
      <c r="AW616" s="58"/>
    </row>
    <row r="617" spans="1:49" ht="15.75" customHeight="1" x14ac:dyDescent="0.2">
      <c r="A617" s="58"/>
      <c r="B617" s="58"/>
      <c r="C617" s="58"/>
      <c r="D617" s="58"/>
      <c r="E617" s="58"/>
      <c r="F617" s="58"/>
      <c r="G617" s="58"/>
      <c r="H617" s="58"/>
      <c r="I617" s="58"/>
      <c r="J617" s="58"/>
      <c r="K617" s="58"/>
      <c r="L617" s="58"/>
      <c r="M617" s="58"/>
      <c r="N617" s="58"/>
      <c r="O617" s="58"/>
      <c r="P617" s="58"/>
      <c r="Q617" s="58"/>
      <c r="R617" s="58"/>
      <c r="S617" s="58"/>
      <c r="T617" s="58"/>
      <c r="U617" s="58"/>
      <c r="V617" s="58"/>
      <c r="W617" s="58"/>
      <c r="X617" s="58"/>
      <c r="Y617" s="58"/>
      <c r="Z617" s="58"/>
      <c r="AA617" s="58"/>
      <c r="AB617" s="58"/>
      <c r="AC617" s="58"/>
      <c r="AD617" s="58"/>
      <c r="AE617" s="58"/>
      <c r="AF617" s="58"/>
      <c r="AG617" s="58"/>
      <c r="AH617" s="58"/>
      <c r="AI617" s="58"/>
      <c r="AJ617" s="58"/>
      <c r="AK617" s="58"/>
      <c r="AL617" s="58"/>
      <c r="AM617" s="58"/>
      <c r="AN617" s="58"/>
      <c r="AO617" s="58"/>
      <c r="AP617" s="58"/>
      <c r="AQ617" s="58"/>
      <c r="AR617" s="58"/>
      <c r="AS617" s="58"/>
      <c r="AT617" s="58"/>
      <c r="AU617" s="58"/>
      <c r="AV617" s="58"/>
      <c r="AW617" s="58"/>
    </row>
    <row r="618" spans="1:49" ht="15.75" customHeight="1" x14ac:dyDescent="0.2">
      <c r="A618" s="58"/>
      <c r="B618" s="58"/>
      <c r="C618" s="58"/>
      <c r="D618" s="58"/>
      <c r="E618" s="58"/>
      <c r="F618" s="58"/>
      <c r="G618" s="58"/>
      <c r="H618" s="58"/>
      <c r="I618" s="58"/>
      <c r="J618" s="58"/>
      <c r="K618" s="58"/>
      <c r="L618" s="58"/>
      <c r="M618" s="58"/>
      <c r="N618" s="58"/>
      <c r="O618" s="58"/>
      <c r="P618" s="58"/>
      <c r="Q618" s="58"/>
      <c r="R618" s="58"/>
      <c r="S618" s="58"/>
      <c r="T618" s="58"/>
      <c r="U618" s="58"/>
      <c r="V618" s="58"/>
      <c r="W618" s="58"/>
      <c r="X618" s="58"/>
      <c r="Y618" s="58"/>
      <c r="Z618" s="58"/>
      <c r="AA618" s="58"/>
      <c r="AB618" s="58"/>
      <c r="AC618" s="58"/>
      <c r="AD618" s="58"/>
      <c r="AE618" s="58"/>
      <c r="AF618" s="58"/>
      <c r="AG618" s="58"/>
      <c r="AH618" s="58"/>
      <c r="AI618" s="58"/>
      <c r="AJ618" s="58"/>
      <c r="AK618" s="58"/>
      <c r="AL618" s="58"/>
      <c r="AM618" s="58"/>
      <c r="AN618" s="58"/>
      <c r="AO618" s="58"/>
      <c r="AP618" s="58"/>
      <c r="AQ618" s="58"/>
      <c r="AR618" s="58"/>
      <c r="AS618" s="58"/>
      <c r="AT618" s="58"/>
      <c r="AU618" s="58"/>
      <c r="AV618" s="58"/>
      <c r="AW618" s="58"/>
    </row>
    <row r="619" spans="1:49" ht="15.75" customHeight="1" x14ac:dyDescent="0.2">
      <c r="A619" s="58"/>
      <c r="B619" s="58"/>
      <c r="C619" s="58"/>
      <c r="D619" s="58"/>
      <c r="E619" s="58"/>
      <c r="F619" s="58"/>
      <c r="G619" s="58"/>
      <c r="H619" s="58"/>
      <c r="I619" s="58"/>
      <c r="J619" s="58"/>
      <c r="K619" s="58"/>
      <c r="L619" s="58"/>
      <c r="M619" s="58"/>
      <c r="N619" s="58"/>
      <c r="O619" s="58"/>
      <c r="P619" s="58"/>
      <c r="Q619" s="58"/>
      <c r="R619" s="58"/>
      <c r="S619" s="58"/>
      <c r="T619" s="58"/>
      <c r="U619" s="58"/>
      <c r="V619" s="58"/>
      <c r="W619" s="58"/>
      <c r="X619" s="58"/>
      <c r="Y619" s="58"/>
      <c r="Z619" s="58"/>
      <c r="AA619" s="58"/>
      <c r="AB619" s="58"/>
      <c r="AC619" s="58"/>
      <c r="AD619" s="58"/>
      <c r="AE619" s="58"/>
      <c r="AF619" s="58"/>
      <c r="AG619" s="58"/>
      <c r="AH619" s="58"/>
      <c r="AI619" s="58"/>
      <c r="AJ619" s="58"/>
      <c r="AK619" s="58"/>
      <c r="AL619" s="58"/>
      <c r="AM619" s="58"/>
      <c r="AN619" s="58"/>
      <c r="AO619" s="58"/>
      <c r="AP619" s="58"/>
      <c r="AQ619" s="58"/>
      <c r="AR619" s="58"/>
      <c r="AS619" s="58"/>
      <c r="AT619" s="58"/>
      <c r="AU619" s="58"/>
      <c r="AV619" s="58"/>
      <c r="AW619" s="58"/>
    </row>
    <row r="620" spans="1:49" ht="15.75" customHeight="1" x14ac:dyDescent="0.2">
      <c r="A620" s="58"/>
      <c r="B620" s="58"/>
      <c r="C620" s="58"/>
      <c r="D620" s="58"/>
      <c r="E620" s="58"/>
      <c r="F620" s="58"/>
      <c r="G620" s="58"/>
      <c r="H620" s="58"/>
      <c r="I620" s="58"/>
      <c r="J620" s="58"/>
      <c r="K620" s="58"/>
      <c r="L620" s="58"/>
      <c r="M620" s="58"/>
      <c r="N620" s="58"/>
      <c r="O620" s="58"/>
      <c r="P620" s="58"/>
      <c r="Q620" s="58"/>
      <c r="R620" s="58"/>
      <c r="S620" s="58"/>
      <c r="T620" s="58"/>
      <c r="U620" s="58"/>
      <c r="V620" s="58"/>
      <c r="W620" s="58"/>
      <c r="X620" s="58"/>
      <c r="Y620" s="58"/>
      <c r="Z620" s="58"/>
      <c r="AA620" s="58"/>
      <c r="AB620" s="58"/>
      <c r="AC620" s="58"/>
      <c r="AD620" s="58"/>
      <c r="AE620" s="58"/>
      <c r="AF620" s="58"/>
      <c r="AG620" s="58"/>
      <c r="AH620" s="58"/>
      <c r="AI620" s="58"/>
      <c r="AJ620" s="58"/>
      <c r="AK620" s="58"/>
      <c r="AL620" s="58"/>
      <c r="AM620" s="58"/>
      <c r="AN620" s="58"/>
      <c r="AO620" s="58"/>
      <c r="AP620" s="58"/>
      <c r="AQ620" s="58"/>
      <c r="AR620" s="58"/>
      <c r="AS620" s="58"/>
      <c r="AT620" s="58"/>
      <c r="AU620" s="58"/>
      <c r="AV620" s="58"/>
      <c r="AW620" s="58"/>
    </row>
    <row r="621" spans="1:49" ht="15.75" customHeight="1" x14ac:dyDescent="0.2">
      <c r="A621" s="58"/>
      <c r="B621" s="58"/>
      <c r="C621" s="58"/>
      <c r="D621" s="58"/>
      <c r="E621" s="58"/>
      <c r="F621" s="58"/>
      <c r="G621" s="58"/>
      <c r="H621" s="58"/>
      <c r="I621" s="58"/>
      <c r="J621" s="58"/>
      <c r="K621" s="58"/>
      <c r="L621" s="58"/>
      <c r="M621" s="58"/>
      <c r="N621" s="58"/>
      <c r="O621" s="58"/>
      <c r="P621" s="58"/>
      <c r="Q621" s="58"/>
      <c r="R621" s="58"/>
      <c r="S621" s="58"/>
      <c r="T621" s="58"/>
      <c r="U621" s="58"/>
      <c r="V621" s="58"/>
      <c r="W621" s="58"/>
      <c r="X621" s="58"/>
      <c r="Y621" s="58"/>
      <c r="Z621" s="58"/>
      <c r="AA621" s="58"/>
      <c r="AB621" s="58"/>
      <c r="AC621" s="58"/>
      <c r="AD621" s="58"/>
      <c r="AE621" s="58"/>
      <c r="AF621" s="58"/>
      <c r="AG621" s="58"/>
      <c r="AH621" s="58"/>
      <c r="AI621" s="58"/>
      <c r="AJ621" s="58"/>
      <c r="AK621" s="58"/>
      <c r="AL621" s="58"/>
      <c r="AM621" s="58"/>
      <c r="AN621" s="58"/>
      <c r="AO621" s="58"/>
      <c r="AP621" s="58"/>
      <c r="AQ621" s="58"/>
      <c r="AR621" s="58"/>
      <c r="AS621" s="58"/>
      <c r="AT621" s="58"/>
      <c r="AU621" s="58"/>
      <c r="AV621" s="58"/>
      <c r="AW621" s="58"/>
    </row>
    <row r="622" spans="1:49" ht="15.75" customHeight="1" x14ac:dyDescent="0.2">
      <c r="A622" s="58"/>
      <c r="B622" s="58"/>
      <c r="C622" s="58"/>
      <c r="D622" s="58"/>
      <c r="E622" s="58"/>
      <c r="F622" s="58"/>
      <c r="G622" s="58"/>
      <c r="H622" s="58"/>
      <c r="I622" s="58"/>
      <c r="J622" s="58"/>
      <c r="K622" s="58"/>
      <c r="L622" s="58"/>
      <c r="M622" s="58"/>
      <c r="N622" s="58"/>
      <c r="O622" s="58"/>
      <c r="P622" s="58"/>
      <c r="Q622" s="58"/>
      <c r="R622" s="58"/>
      <c r="S622" s="58"/>
      <c r="T622" s="58"/>
      <c r="U622" s="58"/>
      <c r="V622" s="58"/>
      <c r="W622" s="58"/>
      <c r="X622" s="58"/>
      <c r="Y622" s="58"/>
      <c r="Z622" s="58"/>
      <c r="AA622" s="58"/>
      <c r="AB622" s="58"/>
      <c r="AC622" s="58"/>
      <c r="AD622" s="58"/>
      <c r="AE622" s="58"/>
      <c r="AF622" s="58"/>
      <c r="AG622" s="58"/>
      <c r="AH622" s="58"/>
      <c r="AI622" s="58"/>
      <c r="AJ622" s="58"/>
      <c r="AK622" s="58"/>
      <c r="AL622" s="58"/>
      <c r="AM622" s="58"/>
      <c r="AN622" s="58"/>
      <c r="AO622" s="58"/>
      <c r="AP622" s="58"/>
      <c r="AQ622" s="58"/>
      <c r="AR622" s="58"/>
      <c r="AS622" s="58"/>
      <c r="AT622" s="58"/>
      <c r="AU622" s="58"/>
      <c r="AV622" s="58"/>
      <c r="AW622" s="58"/>
    </row>
    <row r="623" spans="1:49" ht="15.75" customHeight="1" x14ac:dyDescent="0.2">
      <c r="A623" s="58"/>
      <c r="B623" s="58"/>
      <c r="C623" s="58"/>
      <c r="D623" s="58"/>
      <c r="E623" s="58"/>
      <c r="F623" s="58"/>
      <c r="G623" s="58"/>
      <c r="H623" s="58"/>
      <c r="I623" s="58"/>
      <c r="J623" s="58"/>
      <c r="K623" s="58"/>
      <c r="L623" s="58"/>
      <c r="M623" s="58"/>
      <c r="N623" s="58"/>
      <c r="O623" s="58"/>
      <c r="P623" s="58"/>
      <c r="Q623" s="58"/>
      <c r="R623" s="58"/>
      <c r="S623" s="58"/>
      <c r="T623" s="58"/>
      <c r="U623" s="58"/>
      <c r="V623" s="58"/>
      <c r="W623" s="58"/>
      <c r="X623" s="58"/>
      <c r="Y623" s="58"/>
      <c r="Z623" s="58"/>
      <c r="AA623" s="58"/>
      <c r="AB623" s="58"/>
      <c r="AC623" s="58"/>
      <c r="AD623" s="58"/>
      <c r="AE623" s="58"/>
      <c r="AF623" s="58"/>
      <c r="AG623" s="58"/>
      <c r="AH623" s="58"/>
      <c r="AI623" s="58"/>
      <c r="AJ623" s="58"/>
      <c r="AK623" s="58"/>
      <c r="AL623" s="58"/>
      <c r="AM623" s="58"/>
      <c r="AN623" s="58"/>
      <c r="AO623" s="58"/>
      <c r="AP623" s="58"/>
      <c r="AQ623" s="58"/>
      <c r="AR623" s="58"/>
      <c r="AS623" s="58"/>
      <c r="AT623" s="58"/>
      <c r="AU623" s="58"/>
      <c r="AV623" s="58"/>
      <c r="AW623" s="58"/>
    </row>
    <row r="624" spans="1:49" ht="15.75" customHeight="1" x14ac:dyDescent="0.2">
      <c r="A624" s="58"/>
      <c r="B624" s="58"/>
      <c r="C624" s="58"/>
      <c r="D624" s="58"/>
      <c r="E624" s="58"/>
      <c r="F624" s="58"/>
      <c r="G624" s="58"/>
      <c r="H624" s="58"/>
      <c r="I624" s="58"/>
      <c r="J624" s="58"/>
      <c r="K624" s="58"/>
      <c r="L624" s="58"/>
      <c r="M624" s="58"/>
      <c r="N624" s="58"/>
      <c r="O624" s="58"/>
      <c r="P624" s="58"/>
      <c r="Q624" s="58"/>
      <c r="R624" s="58"/>
      <c r="S624" s="58"/>
      <c r="T624" s="58"/>
      <c r="U624" s="58"/>
      <c r="V624" s="58"/>
      <c r="W624" s="58"/>
      <c r="X624" s="58"/>
      <c r="Y624" s="58"/>
      <c r="Z624" s="58"/>
      <c r="AA624" s="58"/>
      <c r="AB624" s="58"/>
      <c r="AC624" s="58"/>
      <c r="AD624" s="58"/>
      <c r="AE624" s="58"/>
      <c r="AF624" s="58"/>
      <c r="AG624" s="58"/>
      <c r="AH624" s="58"/>
      <c r="AI624" s="58"/>
      <c r="AJ624" s="58"/>
      <c r="AK624" s="58"/>
      <c r="AL624" s="58"/>
      <c r="AM624" s="58"/>
      <c r="AN624" s="58"/>
      <c r="AO624" s="58"/>
      <c r="AP624" s="58"/>
      <c r="AQ624" s="58"/>
      <c r="AR624" s="58"/>
      <c r="AS624" s="58"/>
      <c r="AT624" s="58"/>
      <c r="AU624" s="58"/>
      <c r="AV624" s="58"/>
      <c r="AW624" s="58"/>
    </row>
    <row r="625" spans="1:49" ht="15.75" customHeight="1" x14ac:dyDescent="0.2">
      <c r="A625" s="58"/>
      <c r="B625" s="58"/>
      <c r="C625" s="58"/>
      <c r="D625" s="58"/>
      <c r="E625" s="58"/>
      <c r="F625" s="58"/>
      <c r="G625" s="58"/>
      <c r="H625" s="58"/>
      <c r="I625" s="58"/>
      <c r="J625" s="58"/>
      <c r="K625" s="58"/>
      <c r="L625" s="58"/>
      <c r="M625" s="58"/>
      <c r="N625" s="58"/>
      <c r="O625" s="58"/>
      <c r="P625" s="58"/>
      <c r="Q625" s="58"/>
      <c r="R625" s="58"/>
      <c r="S625" s="58"/>
      <c r="T625" s="58"/>
      <c r="U625" s="58"/>
      <c r="V625" s="58"/>
      <c r="W625" s="58"/>
      <c r="X625" s="58"/>
      <c r="Y625" s="58"/>
      <c r="Z625" s="58"/>
      <c r="AA625" s="58"/>
      <c r="AB625" s="58"/>
      <c r="AC625" s="58"/>
      <c r="AD625" s="58"/>
      <c r="AE625" s="58"/>
      <c r="AF625" s="58"/>
      <c r="AG625" s="58"/>
      <c r="AH625" s="58"/>
      <c r="AI625" s="58"/>
      <c r="AJ625" s="58"/>
      <c r="AK625" s="58"/>
      <c r="AL625" s="58"/>
      <c r="AM625" s="58"/>
      <c r="AN625" s="58"/>
      <c r="AO625" s="58"/>
      <c r="AP625" s="58"/>
      <c r="AQ625" s="58"/>
      <c r="AR625" s="58"/>
      <c r="AS625" s="58"/>
      <c r="AT625" s="58"/>
      <c r="AU625" s="58"/>
      <c r="AV625" s="58"/>
      <c r="AW625" s="58"/>
    </row>
    <row r="626" spans="1:49" ht="15.75" customHeight="1" x14ac:dyDescent="0.2">
      <c r="A626" s="58"/>
      <c r="B626" s="58"/>
      <c r="C626" s="58"/>
      <c r="D626" s="58"/>
      <c r="E626" s="58"/>
      <c r="F626" s="58"/>
      <c r="G626" s="58"/>
      <c r="H626" s="58"/>
      <c r="I626" s="58"/>
      <c r="J626" s="58"/>
      <c r="K626" s="58"/>
      <c r="L626" s="58"/>
      <c r="M626" s="58"/>
      <c r="N626" s="58"/>
      <c r="O626" s="58"/>
      <c r="P626" s="58"/>
      <c r="Q626" s="58"/>
      <c r="R626" s="58"/>
      <c r="S626" s="58"/>
      <c r="T626" s="58"/>
      <c r="U626" s="58"/>
      <c r="V626" s="58"/>
      <c r="W626" s="58"/>
      <c r="X626" s="58"/>
      <c r="Y626" s="58"/>
      <c r="Z626" s="58"/>
      <c r="AA626" s="58"/>
      <c r="AB626" s="58"/>
      <c r="AC626" s="58"/>
      <c r="AD626" s="58"/>
      <c r="AE626" s="58"/>
      <c r="AF626" s="58"/>
      <c r="AG626" s="58"/>
      <c r="AH626" s="58"/>
      <c r="AI626" s="58"/>
      <c r="AJ626" s="58"/>
      <c r="AK626" s="58"/>
      <c r="AL626" s="58"/>
      <c r="AM626" s="58"/>
      <c r="AN626" s="58"/>
      <c r="AO626" s="58"/>
      <c r="AP626" s="58"/>
      <c r="AQ626" s="58"/>
      <c r="AR626" s="58"/>
      <c r="AS626" s="58"/>
      <c r="AT626" s="58"/>
      <c r="AU626" s="58"/>
      <c r="AV626" s="58"/>
      <c r="AW626" s="58"/>
    </row>
    <row r="627" spans="1:49" ht="15.75" customHeight="1" x14ac:dyDescent="0.2">
      <c r="A627" s="58"/>
      <c r="B627" s="58"/>
      <c r="C627" s="58"/>
      <c r="D627" s="58"/>
      <c r="E627" s="58"/>
      <c r="F627" s="58"/>
      <c r="G627" s="58"/>
      <c r="H627" s="58"/>
      <c r="I627" s="58"/>
      <c r="J627" s="58"/>
      <c r="K627" s="58"/>
      <c r="L627" s="58"/>
      <c r="M627" s="58"/>
      <c r="N627" s="58"/>
      <c r="O627" s="58"/>
      <c r="P627" s="58"/>
      <c r="Q627" s="58"/>
      <c r="R627" s="58"/>
      <c r="S627" s="58"/>
      <c r="T627" s="58"/>
      <c r="U627" s="58"/>
      <c r="V627" s="58"/>
      <c r="W627" s="58"/>
      <c r="X627" s="58"/>
      <c r="Y627" s="58"/>
      <c r="Z627" s="58"/>
      <c r="AA627" s="58"/>
      <c r="AB627" s="58"/>
      <c r="AC627" s="58"/>
      <c r="AD627" s="58"/>
      <c r="AE627" s="58"/>
      <c r="AF627" s="58"/>
      <c r="AG627" s="58"/>
      <c r="AH627" s="58"/>
      <c r="AI627" s="58"/>
      <c r="AJ627" s="58"/>
      <c r="AK627" s="58"/>
      <c r="AL627" s="58"/>
      <c r="AM627" s="58"/>
      <c r="AN627" s="58"/>
      <c r="AO627" s="58"/>
      <c r="AP627" s="58"/>
      <c r="AQ627" s="58"/>
      <c r="AR627" s="58"/>
      <c r="AS627" s="58"/>
      <c r="AT627" s="58"/>
      <c r="AU627" s="58"/>
      <c r="AV627" s="58"/>
      <c r="AW627" s="58"/>
    </row>
    <row r="628" spans="1:49" ht="15.75" customHeight="1" x14ac:dyDescent="0.2">
      <c r="A628" s="58"/>
      <c r="B628" s="58"/>
      <c r="C628" s="58"/>
      <c r="D628" s="58"/>
      <c r="E628" s="58"/>
      <c r="F628" s="58"/>
      <c r="G628" s="58"/>
      <c r="H628" s="58"/>
      <c r="I628" s="58"/>
      <c r="J628" s="58"/>
      <c r="K628" s="58"/>
      <c r="L628" s="58"/>
      <c r="M628" s="58"/>
      <c r="N628" s="58"/>
      <c r="O628" s="58"/>
      <c r="P628" s="58"/>
      <c r="Q628" s="58"/>
      <c r="R628" s="58"/>
      <c r="S628" s="58"/>
      <c r="T628" s="58"/>
      <c r="U628" s="58"/>
      <c r="V628" s="58"/>
      <c r="W628" s="58"/>
      <c r="X628" s="58"/>
      <c r="Y628" s="58"/>
      <c r="Z628" s="58"/>
      <c r="AA628" s="58"/>
      <c r="AB628" s="58"/>
      <c r="AC628" s="58"/>
      <c r="AD628" s="58"/>
      <c r="AE628" s="58"/>
      <c r="AF628" s="58"/>
      <c r="AG628" s="58"/>
      <c r="AH628" s="58"/>
      <c r="AI628" s="58"/>
      <c r="AJ628" s="58"/>
      <c r="AK628" s="58"/>
      <c r="AL628" s="58"/>
      <c r="AM628" s="58"/>
      <c r="AN628" s="58"/>
      <c r="AO628" s="58"/>
      <c r="AP628" s="58"/>
      <c r="AQ628" s="58"/>
      <c r="AR628" s="58"/>
      <c r="AS628" s="58"/>
      <c r="AT628" s="58"/>
      <c r="AU628" s="58"/>
      <c r="AV628" s="58"/>
      <c r="AW628" s="58"/>
    </row>
    <row r="629" spans="1:49" ht="15.75" customHeight="1" x14ac:dyDescent="0.2">
      <c r="A629" s="58"/>
      <c r="B629" s="58"/>
      <c r="C629" s="58"/>
      <c r="D629" s="58"/>
      <c r="E629" s="58"/>
      <c r="F629" s="58"/>
      <c r="G629" s="58"/>
      <c r="H629" s="58"/>
      <c r="I629" s="58"/>
      <c r="J629" s="58"/>
      <c r="K629" s="58"/>
      <c r="L629" s="58"/>
      <c r="M629" s="58"/>
      <c r="N629" s="58"/>
      <c r="O629" s="58"/>
      <c r="P629" s="58"/>
      <c r="Q629" s="58"/>
      <c r="R629" s="58"/>
      <c r="S629" s="58"/>
      <c r="T629" s="58"/>
      <c r="U629" s="58"/>
      <c r="V629" s="58"/>
      <c r="W629" s="58"/>
      <c r="X629" s="58"/>
      <c r="Y629" s="58"/>
      <c r="Z629" s="58"/>
      <c r="AA629" s="58"/>
      <c r="AB629" s="58"/>
      <c r="AC629" s="58"/>
      <c r="AD629" s="58"/>
      <c r="AE629" s="58"/>
      <c r="AF629" s="58"/>
      <c r="AG629" s="58"/>
      <c r="AH629" s="58"/>
      <c r="AI629" s="58"/>
      <c r="AJ629" s="58"/>
      <c r="AK629" s="58"/>
      <c r="AL629" s="58"/>
      <c r="AM629" s="58"/>
      <c r="AN629" s="58"/>
      <c r="AO629" s="58"/>
      <c r="AP629" s="58"/>
      <c r="AQ629" s="58"/>
      <c r="AR629" s="58"/>
      <c r="AS629" s="58"/>
      <c r="AT629" s="58"/>
      <c r="AU629" s="58"/>
      <c r="AV629" s="58"/>
      <c r="AW629" s="58"/>
    </row>
    <row r="630" spans="1:49" ht="15.75" customHeight="1" x14ac:dyDescent="0.2">
      <c r="A630" s="58"/>
      <c r="B630" s="58"/>
      <c r="C630" s="58"/>
      <c r="D630" s="58"/>
      <c r="E630" s="58"/>
      <c r="F630" s="58"/>
      <c r="G630" s="58"/>
      <c r="H630" s="58"/>
      <c r="I630" s="58"/>
      <c r="J630" s="58"/>
      <c r="K630" s="58"/>
      <c r="L630" s="58"/>
      <c r="M630" s="58"/>
      <c r="N630" s="58"/>
      <c r="O630" s="58"/>
      <c r="P630" s="58"/>
      <c r="Q630" s="58"/>
      <c r="R630" s="58"/>
      <c r="S630" s="58"/>
      <c r="T630" s="58"/>
      <c r="U630" s="58"/>
      <c r="V630" s="58"/>
      <c r="W630" s="58"/>
      <c r="X630" s="58"/>
      <c r="Y630" s="58"/>
      <c r="Z630" s="58"/>
      <c r="AA630" s="58"/>
      <c r="AB630" s="58"/>
      <c r="AC630" s="58"/>
      <c r="AD630" s="58"/>
      <c r="AE630" s="58"/>
      <c r="AF630" s="58"/>
      <c r="AG630" s="58"/>
      <c r="AH630" s="58"/>
      <c r="AI630" s="58"/>
      <c r="AJ630" s="58"/>
      <c r="AK630" s="58"/>
      <c r="AL630" s="58"/>
      <c r="AM630" s="58"/>
      <c r="AN630" s="58"/>
      <c r="AO630" s="58"/>
      <c r="AP630" s="58"/>
      <c r="AQ630" s="58"/>
      <c r="AR630" s="58"/>
      <c r="AS630" s="58"/>
      <c r="AT630" s="58"/>
      <c r="AU630" s="58"/>
      <c r="AV630" s="58"/>
      <c r="AW630" s="58"/>
    </row>
    <row r="631" spans="1:49" ht="15.75" customHeight="1" x14ac:dyDescent="0.2">
      <c r="A631" s="58"/>
      <c r="B631" s="58"/>
      <c r="C631" s="58"/>
      <c r="D631" s="58"/>
      <c r="E631" s="58"/>
      <c r="F631" s="58"/>
      <c r="G631" s="58"/>
      <c r="H631" s="58"/>
      <c r="I631" s="58"/>
      <c r="J631" s="58"/>
      <c r="K631" s="58"/>
      <c r="L631" s="58"/>
      <c r="M631" s="58"/>
      <c r="N631" s="58"/>
      <c r="O631" s="58"/>
      <c r="P631" s="58"/>
      <c r="Q631" s="58"/>
      <c r="R631" s="58"/>
      <c r="S631" s="58"/>
      <c r="T631" s="58"/>
      <c r="U631" s="58"/>
      <c r="V631" s="58"/>
      <c r="W631" s="58"/>
      <c r="X631" s="58"/>
      <c r="Y631" s="58"/>
      <c r="Z631" s="58"/>
      <c r="AA631" s="58"/>
      <c r="AB631" s="58"/>
      <c r="AC631" s="58"/>
      <c r="AD631" s="58"/>
      <c r="AE631" s="58"/>
      <c r="AF631" s="58"/>
      <c r="AG631" s="58"/>
      <c r="AH631" s="58"/>
      <c r="AI631" s="58"/>
      <c r="AJ631" s="58"/>
      <c r="AK631" s="58"/>
      <c r="AL631" s="58"/>
      <c r="AM631" s="58"/>
      <c r="AN631" s="58"/>
      <c r="AO631" s="58"/>
      <c r="AP631" s="58"/>
      <c r="AQ631" s="58"/>
      <c r="AR631" s="58"/>
      <c r="AS631" s="58"/>
      <c r="AT631" s="58"/>
      <c r="AU631" s="58"/>
      <c r="AV631" s="58"/>
      <c r="AW631" s="58"/>
    </row>
    <row r="632" spans="1:49" ht="15.75" customHeight="1" x14ac:dyDescent="0.2">
      <c r="A632" s="58"/>
      <c r="B632" s="58"/>
      <c r="C632" s="58"/>
      <c r="D632" s="58"/>
      <c r="E632" s="58"/>
      <c r="F632" s="58"/>
      <c r="G632" s="58"/>
      <c r="H632" s="58"/>
      <c r="I632" s="58"/>
      <c r="J632" s="58"/>
      <c r="K632" s="58"/>
      <c r="L632" s="58"/>
      <c r="M632" s="58"/>
      <c r="N632" s="58"/>
      <c r="O632" s="58"/>
      <c r="P632" s="58"/>
      <c r="Q632" s="58"/>
      <c r="R632" s="58"/>
      <c r="S632" s="58"/>
      <c r="T632" s="58"/>
      <c r="U632" s="58"/>
      <c r="V632" s="58"/>
      <c r="W632" s="58"/>
      <c r="X632" s="58"/>
      <c r="Y632" s="58"/>
      <c r="Z632" s="58"/>
      <c r="AA632" s="58"/>
      <c r="AB632" s="58"/>
      <c r="AC632" s="58"/>
      <c r="AD632" s="58"/>
      <c r="AE632" s="58"/>
      <c r="AF632" s="58"/>
      <c r="AG632" s="58"/>
      <c r="AH632" s="58"/>
      <c r="AI632" s="58"/>
      <c r="AJ632" s="58"/>
      <c r="AK632" s="58"/>
      <c r="AL632" s="58"/>
      <c r="AM632" s="58"/>
      <c r="AN632" s="58"/>
      <c r="AO632" s="58"/>
      <c r="AP632" s="58"/>
      <c r="AQ632" s="58"/>
      <c r="AR632" s="58"/>
      <c r="AS632" s="58"/>
      <c r="AT632" s="58"/>
      <c r="AU632" s="58"/>
      <c r="AV632" s="58"/>
      <c r="AW632" s="58"/>
    </row>
    <row r="633" spans="1:49" ht="15.75" customHeight="1" x14ac:dyDescent="0.2">
      <c r="A633" s="58"/>
      <c r="B633" s="58"/>
      <c r="C633" s="58"/>
      <c r="D633" s="58"/>
      <c r="E633" s="58"/>
      <c r="F633" s="58"/>
      <c r="G633" s="58"/>
      <c r="H633" s="58"/>
      <c r="I633" s="58"/>
      <c r="J633" s="58"/>
      <c r="K633" s="58"/>
      <c r="L633" s="58"/>
      <c r="M633" s="58"/>
      <c r="N633" s="58"/>
      <c r="O633" s="58"/>
      <c r="P633" s="58"/>
      <c r="Q633" s="58"/>
      <c r="R633" s="58"/>
      <c r="S633" s="58"/>
      <c r="T633" s="58"/>
      <c r="U633" s="58"/>
      <c r="V633" s="58"/>
      <c r="W633" s="58"/>
      <c r="X633" s="58"/>
      <c r="Y633" s="58"/>
      <c r="Z633" s="58"/>
      <c r="AA633" s="58"/>
      <c r="AB633" s="58"/>
      <c r="AC633" s="58"/>
      <c r="AD633" s="58"/>
      <c r="AE633" s="58"/>
      <c r="AF633" s="58"/>
      <c r="AG633" s="58"/>
      <c r="AH633" s="58"/>
      <c r="AI633" s="58"/>
      <c r="AJ633" s="58"/>
      <c r="AK633" s="58"/>
      <c r="AL633" s="58"/>
      <c r="AM633" s="58"/>
      <c r="AN633" s="58"/>
      <c r="AO633" s="58"/>
      <c r="AP633" s="58"/>
      <c r="AQ633" s="58"/>
      <c r="AR633" s="58"/>
      <c r="AS633" s="58"/>
      <c r="AT633" s="58"/>
      <c r="AU633" s="58"/>
      <c r="AV633" s="58"/>
      <c r="AW633" s="58"/>
    </row>
    <row r="634" spans="1:49" ht="15.75" customHeight="1" x14ac:dyDescent="0.2">
      <c r="A634" s="58"/>
      <c r="B634" s="58"/>
      <c r="C634" s="58"/>
      <c r="D634" s="58"/>
      <c r="E634" s="58"/>
      <c r="F634" s="58"/>
      <c r="G634" s="58"/>
      <c r="H634" s="58"/>
      <c r="I634" s="58"/>
      <c r="J634" s="58"/>
      <c r="K634" s="58"/>
      <c r="L634" s="58"/>
      <c r="M634" s="58"/>
      <c r="N634" s="58"/>
      <c r="O634" s="58"/>
      <c r="P634" s="58"/>
      <c r="Q634" s="58"/>
      <c r="R634" s="58"/>
      <c r="S634" s="58"/>
      <c r="T634" s="58"/>
      <c r="U634" s="58"/>
      <c r="V634" s="58"/>
      <c r="W634" s="58"/>
      <c r="X634" s="58"/>
      <c r="Y634" s="58"/>
      <c r="Z634" s="58"/>
      <c r="AA634" s="58"/>
      <c r="AB634" s="58"/>
      <c r="AC634" s="58"/>
      <c r="AD634" s="58"/>
      <c r="AE634" s="58"/>
      <c r="AF634" s="58"/>
      <c r="AG634" s="58"/>
      <c r="AH634" s="58"/>
      <c r="AI634" s="58"/>
      <c r="AJ634" s="58"/>
      <c r="AK634" s="58"/>
      <c r="AL634" s="58"/>
      <c r="AM634" s="58"/>
      <c r="AN634" s="58"/>
      <c r="AO634" s="58"/>
      <c r="AP634" s="58"/>
      <c r="AQ634" s="58"/>
      <c r="AR634" s="58"/>
      <c r="AS634" s="58"/>
      <c r="AT634" s="58"/>
      <c r="AU634" s="58"/>
      <c r="AV634" s="58"/>
      <c r="AW634" s="58"/>
    </row>
    <row r="635" spans="1:49" ht="15.75" customHeight="1" x14ac:dyDescent="0.2">
      <c r="A635" s="58"/>
      <c r="B635" s="58"/>
      <c r="C635" s="58"/>
      <c r="D635" s="58"/>
      <c r="E635" s="58"/>
      <c r="F635" s="58"/>
      <c r="G635" s="58"/>
      <c r="H635" s="58"/>
      <c r="I635" s="58"/>
      <c r="J635" s="58"/>
      <c r="K635" s="58"/>
      <c r="L635" s="58"/>
      <c r="M635" s="58"/>
      <c r="N635" s="58"/>
      <c r="O635" s="58"/>
      <c r="P635" s="58"/>
      <c r="Q635" s="58"/>
      <c r="R635" s="58"/>
      <c r="S635" s="58"/>
      <c r="T635" s="58"/>
      <c r="U635" s="58"/>
      <c r="V635" s="58"/>
      <c r="W635" s="58"/>
      <c r="X635" s="58"/>
      <c r="Y635" s="58"/>
      <c r="Z635" s="58"/>
      <c r="AA635" s="58"/>
      <c r="AB635" s="58"/>
      <c r="AC635" s="58"/>
      <c r="AD635" s="58"/>
      <c r="AE635" s="58"/>
      <c r="AF635" s="58"/>
      <c r="AG635" s="58"/>
      <c r="AH635" s="58"/>
      <c r="AI635" s="58"/>
      <c r="AJ635" s="58"/>
      <c r="AK635" s="58"/>
      <c r="AL635" s="58"/>
      <c r="AM635" s="58"/>
      <c r="AN635" s="58"/>
      <c r="AO635" s="58"/>
      <c r="AP635" s="58"/>
      <c r="AQ635" s="58"/>
      <c r="AR635" s="58"/>
      <c r="AS635" s="58"/>
      <c r="AT635" s="58"/>
      <c r="AU635" s="58"/>
      <c r="AV635" s="58"/>
      <c r="AW635" s="58"/>
    </row>
    <row r="636" spans="1:49" ht="15.75" customHeight="1" x14ac:dyDescent="0.2">
      <c r="A636" s="58"/>
      <c r="B636" s="58"/>
      <c r="C636" s="58"/>
      <c r="D636" s="58"/>
      <c r="E636" s="58"/>
      <c r="F636" s="58"/>
      <c r="G636" s="58"/>
      <c r="H636" s="58"/>
      <c r="I636" s="58"/>
      <c r="J636" s="58"/>
      <c r="K636" s="58"/>
      <c r="L636" s="58"/>
      <c r="M636" s="58"/>
      <c r="N636" s="58"/>
      <c r="O636" s="58"/>
      <c r="P636" s="58"/>
      <c r="Q636" s="58"/>
      <c r="R636" s="58"/>
      <c r="S636" s="58"/>
      <c r="T636" s="58"/>
      <c r="U636" s="58"/>
      <c r="V636" s="58"/>
      <c r="W636" s="58"/>
      <c r="X636" s="58"/>
      <c r="Y636" s="58"/>
      <c r="Z636" s="58"/>
      <c r="AA636" s="58"/>
      <c r="AB636" s="58"/>
      <c r="AC636" s="58"/>
      <c r="AD636" s="58"/>
      <c r="AE636" s="58"/>
      <c r="AF636" s="58"/>
      <c r="AG636" s="58"/>
      <c r="AH636" s="58"/>
      <c r="AI636" s="58"/>
      <c r="AJ636" s="58"/>
      <c r="AK636" s="58"/>
      <c r="AL636" s="58"/>
      <c r="AM636" s="58"/>
      <c r="AN636" s="58"/>
      <c r="AO636" s="58"/>
      <c r="AP636" s="58"/>
      <c r="AQ636" s="58"/>
      <c r="AR636" s="58"/>
      <c r="AS636" s="58"/>
      <c r="AT636" s="58"/>
      <c r="AU636" s="58"/>
      <c r="AV636" s="58"/>
      <c r="AW636" s="58"/>
    </row>
    <row r="637" spans="1:49" ht="15.75" customHeight="1" x14ac:dyDescent="0.2">
      <c r="A637" s="58"/>
      <c r="B637" s="58"/>
      <c r="C637" s="58"/>
      <c r="D637" s="58"/>
      <c r="E637" s="58"/>
      <c r="F637" s="58"/>
      <c r="G637" s="58"/>
      <c r="H637" s="58"/>
      <c r="I637" s="58"/>
      <c r="J637" s="58"/>
      <c r="K637" s="58"/>
      <c r="L637" s="58"/>
      <c r="M637" s="58"/>
      <c r="N637" s="58"/>
      <c r="O637" s="58"/>
      <c r="P637" s="58"/>
      <c r="Q637" s="58"/>
      <c r="R637" s="58"/>
      <c r="S637" s="58"/>
      <c r="T637" s="58"/>
      <c r="U637" s="58"/>
      <c r="V637" s="58"/>
      <c r="W637" s="58"/>
      <c r="X637" s="58"/>
      <c r="Y637" s="58"/>
      <c r="Z637" s="58"/>
      <c r="AA637" s="58"/>
      <c r="AB637" s="58"/>
      <c r="AC637" s="58"/>
      <c r="AD637" s="58"/>
      <c r="AE637" s="58"/>
      <c r="AF637" s="58"/>
      <c r="AG637" s="58"/>
      <c r="AH637" s="58"/>
      <c r="AI637" s="58"/>
      <c r="AJ637" s="58"/>
      <c r="AK637" s="58"/>
      <c r="AL637" s="58"/>
      <c r="AM637" s="58"/>
      <c r="AN637" s="58"/>
      <c r="AO637" s="58"/>
      <c r="AP637" s="58"/>
      <c r="AQ637" s="58"/>
      <c r="AR637" s="58"/>
      <c r="AS637" s="58"/>
      <c r="AT637" s="58"/>
      <c r="AU637" s="58"/>
      <c r="AV637" s="58"/>
      <c r="AW637" s="58"/>
    </row>
    <row r="638" spans="1:49" ht="15.75" customHeight="1" x14ac:dyDescent="0.2">
      <c r="A638" s="58"/>
      <c r="B638" s="58"/>
      <c r="C638" s="58"/>
      <c r="D638" s="58"/>
      <c r="E638" s="58"/>
      <c r="F638" s="58"/>
      <c r="G638" s="58"/>
      <c r="H638" s="58"/>
      <c r="I638" s="58"/>
      <c r="J638" s="58"/>
      <c r="K638" s="58"/>
      <c r="L638" s="58"/>
      <c r="M638" s="58"/>
      <c r="N638" s="58"/>
      <c r="O638" s="58"/>
      <c r="P638" s="58"/>
      <c r="Q638" s="58"/>
      <c r="R638" s="58"/>
      <c r="S638" s="58"/>
      <c r="T638" s="58"/>
      <c r="U638" s="58"/>
      <c r="V638" s="58"/>
      <c r="W638" s="58"/>
      <c r="X638" s="58"/>
      <c r="Y638" s="58"/>
      <c r="Z638" s="58"/>
      <c r="AA638" s="58"/>
      <c r="AB638" s="58"/>
      <c r="AC638" s="58"/>
      <c r="AD638" s="58"/>
      <c r="AE638" s="58"/>
      <c r="AF638" s="58"/>
      <c r="AG638" s="58"/>
      <c r="AH638" s="58"/>
      <c r="AI638" s="58"/>
      <c r="AJ638" s="58"/>
      <c r="AK638" s="58"/>
      <c r="AL638" s="58"/>
      <c r="AM638" s="58"/>
      <c r="AN638" s="58"/>
      <c r="AO638" s="58"/>
      <c r="AP638" s="58"/>
      <c r="AQ638" s="58"/>
      <c r="AR638" s="58"/>
      <c r="AS638" s="58"/>
      <c r="AT638" s="58"/>
      <c r="AU638" s="58"/>
      <c r="AV638" s="58"/>
      <c r="AW638" s="58"/>
    </row>
    <row r="639" spans="1:49" ht="15.75" customHeight="1" x14ac:dyDescent="0.2">
      <c r="A639" s="58"/>
      <c r="B639" s="58"/>
      <c r="C639" s="58"/>
      <c r="D639" s="58"/>
      <c r="E639" s="58"/>
      <c r="F639" s="58"/>
      <c r="G639" s="58"/>
      <c r="H639" s="58"/>
      <c r="I639" s="58"/>
      <c r="J639" s="58"/>
      <c r="K639" s="58"/>
      <c r="L639" s="58"/>
      <c r="M639" s="58"/>
      <c r="N639" s="58"/>
      <c r="O639" s="58"/>
      <c r="P639" s="58"/>
      <c r="Q639" s="58"/>
      <c r="R639" s="58"/>
      <c r="S639" s="58"/>
      <c r="T639" s="58"/>
      <c r="U639" s="58"/>
      <c r="V639" s="58"/>
      <c r="W639" s="58"/>
      <c r="X639" s="58"/>
      <c r="Y639" s="58"/>
      <c r="Z639" s="58"/>
      <c r="AA639" s="58"/>
      <c r="AB639" s="58"/>
      <c r="AC639" s="58"/>
      <c r="AD639" s="58"/>
      <c r="AE639" s="58"/>
      <c r="AF639" s="58"/>
      <c r="AG639" s="58"/>
      <c r="AH639" s="58"/>
      <c r="AI639" s="58"/>
      <c r="AJ639" s="58"/>
      <c r="AK639" s="58"/>
      <c r="AL639" s="58"/>
      <c r="AM639" s="58"/>
      <c r="AN639" s="58"/>
      <c r="AO639" s="58"/>
      <c r="AP639" s="58"/>
      <c r="AQ639" s="58"/>
      <c r="AR639" s="58"/>
      <c r="AS639" s="58"/>
      <c r="AT639" s="58"/>
      <c r="AU639" s="58"/>
      <c r="AV639" s="58"/>
      <c r="AW639" s="58"/>
    </row>
    <row r="640" spans="1:49" ht="15.75" customHeight="1" x14ac:dyDescent="0.2">
      <c r="A640" s="58"/>
      <c r="B640" s="58"/>
      <c r="C640" s="58"/>
      <c r="D640" s="58"/>
      <c r="E640" s="58"/>
      <c r="F640" s="58"/>
      <c r="G640" s="58"/>
      <c r="H640" s="58"/>
      <c r="I640" s="58"/>
      <c r="J640" s="58"/>
      <c r="K640" s="58"/>
      <c r="L640" s="58"/>
      <c r="M640" s="58"/>
      <c r="N640" s="58"/>
      <c r="O640" s="58"/>
      <c r="P640" s="58"/>
      <c r="Q640" s="58"/>
      <c r="R640" s="58"/>
      <c r="S640" s="58"/>
      <c r="T640" s="58"/>
      <c r="U640" s="58"/>
      <c r="V640" s="58"/>
      <c r="W640" s="58"/>
      <c r="X640" s="58"/>
      <c r="Y640" s="58"/>
      <c r="Z640" s="58"/>
      <c r="AA640" s="58"/>
      <c r="AB640" s="58"/>
      <c r="AC640" s="58"/>
      <c r="AD640" s="58"/>
      <c r="AE640" s="58"/>
      <c r="AF640" s="58"/>
      <c r="AG640" s="58"/>
      <c r="AH640" s="58"/>
      <c r="AI640" s="58"/>
      <c r="AJ640" s="58"/>
      <c r="AK640" s="58"/>
      <c r="AL640" s="58"/>
      <c r="AM640" s="58"/>
      <c r="AN640" s="58"/>
      <c r="AO640" s="58"/>
      <c r="AP640" s="58"/>
      <c r="AQ640" s="58"/>
      <c r="AR640" s="58"/>
      <c r="AS640" s="58"/>
      <c r="AT640" s="58"/>
      <c r="AU640" s="58"/>
      <c r="AV640" s="58"/>
      <c r="AW640" s="58"/>
    </row>
    <row r="641" spans="1:49" ht="15.75" customHeight="1" x14ac:dyDescent="0.2">
      <c r="A641" s="58"/>
      <c r="B641" s="58"/>
      <c r="C641" s="58"/>
      <c r="D641" s="58"/>
      <c r="E641" s="58"/>
      <c r="F641" s="58"/>
      <c r="G641" s="58"/>
      <c r="H641" s="58"/>
      <c r="I641" s="58"/>
      <c r="J641" s="58"/>
      <c r="K641" s="58"/>
      <c r="L641" s="58"/>
      <c r="M641" s="58"/>
      <c r="N641" s="58"/>
      <c r="O641" s="58"/>
      <c r="P641" s="58"/>
      <c r="Q641" s="58"/>
      <c r="R641" s="58"/>
      <c r="S641" s="58"/>
      <c r="T641" s="58"/>
      <c r="U641" s="58"/>
      <c r="V641" s="58"/>
      <c r="W641" s="58"/>
      <c r="X641" s="58"/>
      <c r="Y641" s="58"/>
      <c r="Z641" s="58"/>
      <c r="AA641" s="58"/>
      <c r="AB641" s="58"/>
      <c r="AC641" s="58"/>
      <c r="AD641" s="58"/>
      <c r="AE641" s="58"/>
      <c r="AF641" s="58"/>
      <c r="AG641" s="58"/>
      <c r="AH641" s="58"/>
      <c r="AI641" s="58"/>
      <c r="AJ641" s="58"/>
      <c r="AK641" s="58"/>
      <c r="AL641" s="58"/>
      <c r="AM641" s="58"/>
      <c r="AN641" s="58"/>
      <c r="AO641" s="58"/>
      <c r="AP641" s="58"/>
      <c r="AQ641" s="58"/>
      <c r="AR641" s="58"/>
      <c r="AS641" s="58"/>
      <c r="AT641" s="58"/>
      <c r="AU641" s="58"/>
      <c r="AV641" s="58"/>
      <c r="AW641" s="58"/>
    </row>
    <row r="642" spans="1:49" ht="15.75" customHeight="1" x14ac:dyDescent="0.2">
      <c r="A642" s="58"/>
      <c r="B642" s="58"/>
      <c r="C642" s="58"/>
      <c r="D642" s="58"/>
      <c r="E642" s="58"/>
      <c r="F642" s="58"/>
      <c r="G642" s="58"/>
      <c r="H642" s="58"/>
      <c r="I642" s="58"/>
      <c r="J642" s="58"/>
      <c r="K642" s="58"/>
      <c r="L642" s="58"/>
      <c r="M642" s="58"/>
      <c r="N642" s="58"/>
      <c r="O642" s="58"/>
      <c r="P642" s="58"/>
      <c r="Q642" s="58"/>
      <c r="R642" s="58"/>
      <c r="S642" s="58"/>
      <c r="T642" s="58"/>
      <c r="U642" s="58"/>
      <c r="V642" s="58"/>
      <c r="W642" s="58"/>
      <c r="X642" s="58"/>
      <c r="Y642" s="58"/>
      <c r="Z642" s="58"/>
      <c r="AA642" s="58"/>
      <c r="AB642" s="58"/>
      <c r="AC642" s="58"/>
      <c r="AD642" s="58"/>
      <c r="AE642" s="58"/>
      <c r="AF642" s="58"/>
      <c r="AG642" s="58"/>
      <c r="AH642" s="58"/>
      <c r="AI642" s="58"/>
      <c r="AJ642" s="58"/>
      <c r="AK642" s="58"/>
      <c r="AL642" s="58"/>
      <c r="AM642" s="58"/>
      <c r="AN642" s="58"/>
      <c r="AO642" s="58"/>
      <c r="AP642" s="58"/>
      <c r="AQ642" s="58"/>
      <c r="AR642" s="58"/>
      <c r="AS642" s="58"/>
      <c r="AT642" s="58"/>
      <c r="AU642" s="58"/>
      <c r="AV642" s="58"/>
      <c r="AW642" s="58"/>
    </row>
    <row r="643" spans="1:49" ht="15.75" customHeight="1" x14ac:dyDescent="0.2">
      <c r="A643" s="58"/>
      <c r="B643" s="58"/>
      <c r="C643" s="58"/>
      <c r="D643" s="58"/>
      <c r="E643" s="58"/>
      <c r="F643" s="58"/>
      <c r="G643" s="58"/>
      <c r="H643" s="58"/>
      <c r="I643" s="58"/>
      <c r="J643" s="58"/>
      <c r="K643" s="58"/>
      <c r="L643" s="58"/>
      <c r="M643" s="58"/>
      <c r="N643" s="58"/>
      <c r="O643" s="58"/>
      <c r="P643" s="58"/>
      <c r="Q643" s="58"/>
      <c r="R643" s="58"/>
      <c r="S643" s="58"/>
      <c r="T643" s="58"/>
      <c r="U643" s="58"/>
      <c r="V643" s="58"/>
      <c r="W643" s="58"/>
      <c r="X643" s="58"/>
      <c r="Y643" s="58"/>
      <c r="Z643" s="58"/>
      <c r="AA643" s="58"/>
      <c r="AB643" s="58"/>
      <c r="AC643" s="58"/>
      <c r="AD643" s="58"/>
      <c r="AE643" s="58"/>
      <c r="AF643" s="58"/>
      <c r="AG643" s="58"/>
      <c r="AH643" s="58"/>
      <c r="AI643" s="58"/>
      <c r="AJ643" s="58"/>
      <c r="AK643" s="58"/>
      <c r="AL643" s="58"/>
      <c r="AM643" s="58"/>
      <c r="AN643" s="58"/>
      <c r="AO643" s="58"/>
      <c r="AP643" s="58"/>
      <c r="AQ643" s="58"/>
      <c r="AR643" s="58"/>
      <c r="AS643" s="58"/>
      <c r="AT643" s="58"/>
      <c r="AU643" s="58"/>
      <c r="AV643" s="58"/>
      <c r="AW643" s="58"/>
    </row>
    <row r="644" spans="1:49" ht="15.75" customHeight="1" x14ac:dyDescent="0.2">
      <c r="A644" s="58"/>
      <c r="B644" s="58"/>
      <c r="C644" s="58"/>
      <c r="D644" s="58"/>
      <c r="E644" s="58"/>
      <c r="F644" s="58"/>
      <c r="G644" s="58"/>
      <c r="H644" s="58"/>
      <c r="I644" s="58"/>
      <c r="J644" s="58"/>
      <c r="K644" s="58"/>
      <c r="L644" s="58"/>
      <c r="M644" s="58"/>
      <c r="N644" s="58"/>
      <c r="O644" s="58"/>
      <c r="P644" s="58"/>
      <c r="Q644" s="58"/>
      <c r="R644" s="58"/>
      <c r="S644" s="58"/>
      <c r="T644" s="58"/>
      <c r="U644" s="58"/>
      <c r="V644" s="58"/>
      <c r="W644" s="58"/>
      <c r="X644" s="58"/>
      <c r="Y644" s="58"/>
      <c r="Z644" s="58"/>
      <c r="AA644" s="58"/>
      <c r="AB644" s="58"/>
      <c r="AC644" s="58"/>
      <c r="AD644" s="58"/>
      <c r="AE644" s="58"/>
      <c r="AF644" s="58"/>
      <c r="AG644" s="58"/>
      <c r="AH644" s="58"/>
      <c r="AI644" s="58"/>
      <c r="AJ644" s="58"/>
      <c r="AK644" s="58"/>
      <c r="AL644" s="58"/>
      <c r="AM644" s="58"/>
      <c r="AN644" s="58"/>
      <c r="AO644" s="58"/>
      <c r="AP644" s="58"/>
      <c r="AQ644" s="58"/>
      <c r="AR644" s="58"/>
      <c r="AS644" s="58"/>
      <c r="AT644" s="58"/>
      <c r="AU644" s="58"/>
      <c r="AV644" s="58"/>
      <c r="AW644" s="58"/>
    </row>
    <row r="645" spans="1:49" ht="15.75" customHeight="1" x14ac:dyDescent="0.2">
      <c r="A645" s="58"/>
      <c r="B645" s="58"/>
      <c r="C645" s="58"/>
      <c r="D645" s="58"/>
      <c r="E645" s="58"/>
      <c r="F645" s="58"/>
      <c r="G645" s="58"/>
      <c r="H645" s="58"/>
      <c r="I645" s="58"/>
      <c r="J645" s="58"/>
      <c r="K645" s="58"/>
      <c r="L645" s="58"/>
      <c r="M645" s="58"/>
      <c r="N645" s="58"/>
      <c r="O645" s="58"/>
      <c r="P645" s="58"/>
      <c r="Q645" s="58"/>
      <c r="R645" s="58"/>
      <c r="S645" s="58"/>
      <c r="T645" s="58"/>
      <c r="U645" s="58"/>
      <c r="V645" s="58"/>
      <c r="W645" s="58"/>
      <c r="X645" s="58"/>
      <c r="Y645" s="58"/>
      <c r="Z645" s="58"/>
      <c r="AA645" s="58"/>
      <c r="AB645" s="58"/>
      <c r="AC645" s="58"/>
      <c r="AD645" s="58"/>
      <c r="AE645" s="58"/>
      <c r="AF645" s="58"/>
      <c r="AG645" s="58"/>
      <c r="AH645" s="58"/>
      <c r="AI645" s="58"/>
      <c r="AJ645" s="58"/>
      <c r="AK645" s="58"/>
      <c r="AL645" s="58"/>
      <c r="AM645" s="58"/>
      <c r="AN645" s="58"/>
      <c r="AO645" s="58"/>
      <c r="AP645" s="58"/>
      <c r="AQ645" s="58"/>
      <c r="AR645" s="58"/>
      <c r="AS645" s="58"/>
      <c r="AT645" s="58"/>
      <c r="AU645" s="58"/>
      <c r="AV645" s="58"/>
      <c r="AW645" s="58"/>
    </row>
    <row r="646" spans="1:49" ht="15.75" customHeight="1" x14ac:dyDescent="0.2">
      <c r="A646" s="58"/>
      <c r="B646" s="58"/>
      <c r="C646" s="58"/>
      <c r="D646" s="58"/>
      <c r="E646" s="58"/>
      <c r="F646" s="58"/>
      <c r="G646" s="58"/>
      <c r="H646" s="58"/>
      <c r="I646" s="58"/>
      <c r="J646" s="58"/>
      <c r="K646" s="58"/>
      <c r="L646" s="58"/>
      <c r="M646" s="58"/>
      <c r="N646" s="58"/>
      <c r="O646" s="58"/>
      <c r="P646" s="58"/>
      <c r="Q646" s="58"/>
      <c r="R646" s="58"/>
      <c r="S646" s="58"/>
      <c r="T646" s="58"/>
      <c r="U646" s="58"/>
      <c r="V646" s="58"/>
      <c r="W646" s="58"/>
      <c r="X646" s="58"/>
      <c r="Y646" s="58"/>
      <c r="Z646" s="58"/>
      <c r="AA646" s="58"/>
      <c r="AB646" s="58"/>
      <c r="AC646" s="58"/>
      <c r="AD646" s="58"/>
      <c r="AE646" s="58"/>
      <c r="AF646" s="58"/>
      <c r="AG646" s="58"/>
      <c r="AH646" s="58"/>
      <c r="AI646" s="58"/>
      <c r="AJ646" s="58"/>
      <c r="AK646" s="58"/>
      <c r="AL646" s="58"/>
      <c r="AM646" s="58"/>
      <c r="AN646" s="58"/>
      <c r="AO646" s="58"/>
      <c r="AP646" s="58"/>
      <c r="AQ646" s="58"/>
      <c r="AR646" s="58"/>
      <c r="AS646" s="58"/>
      <c r="AT646" s="58"/>
      <c r="AU646" s="58"/>
      <c r="AV646" s="58"/>
      <c r="AW646" s="58"/>
    </row>
    <row r="647" spans="1:49" ht="15.75" customHeight="1" x14ac:dyDescent="0.2">
      <c r="A647" s="58"/>
      <c r="B647" s="58"/>
      <c r="C647" s="58"/>
      <c r="D647" s="58"/>
      <c r="E647" s="58"/>
      <c r="F647" s="58"/>
      <c r="G647" s="58"/>
      <c r="H647" s="58"/>
      <c r="I647" s="58"/>
      <c r="J647" s="58"/>
      <c r="K647" s="58"/>
      <c r="L647" s="58"/>
      <c r="M647" s="58"/>
      <c r="N647" s="58"/>
      <c r="O647" s="58"/>
      <c r="P647" s="58"/>
      <c r="Q647" s="58"/>
      <c r="R647" s="58"/>
      <c r="S647" s="58"/>
      <c r="T647" s="58"/>
      <c r="U647" s="58"/>
      <c r="V647" s="58"/>
      <c r="W647" s="58"/>
      <c r="X647" s="58"/>
      <c r="Y647" s="58"/>
      <c r="Z647" s="58"/>
      <c r="AA647" s="58"/>
      <c r="AB647" s="58"/>
      <c r="AC647" s="58"/>
      <c r="AD647" s="58"/>
      <c r="AE647" s="58"/>
      <c r="AF647" s="58"/>
      <c r="AG647" s="58"/>
      <c r="AH647" s="58"/>
      <c r="AI647" s="58"/>
      <c r="AJ647" s="58"/>
      <c r="AK647" s="58"/>
      <c r="AL647" s="58"/>
      <c r="AM647" s="58"/>
      <c r="AN647" s="58"/>
      <c r="AO647" s="58"/>
      <c r="AP647" s="58"/>
      <c r="AQ647" s="58"/>
      <c r="AR647" s="58"/>
      <c r="AS647" s="58"/>
      <c r="AT647" s="58"/>
      <c r="AU647" s="58"/>
      <c r="AV647" s="58"/>
      <c r="AW647" s="58"/>
    </row>
    <row r="648" spans="1:49" ht="15.75" customHeight="1" x14ac:dyDescent="0.2">
      <c r="A648" s="58"/>
      <c r="B648" s="58"/>
      <c r="C648" s="58"/>
      <c r="D648" s="58"/>
      <c r="E648" s="58"/>
      <c r="F648" s="58"/>
      <c r="G648" s="58"/>
      <c r="H648" s="58"/>
      <c r="I648" s="58"/>
      <c r="J648" s="58"/>
      <c r="K648" s="58"/>
      <c r="L648" s="58"/>
      <c r="M648" s="58"/>
      <c r="N648" s="58"/>
      <c r="O648" s="58"/>
      <c r="P648" s="58"/>
      <c r="Q648" s="58"/>
      <c r="R648" s="58"/>
      <c r="S648" s="58"/>
      <c r="T648" s="58"/>
      <c r="U648" s="58"/>
      <c r="V648" s="58"/>
      <c r="W648" s="58"/>
      <c r="X648" s="58"/>
      <c r="Y648" s="58"/>
      <c r="Z648" s="58"/>
      <c r="AA648" s="58"/>
      <c r="AB648" s="58"/>
      <c r="AC648" s="58"/>
      <c r="AD648" s="58"/>
      <c r="AE648" s="58"/>
      <c r="AF648" s="58"/>
      <c r="AG648" s="58"/>
      <c r="AH648" s="58"/>
      <c r="AI648" s="58"/>
      <c r="AJ648" s="58"/>
      <c r="AK648" s="58"/>
      <c r="AL648" s="58"/>
      <c r="AM648" s="58"/>
      <c r="AN648" s="58"/>
      <c r="AO648" s="58"/>
      <c r="AP648" s="58"/>
      <c r="AQ648" s="58"/>
      <c r="AR648" s="58"/>
      <c r="AS648" s="58"/>
      <c r="AT648" s="58"/>
      <c r="AU648" s="58"/>
      <c r="AV648" s="58"/>
      <c r="AW648" s="58"/>
    </row>
    <row r="649" spans="1:49" ht="15.75" customHeight="1" x14ac:dyDescent="0.2">
      <c r="A649" s="58"/>
      <c r="B649" s="58"/>
      <c r="C649" s="58"/>
      <c r="D649" s="58"/>
      <c r="E649" s="58"/>
      <c r="F649" s="58"/>
      <c r="G649" s="58"/>
      <c r="H649" s="58"/>
      <c r="I649" s="58"/>
      <c r="J649" s="58"/>
      <c r="K649" s="58"/>
      <c r="L649" s="58"/>
      <c r="M649" s="58"/>
      <c r="N649" s="58"/>
      <c r="O649" s="58"/>
      <c r="P649" s="58"/>
      <c r="Q649" s="58"/>
      <c r="R649" s="58"/>
      <c r="S649" s="58"/>
      <c r="T649" s="58"/>
      <c r="U649" s="58"/>
      <c r="V649" s="58"/>
      <c r="W649" s="58"/>
      <c r="X649" s="58"/>
      <c r="Y649" s="58"/>
      <c r="Z649" s="58"/>
      <c r="AA649" s="58"/>
      <c r="AB649" s="58"/>
      <c r="AC649" s="58"/>
      <c r="AD649" s="58"/>
      <c r="AE649" s="58"/>
      <c r="AF649" s="58"/>
      <c r="AG649" s="58"/>
      <c r="AH649" s="58"/>
      <c r="AI649" s="58"/>
      <c r="AJ649" s="58"/>
      <c r="AK649" s="58"/>
      <c r="AL649" s="58"/>
      <c r="AM649" s="58"/>
      <c r="AN649" s="58"/>
      <c r="AO649" s="58"/>
      <c r="AP649" s="58"/>
      <c r="AQ649" s="58"/>
      <c r="AR649" s="58"/>
      <c r="AS649" s="58"/>
      <c r="AT649" s="58"/>
      <c r="AU649" s="58"/>
      <c r="AV649" s="58"/>
      <c r="AW649" s="58"/>
    </row>
    <row r="650" spans="1:49" ht="15.75" customHeight="1" x14ac:dyDescent="0.2">
      <c r="A650" s="58"/>
      <c r="B650" s="58"/>
      <c r="C650" s="58"/>
      <c r="D650" s="58"/>
      <c r="E650" s="58"/>
      <c r="F650" s="58"/>
      <c r="G650" s="58"/>
      <c r="H650" s="58"/>
      <c r="I650" s="58"/>
      <c r="J650" s="58"/>
      <c r="K650" s="58"/>
      <c r="L650" s="58"/>
      <c r="M650" s="58"/>
      <c r="N650" s="58"/>
      <c r="O650" s="58"/>
      <c r="P650" s="58"/>
      <c r="Q650" s="58"/>
      <c r="R650" s="58"/>
      <c r="S650" s="58"/>
      <c r="T650" s="58"/>
      <c r="U650" s="58"/>
      <c r="V650" s="58"/>
      <c r="W650" s="58"/>
      <c r="X650" s="58"/>
      <c r="Y650" s="58"/>
      <c r="Z650" s="58"/>
      <c r="AA650" s="58"/>
      <c r="AB650" s="58"/>
      <c r="AC650" s="58"/>
      <c r="AD650" s="58"/>
      <c r="AE650" s="58"/>
      <c r="AF650" s="58"/>
      <c r="AG650" s="58"/>
      <c r="AH650" s="58"/>
      <c r="AI650" s="58"/>
      <c r="AJ650" s="58"/>
      <c r="AK650" s="58"/>
      <c r="AL650" s="58"/>
      <c r="AM650" s="58"/>
      <c r="AN650" s="58"/>
      <c r="AO650" s="58"/>
      <c r="AP650" s="58"/>
      <c r="AQ650" s="58"/>
      <c r="AR650" s="58"/>
      <c r="AS650" s="58"/>
      <c r="AT650" s="58"/>
      <c r="AU650" s="58"/>
      <c r="AV650" s="58"/>
      <c r="AW650" s="58"/>
    </row>
    <row r="651" spans="1:49" ht="15.75" customHeight="1" x14ac:dyDescent="0.2">
      <c r="A651" s="58"/>
      <c r="B651" s="58"/>
      <c r="C651" s="58"/>
      <c r="D651" s="58"/>
      <c r="E651" s="58"/>
      <c r="F651" s="58"/>
      <c r="G651" s="58"/>
      <c r="H651" s="58"/>
      <c r="I651" s="58"/>
      <c r="J651" s="58"/>
      <c r="K651" s="58"/>
      <c r="L651" s="58"/>
      <c r="M651" s="58"/>
      <c r="N651" s="58"/>
      <c r="O651" s="58"/>
      <c r="P651" s="58"/>
      <c r="Q651" s="58"/>
      <c r="R651" s="58"/>
      <c r="S651" s="58"/>
      <c r="T651" s="58"/>
      <c r="U651" s="58"/>
      <c r="V651" s="58"/>
      <c r="W651" s="58"/>
      <c r="X651" s="58"/>
      <c r="Y651" s="58"/>
      <c r="Z651" s="58"/>
      <c r="AA651" s="58"/>
      <c r="AB651" s="58"/>
      <c r="AC651" s="58"/>
      <c r="AD651" s="58"/>
      <c r="AE651" s="58"/>
      <c r="AF651" s="58"/>
      <c r="AG651" s="58"/>
      <c r="AH651" s="58"/>
      <c r="AI651" s="58"/>
      <c r="AJ651" s="58"/>
      <c r="AK651" s="58"/>
      <c r="AL651" s="58"/>
      <c r="AM651" s="58"/>
      <c r="AN651" s="58"/>
      <c r="AO651" s="58"/>
      <c r="AP651" s="58"/>
      <c r="AQ651" s="58"/>
      <c r="AR651" s="58"/>
      <c r="AS651" s="58"/>
      <c r="AT651" s="58"/>
      <c r="AU651" s="58"/>
      <c r="AV651" s="58"/>
      <c r="AW651" s="58"/>
    </row>
    <row r="652" spans="1:49" ht="15.75" customHeight="1" x14ac:dyDescent="0.2">
      <c r="A652" s="58"/>
      <c r="B652" s="58"/>
      <c r="C652" s="58"/>
      <c r="D652" s="58"/>
      <c r="E652" s="58"/>
      <c r="F652" s="58"/>
      <c r="G652" s="58"/>
      <c r="H652" s="58"/>
      <c r="I652" s="58"/>
      <c r="J652" s="58"/>
      <c r="K652" s="58"/>
      <c r="L652" s="58"/>
      <c r="M652" s="58"/>
      <c r="N652" s="58"/>
      <c r="O652" s="58"/>
      <c r="P652" s="58"/>
      <c r="Q652" s="58"/>
      <c r="R652" s="58"/>
      <c r="S652" s="58"/>
      <c r="T652" s="58"/>
      <c r="U652" s="58"/>
      <c r="V652" s="58"/>
      <c r="W652" s="58"/>
      <c r="X652" s="58"/>
      <c r="Y652" s="58"/>
      <c r="Z652" s="58"/>
      <c r="AA652" s="58"/>
      <c r="AB652" s="58"/>
      <c r="AC652" s="58"/>
      <c r="AD652" s="58"/>
      <c r="AE652" s="58"/>
      <c r="AF652" s="58"/>
      <c r="AG652" s="58"/>
      <c r="AH652" s="58"/>
      <c r="AI652" s="58"/>
      <c r="AJ652" s="58"/>
      <c r="AK652" s="58"/>
      <c r="AL652" s="58"/>
      <c r="AM652" s="58"/>
      <c r="AN652" s="58"/>
      <c r="AO652" s="58"/>
      <c r="AP652" s="58"/>
      <c r="AQ652" s="58"/>
      <c r="AR652" s="58"/>
      <c r="AS652" s="58"/>
      <c r="AT652" s="58"/>
      <c r="AU652" s="58"/>
      <c r="AV652" s="58"/>
      <c r="AW652" s="58"/>
    </row>
    <row r="653" spans="1:49" ht="15.75" customHeight="1" x14ac:dyDescent="0.2">
      <c r="A653" s="58"/>
      <c r="B653" s="58"/>
      <c r="C653" s="58"/>
      <c r="D653" s="58"/>
      <c r="E653" s="58"/>
      <c r="F653" s="58"/>
      <c r="G653" s="58"/>
      <c r="H653" s="58"/>
      <c r="I653" s="58"/>
      <c r="J653" s="58"/>
      <c r="K653" s="58"/>
      <c r="L653" s="58"/>
      <c r="M653" s="58"/>
      <c r="N653" s="58"/>
      <c r="O653" s="58"/>
      <c r="P653" s="58"/>
      <c r="Q653" s="58"/>
      <c r="R653" s="58"/>
      <c r="S653" s="58"/>
      <c r="T653" s="58"/>
      <c r="U653" s="58"/>
      <c r="V653" s="58"/>
      <c r="W653" s="58"/>
      <c r="X653" s="58"/>
      <c r="Y653" s="58"/>
      <c r="Z653" s="58"/>
      <c r="AA653" s="58"/>
      <c r="AB653" s="58"/>
      <c r="AC653" s="58"/>
      <c r="AD653" s="58"/>
      <c r="AE653" s="58"/>
      <c r="AF653" s="58"/>
      <c r="AG653" s="58"/>
      <c r="AH653" s="58"/>
      <c r="AI653" s="58"/>
      <c r="AJ653" s="58"/>
      <c r="AK653" s="58"/>
      <c r="AL653" s="58"/>
      <c r="AM653" s="58"/>
      <c r="AN653" s="58"/>
      <c r="AO653" s="58"/>
      <c r="AP653" s="58"/>
      <c r="AQ653" s="58"/>
      <c r="AR653" s="58"/>
      <c r="AS653" s="58"/>
      <c r="AT653" s="58"/>
      <c r="AU653" s="58"/>
      <c r="AV653" s="58"/>
      <c r="AW653" s="58"/>
    </row>
    <row r="654" spans="1:49" ht="15.75" customHeight="1" x14ac:dyDescent="0.2">
      <c r="A654" s="58"/>
      <c r="B654" s="58"/>
      <c r="C654" s="58"/>
      <c r="D654" s="58"/>
      <c r="E654" s="58"/>
      <c r="F654" s="58"/>
      <c r="G654" s="58"/>
      <c r="H654" s="58"/>
      <c r="I654" s="58"/>
      <c r="J654" s="58"/>
      <c r="K654" s="58"/>
      <c r="L654" s="58"/>
      <c r="M654" s="58"/>
      <c r="N654" s="58"/>
      <c r="O654" s="58"/>
      <c r="P654" s="58"/>
      <c r="Q654" s="58"/>
      <c r="R654" s="58"/>
      <c r="S654" s="58"/>
      <c r="T654" s="58"/>
      <c r="U654" s="58"/>
      <c r="V654" s="58"/>
      <c r="W654" s="58"/>
      <c r="X654" s="58"/>
      <c r="Y654" s="58"/>
      <c r="Z654" s="58"/>
      <c r="AA654" s="58"/>
      <c r="AB654" s="58"/>
      <c r="AC654" s="58"/>
      <c r="AD654" s="58"/>
      <c r="AE654" s="58"/>
      <c r="AF654" s="58"/>
      <c r="AG654" s="58"/>
      <c r="AH654" s="58"/>
      <c r="AI654" s="58"/>
      <c r="AJ654" s="58"/>
      <c r="AK654" s="58"/>
      <c r="AL654" s="58"/>
      <c r="AM654" s="58"/>
      <c r="AN654" s="58"/>
      <c r="AO654" s="58"/>
      <c r="AP654" s="58"/>
      <c r="AQ654" s="58"/>
      <c r="AR654" s="58"/>
      <c r="AS654" s="58"/>
      <c r="AT654" s="58"/>
      <c r="AU654" s="58"/>
      <c r="AV654" s="58"/>
      <c r="AW654" s="58"/>
    </row>
    <row r="655" spans="1:49" ht="15.75" customHeight="1" x14ac:dyDescent="0.2">
      <c r="A655" s="58"/>
      <c r="B655" s="58"/>
      <c r="C655" s="58"/>
      <c r="D655" s="58"/>
      <c r="E655" s="58"/>
      <c r="F655" s="58"/>
      <c r="G655" s="58"/>
      <c r="H655" s="58"/>
      <c r="I655" s="58"/>
      <c r="J655" s="58"/>
      <c r="K655" s="58"/>
      <c r="L655" s="58"/>
      <c r="M655" s="58"/>
      <c r="N655" s="58"/>
      <c r="O655" s="58"/>
      <c r="P655" s="58"/>
      <c r="Q655" s="58"/>
      <c r="R655" s="58"/>
      <c r="S655" s="58"/>
      <c r="T655" s="58"/>
      <c r="U655" s="58"/>
      <c r="V655" s="58"/>
      <c r="W655" s="58"/>
      <c r="X655" s="58"/>
      <c r="Y655" s="58"/>
      <c r="Z655" s="58"/>
      <c r="AA655" s="58"/>
      <c r="AB655" s="58"/>
      <c r="AC655" s="58"/>
      <c r="AD655" s="58"/>
      <c r="AE655" s="58"/>
      <c r="AF655" s="58"/>
      <c r="AG655" s="58"/>
      <c r="AH655" s="58"/>
      <c r="AI655" s="58"/>
      <c r="AJ655" s="58"/>
      <c r="AK655" s="58"/>
      <c r="AL655" s="58"/>
      <c r="AM655" s="58"/>
      <c r="AN655" s="58"/>
      <c r="AO655" s="58"/>
      <c r="AP655" s="58"/>
      <c r="AQ655" s="58"/>
      <c r="AR655" s="58"/>
      <c r="AS655" s="58"/>
      <c r="AT655" s="58"/>
      <c r="AU655" s="58"/>
      <c r="AV655" s="58"/>
      <c r="AW655" s="58"/>
    </row>
    <row r="656" spans="1:49" ht="15.75" customHeight="1" x14ac:dyDescent="0.2">
      <c r="A656" s="58"/>
      <c r="B656" s="58"/>
      <c r="C656" s="58"/>
      <c r="D656" s="58"/>
      <c r="E656" s="58"/>
      <c r="F656" s="58"/>
      <c r="G656" s="58"/>
      <c r="H656" s="58"/>
      <c r="I656" s="58"/>
      <c r="J656" s="58"/>
      <c r="K656" s="58"/>
      <c r="L656" s="58"/>
      <c r="M656" s="58"/>
      <c r="N656" s="58"/>
      <c r="O656" s="58"/>
      <c r="P656" s="58"/>
      <c r="Q656" s="58"/>
      <c r="R656" s="58"/>
      <c r="S656" s="58"/>
      <c r="T656" s="58"/>
      <c r="U656" s="58"/>
      <c r="V656" s="58"/>
      <c r="W656" s="58"/>
      <c r="X656" s="58"/>
      <c r="Y656" s="58"/>
      <c r="Z656" s="58"/>
      <c r="AA656" s="58"/>
      <c r="AB656" s="58"/>
      <c r="AC656" s="58"/>
      <c r="AD656" s="58"/>
      <c r="AE656" s="58"/>
      <c r="AF656" s="58"/>
      <c r="AG656" s="58"/>
      <c r="AH656" s="58"/>
      <c r="AI656" s="58"/>
      <c r="AJ656" s="58"/>
      <c r="AK656" s="58"/>
      <c r="AL656" s="58"/>
      <c r="AM656" s="58"/>
      <c r="AN656" s="58"/>
      <c r="AO656" s="58"/>
      <c r="AP656" s="58"/>
      <c r="AQ656" s="58"/>
      <c r="AR656" s="58"/>
      <c r="AS656" s="58"/>
      <c r="AT656" s="58"/>
      <c r="AU656" s="58"/>
      <c r="AV656" s="58"/>
      <c r="AW656" s="58"/>
    </row>
    <row r="657" spans="1:49" ht="15.75" customHeight="1" x14ac:dyDescent="0.2">
      <c r="A657" s="58"/>
      <c r="B657" s="58"/>
      <c r="C657" s="58"/>
      <c r="D657" s="58"/>
      <c r="E657" s="58"/>
      <c r="F657" s="58"/>
      <c r="G657" s="58"/>
      <c r="H657" s="58"/>
      <c r="I657" s="58"/>
      <c r="J657" s="58"/>
      <c r="K657" s="58"/>
      <c r="L657" s="58"/>
      <c r="M657" s="58"/>
      <c r="N657" s="58"/>
      <c r="O657" s="58"/>
      <c r="P657" s="58"/>
      <c r="Q657" s="58"/>
      <c r="R657" s="58"/>
      <c r="S657" s="58"/>
      <c r="T657" s="58"/>
      <c r="U657" s="58"/>
      <c r="V657" s="58"/>
      <c r="W657" s="58"/>
      <c r="X657" s="58"/>
      <c r="Y657" s="58"/>
      <c r="Z657" s="58"/>
      <c r="AA657" s="58"/>
      <c r="AB657" s="58"/>
      <c r="AC657" s="58"/>
      <c r="AD657" s="58"/>
      <c r="AE657" s="58"/>
      <c r="AF657" s="58"/>
      <c r="AG657" s="58"/>
      <c r="AH657" s="58"/>
      <c r="AI657" s="58"/>
      <c r="AJ657" s="58"/>
      <c r="AK657" s="58"/>
      <c r="AL657" s="58"/>
      <c r="AM657" s="58"/>
      <c r="AN657" s="58"/>
      <c r="AO657" s="58"/>
      <c r="AP657" s="58"/>
      <c r="AQ657" s="58"/>
      <c r="AR657" s="58"/>
      <c r="AS657" s="58"/>
      <c r="AT657" s="58"/>
      <c r="AU657" s="58"/>
      <c r="AV657" s="58"/>
      <c r="AW657" s="58"/>
    </row>
    <row r="658" spans="1:49" ht="15.75" customHeight="1" x14ac:dyDescent="0.2">
      <c r="A658" s="58"/>
      <c r="B658" s="58"/>
      <c r="C658" s="58"/>
      <c r="D658" s="58"/>
      <c r="E658" s="58"/>
      <c r="F658" s="58"/>
      <c r="G658" s="58"/>
      <c r="H658" s="58"/>
      <c r="I658" s="58"/>
      <c r="J658" s="58"/>
      <c r="K658" s="58"/>
      <c r="L658" s="58"/>
      <c r="M658" s="58"/>
      <c r="N658" s="58"/>
      <c r="O658" s="58"/>
      <c r="P658" s="58"/>
      <c r="Q658" s="58"/>
      <c r="R658" s="58"/>
      <c r="S658" s="58"/>
      <c r="T658" s="58"/>
      <c r="U658" s="58"/>
      <c r="V658" s="58"/>
      <c r="W658" s="58"/>
      <c r="X658" s="58"/>
      <c r="Y658" s="58"/>
      <c r="Z658" s="58"/>
      <c r="AA658" s="58"/>
      <c r="AB658" s="58"/>
      <c r="AC658" s="58"/>
      <c r="AD658" s="58"/>
      <c r="AE658" s="58"/>
      <c r="AF658" s="58"/>
      <c r="AG658" s="58"/>
      <c r="AH658" s="58"/>
      <c r="AI658" s="58"/>
      <c r="AJ658" s="58"/>
      <c r="AK658" s="58"/>
      <c r="AL658" s="58"/>
      <c r="AM658" s="58"/>
      <c r="AN658" s="58"/>
      <c r="AO658" s="58"/>
      <c r="AP658" s="58"/>
      <c r="AQ658" s="58"/>
      <c r="AR658" s="58"/>
      <c r="AS658" s="58"/>
      <c r="AT658" s="58"/>
      <c r="AU658" s="58"/>
      <c r="AV658" s="58"/>
      <c r="AW658" s="58"/>
    </row>
    <row r="659" spans="1:49" ht="15.75" customHeight="1" x14ac:dyDescent="0.2">
      <c r="A659" s="58"/>
      <c r="B659" s="58"/>
      <c r="C659" s="58"/>
      <c r="D659" s="58"/>
      <c r="E659" s="58"/>
      <c r="F659" s="58"/>
      <c r="G659" s="58"/>
      <c r="H659" s="58"/>
      <c r="I659" s="58"/>
      <c r="J659" s="58"/>
      <c r="K659" s="58"/>
      <c r="L659" s="58"/>
      <c r="M659" s="58"/>
      <c r="N659" s="58"/>
      <c r="O659" s="58"/>
      <c r="P659" s="58"/>
      <c r="Q659" s="58"/>
      <c r="R659" s="58"/>
      <c r="S659" s="58"/>
      <c r="T659" s="58"/>
      <c r="U659" s="58"/>
      <c r="V659" s="58"/>
      <c r="W659" s="58"/>
      <c r="X659" s="58"/>
      <c r="Y659" s="58"/>
      <c r="Z659" s="58"/>
      <c r="AA659" s="58"/>
      <c r="AB659" s="58"/>
      <c r="AC659" s="58"/>
      <c r="AD659" s="58"/>
      <c r="AE659" s="58"/>
      <c r="AF659" s="58"/>
      <c r="AG659" s="58"/>
      <c r="AH659" s="58"/>
      <c r="AI659" s="58"/>
      <c r="AJ659" s="58"/>
      <c r="AK659" s="58"/>
      <c r="AL659" s="58"/>
      <c r="AM659" s="58"/>
      <c r="AN659" s="58"/>
      <c r="AO659" s="58"/>
      <c r="AP659" s="58"/>
      <c r="AQ659" s="58"/>
      <c r="AR659" s="58"/>
      <c r="AS659" s="58"/>
      <c r="AT659" s="58"/>
      <c r="AU659" s="58"/>
      <c r="AV659" s="58"/>
      <c r="AW659" s="58"/>
    </row>
    <row r="660" spans="1:49" ht="15.75" customHeight="1" x14ac:dyDescent="0.2">
      <c r="A660" s="58"/>
      <c r="B660" s="58"/>
      <c r="C660" s="58"/>
      <c r="D660" s="58"/>
      <c r="E660" s="58"/>
      <c r="F660" s="58"/>
      <c r="G660" s="58"/>
      <c r="H660" s="58"/>
      <c r="I660" s="58"/>
      <c r="J660" s="58"/>
      <c r="K660" s="58"/>
      <c r="L660" s="58"/>
      <c r="M660" s="58"/>
      <c r="N660" s="58"/>
      <c r="O660" s="58"/>
      <c r="P660" s="58"/>
      <c r="Q660" s="58"/>
      <c r="R660" s="58"/>
      <c r="S660" s="58"/>
      <c r="T660" s="58"/>
      <c r="U660" s="58"/>
      <c r="V660" s="58"/>
      <c r="W660" s="58"/>
      <c r="X660" s="58"/>
      <c r="Y660" s="58"/>
      <c r="Z660" s="58"/>
      <c r="AA660" s="58"/>
      <c r="AB660" s="58"/>
      <c r="AC660" s="58"/>
      <c r="AD660" s="58"/>
      <c r="AE660" s="58"/>
      <c r="AF660" s="58"/>
      <c r="AG660" s="58"/>
      <c r="AH660" s="58"/>
      <c r="AI660" s="58"/>
      <c r="AJ660" s="58"/>
      <c r="AK660" s="58"/>
      <c r="AL660" s="58"/>
      <c r="AM660" s="58"/>
      <c r="AN660" s="58"/>
      <c r="AO660" s="58"/>
      <c r="AP660" s="58"/>
      <c r="AQ660" s="58"/>
      <c r="AR660" s="58"/>
      <c r="AS660" s="58"/>
      <c r="AT660" s="58"/>
      <c r="AU660" s="58"/>
      <c r="AV660" s="58"/>
      <c r="AW660" s="58"/>
    </row>
    <row r="661" spans="1:49" ht="15.75" customHeight="1" x14ac:dyDescent="0.2">
      <c r="A661" s="58"/>
      <c r="B661" s="58"/>
      <c r="C661" s="58"/>
      <c r="D661" s="58"/>
      <c r="E661" s="58"/>
      <c r="F661" s="58"/>
      <c r="G661" s="58"/>
      <c r="H661" s="58"/>
      <c r="I661" s="58"/>
      <c r="J661" s="58"/>
      <c r="K661" s="58"/>
      <c r="L661" s="58"/>
      <c r="M661" s="58"/>
      <c r="N661" s="58"/>
      <c r="O661" s="58"/>
      <c r="P661" s="58"/>
      <c r="Q661" s="58"/>
      <c r="R661" s="58"/>
      <c r="S661" s="58"/>
      <c r="T661" s="58"/>
      <c r="U661" s="58"/>
      <c r="V661" s="58"/>
      <c r="W661" s="58"/>
      <c r="X661" s="58"/>
      <c r="Y661" s="58"/>
      <c r="Z661" s="58"/>
      <c r="AA661" s="58"/>
      <c r="AB661" s="58"/>
      <c r="AC661" s="58"/>
      <c r="AD661" s="58"/>
      <c r="AE661" s="58"/>
      <c r="AF661" s="58"/>
      <c r="AG661" s="58"/>
      <c r="AH661" s="58"/>
      <c r="AI661" s="58"/>
      <c r="AJ661" s="58"/>
      <c r="AK661" s="58"/>
      <c r="AL661" s="58"/>
      <c r="AM661" s="58"/>
      <c r="AN661" s="58"/>
      <c r="AO661" s="58"/>
      <c r="AP661" s="58"/>
      <c r="AQ661" s="58"/>
      <c r="AR661" s="58"/>
      <c r="AS661" s="58"/>
      <c r="AT661" s="58"/>
      <c r="AU661" s="58"/>
      <c r="AV661" s="58"/>
      <c r="AW661" s="58"/>
    </row>
    <row r="662" spans="1:49" ht="15.75" customHeight="1" x14ac:dyDescent="0.2">
      <c r="A662" s="58"/>
      <c r="B662" s="58"/>
      <c r="C662" s="58"/>
      <c r="D662" s="58"/>
      <c r="E662" s="58"/>
      <c r="F662" s="58"/>
      <c r="G662" s="58"/>
      <c r="H662" s="58"/>
      <c r="I662" s="58"/>
      <c r="J662" s="58"/>
      <c r="K662" s="58"/>
      <c r="L662" s="58"/>
      <c r="M662" s="58"/>
      <c r="N662" s="58"/>
      <c r="O662" s="58"/>
      <c r="P662" s="58"/>
      <c r="Q662" s="58"/>
      <c r="R662" s="58"/>
      <c r="S662" s="58"/>
      <c r="T662" s="58"/>
      <c r="U662" s="58"/>
      <c r="V662" s="58"/>
      <c r="W662" s="58"/>
      <c r="X662" s="58"/>
      <c r="Y662" s="58"/>
      <c r="Z662" s="58"/>
      <c r="AA662" s="58"/>
      <c r="AB662" s="58"/>
      <c r="AC662" s="58"/>
      <c r="AD662" s="58"/>
      <c r="AE662" s="58"/>
      <c r="AF662" s="58"/>
      <c r="AG662" s="58"/>
      <c r="AH662" s="58"/>
      <c r="AI662" s="58"/>
      <c r="AJ662" s="58"/>
      <c r="AK662" s="58"/>
      <c r="AL662" s="58"/>
      <c r="AM662" s="58"/>
      <c r="AN662" s="58"/>
      <c r="AO662" s="58"/>
      <c r="AP662" s="58"/>
      <c r="AQ662" s="58"/>
      <c r="AR662" s="58"/>
      <c r="AS662" s="58"/>
      <c r="AT662" s="58"/>
      <c r="AU662" s="58"/>
      <c r="AV662" s="58"/>
      <c r="AW662" s="58"/>
    </row>
    <row r="663" spans="1:49" ht="15.75" customHeight="1" x14ac:dyDescent="0.2">
      <c r="A663" s="58"/>
      <c r="B663" s="58"/>
      <c r="C663" s="58"/>
      <c r="D663" s="58"/>
      <c r="E663" s="58"/>
      <c r="F663" s="58"/>
      <c r="G663" s="58"/>
      <c r="H663" s="58"/>
      <c r="I663" s="58"/>
      <c r="J663" s="58"/>
      <c r="K663" s="58"/>
      <c r="L663" s="58"/>
      <c r="M663" s="58"/>
      <c r="N663" s="58"/>
      <c r="O663" s="58"/>
      <c r="P663" s="58"/>
      <c r="Q663" s="58"/>
      <c r="R663" s="58"/>
      <c r="S663" s="58"/>
      <c r="T663" s="58"/>
      <c r="U663" s="58"/>
      <c r="V663" s="58"/>
      <c r="W663" s="58"/>
      <c r="X663" s="58"/>
      <c r="Y663" s="58"/>
      <c r="Z663" s="58"/>
      <c r="AA663" s="58"/>
      <c r="AB663" s="58"/>
      <c r="AC663" s="58"/>
      <c r="AD663" s="58"/>
      <c r="AE663" s="58"/>
      <c r="AF663" s="58"/>
      <c r="AG663" s="58"/>
      <c r="AH663" s="58"/>
      <c r="AI663" s="58"/>
      <c r="AJ663" s="58"/>
      <c r="AK663" s="58"/>
      <c r="AL663" s="58"/>
      <c r="AM663" s="58"/>
      <c r="AN663" s="58"/>
      <c r="AO663" s="58"/>
      <c r="AP663" s="58"/>
      <c r="AQ663" s="58"/>
      <c r="AR663" s="58"/>
      <c r="AS663" s="58"/>
      <c r="AT663" s="58"/>
      <c r="AU663" s="58"/>
      <c r="AV663" s="58"/>
      <c r="AW663" s="58"/>
    </row>
    <row r="664" spans="1:49" ht="15.75" customHeight="1" x14ac:dyDescent="0.2">
      <c r="A664" s="58"/>
      <c r="B664" s="58"/>
      <c r="C664" s="58"/>
      <c r="D664" s="58"/>
      <c r="E664" s="58"/>
      <c r="F664" s="58"/>
      <c r="G664" s="58"/>
      <c r="H664" s="58"/>
      <c r="I664" s="58"/>
      <c r="J664" s="58"/>
      <c r="K664" s="58"/>
      <c r="L664" s="58"/>
      <c r="M664" s="58"/>
      <c r="N664" s="58"/>
      <c r="O664" s="58"/>
      <c r="P664" s="58"/>
      <c r="Q664" s="58"/>
      <c r="R664" s="58"/>
      <c r="S664" s="58"/>
      <c r="T664" s="58"/>
      <c r="U664" s="58"/>
      <c r="V664" s="58"/>
      <c r="W664" s="58"/>
      <c r="X664" s="58"/>
      <c r="Y664" s="58"/>
      <c r="Z664" s="58"/>
      <c r="AA664" s="58"/>
      <c r="AB664" s="58"/>
      <c r="AC664" s="58"/>
      <c r="AD664" s="58"/>
      <c r="AE664" s="58"/>
      <c r="AF664" s="58"/>
      <c r="AG664" s="58"/>
      <c r="AH664" s="58"/>
      <c r="AI664" s="58"/>
      <c r="AJ664" s="58"/>
      <c r="AK664" s="58"/>
      <c r="AL664" s="58"/>
      <c r="AM664" s="58"/>
      <c r="AN664" s="58"/>
      <c r="AO664" s="58"/>
      <c r="AP664" s="58"/>
      <c r="AQ664" s="58"/>
      <c r="AR664" s="58"/>
      <c r="AS664" s="58"/>
      <c r="AT664" s="58"/>
      <c r="AU664" s="58"/>
      <c r="AV664" s="58"/>
      <c r="AW664" s="58"/>
    </row>
    <row r="665" spans="1:49" ht="15.75" customHeight="1" x14ac:dyDescent="0.2">
      <c r="A665" s="58"/>
      <c r="B665" s="58"/>
      <c r="C665" s="58"/>
      <c r="D665" s="58"/>
      <c r="E665" s="58"/>
      <c r="F665" s="58"/>
      <c r="G665" s="58"/>
      <c r="H665" s="58"/>
      <c r="I665" s="58"/>
      <c r="J665" s="58"/>
      <c r="K665" s="58"/>
      <c r="L665" s="58"/>
      <c r="M665" s="58"/>
      <c r="N665" s="58"/>
      <c r="O665" s="58"/>
      <c r="P665" s="58"/>
      <c r="Q665" s="58"/>
      <c r="R665" s="58"/>
      <c r="S665" s="58"/>
      <c r="T665" s="58"/>
      <c r="U665" s="58"/>
      <c r="V665" s="58"/>
      <c r="W665" s="58"/>
      <c r="X665" s="58"/>
      <c r="Y665" s="58"/>
      <c r="Z665" s="58"/>
      <c r="AA665" s="58"/>
      <c r="AB665" s="58"/>
      <c r="AC665" s="58"/>
      <c r="AD665" s="58"/>
      <c r="AE665" s="58"/>
      <c r="AF665" s="58"/>
      <c r="AG665" s="58"/>
      <c r="AH665" s="58"/>
      <c r="AI665" s="58"/>
      <c r="AJ665" s="58"/>
      <c r="AK665" s="58"/>
      <c r="AL665" s="58"/>
      <c r="AM665" s="58"/>
      <c r="AN665" s="58"/>
      <c r="AO665" s="58"/>
      <c r="AP665" s="58"/>
      <c r="AQ665" s="58"/>
      <c r="AR665" s="58"/>
      <c r="AS665" s="58"/>
      <c r="AT665" s="58"/>
      <c r="AU665" s="58"/>
      <c r="AV665" s="58"/>
      <c r="AW665" s="58"/>
    </row>
    <row r="666" spans="1:49" ht="15.75" customHeight="1" x14ac:dyDescent="0.2">
      <c r="A666" s="58"/>
      <c r="B666" s="58"/>
      <c r="C666" s="58"/>
      <c r="D666" s="58"/>
      <c r="E666" s="58"/>
      <c r="F666" s="58"/>
      <c r="G666" s="58"/>
      <c r="H666" s="58"/>
      <c r="I666" s="58"/>
      <c r="J666" s="58"/>
      <c r="K666" s="58"/>
      <c r="L666" s="58"/>
      <c r="M666" s="58"/>
      <c r="N666" s="58"/>
      <c r="O666" s="58"/>
      <c r="P666" s="58"/>
      <c r="Q666" s="58"/>
      <c r="R666" s="58"/>
      <c r="S666" s="58"/>
      <c r="T666" s="58"/>
      <c r="U666" s="58"/>
      <c r="V666" s="58"/>
      <c r="W666" s="58"/>
      <c r="X666" s="58"/>
      <c r="Y666" s="58"/>
      <c r="Z666" s="58"/>
      <c r="AA666" s="58"/>
      <c r="AB666" s="58"/>
      <c r="AC666" s="58"/>
      <c r="AD666" s="58"/>
      <c r="AE666" s="58"/>
      <c r="AF666" s="58"/>
      <c r="AG666" s="58"/>
      <c r="AH666" s="58"/>
      <c r="AI666" s="58"/>
      <c r="AJ666" s="58"/>
      <c r="AK666" s="58"/>
      <c r="AL666" s="58"/>
      <c r="AM666" s="58"/>
      <c r="AN666" s="58"/>
      <c r="AO666" s="58"/>
      <c r="AP666" s="58"/>
      <c r="AQ666" s="58"/>
      <c r="AR666" s="58"/>
      <c r="AS666" s="58"/>
      <c r="AT666" s="58"/>
      <c r="AU666" s="58"/>
      <c r="AV666" s="58"/>
      <c r="AW666" s="58"/>
    </row>
    <row r="667" spans="1:49" ht="15.75" customHeight="1" x14ac:dyDescent="0.2">
      <c r="A667" s="58"/>
      <c r="B667" s="58"/>
      <c r="C667" s="58"/>
      <c r="D667" s="58"/>
      <c r="E667" s="58"/>
      <c r="F667" s="58"/>
      <c r="G667" s="58"/>
      <c r="H667" s="58"/>
      <c r="I667" s="58"/>
      <c r="J667" s="58"/>
      <c r="K667" s="58"/>
      <c r="L667" s="58"/>
      <c r="M667" s="58"/>
      <c r="N667" s="58"/>
      <c r="O667" s="58"/>
      <c r="P667" s="58"/>
      <c r="Q667" s="58"/>
      <c r="R667" s="58"/>
      <c r="S667" s="58"/>
      <c r="T667" s="58"/>
      <c r="U667" s="58"/>
      <c r="V667" s="58"/>
      <c r="W667" s="58"/>
      <c r="X667" s="58"/>
      <c r="Y667" s="58"/>
      <c r="Z667" s="58"/>
      <c r="AA667" s="58"/>
      <c r="AB667" s="58"/>
      <c r="AC667" s="58"/>
      <c r="AD667" s="58"/>
      <c r="AE667" s="58"/>
      <c r="AF667" s="58"/>
      <c r="AG667" s="58"/>
      <c r="AH667" s="58"/>
      <c r="AI667" s="58"/>
      <c r="AJ667" s="58"/>
      <c r="AK667" s="58"/>
      <c r="AL667" s="58"/>
      <c r="AM667" s="58"/>
      <c r="AN667" s="58"/>
      <c r="AO667" s="58"/>
      <c r="AP667" s="58"/>
      <c r="AQ667" s="58"/>
      <c r="AR667" s="58"/>
      <c r="AS667" s="58"/>
      <c r="AT667" s="58"/>
      <c r="AU667" s="58"/>
      <c r="AV667" s="58"/>
      <c r="AW667" s="58"/>
    </row>
    <row r="668" spans="1:49" ht="15.75" customHeight="1" x14ac:dyDescent="0.2">
      <c r="A668" s="58"/>
      <c r="B668" s="58"/>
      <c r="C668" s="58"/>
      <c r="D668" s="58"/>
      <c r="E668" s="58"/>
      <c r="F668" s="58"/>
      <c r="G668" s="58"/>
      <c r="H668" s="58"/>
      <c r="I668" s="58"/>
      <c r="J668" s="58"/>
      <c r="K668" s="58"/>
      <c r="L668" s="58"/>
      <c r="M668" s="58"/>
      <c r="N668" s="58"/>
      <c r="O668" s="58"/>
      <c r="P668" s="58"/>
      <c r="Q668" s="58"/>
      <c r="R668" s="58"/>
      <c r="S668" s="58"/>
      <c r="T668" s="58"/>
      <c r="U668" s="58"/>
      <c r="V668" s="58"/>
      <c r="W668" s="58"/>
      <c r="X668" s="58"/>
      <c r="Y668" s="58"/>
      <c r="Z668" s="58"/>
      <c r="AA668" s="58"/>
      <c r="AB668" s="58"/>
      <c r="AC668" s="58"/>
      <c r="AD668" s="58"/>
      <c r="AE668" s="58"/>
      <c r="AF668" s="58"/>
      <c r="AG668" s="58"/>
      <c r="AH668" s="58"/>
      <c r="AI668" s="58"/>
      <c r="AJ668" s="58"/>
      <c r="AK668" s="58"/>
      <c r="AL668" s="58"/>
      <c r="AM668" s="58"/>
      <c r="AN668" s="58"/>
      <c r="AO668" s="58"/>
      <c r="AP668" s="58"/>
      <c r="AQ668" s="58"/>
      <c r="AR668" s="58"/>
      <c r="AS668" s="58"/>
      <c r="AT668" s="58"/>
      <c r="AU668" s="58"/>
      <c r="AV668" s="58"/>
      <c r="AW668" s="58"/>
    </row>
    <row r="669" spans="1:49" ht="15.75" customHeight="1" x14ac:dyDescent="0.2">
      <c r="A669" s="58"/>
      <c r="B669" s="58"/>
      <c r="C669" s="58"/>
      <c r="D669" s="58"/>
      <c r="E669" s="58"/>
      <c r="F669" s="58"/>
      <c r="G669" s="58"/>
      <c r="H669" s="58"/>
      <c r="I669" s="58"/>
      <c r="J669" s="58"/>
      <c r="K669" s="58"/>
      <c r="L669" s="58"/>
      <c r="M669" s="58"/>
      <c r="N669" s="58"/>
      <c r="O669" s="58"/>
      <c r="P669" s="58"/>
      <c r="Q669" s="58"/>
      <c r="R669" s="58"/>
      <c r="S669" s="58"/>
      <c r="T669" s="58"/>
      <c r="U669" s="58"/>
      <c r="V669" s="58"/>
      <c r="W669" s="58"/>
      <c r="X669" s="58"/>
      <c r="Y669" s="58"/>
      <c r="Z669" s="58"/>
      <c r="AA669" s="58"/>
      <c r="AB669" s="58"/>
      <c r="AC669" s="58"/>
      <c r="AD669" s="58"/>
      <c r="AE669" s="58"/>
      <c r="AF669" s="58"/>
      <c r="AG669" s="58"/>
      <c r="AH669" s="58"/>
      <c r="AI669" s="58"/>
      <c r="AJ669" s="58"/>
      <c r="AK669" s="58"/>
      <c r="AL669" s="58"/>
      <c r="AM669" s="58"/>
      <c r="AN669" s="58"/>
      <c r="AO669" s="58"/>
      <c r="AP669" s="58"/>
      <c r="AQ669" s="58"/>
      <c r="AR669" s="58"/>
      <c r="AS669" s="58"/>
      <c r="AT669" s="58"/>
      <c r="AU669" s="58"/>
      <c r="AV669" s="58"/>
      <c r="AW669" s="58"/>
    </row>
    <row r="670" spans="1:49" ht="15.75" customHeight="1" x14ac:dyDescent="0.2">
      <c r="A670" s="58"/>
      <c r="B670" s="58"/>
      <c r="C670" s="58"/>
      <c r="D670" s="58"/>
      <c r="E670" s="58"/>
      <c r="F670" s="58"/>
      <c r="G670" s="58"/>
      <c r="H670" s="58"/>
      <c r="I670" s="58"/>
      <c r="J670" s="58"/>
      <c r="K670" s="58"/>
      <c r="L670" s="58"/>
      <c r="M670" s="58"/>
      <c r="N670" s="58"/>
      <c r="O670" s="58"/>
      <c r="P670" s="58"/>
      <c r="Q670" s="58"/>
      <c r="R670" s="58"/>
      <c r="S670" s="58"/>
      <c r="T670" s="58"/>
      <c r="U670" s="58"/>
      <c r="V670" s="58"/>
      <c r="W670" s="58"/>
      <c r="X670" s="58"/>
      <c r="Y670" s="58"/>
      <c r="Z670" s="58"/>
      <c r="AA670" s="58"/>
      <c r="AB670" s="58"/>
      <c r="AC670" s="58"/>
      <c r="AD670" s="58"/>
      <c r="AE670" s="58"/>
      <c r="AF670" s="58"/>
      <c r="AG670" s="58"/>
      <c r="AH670" s="58"/>
      <c r="AI670" s="58"/>
      <c r="AJ670" s="58"/>
      <c r="AK670" s="58"/>
      <c r="AL670" s="58"/>
      <c r="AM670" s="58"/>
      <c r="AN670" s="58"/>
      <c r="AO670" s="58"/>
      <c r="AP670" s="58"/>
      <c r="AQ670" s="58"/>
      <c r="AR670" s="58"/>
      <c r="AS670" s="58"/>
      <c r="AT670" s="58"/>
      <c r="AU670" s="58"/>
      <c r="AV670" s="58"/>
      <c r="AW670" s="58"/>
    </row>
    <row r="671" spans="1:49" ht="15.75" customHeight="1" x14ac:dyDescent="0.2">
      <c r="A671" s="58"/>
      <c r="B671" s="58"/>
      <c r="C671" s="58"/>
      <c r="D671" s="58"/>
      <c r="E671" s="58"/>
      <c r="F671" s="58"/>
      <c r="G671" s="58"/>
      <c r="H671" s="58"/>
      <c r="I671" s="58"/>
      <c r="J671" s="58"/>
      <c r="K671" s="58"/>
      <c r="L671" s="58"/>
      <c r="M671" s="58"/>
      <c r="N671" s="58"/>
      <c r="O671" s="58"/>
      <c r="P671" s="58"/>
      <c r="Q671" s="58"/>
      <c r="R671" s="58"/>
      <c r="S671" s="58"/>
      <c r="T671" s="58"/>
      <c r="U671" s="58"/>
      <c r="V671" s="58"/>
      <c r="W671" s="58"/>
      <c r="X671" s="58"/>
      <c r="Y671" s="58"/>
      <c r="Z671" s="58"/>
      <c r="AA671" s="58"/>
      <c r="AB671" s="58"/>
      <c r="AC671" s="58"/>
      <c r="AD671" s="58"/>
      <c r="AE671" s="58"/>
      <c r="AF671" s="58"/>
      <c r="AG671" s="58"/>
      <c r="AH671" s="58"/>
      <c r="AI671" s="58"/>
      <c r="AJ671" s="58"/>
      <c r="AK671" s="58"/>
      <c r="AL671" s="58"/>
      <c r="AM671" s="58"/>
      <c r="AN671" s="58"/>
      <c r="AO671" s="58"/>
      <c r="AP671" s="58"/>
      <c r="AQ671" s="58"/>
      <c r="AR671" s="58"/>
      <c r="AS671" s="58"/>
      <c r="AT671" s="58"/>
      <c r="AU671" s="58"/>
      <c r="AV671" s="58"/>
      <c r="AW671" s="58"/>
    </row>
    <row r="672" spans="1:49" ht="15.75" customHeight="1" x14ac:dyDescent="0.2">
      <c r="A672" s="58"/>
      <c r="B672" s="58"/>
      <c r="C672" s="58"/>
      <c r="D672" s="58"/>
      <c r="E672" s="58"/>
      <c r="F672" s="58"/>
      <c r="G672" s="58"/>
      <c r="H672" s="58"/>
      <c r="I672" s="58"/>
      <c r="J672" s="58"/>
      <c r="K672" s="58"/>
      <c r="L672" s="58"/>
      <c r="M672" s="58"/>
      <c r="N672" s="58"/>
      <c r="O672" s="58"/>
      <c r="P672" s="58"/>
      <c r="Q672" s="58"/>
      <c r="R672" s="58"/>
      <c r="S672" s="58"/>
      <c r="T672" s="58"/>
      <c r="U672" s="58"/>
      <c r="V672" s="58"/>
      <c r="W672" s="58"/>
      <c r="X672" s="58"/>
      <c r="Y672" s="58"/>
      <c r="Z672" s="58"/>
      <c r="AA672" s="58"/>
      <c r="AB672" s="58"/>
      <c r="AC672" s="58"/>
      <c r="AD672" s="58"/>
      <c r="AE672" s="58"/>
      <c r="AF672" s="58"/>
      <c r="AG672" s="58"/>
      <c r="AH672" s="58"/>
      <c r="AI672" s="58"/>
      <c r="AJ672" s="58"/>
      <c r="AK672" s="58"/>
      <c r="AL672" s="58"/>
      <c r="AM672" s="58"/>
      <c r="AN672" s="58"/>
      <c r="AO672" s="58"/>
      <c r="AP672" s="58"/>
      <c r="AQ672" s="58"/>
      <c r="AR672" s="58"/>
      <c r="AS672" s="58"/>
      <c r="AT672" s="58"/>
      <c r="AU672" s="58"/>
      <c r="AV672" s="58"/>
      <c r="AW672" s="58"/>
    </row>
    <row r="673" spans="1:49" ht="15.75" customHeight="1" x14ac:dyDescent="0.2">
      <c r="A673" s="58"/>
      <c r="B673" s="58"/>
      <c r="C673" s="58"/>
      <c r="D673" s="58"/>
      <c r="E673" s="58"/>
      <c r="F673" s="58"/>
      <c r="G673" s="58"/>
      <c r="H673" s="58"/>
      <c r="I673" s="58"/>
      <c r="J673" s="58"/>
      <c r="K673" s="58"/>
      <c r="L673" s="58"/>
      <c r="M673" s="58"/>
      <c r="N673" s="58"/>
      <c r="O673" s="58"/>
      <c r="P673" s="58"/>
      <c r="Q673" s="58"/>
      <c r="R673" s="58"/>
      <c r="S673" s="58"/>
      <c r="T673" s="58"/>
      <c r="U673" s="58"/>
      <c r="V673" s="58"/>
      <c r="W673" s="58"/>
      <c r="X673" s="58"/>
      <c r="Y673" s="58"/>
      <c r="Z673" s="58"/>
      <c r="AA673" s="58"/>
      <c r="AB673" s="58"/>
      <c r="AC673" s="58"/>
      <c r="AD673" s="58"/>
      <c r="AE673" s="58"/>
      <c r="AF673" s="58"/>
      <c r="AG673" s="58"/>
      <c r="AH673" s="58"/>
      <c r="AI673" s="58"/>
      <c r="AJ673" s="58"/>
      <c r="AK673" s="58"/>
      <c r="AL673" s="58"/>
      <c r="AM673" s="58"/>
      <c r="AN673" s="58"/>
      <c r="AO673" s="58"/>
      <c r="AP673" s="58"/>
      <c r="AQ673" s="58"/>
      <c r="AR673" s="58"/>
      <c r="AS673" s="58"/>
      <c r="AT673" s="58"/>
      <c r="AU673" s="58"/>
      <c r="AV673" s="58"/>
      <c r="AW673" s="58"/>
    </row>
    <row r="674" spans="1:49" ht="15.75" customHeight="1" x14ac:dyDescent="0.2">
      <c r="A674" s="58"/>
      <c r="B674" s="58"/>
      <c r="C674" s="58"/>
      <c r="D674" s="58"/>
      <c r="E674" s="58"/>
      <c r="F674" s="58"/>
      <c r="G674" s="58"/>
      <c r="H674" s="58"/>
      <c r="I674" s="58"/>
      <c r="J674" s="58"/>
      <c r="K674" s="58"/>
      <c r="L674" s="58"/>
      <c r="M674" s="58"/>
      <c r="N674" s="58"/>
      <c r="O674" s="58"/>
      <c r="P674" s="58"/>
      <c r="Q674" s="58"/>
      <c r="R674" s="58"/>
      <c r="S674" s="58"/>
      <c r="T674" s="58"/>
      <c r="U674" s="58"/>
      <c r="V674" s="58"/>
      <c r="W674" s="58"/>
      <c r="X674" s="58"/>
      <c r="Y674" s="58"/>
      <c r="Z674" s="58"/>
      <c r="AA674" s="58"/>
      <c r="AB674" s="58"/>
      <c r="AC674" s="58"/>
      <c r="AD674" s="58"/>
      <c r="AE674" s="58"/>
      <c r="AF674" s="58"/>
      <c r="AG674" s="58"/>
      <c r="AH674" s="58"/>
      <c r="AI674" s="58"/>
      <c r="AJ674" s="58"/>
      <c r="AK674" s="58"/>
      <c r="AL674" s="58"/>
      <c r="AM674" s="58"/>
      <c r="AN674" s="58"/>
      <c r="AO674" s="58"/>
      <c r="AP674" s="58"/>
      <c r="AQ674" s="58"/>
      <c r="AR674" s="58"/>
      <c r="AS674" s="58"/>
      <c r="AT674" s="58"/>
      <c r="AU674" s="58"/>
      <c r="AV674" s="58"/>
      <c r="AW674" s="58"/>
    </row>
    <row r="675" spans="1:49" ht="15.75" customHeight="1" x14ac:dyDescent="0.2">
      <c r="A675" s="58"/>
      <c r="B675" s="58"/>
      <c r="C675" s="58"/>
      <c r="D675" s="58"/>
      <c r="E675" s="58"/>
      <c r="F675" s="58"/>
      <c r="G675" s="58"/>
      <c r="H675" s="58"/>
      <c r="I675" s="58"/>
      <c r="J675" s="58"/>
      <c r="K675" s="58"/>
      <c r="L675" s="58"/>
      <c r="M675" s="58"/>
      <c r="N675" s="58"/>
      <c r="O675" s="58"/>
      <c r="P675" s="58"/>
      <c r="Q675" s="58"/>
      <c r="R675" s="58"/>
      <c r="S675" s="58"/>
      <c r="T675" s="58"/>
      <c r="U675" s="58"/>
      <c r="V675" s="58"/>
      <c r="W675" s="58"/>
      <c r="X675" s="58"/>
      <c r="Y675" s="58"/>
      <c r="Z675" s="58"/>
      <c r="AA675" s="58"/>
      <c r="AB675" s="58"/>
      <c r="AC675" s="58"/>
      <c r="AD675" s="58"/>
      <c r="AE675" s="58"/>
      <c r="AF675" s="58"/>
      <c r="AG675" s="58"/>
      <c r="AH675" s="58"/>
      <c r="AI675" s="58"/>
      <c r="AJ675" s="58"/>
      <c r="AK675" s="58"/>
      <c r="AL675" s="58"/>
      <c r="AM675" s="58"/>
      <c r="AN675" s="58"/>
      <c r="AO675" s="58"/>
      <c r="AP675" s="58"/>
      <c r="AQ675" s="58"/>
      <c r="AR675" s="58"/>
      <c r="AS675" s="58"/>
      <c r="AT675" s="58"/>
      <c r="AU675" s="58"/>
      <c r="AV675" s="58"/>
      <c r="AW675" s="58"/>
    </row>
    <row r="676" spans="1:49" ht="15.75" customHeight="1" x14ac:dyDescent="0.2">
      <c r="A676" s="58"/>
      <c r="B676" s="58"/>
      <c r="C676" s="58"/>
      <c r="D676" s="58"/>
      <c r="E676" s="58"/>
      <c r="F676" s="58"/>
      <c r="G676" s="58"/>
      <c r="H676" s="58"/>
      <c r="I676" s="58"/>
      <c r="J676" s="58"/>
      <c r="K676" s="58"/>
      <c r="L676" s="58"/>
      <c r="M676" s="58"/>
      <c r="N676" s="58"/>
      <c r="O676" s="58"/>
      <c r="P676" s="58"/>
      <c r="Q676" s="58"/>
      <c r="R676" s="58"/>
      <c r="S676" s="58"/>
      <c r="T676" s="58"/>
      <c r="U676" s="58"/>
      <c r="V676" s="58"/>
      <c r="W676" s="58"/>
      <c r="X676" s="58"/>
      <c r="Y676" s="58"/>
      <c r="Z676" s="58"/>
      <c r="AA676" s="58"/>
      <c r="AB676" s="58"/>
      <c r="AC676" s="58"/>
      <c r="AD676" s="58"/>
      <c r="AE676" s="58"/>
      <c r="AF676" s="58"/>
      <c r="AG676" s="58"/>
      <c r="AH676" s="58"/>
      <c r="AI676" s="58"/>
      <c r="AJ676" s="58"/>
      <c r="AK676" s="58"/>
      <c r="AL676" s="58"/>
      <c r="AM676" s="58"/>
      <c r="AN676" s="58"/>
      <c r="AO676" s="58"/>
      <c r="AP676" s="58"/>
      <c r="AQ676" s="58"/>
      <c r="AR676" s="58"/>
      <c r="AS676" s="58"/>
      <c r="AT676" s="58"/>
      <c r="AU676" s="58"/>
      <c r="AV676" s="58"/>
      <c r="AW676" s="58"/>
    </row>
    <row r="677" spans="1:49" ht="15.75" customHeight="1" x14ac:dyDescent="0.2">
      <c r="A677" s="58"/>
      <c r="B677" s="58"/>
      <c r="C677" s="58"/>
      <c r="D677" s="58"/>
      <c r="E677" s="58"/>
      <c r="F677" s="58"/>
      <c r="G677" s="58"/>
      <c r="H677" s="58"/>
      <c r="I677" s="58"/>
      <c r="J677" s="58"/>
      <c r="K677" s="58"/>
      <c r="L677" s="58"/>
      <c r="M677" s="58"/>
      <c r="N677" s="58"/>
      <c r="O677" s="58"/>
      <c r="P677" s="58"/>
      <c r="Q677" s="58"/>
      <c r="R677" s="58"/>
      <c r="S677" s="58"/>
      <c r="T677" s="58"/>
      <c r="U677" s="58"/>
      <c r="V677" s="58"/>
      <c r="W677" s="58"/>
      <c r="X677" s="58"/>
      <c r="Y677" s="58"/>
      <c r="Z677" s="58"/>
      <c r="AA677" s="58"/>
      <c r="AB677" s="58"/>
      <c r="AC677" s="58"/>
      <c r="AD677" s="58"/>
      <c r="AE677" s="58"/>
      <c r="AF677" s="58"/>
      <c r="AG677" s="58"/>
      <c r="AH677" s="58"/>
      <c r="AI677" s="58"/>
      <c r="AJ677" s="58"/>
      <c r="AK677" s="58"/>
      <c r="AL677" s="58"/>
      <c r="AM677" s="58"/>
      <c r="AN677" s="58"/>
      <c r="AO677" s="58"/>
      <c r="AP677" s="58"/>
      <c r="AQ677" s="58"/>
      <c r="AR677" s="58"/>
      <c r="AS677" s="58"/>
      <c r="AT677" s="58"/>
      <c r="AU677" s="58"/>
      <c r="AV677" s="58"/>
      <c r="AW677" s="58"/>
    </row>
    <row r="678" spans="1:49" ht="15.75" customHeight="1" x14ac:dyDescent="0.2">
      <c r="A678" s="58"/>
      <c r="B678" s="58"/>
      <c r="C678" s="58"/>
      <c r="D678" s="58"/>
      <c r="E678" s="58"/>
      <c r="F678" s="58"/>
      <c r="G678" s="58"/>
      <c r="H678" s="58"/>
      <c r="I678" s="58"/>
      <c r="J678" s="58"/>
      <c r="K678" s="58"/>
      <c r="L678" s="58"/>
      <c r="M678" s="58"/>
      <c r="N678" s="58"/>
      <c r="O678" s="58"/>
      <c r="P678" s="58"/>
      <c r="Q678" s="58"/>
      <c r="R678" s="58"/>
      <c r="S678" s="58"/>
      <c r="T678" s="58"/>
      <c r="U678" s="58"/>
      <c r="V678" s="58"/>
      <c r="W678" s="58"/>
      <c r="X678" s="58"/>
      <c r="Y678" s="58"/>
      <c r="Z678" s="58"/>
      <c r="AA678" s="58"/>
      <c r="AB678" s="58"/>
      <c r="AC678" s="58"/>
      <c r="AD678" s="58"/>
      <c r="AE678" s="58"/>
      <c r="AF678" s="58"/>
      <c r="AG678" s="58"/>
      <c r="AH678" s="58"/>
      <c r="AI678" s="58"/>
      <c r="AJ678" s="58"/>
      <c r="AK678" s="58"/>
      <c r="AL678" s="58"/>
      <c r="AM678" s="58"/>
      <c r="AN678" s="58"/>
      <c r="AO678" s="58"/>
      <c r="AP678" s="58"/>
      <c r="AQ678" s="58"/>
      <c r="AR678" s="58"/>
      <c r="AS678" s="58"/>
      <c r="AT678" s="58"/>
      <c r="AU678" s="58"/>
      <c r="AV678" s="58"/>
      <c r="AW678" s="58"/>
    </row>
    <row r="679" spans="1:49" ht="15.75" customHeight="1" x14ac:dyDescent="0.2">
      <c r="A679" s="58"/>
      <c r="B679" s="58"/>
      <c r="C679" s="58"/>
      <c r="D679" s="58"/>
      <c r="E679" s="58"/>
      <c r="F679" s="58"/>
      <c r="G679" s="58"/>
      <c r="H679" s="58"/>
      <c r="I679" s="58"/>
      <c r="J679" s="58"/>
      <c r="K679" s="58"/>
      <c r="L679" s="58"/>
      <c r="M679" s="58"/>
      <c r="N679" s="58"/>
      <c r="O679" s="58"/>
      <c r="P679" s="58"/>
      <c r="Q679" s="58"/>
      <c r="R679" s="58"/>
      <c r="S679" s="58"/>
      <c r="T679" s="58"/>
      <c r="U679" s="58"/>
      <c r="V679" s="58"/>
      <c r="W679" s="58"/>
      <c r="X679" s="58"/>
      <c r="Y679" s="58"/>
      <c r="Z679" s="58"/>
      <c r="AA679" s="58"/>
      <c r="AB679" s="58"/>
      <c r="AC679" s="58"/>
      <c r="AD679" s="58"/>
      <c r="AE679" s="58"/>
      <c r="AF679" s="58"/>
      <c r="AG679" s="58"/>
      <c r="AH679" s="58"/>
      <c r="AI679" s="58"/>
      <c r="AJ679" s="58"/>
      <c r="AK679" s="58"/>
      <c r="AL679" s="58"/>
      <c r="AM679" s="58"/>
      <c r="AN679" s="58"/>
      <c r="AO679" s="58"/>
      <c r="AP679" s="58"/>
      <c r="AQ679" s="58"/>
      <c r="AR679" s="58"/>
      <c r="AS679" s="58"/>
      <c r="AT679" s="58"/>
      <c r="AU679" s="58"/>
      <c r="AV679" s="58"/>
      <c r="AW679" s="58"/>
    </row>
    <row r="680" spans="1:49" ht="15.75" customHeight="1" x14ac:dyDescent="0.2">
      <c r="A680" s="58"/>
      <c r="B680" s="58"/>
      <c r="C680" s="58"/>
      <c r="D680" s="58"/>
      <c r="E680" s="58"/>
      <c r="F680" s="58"/>
      <c r="G680" s="58"/>
      <c r="H680" s="58"/>
      <c r="I680" s="58"/>
      <c r="J680" s="58"/>
      <c r="K680" s="58"/>
      <c r="L680" s="58"/>
      <c r="M680" s="58"/>
      <c r="N680" s="58"/>
      <c r="O680" s="58"/>
      <c r="P680" s="58"/>
      <c r="Q680" s="58"/>
      <c r="R680" s="58"/>
      <c r="S680" s="58"/>
      <c r="T680" s="58"/>
      <c r="U680" s="58"/>
      <c r="V680" s="58"/>
      <c r="W680" s="58"/>
      <c r="X680" s="58"/>
      <c r="Y680" s="58"/>
      <c r="Z680" s="58"/>
      <c r="AA680" s="58"/>
      <c r="AB680" s="58"/>
      <c r="AC680" s="58"/>
      <c r="AD680" s="58"/>
      <c r="AE680" s="58"/>
      <c r="AF680" s="58"/>
      <c r="AG680" s="58"/>
      <c r="AH680" s="58"/>
      <c r="AI680" s="58"/>
      <c r="AJ680" s="58"/>
      <c r="AK680" s="58"/>
      <c r="AL680" s="58"/>
      <c r="AM680" s="58"/>
      <c r="AN680" s="58"/>
      <c r="AO680" s="58"/>
      <c r="AP680" s="58"/>
      <c r="AQ680" s="58"/>
      <c r="AR680" s="58"/>
      <c r="AS680" s="58"/>
      <c r="AT680" s="58"/>
      <c r="AU680" s="58"/>
      <c r="AV680" s="58"/>
      <c r="AW680" s="58"/>
    </row>
    <row r="681" spans="1:49" ht="15.75" customHeight="1" x14ac:dyDescent="0.2">
      <c r="A681" s="58"/>
      <c r="B681" s="58"/>
      <c r="C681" s="58"/>
      <c r="D681" s="58"/>
      <c r="E681" s="58"/>
      <c r="F681" s="58"/>
      <c r="G681" s="58"/>
      <c r="H681" s="58"/>
      <c r="I681" s="58"/>
      <c r="J681" s="58"/>
      <c r="K681" s="58"/>
      <c r="L681" s="58"/>
      <c r="M681" s="58"/>
      <c r="N681" s="58"/>
      <c r="O681" s="58"/>
      <c r="P681" s="58"/>
      <c r="Q681" s="58"/>
      <c r="R681" s="58"/>
      <c r="S681" s="58"/>
      <c r="T681" s="58"/>
      <c r="U681" s="58"/>
      <c r="V681" s="58"/>
      <c r="W681" s="58"/>
      <c r="X681" s="58"/>
      <c r="Y681" s="58"/>
      <c r="Z681" s="58"/>
      <c r="AA681" s="58"/>
      <c r="AB681" s="58"/>
      <c r="AC681" s="58"/>
      <c r="AD681" s="58"/>
      <c r="AE681" s="58"/>
      <c r="AF681" s="58"/>
      <c r="AG681" s="58"/>
      <c r="AH681" s="58"/>
      <c r="AI681" s="58"/>
      <c r="AJ681" s="58"/>
      <c r="AK681" s="58"/>
      <c r="AL681" s="58"/>
      <c r="AM681" s="58"/>
      <c r="AN681" s="58"/>
      <c r="AO681" s="58"/>
      <c r="AP681" s="58"/>
      <c r="AQ681" s="58"/>
      <c r="AR681" s="58"/>
      <c r="AS681" s="58"/>
      <c r="AT681" s="58"/>
      <c r="AU681" s="58"/>
      <c r="AV681" s="58"/>
      <c r="AW681" s="58"/>
    </row>
    <row r="682" spans="1:49" ht="15.75" customHeight="1" x14ac:dyDescent="0.2">
      <c r="A682" s="58"/>
      <c r="B682" s="58"/>
      <c r="C682" s="58"/>
      <c r="D682" s="58"/>
      <c r="E682" s="58"/>
      <c r="F682" s="58"/>
      <c r="G682" s="58"/>
      <c r="H682" s="58"/>
      <c r="I682" s="58"/>
      <c r="J682" s="58"/>
      <c r="K682" s="58"/>
      <c r="L682" s="58"/>
      <c r="M682" s="58"/>
      <c r="N682" s="58"/>
      <c r="O682" s="58"/>
      <c r="P682" s="58"/>
      <c r="Q682" s="58"/>
      <c r="R682" s="58"/>
      <c r="S682" s="58"/>
      <c r="T682" s="58"/>
      <c r="U682" s="58"/>
      <c r="V682" s="58"/>
      <c r="W682" s="58"/>
      <c r="X682" s="58"/>
      <c r="Y682" s="58"/>
      <c r="Z682" s="58"/>
      <c r="AA682" s="58"/>
      <c r="AB682" s="58"/>
      <c r="AC682" s="58"/>
      <c r="AD682" s="58"/>
      <c r="AE682" s="58"/>
      <c r="AF682" s="58"/>
      <c r="AG682" s="58"/>
      <c r="AH682" s="58"/>
      <c r="AI682" s="58"/>
      <c r="AJ682" s="58"/>
      <c r="AK682" s="58"/>
      <c r="AL682" s="58"/>
      <c r="AM682" s="58"/>
      <c r="AN682" s="58"/>
      <c r="AO682" s="58"/>
      <c r="AP682" s="58"/>
      <c r="AQ682" s="58"/>
      <c r="AR682" s="58"/>
      <c r="AS682" s="58"/>
      <c r="AT682" s="58"/>
      <c r="AU682" s="58"/>
      <c r="AV682" s="58"/>
      <c r="AW682" s="58"/>
    </row>
    <row r="683" spans="1:49" ht="15.75" customHeight="1" x14ac:dyDescent="0.2">
      <c r="A683" s="58"/>
      <c r="B683" s="58"/>
      <c r="C683" s="58"/>
      <c r="D683" s="58"/>
      <c r="E683" s="58"/>
      <c r="F683" s="58"/>
      <c r="G683" s="58"/>
      <c r="H683" s="58"/>
      <c r="I683" s="58"/>
      <c r="J683" s="58"/>
      <c r="K683" s="58"/>
      <c r="L683" s="58"/>
      <c r="M683" s="58"/>
      <c r="N683" s="58"/>
      <c r="O683" s="58"/>
      <c r="P683" s="58"/>
      <c r="Q683" s="58"/>
      <c r="R683" s="58"/>
      <c r="S683" s="58"/>
      <c r="T683" s="58"/>
      <c r="U683" s="58"/>
      <c r="V683" s="58"/>
      <c r="W683" s="58"/>
      <c r="X683" s="58"/>
      <c r="Y683" s="58"/>
      <c r="Z683" s="58"/>
      <c r="AA683" s="58"/>
      <c r="AB683" s="58"/>
      <c r="AC683" s="58"/>
      <c r="AD683" s="58"/>
      <c r="AE683" s="58"/>
      <c r="AF683" s="58"/>
      <c r="AG683" s="58"/>
      <c r="AH683" s="58"/>
      <c r="AI683" s="58"/>
      <c r="AJ683" s="58"/>
      <c r="AK683" s="58"/>
      <c r="AL683" s="58"/>
      <c r="AM683" s="58"/>
      <c r="AN683" s="58"/>
      <c r="AO683" s="58"/>
      <c r="AP683" s="58"/>
      <c r="AQ683" s="58"/>
      <c r="AR683" s="58"/>
      <c r="AS683" s="58"/>
      <c r="AT683" s="58"/>
      <c r="AU683" s="58"/>
      <c r="AV683" s="58"/>
      <c r="AW683" s="58"/>
    </row>
    <row r="684" spans="1:49" ht="15.75" customHeight="1" x14ac:dyDescent="0.2">
      <c r="A684" s="58"/>
      <c r="B684" s="58"/>
      <c r="C684" s="58"/>
      <c r="D684" s="58"/>
      <c r="E684" s="58"/>
      <c r="F684" s="58"/>
      <c r="G684" s="58"/>
      <c r="H684" s="58"/>
      <c r="I684" s="58"/>
      <c r="J684" s="58"/>
      <c r="K684" s="58"/>
      <c r="L684" s="58"/>
      <c r="M684" s="58"/>
      <c r="N684" s="58"/>
      <c r="O684" s="58"/>
      <c r="P684" s="58"/>
      <c r="Q684" s="58"/>
      <c r="R684" s="58"/>
      <c r="S684" s="58"/>
      <c r="T684" s="58"/>
      <c r="U684" s="58"/>
      <c r="V684" s="58"/>
      <c r="W684" s="58"/>
      <c r="X684" s="58"/>
      <c r="Y684" s="58"/>
      <c r="Z684" s="58"/>
      <c r="AA684" s="58"/>
      <c r="AB684" s="58"/>
      <c r="AC684" s="58"/>
      <c r="AD684" s="58"/>
      <c r="AE684" s="58"/>
      <c r="AF684" s="58"/>
      <c r="AG684" s="58"/>
      <c r="AH684" s="58"/>
      <c r="AI684" s="58"/>
      <c r="AJ684" s="58"/>
      <c r="AK684" s="58"/>
      <c r="AL684" s="58"/>
      <c r="AM684" s="58"/>
      <c r="AN684" s="58"/>
      <c r="AO684" s="58"/>
      <c r="AP684" s="58"/>
      <c r="AQ684" s="58"/>
      <c r="AR684" s="58"/>
      <c r="AS684" s="58"/>
      <c r="AT684" s="58"/>
      <c r="AU684" s="58"/>
      <c r="AV684" s="58"/>
      <c r="AW684" s="58"/>
    </row>
    <row r="685" spans="1:49" ht="15.75" customHeight="1" x14ac:dyDescent="0.2">
      <c r="A685" s="58"/>
      <c r="B685" s="58"/>
      <c r="C685" s="58"/>
      <c r="D685" s="58"/>
      <c r="E685" s="58"/>
      <c r="F685" s="58"/>
      <c r="G685" s="58"/>
      <c r="H685" s="58"/>
      <c r="I685" s="58"/>
      <c r="J685" s="58"/>
      <c r="K685" s="58"/>
      <c r="L685" s="58"/>
      <c r="M685" s="58"/>
      <c r="N685" s="58"/>
      <c r="O685" s="58"/>
      <c r="P685" s="58"/>
      <c r="Q685" s="58"/>
      <c r="R685" s="58"/>
      <c r="S685" s="58"/>
      <c r="T685" s="58"/>
      <c r="U685" s="58"/>
      <c r="V685" s="58"/>
      <c r="W685" s="58"/>
      <c r="X685" s="58"/>
      <c r="Y685" s="58"/>
      <c r="Z685" s="58"/>
      <c r="AA685" s="58"/>
      <c r="AB685" s="58"/>
      <c r="AC685" s="58"/>
      <c r="AD685" s="58"/>
      <c r="AE685" s="58"/>
      <c r="AF685" s="58"/>
      <c r="AG685" s="58"/>
      <c r="AH685" s="58"/>
      <c r="AI685" s="58"/>
      <c r="AJ685" s="58"/>
      <c r="AK685" s="58"/>
      <c r="AL685" s="58"/>
      <c r="AM685" s="58"/>
      <c r="AN685" s="58"/>
      <c r="AO685" s="58"/>
      <c r="AP685" s="58"/>
      <c r="AQ685" s="58"/>
      <c r="AR685" s="58"/>
      <c r="AS685" s="58"/>
      <c r="AT685" s="58"/>
      <c r="AU685" s="58"/>
      <c r="AV685" s="58"/>
      <c r="AW685" s="58"/>
    </row>
    <row r="686" spans="1:49" ht="15.75" customHeight="1" x14ac:dyDescent="0.2">
      <c r="A686" s="58"/>
      <c r="B686" s="58"/>
      <c r="C686" s="58"/>
      <c r="D686" s="58"/>
      <c r="E686" s="58"/>
      <c r="F686" s="58"/>
      <c r="G686" s="58"/>
      <c r="H686" s="58"/>
      <c r="I686" s="58"/>
      <c r="J686" s="58"/>
      <c r="K686" s="58"/>
      <c r="L686" s="58"/>
      <c r="M686" s="58"/>
      <c r="N686" s="58"/>
      <c r="O686" s="58"/>
      <c r="P686" s="58"/>
      <c r="Q686" s="58"/>
      <c r="R686" s="58"/>
      <c r="S686" s="58"/>
      <c r="T686" s="58"/>
      <c r="U686" s="58"/>
      <c r="V686" s="58"/>
      <c r="W686" s="58"/>
      <c r="X686" s="58"/>
      <c r="Y686" s="58"/>
      <c r="Z686" s="58"/>
      <c r="AA686" s="58"/>
      <c r="AB686" s="58"/>
      <c r="AC686" s="58"/>
      <c r="AD686" s="58"/>
      <c r="AE686" s="58"/>
      <c r="AF686" s="58"/>
      <c r="AG686" s="58"/>
      <c r="AH686" s="58"/>
      <c r="AI686" s="58"/>
      <c r="AJ686" s="58"/>
      <c r="AK686" s="58"/>
      <c r="AL686" s="58"/>
      <c r="AM686" s="58"/>
      <c r="AN686" s="58"/>
      <c r="AO686" s="58"/>
      <c r="AP686" s="58"/>
      <c r="AQ686" s="58"/>
      <c r="AR686" s="58"/>
      <c r="AS686" s="58"/>
      <c r="AT686" s="58"/>
      <c r="AU686" s="58"/>
      <c r="AV686" s="58"/>
      <c r="AW686" s="58"/>
    </row>
    <row r="687" spans="1:49" ht="15.75" customHeight="1" x14ac:dyDescent="0.2">
      <c r="A687" s="58"/>
      <c r="B687" s="58"/>
      <c r="C687" s="58"/>
      <c r="D687" s="58"/>
      <c r="E687" s="58"/>
      <c r="F687" s="58"/>
      <c r="G687" s="58"/>
      <c r="H687" s="58"/>
      <c r="I687" s="58"/>
      <c r="J687" s="58"/>
      <c r="K687" s="58"/>
      <c r="L687" s="58"/>
      <c r="M687" s="58"/>
      <c r="N687" s="58"/>
      <c r="O687" s="58"/>
      <c r="P687" s="58"/>
      <c r="Q687" s="58"/>
      <c r="R687" s="58"/>
      <c r="S687" s="58"/>
      <c r="T687" s="58"/>
      <c r="U687" s="58"/>
      <c r="V687" s="58"/>
      <c r="W687" s="58"/>
      <c r="X687" s="58"/>
      <c r="Y687" s="58"/>
      <c r="Z687" s="58"/>
      <c r="AA687" s="58"/>
      <c r="AB687" s="58"/>
      <c r="AC687" s="58"/>
      <c r="AD687" s="58"/>
      <c r="AE687" s="58"/>
      <c r="AF687" s="58"/>
      <c r="AG687" s="58"/>
      <c r="AH687" s="58"/>
      <c r="AI687" s="58"/>
      <c r="AJ687" s="58"/>
      <c r="AK687" s="58"/>
      <c r="AL687" s="58"/>
      <c r="AM687" s="58"/>
      <c r="AN687" s="58"/>
      <c r="AO687" s="58"/>
      <c r="AP687" s="58"/>
      <c r="AQ687" s="58"/>
      <c r="AR687" s="58"/>
      <c r="AS687" s="58"/>
      <c r="AT687" s="58"/>
      <c r="AU687" s="58"/>
      <c r="AV687" s="58"/>
      <c r="AW687" s="58"/>
    </row>
    <row r="688" spans="1:49" ht="15.75" customHeight="1" x14ac:dyDescent="0.2">
      <c r="A688" s="58"/>
      <c r="B688" s="58"/>
      <c r="C688" s="58"/>
      <c r="D688" s="58"/>
      <c r="E688" s="58"/>
      <c r="F688" s="58"/>
      <c r="G688" s="58"/>
      <c r="H688" s="58"/>
      <c r="I688" s="58"/>
      <c r="J688" s="58"/>
      <c r="K688" s="58"/>
      <c r="L688" s="58"/>
      <c r="M688" s="58"/>
      <c r="N688" s="58"/>
      <c r="O688" s="58"/>
      <c r="P688" s="58"/>
      <c r="Q688" s="58"/>
      <c r="R688" s="58"/>
      <c r="S688" s="58"/>
      <c r="T688" s="58"/>
      <c r="U688" s="58"/>
      <c r="V688" s="58"/>
      <c r="W688" s="58"/>
      <c r="X688" s="58"/>
      <c r="Y688" s="58"/>
      <c r="Z688" s="58"/>
      <c r="AA688" s="58"/>
      <c r="AB688" s="58"/>
      <c r="AC688" s="58"/>
      <c r="AD688" s="58"/>
      <c r="AE688" s="58"/>
      <c r="AF688" s="58"/>
      <c r="AG688" s="58"/>
      <c r="AH688" s="58"/>
      <c r="AI688" s="58"/>
      <c r="AJ688" s="58"/>
      <c r="AK688" s="58"/>
      <c r="AL688" s="58"/>
      <c r="AM688" s="58"/>
      <c r="AN688" s="58"/>
      <c r="AO688" s="58"/>
      <c r="AP688" s="58"/>
      <c r="AQ688" s="58"/>
      <c r="AR688" s="58"/>
      <c r="AS688" s="58"/>
      <c r="AT688" s="58"/>
      <c r="AU688" s="58"/>
      <c r="AV688" s="58"/>
      <c r="AW688" s="58"/>
    </row>
    <row r="689" spans="1:49" ht="15.75" customHeight="1" x14ac:dyDescent="0.2">
      <c r="A689" s="58"/>
      <c r="B689" s="58"/>
      <c r="C689" s="58"/>
      <c r="D689" s="58"/>
      <c r="E689" s="58"/>
      <c r="F689" s="58"/>
      <c r="G689" s="58"/>
      <c r="H689" s="58"/>
      <c r="I689" s="58"/>
      <c r="J689" s="58"/>
      <c r="K689" s="58"/>
      <c r="L689" s="58"/>
      <c r="M689" s="58"/>
      <c r="N689" s="58"/>
      <c r="O689" s="58"/>
      <c r="P689" s="58"/>
      <c r="Q689" s="58"/>
      <c r="R689" s="58"/>
      <c r="S689" s="58"/>
      <c r="T689" s="58"/>
      <c r="U689" s="58"/>
      <c r="V689" s="58"/>
      <c r="W689" s="58"/>
      <c r="X689" s="58"/>
      <c r="Y689" s="58"/>
      <c r="Z689" s="58"/>
      <c r="AA689" s="58"/>
      <c r="AB689" s="58"/>
      <c r="AC689" s="58"/>
      <c r="AD689" s="58"/>
      <c r="AE689" s="58"/>
      <c r="AF689" s="58"/>
      <c r="AG689" s="58"/>
      <c r="AH689" s="58"/>
      <c r="AI689" s="58"/>
      <c r="AJ689" s="58"/>
      <c r="AK689" s="58"/>
      <c r="AL689" s="58"/>
      <c r="AM689" s="58"/>
      <c r="AN689" s="58"/>
      <c r="AO689" s="58"/>
      <c r="AP689" s="58"/>
      <c r="AQ689" s="58"/>
      <c r="AR689" s="58"/>
      <c r="AS689" s="58"/>
      <c r="AT689" s="58"/>
      <c r="AU689" s="58"/>
      <c r="AV689" s="58"/>
      <c r="AW689" s="58"/>
    </row>
    <row r="690" spans="1:49" ht="15.75" customHeight="1" x14ac:dyDescent="0.2">
      <c r="A690" s="58"/>
      <c r="B690" s="58"/>
      <c r="C690" s="58"/>
      <c r="D690" s="58"/>
      <c r="E690" s="58"/>
      <c r="F690" s="58"/>
      <c r="G690" s="58"/>
      <c r="H690" s="58"/>
      <c r="I690" s="58"/>
      <c r="J690" s="58"/>
      <c r="K690" s="58"/>
      <c r="L690" s="58"/>
      <c r="M690" s="58"/>
      <c r="N690" s="58"/>
      <c r="O690" s="58"/>
      <c r="P690" s="58"/>
      <c r="Q690" s="58"/>
      <c r="R690" s="58"/>
      <c r="S690" s="58"/>
      <c r="T690" s="58"/>
      <c r="U690" s="58"/>
      <c r="V690" s="58"/>
      <c r="W690" s="58"/>
      <c r="X690" s="58"/>
      <c r="Y690" s="58"/>
      <c r="Z690" s="58"/>
      <c r="AA690" s="58"/>
      <c r="AB690" s="58"/>
      <c r="AC690" s="58"/>
      <c r="AD690" s="58"/>
      <c r="AE690" s="58"/>
      <c r="AF690" s="58"/>
      <c r="AG690" s="58"/>
      <c r="AH690" s="58"/>
      <c r="AI690" s="58"/>
      <c r="AJ690" s="58"/>
      <c r="AK690" s="58"/>
      <c r="AL690" s="58"/>
      <c r="AM690" s="58"/>
      <c r="AN690" s="58"/>
      <c r="AO690" s="58"/>
      <c r="AP690" s="58"/>
      <c r="AQ690" s="58"/>
      <c r="AR690" s="58"/>
      <c r="AS690" s="58"/>
      <c r="AT690" s="58"/>
      <c r="AU690" s="58"/>
      <c r="AV690" s="58"/>
      <c r="AW690" s="58"/>
    </row>
    <row r="691" spans="1:49" ht="15.75" customHeight="1" x14ac:dyDescent="0.2">
      <c r="A691" s="58"/>
      <c r="B691" s="58"/>
      <c r="C691" s="58"/>
      <c r="D691" s="58"/>
      <c r="E691" s="58"/>
      <c r="F691" s="58"/>
      <c r="G691" s="58"/>
      <c r="H691" s="58"/>
      <c r="I691" s="58"/>
      <c r="J691" s="58"/>
      <c r="K691" s="58"/>
      <c r="L691" s="58"/>
      <c r="M691" s="58"/>
      <c r="N691" s="58"/>
      <c r="O691" s="58"/>
      <c r="P691" s="58"/>
      <c r="Q691" s="58"/>
      <c r="R691" s="58"/>
      <c r="S691" s="58"/>
      <c r="T691" s="58"/>
      <c r="U691" s="58"/>
      <c r="V691" s="58"/>
      <c r="W691" s="58"/>
      <c r="X691" s="58"/>
      <c r="Y691" s="58"/>
      <c r="Z691" s="58"/>
      <c r="AA691" s="58"/>
      <c r="AB691" s="58"/>
      <c r="AC691" s="58"/>
      <c r="AD691" s="58"/>
      <c r="AE691" s="58"/>
      <c r="AF691" s="58"/>
      <c r="AG691" s="58"/>
      <c r="AH691" s="58"/>
      <c r="AI691" s="58"/>
      <c r="AJ691" s="58"/>
      <c r="AK691" s="58"/>
      <c r="AL691" s="58"/>
      <c r="AM691" s="58"/>
      <c r="AN691" s="58"/>
      <c r="AO691" s="58"/>
      <c r="AP691" s="58"/>
      <c r="AQ691" s="58"/>
      <c r="AR691" s="58"/>
      <c r="AS691" s="58"/>
      <c r="AT691" s="58"/>
      <c r="AU691" s="58"/>
      <c r="AV691" s="58"/>
      <c r="AW691" s="58"/>
    </row>
    <row r="692" spans="1:49" ht="15.75" customHeight="1" x14ac:dyDescent="0.2">
      <c r="A692" s="58"/>
      <c r="B692" s="58"/>
      <c r="C692" s="58"/>
      <c r="D692" s="58"/>
      <c r="E692" s="58"/>
      <c r="F692" s="58"/>
      <c r="G692" s="58"/>
      <c r="H692" s="58"/>
      <c r="I692" s="58"/>
      <c r="J692" s="58"/>
      <c r="K692" s="58"/>
      <c r="L692" s="58"/>
      <c r="M692" s="58"/>
      <c r="N692" s="58"/>
      <c r="O692" s="58"/>
      <c r="P692" s="58"/>
      <c r="Q692" s="58"/>
      <c r="R692" s="58"/>
      <c r="S692" s="58"/>
      <c r="T692" s="58"/>
      <c r="U692" s="58"/>
      <c r="V692" s="58"/>
      <c r="W692" s="58"/>
      <c r="X692" s="58"/>
      <c r="Y692" s="58"/>
      <c r="Z692" s="58"/>
      <c r="AA692" s="58"/>
      <c r="AB692" s="58"/>
      <c r="AC692" s="58"/>
      <c r="AD692" s="58"/>
      <c r="AE692" s="58"/>
      <c r="AF692" s="58"/>
      <c r="AG692" s="58"/>
      <c r="AH692" s="58"/>
      <c r="AI692" s="58"/>
      <c r="AJ692" s="58"/>
      <c r="AK692" s="58"/>
      <c r="AL692" s="58"/>
      <c r="AM692" s="58"/>
      <c r="AN692" s="58"/>
      <c r="AO692" s="58"/>
      <c r="AP692" s="58"/>
      <c r="AQ692" s="58"/>
      <c r="AR692" s="58"/>
      <c r="AS692" s="58"/>
      <c r="AT692" s="58"/>
      <c r="AU692" s="58"/>
      <c r="AV692" s="58"/>
      <c r="AW692" s="58"/>
    </row>
    <row r="693" spans="1:49" ht="15.75" customHeight="1" x14ac:dyDescent="0.2">
      <c r="A693" s="58"/>
      <c r="B693" s="58"/>
      <c r="C693" s="58"/>
      <c r="D693" s="58"/>
      <c r="E693" s="58"/>
      <c r="F693" s="58"/>
      <c r="G693" s="58"/>
      <c r="H693" s="58"/>
      <c r="I693" s="58"/>
      <c r="J693" s="58"/>
      <c r="K693" s="58"/>
      <c r="L693" s="58"/>
      <c r="M693" s="58"/>
      <c r="N693" s="58"/>
      <c r="O693" s="58"/>
      <c r="P693" s="58"/>
      <c r="Q693" s="58"/>
      <c r="R693" s="58"/>
      <c r="S693" s="58"/>
      <c r="T693" s="58"/>
      <c r="U693" s="58"/>
      <c r="V693" s="58"/>
      <c r="W693" s="58"/>
      <c r="X693" s="58"/>
      <c r="Y693" s="58"/>
      <c r="Z693" s="58"/>
      <c r="AA693" s="58"/>
      <c r="AB693" s="58"/>
      <c r="AC693" s="58"/>
      <c r="AD693" s="58"/>
      <c r="AE693" s="58"/>
      <c r="AF693" s="58"/>
      <c r="AG693" s="58"/>
      <c r="AH693" s="58"/>
      <c r="AI693" s="58"/>
      <c r="AJ693" s="58"/>
      <c r="AK693" s="58"/>
      <c r="AL693" s="58"/>
      <c r="AM693" s="58"/>
      <c r="AN693" s="58"/>
      <c r="AO693" s="58"/>
      <c r="AP693" s="58"/>
      <c r="AQ693" s="58"/>
      <c r="AR693" s="58"/>
      <c r="AS693" s="58"/>
      <c r="AT693" s="58"/>
      <c r="AU693" s="58"/>
      <c r="AV693" s="58"/>
      <c r="AW693" s="58"/>
    </row>
    <row r="694" spans="1:49" ht="15.75" customHeight="1" x14ac:dyDescent="0.2">
      <c r="A694" s="58"/>
      <c r="B694" s="58"/>
      <c r="C694" s="58"/>
      <c r="D694" s="58"/>
      <c r="E694" s="58"/>
      <c r="F694" s="58"/>
      <c r="G694" s="58"/>
      <c r="H694" s="58"/>
      <c r="I694" s="58"/>
      <c r="J694" s="58"/>
      <c r="K694" s="58"/>
      <c r="L694" s="58"/>
      <c r="M694" s="58"/>
      <c r="N694" s="58"/>
      <c r="O694" s="58"/>
      <c r="P694" s="58"/>
      <c r="Q694" s="58"/>
      <c r="R694" s="58"/>
      <c r="S694" s="58"/>
      <c r="T694" s="58"/>
      <c r="U694" s="58"/>
      <c r="V694" s="58"/>
      <c r="W694" s="58"/>
      <c r="X694" s="58"/>
      <c r="Y694" s="58"/>
      <c r="Z694" s="58"/>
      <c r="AA694" s="58"/>
      <c r="AB694" s="58"/>
      <c r="AC694" s="58"/>
      <c r="AD694" s="58"/>
      <c r="AE694" s="58"/>
      <c r="AF694" s="58"/>
      <c r="AG694" s="58"/>
      <c r="AH694" s="58"/>
      <c r="AI694" s="58"/>
      <c r="AJ694" s="58"/>
      <c r="AK694" s="58"/>
      <c r="AL694" s="58"/>
      <c r="AM694" s="58"/>
      <c r="AN694" s="58"/>
      <c r="AO694" s="58"/>
      <c r="AP694" s="58"/>
      <c r="AQ694" s="58"/>
      <c r="AR694" s="58"/>
      <c r="AS694" s="58"/>
      <c r="AT694" s="58"/>
      <c r="AU694" s="58"/>
      <c r="AV694" s="58"/>
      <c r="AW694" s="58"/>
    </row>
    <row r="695" spans="1:49" ht="15.75" customHeight="1" x14ac:dyDescent="0.2">
      <c r="A695" s="58"/>
      <c r="B695" s="58"/>
      <c r="C695" s="58"/>
      <c r="D695" s="58"/>
      <c r="E695" s="58"/>
      <c r="F695" s="58"/>
      <c r="G695" s="58"/>
      <c r="H695" s="58"/>
      <c r="I695" s="58"/>
      <c r="J695" s="58"/>
      <c r="K695" s="58"/>
      <c r="L695" s="58"/>
      <c r="M695" s="58"/>
      <c r="N695" s="58"/>
      <c r="O695" s="58"/>
      <c r="P695" s="58"/>
      <c r="Q695" s="58"/>
      <c r="R695" s="58"/>
      <c r="S695" s="58"/>
      <c r="T695" s="58"/>
      <c r="U695" s="58"/>
      <c r="V695" s="58"/>
      <c r="W695" s="58"/>
      <c r="X695" s="58"/>
      <c r="Y695" s="58"/>
      <c r="Z695" s="58"/>
      <c r="AA695" s="58"/>
      <c r="AB695" s="58"/>
      <c r="AC695" s="58"/>
      <c r="AD695" s="58"/>
      <c r="AE695" s="58"/>
      <c r="AF695" s="58"/>
      <c r="AG695" s="58"/>
      <c r="AH695" s="58"/>
      <c r="AI695" s="58"/>
      <c r="AJ695" s="58"/>
      <c r="AK695" s="58"/>
      <c r="AL695" s="58"/>
      <c r="AM695" s="58"/>
      <c r="AN695" s="58"/>
      <c r="AO695" s="58"/>
      <c r="AP695" s="58"/>
      <c r="AQ695" s="58"/>
      <c r="AR695" s="58"/>
      <c r="AS695" s="58"/>
      <c r="AT695" s="58"/>
      <c r="AU695" s="58"/>
      <c r="AV695" s="58"/>
      <c r="AW695" s="58"/>
    </row>
    <row r="696" spans="1:49" ht="15.75" customHeight="1" x14ac:dyDescent="0.2">
      <c r="A696" s="58"/>
      <c r="B696" s="58"/>
      <c r="C696" s="58"/>
      <c r="D696" s="58"/>
      <c r="E696" s="58"/>
      <c r="F696" s="58"/>
      <c r="G696" s="58"/>
      <c r="H696" s="58"/>
      <c r="I696" s="58"/>
      <c r="J696" s="58"/>
      <c r="K696" s="58"/>
      <c r="L696" s="58"/>
      <c r="M696" s="58"/>
      <c r="N696" s="58"/>
      <c r="O696" s="58"/>
      <c r="P696" s="58"/>
      <c r="Q696" s="58"/>
      <c r="R696" s="58"/>
      <c r="S696" s="58"/>
      <c r="T696" s="58"/>
      <c r="U696" s="58"/>
      <c r="V696" s="58"/>
      <c r="W696" s="58"/>
      <c r="X696" s="58"/>
      <c r="Y696" s="58"/>
      <c r="Z696" s="58"/>
      <c r="AA696" s="58"/>
      <c r="AB696" s="58"/>
      <c r="AC696" s="58"/>
      <c r="AD696" s="58"/>
      <c r="AE696" s="58"/>
      <c r="AF696" s="58"/>
      <c r="AG696" s="58"/>
      <c r="AH696" s="58"/>
      <c r="AI696" s="58"/>
      <c r="AJ696" s="58"/>
      <c r="AK696" s="58"/>
      <c r="AL696" s="58"/>
      <c r="AM696" s="58"/>
      <c r="AN696" s="58"/>
      <c r="AO696" s="58"/>
      <c r="AP696" s="58"/>
      <c r="AQ696" s="58"/>
      <c r="AR696" s="58"/>
      <c r="AS696" s="58"/>
      <c r="AT696" s="58"/>
      <c r="AU696" s="58"/>
      <c r="AV696" s="58"/>
      <c r="AW696" s="58"/>
    </row>
    <row r="697" spans="1:49" ht="15.75" customHeight="1" x14ac:dyDescent="0.2">
      <c r="A697" s="58"/>
      <c r="B697" s="58"/>
      <c r="C697" s="58"/>
      <c r="D697" s="58"/>
      <c r="E697" s="58"/>
      <c r="F697" s="58"/>
      <c r="G697" s="58"/>
      <c r="H697" s="58"/>
      <c r="I697" s="58"/>
      <c r="J697" s="58"/>
      <c r="K697" s="58"/>
      <c r="L697" s="58"/>
      <c r="M697" s="58"/>
      <c r="N697" s="58"/>
      <c r="O697" s="58"/>
      <c r="P697" s="58"/>
      <c r="Q697" s="58"/>
      <c r="R697" s="58"/>
      <c r="S697" s="58"/>
      <c r="T697" s="58"/>
      <c r="U697" s="58"/>
      <c r="V697" s="58"/>
      <c r="W697" s="58"/>
      <c r="X697" s="58"/>
      <c r="Y697" s="58"/>
      <c r="Z697" s="58"/>
      <c r="AA697" s="58"/>
      <c r="AB697" s="58"/>
      <c r="AC697" s="58"/>
      <c r="AD697" s="58"/>
      <c r="AE697" s="58"/>
      <c r="AF697" s="58"/>
      <c r="AG697" s="58"/>
      <c r="AH697" s="58"/>
      <c r="AI697" s="58"/>
      <c r="AJ697" s="58"/>
      <c r="AK697" s="58"/>
      <c r="AL697" s="58"/>
      <c r="AM697" s="58"/>
      <c r="AN697" s="58"/>
      <c r="AO697" s="58"/>
      <c r="AP697" s="58"/>
      <c r="AQ697" s="58"/>
      <c r="AR697" s="58"/>
      <c r="AS697" s="58"/>
      <c r="AT697" s="58"/>
      <c r="AU697" s="58"/>
      <c r="AV697" s="58"/>
      <c r="AW697" s="58"/>
    </row>
    <row r="698" spans="1:49" ht="15.75" customHeight="1" x14ac:dyDescent="0.2">
      <c r="A698" s="58"/>
      <c r="B698" s="58"/>
      <c r="C698" s="58"/>
      <c r="D698" s="58"/>
      <c r="E698" s="58"/>
      <c r="F698" s="58"/>
      <c r="G698" s="58"/>
      <c r="H698" s="58"/>
      <c r="I698" s="58"/>
      <c r="J698" s="58"/>
      <c r="K698" s="58"/>
      <c r="L698" s="58"/>
      <c r="M698" s="58"/>
      <c r="N698" s="58"/>
      <c r="O698" s="58"/>
      <c r="P698" s="58"/>
      <c r="Q698" s="58"/>
      <c r="R698" s="58"/>
      <c r="S698" s="58"/>
      <c r="T698" s="58"/>
      <c r="U698" s="58"/>
      <c r="V698" s="58"/>
      <c r="W698" s="58"/>
      <c r="X698" s="58"/>
      <c r="Y698" s="58"/>
      <c r="Z698" s="58"/>
      <c r="AA698" s="58"/>
      <c r="AB698" s="58"/>
      <c r="AC698" s="58"/>
      <c r="AD698" s="58"/>
      <c r="AE698" s="58"/>
      <c r="AF698" s="58"/>
      <c r="AG698" s="58"/>
      <c r="AH698" s="58"/>
      <c r="AI698" s="58"/>
      <c r="AJ698" s="58"/>
      <c r="AK698" s="58"/>
      <c r="AL698" s="58"/>
      <c r="AM698" s="58"/>
      <c r="AN698" s="58"/>
      <c r="AO698" s="58"/>
      <c r="AP698" s="58"/>
      <c r="AQ698" s="58"/>
      <c r="AR698" s="58"/>
      <c r="AS698" s="58"/>
      <c r="AT698" s="58"/>
      <c r="AU698" s="58"/>
      <c r="AV698" s="58"/>
      <c r="AW698" s="58"/>
    </row>
    <row r="699" spans="1:49" ht="15.75" customHeight="1" x14ac:dyDescent="0.2">
      <c r="A699" s="58"/>
      <c r="B699" s="58"/>
      <c r="C699" s="58"/>
      <c r="D699" s="58"/>
      <c r="E699" s="58"/>
      <c r="F699" s="58"/>
      <c r="G699" s="58"/>
      <c r="H699" s="58"/>
      <c r="I699" s="58"/>
      <c r="J699" s="58"/>
      <c r="K699" s="58"/>
      <c r="L699" s="58"/>
      <c r="M699" s="58"/>
      <c r="N699" s="58"/>
      <c r="O699" s="58"/>
      <c r="P699" s="58"/>
      <c r="Q699" s="58"/>
      <c r="R699" s="58"/>
      <c r="S699" s="58"/>
      <c r="T699" s="58"/>
      <c r="U699" s="58"/>
      <c r="V699" s="58"/>
      <c r="W699" s="58"/>
      <c r="X699" s="58"/>
      <c r="Y699" s="58"/>
      <c r="Z699" s="58"/>
      <c r="AA699" s="58"/>
      <c r="AB699" s="58"/>
      <c r="AC699" s="58"/>
      <c r="AD699" s="58"/>
      <c r="AE699" s="58"/>
      <c r="AF699" s="58"/>
      <c r="AG699" s="58"/>
      <c r="AH699" s="58"/>
      <c r="AI699" s="58"/>
      <c r="AJ699" s="58"/>
      <c r="AK699" s="58"/>
      <c r="AL699" s="58"/>
      <c r="AM699" s="58"/>
      <c r="AN699" s="58"/>
      <c r="AO699" s="58"/>
      <c r="AP699" s="58"/>
      <c r="AQ699" s="58"/>
      <c r="AR699" s="58"/>
      <c r="AS699" s="58"/>
      <c r="AT699" s="58"/>
      <c r="AU699" s="58"/>
      <c r="AV699" s="58"/>
      <c r="AW699" s="58"/>
    </row>
    <row r="700" spans="1:49" ht="15.75" customHeight="1" x14ac:dyDescent="0.2">
      <c r="A700" s="58"/>
      <c r="B700" s="58"/>
      <c r="C700" s="58"/>
      <c r="D700" s="58"/>
      <c r="E700" s="58"/>
      <c r="F700" s="58"/>
      <c r="G700" s="58"/>
      <c r="H700" s="58"/>
      <c r="I700" s="58"/>
      <c r="J700" s="58"/>
      <c r="K700" s="58"/>
      <c r="L700" s="58"/>
      <c r="M700" s="58"/>
      <c r="N700" s="58"/>
      <c r="O700" s="58"/>
      <c r="P700" s="58"/>
      <c r="Q700" s="58"/>
      <c r="R700" s="58"/>
      <c r="S700" s="58"/>
      <c r="T700" s="58"/>
      <c r="U700" s="58"/>
      <c r="V700" s="58"/>
      <c r="W700" s="58"/>
      <c r="X700" s="58"/>
      <c r="Y700" s="58"/>
      <c r="Z700" s="58"/>
      <c r="AA700" s="58"/>
      <c r="AB700" s="58"/>
      <c r="AC700" s="58"/>
      <c r="AD700" s="58"/>
      <c r="AE700" s="58"/>
      <c r="AF700" s="58"/>
      <c r="AG700" s="58"/>
      <c r="AH700" s="58"/>
      <c r="AI700" s="58"/>
      <c r="AJ700" s="58"/>
      <c r="AK700" s="58"/>
      <c r="AL700" s="58"/>
      <c r="AM700" s="58"/>
      <c r="AN700" s="58"/>
      <c r="AO700" s="58"/>
      <c r="AP700" s="58"/>
      <c r="AQ700" s="58"/>
      <c r="AR700" s="58"/>
      <c r="AS700" s="58"/>
      <c r="AT700" s="58"/>
      <c r="AU700" s="58"/>
      <c r="AV700" s="58"/>
      <c r="AW700" s="58"/>
    </row>
    <row r="701" spans="1:49" ht="15.75" customHeight="1" x14ac:dyDescent="0.2">
      <c r="A701" s="58"/>
      <c r="B701" s="58"/>
      <c r="C701" s="58"/>
      <c r="D701" s="58"/>
      <c r="E701" s="58"/>
      <c r="F701" s="58"/>
      <c r="G701" s="58"/>
      <c r="H701" s="58"/>
      <c r="I701" s="58"/>
      <c r="J701" s="58"/>
      <c r="K701" s="58"/>
      <c r="L701" s="58"/>
      <c r="M701" s="58"/>
      <c r="N701" s="58"/>
      <c r="O701" s="58"/>
      <c r="P701" s="58"/>
      <c r="Q701" s="58"/>
      <c r="R701" s="58"/>
      <c r="S701" s="58"/>
      <c r="T701" s="58"/>
      <c r="U701" s="58"/>
      <c r="V701" s="58"/>
      <c r="W701" s="58"/>
      <c r="X701" s="58"/>
      <c r="Y701" s="58"/>
      <c r="Z701" s="58"/>
      <c r="AA701" s="58"/>
      <c r="AB701" s="58"/>
      <c r="AC701" s="58"/>
      <c r="AD701" s="58"/>
      <c r="AE701" s="58"/>
      <c r="AF701" s="58"/>
      <c r="AG701" s="58"/>
      <c r="AH701" s="58"/>
      <c r="AI701" s="58"/>
      <c r="AJ701" s="58"/>
      <c r="AK701" s="58"/>
      <c r="AL701" s="58"/>
      <c r="AM701" s="58"/>
      <c r="AN701" s="58"/>
      <c r="AO701" s="58"/>
      <c r="AP701" s="58"/>
      <c r="AQ701" s="58"/>
      <c r="AR701" s="58"/>
      <c r="AS701" s="58"/>
      <c r="AT701" s="58"/>
      <c r="AU701" s="58"/>
      <c r="AV701" s="58"/>
      <c r="AW701" s="58"/>
    </row>
    <row r="702" spans="1:49" ht="15.75" customHeight="1" x14ac:dyDescent="0.2">
      <c r="A702" s="58"/>
      <c r="B702" s="58"/>
      <c r="C702" s="58"/>
      <c r="D702" s="58"/>
      <c r="E702" s="58"/>
      <c r="F702" s="58"/>
      <c r="G702" s="58"/>
      <c r="H702" s="58"/>
      <c r="I702" s="58"/>
      <c r="J702" s="58"/>
      <c r="K702" s="58"/>
      <c r="L702" s="58"/>
      <c r="M702" s="58"/>
      <c r="N702" s="58"/>
      <c r="O702" s="58"/>
      <c r="P702" s="58"/>
      <c r="Q702" s="58"/>
      <c r="R702" s="58"/>
      <c r="S702" s="58"/>
      <c r="T702" s="58"/>
      <c r="U702" s="58"/>
      <c r="V702" s="58"/>
      <c r="W702" s="58"/>
      <c r="X702" s="58"/>
      <c r="Y702" s="58"/>
      <c r="Z702" s="58"/>
      <c r="AA702" s="58"/>
      <c r="AB702" s="58"/>
      <c r="AC702" s="58"/>
      <c r="AD702" s="58"/>
      <c r="AE702" s="58"/>
      <c r="AF702" s="58"/>
      <c r="AG702" s="58"/>
      <c r="AH702" s="58"/>
      <c r="AI702" s="58"/>
      <c r="AJ702" s="58"/>
      <c r="AK702" s="58"/>
      <c r="AL702" s="58"/>
      <c r="AM702" s="58"/>
      <c r="AN702" s="58"/>
      <c r="AO702" s="58"/>
      <c r="AP702" s="58"/>
      <c r="AQ702" s="58"/>
      <c r="AR702" s="58"/>
      <c r="AS702" s="58"/>
      <c r="AT702" s="58"/>
      <c r="AU702" s="58"/>
      <c r="AV702" s="58"/>
      <c r="AW702" s="58"/>
    </row>
    <row r="703" spans="1:49" ht="15.75" customHeight="1" x14ac:dyDescent="0.2">
      <c r="A703" s="58"/>
      <c r="B703" s="58"/>
      <c r="C703" s="58"/>
      <c r="D703" s="58"/>
      <c r="E703" s="58"/>
      <c r="F703" s="58"/>
      <c r="G703" s="58"/>
      <c r="H703" s="58"/>
      <c r="I703" s="58"/>
      <c r="J703" s="58"/>
      <c r="K703" s="58"/>
      <c r="L703" s="58"/>
      <c r="M703" s="58"/>
      <c r="N703" s="58"/>
      <c r="O703" s="58"/>
      <c r="P703" s="58"/>
      <c r="Q703" s="58"/>
      <c r="R703" s="58"/>
      <c r="S703" s="58"/>
      <c r="T703" s="58"/>
      <c r="U703" s="58"/>
      <c r="V703" s="58"/>
      <c r="W703" s="58"/>
      <c r="X703" s="58"/>
      <c r="Y703" s="58"/>
      <c r="Z703" s="58"/>
      <c r="AA703" s="58"/>
      <c r="AB703" s="58"/>
      <c r="AC703" s="58"/>
      <c r="AD703" s="58"/>
      <c r="AE703" s="58"/>
      <c r="AF703" s="58"/>
      <c r="AG703" s="58"/>
      <c r="AH703" s="58"/>
      <c r="AI703" s="58"/>
      <c r="AJ703" s="58"/>
      <c r="AK703" s="58"/>
      <c r="AL703" s="58"/>
      <c r="AM703" s="58"/>
      <c r="AN703" s="58"/>
      <c r="AO703" s="58"/>
      <c r="AP703" s="58"/>
      <c r="AQ703" s="58"/>
      <c r="AR703" s="58"/>
      <c r="AS703" s="58"/>
      <c r="AT703" s="58"/>
      <c r="AU703" s="58"/>
      <c r="AV703" s="58"/>
      <c r="AW703" s="58"/>
    </row>
    <row r="704" spans="1:49" ht="15.75" customHeight="1" x14ac:dyDescent="0.2">
      <c r="A704" s="58"/>
      <c r="B704" s="58"/>
      <c r="C704" s="58"/>
      <c r="D704" s="58"/>
      <c r="E704" s="58"/>
      <c r="F704" s="58"/>
      <c r="G704" s="58"/>
      <c r="H704" s="58"/>
      <c r="I704" s="58"/>
      <c r="J704" s="58"/>
      <c r="K704" s="58"/>
      <c r="L704" s="58"/>
      <c r="M704" s="58"/>
      <c r="N704" s="58"/>
      <c r="O704" s="58"/>
      <c r="P704" s="58"/>
      <c r="Q704" s="58"/>
      <c r="R704" s="58"/>
      <c r="S704" s="58"/>
      <c r="T704" s="58"/>
      <c r="U704" s="58"/>
      <c r="V704" s="58"/>
      <c r="W704" s="58"/>
      <c r="X704" s="58"/>
      <c r="Y704" s="58"/>
      <c r="Z704" s="58"/>
      <c r="AA704" s="58"/>
      <c r="AB704" s="58"/>
      <c r="AC704" s="58"/>
      <c r="AD704" s="58"/>
      <c r="AE704" s="58"/>
      <c r="AF704" s="58"/>
      <c r="AG704" s="58"/>
      <c r="AH704" s="58"/>
      <c r="AI704" s="58"/>
      <c r="AJ704" s="58"/>
      <c r="AK704" s="58"/>
      <c r="AL704" s="58"/>
      <c r="AM704" s="58"/>
      <c r="AN704" s="58"/>
      <c r="AO704" s="58"/>
      <c r="AP704" s="58"/>
      <c r="AQ704" s="58"/>
      <c r="AR704" s="58"/>
      <c r="AS704" s="58"/>
      <c r="AT704" s="58"/>
      <c r="AU704" s="58"/>
      <c r="AV704" s="58"/>
      <c r="AW704" s="58"/>
    </row>
    <row r="705" spans="1:49" ht="15.75" customHeight="1" x14ac:dyDescent="0.2">
      <c r="A705" s="58"/>
      <c r="B705" s="58"/>
      <c r="C705" s="58"/>
      <c r="D705" s="58"/>
      <c r="E705" s="58"/>
      <c r="F705" s="58"/>
      <c r="G705" s="58"/>
      <c r="H705" s="58"/>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c r="AG705" s="58"/>
      <c r="AH705" s="58"/>
      <c r="AI705" s="58"/>
      <c r="AJ705" s="58"/>
      <c r="AK705" s="58"/>
      <c r="AL705" s="58"/>
      <c r="AM705" s="58"/>
      <c r="AN705" s="58"/>
      <c r="AO705" s="58"/>
      <c r="AP705" s="58"/>
      <c r="AQ705" s="58"/>
      <c r="AR705" s="58"/>
      <c r="AS705" s="58"/>
      <c r="AT705" s="58"/>
      <c r="AU705" s="58"/>
      <c r="AV705" s="58"/>
      <c r="AW705" s="58"/>
    </row>
    <row r="706" spans="1:49" ht="15.75" customHeight="1" x14ac:dyDescent="0.2">
      <c r="A706" s="58"/>
      <c r="B706" s="58"/>
      <c r="C706" s="58"/>
      <c r="D706" s="58"/>
      <c r="E706" s="58"/>
      <c r="F706" s="58"/>
      <c r="G706" s="58"/>
      <c r="H706" s="58"/>
      <c r="I706" s="58"/>
      <c r="J706" s="58"/>
      <c r="K706" s="58"/>
      <c r="L706" s="58"/>
      <c r="M706" s="58"/>
      <c r="N706" s="58"/>
      <c r="O706" s="58"/>
      <c r="P706" s="58"/>
      <c r="Q706" s="58"/>
      <c r="R706" s="58"/>
      <c r="S706" s="58"/>
      <c r="T706" s="58"/>
      <c r="U706" s="58"/>
      <c r="V706" s="58"/>
      <c r="W706" s="58"/>
      <c r="X706" s="58"/>
      <c r="Y706" s="58"/>
      <c r="Z706" s="58"/>
      <c r="AA706" s="58"/>
      <c r="AB706" s="58"/>
      <c r="AC706" s="58"/>
      <c r="AD706" s="58"/>
      <c r="AE706" s="58"/>
      <c r="AF706" s="58"/>
      <c r="AG706" s="58"/>
      <c r="AH706" s="58"/>
      <c r="AI706" s="58"/>
      <c r="AJ706" s="58"/>
      <c r="AK706" s="58"/>
      <c r="AL706" s="58"/>
      <c r="AM706" s="58"/>
      <c r="AN706" s="58"/>
      <c r="AO706" s="58"/>
      <c r="AP706" s="58"/>
      <c r="AQ706" s="58"/>
      <c r="AR706" s="58"/>
      <c r="AS706" s="58"/>
      <c r="AT706" s="58"/>
      <c r="AU706" s="58"/>
      <c r="AV706" s="58"/>
      <c r="AW706" s="58"/>
    </row>
    <row r="707" spans="1:49" ht="15.75" customHeight="1" x14ac:dyDescent="0.2">
      <c r="A707" s="58"/>
      <c r="B707" s="58"/>
      <c r="C707" s="58"/>
      <c r="D707" s="58"/>
      <c r="E707" s="58"/>
      <c r="F707" s="58"/>
      <c r="G707" s="58"/>
      <c r="H707" s="58"/>
      <c r="I707" s="58"/>
      <c r="J707" s="58"/>
      <c r="K707" s="58"/>
      <c r="L707" s="58"/>
      <c r="M707" s="58"/>
      <c r="N707" s="58"/>
      <c r="O707" s="58"/>
      <c r="P707" s="58"/>
      <c r="Q707" s="58"/>
      <c r="R707" s="58"/>
      <c r="S707" s="58"/>
      <c r="T707" s="58"/>
      <c r="U707" s="58"/>
      <c r="V707" s="58"/>
      <c r="W707" s="58"/>
      <c r="X707" s="58"/>
      <c r="Y707" s="58"/>
      <c r="Z707" s="58"/>
      <c r="AA707" s="58"/>
      <c r="AB707" s="58"/>
      <c r="AC707" s="58"/>
      <c r="AD707" s="58"/>
      <c r="AE707" s="58"/>
      <c r="AF707" s="58"/>
      <c r="AG707" s="58"/>
      <c r="AH707" s="58"/>
      <c r="AI707" s="58"/>
      <c r="AJ707" s="58"/>
      <c r="AK707" s="58"/>
      <c r="AL707" s="58"/>
      <c r="AM707" s="58"/>
      <c r="AN707" s="58"/>
      <c r="AO707" s="58"/>
      <c r="AP707" s="58"/>
      <c r="AQ707" s="58"/>
      <c r="AR707" s="58"/>
      <c r="AS707" s="58"/>
      <c r="AT707" s="58"/>
      <c r="AU707" s="58"/>
      <c r="AV707" s="58"/>
      <c r="AW707" s="58"/>
    </row>
    <row r="708" spans="1:49" ht="15.75" customHeight="1" x14ac:dyDescent="0.2">
      <c r="A708" s="58"/>
      <c r="B708" s="58"/>
      <c r="C708" s="58"/>
      <c r="D708" s="58"/>
      <c r="E708" s="58"/>
      <c r="F708" s="58"/>
      <c r="G708" s="58"/>
      <c r="H708" s="58"/>
      <c r="I708" s="58"/>
      <c r="J708" s="58"/>
      <c r="K708" s="58"/>
      <c r="L708" s="58"/>
      <c r="M708" s="58"/>
      <c r="N708" s="58"/>
      <c r="O708" s="58"/>
      <c r="P708" s="58"/>
      <c r="Q708" s="58"/>
      <c r="R708" s="58"/>
      <c r="S708" s="58"/>
      <c r="T708" s="58"/>
      <c r="U708" s="58"/>
      <c r="V708" s="58"/>
      <c r="W708" s="58"/>
      <c r="X708" s="58"/>
      <c r="Y708" s="58"/>
      <c r="Z708" s="58"/>
      <c r="AA708" s="58"/>
      <c r="AB708" s="58"/>
      <c r="AC708" s="58"/>
      <c r="AD708" s="58"/>
      <c r="AE708" s="58"/>
      <c r="AF708" s="58"/>
      <c r="AG708" s="58"/>
      <c r="AH708" s="58"/>
      <c r="AI708" s="58"/>
      <c r="AJ708" s="58"/>
      <c r="AK708" s="58"/>
      <c r="AL708" s="58"/>
      <c r="AM708" s="58"/>
      <c r="AN708" s="58"/>
      <c r="AO708" s="58"/>
      <c r="AP708" s="58"/>
      <c r="AQ708" s="58"/>
      <c r="AR708" s="58"/>
      <c r="AS708" s="58"/>
      <c r="AT708" s="58"/>
      <c r="AU708" s="58"/>
      <c r="AV708" s="58"/>
      <c r="AW708" s="58"/>
    </row>
    <row r="709" spans="1:49" ht="15.75" customHeight="1" x14ac:dyDescent="0.2">
      <c r="A709" s="58"/>
      <c r="B709" s="58"/>
      <c r="C709" s="58"/>
      <c r="D709" s="58"/>
      <c r="E709" s="58"/>
      <c r="F709" s="58"/>
      <c r="G709" s="58"/>
      <c r="H709" s="58"/>
      <c r="I709" s="58"/>
      <c r="J709" s="58"/>
      <c r="K709" s="58"/>
      <c r="L709" s="58"/>
      <c r="M709" s="58"/>
      <c r="N709" s="58"/>
      <c r="O709" s="58"/>
      <c r="P709" s="58"/>
      <c r="Q709" s="58"/>
      <c r="R709" s="58"/>
      <c r="S709" s="58"/>
      <c r="T709" s="58"/>
      <c r="U709" s="58"/>
      <c r="V709" s="58"/>
      <c r="W709" s="58"/>
      <c r="X709" s="58"/>
      <c r="Y709" s="58"/>
      <c r="Z709" s="58"/>
      <c r="AA709" s="58"/>
      <c r="AB709" s="58"/>
      <c r="AC709" s="58"/>
      <c r="AD709" s="58"/>
      <c r="AE709" s="58"/>
      <c r="AF709" s="58"/>
      <c r="AG709" s="58"/>
      <c r="AH709" s="58"/>
      <c r="AI709" s="58"/>
      <c r="AJ709" s="58"/>
      <c r="AK709" s="58"/>
      <c r="AL709" s="58"/>
      <c r="AM709" s="58"/>
      <c r="AN709" s="58"/>
      <c r="AO709" s="58"/>
      <c r="AP709" s="58"/>
      <c r="AQ709" s="58"/>
      <c r="AR709" s="58"/>
      <c r="AS709" s="58"/>
      <c r="AT709" s="58"/>
      <c r="AU709" s="58"/>
      <c r="AV709" s="58"/>
      <c r="AW709" s="58"/>
    </row>
    <row r="710" spans="1:49" ht="15.75" customHeight="1" x14ac:dyDescent="0.2">
      <c r="A710" s="58"/>
      <c r="B710" s="58"/>
      <c r="C710" s="58"/>
      <c r="D710" s="58"/>
      <c r="E710" s="58"/>
      <c r="F710" s="58"/>
      <c r="G710" s="58"/>
      <c r="H710" s="58"/>
      <c r="I710" s="58"/>
      <c r="J710" s="58"/>
      <c r="K710" s="58"/>
      <c r="L710" s="58"/>
      <c r="M710" s="58"/>
      <c r="N710" s="58"/>
      <c r="O710" s="58"/>
      <c r="P710" s="58"/>
      <c r="Q710" s="58"/>
      <c r="R710" s="58"/>
      <c r="S710" s="58"/>
      <c r="T710" s="58"/>
      <c r="U710" s="58"/>
      <c r="V710" s="58"/>
      <c r="W710" s="58"/>
      <c r="X710" s="58"/>
      <c r="Y710" s="58"/>
      <c r="Z710" s="58"/>
      <c r="AA710" s="58"/>
      <c r="AB710" s="58"/>
      <c r="AC710" s="58"/>
      <c r="AD710" s="58"/>
      <c r="AE710" s="58"/>
      <c r="AF710" s="58"/>
      <c r="AG710" s="58"/>
      <c r="AH710" s="58"/>
      <c r="AI710" s="58"/>
      <c r="AJ710" s="58"/>
      <c r="AK710" s="58"/>
      <c r="AL710" s="58"/>
      <c r="AM710" s="58"/>
      <c r="AN710" s="58"/>
      <c r="AO710" s="58"/>
      <c r="AP710" s="58"/>
      <c r="AQ710" s="58"/>
      <c r="AR710" s="58"/>
      <c r="AS710" s="58"/>
      <c r="AT710" s="58"/>
      <c r="AU710" s="58"/>
      <c r="AV710" s="58"/>
      <c r="AW710" s="58"/>
    </row>
    <row r="711" spans="1:49" ht="15.75" customHeight="1" x14ac:dyDescent="0.2">
      <c r="A711" s="58"/>
      <c r="B711" s="58"/>
      <c r="C711" s="58"/>
      <c r="D711" s="58"/>
      <c r="E711" s="58"/>
      <c r="F711" s="58"/>
      <c r="G711" s="58"/>
      <c r="H711" s="58"/>
      <c r="I711" s="58"/>
      <c r="J711" s="58"/>
      <c r="K711" s="58"/>
      <c r="L711" s="58"/>
      <c r="M711" s="58"/>
      <c r="N711" s="58"/>
      <c r="O711" s="58"/>
      <c r="P711" s="58"/>
      <c r="Q711" s="58"/>
      <c r="R711" s="58"/>
      <c r="S711" s="58"/>
      <c r="T711" s="58"/>
      <c r="U711" s="58"/>
      <c r="V711" s="58"/>
      <c r="W711" s="58"/>
      <c r="X711" s="58"/>
      <c r="Y711" s="58"/>
      <c r="Z711" s="58"/>
      <c r="AA711" s="58"/>
      <c r="AB711" s="58"/>
      <c r="AC711" s="58"/>
      <c r="AD711" s="58"/>
      <c r="AE711" s="58"/>
      <c r="AF711" s="58"/>
      <c r="AG711" s="58"/>
      <c r="AH711" s="58"/>
      <c r="AI711" s="58"/>
      <c r="AJ711" s="58"/>
      <c r="AK711" s="58"/>
      <c r="AL711" s="58"/>
      <c r="AM711" s="58"/>
      <c r="AN711" s="58"/>
      <c r="AO711" s="58"/>
      <c r="AP711" s="58"/>
      <c r="AQ711" s="58"/>
      <c r="AR711" s="58"/>
      <c r="AS711" s="58"/>
      <c r="AT711" s="58"/>
      <c r="AU711" s="58"/>
      <c r="AV711" s="58"/>
      <c r="AW711" s="58"/>
    </row>
    <row r="712" spans="1:49" ht="15.75" customHeight="1" x14ac:dyDescent="0.2">
      <c r="A712" s="58"/>
      <c r="B712" s="58"/>
      <c r="C712" s="58"/>
      <c r="D712" s="58"/>
      <c r="E712" s="58"/>
      <c r="F712" s="58"/>
      <c r="G712" s="58"/>
      <c r="H712" s="58"/>
      <c r="I712" s="58"/>
      <c r="J712" s="58"/>
      <c r="K712" s="58"/>
      <c r="L712" s="58"/>
      <c r="M712" s="58"/>
      <c r="N712" s="58"/>
      <c r="O712" s="58"/>
      <c r="P712" s="58"/>
      <c r="Q712" s="58"/>
      <c r="R712" s="58"/>
      <c r="S712" s="58"/>
      <c r="T712" s="58"/>
      <c r="U712" s="58"/>
      <c r="V712" s="58"/>
      <c r="W712" s="58"/>
      <c r="X712" s="58"/>
      <c r="Y712" s="58"/>
      <c r="Z712" s="58"/>
      <c r="AA712" s="58"/>
      <c r="AB712" s="58"/>
      <c r="AC712" s="58"/>
      <c r="AD712" s="58"/>
      <c r="AE712" s="58"/>
      <c r="AF712" s="58"/>
      <c r="AG712" s="58"/>
      <c r="AH712" s="58"/>
      <c r="AI712" s="58"/>
      <c r="AJ712" s="58"/>
      <c r="AK712" s="58"/>
      <c r="AL712" s="58"/>
      <c r="AM712" s="58"/>
      <c r="AN712" s="58"/>
      <c r="AO712" s="58"/>
      <c r="AP712" s="58"/>
      <c r="AQ712" s="58"/>
      <c r="AR712" s="58"/>
      <c r="AS712" s="58"/>
      <c r="AT712" s="58"/>
      <c r="AU712" s="58"/>
      <c r="AV712" s="58"/>
      <c r="AW712" s="58"/>
    </row>
    <row r="713" spans="1:49" ht="15.75" customHeight="1" x14ac:dyDescent="0.2">
      <c r="A713" s="58"/>
      <c r="B713" s="58"/>
      <c r="C713" s="58"/>
      <c r="D713" s="58"/>
      <c r="E713" s="58"/>
      <c r="F713" s="58"/>
      <c r="G713" s="58"/>
      <c r="H713" s="58"/>
      <c r="I713" s="58"/>
      <c r="J713" s="58"/>
      <c r="K713" s="58"/>
      <c r="L713" s="58"/>
      <c r="M713" s="58"/>
      <c r="N713" s="58"/>
      <c r="O713" s="58"/>
      <c r="P713" s="58"/>
      <c r="Q713" s="58"/>
      <c r="R713" s="58"/>
      <c r="S713" s="58"/>
      <c r="T713" s="58"/>
      <c r="U713" s="58"/>
      <c r="V713" s="58"/>
      <c r="W713" s="58"/>
      <c r="X713" s="58"/>
      <c r="Y713" s="58"/>
      <c r="Z713" s="58"/>
      <c r="AA713" s="58"/>
      <c r="AB713" s="58"/>
      <c r="AC713" s="58"/>
      <c r="AD713" s="58"/>
      <c r="AE713" s="58"/>
      <c r="AF713" s="58"/>
      <c r="AG713" s="58"/>
      <c r="AH713" s="58"/>
      <c r="AI713" s="58"/>
      <c r="AJ713" s="58"/>
      <c r="AK713" s="58"/>
      <c r="AL713" s="58"/>
      <c r="AM713" s="58"/>
      <c r="AN713" s="58"/>
      <c r="AO713" s="58"/>
      <c r="AP713" s="58"/>
      <c r="AQ713" s="58"/>
      <c r="AR713" s="58"/>
      <c r="AS713" s="58"/>
      <c r="AT713" s="58"/>
      <c r="AU713" s="58"/>
      <c r="AV713" s="58"/>
      <c r="AW713" s="58"/>
    </row>
    <row r="714" spans="1:49" ht="15.75" customHeight="1" x14ac:dyDescent="0.2">
      <c r="A714" s="58"/>
      <c r="B714" s="58"/>
      <c r="C714" s="58"/>
      <c r="D714" s="58"/>
      <c r="E714" s="58"/>
      <c r="F714" s="58"/>
      <c r="G714" s="58"/>
      <c r="H714" s="58"/>
      <c r="I714" s="58"/>
      <c r="J714" s="58"/>
      <c r="K714" s="58"/>
      <c r="L714" s="58"/>
      <c r="M714" s="58"/>
      <c r="N714" s="58"/>
      <c r="O714" s="58"/>
      <c r="P714" s="58"/>
      <c r="Q714" s="58"/>
      <c r="R714" s="58"/>
      <c r="S714" s="58"/>
      <c r="T714" s="58"/>
      <c r="U714" s="58"/>
      <c r="V714" s="58"/>
      <c r="W714" s="58"/>
      <c r="X714" s="58"/>
      <c r="Y714" s="58"/>
      <c r="Z714" s="58"/>
      <c r="AA714" s="58"/>
      <c r="AB714" s="58"/>
      <c r="AC714" s="58"/>
      <c r="AD714" s="58"/>
      <c r="AE714" s="58"/>
      <c r="AF714" s="58"/>
      <c r="AG714" s="58"/>
      <c r="AH714" s="58"/>
      <c r="AI714" s="58"/>
      <c r="AJ714" s="58"/>
      <c r="AK714" s="58"/>
      <c r="AL714" s="58"/>
      <c r="AM714" s="58"/>
      <c r="AN714" s="58"/>
      <c r="AO714" s="58"/>
      <c r="AP714" s="58"/>
      <c r="AQ714" s="58"/>
      <c r="AR714" s="58"/>
      <c r="AS714" s="58"/>
      <c r="AT714" s="58"/>
      <c r="AU714" s="58"/>
      <c r="AV714" s="58"/>
      <c r="AW714" s="58"/>
    </row>
    <row r="715" spans="1:49" ht="15.75" customHeight="1" x14ac:dyDescent="0.2">
      <c r="A715" s="58"/>
      <c r="B715" s="58"/>
      <c r="C715" s="58"/>
      <c r="D715" s="58"/>
      <c r="E715" s="58"/>
      <c r="F715" s="58"/>
      <c r="G715" s="58"/>
      <c r="H715" s="58"/>
      <c r="I715" s="58"/>
      <c r="J715" s="58"/>
      <c r="K715" s="58"/>
      <c r="L715" s="58"/>
      <c r="M715" s="58"/>
      <c r="N715" s="58"/>
      <c r="O715" s="58"/>
      <c r="P715" s="58"/>
      <c r="Q715" s="58"/>
      <c r="R715" s="58"/>
      <c r="S715" s="58"/>
      <c r="T715" s="58"/>
      <c r="U715" s="58"/>
      <c r="V715" s="58"/>
      <c r="W715" s="58"/>
      <c r="X715" s="58"/>
      <c r="Y715" s="58"/>
      <c r="Z715" s="58"/>
      <c r="AA715" s="58"/>
      <c r="AB715" s="58"/>
      <c r="AC715" s="58"/>
      <c r="AD715" s="58"/>
      <c r="AE715" s="58"/>
      <c r="AF715" s="58"/>
      <c r="AG715" s="58"/>
      <c r="AH715" s="58"/>
      <c r="AI715" s="58"/>
      <c r="AJ715" s="58"/>
      <c r="AK715" s="58"/>
      <c r="AL715" s="58"/>
      <c r="AM715" s="58"/>
      <c r="AN715" s="58"/>
      <c r="AO715" s="58"/>
      <c r="AP715" s="58"/>
      <c r="AQ715" s="58"/>
      <c r="AR715" s="58"/>
      <c r="AS715" s="58"/>
      <c r="AT715" s="58"/>
      <c r="AU715" s="58"/>
      <c r="AV715" s="58"/>
      <c r="AW715" s="58"/>
    </row>
    <row r="716" spans="1:49" ht="15.75" customHeight="1" x14ac:dyDescent="0.2">
      <c r="A716" s="58"/>
      <c r="B716" s="58"/>
      <c r="C716" s="58"/>
      <c r="D716" s="58"/>
      <c r="E716" s="58"/>
      <c r="F716" s="58"/>
      <c r="G716" s="58"/>
      <c r="H716" s="58"/>
      <c r="I716" s="58"/>
      <c r="J716" s="58"/>
      <c r="K716" s="58"/>
      <c r="L716" s="58"/>
      <c r="M716" s="58"/>
      <c r="N716" s="58"/>
      <c r="O716" s="58"/>
      <c r="P716" s="58"/>
      <c r="Q716" s="58"/>
      <c r="R716" s="58"/>
      <c r="S716" s="58"/>
      <c r="T716" s="58"/>
      <c r="U716" s="58"/>
      <c r="V716" s="58"/>
      <c r="W716" s="58"/>
      <c r="X716" s="58"/>
      <c r="Y716" s="58"/>
      <c r="Z716" s="58"/>
      <c r="AA716" s="58"/>
      <c r="AB716" s="58"/>
      <c r="AC716" s="58"/>
      <c r="AD716" s="58"/>
      <c r="AE716" s="58"/>
      <c r="AF716" s="58"/>
      <c r="AG716" s="58"/>
      <c r="AH716" s="58"/>
      <c r="AI716" s="58"/>
      <c r="AJ716" s="58"/>
      <c r="AK716" s="58"/>
      <c r="AL716" s="58"/>
      <c r="AM716" s="58"/>
      <c r="AN716" s="58"/>
      <c r="AO716" s="58"/>
      <c r="AP716" s="58"/>
      <c r="AQ716" s="58"/>
      <c r="AR716" s="58"/>
      <c r="AS716" s="58"/>
      <c r="AT716" s="58"/>
      <c r="AU716" s="58"/>
      <c r="AV716" s="58"/>
      <c r="AW716" s="58"/>
    </row>
    <row r="717" spans="1:49" ht="15.75" customHeight="1" x14ac:dyDescent="0.2">
      <c r="A717" s="58"/>
      <c r="B717" s="58"/>
      <c r="C717" s="58"/>
      <c r="D717" s="58"/>
      <c r="E717" s="58"/>
      <c r="F717" s="58"/>
      <c r="G717" s="58"/>
      <c r="H717" s="58"/>
      <c r="I717" s="58"/>
      <c r="J717" s="58"/>
      <c r="K717" s="58"/>
      <c r="L717" s="58"/>
      <c r="M717" s="58"/>
      <c r="N717" s="58"/>
      <c r="O717" s="58"/>
      <c r="P717" s="58"/>
      <c r="Q717" s="58"/>
      <c r="R717" s="58"/>
      <c r="S717" s="58"/>
      <c r="T717" s="58"/>
      <c r="U717" s="58"/>
      <c r="V717" s="58"/>
      <c r="W717" s="58"/>
      <c r="X717" s="58"/>
      <c r="Y717" s="58"/>
      <c r="Z717" s="58"/>
      <c r="AA717" s="58"/>
      <c r="AB717" s="58"/>
      <c r="AC717" s="58"/>
      <c r="AD717" s="58"/>
      <c r="AE717" s="58"/>
      <c r="AF717" s="58"/>
      <c r="AG717" s="58"/>
      <c r="AH717" s="58"/>
      <c r="AI717" s="58"/>
      <c r="AJ717" s="58"/>
      <c r="AK717" s="58"/>
      <c r="AL717" s="58"/>
      <c r="AM717" s="58"/>
      <c r="AN717" s="58"/>
      <c r="AO717" s="58"/>
      <c r="AP717" s="58"/>
      <c r="AQ717" s="58"/>
      <c r="AR717" s="58"/>
      <c r="AS717" s="58"/>
      <c r="AT717" s="58"/>
      <c r="AU717" s="58"/>
      <c r="AV717" s="58"/>
      <c r="AW717" s="58"/>
    </row>
    <row r="718" spans="1:49" ht="15.75" customHeight="1" x14ac:dyDescent="0.2">
      <c r="A718" s="58"/>
      <c r="B718" s="58"/>
      <c r="C718" s="58"/>
      <c r="D718" s="58"/>
      <c r="E718" s="58"/>
      <c r="F718" s="58"/>
      <c r="G718" s="58"/>
      <c r="H718" s="58"/>
      <c r="I718" s="58"/>
      <c r="J718" s="58"/>
      <c r="K718" s="58"/>
      <c r="L718" s="58"/>
      <c r="M718" s="58"/>
      <c r="N718" s="58"/>
      <c r="O718" s="58"/>
      <c r="P718" s="58"/>
      <c r="Q718" s="58"/>
      <c r="R718" s="58"/>
      <c r="S718" s="58"/>
      <c r="T718" s="58"/>
      <c r="U718" s="58"/>
      <c r="V718" s="58"/>
      <c r="W718" s="58"/>
      <c r="X718" s="58"/>
      <c r="Y718" s="58"/>
      <c r="Z718" s="58"/>
      <c r="AA718" s="58"/>
      <c r="AB718" s="58"/>
      <c r="AC718" s="58"/>
      <c r="AD718" s="58"/>
      <c r="AE718" s="58"/>
      <c r="AF718" s="58"/>
      <c r="AG718" s="58"/>
      <c r="AH718" s="58"/>
      <c r="AI718" s="58"/>
      <c r="AJ718" s="58"/>
      <c r="AK718" s="58"/>
      <c r="AL718" s="58"/>
      <c r="AM718" s="58"/>
      <c r="AN718" s="58"/>
      <c r="AO718" s="58"/>
      <c r="AP718" s="58"/>
      <c r="AQ718" s="58"/>
      <c r="AR718" s="58"/>
      <c r="AS718" s="58"/>
      <c r="AT718" s="58"/>
      <c r="AU718" s="58"/>
      <c r="AV718" s="58"/>
      <c r="AW718" s="58"/>
    </row>
    <row r="719" spans="1:49" ht="15.75" customHeight="1" x14ac:dyDescent="0.2">
      <c r="A719" s="58"/>
      <c r="B719" s="58"/>
      <c r="C719" s="58"/>
      <c r="D719" s="58"/>
      <c r="E719" s="58"/>
      <c r="F719" s="58"/>
      <c r="G719" s="58"/>
      <c r="H719" s="58"/>
      <c r="I719" s="58"/>
      <c r="J719" s="58"/>
      <c r="K719" s="58"/>
      <c r="L719" s="58"/>
      <c r="M719" s="58"/>
      <c r="N719" s="58"/>
      <c r="O719" s="58"/>
      <c r="P719" s="58"/>
      <c r="Q719" s="58"/>
      <c r="R719" s="58"/>
      <c r="S719" s="58"/>
      <c r="T719" s="58"/>
      <c r="U719" s="58"/>
      <c r="V719" s="58"/>
      <c r="W719" s="58"/>
      <c r="X719" s="58"/>
      <c r="Y719" s="58"/>
      <c r="Z719" s="58"/>
      <c r="AA719" s="58"/>
      <c r="AB719" s="58"/>
      <c r="AC719" s="58"/>
      <c r="AD719" s="58"/>
      <c r="AE719" s="58"/>
      <c r="AF719" s="58"/>
      <c r="AG719" s="58"/>
      <c r="AH719" s="58"/>
      <c r="AI719" s="58"/>
      <c r="AJ719" s="58"/>
      <c r="AK719" s="58"/>
      <c r="AL719" s="58"/>
      <c r="AM719" s="58"/>
      <c r="AN719" s="58"/>
      <c r="AO719" s="58"/>
      <c r="AP719" s="58"/>
      <c r="AQ719" s="58"/>
      <c r="AR719" s="58"/>
      <c r="AS719" s="58"/>
      <c r="AT719" s="58"/>
      <c r="AU719" s="58"/>
      <c r="AV719" s="58"/>
      <c r="AW719" s="58"/>
    </row>
    <row r="720" spans="1:49" ht="15.75" customHeight="1" x14ac:dyDescent="0.2">
      <c r="A720" s="58"/>
      <c r="B720" s="58"/>
      <c r="C720" s="58"/>
      <c r="D720" s="58"/>
      <c r="E720" s="58"/>
      <c r="F720" s="58"/>
      <c r="G720" s="58"/>
      <c r="H720" s="58"/>
      <c r="I720" s="58"/>
      <c r="J720" s="58"/>
      <c r="K720" s="58"/>
      <c r="L720" s="58"/>
      <c r="M720" s="58"/>
      <c r="N720" s="58"/>
      <c r="O720" s="58"/>
      <c r="P720" s="58"/>
      <c r="Q720" s="58"/>
      <c r="R720" s="58"/>
      <c r="S720" s="58"/>
      <c r="T720" s="58"/>
      <c r="U720" s="58"/>
      <c r="V720" s="58"/>
      <c r="W720" s="58"/>
      <c r="X720" s="58"/>
      <c r="Y720" s="58"/>
      <c r="Z720" s="58"/>
      <c r="AA720" s="58"/>
      <c r="AB720" s="58"/>
      <c r="AC720" s="58"/>
      <c r="AD720" s="58"/>
      <c r="AE720" s="58"/>
      <c r="AF720" s="58"/>
      <c r="AG720" s="58"/>
      <c r="AH720" s="58"/>
      <c r="AI720" s="58"/>
      <c r="AJ720" s="58"/>
      <c r="AK720" s="58"/>
      <c r="AL720" s="58"/>
      <c r="AM720" s="58"/>
      <c r="AN720" s="58"/>
      <c r="AO720" s="58"/>
      <c r="AP720" s="58"/>
      <c r="AQ720" s="58"/>
      <c r="AR720" s="58"/>
      <c r="AS720" s="58"/>
      <c r="AT720" s="58"/>
      <c r="AU720" s="58"/>
      <c r="AV720" s="58"/>
      <c r="AW720" s="58"/>
    </row>
    <row r="721" spans="1:49" ht="15.75" customHeight="1" x14ac:dyDescent="0.2">
      <c r="A721" s="58"/>
      <c r="B721" s="58"/>
      <c r="C721" s="58"/>
      <c r="D721" s="58"/>
      <c r="E721" s="58"/>
      <c r="F721" s="58"/>
      <c r="G721" s="58"/>
      <c r="H721" s="58"/>
      <c r="I721" s="58"/>
      <c r="J721" s="58"/>
      <c r="K721" s="58"/>
      <c r="L721" s="58"/>
      <c r="M721" s="58"/>
      <c r="N721" s="58"/>
      <c r="O721" s="58"/>
      <c r="P721" s="58"/>
      <c r="Q721" s="58"/>
      <c r="R721" s="58"/>
      <c r="S721" s="58"/>
      <c r="T721" s="58"/>
      <c r="U721" s="58"/>
      <c r="V721" s="58"/>
      <c r="W721" s="58"/>
      <c r="X721" s="58"/>
      <c r="Y721" s="58"/>
      <c r="Z721" s="58"/>
      <c r="AA721" s="58"/>
      <c r="AB721" s="58"/>
      <c r="AC721" s="58"/>
      <c r="AD721" s="58"/>
      <c r="AE721" s="58"/>
      <c r="AF721" s="58"/>
      <c r="AG721" s="58"/>
      <c r="AH721" s="58"/>
      <c r="AI721" s="58"/>
      <c r="AJ721" s="58"/>
      <c r="AK721" s="58"/>
      <c r="AL721" s="58"/>
      <c r="AM721" s="58"/>
      <c r="AN721" s="58"/>
      <c r="AO721" s="58"/>
      <c r="AP721" s="58"/>
      <c r="AQ721" s="58"/>
      <c r="AR721" s="58"/>
      <c r="AS721" s="58"/>
      <c r="AT721" s="58"/>
      <c r="AU721" s="58"/>
      <c r="AV721" s="58"/>
      <c r="AW721" s="58"/>
    </row>
    <row r="722" spans="1:49" ht="15.75" customHeight="1" x14ac:dyDescent="0.2">
      <c r="A722" s="58"/>
      <c r="B722" s="58"/>
      <c r="C722" s="58"/>
      <c r="D722" s="58"/>
      <c r="E722" s="58"/>
      <c r="F722" s="58"/>
      <c r="G722" s="58"/>
      <c r="H722" s="58"/>
      <c r="I722" s="58"/>
      <c r="J722" s="58"/>
      <c r="K722" s="58"/>
      <c r="L722" s="58"/>
      <c r="M722" s="58"/>
      <c r="N722" s="58"/>
      <c r="O722" s="58"/>
      <c r="P722" s="58"/>
      <c r="Q722" s="58"/>
      <c r="R722" s="58"/>
      <c r="S722" s="58"/>
      <c r="T722" s="58"/>
      <c r="U722" s="58"/>
      <c r="V722" s="58"/>
      <c r="W722" s="58"/>
      <c r="X722" s="58"/>
      <c r="Y722" s="58"/>
      <c r="Z722" s="58"/>
      <c r="AA722" s="58"/>
      <c r="AB722" s="58"/>
      <c r="AC722" s="58"/>
      <c r="AD722" s="58"/>
      <c r="AE722" s="58"/>
      <c r="AF722" s="58"/>
      <c r="AG722" s="58"/>
      <c r="AH722" s="58"/>
      <c r="AI722" s="58"/>
      <c r="AJ722" s="58"/>
      <c r="AK722" s="58"/>
      <c r="AL722" s="58"/>
      <c r="AM722" s="58"/>
      <c r="AN722" s="58"/>
      <c r="AO722" s="58"/>
      <c r="AP722" s="58"/>
      <c r="AQ722" s="58"/>
      <c r="AR722" s="58"/>
      <c r="AS722" s="58"/>
      <c r="AT722" s="58"/>
      <c r="AU722" s="58"/>
      <c r="AV722" s="58"/>
      <c r="AW722" s="58"/>
    </row>
    <row r="723" spans="1:49" ht="15.75" customHeight="1" x14ac:dyDescent="0.2">
      <c r="A723" s="58"/>
      <c r="B723" s="58"/>
      <c r="C723" s="58"/>
      <c r="D723" s="58"/>
      <c r="E723" s="58"/>
      <c r="F723" s="58"/>
      <c r="G723" s="58"/>
      <c r="H723" s="58"/>
      <c r="I723" s="58"/>
      <c r="J723" s="58"/>
      <c r="K723" s="58"/>
      <c r="L723" s="58"/>
      <c r="M723" s="58"/>
      <c r="N723" s="58"/>
      <c r="O723" s="58"/>
      <c r="P723" s="58"/>
      <c r="Q723" s="58"/>
      <c r="R723" s="58"/>
      <c r="S723" s="58"/>
      <c r="T723" s="58"/>
      <c r="U723" s="58"/>
      <c r="V723" s="58"/>
      <c r="W723" s="58"/>
      <c r="X723" s="58"/>
      <c r="Y723" s="58"/>
      <c r="Z723" s="58"/>
      <c r="AA723" s="58"/>
      <c r="AB723" s="58"/>
      <c r="AC723" s="58"/>
      <c r="AD723" s="58"/>
      <c r="AE723" s="58"/>
      <c r="AF723" s="58"/>
      <c r="AG723" s="58"/>
      <c r="AH723" s="58"/>
      <c r="AI723" s="58"/>
      <c r="AJ723" s="58"/>
      <c r="AK723" s="58"/>
      <c r="AL723" s="58"/>
      <c r="AM723" s="58"/>
      <c r="AN723" s="58"/>
      <c r="AO723" s="58"/>
      <c r="AP723" s="58"/>
      <c r="AQ723" s="58"/>
      <c r="AR723" s="58"/>
      <c r="AS723" s="58"/>
      <c r="AT723" s="58"/>
      <c r="AU723" s="58"/>
      <c r="AV723" s="58"/>
      <c r="AW723" s="58"/>
    </row>
    <row r="724" spans="1:49" ht="15.75" customHeight="1" x14ac:dyDescent="0.2">
      <c r="A724" s="58"/>
      <c r="B724" s="58"/>
      <c r="C724" s="58"/>
      <c r="D724" s="58"/>
      <c r="E724" s="58"/>
      <c r="F724" s="58"/>
      <c r="G724" s="58"/>
      <c r="H724" s="58"/>
      <c r="I724" s="58"/>
      <c r="J724" s="58"/>
      <c r="K724" s="58"/>
      <c r="L724" s="58"/>
      <c r="M724" s="58"/>
      <c r="N724" s="58"/>
      <c r="O724" s="58"/>
      <c r="P724" s="58"/>
      <c r="Q724" s="58"/>
      <c r="R724" s="58"/>
      <c r="S724" s="58"/>
      <c r="T724" s="58"/>
      <c r="U724" s="58"/>
      <c r="V724" s="58"/>
      <c r="W724" s="58"/>
      <c r="X724" s="58"/>
      <c r="Y724" s="58"/>
      <c r="Z724" s="58"/>
      <c r="AA724" s="58"/>
      <c r="AB724" s="58"/>
      <c r="AC724" s="58"/>
      <c r="AD724" s="58"/>
      <c r="AE724" s="58"/>
      <c r="AF724" s="58"/>
      <c r="AG724" s="58"/>
      <c r="AH724" s="58"/>
      <c r="AI724" s="58"/>
      <c r="AJ724" s="58"/>
      <c r="AK724" s="58"/>
      <c r="AL724" s="58"/>
      <c r="AM724" s="58"/>
      <c r="AN724" s="58"/>
      <c r="AO724" s="58"/>
      <c r="AP724" s="58"/>
      <c r="AQ724" s="58"/>
      <c r="AR724" s="58"/>
      <c r="AS724" s="58"/>
      <c r="AT724" s="58"/>
      <c r="AU724" s="58"/>
      <c r="AV724" s="58"/>
      <c r="AW724" s="58"/>
    </row>
    <row r="725" spans="1:49" ht="15.75" customHeight="1" x14ac:dyDescent="0.2">
      <c r="A725" s="58"/>
      <c r="B725" s="58"/>
      <c r="C725" s="58"/>
      <c r="D725" s="58"/>
      <c r="E725" s="58"/>
      <c r="F725" s="58"/>
      <c r="G725" s="58"/>
      <c r="H725" s="58"/>
      <c r="I725" s="58"/>
      <c r="J725" s="58"/>
      <c r="K725" s="58"/>
      <c r="L725" s="58"/>
      <c r="M725" s="58"/>
      <c r="N725" s="58"/>
      <c r="O725" s="58"/>
      <c r="P725" s="58"/>
      <c r="Q725" s="58"/>
      <c r="R725" s="58"/>
      <c r="S725" s="58"/>
      <c r="T725" s="58"/>
      <c r="U725" s="58"/>
      <c r="V725" s="58"/>
      <c r="W725" s="58"/>
      <c r="X725" s="58"/>
      <c r="Y725" s="58"/>
      <c r="Z725" s="58"/>
      <c r="AA725" s="58"/>
      <c r="AB725" s="58"/>
      <c r="AC725" s="58"/>
      <c r="AD725" s="58"/>
      <c r="AE725" s="58"/>
      <c r="AF725" s="58"/>
      <c r="AG725" s="58"/>
      <c r="AH725" s="58"/>
      <c r="AI725" s="58"/>
      <c r="AJ725" s="58"/>
      <c r="AK725" s="58"/>
      <c r="AL725" s="58"/>
      <c r="AM725" s="58"/>
      <c r="AN725" s="58"/>
      <c r="AO725" s="58"/>
      <c r="AP725" s="58"/>
      <c r="AQ725" s="58"/>
      <c r="AR725" s="58"/>
      <c r="AS725" s="58"/>
      <c r="AT725" s="58"/>
      <c r="AU725" s="58"/>
      <c r="AV725" s="58"/>
      <c r="AW725" s="58"/>
    </row>
    <row r="726" spans="1:49" ht="15.75" customHeight="1" x14ac:dyDescent="0.2">
      <c r="A726" s="58"/>
      <c r="B726" s="58"/>
      <c r="C726" s="58"/>
      <c r="D726" s="58"/>
      <c r="E726" s="58"/>
      <c r="F726" s="58"/>
      <c r="G726" s="58"/>
      <c r="H726" s="58"/>
      <c r="I726" s="58"/>
      <c r="J726" s="58"/>
      <c r="K726" s="58"/>
      <c r="L726" s="58"/>
      <c r="M726" s="58"/>
      <c r="N726" s="58"/>
      <c r="O726" s="58"/>
      <c r="P726" s="58"/>
      <c r="Q726" s="58"/>
      <c r="R726" s="58"/>
      <c r="S726" s="58"/>
      <c r="T726" s="58"/>
      <c r="U726" s="58"/>
      <c r="V726" s="58"/>
      <c r="W726" s="58"/>
      <c r="X726" s="58"/>
      <c r="Y726" s="58"/>
      <c r="Z726" s="58"/>
      <c r="AA726" s="58"/>
      <c r="AB726" s="58"/>
      <c r="AC726" s="58"/>
      <c r="AD726" s="58"/>
      <c r="AE726" s="58"/>
      <c r="AF726" s="58"/>
      <c r="AG726" s="58"/>
      <c r="AH726" s="58"/>
      <c r="AI726" s="58"/>
      <c r="AJ726" s="58"/>
      <c r="AK726" s="58"/>
      <c r="AL726" s="58"/>
      <c r="AM726" s="58"/>
      <c r="AN726" s="58"/>
      <c r="AO726" s="58"/>
      <c r="AP726" s="58"/>
      <c r="AQ726" s="58"/>
      <c r="AR726" s="58"/>
      <c r="AS726" s="58"/>
      <c r="AT726" s="58"/>
      <c r="AU726" s="58"/>
      <c r="AV726" s="58"/>
      <c r="AW726" s="58"/>
    </row>
    <row r="727" spans="1:49" ht="15.75" customHeight="1" x14ac:dyDescent="0.2">
      <c r="A727" s="58"/>
      <c r="B727" s="58"/>
      <c r="C727" s="58"/>
      <c r="D727" s="58"/>
      <c r="E727" s="58"/>
      <c r="F727" s="58"/>
      <c r="G727" s="58"/>
      <c r="H727" s="58"/>
      <c r="I727" s="58"/>
      <c r="J727" s="58"/>
      <c r="K727" s="58"/>
      <c r="L727" s="58"/>
      <c r="M727" s="58"/>
      <c r="N727" s="58"/>
      <c r="O727" s="58"/>
      <c r="P727" s="58"/>
      <c r="Q727" s="58"/>
      <c r="R727" s="58"/>
      <c r="S727" s="58"/>
      <c r="T727" s="58"/>
      <c r="U727" s="58"/>
      <c r="V727" s="58"/>
      <c r="W727" s="58"/>
      <c r="X727" s="58"/>
      <c r="Y727" s="58"/>
      <c r="Z727" s="58"/>
      <c r="AA727" s="58"/>
      <c r="AB727" s="58"/>
      <c r="AC727" s="58"/>
      <c r="AD727" s="58"/>
      <c r="AE727" s="58"/>
      <c r="AF727" s="58"/>
      <c r="AG727" s="58"/>
      <c r="AH727" s="58"/>
      <c r="AI727" s="58"/>
      <c r="AJ727" s="58"/>
      <c r="AK727" s="58"/>
      <c r="AL727" s="58"/>
      <c r="AM727" s="58"/>
      <c r="AN727" s="58"/>
      <c r="AO727" s="58"/>
      <c r="AP727" s="58"/>
      <c r="AQ727" s="58"/>
      <c r="AR727" s="58"/>
      <c r="AS727" s="58"/>
      <c r="AT727" s="58"/>
      <c r="AU727" s="58"/>
      <c r="AV727" s="58"/>
      <c r="AW727" s="58"/>
    </row>
    <row r="728" spans="1:49" ht="15.75" customHeight="1" x14ac:dyDescent="0.2">
      <c r="A728" s="58"/>
      <c r="B728" s="58"/>
      <c r="C728" s="58"/>
      <c r="D728" s="58"/>
      <c r="E728" s="58"/>
      <c r="F728" s="58"/>
      <c r="G728" s="58"/>
      <c r="H728" s="58"/>
      <c r="I728" s="58"/>
      <c r="J728" s="58"/>
      <c r="K728" s="58"/>
      <c r="L728" s="58"/>
      <c r="M728" s="58"/>
      <c r="N728" s="58"/>
      <c r="O728" s="58"/>
      <c r="P728" s="58"/>
      <c r="Q728" s="58"/>
      <c r="R728" s="58"/>
      <c r="S728" s="58"/>
      <c r="T728" s="58"/>
      <c r="U728" s="58"/>
      <c r="V728" s="58"/>
      <c r="W728" s="58"/>
      <c r="X728" s="58"/>
      <c r="Y728" s="58"/>
      <c r="Z728" s="58"/>
      <c r="AA728" s="58"/>
      <c r="AB728" s="58"/>
      <c r="AC728" s="58"/>
      <c r="AD728" s="58"/>
      <c r="AE728" s="58"/>
      <c r="AF728" s="58"/>
      <c r="AG728" s="58"/>
      <c r="AH728" s="58"/>
      <c r="AI728" s="58"/>
      <c r="AJ728" s="58"/>
      <c r="AK728" s="58"/>
      <c r="AL728" s="58"/>
      <c r="AM728" s="58"/>
      <c r="AN728" s="58"/>
      <c r="AO728" s="58"/>
      <c r="AP728" s="58"/>
      <c r="AQ728" s="58"/>
      <c r="AR728" s="58"/>
      <c r="AS728" s="58"/>
      <c r="AT728" s="58"/>
      <c r="AU728" s="58"/>
      <c r="AV728" s="58"/>
      <c r="AW728" s="58"/>
    </row>
    <row r="729" spans="1:49" ht="15.75" customHeight="1" x14ac:dyDescent="0.2">
      <c r="A729" s="58"/>
      <c r="B729" s="58"/>
      <c r="C729" s="58"/>
      <c r="D729" s="58"/>
      <c r="E729" s="58"/>
      <c r="F729" s="58"/>
      <c r="G729" s="58"/>
      <c r="H729" s="58"/>
      <c r="I729" s="58"/>
      <c r="J729" s="58"/>
      <c r="K729" s="58"/>
      <c r="L729" s="58"/>
      <c r="M729" s="58"/>
      <c r="N729" s="58"/>
      <c r="O729" s="58"/>
      <c r="P729" s="58"/>
      <c r="Q729" s="58"/>
      <c r="R729" s="58"/>
      <c r="S729" s="58"/>
      <c r="T729" s="58"/>
      <c r="U729" s="58"/>
      <c r="V729" s="58"/>
      <c r="W729" s="58"/>
      <c r="X729" s="58"/>
      <c r="Y729" s="58"/>
      <c r="Z729" s="58"/>
      <c r="AA729" s="58"/>
      <c r="AB729" s="58"/>
      <c r="AC729" s="58"/>
      <c r="AD729" s="58"/>
      <c r="AE729" s="58"/>
      <c r="AF729" s="58"/>
      <c r="AG729" s="58"/>
      <c r="AH729" s="58"/>
      <c r="AI729" s="58"/>
      <c r="AJ729" s="58"/>
      <c r="AK729" s="58"/>
      <c r="AL729" s="58"/>
      <c r="AM729" s="58"/>
      <c r="AN729" s="58"/>
      <c r="AO729" s="58"/>
      <c r="AP729" s="58"/>
      <c r="AQ729" s="58"/>
      <c r="AR729" s="58"/>
      <c r="AS729" s="58"/>
      <c r="AT729" s="58"/>
      <c r="AU729" s="58"/>
      <c r="AV729" s="58"/>
      <c r="AW729" s="58"/>
    </row>
    <row r="730" spans="1:49" ht="15.75" customHeight="1" x14ac:dyDescent="0.2">
      <c r="A730" s="58"/>
      <c r="B730" s="58"/>
      <c r="C730" s="58"/>
      <c r="D730" s="58"/>
      <c r="E730" s="58"/>
      <c r="F730" s="58"/>
      <c r="G730" s="58"/>
      <c r="H730" s="58"/>
      <c r="I730" s="58"/>
      <c r="J730" s="58"/>
      <c r="K730" s="58"/>
      <c r="L730" s="58"/>
      <c r="M730" s="58"/>
      <c r="N730" s="58"/>
      <c r="O730" s="58"/>
      <c r="P730" s="58"/>
      <c r="Q730" s="58"/>
      <c r="R730" s="58"/>
      <c r="S730" s="58"/>
      <c r="T730" s="58"/>
      <c r="U730" s="58"/>
      <c r="V730" s="58"/>
      <c r="W730" s="58"/>
      <c r="X730" s="58"/>
      <c r="Y730" s="58"/>
      <c r="Z730" s="58"/>
      <c r="AA730" s="58"/>
      <c r="AB730" s="58"/>
      <c r="AC730" s="58"/>
      <c r="AD730" s="58"/>
      <c r="AE730" s="58"/>
      <c r="AF730" s="58"/>
      <c r="AG730" s="58"/>
      <c r="AH730" s="58"/>
      <c r="AI730" s="58"/>
      <c r="AJ730" s="58"/>
      <c r="AK730" s="58"/>
      <c r="AL730" s="58"/>
      <c r="AM730" s="58"/>
      <c r="AN730" s="58"/>
      <c r="AO730" s="58"/>
      <c r="AP730" s="58"/>
      <c r="AQ730" s="58"/>
      <c r="AR730" s="58"/>
      <c r="AS730" s="58"/>
      <c r="AT730" s="58"/>
      <c r="AU730" s="58"/>
      <c r="AV730" s="58"/>
      <c r="AW730" s="58"/>
    </row>
    <row r="731" spans="1:49" ht="15.75" customHeight="1" x14ac:dyDescent="0.2">
      <c r="A731" s="58"/>
      <c r="B731" s="58"/>
      <c r="C731" s="58"/>
      <c r="D731" s="58"/>
      <c r="E731" s="58"/>
      <c r="F731" s="58"/>
      <c r="G731" s="58"/>
      <c r="H731" s="58"/>
      <c r="I731" s="58"/>
      <c r="J731" s="58"/>
      <c r="K731" s="58"/>
      <c r="L731" s="58"/>
      <c r="M731" s="58"/>
      <c r="N731" s="58"/>
      <c r="O731" s="58"/>
      <c r="P731" s="58"/>
      <c r="Q731" s="58"/>
      <c r="R731" s="58"/>
      <c r="S731" s="58"/>
      <c r="T731" s="58"/>
      <c r="U731" s="58"/>
      <c r="V731" s="58"/>
      <c r="W731" s="58"/>
      <c r="X731" s="58"/>
      <c r="Y731" s="58"/>
      <c r="Z731" s="58"/>
      <c r="AA731" s="58"/>
      <c r="AB731" s="58"/>
      <c r="AC731" s="58"/>
      <c r="AD731" s="58"/>
      <c r="AE731" s="58"/>
      <c r="AF731" s="58"/>
      <c r="AG731" s="58"/>
      <c r="AH731" s="58"/>
      <c r="AI731" s="58"/>
      <c r="AJ731" s="58"/>
      <c r="AK731" s="58"/>
      <c r="AL731" s="58"/>
      <c r="AM731" s="58"/>
      <c r="AN731" s="58"/>
      <c r="AO731" s="58"/>
      <c r="AP731" s="58"/>
      <c r="AQ731" s="58"/>
      <c r="AR731" s="58"/>
      <c r="AS731" s="58"/>
      <c r="AT731" s="58"/>
      <c r="AU731" s="58"/>
      <c r="AV731" s="58"/>
      <c r="AW731" s="58"/>
    </row>
    <row r="732" spans="1:49" ht="15.75" customHeight="1" x14ac:dyDescent="0.2">
      <c r="A732" s="58"/>
      <c r="B732" s="58"/>
      <c r="C732" s="58"/>
      <c r="D732" s="58"/>
      <c r="E732" s="58"/>
      <c r="F732" s="58"/>
      <c r="G732" s="58"/>
      <c r="H732" s="58"/>
      <c r="I732" s="58"/>
      <c r="J732" s="58"/>
      <c r="K732" s="58"/>
      <c r="L732" s="58"/>
      <c r="M732" s="58"/>
      <c r="N732" s="58"/>
      <c r="O732" s="58"/>
      <c r="P732" s="58"/>
      <c r="Q732" s="58"/>
      <c r="R732" s="58"/>
      <c r="S732" s="58"/>
      <c r="T732" s="58"/>
      <c r="U732" s="58"/>
      <c r="V732" s="58"/>
      <c r="W732" s="58"/>
      <c r="X732" s="58"/>
      <c r="Y732" s="58"/>
      <c r="Z732" s="58"/>
      <c r="AA732" s="58"/>
      <c r="AB732" s="58"/>
      <c r="AC732" s="58"/>
      <c r="AD732" s="58"/>
      <c r="AE732" s="58"/>
      <c r="AF732" s="58"/>
      <c r="AG732" s="58"/>
      <c r="AH732" s="58"/>
      <c r="AI732" s="58"/>
      <c r="AJ732" s="58"/>
      <c r="AK732" s="58"/>
      <c r="AL732" s="58"/>
      <c r="AM732" s="58"/>
      <c r="AN732" s="58"/>
      <c r="AO732" s="58"/>
      <c r="AP732" s="58"/>
      <c r="AQ732" s="58"/>
      <c r="AR732" s="58"/>
      <c r="AS732" s="58"/>
      <c r="AT732" s="58"/>
      <c r="AU732" s="58"/>
      <c r="AV732" s="58"/>
      <c r="AW732" s="58"/>
    </row>
    <row r="733" spans="1:49" ht="15.75" customHeight="1" x14ac:dyDescent="0.2">
      <c r="A733" s="58"/>
      <c r="B733" s="58"/>
      <c r="C733" s="58"/>
      <c r="D733" s="58"/>
      <c r="E733" s="58"/>
      <c r="F733" s="58"/>
      <c r="G733" s="58"/>
      <c r="H733" s="58"/>
      <c r="I733" s="58"/>
      <c r="J733" s="58"/>
      <c r="K733" s="58"/>
      <c r="L733" s="58"/>
      <c r="M733" s="58"/>
      <c r="N733" s="58"/>
      <c r="O733" s="58"/>
      <c r="P733" s="58"/>
      <c r="Q733" s="58"/>
      <c r="R733" s="58"/>
      <c r="S733" s="58"/>
      <c r="T733" s="58"/>
      <c r="U733" s="58"/>
      <c r="V733" s="58"/>
      <c r="W733" s="58"/>
      <c r="X733" s="58"/>
      <c r="Y733" s="58"/>
      <c r="Z733" s="58"/>
      <c r="AA733" s="58"/>
      <c r="AB733" s="58"/>
      <c r="AC733" s="58"/>
      <c r="AD733" s="58"/>
      <c r="AE733" s="58"/>
      <c r="AF733" s="58"/>
      <c r="AG733" s="58"/>
      <c r="AH733" s="58"/>
      <c r="AI733" s="58"/>
      <c r="AJ733" s="58"/>
      <c r="AK733" s="58"/>
      <c r="AL733" s="58"/>
      <c r="AM733" s="58"/>
      <c r="AN733" s="58"/>
      <c r="AO733" s="58"/>
      <c r="AP733" s="58"/>
      <c r="AQ733" s="58"/>
      <c r="AR733" s="58"/>
      <c r="AS733" s="58"/>
      <c r="AT733" s="58"/>
      <c r="AU733" s="58"/>
      <c r="AV733" s="58"/>
      <c r="AW733" s="58"/>
    </row>
    <row r="734" spans="1:49" ht="15.75" customHeight="1" x14ac:dyDescent="0.2">
      <c r="A734" s="58"/>
      <c r="B734" s="58"/>
      <c r="C734" s="58"/>
      <c r="D734" s="58"/>
      <c r="E734" s="58"/>
      <c r="F734" s="58"/>
      <c r="G734" s="58"/>
      <c r="H734" s="58"/>
      <c r="I734" s="58"/>
      <c r="J734" s="58"/>
      <c r="K734" s="58"/>
      <c r="L734" s="58"/>
      <c r="M734" s="58"/>
      <c r="N734" s="58"/>
      <c r="O734" s="58"/>
      <c r="P734" s="58"/>
      <c r="Q734" s="58"/>
      <c r="R734" s="58"/>
      <c r="S734" s="58"/>
      <c r="T734" s="58"/>
      <c r="U734" s="58"/>
      <c r="V734" s="58"/>
      <c r="W734" s="58"/>
      <c r="X734" s="58"/>
      <c r="Y734" s="58"/>
      <c r="Z734" s="58"/>
      <c r="AA734" s="58"/>
      <c r="AB734" s="58"/>
      <c r="AC734" s="58"/>
      <c r="AD734" s="58"/>
      <c r="AE734" s="58"/>
      <c r="AF734" s="58"/>
      <c r="AG734" s="58"/>
      <c r="AH734" s="58"/>
      <c r="AI734" s="58"/>
      <c r="AJ734" s="58"/>
      <c r="AK734" s="58"/>
      <c r="AL734" s="58"/>
      <c r="AM734" s="58"/>
      <c r="AN734" s="58"/>
      <c r="AO734" s="58"/>
      <c r="AP734" s="58"/>
      <c r="AQ734" s="58"/>
      <c r="AR734" s="58"/>
      <c r="AS734" s="58"/>
      <c r="AT734" s="58"/>
      <c r="AU734" s="58"/>
      <c r="AV734" s="58"/>
      <c r="AW734" s="58"/>
    </row>
    <row r="735" spans="1:49" ht="15.75" customHeight="1" x14ac:dyDescent="0.2">
      <c r="A735" s="58"/>
      <c r="B735" s="58"/>
      <c r="C735" s="58"/>
      <c r="D735" s="58"/>
      <c r="E735" s="58"/>
      <c r="F735" s="58"/>
      <c r="G735" s="58"/>
      <c r="H735" s="58"/>
      <c r="I735" s="58"/>
      <c r="J735" s="58"/>
      <c r="K735" s="58"/>
      <c r="L735" s="58"/>
      <c r="M735" s="58"/>
      <c r="N735" s="58"/>
      <c r="O735" s="58"/>
      <c r="P735" s="58"/>
      <c r="Q735" s="58"/>
      <c r="R735" s="58"/>
      <c r="S735" s="58"/>
      <c r="T735" s="58"/>
      <c r="U735" s="58"/>
      <c r="V735" s="58"/>
      <c r="W735" s="58"/>
      <c r="X735" s="58"/>
      <c r="Y735" s="58"/>
      <c r="Z735" s="58"/>
      <c r="AA735" s="58"/>
      <c r="AB735" s="58"/>
      <c r="AC735" s="58"/>
      <c r="AD735" s="58"/>
      <c r="AE735" s="58"/>
      <c r="AF735" s="58"/>
      <c r="AG735" s="58"/>
      <c r="AH735" s="58"/>
      <c r="AI735" s="58"/>
      <c r="AJ735" s="58"/>
      <c r="AK735" s="58"/>
      <c r="AL735" s="58"/>
      <c r="AM735" s="58"/>
      <c r="AN735" s="58"/>
      <c r="AO735" s="58"/>
      <c r="AP735" s="58"/>
      <c r="AQ735" s="58"/>
      <c r="AR735" s="58"/>
      <c r="AS735" s="58"/>
      <c r="AT735" s="58"/>
      <c r="AU735" s="58"/>
      <c r="AV735" s="58"/>
      <c r="AW735" s="58"/>
    </row>
    <row r="736" spans="1:49" ht="15.75" customHeight="1" x14ac:dyDescent="0.2">
      <c r="A736" s="58"/>
      <c r="B736" s="58"/>
      <c r="C736" s="58"/>
      <c r="D736" s="58"/>
      <c r="E736" s="58"/>
      <c r="F736" s="58"/>
      <c r="G736" s="58"/>
      <c r="H736" s="58"/>
      <c r="I736" s="58"/>
      <c r="J736" s="58"/>
      <c r="K736" s="58"/>
      <c r="L736" s="58"/>
      <c r="M736" s="58"/>
      <c r="N736" s="58"/>
      <c r="O736" s="58"/>
      <c r="P736" s="58"/>
      <c r="Q736" s="58"/>
      <c r="R736" s="58"/>
      <c r="S736" s="58"/>
      <c r="T736" s="58"/>
      <c r="U736" s="58"/>
      <c r="V736" s="58"/>
      <c r="W736" s="58"/>
      <c r="X736" s="58"/>
      <c r="Y736" s="58"/>
      <c r="Z736" s="58"/>
      <c r="AA736" s="58"/>
      <c r="AB736" s="58"/>
      <c r="AC736" s="58"/>
      <c r="AD736" s="58"/>
      <c r="AE736" s="58"/>
      <c r="AF736" s="58"/>
      <c r="AG736" s="58"/>
      <c r="AH736" s="58"/>
      <c r="AI736" s="58"/>
      <c r="AJ736" s="58"/>
      <c r="AK736" s="58"/>
      <c r="AL736" s="58"/>
      <c r="AM736" s="58"/>
      <c r="AN736" s="58"/>
      <c r="AO736" s="58"/>
      <c r="AP736" s="58"/>
      <c r="AQ736" s="58"/>
      <c r="AR736" s="58"/>
      <c r="AS736" s="58"/>
      <c r="AT736" s="58"/>
      <c r="AU736" s="58"/>
      <c r="AV736" s="58"/>
      <c r="AW736" s="58"/>
    </row>
    <row r="737" spans="1:49" ht="15.75" customHeight="1" x14ac:dyDescent="0.2">
      <c r="A737" s="58"/>
      <c r="B737" s="58"/>
      <c r="C737" s="58"/>
      <c r="D737" s="58"/>
      <c r="E737" s="58"/>
      <c r="F737" s="58"/>
      <c r="G737" s="58"/>
      <c r="H737" s="58"/>
      <c r="I737" s="58"/>
      <c r="J737" s="58"/>
      <c r="K737" s="58"/>
      <c r="L737" s="58"/>
      <c r="M737" s="58"/>
      <c r="N737" s="58"/>
      <c r="O737" s="58"/>
      <c r="P737" s="58"/>
      <c r="Q737" s="58"/>
      <c r="R737" s="58"/>
      <c r="S737" s="58"/>
      <c r="T737" s="58"/>
      <c r="U737" s="58"/>
      <c r="V737" s="58"/>
      <c r="W737" s="58"/>
      <c r="X737" s="58"/>
      <c r="Y737" s="58"/>
      <c r="Z737" s="58"/>
      <c r="AA737" s="58"/>
      <c r="AB737" s="58"/>
      <c r="AC737" s="58"/>
      <c r="AD737" s="58"/>
      <c r="AE737" s="58"/>
      <c r="AF737" s="58"/>
      <c r="AG737" s="58"/>
      <c r="AH737" s="58"/>
      <c r="AI737" s="58"/>
      <c r="AJ737" s="58"/>
      <c r="AK737" s="58"/>
      <c r="AL737" s="58"/>
      <c r="AM737" s="58"/>
      <c r="AN737" s="58"/>
      <c r="AO737" s="58"/>
      <c r="AP737" s="58"/>
      <c r="AQ737" s="58"/>
      <c r="AR737" s="58"/>
      <c r="AS737" s="58"/>
      <c r="AT737" s="58"/>
      <c r="AU737" s="58"/>
      <c r="AV737" s="58"/>
      <c r="AW737" s="58"/>
    </row>
    <row r="738" spans="1:49" ht="15.75" customHeight="1" x14ac:dyDescent="0.2">
      <c r="A738" s="58"/>
      <c r="B738" s="58"/>
      <c r="C738" s="58"/>
      <c r="D738" s="58"/>
      <c r="E738" s="58"/>
      <c r="F738" s="58"/>
      <c r="G738" s="58"/>
      <c r="H738" s="58"/>
      <c r="I738" s="58"/>
      <c r="J738" s="58"/>
      <c r="K738" s="58"/>
      <c r="L738" s="58"/>
      <c r="M738" s="58"/>
      <c r="N738" s="58"/>
      <c r="O738" s="58"/>
      <c r="P738" s="58"/>
      <c r="Q738" s="58"/>
      <c r="R738" s="58"/>
      <c r="S738" s="58"/>
      <c r="T738" s="58"/>
      <c r="U738" s="58"/>
      <c r="V738" s="58"/>
      <c r="W738" s="58"/>
      <c r="X738" s="58"/>
      <c r="Y738" s="58"/>
      <c r="Z738" s="58"/>
      <c r="AA738" s="58"/>
      <c r="AB738" s="58"/>
      <c r="AC738" s="58"/>
      <c r="AD738" s="58"/>
      <c r="AE738" s="58"/>
      <c r="AF738" s="58"/>
      <c r="AG738" s="58"/>
      <c r="AH738" s="58"/>
      <c r="AI738" s="58"/>
      <c r="AJ738" s="58"/>
      <c r="AK738" s="58"/>
      <c r="AL738" s="58"/>
      <c r="AM738" s="58"/>
      <c r="AN738" s="58"/>
      <c r="AO738" s="58"/>
      <c r="AP738" s="58"/>
      <c r="AQ738" s="58"/>
      <c r="AR738" s="58"/>
      <c r="AS738" s="58"/>
      <c r="AT738" s="58"/>
      <c r="AU738" s="58"/>
      <c r="AV738" s="58"/>
      <c r="AW738" s="58"/>
    </row>
    <row r="739" spans="1:49" ht="15.75" customHeight="1" x14ac:dyDescent="0.2">
      <c r="A739" s="58"/>
      <c r="B739" s="58"/>
      <c r="C739" s="58"/>
      <c r="D739" s="58"/>
      <c r="E739" s="58"/>
      <c r="F739" s="58"/>
      <c r="G739" s="58"/>
      <c r="H739" s="58"/>
      <c r="I739" s="58"/>
      <c r="J739" s="58"/>
      <c r="K739" s="58"/>
      <c r="L739" s="58"/>
      <c r="M739" s="58"/>
      <c r="N739" s="58"/>
      <c r="O739" s="58"/>
      <c r="P739" s="58"/>
      <c r="Q739" s="58"/>
      <c r="R739" s="58"/>
      <c r="S739" s="58"/>
      <c r="T739" s="58"/>
      <c r="U739" s="58"/>
      <c r="V739" s="58"/>
      <c r="W739" s="58"/>
      <c r="X739" s="58"/>
      <c r="Y739" s="58"/>
      <c r="Z739" s="58"/>
      <c r="AA739" s="58"/>
      <c r="AB739" s="58"/>
      <c r="AC739" s="58"/>
      <c r="AD739" s="58"/>
      <c r="AE739" s="58"/>
      <c r="AF739" s="58"/>
      <c r="AG739" s="58"/>
      <c r="AH739" s="58"/>
      <c r="AI739" s="58"/>
      <c r="AJ739" s="58"/>
      <c r="AK739" s="58"/>
      <c r="AL739" s="58"/>
      <c r="AM739" s="58"/>
      <c r="AN739" s="58"/>
      <c r="AO739" s="58"/>
      <c r="AP739" s="58"/>
      <c r="AQ739" s="58"/>
      <c r="AR739" s="58"/>
      <c r="AS739" s="58"/>
      <c r="AT739" s="58"/>
      <c r="AU739" s="58"/>
      <c r="AV739" s="58"/>
      <c r="AW739" s="58"/>
    </row>
    <row r="740" spans="1:49" ht="15.75" customHeight="1" x14ac:dyDescent="0.2">
      <c r="A740" s="58"/>
      <c r="B740" s="58"/>
      <c r="C740" s="58"/>
      <c r="D740" s="58"/>
      <c r="E740" s="58"/>
      <c r="F740" s="58"/>
      <c r="G740" s="58"/>
      <c r="H740" s="58"/>
      <c r="I740" s="58"/>
      <c r="J740" s="58"/>
      <c r="K740" s="58"/>
      <c r="L740" s="58"/>
      <c r="M740" s="58"/>
      <c r="N740" s="58"/>
      <c r="O740" s="58"/>
      <c r="P740" s="58"/>
      <c r="Q740" s="58"/>
      <c r="R740" s="58"/>
      <c r="S740" s="58"/>
      <c r="T740" s="58"/>
      <c r="U740" s="58"/>
      <c r="V740" s="58"/>
      <c r="W740" s="58"/>
      <c r="X740" s="58"/>
      <c r="Y740" s="58"/>
      <c r="Z740" s="58"/>
      <c r="AA740" s="58"/>
      <c r="AB740" s="58"/>
      <c r="AC740" s="58"/>
      <c r="AD740" s="58"/>
      <c r="AE740" s="58"/>
      <c r="AF740" s="58"/>
      <c r="AG740" s="58"/>
      <c r="AH740" s="58"/>
      <c r="AI740" s="58"/>
      <c r="AJ740" s="58"/>
      <c r="AK740" s="58"/>
      <c r="AL740" s="58"/>
      <c r="AM740" s="58"/>
      <c r="AN740" s="58"/>
      <c r="AO740" s="58"/>
      <c r="AP740" s="58"/>
      <c r="AQ740" s="58"/>
      <c r="AR740" s="58"/>
      <c r="AS740" s="58"/>
      <c r="AT740" s="58"/>
      <c r="AU740" s="58"/>
      <c r="AV740" s="58"/>
      <c r="AW740" s="58"/>
    </row>
    <row r="741" spans="1:49" ht="15.75" customHeight="1" x14ac:dyDescent="0.2">
      <c r="A741" s="58"/>
      <c r="B741" s="58"/>
      <c r="C741" s="58"/>
      <c r="D741" s="58"/>
      <c r="E741" s="58"/>
      <c r="F741" s="58"/>
      <c r="G741" s="58"/>
      <c r="H741" s="58"/>
      <c r="I741" s="58"/>
      <c r="J741" s="58"/>
      <c r="K741" s="58"/>
      <c r="L741" s="58"/>
      <c r="M741" s="58"/>
      <c r="N741" s="58"/>
      <c r="O741" s="58"/>
      <c r="P741" s="58"/>
      <c r="Q741" s="58"/>
      <c r="R741" s="58"/>
      <c r="S741" s="58"/>
      <c r="T741" s="58"/>
      <c r="U741" s="58"/>
      <c r="V741" s="58"/>
      <c r="W741" s="58"/>
      <c r="X741" s="58"/>
      <c r="Y741" s="58"/>
      <c r="Z741" s="58"/>
      <c r="AA741" s="58"/>
      <c r="AB741" s="58"/>
      <c r="AC741" s="58"/>
      <c r="AD741" s="58"/>
      <c r="AE741" s="58"/>
      <c r="AF741" s="58"/>
      <c r="AG741" s="58"/>
      <c r="AH741" s="58"/>
      <c r="AI741" s="58"/>
      <c r="AJ741" s="58"/>
      <c r="AK741" s="58"/>
      <c r="AL741" s="58"/>
      <c r="AM741" s="58"/>
      <c r="AN741" s="58"/>
      <c r="AO741" s="58"/>
      <c r="AP741" s="58"/>
      <c r="AQ741" s="58"/>
      <c r="AR741" s="58"/>
      <c r="AS741" s="58"/>
      <c r="AT741" s="58"/>
      <c r="AU741" s="58"/>
      <c r="AV741" s="58"/>
      <c r="AW741" s="58"/>
    </row>
    <row r="742" spans="1:49" ht="15.75" customHeight="1" x14ac:dyDescent="0.2">
      <c r="A742" s="58"/>
      <c r="B742" s="58"/>
      <c r="C742" s="58"/>
      <c r="D742" s="58"/>
      <c r="E742" s="58"/>
      <c r="F742" s="58"/>
      <c r="G742" s="58"/>
      <c r="H742" s="58"/>
      <c r="I742" s="58"/>
      <c r="J742" s="58"/>
      <c r="K742" s="58"/>
      <c r="L742" s="58"/>
      <c r="M742" s="58"/>
      <c r="N742" s="58"/>
      <c r="O742" s="58"/>
      <c r="P742" s="58"/>
      <c r="Q742" s="58"/>
      <c r="R742" s="58"/>
      <c r="S742" s="58"/>
      <c r="T742" s="58"/>
      <c r="U742" s="58"/>
      <c r="V742" s="58"/>
      <c r="W742" s="58"/>
      <c r="X742" s="58"/>
      <c r="Y742" s="58"/>
      <c r="Z742" s="58"/>
      <c r="AA742" s="58"/>
      <c r="AB742" s="58"/>
      <c r="AC742" s="58"/>
      <c r="AD742" s="58"/>
      <c r="AE742" s="58"/>
      <c r="AF742" s="58"/>
      <c r="AG742" s="58"/>
      <c r="AH742" s="58"/>
      <c r="AI742" s="58"/>
      <c r="AJ742" s="58"/>
      <c r="AK742" s="58"/>
      <c r="AL742" s="58"/>
      <c r="AM742" s="58"/>
      <c r="AN742" s="58"/>
      <c r="AO742" s="58"/>
      <c r="AP742" s="58"/>
      <c r="AQ742" s="58"/>
      <c r="AR742" s="58"/>
      <c r="AS742" s="58"/>
      <c r="AT742" s="58"/>
      <c r="AU742" s="58"/>
      <c r="AV742" s="58"/>
      <c r="AW742" s="58"/>
    </row>
    <row r="743" spans="1:49" ht="15.75" customHeight="1" x14ac:dyDescent="0.2">
      <c r="A743" s="58"/>
      <c r="B743" s="58"/>
      <c r="C743" s="58"/>
      <c r="D743" s="58"/>
      <c r="E743" s="58"/>
      <c r="F743" s="58"/>
      <c r="G743" s="58"/>
      <c r="H743" s="58"/>
      <c r="I743" s="58"/>
      <c r="J743" s="58"/>
      <c r="K743" s="58"/>
      <c r="L743" s="58"/>
      <c r="M743" s="58"/>
      <c r="N743" s="58"/>
      <c r="O743" s="58"/>
      <c r="P743" s="58"/>
      <c r="Q743" s="58"/>
      <c r="R743" s="58"/>
      <c r="S743" s="58"/>
      <c r="T743" s="58"/>
      <c r="U743" s="58"/>
      <c r="V743" s="58"/>
      <c r="W743" s="58"/>
      <c r="X743" s="58"/>
      <c r="Y743" s="58"/>
      <c r="Z743" s="58"/>
      <c r="AA743" s="58"/>
      <c r="AB743" s="58"/>
      <c r="AC743" s="58"/>
      <c r="AD743" s="58"/>
      <c r="AE743" s="58"/>
      <c r="AF743" s="58"/>
      <c r="AG743" s="58"/>
      <c r="AH743" s="58"/>
      <c r="AI743" s="58"/>
      <c r="AJ743" s="58"/>
      <c r="AK743" s="58"/>
      <c r="AL743" s="58"/>
      <c r="AM743" s="58"/>
      <c r="AN743" s="58"/>
      <c r="AO743" s="58"/>
      <c r="AP743" s="58"/>
      <c r="AQ743" s="58"/>
      <c r="AR743" s="58"/>
      <c r="AS743" s="58"/>
      <c r="AT743" s="58"/>
      <c r="AU743" s="58"/>
      <c r="AV743" s="58"/>
      <c r="AW743" s="58"/>
    </row>
    <row r="744" spans="1:49" ht="15.75" customHeight="1" x14ac:dyDescent="0.2">
      <c r="A744" s="58"/>
      <c r="B744" s="58"/>
      <c r="C744" s="58"/>
      <c r="D744" s="58"/>
      <c r="E744" s="58"/>
      <c r="F744" s="58"/>
      <c r="G744" s="58"/>
      <c r="H744" s="58"/>
      <c r="I744" s="58"/>
      <c r="J744" s="58"/>
      <c r="K744" s="58"/>
      <c r="L744" s="58"/>
      <c r="M744" s="58"/>
      <c r="N744" s="58"/>
      <c r="O744" s="58"/>
      <c r="P744" s="58"/>
      <c r="Q744" s="58"/>
      <c r="R744" s="58"/>
      <c r="S744" s="58"/>
      <c r="T744" s="58"/>
      <c r="U744" s="58"/>
      <c r="V744" s="58"/>
      <c r="W744" s="58"/>
      <c r="X744" s="58"/>
      <c r="Y744" s="58"/>
      <c r="Z744" s="58"/>
      <c r="AA744" s="58"/>
      <c r="AB744" s="58"/>
      <c r="AC744" s="58"/>
      <c r="AD744" s="58"/>
      <c r="AE744" s="58"/>
      <c r="AF744" s="58"/>
      <c r="AG744" s="58"/>
      <c r="AH744" s="58"/>
      <c r="AI744" s="58"/>
      <c r="AJ744" s="58"/>
      <c r="AK744" s="58"/>
      <c r="AL744" s="58"/>
      <c r="AM744" s="58"/>
      <c r="AN744" s="58"/>
      <c r="AO744" s="58"/>
      <c r="AP744" s="58"/>
      <c r="AQ744" s="58"/>
      <c r="AR744" s="58"/>
      <c r="AS744" s="58"/>
      <c r="AT744" s="58"/>
      <c r="AU744" s="58"/>
      <c r="AV744" s="58"/>
      <c r="AW744" s="58"/>
    </row>
    <row r="745" spans="1:49" ht="15.75" customHeight="1" x14ac:dyDescent="0.2">
      <c r="A745" s="58"/>
      <c r="B745" s="58"/>
      <c r="C745" s="58"/>
      <c r="D745" s="58"/>
      <c r="E745" s="58"/>
      <c r="F745" s="58"/>
      <c r="G745" s="58"/>
      <c r="H745" s="58"/>
      <c r="I745" s="58"/>
      <c r="J745" s="58"/>
      <c r="K745" s="58"/>
      <c r="L745" s="58"/>
      <c r="M745" s="58"/>
      <c r="N745" s="58"/>
      <c r="O745" s="58"/>
      <c r="P745" s="58"/>
      <c r="Q745" s="58"/>
      <c r="R745" s="58"/>
      <c r="S745" s="58"/>
      <c r="T745" s="58"/>
      <c r="U745" s="58"/>
      <c r="V745" s="58"/>
      <c r="W745" s="58"/>
      <c r="X745" s="58"/>
      <c r="Y745" s="58"/>
      <c r="Z745" s="58"/>
      <c r="AA745" s="58"/>
      <c r="AB745" s="58"/>
      <c r="AC745" s="58"/>
      <c r="AD745" s="58"/>
      <c r="AE745" s="58"/>
      <c r="AF745" s="58"/>
      <c r="AG745" s="58"/>
      <c r="AH745" s="58"/>
      <c r="AI745" s="58"/>
      <c r="AJ745" s="58"/>
      <c r="AK745" s="58"/>
      <c r="AL745" s="58"/>
      <c r="AM745" s="58"/>
      <c r="AN745" s="58"/>
      <c r="AO745" s="58"/>
      <c r="AP745" s="58"/>
      <c r="AQ745" s="58"/>
      <c r="AR745" s="58"/>
      <c r="AS745" s="58"/>
      <c r="AT745" s="58"/>
      <c r="AU745" s="58"/>
      <c r="AV745" s="58"/>
      <c r="AW745" s="58"/>
    </row>
    <row r="746" spans="1:49" ht="15.75" customHeight="1" x14ac:dyDescent="0.2">
      <c r="A746" s="58"/>
      <c r="B746" s="58"/>
      <c r="C746" s="58"/>
      <c r="D746" s="58"/>
      <c r="E746" s="58"/>
      <c r="F746" s="58"/>
      <c r="G746" s="58"/>
      <c r="H746" s="58"/>
      <c r="I746" s="58"/>
      <c r="J746" s="58"/>
      <c r="K746" s="58"/>
      <c r="L746" s="58"/>
      <c r="M746" s="58"/>
      <c r="N746" s="58"/>
      <c r="O746" s="58"/>
      <c r="P746" s="58"/>
      <c r="Q746" s="58"/>
      <c r="R746" s="58"/>
      <c r="S746" s="58"/>
      <c r="T746" s="58"/>
      <c r="U746" s="58"/>
      <c r="V746" s="58"/>
      <c r="W746" s="58"/>
      <c r="X746" s="58"/>
      <c r="Y746" s="58"/>
      <c r="Z746" s="58"/>
      <c r="AA746" s="58"/>
      <c r="AB746" s="58"/>
      <c r="AC746" s="58"/>
      <c r="AD746" s="58"/>
      <c r="AE746" s="58"/>
      <c r="AF746" s="58"/>
      <c r="AG746" s="58"/>
      <c r="AH746" s="58"/>
      <c r="AI746" s="58"/>
      <c r="AJ746" s="58"/>
      <c r="AK746" s="58"/>
      <c r="AL746" s="58"/>
      <c r="AM746" s="58"/>
      <c r="AN746" s="58"/>
      <c r="AO746" s="58"/>
      <c r="AP746" s="58"/>
      <c r="AQ746" s="58"/>
      <c r="AR746" s="58"/>
      <c r="AS746" s="58"/>
      <c r="AT746" s="58"/>
      <c r="AU746" s="58"/>
      <c r="AV746" s="58"/>
      <c r="AW746" s="58"/>
    </row>
    <row r="747" spans="1:49" ht="15.75" customHeight="1" x14ac:dyDescent="0.2">
      <c r="A747" s="58"/>
      <c r="B747" s="58"/>
      <c r="C747" s="58"/>
      <c r="D747" s="58"/>
      <c r="E747" s="58"/>
      <c r="F747" s="58"/>
      <c r="G747" s="58"/>
      <c r="H747" s="58"/>
      <c r="I747" s="58"/>
      <c r="J747" s="58"/>
      <c r="K747" s="58"/>
      <c r="L747" s="58"/>
      <c r="M747" s="58"/>
      <c r="N747" s="58"/>
      <c r="O747" s="58"/>
      <c r="P747" s="58"/>
      <c r="Q747" s="58"/>
      <c r="R747" s="58"/>
      <c r="S747" s="58"/>
      <c r="T747" s="58"/>
      <c r="U747" s="58"/>
      <c r="V747" s="58"/>
      <c r="W747" s="58"/>
      <c r="X747" s="58"/>
      <c r="Y747" s="58"/>
      <c r="Z747" s="58"/>
      <c r="AA747" s="58"/>
      <c r="AB747" s="58"/>
      <c r="AC747" s="58"/>
      <c r="AD747" s="58"/>
      <c r="AE747" s="58"/>
      <c r="AF747" s="58"/>
      <c r="AG747" s="58"/>
      <c r="AH747" s="58"/>
      <c r="AI747" s="58"/>
      <c r="AJ747" s="58"/>
      <c r="AK747" s="58"/>
      <c r="AL747" s="58"/>
      <c r="AM747" s="58"/>
      <c r="AN747" s="58"/>
      <c r="AO747" s="58"/>
      <c r="AP747" s="58"/>
      <c r="AQ747" s="58"/>
      <c r="AR747" s="58"/>
      <c r="AS747" s="58"/>
      <c r="AT747" s="58"/>
      <c r="AU747" s="58"/>
      <c r="AV747" s="58"/>
      <c r="AW747" s="58"/>
    </row>
    <row r="748" spans="1:49" ht="15.75" customHeight="1" x14ac:dyDescent="0.2">
      <c r="A748" s="58"/>
      <c r="B748" s="58"/>
      <c r="C748" s="58"/>
      <c r="D748" s="58"/>
      <c r="E748" s="58"/>
      <c r="F748" s="58"/>
      <c r="G748" s="58"/>
      <c r="H748" s="58"/>
      <c r="I748" s="58"/>
      <c r="J748" s="58"/>
      <c r="K748" s="58"/>
      <c r="L748" s="58"/>
      <c r="M748" s="58"/>
      <c r="N748" s="58"/>
      <c r="O748" s="58"/>
      <c r="P748" s="58"/>
      <c r="Q748" s="58"/>
      <c r="R748" s="58"/>
      <c r="S748" s="58"/>
      <c r="T748" s="58"/>
      <c r="U748" s="58"/>
      <c r="V748" s="58"/>
      <c r="W748" s="58"/>
      <c r="X748" s="58"/>
      <c r="Y748" s="58"/>
      <c r="Z748" s="58"/>
      <c r="AA748" s="58"/>
      <c r="AB748" s="58"/>
      <c r="AC748" s="58"/>
      <c r="AD748" s="58"/>
      <c r="AE748" s="58"/>
      <c r="AF748" s="58"/>
      <c r="AG748" s="58"/>
      <c r="AH748" s="58"/>
      <c r="AI748" s="58"/>
      <c r="AJ748" s="58"/>
      <c r="AK748" s="58"/>
      <c r="AL748" s="58"/>
      <c r="AM748" s="58"/>
      <c r="AN748" s="58"/>
      <c r="AO748" s="58"/>
      <c r="AP748" s="58"/>
      <c r="AQ748" s="58"/>
      <c r="AR748" s="58"/>
      <c r="AS748" s="58"/>
      <c r="AT748" s="58"/>
      <c r="AU748" s="58"/>
      <c r="AV748" s="58"/>
      <c r="AW748" s="58"/>
    </row>
    <row r="749" spans="1:49" ht="15.75" customHeight="1" x14ac:dyDescent="0.2">
      <c r="A749" s="58"/>
      <c r="B749" s="58"/>
      <c r="C749" s="58"/>
      <c r="D749" s="58"/>
      <c r="E749" s="58"/>
      <c r="F749" s="58"/>
      <c r="G749" s="58"/>
      <c r="H749" s="58"/>
      <c r="I749" s="58"/>
      <c r="J749" s="58"/>
      <c r="K749" s="58"/>
      <c r="L749" s="58"/>
      <c r="M749" s="58"/>
      <c r="N749" s="58"/>
      <c r="O749" s="58"/>
      <c r="P749" s="58"/>
      <c r="Q749" s="58"/>
      <c r="R749" s="58"/>
      <c r="S749" s="58"/>
      <c r="T749" s="58"/>
      <c r="U749" s="58"/>
      <c r="V749" s="58"/>
      <c r="W749" s="58"/>
      <c r="X749" s="58"/>
      <c r="Y749" s="58"/>
      <c r="Z749" s="58"/>
      <c r="AA749" s="58"/>
      <c r="AB749" s="58"/>
      <c r="AC749" s="58"/>
      <c r="AD749" s="58"/>
      <c r="AE749" s="58"/>
      <c r="AF749" s="58"/>
      <c r="AG749" s="58"/>
      <c r="AH749" s="58"/>
      <c r="AI749" s="58"/>
      <c r="AJ749" s="58"/>
      <c r="AK749" s="58"/>
      <c r="AL749" s="58"/>
      <c r="AM749" s="58"/>
      <c r="AN749" s="58"/>
      <c r="AO749" s="58"/>
      <c r="AP749" s="58"/>
      <c r="AQ749" s="58"/>
      <c r="AR749" s="58"/>
      <c r="AS749" s="58"/>
      <c r="AT749" s="58"/>
      <c r="AU749" s="58"/>
      <c r="AV749" s="58"/>
      <c r="AW749" s="58"/>
    </row>
    <row r="750" spans="1:49" ht="15.75" customHeight="1" x14ac:dyDescent="0.2">
      <c r="A750" s="58"/>
      <c r="B750" s="58"/>
      <c r="C750" s="58"/>
      <c r="D750" s="58"/>
      <c r="E750" s="58"/>
      <c r="F750" s="58"/>
      <c r="G750" s="58"/>
      <c r="H750" s="58"/>
      <c r="I750" s="58"/>
      <c r="J750" s="58"/>
      <c r="K750" s="58"/>
      <c r="L750" s="58"/>
      <c r="M750" s="58"/>
      <c r="N750" s="58"/>
      <c r="O750" s="58"/>
      <c r="P750" s="58"/>
      <c r="Q750" s="58"/>
      <c r="R750" s="58"/>
      <c r="S750" s="58"/>
      <c r="T750" s="58"/>
      <c r="U750" s="58"/>
      <c r="V750" s="58"/>
      <c r="W750" s="58"/>
      <c r="X750" s="58"/>
      <c r="Y750" s="58"/>
      <c r="Z750" s="58"/>
      <c r="AA750" s="58"/>
      <c r="AB750" s="58"/>
      <c r="AC750" s="58"/>
      <c r="AD750" s="58"/>
      <c r="AE750" s="58"/>
      <c r="AF750" s="58"/>
      <c r="AG750" s="58"/>
      <c r="AH750" s="58"/>
      <c r="AI750" s="58"/>
      <c r="AJ750" s="58"/>
      <c r="AK750" s="58"/>
      <c r="AL750" s="58"/>
      <c r="AM750" s="58"/>
      <c r="AN750" s="58"/>
      <c r="AO750" s="58"/>
      <c r="AP750" s="58"/>
      <c r="AQ750" s="58"/>
      <c r="AR750" s="58"/>
      <c r="AS750" s="58"/>
      <c r="AT750" s="58"/>
      <c r="AU750" s="58"/>
      <c r="AV750" s="58"/>
      <c r="AW750" s="58"/>
    </row>
    <row r="751" spans="1:49" ht="15.75" customHeight="1" x14ac:dyDescent="0.2">
      <c r="A751" s="58"/>
      <c r="B751" s="58"/>
      <c r="C751" s="58"/>
      <c r="D751" s="58"/>
      <c r="E751" s="58"/>
      <c r="F751" s="58"/>
      <c r="G751" s="58"/>
      <c r="H751" s="58"/>
      <c r="I751" s="58"/>
      <c r="J751" s="58"/>
      <c r="K751" s="58"/>
      <c r="L751" s="58"/>
      <c r="M751" s="58"/>
      <c r="N751" s="58"/>
      <c r="O751" s="58"/>
      <c r="P751" s="58"/>
      <c r="Q751" s="58"/>
      <c r="R751" s="58"/>
      <c r="S751" s="58"/>
      <c r="T751" s="58"/>
      <c r="U751" s="58"/>
      <c r="V751" s="58"/>
      <c r="W751" s="58"/>
      <c r="X751" s="58"/>
      <c r="Y751" s="58"/>
      <c r="Z751" s="58"/>
      <c r="AA751" s="58"/>
      <c r="AB751" s="58"/>
      <c r="AC751" s="58"/>
      <c r="AD751" s="58"/>
      <c r="AE751" s="58"/>
      <c r="AF751" s="58"/>
      <c r="AG751" s="58"/>
      <c r="AH751" s="58"/>
      <c r="AI751" s="58"/>
      <c r="AJ751" s="58"/>
      <c r="AK751" s="58"/>
      <c r="AL751" s="58"/>
      <c r="AM751" s="58"/>
      <c r="AN751" s="58"/>
      <c r="AO751" s="58"/>
      <c r="AP751" s="58"/>
      <c r="AQ751" s="58"/>
      <c r="AR751" s="58"/>
      <c r="AS751" s="58"/>
      <c r="AT751" s="58"/>
      <c r="AU751" s="58"/>
      <c r="AV751" s="58"/>
      <c r="AW751" s="58"/>
    </row>
    <row r="752" spans="1:49" ht="15.75" customHeight="1" x14ac:dyDescent="0.2">
      <c r="A752" s="58"/>
      <c r="B752" s="58"/>
      <c r="C752" s="58"/>
      <c r="D752" s="58"/>
      <c r="E752" s="58"/>
      <c r="F752" s="58"/>
      <c r="G752" s="58"/>
      <c r="H752" s="58"/>
      <c r="I752" s="58"/>
      <c r="J752" s="58"/>
      <c r="K752" s="58"/>
      <c r="L752" s="58"/>
      <c r="M752" s="58"/>
      <c r="N752" s="58"/>
      <c r="O752" s="58"/>
      <c r="P752" s="58"/>
      <c r="Q752" s="58"/>
      <c r="R752" s="58"/>
      <c r="S752" s="58"/>
      <c r="T752" s="58"/>
      <c r="U752" s="58"/>
      <c r="V752" s="58"/>
      <c r="W752" s="58"/>
      <c r="X752" s="58"/>
      <c r="Y752" s="58"/>
      <c r="Z752" s="58"/>
      <c r="AA752" s="58"/>
      <c r="AB752" s="58"/>
      <c r="AC752" s="58"/>
      <c r="AD752" s="58"/>
      <c r="AE752" s="58"/>
      <c r="AF752" s="58"/>
      <c r="AG752" s="58"/>
      <c r="AH752" s="58"/>
      <c r="AI752" s="58"/>
      <c r="AJ752" s="58"/>
      <c r="AK752" s="58"/>
      <c r="AL752" s="58"/>
      <c r="AM752" s="58"/>
      <c r="AN752" s="58"/>
      <c r="AO752" s="58"/>
      <c r="AP752" s="58"/>
      <c r="AQ752" s="58"/>
      <c r="AR752" s="58"/>
      <c r="AS752" s="58"/>
      <c r="AT752" s="58"/>
      <c r="AU752" s="58"/>
      <c r="AV752" s="58"/>
      <c r="AW752" s="58"/>
    </row>
    <row r="753" spans="1:49" ht="15.75" customHeight="1" x14ac:dyDescent="0.2">
      <c r="A753" s="58"/>
      <c r="B753" s="58"/>
      <c r="C753" s="58"/>
      <c r="D753" s="58"/>
      <c r="E753" s="58"/>
      <c r="F753" s="58"/>
      <c r="G753" s="58"/>
      <c r="H753" s="58"/>
      <c r="I753" s="58"/>
      <c r="J753" s="58"/>
      <c r="K753" s="58"/>
      <c r="L753" s="58"/>
      <c r="M753" s="58"/>
      <c r="N753" s="58"/>
      <c r="O753" s="58"/>
      <c r="P753" s="58"/>
      <c r="Q753" s="58"/>
      <c r="R753" s="58"/>
      <c r="S753" s="58"/>
      <c r="T753" s="58"/>
      <c r="U753" s="58"/>
      <c r="V753" s="58"/>
      <c r="W753" s="58"/>
      <c r="X753" s="58"/>
      <c r="Y753" s="58"/>
      <c r="Z753" s="58"/>
      <c r="AA753" s="58"/>
      <c r="AB753" s="58"/>
      <c r="AC753" s="58"/>
      <c r="AD753" s="58"/>
      <c r="AE753" s="58"/>
      <c r="AF753" s="58"/>
      <c r="AG753" s="58"/>
      <c r="AH753" s="58"/>
      <c r="AI753" s="58"/>
      <c r="AJ753" s="58"/>
      <c r="AK753" s="58"/>
      <c r="AL753" s="58"/>
      <c r="AM753" s="58"/>
      <c r="AN753" s="58"/>
      <c r="AO753" s="58"/>
      <c r="AP753" s="58"/>
      <c r="AQ753" s="58"/>
      <c r="AR753" s="58"/>
      <c r="AS753" s="58"/>
      <c r="AT753" s="58"/>
      <c r="AU753" s="58"/>
      <c r="AV753" s="58"/>
      <c r="AW753" s="58"/>
    </row>
    <row r="754" spans="1:49" ht="15.75" customHeight="1" x14ac:dyDescent="0.2">
      <c r="A754" s="58"/>
      <c r="B754" s="58"/>
      <c r="C754" s="58"/>
      <c r="D754" s="58"/>
      <c r="E754" s="58"/>
      <c r="F754" s="58"/>
      <c r="G754" s="58"/>
      <c r="H754" s="58"/>
      <c r="I754" s="58"/>
      <c r="J754" s="58"/>
      <c r="K754" s="58"/>
      <c r="L754" s="58"/>
      <c r="M754" s="58"/>
      <c r="N754" s="58"/>
      <c r="O754" s="58"/>
      <c r="P754" s="58"/>
      <c r="Q754" s="58"/>
      <c r="R754" s="58"/>
      <c r="S754" s="58"/>
      <c r="T754" s="58"/>
      <c r="U754" s="58"/>
      <c r="V754" s="58"/>
      <c r="W754" s="58"/>
      <c r="X754" s="58"/>
      <c r="Y754" s="58"/>
      <c r="Z754" s="58"/>
      <c r="AA754" s="58"/>
      <c r="AB754" s="58"/>
      <c r="AC754" s="58"/>
      <c r="AD754" s="58"/>
      <c r="AE754" s="58"/>
      <c r="AF754" s="58"/>
      <c r="AG754" s="58"/>
      <c r="AH754" s="58"/>
      <c r="AI754" s="58"/>
      <c r="AJ754" s="58"/>
      <c r="AK754" s="58"/>
      <c r="AL754" s="58"/>
      <c r="AM754" s="58"/>
      <c r="AN754" s="58"/>
      <c r="AO754" s="58"/>
      <c r="AP754" s="58"/>
      <c r="AQ754" s="58"/>
      <c r="AR754" s="58"/>
      <c r="AS754" s="58"/>
      <c r="AT754" s="58"/>
      <c r="AU754" s="58"/>
      <c r="AV754" s="58"/>
      <c r="AW754" s="58"/>
    </row>
    <row r="755" spans="1:49" ht="15.75" customHeight="1" x14ac:dyDescent="0.2">
      <c r="A755" s="58"/>
      <c r="B755" s="58"/>
      <c r="C755" s="58"/>
      <c r="D755" s="58"/>
      <c r="E755" s="58"/>
      <c r="F755" s="58"/>
      <c r="G755" s="58"/>
      <c r="H755" s="58"/>
      <c r="I755" s="58"/>
      <c r="J755" s="58"/>
      <c r="K755" s="58"/>
      <c r="L755" s="58"/>
      <c r="M755" s="58"/>
      <c r="N755" s="58"/>
      <c r="O755" s="58"/>
      <c r="P755" s="58"/>
      <c r="Q755" s="58"/>
      <c r="R755" s="58"/>
      <c r="S755" s="58"/>
      <c r="T755" s="58"/>
      <c r="U755" s="58"/>
      <c r="V755" s="58"/>
      <c r="W755" s="58"/>
      <c r="X755" s="58"/>
      <c r="Y755" s="58"/>
      <c r="Z755" s="58"/>
      <c r="AA755" s="58"/>
      <c r="AB755" s="58"/>
      <c r="AC755" s="58"/>
      <c r="AD755" s="58"/>
      <c r="AE755" s="58"/>
      <c r="AF755" s="58"/>
      <c r="AG755" s="58"/>
      <c r="AH755" s="58"/>
      <c r="AI755" s="58"/>
      <c r="AJ755" s="58"/>
      <c r="AK755" s="58"/>
      <c r="AL755" s="58"/>
      <c r="AM755" s="58"/>
      <c r="AN755" s="58"/>
      <c r="AO755" s="58"/>
      <c r="AP755" s="58"/>
      <c r="AQ755" s="58"/>
      <c r="AR755" s="58"/>
      <c r="AS755" s="58"/>
      <c r="AT755" s="58"/>
      <c r="AU755" s="58"/>
      <c r="AV755" s="58"/>
      <c r="AW755" s="58"/>
    </row>
    <row r="756" spans="1:49" ht="15.75" customHeight="1" x14ac:dyDescent="0.2">
      <c r="A756" s="58"/>
      <c r="B756" s="58"/>
      <c r="C756" s="58"/>
      <c r="D756" s="58"/>
      <c r="E756" s="58"/>
      <c r="F756" s="58"/>
      <c r="G756" s="58"/>
      <c r="H756" s="58"/>
      <c r="I756" s="58"/>
      <c r="J756" s="58"/>
      <c r="K756" s="58"/>
      <c r="L756" s="58"/>
      <c r="M756" s="58"/>
      <c r="N756" s="58"/>
      <c r="O756" s="58"/>
      <c r="P756" s="58"/>
      <c r="Q756" s="58"/>
      <c r="R756" s="58"/>
      <c r="S756" s="58"/>
      <c r="T756" s="58"/>
      <c r="U756" s="58"/>
      <c r="V756" s="58"/>
      <c r="W756" s="58"/>
      <c r="X756" s="58"/>
      <c r="Y756" s="58"/>
      <c r="Z756" s="58"/>
      <c r="AA756" s="58"/>
      <c r="AB756" s="58"/>
      <c r="AC756" s="58"/>
      <c r="AD756" s="58"/>
      <c r="AE756" s="58"/>
      <c r="AF756" s="58"/>
      <c r="AG756" s="58"/>
      <c r="AH756" s="58"/>
      <c r="AI756" s="58"/>
      <c r="AJ756" s="58"/>
      <c r="AK756" s="58"/>
      <c r="AL756" s="58"/>
      <c r="AM756" s="58"/>
      <c r="AN756" s="58"/>
      <c r="AO756" s="58"/>
      <c r="AP756" s="58"/>
      <c r="AQ756" s="58"/>
      <c r="AR756" s="58"/>
      <c r="AS756" s="58"/>
      <c r="AT756" s="58"/>
      <c r="AU756" s="58"/>
      <c r="AV756" s="58"/>
      <c r="AW756" s="58"/>
    </row>
    <row r="757" spans="1:49" ht="15.75" customHeight="1" x14ac:dyDescent="0.2">
      <c r="A757" s="58"/>
      <c r="B757" s="58"/>
      <c r="C757" s="58"/>
      <c r="D757" s="58"/>
      <c r="E757" s="58"/>
      <c r="F757" s="58"/>
      <c r="G757" s="58"/>
      <c r="H757" s="58"/>
      <c r="I757" s="58"/>
      <c r="J757" s="58"/>
      <c r="K757" s="58"/>
      <c r="L757" s="58"/>
      <c r="M757" s="58"/>
      <c r="N757" s="58"/>
      <c r="O757" s="58"/>
      <c r="P757" s="58"/>
      <c r="Q757" s="58"/>
      <c r="R757" s="58"/>
      <c r="S757" s="58"/>
      <c r="T757" s="58"/>
      <c r="U757" s="58"/>
      <c r="V757" s="58"/>
      <c r="W757" s="58"/>
      <c r="X757" s="58"/>
      <c r="Y757" s="58"/>
      <c r="Z757" s="58"/>
      <c r="AA757" s="58"/>
      <c r="AB757" s="58"/>
      <c r="AC757" s="58"/>
      <c r="AD757" s="58"/>
      <c r="AE757" s="58"/>
      <c r="AF757" s="58"/>
      <c r="AG757" s="58"/>
      <c r="AH757" s="58"/>
      <c r="AI757" s="58"/>
      <c r="AJ757" s="58"/>
      <c r="AK757" s="58"/>
      <c r="AL757" s="58"/>
      <c r="AM757" s="58"/>
      <c r="AN757" s="58"/>
      <c r="AO757" s="58"/>
      <c r="AP757" s="58"/>
      <c r="AQ757" s="58"/>
      <c r="AR757" s="58"/>
      <c r="AS757" s="58"/>
      <c r="AT757" s="58"/>
      <c r="AU757" s="58"/>
      <c r="AV757" s="58"/>
      <c r="AW757" s="58"/>
    </row>
    <row r="758" spans="1:49" ht="15.75" customHeight="1" x14ac:dyDescent="0.2">
      <c r="A758" s="58"/>
      <c r="B758" s="58"/>
      <c r="C758" s="58"/>
      <c r="D758" s="58"/>
      <c r="E758" s="58"/>
      <c r="F758" s="58"/>
      <c r="G758" s="58"/>
      <c r="H758" s="58"/>
      <c r="I758" s="58"/>
      <c r="J758" s="58"/>
      <c r="K758" s="58"/>
      <c r="L758" s="58"/>
      <c r="M758" s="58"/>
      <c r="N758" s="58"/>
      <c r="O758" s="58"/>
      <c r="P758" s="58"/>
      <c r="Q758" s="58"/>
      <c r="R758" s="58"/>
      <c r="S758" s="58"/>
      <c r="T758" s="58"/>
      <c r="U758" s="58"/>
      <c r="V758" s="58"/>
      <c r="W758" s="58"/>
      <c r="X758" s="58"/>
      <c r="Y758" s="58"/>
      <c r="Z758" s="58"/>
      <c r="AA758" s="58"/>
      <c r="AB758" s="58"/>
      <c r="AC758" s="58"/>
      <c r="AD758" s="58"/>
      <c r="AE758" s="58"/>
      <c r="AF758" s="58"/>
      <c r="AG758" s="58"/>
      <c r="AH758" s="58"/>
      <c r="AI758" s="58"/>
      <c r="AJ758" s="58"/>
      <c r="AK758" s="58"/>
      <c r="AL758" s="58"/>
      <c r="AM758" s="58"/>
      <c r="AN758" s="58"/>
      <c r="AO758" s="58"/>
      <c r="AP758" s="58"/>
      <c r="AQ758" s="58"/>
      <c r="AR758" s="58"/>
      <c r="AS758" s="58"/>
      <c r="AT758" s="58"/>
      <c r="AU758" s="58"/>
      <c r="AV758" s="58"/>
      <c r="AW758" s="58"/>
    </row>
    <row r="759" spans="1:49" ht="15.75" customHeight="1" x14ac:dyDescent="0.2">
      <c r="A759" s="58"/>
      <c r="B759" s="58"/>
      <c r="C759" s="58"/>
      <c r="D759" s="58"/>
      <c r="E759" s="58"/>
      <c r="F759" s="58"/>
      <c r="G759" s="58"/>
      <c r="H759" s="58"/>
      <c r="I759" s="58"/>
      <c r="J759" s="58"/>
      <c r="K759" s="58"/>
      <c r="L759" s="58"/>
      <c r="M759" s="58"/>
      <c r="N759" s="58"/>
      <c r="O759" s="58"/>
      <c r="P759" s="58"/>
      <c r="Q759" s="58"/>
      <c r="R759" s="58"/>
      <c r="S759" s="58"/>
      <c r="T759" s="58"/>
      <c r="U759" s="58"/>
      <c r="V759" s="58"/>
      <c r="W759" s="58"/>
      <c r="X759" s="58"/>
      <c r="Y759" s="58"/>
      <c r="Z759" s="58"/>
      <c r="AA759" s="58"/>
      <c r="AB759" s="58"/>
      <c r="AC759" s="58"/>
      <c r="AD759" s="58"/>
      <c r="AE759" s="58"/>
      <c r="AF759" s="58"/>
      <c r="AG759" s="58"/>
      <c r="AH759" s="58"/>
      <c r="AI759" s="58"/>
      <c r="AJ759" s="58"/>
      <c r="AK759" s="58"/>
      <c r="AL759" s="58"/>
      <c r="AM759" s="58"/>
      <c r="AN759" s="58"/>
      <c r="AO759" s="58"/>
      <c r="AP759" s="58"/>
      <c r="AQ759" s="58"/>
      <c r="AR759" s="58"/>
      <c r="AS759" s="58"/>
      <c r="AT759" s="58"/>
      <c r="AU759" s="58"/>
      <c r="AV759" s="58"/>
      <c r="AW759" s="58"/>
    </row>
    <row r="760" spans="1:49" ht="15.75" customHeight="1" x14ac:dyDescent="0.2">
      <c r="A760" s="58"/>
      <c r="B760" s="58"/>
      <c r="C760" s="58"/>
      <c r="D760" s="58"/>
      <c r="E760" s="58"/>
      <c r="F760" s="58"/>
      <c r="G760" s="58"/>
      <c r="H760" s="58"/>
      <c r="I760" s="58"/>
      <c r="J760" s="58"/>
      <c r="K760" s="58"/>
      <c r="L760" s="58"/>
      <c r="M760" s="58"/>
      <c r="N760" s="58"/>
      <c r="O760" s="58"/>
      <c r="P760" s="58"/>
      <c r="Q760" s="58"/>
      <c r="R760" s="58"/>
      <c r="S760" s="58"/>
      <c r="T760" s="58"/>
      <c r="U760" s="58"/>
      <c r="V760" s="58"/>
      <c r="W760" s="58"/>
      <c r="X760" s="58"/>
      <c r="Y760" s="58"/>
      <c r="Z760" s="58"/>
      <c r="AA760" s="58"/>
      <c r="AB760" s="58"/>
      <c r="AC760" s="58"/>
      <c r="AD760" s="58"/>
      <c r="AE760" s="58"/>
      <c r="AF760" s="58"/>
      <c r="AG760" s="58"/>
      <c r="AH760" s="58"/>
      <c r="AI760" s="58"/>
      <c r="AJ760" s="58"/>
      <c r="AK760" s="58"/>
      <c r="AL760" s="58"/>
      <c r="AM760" s="58"/>
      <c r="AN760" s="58"/>
      <c r="AO760" s="58"/>
      <c r="AP760" s="58"/>
      <c r="AQ760" s="58"/>
      <c r="AR760" s="58"/>
      <c r="AS760" s="58"/>
      <c r="AT760" s="58"/>
      <c r="AU760" s="58"/>
      <c r="AV760" s="58"/>
      <c r="AW760" s="58"/>
    </row>
    <row r="761" spans="1:49" ht="15.75" customHeight="1" x14ac:dyDescent="0.2">
      <c r="A761" s="58"/>
      <c r="B761" s="58"/>
      <c r="C761" s="58"/>
      <c r="D761" s="58"/>
      <c r="E761" s="58"/>
      <c r="F761" s="58"/>
      <c r="G761" s="58"/>
      <c r="H761" s="58"/>
      <c r="I761" s="58"/>
      <c r="J761" s="58"/>
      <c r="K761" s="58"/>
      <c r="L761" s="58"/>
      <c r="M761" s="58"/>
      <c r="N761" s="58"/>
      <c r="O761" s="58"/>
      <c r="P761" s="58"/>
      <c r="Q761" s="58"/>
      <c r="R761" s="58"/>
      <c r="S761" s="58"/>
      <c r="T761" s="58"/>
      <c r="U761" s="58"/>
      <c r="V761" s="58"/>
      <c r="W761" s="58"/>
      <c r="X761" s="58"/>
      <c r="Y761" s="58"/>
      <c r="Z761" s="58"/>
      <c r="AA761" s="58"/>
      <c r="AB761" s="58"/>
      <c r="AC761" s="58"/>
      <c r="AD761" s="58"/>
      <c r="AE761" s="58"/>
      <c r="AF761" s="58"/>
      <c r="AG761" s="58"/>
      <c r="AH761" s="58"/>
      <c r="AI761" s="58"/>
      <c r="AJ761" s="58"/>
      <c r="AK761" s="58"/>
      <c r="AL761" s="58"/>
      <c r="AM761" s="58"/>
      <c r="AN761" s="58"/>
      <c r="AO761" s="58"/>
      <c r="AP761" s="58"/>
      <c r="AQ761" s="58"/>
      <c r="AR761" s="58"/>
      <c r="AS761" s="58"/>
      <c r="AT761" s="58"/>
      <c r="AU761" s="58"/>
      <c r="AV761" s="58"/>
      <c r="AW761" s="58"/>
    </row>
    <row r="762" spans="1:49" ht="15.75" customHeight="1" x14ac:dyDescent="0.2">
      <c r="A762" s="58"/>
      <c r="B762" s="58"/>
      <c r="C762" s="58"/>
      <c r="D762" s="58"/>
      <c r="E762" s="58"/>
      <c r="F762" s="58"/>
      <c r="G762" s="58"/>
      <c r="H762" s="58"/>
      <c r="I762" s="58"/>
      <c r="J762" s="58"/>
      <c r="K762" s="58"/>
      <c r="L762" s="58"/>
      <c r="M762" s="58"/>
      <c r="N762" s="58"/>
      <c r="O762" s="58"/>
      <c r="P762" s="58"/>
      <c r="Q762" s="58"/>
      <c r="R762" s="58"/>
      <c r="S762" s="58"/>
      <c r="T762" s="58"/>
      <c r="U762" s="58"/>
      <c r="V762" s="58"/>
      <c r="W762" s="58"/>
      <c r="X762" s="58"/>
      <c r="Y762" s="58"/>
      <c r="Z762" s="58"/>
      <c r="AA762" s="58"/>
      <c r="AB762" s="58"/>
      <c r="AC762" s="58"/>
      <c r="AD762" s="58"/>
      <c r="AE762" s="58"/>
      <c r="AF762" s="58"/>
      <c r="AG762" s="58"/>
      <c r="AH762" s="58"/>
      <c r="AI762" s="58"/>
      <c r="AJ762" s="58"/>
      <c r="AK762" s="58"/>
      <c r="AL762" s="58"/>
      <c r="AM762" s="58"/>
      <c r="AN762" s="58"/>
      <c r="AO762" s="58"/>
      <c r="AP762" s="58"/>
      <c r="AQ762" s="58"/>
      <c r="AR762" s="58"/>
      <c r="AS762" s="58"/>
      <c r="AT762" s="58"/>
      <c r="AU762" s="58"/>
      <c r="AV762" s="58"/>
      <c r="AW762" s="58"/>
    </row>
    <row r="763" spans="1:49" ht="15.75" customHeight="1" x14ac:dyDescent="0.2">
      <c r="A763" s="58"/>
      <c r="B763" s="58"/>
      <c r="C763" s="58"/>
      <c r="D763" s="58"/>
      <c r="E763" s="58"/>
      <c r="F763" s="58"/>
      <c r="G763" s="58"/>
      <c r="H763" s="58"/>
      <c r="I763" s="58"/>
      <c r="J763" s="58"/>
      <c r="K763" s="58"/>
      <c r="L763" s="58"/>
      <c r="M763" s="58"/>
      <c r="N763" s="58"/>
      <c r="O763" s="58"/>
      <c r="P763" s="58"/>
      <c r="Q763" s="58"/>
      <c r="R763" s="58"/>
      <c r="S763" s="58"/>
      <c r="T763" s="58"/>
      <c r="U763" s="58"/>
      <c r="V763" s="58"/>
      <c r="W763" s="58"/>
      <c r="X763" s="58"/>
      <c r="Y763" s="58"/>
      <c r="Z763" s="58"/>
      <c r="AA763" s="58"/>
      <c r="AB763" s="58"/>
      <c r="AC763" s="58"/>
      <c r="AD763" s="58"/>
      <c r="AE763" s="58"/>
      <c r="AF763" s="58"/>
      <c r="AG763" s="58"/>
      <c r="AH763" s="58"/>
      <c r="AI763" s="58"/>
      <c r="AJ763" s="58"/>
      <c r="AK763" s="58"/>
      <c r="AL763" s="58"/>
      <c r="AM763" s="58"/>
      <c r="AN763" s="58"/>
      <c r="AO763" s="58"/>
      <c r="AP763" s="58"/>
      <c r="AQ763" s="58"/>
      <c r="AR763" s="58"/>
      <c r="AS763" s="58"/>
      <c r="AT763" s="58"/>
      <c r="AU763" s="58"/>
      <c r="AV763" s="58"/>
      <c r="AW763" s="58"/>
    </row>
    <row r="764" spans="1:49" ht="15.75" customHeight="1" x14ac:dyDescent="0.2">
      <c r="A764" s="58"/>
      <c r="B764" s="58"/>
      <c r="C764" s="58"/>
      <c r="D764" s="58"/>
      <c r="E764" s="58"/>
      <c r="F764" s="58"/>
      <c r="G764" s="58"/>
      <c r="H764" s="58"/>
      <c r="I764" s="58"/>
      <c r="J764" s="58"/>
      <c r="K764" s="58"/>
      <c r="L764" s="58"/>
      <c r="M764" s="58"/>
      <c r="N764" s="58"/>
      <c r="O764" s="58"/>
      <c r="P764" s="58"/>
      <c r="Q764" s="58"/>
      <c r="R764" s="58"/>
      <c r="S764" s="58"/>
      <c r="T764" s="58"/>
      <c r="U764" s="58"/>
      <c r="V764" s="58"/>
      <c r="W764" s="58"/>
      <c r="X764" s="58"/>
      <c r="Y764" s="58"/>
      <c r="Z764" s="58"/>
      <c r="AA764" s="58"/>
      <c r="AB764" s="58"/>
      <c r="AC764" s="58"/>
      <c r="AD764" s="58"/>
      <c r="AE764" s="58"/>
      <c r="AF764" s="58"/>
      <c r="AG764" s="58"/>
      <c r="AH764" s="58"/>
      <c r="AI764" s="58"/>
      <c r="AJ764" s="58"/>
      <c r="AK764" s="58"/>
      <c r="AL764" s="58"/>
      <c r="AM764" s="58"/>
      <c r="AN764" s="58"/>
      <c r="AO764" s="58"/>
      <c r="AP764" s="58"/>
      <c r="AQ764" s="58"/>
      <c r="AR764" s="58"/>
      <c r="AS764" s="58"/>
      <c r="AT764" s="58"/>
      <c r="AU764" s="58"/>
      <c r="AV764" s="58"/>
      <c r="AW764" s="58"/>
    </row>
    <row r="765" spans="1:49" ht="15.75" customHeight="1" x14ac:dyDescent="0.2">
      <c r="A765" s="58"/>
      <c r="B765" s="58"/>
      <c r="C765" s="58"/>
      <c r="D765" s="58"/>
      <c r="E765" s="58"/>
      <c r="F765" s="58"/>
      <c r="G765" s="58"/>
      <c r="H765" s="58"/>
      <c r="I765" s="58"/>
      <c r="J765" s="58"/>
      <c r="K765" s="58"/>
      <c r="L765" s="58"/>
      <c r="M765" s="58"/>
      <c r="N765" s="58"/>
      <c r="O765" s="58"/>
      <c r="P765" s="58"/>
      <c r="Q765" s="58"/>
      <c r="R765" s="58"/>
      <c r="S765" s="58"/>
      <c r="T765" s="58"/>
      <c r="U765" s="58"/>
      <c r="V765" s="58"/>
      <c r="W765" s="58"/>
      <c r="X765" s="58"/>
      <c r="Y765" s="58"/>
      <c r="Z765" s="58"/>
      <c r="AA765" s="58"/>
      <c r="AB765" s="58"/>
      <c r="AC765" s="58"/>
      <c r="AD765" s="58"/>
      <c r="AE765" s="58"/>
      <c r="AF765" s="58"/>
      <c r="AG765" s="58"/>
      <c r="AH765" s="58"/>
      <c r="AI765" s="58"/>
      <c r="AJ765" s="58"/>
      <c r="AK765" s="58"/>
      <c r="AL765" s="58"/>
      <c r="AM765" s="58"/>
      <c r="AN765" s="58"/>
      <c r="AO765" s="58"/>
      <c r="AP765" s="58"/>
      <c r="AQ765" s="58"/>
      <c r="AR765" s="58"/>
      <c r="AS765" s="58"/>
      <c r="AT765" s="58"/>
      <c r="AU765" s="58"/>
      <c r="AV765" s="58"/>
      <c r="AW765" s="58"/>
    </row>
    <row r="766" spans="1:49" ht="15.75" customHeight="1" x14ac:dyDescent="0.2">
      <c r="A766" s="58"/>
      <c r="B766" s="58"/>
      <c r="C766" s="58"/>
      <c r="D766" s="58"/>
      <c r="E766" s="58"/>
      <c r="F766" s="58"/>
      <c r="G766" s="58"/>
      <c r="H766" s="58"/>
      <c r="I766" s="58"/>
      <c r="J766" s="58"/>
      <c r="K766" s="58"/>
      <c r="L766" s="58"/>
      <c r="M766" s="58"/>
      <c r="N766" s="58"/>
      <c r="O766" s="58"/>
      <c r="P766" s="58"/>
      <c r="Q766" s="58"/>
      <c r="R766" s="58"/>
      <c r="S766" s="58"/>
      <c r="T766" s="58"/>
      <c r="U766" s="58"/>
      <c r="V766" s="58"/>
      <c r="W766" s="58"/>
      <c r="X766" s="58"/>
      <c r="Y766" s="58"/>
      <c r="Z766" s="58"/>
      <c r="AA766" s="58"/>
      <c r="AB766" s="58"/>
      <c r="AC766" s="58"/>
      <c r="AD766" s="58"/>
      <c r="AE766" s="58"/>
      <c r="AF766" s="58"/>
      <c r="AG766" s="58"/>
      <c r="AH766" s="58"/>
      <c r="AI766" s="58"/>
      <c r="AJ766" s="58"/>
      <c r="AK766" s="58"/>
      <c r="AL766" s="58"/>
      <c r="AM766" s="58"/>
      <c r="AN766" s="58"/>
      <c r="AO766" s="58"/>
      <c r="AP766" s="58"/>
      <c r="AQ766" s="58"/>
      <c r="AR766" s="58"/>
      <c r="AS766" s="58"/>
      <c r="AT766" s="58"/>
      <c r="AU766" s="58"/>
      <c r="AV766" s="58"/>
      <c r="AW766" s="58"/>
    </row>
    <row r="767" spans="1:49" ht="15.75" customHeight="1" x14ac:dyDescent="0.2">
      <c r="A767" s="58"/>
      <c r="B767" s="58"/>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c r="AA767" s="58"/>
      <c r="AB767" s="58"/>
      <c r="AC767" s="58"/>
      <c r="AD767" s="58"/>
      <c r="AE767" s="58"/>
      <c r="AF767" s="58"/>
      <c r="AG767" s="58"/>
      <c r="AH767" s="58"/>
      <c r="AI767" s="58"/>
      <c r="AJ767" s="58"/>
      <c r="AK767" s="58"/>
      <c r="AL767" s="58"/>
      <c r="AM767" s="58"/>
      <c r="AN767" s="58"/>
      <c r="AO767" s="58"/>
      <c r="AP767" s="58"/>
      <c r="AQ767" s="58"/>
      <c r="AR767" s="58"/>
      <c r="AS767" s="58"/>
      <c r="AT767" s="58"/>
      <c r="AU767" s="58"/>
      <c r="AV767" s="58"/>
      <c r="AW767" s="58"/>
    </row>
    <row r="768" spans="1:49" ht="15.75" customHeight="1" x14ac:dyDescent="0.2">
      <c r="A768" s="58"/>
      <c r="B768" s="58"/>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c r="AA768" s="58"/>
      <c r="AB768" s="58"/>
      <c r="AC768" s="58"/>
      <c r="AD768" s="58"/>
      <c r="AE768" s="58"/>
      <c r="AF768" s="58"/>
      <c r="AG768" s="58"/>
      <c r="AH768" s="58"/>
      <c r="AI768" s="58"/>
      <c r="AJ768" s="58"/>
      <c r="AK768" s="58"/>
      <c r="AL768" s="58"/>
      <c r="AM768" s="58"/>
      <c r="AN768" s="58"/>
      <c r="AO768" s="58"/>
      <c r="AP768" s="58"/>
      <c r="AQ768" s="58"/>
      <c r="AR768" s="58"/>
      <c r="AS768" s="58"/>
      <c r="AT768" s="58"/>
      <c r="AU768" s="58"/>
      <c r="AV768" s="58"/>
      <c r="AW768" s="58"/>
    </row>
    <row r="769" spans="1:49" ht="15.75" customHeight="1" x14ac:dyDescent="0.2">
      <c r="A769" s="58"/>
      <c r="B769" s="58"/>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c r="AA769" s="58"/>
      <c r="AB769" s="58"/>
      <c r="AC769" s="58"/>
      <c r="AD769" s="58"/>
      <c r="AE769" s="58"/>
      <c r="AF769" s="58"/>
      <c r="AG769" s="58"/>
      <c r="AH769" s="58"/>
      <c r="AI769" s="58"/>
      <c r="AJ769" s="58"/>
      <c r="AK769" s="58"/>
      <c r="AL769" s="58"/>
      <c r="AM769" s="58"/>
      <c r="AN769" s="58"/>
      <c r="AO769" s="58"/>
      <c r="AP769" s="58"/>
      <c r="AQ769" s="58"/>
      <c r="AR769" s="58"/>
      <c r="AS769" s="58"/>
      <c r="AT769" s="58"/>
      <c r="AU769" s="58"/>
      <c r="AV769" s="58"/>
      <c r="AW769" s="58"/>
    </row>
    <row r="770" spans="1:49" ht="15.75" customHeight="1" x14ac:dyDescent="0.2">
      <c r="A770" s="58"/>
      <c r="B770" s="58"/>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c r="AA770" s="58"/>
      <c r="AB770" s="58"/>
      <c r="AC770" s="58"/>
      <c r="AD770" s="58"/>
      <c r="AE770" s="58"/>
      <c r="AF770" s="58"/>
      <c r="AG770" s="58"/>
      <c r="AH770" s="58"/>
      <c r="AI770" s="58"/>
      <c r="AJ770" s="58"/>
      <c r="AK770" s="58"/>
      <c r="AL770" s="58"/>
      <c r="AM770" s="58"/>
      <c r="AN770" s="58"/>
      <c r="AO770" s="58"/>
      <c r="AP770" s="58"/>
      <c r="AQ770" s="58"/>
      <c r="AR770" s="58"/>
      <c r="AS770" s="58"/>
      <c r="AT770" s="58"/>
      <c r="AU770" s="58"/>
      <c r="AV770" s="58"/>
      <c r="AW770" s="58"/>
    </row>
    <row r="771" spans="1:49" ht="15.75" customHeight="1" x14ac:dyDescent="0.2">
      <c r="A771" s="58"/>
      <c r="B771" s="58"/>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c r="AA771" s="58"/>
      <c r="AB771" s="58"/>
      <c r="AC771" s="58"/>
      <c r="AD771" s="58"/>
      <c r="AE771" s="58"/>
      <c r="AF771" s="58"/>
      <c r="AG771" s="58"/>
      <c r="AH771" s="58"/>
      <c r="AI771" s="58"/>
      <c r="AJ771" s="58"/>
      <c r="AK771" s="58"/>
      <c r="AL771" s="58"/>
      <c r="AM771" s="58"/>
      <c r="AN771" s="58"/>
      <c r="AO771" s="58"/>
      <c r="AP771" s="58"/>
      <c r="AQ771" s="58"/>
      <c r="AR771" s="58"/>
      <c r="AS771" s="58"/>
      <c r="AT771" s="58"/>
      <c r="AU771" s="58"/>
      <c r="AV771" s="58"/>
      <c r="AW771" s="58"/>
    </row>
    <row r="772" spans="1:49" ht="15.75" customHeight="1" x14ac:dyDescent="0.2">
      <c r="A772" s="58"/>
      <c r="B772" s="58"/>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c r="AA772" s="58"/>
      <c r="AB772" s="58"/>
      <c r="AC772" s="58"/>
      <c r="AD772" s="58"/>
      <c r="AE772" s="58"/>
      <c r="AF772" s="58"/>
      <c r="AG772" s="58"/>
      <c r="AH772" s="58"/>
      <c r="AI772" s="58"/>
      <c r="AJ772" s="58"/>
      <c r="AK772" s="58"/>
      <c r="AL772" s="58"/>
      <c r="AM772" s="58"/>
      <c r="AN772" s="58"/>
      <c r="AO772" s="58"/>
      <c r="AP772" s="58"/>
      <c r="AQ772" s="58"/>
      <c r="AR772" s="58"/>
      <c r="AS772" s="58"/>
      <c r="AT772" s="58"/>
      <c r="AU772" s="58"/>
      <c r="AV772" s="58"/>
      <c r="AW772" s="58"/>
    </row>
    <row r="773" spans="1:49" ht="15.75" customHeight="1" x14ac:dyDescent="0.2">
      <c r="A773" s="58"/>
      <c r="B773" s="58"/>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c r="AA773" s="58"/>
      <c r="AB773" s="58"/>
      <c r="AC773" s="58"/>
      <c r="AD773" s="58"/>
      <c r="AE773" s="58"/>
      <c r="AF773" s="58"/>
      <c r="AG773" s="58"/>
      <c r="AH773" s="58"/>
      <c r="AI773" s="58"/>
      <c r="AJ773" s="58"/>
      <c r="AK773" s="58"/>
      <c r="AL773" s="58"/>
      <c r="AM773" s="58"/>
      <c r="AN773" s="58"/>
      <c r="AO773" s="58"/>
      <c r="AP773" s="58"/>
      <c r="AQ773" s="58"/>
      <c r="AR773" s="58"/>
      <c r="AS773" s="58"/>
      <c r="AT773" s="58"/>
      <c r="AU773" s="58"/>
      <c r="AV773" s="58"/>
      <c r="AW773" s="58"/>
    </row>
    <row r="774" spans="1:49" ht="15.75" customHeight="1" x14ac:dyDescent="0.2">
      <c r="A774" s="58"/>
      <c r="B774" s="58"/>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c r="AA774" s="58"/>
      <c r="AB774" s="58"/>
      <c r="AC774" s="58"/>
      <c r="AD774" s="58"/>
      <c r="AE774" s="58"/>
      <c r="AF774" s="58"/>
      <c r="AG774" s="58"/>
      <c r="AH774" s="58"/>
      <c r="AI774" s="58"/>
      <c r="AJ774" s="58"/>
      <c r="AK774" s="58"/>
      <c r="AL774" s="58"/>
      <c r="AM774" s="58"/>
      <c r="AN774" s="58"/>
      <c r="AO774" s="58"/>
      <c r="AP774" s="58"/>
      <c r="AQ774" s="58"/>
      <c r="AR774" s="58"/>
      <c r="AS774" s="58"/>
      <c r="AT774" s="58"/>
      <c r="AU774" s="58"/>
      <c r="AV774" s="58"/>
      <c r="AW774" s="58"/>
    </row>
    <row r="775" spans="1:49" ht="15.75" customHeight="1" x14ac:dyDescent="0.2">
      <c r="A775" s="58"/>
      <c r="B775" s="58"/>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c r="AA775" s="58"/>
      <c r="AB775" s="58"/>
      <c r="AC775" s="58"/>
      <c r="AD775" s="58"/>
      <c r="AE775" s="58"/>
      <c r="AF775" s="58"/>
      <c r="AG775" s="58"/>
      <c r="AH775" s="58"/>
      <c r="AI775" s="58"/>
      <c r="AJ775" s="58"/>
      <c r="AK775" s="58"/>
      <c r="AL775" s="58"/>
      <c r="AM775" s="58"/>
      <c r="AN775" s="58"/>
      <c r="AO775" s="58"/>
      <c r="AP775" s="58"/>
      <c r="AQ775" s="58"/>
      <c r="AR775" s="58"/>
      <c r="AS775" s="58"/>
      <c r="AT775" s="58"/>
      <c r="AU775" s="58"/>
      <c r="AV775" s="58"/>
      <c r="AW775" s="58"/>
    </row>
    <row r="776" spans="1:49" ht="15.75" customHeight="1" x14ac:dyDescent="0.2">
      <c r="A776" s="58"/>
      <c r="B776" s="58"/>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c r="AA776" s="58"/>
      <c r="AB776" s="58"/>
      <c r="AC776" s="58"/>
      <c r="AD776" s="58"/>
      <c r="AE776" s="58"/>
      <c r="AF776" s="58"/>
      <c r="AG776" s="58"/>
      <c r="AH776" s="58"/>
      <c r="AI776" s="58"/>
      <c r="AJ776" s="58"/>
      <c r="AK776" s="58"/>
      <c r="AL776" s="58"/>
      <c r="AM776" s="58"/>
      <c r="AN776" s="58"/>
      <c r="AO776" s="58"/>
      <c r="AP776" s="58"/>
      <c r="AQ776" s="58"/>
      <c r="AR776" s="58"/>
      <c r="AS776" s="58"/>
      <c r="AT776" s="58"/>
      <c r="AU776" s="58"/>
      <c r="AV776" s="58"/>
      <c r="AW776" s="58"/>
    </row>
    <row r="777" spans="1:49" ht="15.75" customHeight="1" x14ac:dyDescent="0.2">
      <c r="A777" s="58"/>
      <c r="B777" s="58"/>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c r="AA777" s="58"/>
      <c r="AB777" s="58"/>
      <c r="AC777" s="58"/>
      <c r="AD777" s="58"/>
      <c r="AE777" s="58"/>
      <c r="AF777" s="58"/>
      <c r="AG777" s="58"/>
      <c r="AH777" s="58"/>
      <c r="AI777" s="58"/>
      <c r="AJ777" s="58"/>
      <c r="AK777" s="58"/>
      <c r="AL777" s="58"/>
      <c r="AM777" s="58"/>
      <c r="AN777" s="58"/>
      <c r="AO777" s="58"/>
      <c r="AP777" s="58"/>
      <c r="AQ777" s="58"/>
      <c r="AR777" s="58"/>
      <c r="AS777" s="58"/>
      <c r="AT777" s="58"/>
      <c r="AU777" s="58"/>
      <c r="AV777" s="58"/>
      <c r="AW777" s="58"/>
    </row>
    <row r="778" spans="1:49" ht="15.75" customHeight="1" x14ac:dyDescent="0.2">
      <c r="A778" s="58"/>
      <c r="B778" s="58"/>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c r="AA778" s="58"/>
      <c r="AB778" s="58"/>
      <c r="AC778" s="58"/>
      <c r="AD778" s="58"/>
      <c r="AE778" s="58"/>
      <c r="AF778" s="58"/>
      <c r="AG778" s="58"/>
      <c r="AH778" s="58"/>
      <c r="AI778" s="58"/>
      <c r="AJ778" s="58"/>
      <c r="AK778" s="58"/>
      <c r="AL778" s="58"/>
      <c r="AM778" s="58"/>
      <c r="AN778" s="58"/>
      <c r="AO778" s="58"/>
      <c r="AP778" s="58"/>
      <c r="AQ778" s="58"/>
      <c r="AR778" s="58"/>
      <c r="AS778" s="58"/>
      <c r="AT778" s="58"/>
      <c r="AU778" s="58"/>
      <c r="AV778" s="58"/>
      <c r="AW778" s="58"/>
    </row>
    <row r="779" spans="1:49" ht="15.75" customHeight="1" x14ac:dyDescent="0.2">
      <c r="A779" s="58"/>
      <c r="B779" s="58"/>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c r="AA779" s="58"/>
      <c r="AB779" s="58"/>
      <c r="AC779" s="58"/>
      <c r="AD779" s="58"/>
      <c r="AE779" s="58"/>
      <c r="AF779" s="58"/>
      <c r="AG779" s="58"/>
      <c r="AH779" s="58"/>
      <c r="AI779" s="58"/>
      <c r="AJ779" s="58"/>
      <c r="AK779" s="58"/>
      <c r="AL779" s="58"/>
      <c r="AM779" s="58"/>
      <c r="AN779" s="58"/>
      <c r="AO779" s="58"/>
      <c r="AP779" s="58"/>
      <c r="AQ779" s="58"/>
      <c r="AR779" s="58"/>
      <c r="AS779" s="58"/>
      <c r="AT779" s="58"/>
      <c r="AU779" s="58"/>
      <c r="AV779" s="58"/>
      <c r="AW779" s="58"/>
    </row>
    <row r="780" spans="1:49" ht="15.75" customHeight="1" x14ac:dyDescent="0.2">
      <c r="A780" s="58"/>
      <c r="B780" s="58"/>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c r="AA780" s="58"/>
      <c r="AB780" s="58"/>
      <c r="AC780" s="58"/>
      <c r="AD780" s="58"/>
      <c r="AE780" s="58"/>
      <c r="AF780" s="58"/>
      <c r="AG780" s="58"/>
      <c r="AH780" s="58"/>
      <c r="AI780" s="58"/>
      <c r="AJ780" s="58"/>
      <c r="AK780" s="58"/>
      <c r="AL780" s="58"/>
      <c r="AM780" s="58"/>
      <c r="AN780" s="58"/>
      <c r="AO780" s="58"/>
      <c r="AP780" s="58"/>
      <c r="AQ780" s="58"/>
      <c r="AR780" s="58"/>
      <c r="AS780" s="58"/>
      <c r="AT780" s="58"/>
      <c r="AU780" s="58"/>
      <c r="AV780" s="58"/>
      <c r="AW780" s="58"/>
    </row>
    <row r="781" spans="1:49" ht="15.75" customHeight="1" x14ac:dyDescent="0.2">
      <c r="A781" s="58"/>
      <c r="B781" s="58"/>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c r="AA781" s="58"/>
      <c r="AB781" s="58"/>
      <c r="AC781" s="58"/>
      <c r="AD781" s="58"/>
      <c r="AE781" s="58"/>
      <c r="AF781" s="58"/>
      <c r="AG781" s="58"/>
      <c r="AH781" s="58"/>
      <c r="AI781" s="58"/>
      <c r="AJ781" s="58"/>
      <c r="AK781" s="58"/>
      <c r="AL781" s="58"/>
      <c r="AM781" s="58"/>
      <c r="AN781" s="58"/>
      <c r="AO781" s="58"/>
      <c r="AP781" s="58"/>
      <c r="AQ781" s="58"/>
      <c r="AR781" s="58"/>
      <c r="AS781" s="58"/>
      <c r="AT781" s="58"/>
      <c r="AU781" s="58"/>
      <c r="AV781" s="58"/>
      <c r="AW781" s="58"/>
    </row>
    <row r="782" spans="1:49" ht="15.75" customHeight="1" x14ac:dyDescent="0.2">
      <c r="A782" s="58"/>
      <c r="B782" s="58"/>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c r="AA782" s="58"/>
      <c r="AB782" s="58"/>
      <c r="AC782" s="58"/>
      <c r="AD782" s="58"/>
      <c r="AE782" s="58"/>
      <c r="AF782" s="58"/>
      <c r="AG782" s="58"/>
      <c r="AH782" s="58"/>
      <c r="AI782" s="58"/>
      <c r="AJ782" s="58"/>
      <c r="AK782" s="58"/>
      <c r="AL782" s="58"/>
      <c r="AM782" s="58"/>
      <c r="AN782" s="58"/>
      <c r="AO782" s="58"/>
      <c r="AP782" s="58"/>
      <c r="AQ782" s="58"/>
      <c r="AR782" s="58"/>
      <c r="AS782" s="58"/>
      <c r="AT782" s="58"/>
      <c r="AU782" s="58"/>
      <c r="AV782" s="58"/>
      <c r="AW782" s="58"/>
    </row>
    <row r="783" spans="1:49" ht="15.75" customHeight="1" x14ac:dyDescent="0.2">
      <c r="A783" s="58"/>
      <c r="B783" s="58"/>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c r="AA783" s="58"/>
      <c r="AB783" s="58"/>
      <c r="AC783" s="58"/>
      <c r="AD783" s="58"/>
      <c r="AE783" s="58"/>
      <c r="AF783" s="58"/>
      <c r="AG783" s="58"/>
      <c r="AH783" s="58"/>
      <c r="AI783" s="58"/>
      <c r="AJ783" s="58"/>
      <c r="AK783" s="58"/>
      <c r="AL783" s="58"/>
      <c r="AM783" s="58"/>
      <c r="AN783" s="58"/>
      <c r="AO783" s="58"/>
      <c r="AP783" s="58"/>
      <c r="AQ783" s="58"/>
      <c r="AR783" s="58"/>
      <c r="AS783" s="58"/>
      <c r="AT783" s="58"/>
      <c r="AU783" s="58"/>
      <c r="AV783" s="58"/>
      <c r="AW783" s="58"/>
    </row>
    <row r="784" spans="1:49" ht="15.75" customHeight="1" x14ac:dyDescent="0.2">
      <c r="A784" s="58"/>
      <c r="B784" s="58"/>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c r="AA784" s="58"/>
      <c r="AB784" s="58"/>
      <c r="AC784" s="58"/>
      <c r="AD784" s="58"/>
      <c r="AE784" s="58"/>
      <c r="AF784" s="58"/>
      <c r="AG784" s="58"/>
      <c r="AH784" s="58"/>
      <c r="AI784" s="58"/>
      <c r="AJ784" s="58"/>
      <c r="AK784" s="58"/>
      <c r="AL784" s="58"/>
      <c r="AM784" s="58"/>
      <c r="AN784" s="58"/>
      <c r="AO784" s="58"/>
      <c r="AP784" s="58"/>
      <c r="AQ784" s="58"/>
      <c r="AR784" s="58"/>
      <c r="AS784" s="58"/>
      <c r="AT784" s="58"/>
      <c r="AU784" s="58"/>
      <c r="AV784" s="58"/>
      <c r="AW784" s="58"/>
    </row>
    <row r="785" spans="1:49" ht="15.75" customHeight="1" x14ac:dyDescent="0.2">
      <c r="A785" s="58"/>
      <c r="B785" s="58"/>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c r="AA785" s="58"/>
      <c r="AB785" s="58"/>
      <c r="AC785" s="58"/>
      <c r="AD785" s="58"/>
      <c r="AE785" s="58"/>
      <c r="AF785" s="58"/>
      <c r="AG785" s="58"/>
      <c r="AH785" s="58"/>
      <c r="AI785" s="58"/>
      <c r="AJ785" s="58"/>
      <c r="AK785" s="58"/>
      <c r="AL785" s="58"/>
      <c r="AM785" s="58"/>
      <c r="AN785" s="58"/>
      <c r="AO785" s="58"/>
      <c r="AP785" s="58"/>
      <c r="AQ785" s="58"/>
      <c r="AR785" s="58"/>
      <c r="AS785" s="58"/>
      <c r="AT785" s="58"/>
      <c r="AU785" s="58"/>
      <c r="AV785" s="58"/>
      <c r="AW785" s="58"/>
    </row>
    <row r="786" spans="1:49" ht="15.75" customHeight="1" x14ac:dyDescent="0.2">
      <c r="A786" s="58"/>
      <c r="B786" s="58"/>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c r="AA786" s="58"/>
      <c r="AB786" s="58"/>
      <c r="AC786" s="58"/>
      <c r="AD786" s="58"/>
      <c r="AE786" s="58"/>
      <c r="AF786" s="58"/>
      <c r="AG786" s="58"/>
      <c r="AH786" s="58"/>
      <c r="AI786" s="58"/>
      <c r="AJ786" s="58"/>
      <c r="AK786" s="58"/>
      <c r="AL786" s="58"/>
      <c r="AM786" s="58"/>
      <c r="AN786" s="58"/>
      <c r="AO786" s="58"/>
      <c r="AP786" s="58"/>
      <c r="AQ786" s="58"/>
      <c r="AR786" s="58"/>
      <c r="AS786" s="58"/>
      <c r="AT786" s="58"/>
      <c r="AU786" s="58"/>
      <c r="AV786" s="58"/>
      <c r="AW786" s="58"/>
    </row>
    <row r="787" spans="1:49" ht="15.75" customHeight="1" x14ac:dyDescent="0.2">
      <c r="A787" s="58"/>
      <c r="B787" s="58"/>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c r="AA787" s="58"/>
      <c r="AB787" s="58"/>
      <c r="AC787" s="58"/>
      <c r="AD787" s="58"/>
      <c r="AE787" s="58"/>
      <c r="AF787" s="58"/>
      <c r="AG787" s="58"/>
      <c r="AH787" s="58"/>
      <c r="AI787" s="58"/>
      <c r="AJ787" s="58"/>
      <c r="AK787" s="58"/>
      <c r="AL787" s="58"/>
      <c r="AM787" s="58"/>
      <c r="AN787" s="58"/>
      <c r="AO787" s="58"/>
      <c r="AP787" s="58"/>
      <c r="AQ787" s="58"/>
      <c r="AR787" s="58"/>
      <c r="AS787" s="58"/>
      <c r="AT787" s="58"/>
      <c r="AU787" s="58"/>
      <c r="AV787" s="58"/>
      <c r="AW787" s="58"/>
    </row>
    <row r="788" spans="1:49" ht="15.75" customHeight="1" x14ac:dyDescent="0.2">
      <c r="A788" s="58"/>
      <c r="B788" s="58"/>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c r="AA788" s="58"/>
      <c r="AB788" s="58"/>
      <c r="AC788" s="58"/>
      <c r="AD788" s="58"/>
      <c r="AE788" s="58"/>
      <c r="AF788" s="58"/>
      <c r="AG788" s="58"/>
      <c r="AH788" s="58"/>
      <c r="AI788" s="58"/>
      <c r="AJ788" s="58"/>
      <c r="AK788" s="58"/>
      <c r="AL788" s="58"/>
      <c r="AM788" s="58"/>
      <c r="AN788" s="58"/>
      <c r="AO788" s="58"/>
      <c r="AP788" s="58"/>
      <c r="AQ788" s="58"/>
      <c r="AR788" s="58"/>
      <c r="AS788" s="58"/>
      <c r="AT788" s="58"/>
      <c r="AU788" s="58"/>
      <c r="AV788" s="58"/>
      <c r="AW788" s="58"/>
    </row>
    <row r="789" spans="1:49" ht="15.75" customHeight="1" x14ac:dyDescent="0.2">
      <c r="A789" s="58"/>
      <c r="B789" s="58"/>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c r="AA789" s="58"/>
      <c r="AB789" s="58"/>
      <c r="AC789" s="58"/>
      <c r="AD789" s="58"/>
      <c r="AE789" s="58"/>
      <c r="AF789" s="58"/>
      <c r="AG789" s="58"/>
      <c r="AH789" s="58"/>
      <c r="AI789" s="58"/>
      <c r="AJ789" s="58"/>
      <c r="AK789" s="58"/>
      <c r="AL789" s="58"/>
      <c r="AM789" s="58"/>
      <c r="AN789" s="58"/>
      <c r="AO789" s="58"/>
      <c r="AP789" s="58"/>
      <c r="AQ789" s="58"/>
      <c r="AR789" s="58"/>
      <c r="AS789" s="58"/>
      <c r="AT789" s="58"/>
      <c r="AU789" s="58"/>
      <c r="AV789" s="58"/>
      <c r="AW789" s="58"/>
    </row>
    <row r="790" spans="1:49" ht="15.75" customHeight="1" x14ac:dyDescent="0.2">
      <c r="A790" s="58"/>
      <c r="B790" s="58"/>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c r="AA790" s="58"/>
      <c r="AB790" s="58"/>
      <c r="AC790" s="58"/>
      <c r="AD790" s="58"/>
      <c r="AE790" s="58"/>
      <c r="AF790" s="58"/>
      <c r="AG790" s="58"/>
      <c r="AH790" s="58"/>
      <c r="AI790" s="58"/>
      <c r="AJ790" s="58"/>
      <c r="AK790" s="58"/>
      <c r="AL790" s="58"/>
      <c r="AM790" s="58"/>
      <c r="AN790" s="58"/>
      <c r="AO790" s="58"/>
      <c r="AP790" s="58"/>
      <c r="AQ790" s="58"/>
      <c r="AR790" s="58"/>
      <c r="AS790" s="58"/>
      <c r="AT790" s="58"/>
      <c r="AU790" s="58"/>
      <c r="AV790" s="58"/>
      <c r="AW790" s="58"/>
    </row>
    <row r="791" spans="1:49" ht="15.75" customHeight="1" x14ac:dyDescent="0.2">
      <c r="A791" s="58"/>
      <c r="B791" s="58"/>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c r="AA791" s="58"/>
      <c r="AB791" s="58"/>
      <c r="AC791" s="58"/>
      <c r="AD791" s="58"/>
      <c r="AE791" s="58"/>
      <c r="AF791" s="58"/>
      <c r="AG791" s="58"/>
      <c r="AH791" s="58"/>
      <c r="AI791" s="58"/>
      <c r="AJ791" s="58"/>
      <c r="AK791" s="58"/>
      <c r="AL791" s="58"/>
      <c r="AM791" s="58"/>
      <c r="AN791" s="58"/>
      <c r="AO791" s="58"/>
      <c r="AP791" s="58"/>
      <c r="AQ791" s="58"/>
      <c r="AR791" s="58"/>
      <c r="AS791" s="58"/>
      <c r="AT791" s="58"/>
      <c r="AU791" s="58"/>
      <c r="AV791" s="58"/>
      <c r="AW791" s="58"/>
    </row>
    <row r="792" spans="1:49" ht="15.75" customHeight="1" x14ac:dyDescent="0.2">
      <c r="A792" s="58"/>
      <c r="B792" s="58"/>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c r="AA792" s="58"/>
      <c r="AB792" s="58"/>
      <c r="AC792" s="58"/>
      <c r="AD792" s="58"/>
      <c r="AE792" s="58"/>
      <c r="AF792" s="58"/>
      <c r="AG792" s="58"/>
      <c r="AH792" s="58"/>
      <c r="AI792" s="58"/>
      <c r="AJ792" s="58"/>
      <c r="AK792" s="58"/>
      <c r="AL792" s="58"/>
      <c r="AM792" s="58"/>
      <c r="AN792" s="58"/>
      <c r="AO792" s="58"/>
      <c r="AP792" s="58"/>
      <c r="AQ792" s="58"/>
      <c r="AR792" s="58"/>
      <c r="AS792" s="58"/>
      <c r="AT792" s="58"/>
      <c r="AU792" s="58"/>
      <c r="AV792" s="58"/>
      <c r="AW792" s="58"/>
    </row>
    <row r="793" spans="1:49" ht="15.75" customHeight="1" x14ac:dyDescent="0.2">
      <c r="A793" s="58"/>
      <c r="B793" s="58"/>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c r="AA793" s="58"/>
      <c r="AB793" s="58"/>
      <c r="AC793" s="58"/>
      <c r="AD793" s="58"/>
      <c r="AE793" s="58"/>
      <c r="AF793" s="58"/>
      <c r="AG793" s="58"/>
      <c r="AH793" s="58"/>
      <c r="AI793" s="58"/>
      <c r="AJ793" s="58"/>
      <c r="AK793" s="58"/>
      <c r="AL793" s="58"/>
      <c r="AM793" s="58"/>
      <c r="AN793" s="58"/>
      <c r="AO793" s="58"/>
      <c r="AP793" s="58"/>
      <c r="AQ793" s="58"/>
      <c r="AR793" s="58"/>
      <c r="AS793" s="58"/>
      <c r="AT793" s="58"/>
      <c r="AU793" s="58"/>
      <c r="AV793" s="58"/>
      <c r="AW793" s="58"/>
    </row>
    <row r="794" spans="1:49" ht="15.75" customHeight="1" x14ac:dyDescent="0.2">
      <c r="A794" s="58"/>
      <c r="B794" s="58"/>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c r="AA794" s="58"/>
      <c r="AB794" s="58"/>
      <c r="AC794" s="58"/>
      <c r="AD794" s="58"/>
      <c r="AE794" s="58"/>
      <c r="AF794" s="58"/>
      <c r="AG794" s="58"/>
      <c r="AH794" s="58"/>
      <c r="AI794" s="58"/>
      <c r="AJ794" s="58"/>
      <c r="AK794" s="58"/>
      <c r="AL794" s="58"/>
      <c r="AM794" s="58"/>
      <c r="AN794" s="58"/>
      <c r="AO794" s="58"/>
      <c r="AP794" s="58"/>
      <c r="AQ794" s="58"/>
      <c r="AR794" s="58"/>
      <c r="AS794" s="58"/>
      <c r="AT794" s="58"/>
      <c r="AU794" s="58"/>
      <c r="AV794" s="58"/>
      <c r="AW794" s="58"/>
    </row>
    <row r="795" spans="1:49" ht="15.75" customHeight="1" x14ac:dyDescent="0.2">
      <c r="A795" s="58"/>
      <c r="B795" s="58"/>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c r="AA795" s="58"/>
      <c r="AB795" s="58"/>
      <c r="AC795" s="58"/>
      <c r="AD795" s="58"/>
      <c r="AE795" s="58"/>
      <c r="AF795" s="58"/>
      <c r="AG795" s="58"/>
      <c r="AH795" s="58"/>
      <c r="AI795" s="58"/>
      <c r="AJ795" s="58"/>
      <c r="AK795" s="58"/>
      <c r="AL795" s="58"/>
      <c r="AM795" s="58"/>
      <c r="AN795" s="58"/>
      <c r="AO795" s="58"/>
      <c r="AP795" s="58"/>
      <c r="AQ795" s="58"/>
      <c r="AR795" s="58"/>
      <c r="AS795" s="58"/>
      <c r="AT795" s="58"/>
      <c r="AU795" s="58"/>
      <c r="AV795" s="58"/>
      <c r="AW795" s="58"/>
    </row>
    <row r="796" spans="1:49" ht="15.75" customHeight="1" x14ac:dyDescent="0.2">
      <c r="A796" s="58"/>
      <c r="B796" s="58"/>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c r="AA796" s="58"/>
      <c r="AB796" s="58"/>
      <c r="AC796" s="58"/>
      <c r="AD796" s="58"/>
      <c r="AE796" s="58"/>
      <c r="AF796" s="58"/>
      <c r="AG796" s="58"/>
      <c r="AH796" s="58"/>
      <c r="AI796" s="58"/>
      <c r="AJ796" s="58"/>
      <c r="AK796" s="58"/>
      <c r="AL796" s="58"/>
      <c r="AM796" s="58"/>
      <c r="AN796" s="58"/>
      <c r="AO796" s="58"/>
      <c r="AP796" s="58"/>
      <c r="AQ796" s="58"/>
      <c r="AR796" s="58"/>
      <c r="AS796" s="58"/>
      <c r="AT796" s="58"/>
      <c r="AU796" s="58"/>
      <c r="AV796" s="58"/>
      <c r="AW796" s="58"/>
    </row>
    <row r="797" spans="1:49" ht="15.75" customHeight="1" x14ac:dyDescent="0.2">
      <c r="A797" s="58"/>
      <c r="B797" s="58"/>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c r="AA797" s="58"/>
      <c r="AB797" s="58"/>
      <c r="AC797" s="58"/>
      <c r="AD797" s="58"/>
      <c r="AE797" s="58"/>
      <c r="AF797" s="58"/>
      <c r="AG797" s="58"/>
      <c r="AH797" s="58"/>
      <c r="AI797" s="58"/>
      <c r="AJ797" s="58"/>
      <c r="AK797" s="58"/>
      <c r="AL797" s="58"/>
      <c r="AM797" s="58"/>
      <c r="AN797" s="58"/>
      <c r="AO797" s="58"/>
      <c r="AP797" s="58"/>
      <c r="AQ797" s="58"/>
      <c r="AR797" s="58"/>
      <c r="AS797" s="58"/>
      <c r="AT797" s="58"/>
      <c r="AU797" s="58"/>
      <c r="AV797" s="58"/>
      <c r="AW797" s="58"/>
    </row>
    <row r="798" spans="1:49" ht="15.75" customHeight="1" x14ac:dyDescent="0.2">
      <c r="A798" s="58"/>
      <c r="B798" s="58"/>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c r="AA798" s="58"/>
      <c r="AB798" s="58"/>
      <c r="AC798" s="58"/>
      <c r="AD798" s="58"/>
      <c r="AE798" s="58"/>
      <c r="AF798" s="58"/>
      <c r="AG798" s="58"/>
      <c r="AH798" s="58"/>
      <c r="AI798" s="58"/>
      <c r="AJ798" s="58"/>
      <c r="AK798" s="58"/>
      <c r="AL798" s="58"/>
      <c r="AM798" s="58"/>
      <c r="AN798" s="58"/>
      <c r="AO798" s="58"/>
      <c r="AP798" s="58"/>
      <c r="AQ798" s="58"/>
      <c r="AR798" s="58"/>
      <c r="AS798" s="58"/>
      <c r="AT798" s="58"/>
      <c r="AU798" s="58"/>
      <c r="AV798" s="58"/>
      <c r="AW798" s="58"/>
    </row>
    <row r="799" spans="1:49" ht="15.75" customHeight="1" x14ac:dyDescent="0.2">
      <c r="A799" s="58"/>
      <c r="B799" s="58"/>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c r="AA799" s="58"/>
      <c r="AB799" s="58"/>
      <c r="AC799" s="58"/>
      <c r="AD799" s="58"/>
      <c r="AE799" s="58"/>
      <c r="AF799" s="58"/>
      <c r="AG799" s="58"/>
      <c r="AH799" s="58"/>
      <c r="AI799" s="58"/>
      <c r="AJ799" s="58"/>
      <c r="AK799" s="58"/>
      <c r="AL799" s="58"/>
      <c r="AM799" s="58"/>
      <c r="AN799" s="58"/>
      <c r="AO799" s="58"/>
      <c r="AP799" s="58"/>
      <c r="AQ799" s="58"/>
      <c r="AR799" s="58"/>
      <c r="AS799" s="58"/>
      <c r="AT799" s="58"/>
      <c r="AU799" s="58"/>
      <c r="AV799" s="58"/>
      <c r="AW799" s="58"/>
    </row>
    <row r="800" spans="1:49" ht="15.75" customHeight="1" x14ac:dyDescent="0.2">
      <c r="A800" s="58"/>
      <c r="B800" s="58"/>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c r="AA800" s="58"/>
      <c r="AB800" s="58"/>
      <c r="AC800" s="58"/>
      <c r="AD800" s="58"/>
      <c r="AE800" s="58"/>
      <c r="AF800" s="58"/>
      <c r="AG800" s="58"/>
      <c r="AH800" s="58"/>
      <c r="AI800" s="58"/>
      <c r="AJ800" s="58"/>
      <c r="AK800" s="58"/>
      <c r="AL800" s="58"/>
      <c r="AM800" s="58"/>
      <c r="AN800" s="58"/>
      <c r="AO800" s="58"/>
      <c r="AP800" s="58"/>
      <c r="AQ800" s="58"/>
      <c r="AR800" s="58"/>
      <c r="AS800" s="58"/>
      <c r="AT800" s="58"/>
      <c r="AU800" s="58"/>
      <c r="AV800" s="58"/>
      <c r="AW800" s="58"/>
    </row>
    <row r="801" spans="1:49" ht="15.75" customHeight="1" x14ac:dyDescent="0.2">
      <c r="A801" s="58"/>
      <c r="B801" s="58"/>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c r="AA801" s="58"/>
      <c r="AB801" s="58"/>
      <c r="AC801" s="58"/>
      <c r="AD801" s="58"/>
      <c r="AE801" s="58"/>
      <c r="AF801" s="58"/>
      <c r="AG801" s="58"/>
      <c r="AH801" s="58"/>
      <c r="AI801" s="58"/>
      <c r="AJ801" s="58"/>
      <c r="AK801" s="58"/>
      <c r="AL801" s="58"/>
      <c r="AM801" s="58"/>
      <c r="AN801" s="58"/>
      <c r="AO801" s="58"/>
      <c r="AP801" s="58"/>
      <c r="AQ801" s="58"/>
      <c r="AR801" s="58"/>
      <c r="AS801" s="58"/>
      <c r="AT801" s="58"/>
      <c r="AU801" s="58"/>
      <c r="AV801" s="58"/>
      <c r="AW801" s="58"/>
    </row>
    <row r="802" spans="1:49" ht="15.75" customHeight="1" x14ac:dyDescent="0.2">
      <c r="A802" s="58"/>
      <c r="B802" s="58"/>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c r="AA802" s="58"/>
      <c r="AB802" s="58"/>
      <c r="AC802" s="58"/>
      <c r="AD802" s="58"/>
      <c r="AE802" s="58"/>
      <c r="AF802" s="58"/>
      <c r="AG802" s="58"/>
      <c r="AH802" s="58"/>
      <c r="AI802" s="58"/>
      <c r="AJ802" s="58"/>
      <c r="AK802" s="58"/>
      <c r="AL802" s="58"/>
      <c r="AM802" s="58"/>
      <c r="AN802" s="58"/>
      <c r="AO802" s="58"/>
      <c r="AP802" s="58"/>
      <c r="AQ802" s="58"/>
      <c r="AR802" s="58"/>
      <c r="AS802" s="58"/>
      <c r="AT802" s="58"/>
      <c r="AU802" s="58"/>
      <c r="AV802" s="58"/>
      <c r="AW802" s="58"/>
    </row>
    <row r="803" spans="1:49" ht="15.75" customHeight="1" x14ac:dyDescent="0.2">
      <c r="A803" s="58"/>
      <c r="B803" s="58"/>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c r="AA803" s="58"/>
      <c r="AB803" s="58"/>
      <c r="AC803" s="58"/>
      <c r="AD803" s="58"/>
      <c r="AE803" s="58"/>
      <c r="AF803" s="58"/>
      <c r="AG803" s="58"/>
      <c r="AH803" s="58"/>
      <c r="AI803" s="58"/>
      <c r="AJ803" s="58"/>
      <c r="AK803" s="58"/>
      <c r="AL803" s="58"/>
      <c r="AM803" s="58"/>
      <c r="AN803" s="58"/>
      <c r="AO803" s="58"/>
      <c r="AP803" s="58"/>
      <c r="AQ803" s="58"/>
      <c r="AR803" s="58"/>
      <c r="AS803" s="58"/>
      <c r="AT803" s="58"/>
      <c r="AU803" s="58"/>
      <c r="AV803" s="58"/>
      <c r="AW803" s="58"/>
    </row>
    <row r="804" spans="1:49" ht="15.75" customHeight="1" x14ac:dyDescent="0.2">
      <c r="A804" s="58"/>
      <c r="B804" s="58"/>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c r="AA804" s="58"/>
      <c r="AB804" s="58"/>
      <c r="AC804" s="58"/>
      <c r="AD804" s="58"/>
      <c r="AE804" s="58"/>
      <c r="AF804" s="58"/>
      <c r="AG804" s="58"/>
      <c r="AH804" s="58"/>
      <c r="AI804" s="58"/>
      <c r="AJ804" s="58"/>
      <c r="AK804" s="58"/>
      <c r="AL804" s="58"/>
      <c r="AM804" s="58"/>
      <c r="AN804" s="58"/>
      <c r="AO804" s="58"/>
      <c r="AP804" s="58"/>
      <c r="AQ804" s="58"/>
      <c r="AR804" s="58"/>
      <c r="AS804" s="58"/>
      <c r="AT804" s="58"/>
      <c r="AU804" s="58"/>
      <c r="AV804" s="58"/>
      <c r="AW804" s="58"/>
    </row>
    <row r="805" spans="1:49" ht="15.75" customHeight="1" x14ac:dyDescent="0.2">
      <c r="A805" s="58"/>
      <c r="B805" s="58"/>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c r="AA805" s="58"/>
      <c r="AB805" s="58"/>
      <c r="AC805" s="58"/>
      <c r="AD805" s="58"/>
      <c r="AE805" s="58"/>
      <c r="AF805" s="58"/>
      <c r="AG805" s="58"/>
      <c r="AH805" s="58"/>
      <c r="AI805" s="58"/>
      <c r="AJ805" s="58"/>
      <c r="AK805" s="58"/>
      <c r="AL805" s="58"/>
      <c r="AM805" s="58"/>
      <c r="AN805" s="58"/>
      <c r="AO805" s="58"/>
      <c r="AP805" s="58"/>
      <c r="AQ805" s="58"/>
      <c r="AR805" s="58"/>
      <c r="AS805" s="58"/>
      <c r="AT805" s="58"/>
      <c r="AU805" s="58"/>
      <c r="AV805" s="58"/>
      <c r="AW805" s="58"/>
    </row>
    <row r="806" spans="1:49" ht="15.75" customHeight="1" x14ac:dyDescent="0.2">
      <c r="A806" s="58"/>
      <c r="B806" s="58"/>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c r="AA806" s="58"/>
      <c r="AB806" s="58"/>
      <c r="AC806" s="58"/>
      <c r="AD806" s="58"/>
      <c r="AE806" s="58"/>
      <c r="AF806" s="58"/>
      <c r="AG806" s="58"/>
      <c r="AH806" s="58"/>
      <c r="AI806" s="58"/>
      <c r="AJ806" s="58"/>
      <c r="AK806" s="58"/>
      <c r="AL806" s="58"/>
      <c r="AM806" s="58"/>
      <c r="AN806" s="58"/>
      <c r="AO806" s="58"/>
      <c r="AP806" s="58"/>
      <c r="AQ806" s="58"/>
      <c r="AR806" s="58"/>
      <c r="AS806" s="58"/>
      <c r="AT806" s="58"/>
      <c r="AU806" s="58"/>
      <c r="AV806" s="58"/>
      <c r="AW806" s="58"/>
    </row>
    <row r="807" spans="1:49" ht="15.75" customHeight="1" x14ac:dyDescent="0.2">
      <c r="A807" s="58"/>
      <c r="B807" s="58"/>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c r="AA807" s="58"/>
      <c r="AB807" s="58"/>
      <c r="AC807" s="58"/>
      <c r="AD807" s="58"/>
      <c r="AE807" s="58"/>
      <c r="AF807" s="58"/>
      <c r="AG807" s="58"/>
      <c r="AH807" s="58"/>
      <c r="AI807" s="58"/>
      <c r="AJ807" s="58"/>
      <c r="AK807" s="58"/>
      <c r="AL807" s="58"/>
      <c r="AM807" s="58"/>
      <c r="AN807" s="58"/>
      <c r="AO807" s="58"/>
      <c r="AP807" s="58"/>
      <c r="AQ807" s="58"/>
      <c r="AR807" s="58"/>
      <c r="AS807" s="58"/>
      <c r="AT807" s="58"/>
      <c r="AU807" s="58"/>
      <c r="AV807" s="58"/>
      <c r="AW807" s="58"/>
    </row>
    <row r="808" spans="1:49" ht="15.75" customHeight="1" x14ac:dyDescent="0.2">
      <c r="A808" s="58"/>
      <c r="B808" s="58"/>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c r="AA808" s="58"/>
      <c r="AB808" s="58"/>
      <c r="AC808" s="58"/>
      <c r="AD808" s="58"/>
      <c r="AE808" s="58"/>
      <c r="AF808" s="58"/>
      <c r="AG808" s="58"/>
      <c r="AH808" s="58"/>
      <c r="AI808" s="58"/>
      <c r="AJ808" s="58"/>
      <c r="AK808" s="58"/>
      <c r="AL808" s="58"/>
      <c r="AM808" s="58"/>
      <c r="AN808" s="58"/>
      <c r="AO808" s="58"/>
      <c r="AP808" s="58"/>
      <c r="AQ808" s="58"/>
      <c r="AR808" s="58"/>
      <c r="AS808" s="58"/>
      <c r="AT808" s="58"/>
      <c r="AU808" s="58"/>
      <c r="AV808" s="58"/>
      <c r="AW808" s="58"/>
    </row>
    <row r="809" spans="1:49" ht="15.75" customHeight="1" x14ac:dyDescent="0.2">
      <c r="A809" s="58"/>
      <c r="B809" s="58"/>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c r="AA809" s="58"/>
      <c r="AB809" s="58"/>
      <c r="AC809" s="58"/>
      <c r="AD809" s="58"/>
      <c r="AE809" s="58"/>
      <c r="AF809" s="58"/>
      <c r="AG809" s="58"/>
      <c r="AH809" s="58"/>
      <c r="AI809" s="58"/>
      <c r="AJ809" s="58"/>
      <c r="AK809" s="58"/>
      <c r="AL809" s="58"/>
      <c r="AM809" s="58"/>
      <c r="AN809" s="58"/>
      <c r="AO809" s="58"/>
      <c r="AP809" s="58"/>
      <c r="AQ809" s="58"/>
      <c r="AR809" s="58"/>
      <c r="AS809" s="58"/>
      <c r="AT809" s="58"/>
      <c r="AU809" s="58"/>
      <c r="AV809" s="58"/>
      <c r="AW809" s="58"/>
    </row>
    <row r="810" spans="1:49" ht="15.75" customHeight="1" x14ac:dyDescent="0.2">
      <c r="A810" s="58"/>
      <c r="B810" s="58"/>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c r="AA810" s="58"/>
      <c r="AB810" s="58"/>
      <c r="AC810" s="58"/>
      <c r="AD810" s="58"/>
      <c r="AE810" s="58"/>
      <c r="AF810" s="58"/>
      <c r="AG810" s="58"/>
      <c r="AH810" s="58"/>
      <c r="AI810" s="58"/>
      <c r="AJ810" s="58"/>
      <c r="AK810" s="58"/>
      <c r="AL810" s="58"/>
      <c r="AM810" s="58"/>
      <c r="AN810" s="58"/>
      <c r="AO810" s="58"/>
      <c r="AP810" s="58"/>
      <c r="AQ810" s="58"/>
      <c r="AR810" s="58"/>
      <c r="AS810" s="58"/>
      <c r="AT810" s="58"/>
      <c r="AU810" s="58"/>
      <c r="AV810" s="58"/>
      <c r="AW810" s="58"/>
    </row>
    <row r="811" spans="1:49" ht="15.75" customHeight="1" x14ac:dyDescent="0.2">
      <c r="A811" s="58"/>
      <c r="B811" s="58"/>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c r="AA811" s="58"/>
      <c r="AB811" s="58"/>
      <c r="AC811" s="58"/>
      <c r="AD811" s="58"/>
      <c r="AE811" s="58"/>
      <c r="AF811" s="58"/>
      <c r="AG811" s="58"/>
      <c r="AH811" s="58"/>
      <c r="AI811" s="58"/>
      <c r="AJ811" s="58"/>
      <c r="AK811" s="58"/>
      <c r="AL811" s="58"/>
      <c r="AM811" s="58"/>
      <c r="AN811" s="58"/>
      <c r="AO811" s="58"/>
      <c r="AP811" s="58"/>
      <c r="AQ811" s="58"/>
      <c r="AR811" s="58"/>
      <c r="AS811" s="58"/>
      <c r="AT811" s="58"/>
      <c r="AU811" s="58"/>
      <c r="AV811" s="58"/>
      <c r="AW811" s="58"/>
    </row>
    <row r="812" spans="1:49" ht="15.75" customHeight="1" x14ac:dyDescent="0.2">
      <c r="A812" s="58"/>
      <c r="B812" s="58"/>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c r="AA812" s="58"/>
      <c r="AB812" s="58"/>
      <c r="AC812" s="58"/>
      <c r="AD812" s="58"/>
      <c r="AE812" s="58"/>
      <c r="AF812" s="58"/>
      <c r="AG812" s="58"/>
      <c r="AH812" s="58"/>
      <c r="AI812" s="58"/>
      <c r="AJ812" s="58"/>
      <c r="AK812" s="58"/>
      <c r="AL812" s="58"/>
      <c r="AM812" s="58"/>
      <c r="AN812" s="58"/>
      <c r="AO812" s="58"/>
      <c r="AP812" s="58"/>
      <c r="AQ812" s="58"/>
      <c r="AR812" s="58"/>
      <c r="AS812" s="58"/>
      <c r="AT812" s="58"/>
      <c r="AU812" s="58"/>
      <c r="AV812" s="58"/>
      <c r="AW812" s="58"/>
    </row>
    <row r="813" spans="1:49" ht="15.75" customHeight="1" x14ac:dyDescent="0.2">
      <c r="A813" s="58"/>
      <c r="B813" s="58"/>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c r="AA813" s="58"/>
      <c r="AB813" s="58"/>
      <c r="AC813" s="58"/>
      <c r="AD813" s="58"/>
      <c r="AE813" s="58"/>
      <c r="AF813" s="58"/>
      <c r="AG813" s="58"/>
      <c r="AH813" s="58"/>
      <c r="AI813" s="58"/>
      <c r="AJ813" s="58"/>
      <c r="AK813" s="58"/>
      <c r="AL813" s="58"/>
      <c r="AM813" s="58"/>
      <c r="AN813" s="58"/>
      <c r="AO813" s="58"/>
      <c r="AP813" s="58"/>
      <c r="AQ813" s="58"/>
      <c r="AR813" s="58"/>
      <c r="AS813" s="58"/>
      <c r="AT813" s="58"/>
      <c r="AU813" s="58"/>
      <c r="AV813" s="58"/>
      <c r="AW813" s="58"/>
    </row>
    <row r="814" spans="1:49" ht="15.75" customHeight="1" x14ac:dyDescent="0.2">
      <c r="A814" s="58"/>
      <c r="B814" s="58"/>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c r="AA814" s="58"/>
      <c r="AB814" s="58"/>
      <c r="AC814" s="58"/>
      <c r="AD814" s="58"/>
      <c r="AE814" s="58"/>
      <c r="AF814" s="58"/>
      <c r="AG814" s="58"/>
      <c r="AH814" s="58"/>
      <c r="AI814" s="58"/>
      <c r="AJ814" s="58"/>
      <c r="AK814" s="58"/>
      <c r="AL814" s="58"/>
      <c r="AM814" s="58"/>
      <c r="AN814" s="58"/>
      <c r="AO814" s="58"/>
      <c r="AP814" s="58"/>
      <c r="AQ814" s="58"/>
      <c r="AR814" s="58"/>
      <c r="AS814" s="58"/>
      <c r="AT814" s="58"/>
      <c r="AU814" s="58"/>
      <c r="AV814" s="58"/>
      <c r="AW814" s="58"/>
    </row>
    <row r="815" spans="1:49" ht="15.75" customHeight="1" x14ac:dyDescent="0.2">
      <c r="A815" s="58"/>
      <c r="B815" s="58"/>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c r="AA815" s="58"/>
      <c r="AB815" s="58"/>
      <c r="AC815" s="58"/>
      <c r="AD815" s="58"/>
      <c r="AE815" s="58"/>
      <c r="AF815" s="58"/>
      <c r="AG815" s="58"/>
      <c r="AH815" s="58"/>
      <c r="AI815" s="58"/>
      <c r="AJ815" s="58"/>
      <c r="AK815" s="58"/>
      <c r="AL815" s="58"/>
      <c r="AM815" s="58"/>
      <c r="AN815" s="58"/>
      <c r="AO815" s="58"/>
      <c r="AP815" s="58"/>
      <c r="AQ815" s="58"/>
      <c r="AR815" s="58"/>
      <c r="AS815" s="58"/>
      <c r="AT815" s="58"/>
      <c r="AU815" s="58"/>
      <c r="AV815" s="58"/>
      <c r="AW815" s="58"/>
    </row>
    <row r="816" spans="1:49" ht="15.75" customHeight="1" x14ac:dyDescent="0.2">
      <c r="A816" s="58"/>
      <c r="B816" s="58"/>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c r="AA816" s="58"/>
      <c r="AB816" s="58"/>
      <c r="AC816" s="58"/>
      <c r="AD816" s="58"/>
      <c r="AE816" s="58"/>
      <c r="AF816" s="58"/>
      <c r="AG816" s="58"/>
      <c r="AH816" s="58"/>
      <c r="AI816" s="58"/>
      <c r="AJ816" s="58"/>
      <c r="AK816" s="58"/>
      <c r="AL816" s="58"/>
      <c r="AM816" s="58"/>
      <c r="AN816" s="58"/>
      <c r="AO816" s="58"/>
      <c r="AP816" s="58"/>
      <c r="AQ816" s="58"/>
      <c r="AR816" s="58"/>
      <c r="AS816" s="58"/>
      <c r="AT816" s="58"/>
      <c r="AU816" s="58"/>
      <c r="AV816" s="58"/>
      <c r="AW816" s="58"/>
    </row>
    <row r="817" spans="1:49" ht="15.75" customHeight="1" x14ac:dyDescent="0.2">
      <c r="A817" s="58"/>
      <c r="B817" s="58"/>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c r="AA817" s="58"/>
      <c r="AB817" s="58"/>
      <c r="AC817" s="58"/>
      <c r="AD817" s="58"/>
      <c r="AE817" s="58"/>
      <c r="AF817" s="58"/>
      <c r="AG817" s="58"/>
      <c r="AH817" s="58"/>
      <c r="AI817" s="58"/>
      <c r="AJ817" s="58"/>
      <c r="AK817" s="58"/>
      <c r="AL817" s="58"/>
      <c r="AM817" s="58"/>
      <c r="AN817" s="58"/>
      <c r="AO817" s="58"/>
      <c r="AP817" s="58"/>
      <c r="AQ817" s="58"/>
      <c r="AR817" s="58"/>
      <c r="AS817" s="58"/>
      <c r="AT817" s="58"/>
      <c r="AU817" s="58"/>
      <c r="AV817" s="58"/>
      <c r="AW817" s="58"/>
    </row>
    <row r="818" spans="1:49" ht="15.75" customHeight="1" x14ac:dyDescent="0.2">
      <c r="A818" s="58"/>
      <c r="B818" s="58"/>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c r="AA818" s="58"/>
      <c r="AB818" s="58"/>
      <c r="AC818" s="58"/>
      <c r="AD818" s="58"/>
      <c r="AE818" s="58"/>
      <c r="AF818" s="58"/>
      <c r="AG818" s="58"/>
      <c r="AH818" s="58"/>
      <c r="AI818" s="58"/>
      <c r="AJ818" s="58"/>
      <c r="AK818" s="58"/>
      <c r="AL818" s="58"/>
      <c r="AM818" s="58"/>
      <c r="AN818" s="58"/>
      <c r="AO818" s="58"/>
      <c r="AP818" s="58"/>
      <c r="AQ818" s="58"/>
      <c r="AR818" s="58"/>
      <c r="AS818" s="58"/>
      <c r="AT818" s="58"/>
      <c r="AU818" s="58"/>
      <c r="AV818" s="58"/>
      <c r="AW818" s="58"/>
    </row>
    <row r="819" spans="1:49" ht="15.75" customHeight="1" x14ac:dyDescent="0.2">
      <c r="A819" s="58"/>
      <c r="B819" s="58"/>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c r="AA819" s="58"/>
      <c r="AB819" s="58"/>
      <c r="AC819" s="58"/>
      <c r="AD819" s="58"/>
      <c r="AE819" s="58"/>
      <c r="AF819" s="58"/>
      <c r="AG819" s="58"/>
      <c r="AH819" s="58"/>
      <c r="AI819" s="58"/>
      <c r="AJ819" s="58"/>
      <c r="AK819" s="58"/>
      <c r="AL819" s="58"/>
      <c r="AM819" s="58"/>
      <c r="AN819" s="58"/>
      <c r="AO819" s="58"/>
      <c r="AP819" s="58"/>
      <c r="AQ819" s="58"/>
      <c r="AR819" s="58"/>
      <c r="AS819" s="58"/>
      <c r="AT819" s="58"/>
      <c r="AU819" s="58"/>
      <c r="AV819" s="58"/>
      <c r="AW819" s="58"/>
    </row>
    <row r="820" spans="1:49" ht="15.75" customHeight="1" x14ac:dyDescent="0.2">
      <c r="A820" s="58"/>
      <c r="B820" s="58"/>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c r="AA820" s="58"/>
      <c r="AB820" s="58"/>
      <c r="AC820" s="58"/>
      <c r="AD820" s="58"/>
      <c r="AE820" s="58"/>
      <c r="AF820" s="58"/>
      <c r="AG820" s="58"/>
      <c r="AH820" s="58"/>
      <c r="AI820" s="58"/>
      <c r="AJ820" s="58"/>
      <c r="AK820" s="58"/>
      <c r="AL820" s="58"/>
      <c r="AM820" s="58"/>
      <c r="AN820" s="58"/>
      <c r="AO820" s="58"/>
      <c r="AP820" s="58"/>
      <c r="AQ820" s="58"/>
      <c r="AR820" s="58"/>
      <c r="AS820" s="58"/>
      <c r="AT820" s="58"/>
      <c r="AU820" s="58"/>
      <c r="AV820" s="58"/>
      <c r="AW820" s="58"/>
    </row>
    <row r="821" spans="1:49" ht="15.75" customHeight="1" x14ac:dyDescent="0.2">
      <c r="A821" s="58"/>
      <c r="B821" s="58"/>
      <c r="C821" s="58"/>
      <c r="D821" s="58"/>
      <c r="E821" s="58"/>
      <c r="F821" s="58"/>
      <c r="G821" s="58"/>
      <c r="H821" s="58"/>
      <c r="I821" s="58"/>
      <c r="J821" s="58"/>
      <c r="K821" s="58"/>
      <c r="L821" s="58"/>
      <c r="M821" s="58"/>
      <c r="N821" s="58"/>
      <c r="O821" s="58"/>
      <c r="P821" s="58"/>
      <c r="Q821" s="58"/>
      <c r="R821" s="58"/>
      <c r="S821" s="58"/>
      <c r="T821" s="58"/>
      <c r="U821" s="58"/>
      <c r="V821" s="58"/>
      <c r="W821" s="58"/>
      <c r="X821" s="58"/>
      <c r="Y821" s="58"/>
      <c r="Z821" s="58"/>
      <c r="AA821" s="58"/>
      <c r="AB821" s="58"/>
      <c r="AC821" s="58"/>
      <c r="AD821" s="58"/>
      <c r="AE821" s="58"/>
      <c r="AF821" s="58"/>
      <c r="AG821" s="58"/>
      <c r="AH821" s="58"/>
      <c r="AI821" s="58"/>
      <c r="AJ821" s="58"/>
      <c r="AK821" s="58"/>
      <c r="AL821" s="58"/>
      <c r="AM821" s="58"/>
      <c r="AN821" s="58"/>
      <c r="AO821" s="58"/>
      <c r="AP821" s="58"/>
      <c r="AQ821" s="58"/>
      <c r="AR821" s="58"/>
      <c r="AS821" s="58"/>
      <c r="AT821" s="58"/>
      <c r="AU821" s="58"/>
      <c r="AV821" s="58"/>
      <c r="AW821" s="58"/>
    </row>
    <row r="822" spans="1:49" ht="15.75" customHeight="1" x14ac:dyDescent="0.2">
      <c r="A822" s="58"/>
      <c r="B822" s="58"/>
      <c r="C822" s="58"/>
      <c r="D822" s="58"/>
      <c r="E822" s="58"/>
      <c r="F822" s="58"/>
      <c r="G822" s="58"/>
      <c r="H822" s="58"/>
      <c r="I822" s="58"/>
      <c r="J822" s="58"/>
      <c r="K822" s="58"/>
      <c r="L822" s="58"/>
      <c r="M822" s="58"/>
      <c r="N822" s="58"/>
      <c r="O822" s="58"/>
      <c r="P822" s="58"/>
      <c r="Q822" s="58"/>
      <c r="R822" s="58"/>
      <c r="S822" s="58"/>
      <c r="T822" s="58"/>
      <c r="U822" s="58"/>
      <c r="V822" s="58"/>
      <c r="W822" s="58"/>
      <c r="X822" s="58"/>
      <c r="Y822" s="58"/>
      <c r="Z822" s="58"/>
      <c r="AA822" s="58"/>
      <c r="AB822" s="58"/>
      <c r="AC822" s="58"/>
      <c r="AD822" s="58"/>
      <c r="AE822" s="58"/>
      <c r="AF822" s="58"/>
      <c r="AG822" s="58"/>
      <c r="AH822" s="58"/>
      <c r="AI822" s="58"/>
      <c r="AJ822" s="58"/>
      <c r="AK822" s="58"/>
      <c r="AL822" s="58"/>
      <c r="AM822" s="58"/>
      <c r="AN822" s="58"/>
      <c r="AO822" s="58"/>
      <c r="AP822" s="58"/>
      <c r="AQ822" s="58"/>
      <c r="AR822" s="58"/>
      <c r="AS822" s="58"/>
      <c r="AT822" s="58"/>
      <c r="AU822" s="58"/>
      <c r="AV822" s="58"/>
      <c r="AW822" s="58"/>
    </row>
    <row r="823" spans="1:49" ht="15.75" customHeight="1" x14ac:dyDescent="0.2">
      <c r="A823" s="58"/>
      <c r="B823" s="58"/>
      <c r="C823" s="58"/>
      <c r="D823" s="58"/>
      <c r="E823" s="58"/>
      <c r="F823" s="58"/>
      <c r="G823" s="58"/>
      <c r="H823" s="58"/>
      <c r="I823" s="58"/>
      <c r="J823" s="58"/>
      <c r="K823" s="58"/>
      <c r="L823" s="58"/>
      <c r="M823" s="58"/>
      <c r="N823" s="58"/>
      <c r="O823" s="58"/>
      <c r="P823" s="58"/>
      <c r="Q823" s="58"/>
      <c r="R823" s="58"/>
      <c r="S823" s="58"/>
      <c r="T823" s="58"/>
      <c r="U823" s="58"/>
      <c r="V823" s="58"/>
      <c r="W823" s="58"/>
      <c r="X823" s="58"/>
      <c r="Y823" s="58"/>
      <c r="Z823" s="58"/>
      <c r="AA823" s="58"/>
      <c r="AB823" s="58"/>
      <c r="AC823" s="58"/>
      <c r="AD823" s="58"/>
      <c r="AE823" s="58"/>
      <c r="AF823" s="58"/>
      <c r="AG823" s="58"/>
      <c r="AH823" s="58"/>
      <c r="AI823" s="58"/>
      <c r="AJ823" s="58"/>
      <c r="AK823" s="58"/>
      <c r="AL823" s="58"/>
      <c r="AM823" s="58"/>
      <c r="AN823" s="58"/>
      <c r="AO823" s="58"/>
      <c r="AP823" s="58"/>
      <c r="AQ823" s="58"/>
      <c r="AR823" s="58"/>
      <c r="AS823" s="58"/>
      <c r="AT823" s="58"/>
      <c r="AU823" s="58"/>
      <c r="AV823" s="58"/>
      <c r="AW823" s="58"/>
    </row>
    <row r="824" spans="1:49" ht="15.75" customHeight="1" x14ac:dyDescent="0.2">
      <c r="A824" s="58"/>
      <c r="B824" s="58"/>
      <c r="C824" s="58"/>
      <c r="D824" s="58"/>
      <c r="E824" s="58"/>
      <c r="F824" s="58"/>
      <c r="G824" s="58"/>
      <c r="H824" s="58"/>
      <c r="I824" s="58"/>
      <c r="J824" s="58"/>
      <c r="K824" s="58"/>
      <c r="L824" s="58"/>
      <c r="M824" s="58"/>
      <c r="N824" s="58"/>
      <c r="O824" s="58"/>
      <c r="P824" s="58"/>
      <c r="Q824" s="58"/>
      <c r="R824" s="58"/>
      <c r="S824" s="58"/>
      <c r="T824" s="58"/>
      <c r="U824" s="58"/>
      <c r="V824" s="58"/>
      <c r="W824" s="58"/>
      <c r="X824" s="58"/>
      <c r="Y824" s="58"/>
      <c r="Z824" s="58"/>
      <c r="AA824" s="58"/>
      <c r="AB824" s="58"/>
      <c r="AC824" s="58"/>
      <c r="AD824" s="58"/>
      <c r="AE824" s="58"/>
      <c r="AF824" s="58"/>
      <c r="AG824" s="58"/>
      <c r="AH824" s="58"/>
      <c r="AI824" s="58"/>
      <c r="AJ824" s="58"/>
      <c r="AK824" s="58"/>
      <c r="AL824" s="58"/>
      <c r="AM824" s="58"/>
      <c r="AN824" s="58"/>
      <c r="AO824" s="58"/>
      <c r="AP824" s="58"/>
      <c r="AQ824" s="58"/>
      <c r="AR824" s="58"/>
      <c r="AS824" s="58"/>
      <c r="AT824" s="58"/>
      <c r="AU824" s="58"/>
      <c r="AV824" s="58"/>
      <c r="AW824" s="58"/>
    </row>
    <row r="825" spans="1:49" ht="15.75" customHeight="1" x14ac:dyDescent="0.2">
      <c r="A825" s="58"/>
      <c r="B825" s="58"/>
      <c r="C825" s="58"/>
      <c r="D825" s="58"/>
      <c r="E825" s="58"/>
      <c r="F825" s="58"/>
      <c r="G825" s="58"/>
      <c r="H825" s="58"/>
      <c r="I825" s="58"/>
      <c r="J825" s="58"/>
      <c r="K825" s="58"/>
      <c r="L825" s="58"/>
      <c r="M825" s="58"/>
      <c r="N825" s="58"/>
      <c r="O825" s="58"/>
      <c r="P825" s="58"/>
      <c r="Q825" s="58"/>
      <c r="R825" s="58"/>
      <c r="S825" s="58"/>
      <c r="T825" s="58"/>
      <c r="U825" s="58"/>
      <c r="V825" s="58"/>
      <c r="W825" s="58"/>
      <c r="X825" s="58"/>
      <c r="Y825" s="58"/>
      <c r="Z825" s="58"/>
      <c r="AA825" s="58"/>
      <c r="AB825" s="58"/>
      <c r="AC825" s="58"/>
      <c r="AD825" s="58"/>
      <c r="AE825" s="58"/>
      <c r="AF825" s="58"/>
      <c r="AG825" s="58"/>
      <c r="AH825" s="58"/>
      <c r="AI825" s="58"/>
      <c r="AJ825" s="58"/>
      <c r="AK825" s="58"/>
      <c r="AL825" s="58"/>
      <c r="AM825" s="58"/>
      <c r="AN825" s="58"/>
      <c r="AO825" s="58"/>
      <c r="AP825" s="58"/>
      <c r="AQ825" s="58"/>
      <c r="AR825" s="58"/>
      <c r="AS825" s="58"/>
      <c r="AT825" s="58"/>
      <c r="AU825" s="58"/>
      <c r="AV825" s="58"/>
      <c r="AW825" s="58"/>
    </row>
    <row r="826" spans="1:49" ht="15.75" customHeight="1" x14ac:dyDescent="0.2">
      <c r="A826" s="58"/>
      <c r="B826" s="58"/>
      <c r="C826" s="58"/>
      <c r="D826" s="58"/>
      <c r="E826" s="58"/>
      <c r="F826" s="58"/>
      <c r="G826" s="58"/>
      <c r="H826" s="58"/>
      <c r="I826" s="58"/>
      <c r="J826" s="58"/>
      <c r="K826" s="58"/>
      <c r="L826" s="58"/>
      <c r="M826" s="58"/>
      <c r="N826" s="58"/>
      <c r="O826" s="58"/>
      <c r="P826" s="58"/>
      <c r="Q826" s="58"/>
      <c r="R826" s="58"/>
      <c r="S826" s="58"/>
      <c r="T826" s="58"/>
      <c r="U826" s="58"/>
      <c r="V826" s="58"/>
      <c r="W826" s="58"/>
      <c r="X826" s="58"/>
      <c r="Y826" s="58"/>
      <c r="Z826" s="58"/>
      <c r="AA826" s="58"/>
      <c r="AB826" s="58"/>
      <c r="AC826" s="58"/>
      <c r="AD826" s="58"/>
      <c r="AE826" s="58"/>
      <c r="AF826" s="58"/>
      <c r="AG826" s="58"/>
      <c r="AH826" s="58"/>
      <c r="AI826" s="58"/>
      <c r="AJ826" s="58"/>
      <c r="AK826" s="58"/>
      <c r="AL826" s="58"/>
      <c r="AM826" s="58"/>
      <c r="AN826" s="58"/>
      <c r="AO826" s="58"/>
      <c r="AP826" s="58"/>
      <c r="AQ826" s="58"/>
      <c r="AR826" s="58"/>
      <c r="AS826" s="58"/>
      <c r="AT826" s="58"/>
      <c r="AU826" s="58"/>
      <c r="AV826" s="58"/>
      <c r="AW826" s="58"/>
    </row>
    <row r="827" spans="1:49" ht="15.75" customHeight="1" x14ac:dyDescent="0.2">
      <c r="A827" s="58"/>
      <c r="B827" s="58"/>
      <c r="C827" s="58"/>
      <c r="D827" s="58"/>
      <c r="E827" s="58"/>
      <c r="F827" s="58"/>
      <c r="G827" s="58"/>
      <c r="H827" s="58"/>
      <c r="I827" s="58"/>
      <c r="J827" s="58"/>
      <c r="K827" s="58"/>
      <c r="L827" s="58"/>
      <c r="M827" s="58"/>
      <c r="N827" s="58"/>
      <c r="O827" s="58"/>
      <c r="P827" s="58"/>
      <c r="Q827" s="58"/>
      <c r="R827" s="58"/>
      <c r="S827" s="58"/>
      <c r="T827" s="58"/>
      <c r="U827" s="58"/>
      <c r="V827" s="58"/>
      <c r="W827" s="58"/>
      <c r="X827" s="58"/>
      <c r="Y827" s="58"/>
      <c r="Z827" s="58"/>
      <c r="AA827" s="58"/>
      <c r="AB827" s="58"/>
      <c r="AC827" s="58"/>
      <c r="AD827" s="58"/>
      <c r="AE827" s="58"/>
      <c r="AF827" s="58"/>
      <c r="AG827" s="58"/>
      <c r="AH827" s="58"/>
      <c r="AI827" s="58"/>
      <c r="AJ827" s="58"/>
      <c r="AK827" s="58"/>
      <c r="AL827" s="58"/>
      <c r="AM827" s="58"/>
      <c r="AN827" s="58"/>
      <c r="AO827" s="58"/>
      <c r="AP827" s="58"/>
      <c r="AQ827" s="58"/>
      <c r="AR827" s="58"/>
      <c r="AS827" s="58"/>
      <c r="AT827" s="58"/>
      <c r="AU827" s="58"/>
      <c r="AV827" s="58"/>
      <c r="AW827" s="58"/>
    </row>
    <row r="828" spans="1:49" ht="15.75" customHeight="1" x14ac:dyDescent="0.2">
      <c r="A828" s="58"/>
      <c r="B828" s="58"/>
      <c r="C828" s="58"/>
      <c r="D828" s="58"/>
      <c r="E828" s="58"/>
      <c r="F828" s="58"/>
      <c r="G828" s="58"/>
      <c r="H828" s="58"/>
      <c r="I828" s="58"/>
      <c r="J828" s="58"/>
      <c r="K828" s="58"/>
      <c r="L828" s="58"/>
      <c r="M828" s="58"/>
      <c r="N828" s="58"/>
      <c r="O828" s="58"/>
      <c r="P828" s="58"/>
      <c r="Q828" s="58"/>
      <c r="R828" s="58"/>
      <c r="S828" s="58"/>
      <c r="T828" s="58"/>
      <c r="U828" s="58"/>
      <c r="V828" s="58"/>
      <c r="W828" s="58"/>
      <c r="X828" s="58"/>
      <c r="Y828" s="58"/>
      <c r="Z828" s="58"/>
      <c r="AA828" s="58"/>
      <c r="AB828" s="58"/>
      <c r="AC828" s="58"/>
      <c r="AD828" s="58"/>
      <c r="AE828" s="58"/>
      <c r="AF828" s="58"/>
      <c r="AG828" s="58"/>
      <c r="AH828" s="58"/>
      <c r="AI828" s="58"/>
      <c r="AJ828" s="58"/>
      <c r="AK828" s="58"/>
      <c r="AL828" s="58"/>
      <c r="AM828" s="58"/>
      <c r="AN828" s="58"/>
      <c r="AO828" s="58"/>
      <c r="AP828" s="58"/>
      <c r="AQ828" s="58"/>
      <c r="AR828" s="58"/>
      <c r="AS828" s="58"/>
      <c r="AT828" s="58"/>
      <c r="AU828" s="58"/>
      <c r="AV828" s="58"/>
      <c r="AW828" s="58"/>
    </row>
    <row r="829" spans="1:49" ht="15.75" customHeight="1" x14ac:dyDescent="0.2">
      <c r="A829" s="58"/>
      <c r="B829" s="58"/>
      <c r="C829" s="58"/>
      <c r="D829" s="58"/>
      <c r="E829" s="58"/>
      <c r="F829" s="58"/>
      <c r="G829" s="58"/>
      <c r="H829" s="58"/>
      <c r="I829" s="58"/>
      <c r="J829" s="58"/>
      <c r="K829" s="58"/>
      <c r="L829" s="58"/>
      <c r="M829" s="58"/>
      <c r="N829" s="58"/>
      <c r="O829" s="58"/>
      <c r="P829" s="58"/>
      <c r="Q829" s="58"/>
      <c r="R829" s="58"/>
      <c r="S829" s="58"/>
      <c r="T829" s="58"/>
      <c r="U829" s="58"/>
      <c r="V829" s="58"/>
      <c r="W829" s="58"/>
      <c r="X829" s="58"/>
      <c r="Y829" s="58"/>
      <c r="Z829" s="58"/>
      <c r="AA829" s="58"/>
      <c r="AB829" s="58"/>
      <c r="AC829" s="58"/>
      <c r="AD829" s="58"/>
      <c r="AE829" s="58"/>
      <c r="AF829" s="58"/>
      <c r="AG829" s="58"/>
      <c r="AH829" s="58"/>
      <c r="AI829" s="58"/>
      <c r="AJ829" s="58"/>
      <c r="AK829" s="58"/>
      <c r="AL829" s="58"/>
      <c r="AM829" s="58"/>
      <c r="AN829" s="58"/>
      <c r="AO829" s="58"/>
      <c r="AP829" s="58"/>
      <c r="AQ829" s="58"/>
      <c r="AR829" s="58"/>
      <c r="AS829" s="58"/>
      <c r="AT829" s="58"/>
      <c r="AU829" s="58"/>
      <c r="AV829" s="58"/>
      <c r="AW829" s="58"/>
    </row>
    <row r="830" spans="1:49" ht="15.75" customHeight="1" x14ac:dyDescent="0.2">
      <c r="A830" s="58"/>
      <c r="B830" s="58"/>
      <c r="C830" s="58"/>
      <c r="D830" s="58"/>
      <c r="E830" s="58"/>
      <c r="F830" s="58"/>
      <c r="G830" s="58"/>
      <c r="H830" s="58"/>
      <c r="I830" s="58"/>
      <c r="J830" s="58"/>
      <c r="K830" s="58"/>
      <c r="L830" s="58"/>
      <c r="M830" s="58"/>
      <c r="N830" s="58"/>
      <c r="O830" s="58"/>
      <c r="P830" s="58"/>
      <c r="Q830" s="58"/>
      <c r="R830" s="58"/>
      <c r="S830" s="58"/>
      <c r="T830" s="58"/>
      <c r="U830" s="58"/>
      <c r="V830" s="58"/>
      <c r="W830" s="58"/>
      <c r="X830" s="58"/>
      <c r="Y830" s="58"/>
      <c r="Z830" s="58"/>
      <c r="AA830" s="58"/>
      <c r="AB830" s="58"/>
      <c r="AC830" s="58"/>
      <c r="AD830" s="58"/>
      <c r="AE830" s="58"/>
      <c r="AF830" s="58"/>
      <c r="AG830" s="58"/>
      <c r="AH830" s="58"/>
      <c r="AI830" s="58"/>
      <c r="AJ830" s="58"/>
      <c r="AK830" s="58"/>
      <c r="AL830" s="58"/>
      <c r="AM830" s="58"/>
      <c r="AN830" s="58"/>
      <c r="AO830" s="58"/>
      <c r="AP830" s="58"/>
      <c r="AQ830" s="58"/>
      <c r="AR830" s="58"/>
      <c r="AS830" s="58"/>
      <c r="AT830" s="58"/>
      <c r="AU830" s="58"/>
      <c r="AV830" s="58"/>
      <c r="AW830" s="58"/>
    </row>
    <row r="831" spans="1:49" ht="15.75" customHeight="1" x14ac:dyDescent="0.2">
      <c r="A831" s="58"/>
      <c r="B831" s="58"/>
      <c r="C831" s="58"/>
      <c r="D831" s="58"/>
      <c r="E831" s="58"/>
      <c r="F831" s="58"/>
      <c r="G831" s="58"/>
      <c r="H831" s="58"/>
      <c r="I831" s="58"/>
      <c r="J831" s="58"/>
      <c r="K831" s="58"/>
      <c r="L831" s="58"/>
      <c r="M831" s="58"/>
      <c r="N831" s="58"/>
      <c r="O831" s="58"/>
      <c r="P831" s="58"/>
      <c r="Q831" s="58"/>
      <c r="R831" s="58"/>
      <c r="S831" s="58"/>
      <c r="T831" s="58"/>
      <c r="U831" s="58"/>
      <c r="V831" s="58"/>
      <c r="W831" s="58"/>
      <c r="X831" s="58"/>
      <c r="Y831" s="58"/>
      <c r="Z831" s="58"/>
      <c r="AA831" s="58"/>
      <c r="AB831" s="58"/>
      <c r="AC831" s="58"/>
      <c r="AD831" s="58"/>
      <c r="AE831" s="58"/>
      <c r="AF831" s="58"/>
      <c r="AG831" s="58"/>
      <c r="AH831" s="58"/>
      <c r="AI831" s="58"/>
      <c r="AJ831" s="58"/>
      <c r="AK831" s="58"/>
      <c r="AL831" s="58"/>
      <c r="AM831" s="58"/>
      <c r="AN831" s="58"/>
      <c r="AO831" s="58"/>
      <c r="AP831" s="58"/>
      <c r="AQ831" s="58"/>
      <c r="AR831" s="58"/>
      <c r="AS831" s="58"/>
      <c r="AT831" s="58"/>
      <c r="AU831" s="58"/>
      <c r="AV831" s="58"/>
      <c r="AW831" s="58"/>
    </row>
    <row r="832" spans="1:49" ht="15.75" customHeight="1" x14ac:dyDescent="0.2">
      <c r="A832" s="58"/>
      <c r="B832" s="58"/>
      <c r="C832" s="58"/>
      <c r="D832" s="58"/>
      <c r="E832" s="58"/>
      <c r="F832" s="58"/>
      <c r="G832" s="58"/>
      <c r="H832" s="58"/>
      <c r="I832" s="58"/>
      <c r="J832" s="58"/>
      <c r="K832" s="58"/>
      <c r="L832" s="58"/>
      <c r="M832" s="58"/>
      <c r="N832" s="58"/>
      <c r="O832" s="58"/>
      <c r="P832" s="58"/>
      <c r="Q832" s="58"/>
      <c r="R832" s="58"/>
      <c r="S832" s="58"/>
      <c r="T832" s="58"/>
      <c r="U832" s="58"/>
      <c r="V832" s="58"/>
      <c r="W832" s="58"/>
      <c r="X832" s="58"/>
      <c r="Y832" s="58"/>
      <c r="Z832" s="58"/>
      <c r="AA832" s="58"/>
      <c r="AB832" s="58"/>
      <c r="AC832" s="58"/>
      <c r="AD832" s="58"/>
      <c r="AE832" s="58"/>
      <c r="AF832" s="58"/>
      <c r="AG832" s="58"/>
      <c r="AH832" s="58"/>
      <c r="AI832" s="58"/>
      <c r="AJ832" s="58"/>
      <c r="AK832" s="58"/>
      <c r="AL832" s="58"/>
      <c r="AM832" s="58"/>
      <c r="AN832" s="58"/>
      <c r="AO832" s="58"/>
      <c r="AP832" s="58"/>
      <c r="AQ832" s="58"/>
      <c r="AR832" s="58"/>
      <c r="AS832" s="58"/>
      <c r="AT832" s="58"/>
      <c r="AU832" s="58"/>
      <c r="AV832" s="58"/>
      <c r="AW832" s="58"/>
    </row>
    <row r="833" spans="1:49" ht="15.75" customHeight="1" x14ac:dyDescent="0.2">
      <c r="A833" s="58"/>
      <c r="B833" s="58"/>
      <c r="C833" s="58"/>
      <c r="D833" s="58"/>
      <c r="E833" s="58"/>
      <c r="F833" s="58"/>
      <c r="G833" s="58"/>
      <c r="H833" s="58"/>
      <c r="I833" s="58"/>
      <c r="J833" s="58"/>
      <c r="K833" s="58"/>
      <c r="L833" s="58"/>
      <c r="M833" s="58"/>
      <c r="N833" s="58"/>
      <c r="O833" s="58"/>
      <c r="P833" s="58"/>
      <c r="Q833" s="58"/>
      <c r="R833" s="58"/>
      <c r="S833" s="58"/>
      <c r="T833" s="58"/>
      <c r="U833" s="58"/>
      <c r="V833" s="58"/>
      <c r="W833" s="58"/>
      <c r="X833" s="58"/>
      <c r="Y833" s="58"/>
      <c r="Z833" s="58"/>
      <c r="AA833" s="58"/>
      <c r="AB833" s="58"/>
      <c r="AC833" s="58"/>
      <c r="AD833" s="58"/>
      <c r="AE833" s="58"/>
      <c r="AF833" s="58"/>
      <c r="AG833" s="58"/>
      <c r="AH833" s="58"/>
      <c r="AI833" s="58"/>
      <c r="AJ833" s="58"/>
      <c r="AK833" s="58"/>
      <c r="AL833" s="58"/>
      <c r="AM833" s="58"/>
      <c r="AN833" s="58"/>
      <c r="AO833" s="58"/>
      <c r="AP833" s="58"/>
      <c r="AQ833" s="58"/>
      <c r="AR833" s="58"/>
      <c r="AS833" s="58"/>
      <c r="AT833" s="58"/>
      <c r="AU833" s="58"/>
      <c r="AV833" s="58"/>
      <c r="AW833" s="58"/>
    </row>
    <row r="834" spans="1:49" ht="15.75" customHeight="1" x14ac:dyDescent="0.2">
      <c r="A834" s="58"/>
      <c r="B834" s="58"/>
      <c r="C834" s="58"/>
      <c r="D834" s="58"/>
      <c r="E834" s="58"/>
      <c r="F834" s="58"/>
      <c r="G834" s="58"/>
      <c r="H834" s="58"/>
      <c r="I834" s="58"/>
      <c r="J834" s="58"/>
      <c r="K834" s="58"/>
      <c r="L834" s="58"/>
      <c r="M834" s="58"/>
      <c r="N834" s="58"/>
      <c r="O834" s="58"/>
      <c r="P834" s="58"/>
      <c r="Q834" s="58"/>
      <c r="R834" s="58"/>
      <c r="S834" s="58"/>
      <c r="T834" s="58"/>
      <c r="U834" s="58"/>
      <c r="V834" s="58"/>
      <c r="W834" s="58"/>
      <c r="X834" s="58"/>
      <c r="Y834" s="58"/>
      <c r="Z834" s="58"/>
      <c r="AA834" s="58"/>
      <c r="AB834" s="58"/>
      <c r="AC834" s="58"/>
      <c r="AD834" s="58"/>
      <c r="AE834" s="58"/>
      <c r="AF834" s="58"/>
      <c r="AG834" s="58"/>
      <c r="AH834" s="58"/>
      <c r="AI834" s="58"/>
      <c r="AJ834" s="58"/>
      <c r="AK834" s="58"/>
      <c r="AL834" s="58"/>
      <c r="AM834" s="58"/>
      <c r="AN834" s="58"/>
      <c r="AO834" s="58"/>
      <c r="AP834" s="58"/>
      <c r="AQ834" s="58"/>
      <c r="AR834" s="58"/>
      <c r="AS834" s="58"/>
      <c r="AT834" s="58"/>
      <c r="AU834" s="58"/>
      <c r="AV834" s="58"/>
      <c r="AW834" s="58"/>
    </row>
    <row r="835" spans="1:49" ht="15.75" customHeight="1" x14ac:dyDescent="0.2">
      <c r="A835" s="58"/>
      <c r="B835" s="58"/>
      <c r="C835" s="58"/>
      <c r="D835" s="58"/>
      <c r="E835" s="58"/>
      <c r="F835" s="58"/>
      <c r="G835" s="58"/>
      <c r="H835" s="58"/>
      <c r="I835" s="58"/>
      <c r="J835" s="58"/>
      <c r="K835" s="58"/>
      <c r="L835" s="58"/>
      <c r="M835" s="58"/>
      <c r="N835" s="58"/>
      <c r="O835" s="58"/>
      <c r="P835" s="58"/>
      <c r="Q835" s="58"/>
      <c r="R835" s="58"/>
      <c r="S835" s="58"/>
      <c r="T835" s="58"/>
      <c r="U835" s="58"/>
      <c r="V835" s="58"/>
      <c r="W835" s="58"/>
      <c r="X835" s="58"/>
      <c r="Y835" s="58"/>
      <c r="Z835" s="58"/>
      <c r="AA835" s="58"/>
      <c r="AB835" s="58"/>
      <c r="AC835" s="58"/>
      <c r="AD835" s="58"/>
      <c r="AE835" s="58"/>
      <c r="AF835" s="58"/>
      <c r="AG835" s="58"/>
      <c r="AH835" s="58"/>
      <c r="AI835" s="58"/>
      <c r="AJ835" s="58"/>
      <c r="AK835" s="58"/>
      <c r="AL835" s="58"/>
      <c r="AM835" s="58"/>
      <c r="AN835" s="58"/>
      <c r="AO835" s="58"/>
      <c r="AP835" s="58"/>
      <c r="AQ835" s="58"/>
      <c r="AR835" s="58"/>
      <c r="AS835" s="58"/>
      <c r="AT835" s="58"/>
      <c r="AU835" s="58"/>
      <c r="AV835" s="58"/>
      <c r="AW835" s="58"/>
    </row>
    <row r="836" spans="1:49" ht="15.75" customHeight="1" x14ac:dyDescent="0.2">
      <c r="A836" s="58"/>
      <c r="B836" s="58"/>
      <c r="C836" s="58"/>
      <c r="D836" s="58"/>
      <c r="E836" s="58"/>
      <c r="F836" s="58"/>
      <c r="G836" s="58"/>
      <c r="H836" s="58"/>
      <c r="I836" s="58"/>
      <c r="J836" s="58"/>
      <c r="K836" s="58"/>
      <c r="L836" s="58"/>
      <c r="M836" s="58"/>
      <c r="N836" s="58"/>
      <c r="O836" s="58"/>
      <c r="P836" s="58"/>
      <c r="Q836" s="58"/>
      <c r="R836" s="58"/>
      <c r="S836" s="58"/>
      <c r="T836" s="58"/>
      <c r="U836" s="58"/>
      <c r="V836" s="58"/>
      <c r="W836" s="58"/>
      <c r="X836" s="58"/>
      <c r="Y836" s="58"/>
      <c r="Z836" s="58"/>
      <c r="AA836" s="58"/>
      <c r="AB836" s="58"/>
      <c r="AC836" s="58"/>
      <c r="AD836" s="58"/>
      <c r="AE836" s="58"/>
      <c r="AF836" s="58"/>
      <c r="AG836" s="58"/>
      <c r="AH836" s="58"/>
      <c r="AI836" s="58"/>
      <c r="AJ836" s="58"/>
      <c r="AK836" s="58"/>
      <c r="AL836" s="58"/>
      <c r="AM836" s="58"/>
      <c r="AN836" s="58"/>
      <c r="AO836" s="58"/>
      <c r="AP836" s="58"/>
      <c r="AQ836" s="58"/>
      <c r="AR836" s="58"/>
      <c r="AS836" s="58"/>
      <c r="AT836" s="58"/>
      <c r="AU836" s="58"/>
      <c r="AV836" s="58"/>
      <c r="AW836" s="58"/>
    </row>
    <row r="837" spans="1:49" ht="15.75" customHeight="1" x14ac:dyDescent="0.2">
      <c r="A837" s="58"/>
      <c r="B837" s="58"/>
      <c r="C837" s="58"/>
      <c r="D837" s="58"/>
      <c r="E837" s="58"/>
      <c r="F837" s="58"/>
      <c r="G837" s="58"/>
      <c r="H837" s="58"/>
      <c r="I837" s="58"/>
      <c r="J837" s="58"/>
      <c r="K837" s="58"/>
      <c r="L837" s="58"/>
      <c r="M837" s="58"/>
      <c r="N837" s="58"/>
      <c r="O837" s="58"/>
      <c r="P837" s="58"/>
      <c r="Q837" s="58"/>
      <c r="R837" s="58"/>
      <c r="S837" s="58"/>
      <c r="T837" s="58"/>
      <c r="U837" s="58"/>
      <c r="V837" s="58"/>
      <c r="W837" s="58"/>
      <c r="X837" s="58"/>
      <c r="Y837" s="58"/>
      <c r="Z837" s="58"/>
      <c r="AA837" s="58"/>
      <c r="AB837" s="58"/>
      <c r="AC837" s="58"/>
      <c r="AD837" s="58"/>
      <c r="AE837" s="58"/>
      <c r="AF837" s="58"/>
      <c r="AG837" s="58"/>
      <c r="AH837" s="58"/>
      <c r="AI837" s="58"/>
      <c r="AJ837" s="58"/>
      <c r="AK837" s="58"/>
      <c r="AL837" s="58"/>
      <c r="AM837" s="58"/>
      <c r="AN837" s="58"/>
      <c r="AO837" s="58"/>
      <c r="AP837" s="58"/>
      <c r="AQ837" s="58"/>
      <c r="AR837" s="58"/>
      <c r="AS837" s="58"/>
      <c r="AT837" s="58"/>
      <c r="AU837" s="58"/>
      <c r="AV837" s="58"/>
      <c r="AW837" s="58"/>
    </row>
    <row r="838" spans="1:49" ht="15.75" customHeight="1" x14ac:dyDescent="0.2">
      <c r="A838" s="58"/>
      <c r="B838" s="58"/>
      <c r="C838" s="58"/>
      <c r="D838" s="58"/>
      <c r="E838" s="58"/>
      <c r="F838" s="58"/>
      <c r="G838" s="58"/>
      <c r="H838" s="58"/>
      <c r="I838" s="58"/>
      <c r="J838" s="58"/>
      <c r="K838" s="58"/>
      <c r="L838" s="58"/>
      <c r="M838" s="58"/>
      <c r="N838" s="58"/>
      <c r="O838" s="58"/>
      <c r="P838" s="58"/>
      <c r="Q838" s="58"/>
      <c r="R838" s="58"/>
      <c r="S838" s="58"/>
      <c r="T838" s="58"/>
      <c r="U838" s="58"/>
      <c r="V838" s="58"/>
      <c r="W838" s="58"/>
      <c r="X838" s="58"/>
      <c r="Y838" s="58"/>
      <c r="Z838" s="58"/>
      <c r="AA838" s="58"/>
      <c r="AB838" s="58"/>
      <c r="AC838" s="58"/>
      <c r="AD838" s="58"/>
      <c r="AE838" s="58"/>
      <c r="AF838" s="58"/>
      <c r="AG838" s="58"/>
      <c r="AH838" s="58"/>
      <c r="AI838" s="58"/>
      <c r="AJ838" s="58"/>
      <c r="AK838" s="58"/>
      <c r="AL838" s="58"/>
      <c r="AM838" s="58"/>
      <c r="AN838" s="58"/>
      <c r="AO838" s="58"/>
      <c r="AP838" s="58"/>
      <c r="AQ838" s="58"/>
      <c r="AR838" s="58"/>
      <c r="AS838" s="58"/>
      <c r="AT838" s="58"/>
      <c r="AU838" s="58"/>
      <c r="AV838" s="58"/>
      <c r="AW838" s="58"/>
    </row>
    <row r="839" spans="1:49" ht="15.75" customHeight="1" x14ac:dyDescent="0.2">
      <c r="A839" s="58"/>
      <c r="B839" s="58"/>
      <c r="C839" s="58"/>
      <c r="D839" s="58"/>
      <c r="E839" s="58"/>
      <c r="F839" s="58"/>
      <c r="G839" s="58"/>
      <c r="H839" s="58"/>
      <c r="I839" s="58"/>
      <c r="J839" s="58"/>
      <c r="K839" s="58"/>
      <c r="L839" s="58"/>
      <c r="M839" s="58"/>
      <c r="N839" s="58"/>
      <c r="O839" s="58"/>
      <c r="P839" s="58"/>
      <c r="Q839" s="58"/>
      <c r="R839" s="58"/>
      <c r="S839" s="58"/>
      <c r="T839" s="58"/>
      <c r="U839" s="58"/>
      <c r="V839" s="58"/>
      <c r="W839" s="58"/>
      <c r="X839" s="58"/>
      <c r="Y839" s="58"/>
      <c r="Z839" s="58"/>
      <c r="AA839" s="58"/>
      <c r="AB839" s="58"/>
      <c r="AC839" s="58"/>
      <c r="AD839" s="58"/>
      <c r="AE839" s="58"/>
      <c r="AF839" s="58"/>
      <c r="AG839" s="58"/>
      <c r="AH839" s="58"/>
      <c r="AI839" s="58"/>
      <c r="AJ839" s="58"/>
      <c r="AK839" s="58"/>
      <c r="AL839" s="58"/>
      <c r="AM839" s="58"/>
      <c r="AN839" s="58"/>
      <c r="AO839" s="58"/>
      <c r="AP839" s="58"/>
      <c r="AQ839" s="58"/>
      <c r="AR839" s="58"/>
      <c r="AS839" s="58"/>
      <c r="AT839" s="58"/>
      <c r="AU839" s="58"/>
      <c r="AV839" s="58"/>
      <c r="AW839" s="58"/>
    </row>
    <row r="840" spans="1:49" ht="15.75" customHeight="1" x14ac:dyDescent="0.2">
      <c r="A840" s="58"/>
      <c r="B840" s="58"/>
      <c r="C840" s="58"/>
      <c r="D840" s="58"/>
      <c r="E840" s="58"/>
      <c r="F840" s="58"/>
      <c r="G840" s="58"/>
      <c r="H840" s="58"/>
      <c r="I840" s="58"/>
      <c r="J840" s="58"/>
      <c r="K840" s="58"/>
      <c r="L840" s="58"/>
      <c r="M840" s="58"/>
      <c r="N840" s="58"/>
      <c r="O840" s="58"/>
      <c r="P840" s="58"/>
      <c r="Q840" s="58"/>
      <c r="R840" s="58"/>
      <c r="S840" s="58"/>
      <c r="T840" s="58"/>
      <c r="U840" s="58"/>
      <c r="V840" s="58"/>
      <c r="W840" s="58"/>
      <c r="X840" s="58"/>
      <c r="Y840" s="58"/>
      <c r="Z840" s="58"/>
      <c r="AA840" s="58"/>
      <c r="AB840" s="58"/>
      <c r="AC840" s="58"/>
      <c r="AD840" s="58"/>
      <c r="AE840" s="58"/>
      <c r="AF840" s="58"/>
      <c r="AG840" s="58"/>
      <c r="AH840" s="58"/>
      <c r="AI840" s="58"/>
      <c r="AJ840" s="58"/>
      <c r="AK840" s="58"/>
      <c r="AL840" s="58"/>
      <c r="AM840" s="58"/>
      <c r="AN840" s="58"/>
      <c r="AO840" s="58"/>
      <c r="AP840" s="58"/>
      <c r="AQ840" s="58"/>
      <c r="AR840" s="58"/>
      <c r="AS840" s="58"/>
      <c r="AT840" s="58"/>
      <c r="AU840" s="58"/>
      <c r="AV840" s="58"/>
      <c r="AW840" s="58"/>
    </row>
    <row r="841" spans="1:49" ht="15.75" customHeight="1" x14ac:dyDescent="0.2">
      <c r="A841" s="58"/>
      <c r="B841" s="58"/>
      <c r="C841" s="58"/>
      <c r="D841" s="58"/>
      <c r="E841" s="58"/>
      <c r="F841" s="58"/>
      <c r="G841" s="58"/>
      <c r="H841" s="58"/>
      <c r="I841" s="58"/>
      <c r="J841" s="58"/>
      <c r="K841" s="58"/>
      <c r="L841" s="58"/>
      <c r="M841" s="58"/>
      <c r="N841" s="58"/>
      <c r="O841" s="58"/>
      <c r="P841" s="58"/>
      <c r="Q841" s="58"/>
      <c r="R841" s="58"/>
      <c r="S841" s="58"/>
      <c r="T841" s="58"/>
      <c r="U841" s="58"/>
      <c r="V841" s="58"/>
      <c r="W841" s="58"/>
      <c r="X841" s="58"/>
      <c r="Y841" s="58"/>
      <c r="Z841" s="58"/>
      <c r="AA841" s="58"/>
      <c r="AB841" s="58"/>
      <c r="AC841" s="58"/>
      <c r="AD841" s="58"/>
      <c r="AE841" s="58"/>
      <c r="AF841" s="58"/>
      <c r="AG841" s="58"/>
      <c r="AH841" s="58"/>
      <c r="AI841" s="58"/>
      <c r="AJ841" s="58"/>
      <c r="AK841" s="58"/>
      <c r="AL841" s="58"/>
      <c r="AM841" s="58"/>
      <c r="AN841" s="58"/>
      <c r="AO841" s="58"/>
      <c r="AP841" s="58"/>
      <c r="AQ841" s="58"/>
      <c r="AR841" s="58"/>
      <c r="AS841" s="58"/>
      <c r="AT841" s="58"/>
      <c r="AU841" s="58"/>
      <c r="AV841" s="58"/>
      <c r="AW841" s="58"/>
    </row>
    <row r="842" spans="1:49" ht="15.75" customHeight="1" x14ac:dyDescent="0.2">
      <c r="A842" s="58"/>
      <c r="B842" s="58"/>
      <c r="C842" s="58"/>
      <c r="D842" s="58"/>
      <c r="E842" s="58"/>
      <c r="F842" s="58"/>
      <c r="G842" s="58"/>
      <c r="H842" s="58"/>
      <c r="I842" s="58"/>
      <c r="J842" s="58"/>
      <c r="K842" s="58"/>
      <c r="L842" s="58"/>
      <c r="M842" s="58"/>
      <c r="N842" s="58"/>
      <c r="O842" s="58"/>
      <c r="P842" s="58"/>
      <c r="Q842" s="58"/>
      <c r="R842" s="58"/>
      <c r="S842" s="58"/>
      <c r="T842" s="58"/>
      <c r="U842" s="58"/>
      <c r="V842" s="58"/>
      <c r="W842" s="58"/>
      <c r="X842" s="58"/>
      <c r="Y842" s="58"/>
      <c r="Z842" s="58"/>
      <c r="AA842" s="58"/>
      <c r="AB842" s="58"/>
      <c r="AC842" s="58"/>
      <c r="AD842" s="58"/>
      <c r="AE842" s="58"/>
      <c r="AF842" s="58"/>
      <c r="AG842" s="58"/>
      <c r="AH842" s="58"/>
      <c r="AI842" s="58"/>
      <c r="AJ842" s="58"/>
      <c r="AK842" s="58"/>
      <c r="AL842" s="58"/>
      <c r="AM842" s="58"/>
      <c r="AN842" s="58"/>
      <c r="AO842" s="58"/>
      <c r="AP842" s="58"/>
      <c r="AQ842" s="58"/>
      <c r="AR842" s="58"/>
      <c r="AS842" s="58"/>
      <c r="AT842" s="58"/>
      <c r="AU842" s="58"/>
      <c r="AV842" s="58"/>
      <c r="AW842" s="58"/>
    </row>
    <row r="843" spans="1:49" ht="15.75" customHeight="1" x14ac:dyDescent="0.2">
      <c r="A843" s="58"/>
      <c r="B843" s="58"/>
      <c r="C843" s="58"/>
      <c r="D843" s="58"/>
      <c r="E843" s="58"/>
      <c r="F843" s="58"/>
      <c r="G843" s="58"/>
      <c r="H843" s="58"/>
      <c r="I843" s="58"/>
      <c r="J843" s="58"/>
      <c r="K843" s="58"/>
      <c r="L843" s="58"/>
      <c r="M843" s="58"/>
      <c r="N843" s="58"/>
      <c r="O843" s="58"/>
      <c r="P843" s="58"/>
      <c r="Q843" s="58"/>
      <c r="R843" s="58"/>
      <c r="S843" s="58"/>
      <c r="T843" s="58"/>
      <c r="U843" s="58"/>
      <c r="V843" s="58"/>
      <c r="W843" s="58"/>
      <c r="X843" s="58"/>
      <c r="Y843" s="58"/>
      <c r="Z843" s="58"/>
      <c r="AA843" s="58"/>
      <c r="AB843" s="58"/>
      <c r="AC843" s="58"/>
      <c r="AD843" s="58"/>
      <c r="AE843" s="58"/>
      <c r="AF843" s="58"/>
      <c r="AG843" s="58"/>
      <c r="AH843" s="58"/>
      <c r="AI843" s="58"/>
      <c r="AJ843" s="58"/>
      <c r="AK843" s="58"/>
      <c r="AL843" s="58"/>
      <c r="AM843" s="58"/>
      <c r="AN843" s="58"/>
      <c r="AO843" s="58"/>
      <c r="AP843" s="58"/>
      <c r="AQ843" s="58"/>
      <c r="AR843" s="58"/>
      <c r="AS843" s="58"/>
      <c r="AT843" s="58"/>
      <c r="AU843" s="58"/>
      <c r="AV843" s="58"/>
      <c r="AW843" s="58"/>
    </row>
    <row r="844" spans="1:49" ht="15.75" customHeight="1" x14ac:dyDescent="0.2">
      <c r="A844" s="58"/>
      <c r="B844" s="58"/>
      <c r="C844" s="58"/>
      <c r="D844" s="58"/>
      <c r="E844" s="58"/>
      <c r="F844" s="58"/>
      <c r="G844" s="58"/>
      <c r="H844" s="58"/>
      <c r="I844" s="58"/>
      <c r="J844" s="58"/>
      <c r="K844" s="58"/>
      <c r="L844" s="58"/>
      <c r="M844" s="58"/>
      <c r="N844" s="58"/>
      <c r="O844" s="58"/>
      <c r="P844" s="58"/>
      <c r="Q844" s="58"/>
      <c r="R844" s="58"/>
      <c r="S844" s="58"/>
      <c r="T844" s="58"/>
      <c r="U844" s="58"/>
      <c r="V844" s="58"/>
      <c r="W844" s="58"/>
      <c r="X844" s="58"/>
      <c r="Y844" s="58"/>
      <c r="Z844" s="58"/>
      <c r="AA844" s="58"/>
      <c r="AB844" s="58"/>
      <c r="AC844" s="58"/>
      <c r="AD844" s="58"/>
      <c r="AE844" s="58"/>
      <c r="AF844" s="58"/>
      <c r="AG844" s="58"/>
      <c r="AH844" s="58"/>
      <c r="AI844" s="58"/>
      <c r="AJ844" s="58"/>
      <c r="AK844" s="58"/>
      <c r="AL844" s="58"/>
      <c r="AM844" s="58"/>
      <c r="AN844" s="58"/>
      <c r="AO844" s="58"/>
      <c r="AP844" s="58"/>
      <c r="AQ844" s="58"/>
      <c r="AR844" s="58"/>
      <c r="AS844" s="58"/>
      <c r="AT844" s="58"/>
      <c r="AU844" s="58"/>
      <c r="AV844" s="58"/>
      <c r="AW844" s="58"/>
    </row>
    <row r="845" spans="1:49" ht="15.75" customHeight="1" x14ac:dyDescent="0.2">
      <c r="A845" s="58"/>
      <c r="B845" s="58"/>
      <c r="C845" s="58"/>
      <c r="D845" s="58"/>
      <c r="E845" s="58"/>
      <c r="F845" s="58"/>
      <c r="G845" s="58"/>
      <c r="H845" s="58"/>
      <c r="I845" s="58"/>
      <c r="J845" s="58"/>
      <c r="K845" s="58"/>
      <c r="L845" s="58"/>
      <c r="M845" s="58"/>
      <c r="N845" s="58"/>
      <c r="O845" s="58"/>
      <c r="P845" s="58"/>
      <c r="Q845" s="58"/>
      <c r="R845" s="58"/>
      <c r="S845" s="58"/>
      <c r="T845" s="58"/>
      <c r="U845" s="58"/>
      <c r="V845" s="58"/>
      <c r="W845" s="58"/>
      <c r="X845" s="58"/>
      <c r="Y845" s="58"/>
      <c r="Z845" s="58"/>
      <c r="AA845" s="58"/>
      <c r="AB845" s="58"/>
      <c r="AC845" s="58"/>
      <c r="AD845" s="58"/>
      <c r="AE845" s="58"/>
      <c r="AF845" s="58"/>
      <c r="AG845" s="58"/>
      <c r="AH845" s="58"/>
      <c r="AI845" s="58"/>
      <c r="AJ845" s="58"/>
      <c r="AK845" s="58"/>
      <c r="AL845" s="58"/>
      <c r="AM845" s="58"/>
      <c r="AN845" s="58"/>
      <c r="AO845" s="58"/>
      <c r="AP845" s="58"/>
      <c r="AQ845" s="58"/>
      <c r="AR845" s="58"/>
      <c r="AS845" s="58"/>
      <c r="AT845" s="58"/>
      <c r="AU845" s="58"/>
      <c r="AV845" s="58"/>
      <c r="AW845" s="58"/>
    </row>
    <row r="846" spans="1:49" ht="15.75" customHeight="1" x14ac:dyDescent="0.2">
      <c r="A846" s="58"/>
      <c r="B846" s="58"/>
      <c r="C846" s="58"/>
      <c r="D846" s="58"/>
      <c r="E846" s="58"/>
      <c r="F846" s="58"/>
      <c r="G846" s="58"/>
      <c r="H846" s="58"/>
      <c r="I846" s="58"/>
      <c r="J846" s="58"/>
      <c r="K846" s="58"/>
      <c r="L846" s="58"/>
      <c r="M846" s="58"/>
      <c r="N846" s="58"/>
      <c r="O846" s="58"/>
      <c r="P846" s="58"/>
      <c r="Q846" s="58"/>
      <c r="R846" s="58"/>
      <c r="S846" s="58"/>
      <c r="T846" s="58"/>
      <c r="U846" s="58"/>
      <c r="V846" s="58"/>
      <c r="W846" s="58"/>
      <c r="X846" s="58"/>
      <c r="Y846" s="58"/>
      <c r="Z846" s="58"/>
      <c r="AA846" s="58"/>
      <c r="AB846" s="58"/>
      <c r="AC846" s="58"/>
      <c r="AD846" s="58"/>
      <c r="AE846" s="58"/>
      <c r="AF846" s="58"/>
      <c r="AG846" s="58"/>
      <c r="AH846" s="58"/>
      <c r="AI846" s="58"/>
      <c r="AJ846" s="58"/>
      <c r="AK846" s="58"/>
      <c r="AL846" s="58"/>
      <c r="AM846" s="58"/>
      <c r="AN846" s="58"/>
      <c r="AO846" s="58"/>
      <c r="AP846" s="58"/>
      <c r="AQ846" s="58"/>
      <c r="AR846" s="58"/>
      <c r="AS846" s="58"/>
      <c r="AT846" s="58"/>
      <c r="AU846" s="58"/>
      <c r="AV846" s="58"/>
      <c r="AW846" s="58"/>
    </row>
    <row r="847" spans="1:49" ht="15.75" customHeight="1" x14ac:dyDescent="0.2">
      <c r="A847" s="58"/>
      <c r="B847" s="58"/>
      <c r="C847" s="58"/>
      <c r="D847" s="58"/>
      <c r="E847" s="58"/>
      <c r="F847" s="58"/>
      <c r="G847" s="58"/>
      <c r="H847" s="58"/>
      <c r="I847" s="58"/>
      <c r="J847" s="58"/>
      <c r="K847" s="58"/>
      <c r="L847" s="58"/>
      <c r="M847" s="58"/>
      <c r="N847" s="58"/>
      <c r="O847" s="58"/>
      <c r="P847" s="58"/>
      <c r="Q847" s="58"/>
      <c r="R847" s="58"/>
      <c r="S847" s="58"/>
      <c r="T847" s="58"/>
      <c r="U847" s="58"/>
      <c r="V847" s="58"/>
      <c r="W847" s="58"/>
      <c r="X847" s="58"/>
      <c r="Y847" s="58"/>
      <c r="Z847" s="58"/>
      <c r="AA847" s="58"/>
      <c r="AB847" s="58"/>
      <c r="AC847" s="58"/>
      <c r="AD847" s="58"/>
      <c r="AE847" s="58"/>
      <c r="AF847" s="58"/>
      <c r="AG847" s="58"/>
      <c r="AH847" s="58"/>
      <c r="AI847" s="58"/>
      <c r="AJ847" s="58"/>
      <c r="AK847" s="58"/>
      <c r="AL847" s="58"/>
      <c r="AM847" s="58"/>
      <c r="AN847" s="58"/>
      <c r="AO847" s="58"/>
      <c r="AP847" s="58"/>
      <c r="AQ847" s="58"/>
      <c r="AR847" s="58"/>
      <c r="AS847" s="58"/>
      <c r="AT847" s="58"/>
      <c r="AU847" s="58"/>
      <c r="AV847" s="58"/>
      <c r="AW847" s="58"/>
    </row>
    <row r="848" spans="1:49" ht="15.75" customHeight="1" x14ac:dyDescent="0.2">
      <c r="A848" s="58"/>
      <c r="B848" s="58"/>
      <c r="C848" s="58"/>
      <c r="D848" s="58"/>
      <c r="E848" s="58"/>
      <c r="F848" s="58"/>
      <c r="G848" s="58"/>
      <c r="H848" s="58"/>
      <c r="I848" s="58"/>
      <c r="J848" s="58"/>
      <c r="K848" s="58"/>
      <c r="L848" s="58"/>
      <c r="M848" s="58"/>
      <c r="N848" s="58"/>
      <c r="O848" s="58"/>
      <c r="P848" s="58"/>
      <c r="Q848" s="58"/>
      <c r="R848" s="58"/>
      <c r="S848" s="58"/>
      <c r="T848" s="58"/>
      <c r="U848" s="58"/>
      <c r="V848" s="58"/>
      <c r="W848" s="58"/>
      <c r="X848" s="58"/>
      <c r="Y848" s="58"/>
      <c r="Z848" s="58"/>
      <c r="AA848" s="58"/>
      <c r="AB848" s="58"/>
      <c r="AC848" s="58"/>
      <c r="AD848" s="58"/>
      <c r="AE848" s="58"/>
      <c r="AF848" s="58"/>
      <c r="AG848" s="58"/>
      <c r="AH848" s="58"/>
      <c r="AI848" s="58"/>
      <c r="AJ848" s="58"/>
      <c r="AK848" s="58"/>
      <c r="AL848" s="58"/>
      <c r="AM848" s="58"/>
      <c r="AN848" s="58"/>
      <c r="AO848" s="58"/>
      <c r="AP848" s="58"/>
      <c r="AQ848" s="58"/>
      <c r="AR848" s="58"/>
      <c r="AS848" s="58"/>
      <c r="AT848" s="58"/>
      <c r="AU848" s="58"/>
      <c r="AV848" s="58"/>
      <c r="AW848" s="58"/>
    </row>
    <row r="849" spans="1:49" ht="15.75" customHeight="1" x14ac:dyDescent="0.2">
      <c r="A849" s="58"/>
      <c r="B849" s="58"/>
      <c r="C849" s="58"/>
      <c r="D849" s="58"/>
      <c r="E849" s="58"/>
      <c r="F849" s="58"/>
      <c r="G849" s="58"/>
      <c r="H849" s="58"/>
      <c r="I849" s="58"/>
      <c r="J849" s="58"/>
      <c r="K849" s="58"/>
      <c r="L849" s="58"/>
      <c r="M849" s="58"/>
      <c r="N849" s="58"/>
      <c r="O849" s="58"/>
      <c r="P849" s="58"/>
      <c r="Q849" s="58"/>
      <c r="R849" s="58"/>
      <c r="S849" s="58"/>
      <c r="T849" s="58"/>
      <c r="U849" s="58"/>
      <c r="V849" s="58"/>
      <c r="W849" s="58"/>
      <c r="X849" s="58"/>
      <c r="Y849" s="58"/>
      <c r="Z849" s="58"/>
      <c r="AA849" s="58"/>
      <c r="AB849" s="58"/>
      <c r="AC849" s="58"/>
      <c r="AD849" s="58"/>
      <c r="AE849" s="58"/>
      <c r="AF849" s="58"/>
      <c r="AG849" s="58"/>
      <c r="AH849" s="58"/>
      <c r="AI849" s="58"/>
      <c r="AJ849" s="58"/>
      <c r="AK849" s="58"/>
      <c r="AL849" s="58"/>
      <c r="AM849" s="58"/>
      <c r="AN849" s="58"/>
      <c r="AO849" s="58"/>
      <c r="AP849" s="58"/>
      <c r="AQ849" s="58"/>
      <c r="AR849" s="58"/>
      <c r="AS849" s="58"/>
      <c r="AT849" s="58"/>
      <c r="AU849" s="58"/>
      <c r="AV849" s="58"/>
      <c r="AW849" s="58"/>
    </row>
    <row r="850" spans="1:49" ht="15.75" customHeight="1" x14ac:dyDescent="0.2">
      <c r="A850" s="58"/>
      <c r="B850" s="58"/>
      <c r="C850" s="58"/>
      <c r="D850" s="58"/>
      <c r="E850" s="58"/>
      <c r="F850" s="58"/>
      <c r="G850" s="58"/>
      <c r="H850" s="58"/>
      <c r="I850" s="58"/>
      <c r="J850" s="58"/>
      <c r="K850" s="58"/>
      <c r="L850" s="58"/>
      <c r="M850" s="58"/>
      <c r="N850" s="58"/>
      <c r="O850" s="58"/>
      <c r="P850" s="58"/>
      <c r="Q850" s="58"/>
      <c r="R850" s="58"/>
      <c r="S850" s="58"/>
      <c r="T850" s="58"/>
      <c r="U850" s="58"/>
      <c r="V850" s="58"/>
      <c r="W850" s="58"/>
      <c r="X850" s="58"/>
      <c r="Y850" s="58"/>
      <c r="Z850" s="58"/>
      <c r="AA850" s="58"/>
      <c r="AB850" s="58"/>
      <c r="AC850" s="58"/>
      <c r="AD850" s="58"/>
      <c r="AE850" s="58"/>
      <c r="AF850" s="58"/>
      <c r="AG850" s="58"/>
      <c r="AH850" s="58"/>
      <c r="AI850" s="58"/>
      <c r="AJ850" s="58"/>
      <c r="AK850" s="58"/>
      <c r="AL850" s="58"/>
      <c r="AM850" s="58"/>
      <c r="AN850" s="58"/>
      <c r="AO850" s="58"/>
      <c r="AP850" s="58"/>
      <c r="AQ850" s="58"/>
      <c r="AR850" s="58"/>
      <c r="AS850" s="58"/>
      <c r="AT850" s="58"/>
      <c r="AU850" s="58"/>
      <c r="AV850" s="58"/>
      <c r="AW850" s="58"/>
    </row>
    <row r="851" spans="1:49" ht="15.75" customHeight="1" x14ac:dyDescent="0.2">
      <c r="A851" s="58"/>
      <c r="B851" s="58"/>
      <c r="C851" s="58"/>
      <c r="D851" s="58"/>
      <c r="E851" s="58"/>
      <c r="F851" s="58"/>
      <c r="G851" s="58"/>
      <c r="H851" s="58"/>
      <c r="I851" s="58"/>
      <c r="J851" s="58"/>
      <c r="K851" s="58"/>
      <c r="L851" s="58"/>
      <c r="M851" s="58"/>
      <c r="N851" s="58"/>
      <c r="O851" s="58"/>
      <c r="P851" s="58"/>
      <c r="Q851" s="58"/>
      <c r="R851" s="58"/>
      <c r="S851" s="58"/>
      <c r="T851" s="58"/>
      <c r="U851" s="58"/>
      <c r="V851" s="58"/>
      <c r="W851" s="58"/>
      <c r="X851" s="58"/>
      <c r="Y851" s="58"/>
      <c r="Z851" s="58"/>
      <c r="AA851" s="58"/>
      <c r="AB851" s="58"/>
      <c r="AC851" s="58"/>
      <c r="AD851" s="58"/>
      <c r="AE851" s="58"/>
      <c r="AF851" s="58"/>
      <c r="AG851" s="58"/>
      <c r="AH851" s="58"/>
      <c r="AI851" s="58"/>
      <c r="AJ851" s="58"/>
      <c r="AK851" s="58"/>
      <c r="AL851" s="58"/>
      <c r="AM851" s="58"/>
      <c r="AN851" s="58"/>
      <c r="AO851" s="58"/>
      <c r="AP851" s="58"/>
      <c r="AQ851" s="58"/>
      <c r="AR851" s="58"/>
      <c r="AS851" s="58"/>
      <c r="AT851" s="58"/>
      <c r="AU851" s="58"/>
      <c r="AV851" s="58"/>
      <c r="AW851" s="58"/>
    </row>
    <row r="852" spans="1:49" ht="15.75" customHeight="1" x14ac:dyDescent="0.2">
      <c r="A852" s="58"/>
      <c r="B852" s="58"/>
      <c r="C852" s="58"/>
      <c r="D852" s="58"/>
      <c r="E852" s="58"/>
      <c r="F852" s="58"/>
      <c r="G852" s="58"/>
      <c r="H852" s="58"/>
      <c r="I852" s="58"/>
      <c r="J852" s="58"/>
      <c r="K852" s="58"/>
      <c r="L852" s="58"/>
      <c r="M852" s="58"/>
      <c r="N852" s="58"/>
      <c r="O852" s="58"/>
      <c r="P852" s="58"/>
      <c r="Q852" s="58"/>
      <c r="R852" s="58"/>
      <c r="S852" s="58"/>
      <c r="T852" s="58"/>
      <c r="U852" s="58"/>
      <c r="V852" s="58"/>
      <c r="W852" s="58"/>
      <c r="X852" s="58"/>
      <c r="Y852" s="58"/>
      <c r="Z852" s="58"/>
      <c r="AA852" s="58"/>
      <c r="AB852" s="58"/>
      <c r="AC852" s="58"/>
      <c r="AD852" s="58"/>
      <c r="AE852" s="58"/>
      <c r="AF852" s="58"/>
      <c r="AG852" s="58"/>
      <c r="AH852" s="58"/>
      <c r="AI852" s="58"/>
      <c r="AJ852" s="58"/>
      <c r="AK852" s="58"/>
      <c r="AL852" s="58"/>
      <c r="AM852" s="58"/>
      <c r="AN852" s="58"/>
      <c r="AO852" s="58"/>
      <c r="AP852" s="58"/>
      <c r="AQ852" s="58"/>
      <c r="AR852" s="58"/>
      <c r="AS852" s="58"/>
      <c r="AT852" s="58"/>
      <c r="AU852" s="58"/>
      <c r="AV852" s="58"/>
      <c r="AW852" s="58"/>
    </row>
    <row r="853" spans="1:49" ht="15.75" customHeight="1" x14ac:dyDescent="0.2">
      <c r="A853" s="58"/>
      <c r="B853" s="58"/>
      <c r="C853" s="58"/>
      <c r="D853" s="58"/>
      <c r="E853" s="58"/>
      <c r="F853" s="58"/>
      <c r="G853" s="58"/>
      <c r="H853" s="58"/>
      <c r="I853" s="58"/>
      <c r="J853" s="58"/>
      <c r="K853" s="58"/>
      <c r="L853" s="58"/>
      <c r="M853" s="58"/>
      <c r="N853" s="58"/>
      <c r="O853" s="58"/>
      <c r="P853" s="58"/>
      <c r="Q853" s="58"/>
      <c r="R853" s="58"/>
      <c r="S853" s="58"/>
      <c r="T853" s="58"/>
      <c r="U853" s="58"/>
      <c r="V853" s="58"/>
      <c r="W853" s="58"/>
      <c r="X853" s="58"/>
      <c r="Y853" s="58"/>
      <c r="Z853" s="58"/>
      <c r="AA853" s="58"/>
      <c r="AB853" s="58"/>
      <c r="AC853" s="58"/>
      <c r="AD853" s="58"/>
      <c r="AE853" s="58"/>
      <c r="AF853" s="58"/>
      <c r="AG853" s="58"/>
      <c r="AH853" s="58"/>
      <c r="AI853" s="58"/>
      <c r="AJ853" s="58"/>
      <c r="AK853" s="58"/>
      <c r="AL853" s="58"/>
      <c r="AM853" s="58"/>
      <c r="AN853" s="58"/>
      <c r="AO853" s="58"/>
      <c r="AP853" s="58"/>
      <c r="AQ853" s="58"/>
      <c r="AR853" s="58"/>
      <c r="AS853" s="58"/>
      <c r="AT853" s="58"/>
      <c r="AU853" s="58"/>
      <c r="AV853" s="58"/>
      <c r="AW853" s="58"/>
    </row>
    <row r="854" spans="1:49" ht="15.75" customHeight="1" x14ac:dyDescent="0.2">
      <c r="A854" s="58"/>
      <c r="B854" s="58"/>
      <c r="C854" s="58"/>
      <c r="D854" s="58"/>
      <c r="E854" s="58"/>
      <c r="F854" s="58"/>
      <c r="G854" s="58"/>
      <c r="H854" s="58"/>
      <c r="I854" s="58"/>
      <c r="J854" s="58"/>
      <c r="K854" s="58"/>
      <c r="L854" s="58"/>
      <c r="M854" s="58"/>
      <c r="N854" s="58"/>
      <c r="O854" s="58"/>
      <c r="P854" s="58"/>
      <c r="Q854" s="58"/>
      <c r="R854" s="58"/>
      <c r="S854" s="58"/>
      <c r="T854" s="58"/>
      <c r="U854" s="58"/>
      <c r="V854" s="58"/>
      <c r="W854" s="58"/>
      <c r="X854" s="58"/>
      <c r="Y854" s="58"/>
      <c r="Z854" s="58"/>
      <c r="AA854" s="58"/>
      <c r="AB854" s="58"/>
      <c r="AC854" s="58"/>
      <c r="AD854" s="58"/>
      <c r="AE854" s="58"/>
      <c r="AF854" s="58"/>
      <c r="AG854" s="58"/>
      <c r="AH854" s="58"/>
      <c r="AI854" s="58"/>
      <c r="AJ854" s="58"/>
      <c r="AK854" s="58"/>
      <c r="AL854" s="58"/>
      <c r="AM854" s="58"/>
      <c r="AN854" s="58"/>
      <c r="AO854" s="58"/>
      <c r="AP854" s="58"/>
      <c r="AQ854" s="58"/>
      <c r="AR854" s="58"/>
      <c r="AS854" s="58"/>
      <c r="AT854" s="58"/>
      <c r="AU854" s="58"/>
      <c r="AV854" s="58"/>
      <c r="AW854" s="58"/>
    </row>
    <row r="855" spans="1:49" ht="15.75" customHeight="1" x14ac:dyDescent="0.2">
      <c r="A855" s="58"/>
      <c r="B855" s="58"/>
      <c r="C855" s="58"/>
      <c r="D855" s="58"/>
      <c r="E855" s="58"/>
      <c r="F855" s="58"/>
      <c r="G855" s="58"/>
      <c r="H855" s="58"/>
      <c r="I855" s="58"/>
      <c r="J855" s="58"/>
      <c r="K855" s="58"/>
      <c r="L855" s="58"/>
      <c r="M855" s="58"/>
      <c r="N855" s="58"/>
      <c r="O855" s="58"/>
      <c r="P855" s="58"/>
      <c r="Q855" s="58"/>
      <c r="R855" s="58"/>
      <c r="S855" s="58"/>
      <c r="T855" s="58"/>
      <c r="U855" s="58"/>
      <c r="V855" s="58"/>
      <c r="W855" s="58"/>
      <c r="X855" s="58"/>
      <c r="Y855" s="58"/>
      <c r="Z855" s="58"/>
      <c r="AA855" s="58"/>
      <c r="AB855" s="58"/>
      <c r="AC855" s="58"/>
      <c r="AD855" s="58"/>
      <c r="AE855" s="58"/>
      <c r="AF855" s="58"/>
      <c r="AG855" s="58"/>
      <c r="AH855" s="58"/>
      <c r="AI855" s="58"/>
      <c r="AJ855" s="58"/>
      <c r="AK855" s="58"/>
      <c r="AL855" s="58"/>
      <c r="AM855" s="58"/>
      <c r="AN855" s="58"/>
      <c r="AO855" s="58"/>
      <c r="AP855" s="58"/>
      <c r="AQ855" s="58"/>
      <c r="AR855" s="58"/>
      <c r="AS855" s="58"/>
      <c r="AT855" s="58"/>
      <c r="AU855" s="58"/>
      <c r="AV855" s="58"/>
      <c r="AW855" s="58"/>
    </row>
    <row r="856" spans="1:49" ht="15.75" customHeight="1" x14ac:dyDescent="0.2">
      <c r="A856" s="58"/>
      <c r="B856" s="58"/>
      <c r="C856" s="58"/>
      <c r="D856" s="58"/>
      <c r="E856" s="58"/>
      <c r="F856" s="58"/>
      <c r="G856" s="58"/>
      <c r="H856" s="58"/>
      <c r="I856" s="58"/>
      <c r="J856" s="58"/>
      <c r="K856" s="58"/>
      <c r="L856" s="58"/>
      <c r="M856" s="58"/>
      <c r="N856" s="58"/>
      <c r="O856" s="58"/>
      <c r="P856" s="58"/>
      <c r="Q856" s="58"/>
      <c r="R856" s="58"/>
      <c r="S856" s="58"/>
      <c r="T856" s="58"/>
      <c r="U856" s="58"/>
      <c r="V856" s="58"/>
      <c r="W856" s="58"/>
      <c r="X856" s="58"/>
      <c r="Y856" s="58"/>
      <c r="Z856" s="58"/>
      <c r="AA856" s="58"/>
      <c r="AB856" s="58"/>
      <c r="AC856" s="58"/>
      <c r="AD856" s="58"/>
      <c r="AE856" s="58"/>
      <c r="AF856" s="58"/>
      <c r="AG856" s="58"/>
      <c r="AH856" s="58"/>
      <c r="AI856" s="58"/>
      <c r="AJ856" s="58"/>
      <c r="AK856" s="58"/>
      <c r="AL856" s="58"/>
      <c r="AM856" s="58"/>
      <c r="AN856" s="58"/>
      <c r="AO856" s="58"/>
      <c r="AP856" s="58"/>
      <c r="AQ856" s="58"/>
      <c r="AR856" s="58"/>
      <c r="AS856" s="58"/>
      <c r="AT856" s="58"/>
      <c r="AU856" s="58"/>
      <c r="AV856" s="58"/>
      <c r="AW856" s="58"/>
    </row>
    <row r="857" spans="1:49" ht="15.75" customHeight="1" x14ac:dyDescent="0.2">
      <c r="A857" s="58"/>
      <c r="B857" s="58"/>
      <c r="C857" s="58"/>
      <c r="D857" s="58"/>
      <c r="E857" s="58"/>
      <c r="F857" s="58"/>
      <c r="G857" s="58"/>
      <c r="H857" s="58"/>
      <c r="I857" s="58"/>
      <c r="J857" s="58"/>
      <c r="K857" s="58"/>
      <c r="L857" s="58"/>
      <c r="M857" s="58"/>
      <c r="N857" s="58"/>
      <c r="O857" s="58"/>
      <c r="P857" s="58"/>
      <c r="Q857" s="58"/>
      <c r="R857" s="58"/>
      <c r="S857" s="58"/>
      <c r="T857" s="58"/>
      <c r="U857" s="58"/>
      <c r="V857" s="58"/>
      <c r="W857" s="58"/>
      <c r="X857" s="58"/>
      <c r="Y857" s="58"/>
      <c r="Z857" s="58"/>
      <c r="AA857" s="58"/>
      <c r="AB857" s="58"/>
      <c r="AC857" s="58"/>
      <c r="AD857" s="58"/>
      <c r="AE857" s="58"/>
      <c r="AF857" s="58"/>
      <c r="AG857" s="58"/>
      <c r="AH857" s="58"/>
      <c r="AI857" s="58"/>
      <c r="AJ857" s="58"/>
      <c r="AK857" s="58"/>
      <c r="AL857" s="58"/>
      <c r="AM857" s="58"/>
      <c r="AN857" s="58"/>
      <c r="AO857" s="58"/>
      <c r="AP857" s="58"/>
      <c r="AQ857" s="58"/>
      <c r="AR857" s="58"/>
      <c r="AS857" s="58"/>
      <c r="AT857" s="58"/>
      <c r="AU857" s="58"/>
      <c r="AV857" s="58"/>
      <c r="AW857" s="58"/>
    </row>
    <row r="858" spans="1:49" ht="15.75" customHeight="1" x14ac:dyDescent="0.2">
      <c r="A858" s="58"/>
      <c r="B858" s="58"/>
      <c r="C858" s="58"/>
      <c r="D858" s="58"/>
      <c r="E858" s="58"/>
      <c r="F858" s="58"/>
      <c r="G858" s="58"/>
      <c r="H858" s="58"/>
      <c r="I858" s="58"/>
      <c r="J858" s="58"/>
      <c r="K858" s="58"/>
      <c r="L858" s="58"/>
      <c r="M858" s="58"/>
      <c r="N858" s="58"/>
      <c r="O858" s="58"/>
      <c r="P858" s="58"/>
      <c r="Q858" s="58"/>
      <c r="R858" s="58"/>
      <c r="S858" s="58"/>
      <c r="T858" s="58"/>
      <c r="U858" s="58"/>
      <c r="V858" s="58"/>
      <c r="W858" s="58"/>
      <c r="X858" s="58"/>
      <c r="Y858" s="58"/>
      <c r="Z858" s="58"/>
      <c r="AA858" s="58"/>
      <c r="AB858" s="58"/>
      <c r="AC858" s="58"/>
      <c r="AD858" s="58"/>
      <c r="AE858" s="58"/>
      <c r="AF858" s="58"/>
      <c r="AG858" s="58"/>
      <c r="AH858" s="58"/>
      <c r="AI858" s="58"/>
      <c r="AJ858" s="58"/>
      <c r="AK858" s="58"/>
      <c r="AL858" s="58"/>
      <c r="AM858" s="58"/>
      <c r="AN858" s="58"/>
      <c r="AO858" s="58"/>
      <c r="AP858" s="58"/>
      <c r="AQ858" s="58"/>
      <c r="AR858" s="58"/>
      <c r="AS858" s="58"/>
      <c r="AT858" s="58"/>
      <c r="AU858" s="58"/>
      <c r="AV858" s="58"/>
      <c r="AW858" s="58"/>
    </row>
    <row r="859" spans="1:49" ht="15.75" customHeight="1" x14ac:dyDescent="0.2">
      <c r="A859" s="58"/>
      <c r="B859" s="58"/>
      <c r="C859" s="58"/>
      <c r="D859" s="58"/>
      <c r="E859" s="58"/>
      <c r="F859" s="58"/>
      <c r="G859" s="58"/>
      <c r="H859" s="58"/>
      <c r="I859" s="58"/>
      <c r="J859" s="58"/>
      <c r="K859" s="58"/>
      <c r="L859" s="58"/>
      <c r="M859" s="58"/>
      <c r="N859" s="58"/>
      <c r="O859" s="58"/>
      <c r="P859" s="58"/>
      <c r="Q859" s="58"/>
      <c r="R859" s="58"/>
      <c r="S859" s="58"/>
      <c r="T859" s="58"/>
      <c r="U859" s="58"/>
      <c r="V859" s="58"/>
      <c r="W859" s="58"/>
      <c r="X859" s="58"/>
      <c r="Y859" s="58"/>
      <c r="Z859" s="58"/>
      <c r="AA859" s="58"/>
      <c r="AB859" s="58"/>
      <c r="AC859" s="58"/>
      <c r="AD859" s="58"/>
      <c r="AE859" s="58"/>
      <c r="AF859" s="58"/>
      <c r="AG859" s="58"/>
      <c r="AH859" s="58"/>
      <c r="AI859" s="58"/>
      <c r="AJ859" s="58"/>
      <c r="AK859" s="58"/>
      <c r="AL859" s="58"/>
      <c r="AM859" s="58"/>
      <c r="AN859" s="58"/>
      <c r="AO859" s="58"/>
      <c r="AP859" s="58"/>
      <c r="AQ859" s="58"/>
      <c r="AR859" s="58"/>
      <c r="AS859" s="58"/>
      <c r="AT859" s="58"/>
      <c r="AU859" s="58"/>
      <c r="AV859" s="58"/>
      <c r="AW859" s="58"/>
    </row>
    <row r="860" spans="1:49" ht="15.75" customHeight="1" x14ac:dyDescent="0.2">
      <c r="A860" s="58"/>
      <c r="B860" s="58"/>
      <c r="C860" s="58"/>
      <c r="D860" s="58"/>
      <c r="E860" s="58"/>
      <c r="F860" s="58"/>
      <c r="G860" s="58"/>
      <c r="H860" s="58"/>
      <c r="I860" s="58"/>
      <c r="J860" s="58"/>
      <c r="K860" s="58"/>
      <c r="L860" s="58"/>
      <c r="M860" s="58"/>
      <c r="N860" s="58"/>
      <c r="O860" s="58"/>
      <c r="P860" s="58"/>
      <c r="Q860" s="58"/>
      <c r="R860" s="58"/>
      <c r="S860" s="58"/>
      <c r="T860" s="58"/>
      <c r="U860" s="58"/>
      <c r="V860" s="58"/>
      <c r="W860" s="58"/>
      <c r="X860" s="58"/>
      <c r="Y860" s="58"/>
      <c r="Z860" s="58"/>
      <c r="AA860" s="58"/>
      <c r="AB860" s="58"/>
      <c r="AC860" s="58"/>
      <c r="AD860" s="58"/>
      <c r="AE860" s="58"/>
      <c r="AF860" s="58"/>
      <c r="AG860" s="58"/>
      <c r="AH860" s="58"/>
      <c r="AI860" s="58"/>
      <c r="AJ860" s="58"/>
      <c r="AK860" s="58"/>
      <c r="AL860" s="58"/>
      <c r="AM860" s="58"/>
      <c r="AN860" s="58"/>
      <c r="AO860" s="58"/>
      <c r="AP860" s="58"/>
      <c r="AQ860" s="58"/>
      <c r="AR860" s="58"/>
      <c r="AS860" s="58"/>
      <c r="AT860" s="58"/>
      <c r="AU860" s="58"/>
      <c r="AV860" s="58"/>
      <c r="AW860" s="58"/>
    </row>
    <row r="861" spans="1:49" ht="15.75" customHeight="1" x14ac:dyDescent="0.2">
      <c r="A861" s="58"/>
      <c r="B861" s="58"/>
      <c r="C861" s="58"/>
      <c r="D861" s="58"/>
      <c r="E861" s="58"/>
      <c r="F861" s="58"/>
      <c r="G861" s="58"/>
      <c r="H861" s="58"/>
      <c r="I861" s="58"/>
      <c r="J861" s="58"/>
      <c r="K861" s="58"/>
      <c r="L861" s="58"/>
      <c r="M861" s="58"/>
      <c r="N861" s="58"/>
      <c r="O861" s="58"/>
      <c r="P861" s="58"/>
      <c r="Q861" s="58"/>
      <c r="R861" s="58"/>
      <c r="S861" s="58"/>
      <c r="T861" s="58"/>
      <c r="U861" s="58"/>
      <c r="V861" s="58"/>
      <c r="W861" s="58"/>
      <c r="X861" s="58"/>
      <c r="Y861" s="58"/>
      <c r="Z861" s="58"/>
      <c r="AA861" s="58"/>
      <c r="AB861" s="58"/>
      <c r="AC861" s="58"/>
      <c r="AD861" s="58"/>
      <c r="AE861" s="58"/>
      <c r="AF861" s="58"/>
      <c r="AG861" s="58"/>
      <c r="AH861" s="58"/>
      <c r="AI861" s="58"/>
      <c r="AJ861" s="58"/>
      <c r="AK861" s="58"/>
      <c r="AL861" s="58"/>
      <c r="AM861" s="58"/>
      <c r="AN861" s="58"/>
      <c r="AO861" s="58"/>
      <c r="AP861" s="58"/>
      <c r="AQ861" s="58"/>
      <c r="AR861" s="58"/>
      <c r="AS861" s="58"/>
      <c r="AT861" s="58"/>
      <c r="AU861" s="58"/>
      <c r="AV861" s="58"/>
      <c r="AW861" s="58"/>
    </row>
    <row r="862" spans="1:49" ht="15.75" customHeight="1" x14ac:dyDescent="0.2">
      <c r="A862" s="58"/>
      <c r="B862" s="58"/>
      <c r="C862" s="58"/>
      <c r="D862" s="58"/>
      <c r="E862" s="58"/>
      <c r="F862" s="58"/>
      <c r="G862" s="58"/>
      <c r="H862" s="58"/>
      <c r="I862" s="58"/>
      <c r="J862" s="58"/>
      <c r="K862" s="58"/>
      <c r="L862" s="58"/>
      <c r="M862" s="58"/>
      <c r="N862" s="58"/>
      <c r="O862" s="58"/>
      <c r="P862" s="58"/>
      <c r="Q862" s="58"/>
      <c r="R862" s="58"/>
      <c r="S862" s="58"/>
      <c r="T862" s="58"/>
      <c r="U862" s="58"/>
      <c r="V862" s="58"/>
      <c r="W862" s="58"/>
      <c r="X862" s="58"/>
      <c r="Y862" s="58"/>
      <c r="Z862" s="58"/>
      <c r="AA862" s="58"/>
      <c r="AB862" s="58"/>
      <c r="AC862" s="58"/>
      <c r="AD862" s="58"/>
      <c r="AE862" s="58"/>
      <c r="AF862" s="58"/>
      <c r="AG862" s="58"/>
      <c r="AH862" s="58"/>
      <c r="AI862" s="58"/>
      <c r="AJ862" s="58"/>
      <c r="AK862" s="58"/>
      <c r="AL862" s="58"/>
      <c r="AM862" s="58"/>
      <c r="AN862" s="58"/>
      <c r="AO862" s="58"/>
      <c r="AP862" s="58"/>
      <c r="AQ862" s="58"/>
      <c r="AR862" s="58"/>
      <c r="AS862" s="58"/>
      <c r="AT862" s="58"/>
      <c r="AU862" s="58"/>
      <c r="AV862" s="58"/>
      <c r="AW862" s="58"/>
    </row>
    <row r="863" spans="1:49" ht="15.75" customHeight="1" x14ac:dyDescent="0.2">
      <c r="A863" s="58"/>
      <c r="B863" s="58"/>
      <c r="C863" s="58"/>
      <c r="D863" s="58"/>
      <c r="E863" s="58"/>
      <c r="F863" s="58"/>
      <c r="G863" s="58"/>
      <c r="H863" s="58"/>
      <c r="I863" s="58"/>
      <c r="J863" s="58"/>
      <c r="K863" s="58"/>
      <c r="L863" s="58"/>
      <c r="M863" s="58"/>
      <c r="N863" s="58"/>
      <c r="O863" s="58"/>
      <c r="P863" s="58"/>
      <c r="Q863" s="58"/>
      <c r="R863" s="58"/>
      <c r="S863" s="58"/>
      <c r="T863" s="58"/>
      <c r="U863" s="58"/>
      <c r="V863" s="58"/>
      <c r="W863" s="58"/>
      <c r="X863" s="58"/>
      <c r="Y863" s="58"/>
      <c r="Z863" s="58"/>
      <c r="AA863" s="58"/>
      <c r="AB863" s="58"/>
      <c r="AC863" s="58"/>
      <c r="AD863" s="58"/>
      <c r="AE863" s="58"/>
      <c r="AF863" s="58"/>
      <c r="AG863" s="58"/>
      <c r="AH863" s="58"/>
      <c r="AI863" s="58"/>
      <c r="AJ863" s="58"/>
      <c r="AK863" s="58"/>
      <c r="AL863" s="58"/>
      <c r="AM863" s="58"/>
      <c r="AN863" s="58"/>
      <c r="AO863" s="58"/>
      <c r="AP863" s="58"/>
      <c r="AQ863" s="58"/>
      <c r="AR863" s="58"/>
      <c r="AS863" s="58"/>
      <c r="AT863" s="58"/>
      <c r="AU863" s="58"/>
      <c r="AV863" s="58"/>
      <c r="AW863" s="58"/>
    </row>
    <row r="864" spans="1:49" ht="15.75" customHeight="1" x14ac:dyDescent="0.2">
      <c r="A864" s="58"/>
      <c r="B864" s="58"/>
      <c r="C864" s="58"/>
      <c r="D864" s="58"/>
      <c r="E864" s="58"/>
      <c r="F864" s="58"/>
      <c r="G864" s="58"/>
      <c r="H864" s="58"/>
      <c r="I864" s="58"/>
      <c r="J864" s="58"/>
      <c r="K864" s="58"/>
      <c r="L864" s="58"/>
      <c r="M864" s="58"/>
      <c r="N864" s="58"/>
      <c r="O864" s="58"/>
      <c r="P864" s="58"/>
      <c r="Q864" s="58"/>
      <c r="R864" s="58"/>
      <c r="S864" s="58"/>
      <c r="T864" s="58"/>
      <c r="U864" s="58"/>
      <c r="V864" s="58"/>
      <c r="W864" s="58"/>
      <c r="X864" s="58"/>
      <c r="Y864" s="58"/>
      <c r="Z864" s="58"/>
      <c r="AA864" s="58"/>
      <c r="AB864" s="58"/>
      <c r="AC864" s="58"/>
      <c r="AD864" s="58"/>
      <c r="AE864" s="58"/>
      <c r="AF864" s="58"/>
      <c r="AG864" s="58"/>
      <c r="AH864" s="58"/>
      <c r="AI864" s="58"/>
      <c r="AJ864" s="58"/>
      <c r="AK864" s="58"/>
      <c r="AL864" s="58"/>
      <c r="AM864" s="58"/>
      <c r="AN864" s="58"/>
      <c r="AO864" s="58"/>
      <c r="AP864" s="58"/>
      <c r="AQ864" s="58"/>
      <c r="AR864" s="58"/>
      <c r="AS864" s="58"/>
      <c r="AT864" s="58"/>
      <c r="AU864" s="58"/>
      <c r="AV864" s="58"/>
      <c r="AW864" s="58"/>
    </row>
    <row r="865" spans="1:49" ht="15.75" customHeight="1" x14ac:dyDescent="0.2">
      <c r="A865" s="58"/>
      <c r="B865" s="58"/>
      <c r="C865" s="58"/>
      <c r="D865" s="58"/>
      <c r="E865" s="58"/>
      <c r="F865" s="58"/>
      <c r="G865" s="58"/>
      <c r="H865" s="58"/>
      <c r="I865" s="58"/>
      <c r="J865" s="58"/>
      <c r="K865" s="58"/>
      <c r="L865" s="58"/>
      <c r="M865" s="58"/>
      <c r="N865" s="58"/>
      <c r="O865" s="58"/>
      <c r="P865" s="58"/>
      <c r="Q865" s="58"/>
      <c r="R865" s="58"/>
      <c r="S865" s="58"/>
      <c r="T865" s="58"/>
      <c r="U865" s="58"/>
      <c r="V865" s="58"/>
      <c r="W865" s="58"/>
      <c r="X865" s="58"/>
      <c r="Y865" s="58"/>
      <c r="Z865" s="58"/>
      <c r="AA865" s="58"/>
      <c r="AB865" s="58"/>
      <c r="AC865" s="58"/>
      <c r="AD865" s="58"/>
      <c r="AE865" s="58"/>
      <c r="AF865" s="58"/>
      <c r="AG865" s="58"/>
      <c r="AH865" s="58"/>
      <c r="AI865" s="58"/>
      <c r="AJ865" s="58"/>
      <c r="AK865" s="58"/>
      <c r="AL865" s="58"/>
      <c r="AM865" s="58"/>
      <c r="AN865" s="58"/>
      <c r="AO865" s="58"/>
      <c r="AP865" s="58"/>
      <c r="AQ865" s="58"/>
      <c r="AR865" s="58"/>
      <c r="AS865" s="58"/>
      <c r="AT865" s="58"/>
      <c r="AU865" s="58"/>
      <c r="AV865" s="58"/>
      <c r="AW865" s="58"/>
    </row>
    <row r="866" spans="1:49" ht="15.75" customHeight="1" x14ac:dyDescent="0.2">
      <c r="A866" s="58"/>
      <c r="B866" s="58"/>
      <c r="C866" s="58"/>
      <c r="D866" s="58"/>
      <c r="E866" s="58"/>
      <c r="F866" s="58"/>
      <c r="G866" s="58"/>
      <c r="H866" s="58"/>
      <c r="I866" s="58"/>
      <c r="J866" s="58"/>
      <c r="K866" s="58"/>
      <c r="L866" s="58"/>
      <c r="M866" s="58"/>
      <c r="N866" s="58"/>
      <c r="O866" s="58"/>
      <c r="P866" s="58"/>
      <c r="Q866" s="58"/>
      <c r="R866" s="58"/>
      <c r="S866" s="58"/>
      <c r="T866" s="58"/>
      <c r="U866" s="58"/>
      <c r="V866" s="58"/>
      <c r="W866" s="58"/>
      <c r="X866" s="58"/>
      <c r="Y866" s="58"/>
      <c r="Z866" s="58"/>
      <c r="AA866" s="58"/>
      <c r="AB866" s="58"/>
      <c r="AC866" s="58"/>
      <c r="AD866" s="58"/>
      <c r="AE866" s="58"/>
      <c r="AF866" s="58"/>
      <c r="AG866" s="58"/>
      <c r="AH866" s="58"/>
      <c r="AI866" s="58"/>
      <c r="AJ866" s="58"/>
      <c r="AK866" s="58"/>
      <c r="AL866" s="58"/>
      <c r="AM866" s="58"/>
      <c r="AN866" s="58"/>
      <c r="AO866" s="58"/>
      <c r="AP866" s="58"/>
      <c r="AQ866" s="58"/>
      <c r="AR866" s="58"/>
      <c r="AS866" s="58"/>
      <c r="AT866" s="58"/>
      <c r="AU866" s="58"/>
      <c r="AV866" s="58"/>
      <c r="AW866" s="58"/>
    </row>
    <row r="867" spans="1:49" ht="15.75" customHeight="1" x14ac:dyDescent="0.2">
      <c r="A867" s="58"/>
      <c r="B867" s="58"/>
      <c r="C867" s="58"/>
      <c r="D867" s="58"/>
      <c r="E867" s="58"/>
      <c r="F867" s="58"/>
      <c r="G867" s="58"/>
      <c r="H867" s="58"/>
      <c r="I867" s="58"/>
      <c r="J867" s="58"/>
      <c r="K867" s="58"/>
      <c r="L867" s="58"/>
      <c r="M867" s="58"/>
      <c r="N867" s="58"/>
      <c r="O867" s="58"/>
      <c r="P867" s="58"/>
      <c r="Q867" s="58"/>
      <c r="R867" s="58"/>
      <c r="S867" s="58"/>
      <c r="T867" s="58"/>
      <c r="U867" s="58"/>
      <c r="V867" s="58"/>
      <c r="W867" s="58"/>
      <c r="X867" s="58"/>
      <c r="Y867" s="58"/>
      <c r="Z867" s="58"/>
      <c r="AA867" s="58"/>
      <c r="AB867" s="58"/>
      <c r="AC867" s="58"/>
      <c r="AD867" s="58"/>
      <c r="AE867" s="58"/>
      <c r="AF867" s="58"/>
      <c r="AG867" s="58"/>
      <c r="AH867" s="58"/>
      <c r="AI867" s="58"/>
      <c r="AJ867" s="58"/>
      <c r="AK867" s="58"/>
      <c r="AL867" s="58"/>
      <c r="AM867" s="58"/>
      <c r="AN867" s="58"/>
      <c r="AO867" s="58"/>
      <c r="AP867" s="58"/>
      <c r="AQ867" s="58"/>
      <c r="AR867" s="58"/>
      <c r="AS867" s="58"/>
      <c r="AT867" s="58"/>
      <c r="AU867" s="58"/>
      <c r="AV867" s="58"/>
      <c r="AW867" s="58"/>
    </row>
    <row r="868" spans="1:49" ht="15.75" customHeight="1" x14ac:dyDescent="0.2">
      <c r="A868" s="58"/>
      <c r="B868" s="58"/>
      <c r="C868" s="58"/>
      <c r="D868" s="58"/>
      <c r="E868" s="58"/>
      <c r="F868" s="58"/>
      <c r="G868" s="58"/>
      <c r="H868" s="58"/>
      <c r="I868" s="58"/>
      <c r="J868" s="58"/>
      <c r="K868" s="58"/>
      <c r="L868" s="58"/>
      <c r="M868" s="58"/>
      <c r="N868" s="58"/>
      <c r="O868" s="58"/>
      <c r="P868" s="58"/>
      <c r="Q868" s="58"/>
      <c r="R868" s="58"/>
      <c r="S868" s="58"/>
      <c r="T868" s="58"/>
      <c r="U868" s="58"/>
      <c r="V868" s="58"/>
      <c r="W868" s="58"/>
      <c r="X868" s="58"/>
      <c r="Y868" s="58"/>
      <c r="Z868" s="58"/>
      <c r="AA868" s="58"/>
      <c r="AB868" s="58"/>
      <c r="AC868" s="58"/>
      <c r="AD868" s="58"/>
      <c r="AE868" s="58"/>
      <c r="AF868" s="58"/>
      <c r="AG868" s="58"/>
      <c r="AH868" s="58"/>
      <c r="AI868" s="58"/>
      <c r="AJ868" s="58"/>
      <c r="AK868" s="58"/>
      <c r="AL868" s="58"/>
      <c r="AM868" s="58"/>
      <c r="AN868" s="58"/>
      <c r="AO868" s="58"/>
      <c r="AP868" s="58"/>
      <c r="AQ868" s="58"/>
      <c r="AR868" s="58"/>
      <c r="AS868" s="58"/>
      <c r="AT868" s="58"/>
      <c r="AU868" s="58"/>
      <c r="AV868" s="58"/>
      <c r="AW868" s="58"/>
    </row>
    <row r="869" spans="1:49" ht="15.75" customHeight="1" x14ac:dyDescent="0.2">
      <c r="A869" s="58"/>
      <c r="B869" s="58"/>
      <c r="C869" s="58"/>
      <c r="D869" s="58"/>
      <c r="E869" s="58"/>
      <c r="F869" s="58"/>
      <c r="G869" s="58"/>
      <c r="H869" s="58"/>
      <c r="I869" s="58"/>
      <c r="J869" s="58"/>
      <c r="K869" s="58"/>
      <c r="L869" s="58"/>
      <c r="M869" s="58"/>
      <c r="N869" s="58"/>
      <c r="O869" s="58"/>
      <c r="P869" s="58"/>
      <c r="Q869" s="58"/>
      <c r="R869" s="58"/>
      <c r="S869" s="58"/>
      <c r="T869" s="58"/>
      <c r="U869" s="58"/>
      <c r="V869" s="58"/>
      <c r="W869" s="58"/>
      <c r="X869" s="58"/>
      <c r="Y869" s="58"/>
      <c r="Z869" s="58"/>
      <c r="AA869" s="58"/>
      <c r="AB869" s="58"/>
      <c r="AC869" s="58"/>
      <c r="AD869" s="58"/>
      <c r="AE869" s="58"/>
      <c r="AF869" s="58"/>
      <c r="AG869" s="58"/>
      <c r="AH869" s="58"/>
      <c r="AI869" s="58"/>
      <c r="AJ869" s="58"/>
      <c r="AK869" s="58"/>
      <c r="AL869" s="58"/>
      <c r="AM869" s="58"/>
      <c r="AN869" s="58"/>
      <c r="AO869" s="58"/>
      <c r="AP869" s="58"/>
      <c r="AQ869" s="58"/>
      <c r="AR869" s="58"/>
      <c r="AS869" s="58"/>
      <c r="AT869" s="58"/>
      <c r="AU869" s="58"/>
      <c r="AV869" s="58"/>
      <c r="AW869" s="58"/>
    </row>
    <row r="870" spans="1:49" ht="15.75" customHeight="1" x14ac:dyDescent="0.2">
      <c r="A870" s="58"/>
      <c r="B870" s="58"/>
      <c r="C870" s="58"/>
      <c r="D870" s="58"/>
      <c r="E870" s="58"/>
      <c r="F870" s="58"/>
      <c r="G870" s="58"/>
      <c r="H870" s="58"/>
      <c r="I870" s="58"/>
      <c r="J870" s="58"/>
      <c r="K870" s="58"/>
      <c r="L870" s="58"/>
      <c r="M870" s="58"/>
      <c r="N870" s="58"/>
      <c r="O870" s="58"/>
      <c r="P870" s="58"/>
      <c r="Q870" s="58"/>
      <c r="R870" s="58"/>
      <c r="S870" s="58"/>
      <c r="T870" s="58"/>
      <c r="U870" s="58"/>
      <c r="V870" s="58"/>
      <c r="W870" s="58"/>
      <c r="X870" s="58"/>
      <c r="Y870" s="58"/>
      <c r="Z870" s="58"/>
      <c r="AA870" s="58"/>
      <c r="AB870" s="58"/>
      <c r="AC870" s="58"/>
      <c r="AD870" s="58"/>
      <c r="AE870" s="58"/>
      <c r="AF870" s="58"/>
      <c r="AG870" s="58"/>
      <c r="AH870" s="58"/>
      <c r="AI870" s="58"/>
      <c r="AJ870" s="58"/>
      <c r="AK870" s="58"/>
      <c r="AL870" s="58"/>
      <c r="AM870" s="58"/>
      <c r="AN870" s="58"/>
      <c r="AO870" s="58"/>
      <c r="AP870" s="58"/>
      <c r="AQ870" s="58"/>
      <c r="AR870" s="58"/>
      <c r="AS870" s="58"/>
      <c r="AT870" s="58"/>
      <c r="AU870" s="58"/>
      <c r="AV870" s="58"/>
      <c r="AW870" s="58"/>
    </row>
    <row r="871" spans="1:49" ht="15.75" customHeight="1" x14ac:dyDescent="0.2">
      <c r="A871" s="58"/>
      <c r="B871" s="58"/>
      <c r="C871" s="58"/>
      <c r="D871" s="58"/>
      <c r="E871" s="58"/>
      <c r="F871" s="58"/>
      <c r="G871" s="58"/>
      <c r="H871" s="58"/>
      <c r="I871" s="58"/>
      <c r="J871" s="58"/>
      <c r="K871" s="58"/>
      <c r="L871" s="58"/>
      <c r="M871" s="58"/>
      <c r="N871" s="58"/>
      <c r="O871" s="58"/>
      <c r="P871" s="58"/>
      <c r="Q871" s="58"/>
      <c r="R871" s="58"/>
      <c r="S871" s="58"/>
      <c r="T871" s="58"/>
      <c r="U871" s="58"/>
      <c r="V871" s="58"/>
      <c r="W871" s="58"/>
      <c r="X871" s="58"/>
      <c r="Y871" s="58"/>
      <c r="Z871" s="58"/>
      <c r="AA871" s="58"/>
      <c r="AB871" s="58"/>
      <c r="AC871" s="58"/>
      <c r="AD871" s="58"/>
      <c r="AE871" s="58"/>
      <c r="AF871" s="58"/>
      <c r="AG871" s="58"/>
      <c r="AH871" s="58"/>
      <c r="AI871" s="58"/>
      <c r="AJ871" s="58"/>
      <c r="AK871" s="58"/>
      <c r="AL871" s="58"/>
      <c r="AM871" s="58"/>
      <c r="AN871" s="58"/>
      <c r="AO871" s="58"/>
      <c r="AP871" s="58"/>
      <c r="AQ871" s="58"/>
      <c r="AR871" s="58"/>
      <c r="AS871" s="58"/>
      <c r="AT871" s="58"/>
      <c r="AU871" s="58"/>
      <c r="AV871" s="58"/>
      <c r="AW871" s="58"/>
    </row>
    <row r="872" spans="1:49" ht="15.75" customHeight="1" x14ac:dyDescent="0.2">
      <c r="A872" s="58"/>
      <c r="B872" s="58"/>
      <c r="C872" s="58"/>
      <c r="D872" s="58"/>
      <c r="E872" s="58"/>
      <c r="F872" s="58"/>
      <c r="G872" s="58"/>
      <c r="H872" s="58"/>
      <c r="I872" s="58"/>
      <c r="J872" s="58"/>
      <c r="K872" s="58"/>
      <c r="L872" s="58"/>
      <c r="M872" s="58"/>
      <c r="N872" s="58"/>
      <c r="O872" s="58"/>
      <c r="P872" s="58"/>
      <c r="Q872" s="58"/>
      <c r="R872" s="58"/>
      <c r="S872" s="58"/>
      <c r="T872" s="58"/>
      <c r="U872" s="58"/>
      <c r="V872" s="58"/>
      <c r="W872" s="58"/>
      <c r="X872" s="58"/>
      <c r="Y872" s="58"/>
      <c r="Z872" s="58"/>
      <c r="AA872" s="58"/>
      <c r="AB872" s="58"/>
      <c r="AC872" s="58"/>
      <c r="AD872" s="58"/>
      <c r="AE872" s="58"/>
      <c r="AF872" s="58"/>
      <c r="AG872" s="58"/>
      <c r="AH872" s="58"/>
      <c r="AI872" s="58"/>
      <c r="AJ872" s="58"/>
      <c r="AK872" s="58"/>
      <c r="AL872" s="58"/>
      <c r="AM872" s="58"/>
      <c r="AN872" s="58"/>
      <c r="AO872" s="58"/>
      <c r="AP872" s="58"/>
      <c r="AQ872" s="58"/>
      <c r="AR872" s="58"/>
      <c r="AS872" s="58"/>
      <c r="AT872" s="58"/>
      <c r="AU872" s="58"/>
      <c r="AV872" s="58"/>
      <c r="AW872" s="58"/>
    </row>
    <row r="873" spans="1:49" ht="15.75" customHeight="1" x14ac:dyDescent="0.2">
      <c r="A873" s="58"/>
      <c r="B873" s="58"/>
      <c r="C873" s="58"/>
      <c r="D873" s="58"/>
      <c r="E873" s="58"/>
      <c r="F873" s="58"/>
      <c r="G873" s="58"/>
      <c r="H873" s="58"/>
      <c r="I873" s="58"/>
      <c r="J873" s="58"/>
      <c r="K873" s="58"/>
      <c r="L873" s="58"/>
      <c r="M873" s="58"/>
      <c r="N873" s="58"/>
      <c r="O873" s="58"/>
      <c r="P873" s="58"/>
      <c r="Q873" s="58"/>
      <c r="R873" s="58"/>
      <c r="S873" s="58"/>
      <c r="T873" s="58"/>
      <c r="U873" s="58"/>
      <c r="V873" s="58"/>
      <c r="W873" s="58"/>
      <c r="X873" s="58"/>
      <c r="Y873" s="58"/>
      <c r="Z873" s="58"/>
      <c r="AA873" s="58"/>
      <c r="AB873" s="58"/>
      <c r="AC873" s="58"/>
      <c r="AD873" s="58"/>
      <c r="AE873" s="58"/>
      <c r="AF873" s="58"/>
      <c r="AG873" s="58"/>
      <c r="AH873" s="58"/>
      <c r="AI873" s="58"/>
      <c r="AJ873" s="58"/>
      <c r="AK873" s="58"/>
      <c r="AL873" s="58"/>
      <c r="AM873" s="58"/>
      <c r="AN873" s="58"/>
      <c r="AO873" s="58"/>
      <c r="AP873" s="58"/>
      <c r="AQ873" s="58"/>
      <c r="AR873" s="58"/>
      <c r="AS873" s="58"/>
      <c r="AT873" s="58"/>
      <c r="AU873" s="58"/>
      <c r="AV873" s="58"/>
      <c r="AW873" s="58"/>
    </row>
    <row r="874" spans="1:49" ht="15.75" customHeight="1" x14ac:dyDescent="0.2">
      <c r="A874" s="58"/>
      <c r="B874" s="58"/>
      <c r="C874" s="58"/>
      <c r="D874" s="58"/>
      <c r="E874" s="58"/>
      <c r="F874" s="58"/>
      <c r="G874" s="58"/>
      <c r="H874" s="58"/>
      <c r="I874" s="58"/>
      <c r="J874" s="58"/>
      <c r="K874" s="58"/>
      <c r="L874" s="58"/>
      <c r="M874" s="58"/>
      <c r="N874" s="58"/>
      <c r="O874" s="58"/>
      <c r="P874" s="58"/>
      <c r="Q874" s="58"/>
      <c r="R874" s="58"/>
      <c r="S874" s="58"/>
      <c r="T874" s="58"/>
      <c r="U874" s="58"/>
      <c r="V874" s="58"/>
      <c r="W874" s="58"/>
      <c r="X874" s="58"/>
      <c r="Y874" s="58"/>
      <c r="Z874" s="58"/>
      <c r="AA874" s="58"/>
      <c r="AB874" s="58"/>
      <c r="AC874" s="58"/>
      <c r="AD874" s="58"/>
      <c r="AE874" s="58"/>
      <c r="AF874" s="58"/>
      <c r="AG874" s="58"/>
      <c r="AH874" s="58"/>
      <c r="AI874" s="58"/>
      <c r="AJ874" s="58"/>
      <c r="AK874" s="58"/>
      <c r="AL874" s="58"/>
      <c r="AM874" s="58"/>
      <c r="AN874" s="58"/>
      <c r="AO874" s="58"/>
      <c r="AP874" s="58"/>
      <c r="AQ874" s="58"/>
      <c r="AR874" s="58"/>
      <c r="AS874" s="58"/>
      <c r="AT874" s="58"/>
      <c r="AU874" s="58"/>
      <c r="AV874" s="58"/>
      <c r="AW874" s="58"/>
    </row>
    <row r="875" spans="1:49" ht="15.75" customHeight="1" x14ac:dyDescent="0.2">
      <c r="A875" s="58"/>
      <c r="B875" s="58"/>
      <c r="C875" s="58"/>
      <c r="D875" s="58"/>
      <c r="E875" s="58"/>
      <c r="F875" s="58"/>
      <c r="G875" s="58"/>
      <c r="H875" s="58"/>
      <c r="I875" s="58"/>
      <c r="J875" s="58"/>
      <c r="K875" s="58"/>
      <c r="L875" s="58"/>
      <c r="M875" s="58"/>
      <c r="N875" s="58"/>
      <c r="O875" s="58"/>
      <c r="P875" s="58"/>
      <c r="Q875" s="58"/>
      <c r="R875" s="58"/>
      <c r="S875" s="58"/>
      <c r="T875" s="58"/>
      <c r="U875" s="58"/>
      <c r="V875" s="58"/>
      <c r="W875" s="58"/>
      <c r="X875" s="58"/>
      <c r="Y875" s="58"/>
      <c r="Z875" s="58"/>
      <c r="AA875" s="58"/>
      <c r="AB875" s="58"/>
      <c r="AC875" s="58"/>
      <c r="AD875" s="58"/>
      <c r="AE875" s="58"/>
      <c r="AF875" s="58"/>
      <c r="AG875" s="58"/>
      <c r="AH875" s="58"/>
      <c r="AI875" s="58"/>
      <c r="AJ875" s="58"/>
      <c r="AK875" s="58"/>
      <c r="AL875" s="58"/>
      <c r="AM875" s="58"/>
      <c r="AN875" s="58"/>
      <c r="AO875" s="58"/>
      <c r="AP875" s="58"/>
      <c r="AQ875" s="58"/>
      <c r="AR875" s="58"/>
      <c r="AS875" s="58"/>
      <c r="AT875" s="58"/>
      <c r="AU875" s="58"/>
      <c r="AV875" s="58"/>
      <c r="AW875" s="58"/>
    </row>
    <row r="876" spans="1:49" ht="15.75" customHeight="1" x14ac:dyDescent="0.2">
      <c r="A876" s="58"/>
      <c r="B876" s="58"/>
      <c r="C876" s="58"/>
      <c r="D876" s="58"/>
      <c r="E876" s="58"/>
      <c r="F876" s="58"/>
      <c r="G876" s="58"/>
      <c r="H876" s="58"/>
      <c r="I876" s="58"/>
      <c r="J876" s="58"/>
      <c r="K876" s="58"/>
      <c r="L876" s="58"/>
      <c r="M876" s="58"/>
      <c r="N876" s="58"/>
      <c r="O876" s="58"/>
      <c r="P876" s="58"/>
      <c r="Q876" s="58"/>
      <c r="R876" s="58"/>
      <c r="S876" s="58"/>
      <c r="T876" s="58"/>
      <c r="U876" s="58"/>
      <c r="V876" s="58"/>
      <c r="W876" s="58"/>
      <c r="X876" s="58"/>
      <c r="Y876" s="58"/>
      <c r="Z876" s="58"/>
      <c r="AA876" s="58"/>
      <c r="AB876" s="58"/>
      <c r="AC876" s="58"/>
      <c r="AD876" s="58"/>
      <c r="AE876" s="58"/>
      <c r="AF876" s="58"/>
      <c r="AG876" s="58"/>
      <c r="AH876" s="58"/>
      <c r="AI876" s="58"/>
      <c r="AJ876" s="58"/>
      <c r="AK876" s="58"/>
      <c r="AL876" s="58"/>
      <c r="AM876" s="58"/>
      <c r="AN876" s="58"/>
      <c r="AO876" s="58"/>
      <c r="AP876" s="58"/>
      <c r="AQ876" s="58"/>
      <c r="AR876" s="58"/>
      <c r="AS876" s="58"/>
      <c r="AT876" s="58"/>
      <c r="AU876" s="58"/>
      <c r="AV876" s="58"/>
      <c r="AW876" s="58"/>
    </row>
    <row r="877" spans="1:49" ht="15.75" customHeight="1" x14ac:dyDescent="0.2">
      <c r="A877" s="58"/>
      <c r="B877" s="58"/>
      <c r="C877" s="58"/>
      <c r="D877" s="58"/>
      <c r="E877" s="58"/>
      <c r="F877" s="58"/>
      <c r="G877" s="58"/>
      <c r="H877" s="58"/>
      <c r="I877" s="58"/>
      <c r="J877" s="58"/>
      <c r="K877" s="58"/>
      <c r="L877" s="58"/>
      <c r="M877" s="58"/>
      <c r="N877" s="58"/>
      <c r="O877" s="58"/>
      <c r="P877" s="58"/>
      <c r="Q877" s="58"/>
      <c r="R877" s="58"/>
      <c r="S877" s="58"/>
      <c r="T877" s="58"/>
      <c r="U877" s="58"/>
      <c r="V877" s="58"/>
      <c r="W877" s="58"/>
      <c r="X877" s="58"/>
      <c r="Y877" s="58"/>
      <c r="Z877" s="58"/>
      <c r="AA877" s="58"/>
      <c r="AB877" s="58"/>
      <c r="AC877" s="58"/>
      <c r="AD877" s="58"/>
      <c r="AE877" s="58"/>
      <c r="AF877" s="58"/>
      <c r="AG877" s="58"/>
      <c r="AH877" s="58"/>
      <c r="AI877" s="58"/>
      <c r="AJ877" s="58"/>
      <c r="AK877" s="58"/>
      <c r="AL877" s="58"/>
      <c r="AM877" s="58"/>
      <c r="AN877" s="58"/>
      <c r="AO877" s="58"/>
      <c r="AP877" s="58"/>
      <c r="AQ877" s="58"/>
      <c r="AR877" s="58"/>
      <c r="AS877" s="58"/>
      <c r="AT877" s="58"/>
      <c r="AU877" s="58"/>
      <c r="AV877" s="58"/>
      <c r="AW877" s="58"/>
    </row>
    <row r="878" spans="1:49" ht="15.75" customHeight="1" x14ac:dyDescent="0.2">
      <c r="A878" s="58"/>
      <c r="B878" s="58"/>
      <c r="C878" s="58"/>
      <c r="D878" s="58"/>
      <c r="E878" s="58"/>
      <c r="F878" s="58"/>
      <c r="G878" s="58"/>
      <c r="H878" s="58"/>
      <c r="I878" s="58"/>
      <c r="J878" s="58"/>
      <c r="K878" s="58"/>
      <c r="L878" s="58"/>
      <c r="M878" s="58"/>
      <c r="N878" s="58"/>
      <c r="O878" s="58"/>
      <c r="P878" s="58"/>
      <c r="Q878" s="58"/>
      <c r="R878" s="58"/>
      <c r="S878" s="58"/>
      <c r="T878" s="58"/>
      <c r="U878" s="58"/>
      <c r="V878" s="58"/>
      <c r="W878" s="58"/>
      <c r="X878" s="58"/>
      <c r="Y878" s="58"/>
      <c r="Z878" s="58"/>
      <c r="AA878" s="58"/>
      <c r="AB878" s="58"/>
      <c r="AC878" s="58"/>
      <c r="AD878" s="58"/>
      <c r="AE878" s="58"/>
      <c r="AF878" s="58"/>
      <c r="AG878" s="58"/>
      <c r="AH878" s="58"/>
      <c r="AI878" s="58"/>
      <c r="AJ878" s="58"/>
      <c r="AK878" s="58"/>
      <c r="AL878" s="58"/>
      <c r="AM878" s="58"/>
      <c r="AN878" s="58"/>
      <c r="AO878" s="58"/>
      <c r="AP878" s="58"/>
      <c r="AQ878" s="58"/>
      <c r="AR878" s="58"/>
      <c r="AS878" s="58"/>
      <c r="AT878" s="58"/>
      <c r="AU878" s="58"/>
      <c r="AV878" s="58"/>
      <c r="AW878" s="58"/>
    </row>
    <row r="879" spans="1:49" ht="15.75" customHeight="1" x14ac:dyDescent="0.2">
      <c r="A879" s="58"/>
      <c r="B879" s="58"/>
      <c r="C879" s="58"/>
      <c r="D879" s="58"/>
      <c r="E879" s="58"/>
      <c r="F879" s="58"/>
      <c r="G879" s="58"/>
      <c r="H879" s="58"/>
      <c r="I879" s="58"/>
      <c r="J879" s="58"/>
      <c r="K879" s="58"/>
      <c r="L879" s="58"/>
      <c r="M879" s="58"/>
      <c r="N879" s="58"/>
      <c r="O879" s="58"/>
      <c r="P879" s="58"/>
      <c r="Q879" s="58"/>
      <c r="R879" s="58"/>
      <c r="S879" s="58"/>
      <c r="T879" s="58"/>
      <c r="U879" s="58"/>
      <c r="V879" s="58"/>
      <c r="W879" s="58"/>
      <c r="X879" s="58"/>
      <c r="Y879" s="58"/>
      <c r="Z879" s="58"/>
      <c r="AA879" s="58"/>
      <c r="AB879" s="58"/>
      <c r="AC879" s="58"/>
      <c r="AD879" s="58"/>
      <c r="AE879" s="58"/>
      <c r="AF879" s="58"/>
      <c r="AG879" s="58"/>
      <c r="AH879" s="58"/>
      <c r="AI879" s="58"/>
      <c r="AJ879" s="58"/>
      <c r="AK879" s="58"/>
      <c r="AL879" s="58"/>
      <c r="AM879" s="58"/>
      <c r="AN879" s="58"/>
      <c r="AO879" s="58"/>
      <c r="AP879" s="58"/>
      <c r="AQ879" s="58"/>
      <c r="AR879" s="58"/>
      <c r="AS879" s="58"/>
      <c r="AT879" s="58"/>
      <c r="AU879" s="58"/>
      <c r="AV879" s="58"/>
      <c r="AW879" s="58"/>
    </row>
    <row r="880" spans="1:49" ht="15.75" customHeight="1" x14ac:dyDescent="0.2">
      <c r="A880" s="58"/>
      <c r="B880" s="58"/>
      <c r="C880" s="58"/>
      <c r="D880" s="58"/>
      <c r="E880" s="58"/>
      <c r="F880" s="58"/>
      <c r="G880" s="58"/>
      <c r="H880" s="58"/>
      <c r="I880" s="58"/>
      <c r="J880" s="58"/>
      <c r="K880" s="58"/>
      <c r="L880" s="58"/>
      <c r="M880" s="58"/>
      <c r="N880" s="58"/>
      <c r="O880" s="58"/>
      <c r="P880" s="58"/>
      <c r="Q880" s="58"/>
      <c r="R880" s="58"/>
      <c r="S880" s="58"/>
      <c r="T880" s="58"/>
      <c r="U880" s="58"/>
      <c r="V880" s="58"/>
      <c r="W880" s="58"/>
      <c r="X880" s="58"/>
      <c r="Y880" s="58"/>
      <c r="Z880" s="58"/>
      <c r="AA880" s="58"/>
      <c r="AB880" s="58"/>
      <c r="AC880" s="58"/>
      <c r="AD880" s="58"/>
      <c r="AE880" s="58"/>
      <c r="AF880" s="58"/>
      <c r="AG880" s="58"/>
      <c r="AH880" s="58"/>
      <c r="AI880" s="58"/>
      <c r="AJ880" s="58"/>
      <c r="AK880" s="58"/>
      <c r="AL880" s="58"/>
      <c r="AM880" s="58"/>
      <c r="AN880" s="58"/>
      <c r="AO880" s="58"/>
      <c r="AP880" s="58"/>
      <c r="AQ880" s="58"/>
      <c r="AR880" s="58"/>
      <c r="AS880" s="58"/>
      <c r="AT880" s="58"/>
      <c r="AU880" s="58"/>
      <c r="AV880" s="58"/>
      <c r="AW880" s="58"/>
    </row>
    <row r="881" spans="1:49" ht="15.75" customHeight="1" x14ac:dyDescent="0.2">
      <c r="A881" s="58"/>
      <c r="B881" s="58"/>
      <c r="C881" s="58"/>
      <c r="D881" s="58"/>
      <c r="E881" s="58"/>
      <c r="F881" s="58"/>
      <c r="G881" s="58"/>
      <c r="H881" s="58"/>
      <c r="I881" s="58"/>
      <c r="J881" s="58"/>
      <c r="K881" s="58"/>
      <c r="L881" s="58"/>
      <c r="M881" s="58"/>
      <c r="N881" s="58"/>
      <c r="O881" s="58"/>
      <c r="P881" s="58"/>
      <c r="Q881" s="58"/>
      <c r="R881" s="58"/>
      <c r="S881" s="58"/>
      <c r="T881" s="58"/>
      <c r="U881" s="58"/>
      <c r="V881" s="58"/>
      <c r="W881" s="58"/>
      <c r="X881" s="58"/>
      <c r="Y881" s="58"/>
      <c r="Z881" s="58"/>
      <c r="AA881" s="58"/>
      <c r="AB881" s="58"/>
      <c r="AC881" s="58"/>
      <c r="AD881" s="58"/>
      <c r="AE881" s="58"/>
      <c r="AF881" s="58"/>
      <c r="AG881" s="58"/>
      <c r="AH881" s="58"/>
      <c r="AI881" s="58"/>
      <c r="AJ881" s="58"/>
      <c r="AK881" s="58"/>
      <c r="AL881" s="58"/>
      <c r="AM881" s="58"/>
      <c r="AN881" s="58"/>
      <c r="AO881" s="58"/>
      <c r="AP881" s="58"/>
      <c r="AQ881" s="58"/>
      <c r="AR881" s="58"/>
      <c r="AS881" s="58"/>
      <c r="AT881" s="58"/>
      <c r="AU881" s="58"/>
      <c r="AV881" s="58"/>
      <c r="AW881" s="58"/>
    </row>
    <row r="882" spans="1:49" ht="15.75" customHeight="1" x14ac:dyDescent="0.2">
      <c r="A882" s="58"/>
      <c r="B882" s="58"/>
      <c r="C882" s="58"/>
      <c r="D882" s="58"/>
      <c r="E882" s="58"/>
      <c r="F882" s="58"/>
      <c r="G882" s="58"/>
      <c r="H882" s="58"/>
      <c r="I882" s="58"/>
      <c r="J882" s="58"/>
      <c r="K882" s="58"/>
      <c r="L882" s="58"/>
      <c r="M882" s="58"/>
      <c r="N882" s="58"/>
      <c r="O882" s="58"/>
      <c r="P882" s="58"/>
      <c r="Q882" s="58"/>
      <c r="R882" s="58"/>
      <c r="S882" s="58"/>
      <c r="T882" s="58"/>
      <c r="U882" s="58"/>
      <c r="V882" s="58"/>
      <c r="W882" s="58"/>
      <c r="X882" s="58"/>
      <c r="Y882" s="58"/>
      <c r="Z882" s="58"/>
      <c r="AA882" s="58"/>
      <c r="AB882" s="58"/>
      <c r="AC882" s="58"/>
      <c r="AD882" s="58"/>
      <c r="AE882" s="58"/>
      <c r="AF882" s="58"/>
      <c r="AG882" s="58"/>
      <c r="AH882" s="58"/>
      <c r="AI882" s="58"/>
      <c r="AJ882" s="58"/>
      <c r="AK882" s="58"/>
      <c r="AL882" s="58"/>
      <c r="AM882" s="58"/>
      <c r="AN882" s="58"/>
      <c r="AO882" s="58"/>
      <c r="AP882" s="58"/>
      <c r="AQ882" s="58"/>
      <c r="AR882" s="58"/>
      <c r="AS882" s="58"/>
      <c r="AT882" s="58"/>
      <c r="AU882" s="58"/>
      <c r="AV882" s="58"/>
      <c r="AW882" s="58"/>
    </row>
    <row r="883" spans="1:49" ht="15.75" customHeight="1" x14ac:dyDescent="0.2">
      <c r="A883" s="58"/>
      <c r="B883" s="58"/>
      <c r="C883" s="58"/>
      <c r="D883" s="58"/>
      <c r="E883" s="58"/>
      <c r="F883" s="58"/>
      <c r="G883" s="58"/>
      <c r="H883" s="58"/>
      <c r="I883" s="58"/>
      <c r="J883" s="58"/>
      <c r="K883" s="58"/>
      <c r="L883" s="58"/>
      <c r="M883" s="58"/>
      <c r="N883" s="58"/>
      <c r="O883" s="58"/>
      <c r="P883" s="58"/>
      <c r="Q883" s="58"/>
      <c r="R883" s="58"/>
      <c r="S883" s="58"/>
      <c r="T883" s="58"/>
      <c r="U883" s="58"/>
      <c r="V883" s="58"/>
      <c r="W883" s="58"/>
      <c r="X883" s="58"/>
      <c r="Y883" s="58"/>
      <c r="Z883" s="58"/>
      <c r="AA883" s="58"/>
      <c r="AB883" s="58"/>
      <c r="AC883" s="58"/>
      <c r="AD883" s="58"/>
      <c r="AE883" s="58"/>
      <c r="AF883" s="58"/>
      <c r="AG883" s="58"/>
      <c r="AH883" s="58"/>
      <c r="AI883" s="58"/>
      <c r="AJ883" s="58"/>
      <c r="AK883" s="58"/>
      <c r="AL883" s="58"/>
      <c r="AM883" s="58"/>
      <c r="AN883" s="58"/>
      <c r="AO883" s="58"/>
      <c r="AP883" s="58"/>
      <c r="AQ883" s="58"/>
      <c r="AR883" s="58"/>
      <c r="AS883" s="58"/>
      <c r="AT883" s="58"/>
      <c r="AU883" s="58"/>
      <c r="AV883" s="58"/>
      <c r="AW883" s="58"/>
    </row>
    <row r="884" spans="1:49" ht="15.75" customHeight="1" x14ac:dyDescent="0.2">
      <c r="A884" s="58"/>
      <c r="B884" s="58"/>
      <c r="C884" s="58"/>
      <c r="D884" s="58"/>
      <c r="E884" s="58"/>
      <c r="F884" s="58"/>
      <c r="G884" s="58"/>
      <c r="H884" s="58"/>
      <c r="I884" s="58"/>
      <c r="J884" s="58"/>
      <c r="K884" s="58"/>
      <c r="L884" s="58"/>
      <c r="M884" s="58"/>
      <c r="N884" s="58"/>
      <c r="O884" s="58"/>
      <c r="P884" s="58"/>
      <c r="Q884" s="58"/>
      <c r="R884" s="58"/>
      <c r="S884" s="58"/>
      <c r="T884" s="58"/>
      <c r="U884" s="58"/>
      <c r="V884" s="58"/>
      <c r="W884" s="58"/>
      <c r="X884" s="58"/>
      <c r="Y884" s="58"/>
      <c r="Z884" s="58"/>
      <c r="AA884" s="58"/>
      <c r="AB884" s="58"/>
      <c r="AC884" s="58"/>
      <c r="AD884" s="58"/>
      <c r="AE884" s="58"/>
      <c r="AF884" s="58"/>
      <c r="AG884" s="58"/>
      <c r="AH884" s="58"/>
      <c r="AI884" s="58"/>
      <c r="AJ884" s="58"/>
      <c r="AK884" s="58"/>
      <c r="AL884" s="58"/>
      <c r="AM884" s="58"/>
      <c r="AN884" s="58"/>
      <c r="AO884" s="58"/>
      <c r="AP884" s="58"/>
      <c r="AQ884" s="58"/>
      <c r="AR884" s="58"/>
      <c r="AS884" s="58"/>
      <c r="AT884" s="58"/>
      <c r="AU884" s="58"/>
      <c r="AV884" s="58"/>
      <c r="AW884" s="58"/>
    </row>
    <row r="885" spans="1:49" ht="15.75" customHeight="1" x14ac:dyDescent="0.2">
      <c r="A885" s="58"/>
      <c r="B885" s="58"/>
      <c r="C885" s="58"/>
      <c r="D885" s="58"/>
      <c r="E885" s="58"/>
      <c r="F885" s="58"/>
      <c r="G885" s="58"/>
      <c r="H885" s="58"/>
      <c r="I885" s="58"/>
      <c r="J885" s="58"/>
      <c r="K885" s="58"/>
      <c r="L885" s="58"/>
      <c r="M885" s="58"/>
      <c r="N885" s="58"/>
      <c r="O885" s="58"/>
      <c r="P885" s="58"/>
      <c r="Q885" s="58"/>
      <c r="R885" s="58"/>
      <c r="S885" s="58"/>
      <c r="T885" s="58"/>
      <c r="U885" s="58"/>
      <c r="V885" s="58"/>
      <c r="W885" s="58"/>
      <c r="X885" s="58"/>
      <c r="Y885" s="58"/>
      <c r="Z885" s="58"/>
      <c r="AA885" s="58"/>
      <c r="AB885" s="58"/>
      <c r="AC885" s="58"/>
      <c r="AD885" s="58"/>
      <c r="AE885" s="58"/>
      <c r="AF885" s="58"/>
      <c r="AG885" s="58"/>
      <c r="AH885" s="58"/>
      <c r="AI885" s="58"/>
      <c r="AJ885" s="58"/>
      <c r="AK885" s="58"/>
      <c r="AL885" s="58"/>
      <c r="AM885" s="58"/>
      <c r="AN885" s="58"/>
      <c r="AO885" s="58"/>
      <c r="AP885" s="58"/>
      <c r="AQ885" s="58"/>
      <c r="AR885" s="58"/>
      <c r="AS885" s="58"/>
      <c r="AT885" s="58"/>
      <c r="AU885" s="58"/>
      <c r="AV885" s="58"/>
      <c r="AW885" s="58"/>
    </row>
    <row r="886" spans="1:49" ht="15.75" customHeight="1" x14ac:dyDescent="0.2">
      <c r="A886" s="58"/>
      <c r="B886" s="58"/>
      <c r="C886" s="58"/>
      <c r="D886" s="58"/>
      <c r="E886" s="58"/>
      <c r="F886" s="58"/>
      <c r="G886" s="58"/>
      <c r="H886" s="58"/>
      <c r="I886" s="58"/>
      <c r="J886" s="58"/>
      <c r="K886" s="58"/>
      <c r="L886" s="58"/>
      <c r="M886" s="58"/>
      <c r="N886" s="58"/>
      <c r="O886" s="58"/>
      <c r="P886" s="58"/>
      <c r="Q886" s="58"/>
      <c r="R886" s="58"/>
      <c r="S886" s="58"/>
      <c r="T886" s="58"/>
      <c r="U886" s="58"/>
      <c r="V886" s="58"/>
      <c r="W886" s="58"/>
      <c r="X886" s="58"/>
      <c r="Y886" s="58"/>
      <c r="Z886" s="58"/>
      <c r="AA886" s="58"/>
      <c r="AB886" s="58"/>
      <c r="AC886" s="58"/>
      <c r="AD886" s="58"/>
      <c r="AE886" s="58"/>
      <c r="AF886" s="58"/>
      <c r="AG886" s="58"/>
      <c r="AH886" s="58"/>
      <c r="AI886" s="58"/>
      <c r="AJ886" s="58"/>
      <c r="AK886" s="58"/>
      <c r="AL886" s="58"/>
      <c r="AM886" s="58"/>
      <c r="AN886" s="58"/>
      <c r="AO886" s="58"/>
      <c r="AP886" s="58"/>
      <c r="AQ886" s="58"/>
      <c r="AR886" s="58"/>
      <c r="AS886" s="58"/>
      <c r="AT886" s="58"/>
      <c r="AU886" s="58"/>
      <c r="AV886" s="58"/>
      <c r="AW886" s="58"/>
    </row>
    <row r="887" spans="1:49" ht="15.75" customHeight="1" x14ac:dyDescent="0.2">
      <c r="A887" s="58"/>
      <c r="B887" s="58"/>
      <c r="C887" s="58"/>
      <c r="D887" s="58"/>
      <c r="E887" s="58"/>
      <c r="F887" s="58"/>
      <c r="G887" s="58"/>
      <c r="H887" s="58"/>
      <c r="I887" s="58"/>
      <c r="J887" s="58"/>
      <c r="K887" s="58"/>
      <c r="L887" s="58"/>
      <c r="M887" s="58"/>
      <c r="N887" s="58"/>
      <c r="O887" s="58"/>
      <c r="P887" s="58"/>
      <c r="Q887" s="58"/>
      <c r="R887" s="58"/>
      <c r="S887" s="58"/>
      <c r="T887" s="58"/>
      <c r="U887" s="58"/>
      <c r="V887" s="58"/>
      <c r="W887" s="58"/>
      <c r="X887" s="58"/>
      <c r="Y887" s="58"/>
      <c r="Z887" s="58"/>
      <c r="AA887" s="58"/>
      <c r="AB887" s="58"/>
      <c r="AC887" s="58"/>
      <c r="AD887" s="58"/>
      <c r="AE887" s="58"/>
      <c r="AF887" s="58"/>
      <c r="AG887" s="58"/>
      <c r="AH887" s="58"/>
      <c r="AI887" s="58"/>
      <c r="AJ887" s="58"/>
      <c r="AK887" s="58"/>
      <c r="AL887" s="58"/>
      <c r="AM887" s="58"/>
      <c r="AN887" s="58"/>
      <c r="AO887" s="58"/>
      <c r="AP887" s="58"/>
      <c r="AQ887" s="58"/>
      <c r="AR887" s="58"/>
      <c r="AS887" s="58"/>
      <c r="AT887" s="58"/>
      <c r="AU887" s="58"/>
      <c r="AV887" s="58"/>
      <c r="AW887" s="58"/>
    </row>
    <row r="888" spans="1:49" ht="15.75" customHeight="1" x14ac:dyDescent="0.2">
      <c r="A888" s="58"/>
      <c r="B888" s="58"/>
      <c r="C888" s="58"/>
      <c r="D888" s="58"/>
      <c r="E888" s="58"/>
      <c r="F888" s="58"/>
      <c r="G888" s="58"/>
      <c r="H888" s="58"/>
      <c r="I888" s="58"/>
      <c r="J888" s="58"/>
      <c r="K888" s="58"/>
      <c r="L888" s="58"/>
      <c r="M888" s="58"/>
      <c r="N888" s="58"/>
      <c r="O888" s="58"/>
      <c r="P888" s="58"/>
      <c r="Q888" s="58"/>
      <c r="R888" s="58"/>
      <c r="S888" s="58"/>
      <c r="T888" s="58"/>
      <c r="U888" s="58"/>
      <c r="V888" s="58"/>
      <c r="W888" s="58"/>
      <c r="X888" s="58"/>
      <c r="Y888" s="58"/>
      <c r="Z888" s="58"/>
      <c r="AA888" s="58"/>
      <c r="AB888" s="58"/>
      <c r="AC888" s="58"/>
      <c r="AD888" s="58"/>
      <c r="AE888" s="58"/>
      <c r="AF888" s="58"/>
      <c r="AG888" s="58"/>
      <c r="AH888" s="58"/>
      <c r="AI888" s="58"/>
      <c r="AJ888" s="58"/>
      <c r="AK888" s="58"/>
      <c r="AL888" s="58"/>
      <c r="AM888" s="58"/>
      <c r="AN888" s="58"/>
      <c r="AO888" s="58"/>
      <c r="AP888" s="58"/>
      <c r="AQ888" s="58"/>
      <c r="AR888" s="58"/>
      <c r="AS888" s="58"/>
      <c r="AT888" s="58"/>
      <c r="AU888" s="58"/>
      <c r="AV888" s="58"/>
      <c r="AW888" s="58"/>
    </row>
    <row r="889" spans="1:49" ht="15.75" customHeight="1" x14ac:dyDescent="0.2">
      <c r="A889" s="58"/>
      <c r="B889" s="58"/>
      <c r="C889" s="58"/>
      <c r="D889" s="58"/>
      <c r="E889" s="58"/>
      <c r="F889" s="58"/>
      <c r="G889" s="58"/>
      <c r="H889" s="58"/>
      <c r="I889" s="58"/>
      <c r="J889" s="58"/>
      <c r="K889" s="58"/>
      <c r="L889" s="58"/>
      <c r="M889" s="58"/>
      <c r="N889" s="58"/>
      <c r="O889" s="58"/>
      <c r="P889" s="58"/>
      <c r="Q889" s="58"/>
      <c r="R889" s="58"/>
      <c r="S889" s="58"/>
      <c r="T889" s="58"/>
      <c r="U889" s="58"/>
      <c r="V889" s="58"/>
      <c r="W889" s="58"/>
      <c r="X889" s="58"/>
      <c r="Y889" s="58"/>
      <c r="Z889" s="58"/>
      <c r="AA889" s="58"/>
      <c r="AB889" s="58"/>
      <c r="AC889" s="58"/>
      <c r="AD889" s="58"/>
      <c r="AE889" s="58"/>
      <c r="AF889" s="58"/>
      <c r="AG889" s="58"/>
      <c r="AH889" s="58"/>
      <c r="AI889" s="58"/>
      <c r="AJ889" s="58"/>
      <c r="AK889" s="58"/>
      <c r="AL889" s="58"/>
      <c r="AM889" s="58"/>
      <c r="AN889" s="58"/>
      <c r="AO889" s="58"/>
      <c r="AP889" s="58"/>
      <c r="AQ889" s="58"/>
      <c r="AR889" s="58"/>
      <c r="AS889" s="58"/>
      <c r="AT889" s="58"/>
      <c r="AU889" s="58"/>
      <c r="AV889" s="58"/>
      <c r="AW889" s="58"/>
    </row>
    <row r="890" spans="1:49" ht="15.75" customHeight="1" x14ac:dyDescent="0.2">
      <c r="A890" s="58"/>
      <c r="B890" s="58"/>
      <c r="C890" s="58"/>
      <c r="D890" s="58"/>
      <c r="E890" s="58"/>
      <c r="F890" s="58"/>
      <c r="G890" s="58"/>
      <c r="H890" s="58"/>
      <c r="I890" s="58"/>
      <c r="J890" s="58"/>
      <c r="K890" s="58"/>
      <c r="L890" s="58"/>
      <c r="M890" s="58"/>
      <c r="N890" s="58"/>
      <c r="O890" s="58"/>
      <c r="P890" s="58"/>
      <c r="Q890" s="58"/>
      <c r="R890" s="58"/>
      <c r="S890" s="58"/>
      <c r="T890" s="58"/>
      <c r="U890" s="58"/>
      <c r="V890" s="58"/>
      <c r="W890" s="58"/>
      <c r="X890" s="58"/>
      <c r="Y890" s="58"/>
      <c r="Z890" s="58"/>
      <c r="AA890" s="58"/>
      <c r="AB890" s="58"/>
      <c r="AC890" s="58"/>
      <c r="AD890" s="58"/>
      <c r="AE890" s="58"/>
      <c r="AF890" s="58"/>
      <c r="AG890" s="58"/>
      <c r="AH890" s="58"/>
      <c r="AI890" s="58"/>
      <c r="AJ890" s="58"/>
      <c r="AK890" s="58"/>
      <c r="AL890" s="58"/>
      <c r="AM890" s="58"/>
      <c r="AN890" s="58"/>
      <c r="AO890" s="58"/>
      <c r="AP890" s="58"/>
      <c r="AQ890" s="58"/>
      <c r="AR890" s="58"/>
      <c r="AS890" s="58"/>
      <c r="AT890" s="58"/>
      <c r="AU890" s="58"/>
      <c r="AV890" s="58"/>
      <c r="AW890" s="58"/>
    </row>
    <row r="891" spans="1:49" ht="15.75" customHeight="1" x14ac:dyDescent="0.2">
      <c r="A891" s="58"/>
      <c r="B891" s="58"/>
      <c r="C891" s="58"/>
      <c r="D891" s="58"/>
      <c r="E891" s="58"/>
      <c r="F891" s="58"/>
      <c r="G891" s="58"/>
      <c r="H891" s="58"/>
      <c r="I891" s="58"/>
      <c r="J891" s="58"/>
      <c r="K891" s="58"/>
      <c r="L891" s="58"/>
      <c r="M891" s="58"/>
      <c r="N891" s="58"/>
      <c r="O891" s="58"/>
      <c r="P891" s="58"/>
      <c r="Q891" s="58"/>
      <c r="R891" s="58"/>
      <c r="S891" s="58"/>
      <c r="T891" s="58"/>
      <c r="U891" s="58"/>
      <c r="V891" s="58"/>
      <c r="W891" s="58"/>
      <c r="X891" s="58"/>
      <c r="Y891" s="58"/>
      <c r="Z891" s="58"/>
      <c r="AA891" s="58"/>
      <c r="AB891" s="58"/>
      <c r="AC891" s="58"/>
      <c r="AD891" s="58"/>
      <c r="AE891" s="58"/>
      <c r="AF891" s="58"/>
      <c r="AG891" s="58"/>
      <c r="AH891" s="58"/>
      <c r="AI891" s="58"/>
      <c r="AJ891" s="58"/>
      <c r="AK891" s="58"/>
      <c r="AL891" s="58"/>
      <c r="AM891" s="58"/>
      <c r="AN891" s="58"/>
      <c r="AO891" s="58"/>
      <c r="AP891" s="58"/>
      <c r="AQ891" s="58"/>
      <c r="AR891" s="58"/>
      <c r="AS891" s="58"/>
      <c r="AT891" s="58"/>
      <c r="AU891" s="58"/>
      <c r="AV891" s="58"/>
      <c r="AW891" s="58"/>
    </row>
    <row r="892" spans="1:49" ht="15.75" customHeight="1" x14ac:dyDescent="0.2">
      <c r="A892" s="58"/>
      <c r="B892" s="58"/>
      <c r="C892" s="58"/>
      <c r="D892" s="58"/>
      <c r="E892" s="58"/>
      <c r="F892" s="58"/>
      <c r="G892" s="58"/>
      <c r="H892" s="58"/>
      <c r="I892" s="58"/>
      <c r="J892" s="58"/>
      <c r="K892" s="58"/>
      <c r="L892" s="58"/>
      <c r="M892" s="58"/>
      <c r="N892" s="58"/>
      <c r="O892" s="58"/>
      <c r="P892" s="58"/>
      <c r="Q892" s="58"/>
      <c r="R892" s="58"/>
      <c r="S892" s="58"/>
      <c r="T892" s="58"/>
      <c r="U892" s="58"/>
      <c r="V892" s="58"/>
      <c r="W892" s="58"/>
      <c r="X892" s="58"/>
      <c r="Y892" s="58"/>
      <c r="Z892" s="58"/>
      <c r="AA892" s="58"/>
      <c r="AB892" s="58"/>
      <c r="AC892" s="58"/>
      <c r="AD892" s="58"/>
      <c r="AE892" s="58"/>
      <c r="AF892" s="58"/>
      <c r="AG892" s="58"/>
      <c r="AH892" s="58"/>
      <c r="AI892" s="58"/>
      <c r="AJ892" s="58"/>
      <c r="AK892" s="58"/>
      <c r="AL892" s="58"/>
      <c r="AM892" s="58"/>
      <c r="AN892" s="58"/>
      <c r="AO892" s="58"/>
      <c r="AP892" s="58"/>
      <c r="AQ892" s="58"/>
      <c r="AR892" s="58"/>
      <c r="AS892" s="58"/>
      <c r="AT892" s="58"/>
      <c r="AU892" s="58"/>
      <c r="AV892" s="58"/>
      <c r="AW892" s="58"/>
    </row>
    <row r="893" spans="1:49" ht="15.75" customHeight="1" x14ac:dyDescent="0.2">
      <c r="A893" s="58"/>
      <c r="B893" s="58"/>
      <c r="C893" s="58"/>
      <c r="D893" s="58"/>
      <c r="E893" s="58"/>
      <c r="F893" s="58"/>
      <c r="G893" s="58"/>
      <c r="H893" s="58"/>
      <c r="I893" s="58"/>
      <c r="J893" s="58"/>
      <c r="K893" s="58"/>
      <c r="L893" s="58"/>
      <c r="M893" s="58"/>
      <c r="N893" s="58"/>
      <c r="O893" s="58"/>
      <c r="P893" s="58"/>
      <c r="Q893" s="58"/>
      <c r="R893" s="58"/>
      <c r="S893" s="58"/>
      <c r="T893" s="58"/>
      <c r="U893" s="58"/>
      <c r="V893" s="58"/>
      <c r="W893" s="58"/>
      <c r="X893" s="58"/>
      <c r="Y893" s="58"/>
      <c r="Z893" s="58"/>
      <c r="AA893" s="58"/>
      <c r="AB893" s="58"/>
      <c r="AC893" s="58"/>
      <c r="AD893" s="58"/>
      <c r="AE893" s="58"/>
      <c r="AF893" s="58"/>
      <c r="AG893" s="58"/>
      <c r="AH893" s="58"/>
      <c r="AI893" s="58"/>
      <c r="AJ893" s="58"/>
      <c r="AK893" s="58"/>
      <c r="AL893" s="58"/>
      <c r="AM893" s="58"/>
      <c r="AN893" s="58"/>
      <c r="AO893" s="58"/>
      <c r="AP893" s="58"/>
      <c r="AQ893" s="58"/>
      <c r="AR893" s="58"/>
      <c r="AS893" s="58"/>
      <c r="AT893" s="58"/>
      <c r="AU893" s="58"/>
      <c r="AV893" s="58"/>
      <c r="AW893" s="58"/>
    </row>
    <row r="894" spans="1:49" ht="15.75" customHeight="1" x14ac:dyDescent="0.2">
      <c r="A894" s="58"/>
      <c r="B894" s="58"/>
      <c r="C894" s="58"/>
      <c r="D894" s="58"/>
      <c r="E894" s="58"/>
      <c r="F894" s="58"/>
      <c r="G894" s="58"/>
      <c r="H894" s="58"/>
      <c r="I894" s="58"/>
      <c r="J894" s="58"/>
      <c r="K894" s="58"/>
      <c r="L894" s="58"/>
      <c r="M894" s="58"/>
      <c r="N894" s="58"/>
      <c r="O894" s="58"/>
      <c r="P894" s="58"/>
      <c r="Q894" s="58"/>
      <c r="R894" s="58"/>
      <c r="S894" s="58"/>
      <c r="T894" s="58"/>
      <c r="U894" s="58"/>
      <c r="V894" s="58"/>
      <c r="W894" s="58"/>
      <c r="X894" s="58"/>
      <c r="Y894" s="58"/>
      <c r="Z894" s="58"/>
      <c r="AA894" s="58"/>
      <c r="AB894" s="58"/>
      <c r="AC894" s="58"/>
      <c r="AD894" s="58"/>
      <c r="AE894" s="58"/>
      <c r="AF894" s="58"/>
      <c r="AG894" s="58"/>
      <c r="AH894" s="58"/>
      <c r="AI894" s="58"/>
      <c r="AJ894" s="58"/>
      <c r="AK894" s="58"/>
      <c r="AL894" s="58"/>
      <c r="AM894" s="58"/>
      <c r="AN894" s="58"/>
      <c r="AO894" s="58"/>
      <c r="AP894" s="58"/>
      <c r="AQ894" s="58"/>
      <c r="AR894" s="58"/>
      <c r="AS894" s="58"/>
      <c r="AT894" s="58"/>
      <c r="AU894" s="58"/>
      <c r="AV894" s="58"/>
      <c r="AW894" s="58"/>
    </row>
    <row r="895" spans="1:49" ht="15.75" customHeight="1" x14ac:dyDescent="0.2">
      <c r="A895" s="58"/>
      <c r="B895" s="58"/>
      <c r="C895" s="58"/>
      <c r="D895" s="58"/>
      <c r="E895" s="58"/>
      <c r="F895" s="58"/>
      <c r="G895" s="58"/>
      <c r="H895" s="58"/>
      <c r="I895" s="58"/>
      <c r="J895" s="58"/>
      <c r="K895" s="58"/>
      <c r="L895" s="58"/>
      <c r="M895" s="58"/>
      <c r="N895" s="58"/>
      <c r="O895" s="58"/>
      <c r="P895" s="58"/>
      <c r="Q895" s="58"/>
      <c r="R895" s="58"/>
      <c r="S895" s="58"/>
      <c r="T895" s="58"/>
      <c r="U895" s="58"/>
      <c r="V895" s="58"/>
      <c r="W895" s="58"/>
      <c r="X895" s="58"/>
      <c r="Y895" s="58"/>
      <c r="Z895" s="58"/>
      <c r="AA895" s="58"/>
      <c r="AB895" s="58"/>
      <c r="AC895" s="58"/>
      <c r="AD895" s="58"/>
      <c r="AE895" s="58"/>
      <c r="AF895" s="58"/>
      <c r="AG895" s="58"/>
      <c r="AH895" s="58"/>
      <c r="AI895" s="58"/>
      <c r="AJ895" s="58"/>
      <c r="AK895" s="58"/>
      <c r="AL895" s="58"/>
      <c r="AM895" s="58"/>
      <c r="AN895" s="58"/>
      <c r="AO895" s="58"/>
      <c r="AP895" s="58"/>
      <c r="AQ895" s="58"/>
      <c r="AR895" s="58"/>
      <c r="AS895" s="58"/>
      <c r="AT895" s="58"/>
      <c r="AU895" s="58"/>
      <c r="AV895" s="58"/>
      <c r="AW895" s="58"/>
    </row>
    <row r="896" spans="1:49" ht="15.75" customHeight="1" x14ac:dyDescent="0.2">
      <c r="A896" s="58"/>
      <c r="B896" s="58"/>
      <c r="C896" s="58"/>
      <c r="D896" s="58"/>
      <c r="E896" s="58"/>
      <c r="F896" s="58"/>
      <c r="G896" s="58"/>
      <c r="H896" s="58"/>
      <c r="I896" s="58"/>
      <c r="J896" s="58"/>
      <c r="K896" s="58"/>
      <c r="L896" s="58"/>
      <c r="M896" s="58"/>
      <c r="N896" s="58"/>
      <c r="O896" s="58"/>
      <c r="P896" s="58"/>
      <c r="Q896" s="58"/>
      <c r="R896" s="58"/>
      <c r="S896" s="58"/>
      <c r="T896" s="58"/>
      <c r="U896" s="58"/>
      <c r="V896" s="58"/>
      <c r="W896" s="58"/>
      <c r="X896" s="58"/>
      <c r="Y896" s="58"/>
      <c r="Z896" s="58"/>
      <c r="AA896" s="58"/>
      <c r="AB896" s="58"/>
      <c r="AC896" s="58"/>
      <c r="AD896" s="58"/>
      <c r="AE896" s="58"/>
      <c r="AF896" s="58"/>
      <c r="AG896" s="58"/>
      <c r="AH896" s="58"/>
      <c r="AI896" s="58"/>
      <c r="AJ896" s="58"/>
      <c r="AK896" s="58"/>
      <c r="AL896" s="58"/>
      <c r="AM896" s="58"/>
      <c r="AN896" s="58"/>
      <c r="AO896" s="58"/>
      <c r="AP896" s="58"/>
      <c r="AQ896" s="58"/>
      <c r="AR896" s="58"/>
      <c r="AS896" s="58"/>
      <c r="AT896" s="58"/>
      <c r="AU896" s="58"/>
      <c r="AV896" s="58"/>
      <c r="AW896" s="58"/>
    </row>
    <row r="897" spans="1:49" ht="15.75" customHeight="1" x14ac:dyDescent="0.2">
      <c r="A897" s="58"/>
      <c r="B897" s="58"/>
      <c r="C897" s="58"/>
      <c r="D897" s="58"/>
      <c r="E897" s="58"/>
      <c r="F897" s="58"/>
      <c r="G897" s="58"/>
      <c r="H897" s="58"/>
      <c r="I897" s="58"/>
      <c r="J897" s="58"/>
      <c r="K897" s="58"/>
      <c r="L897" s="58"/>
      <c r="M897" s="58"/>
      <c r="N897" s="58"/>
      <c r="O897" s="58"/>
      <c r="P897" s="58"/>
      <c r="Q897" s="58"/>
      <c r="R897" s="58"/>
      <c r="S897" s="58"/>
      <c r="T897" s="58"/>
      <c r="U897" s="58"/>
      <c r="V897" s="58"/>
      <c r="W897" s="58"/>
      <c r="X897" s="58"/>
      <c r="Y897" s="58"/>
      <c r="Z897" s="58"/>
      <c r="AA897" s="58"/>
      <c r="AB897" s="58"/>
      <c r="AC897" s="58"/>
      <c r="AD897" s="58"/>
      <c r="AE897" s="58"/>
      <c r="AF897" s="58"/>
      <c r="AG897" s="58"/>
      <c r="AH897" s="58"/>
      <c r="AI897" s="58"/>
      <c r="AJ897" s="58"/>
      <c r="AK897" s="58"/>
      <c r="AL897" s="58"/>
      <c r="AM897" s="58"/>
      <c r="AN897" s="58"/>
      <c r="AO897" s="58"/>
      <c r="AP897" s="58"/>
      <c r="AQ897" s="58"/>
      <c r="AR897" s="58"/>
      <c r="AS897" s="58"/>
      <c r="AT897" s="58"/>
      <c r="AU897" s="58"/>
      <c r="AV897" s="58"/>
      <c r="AW897" s="58"/>
    </row>
    <row r="898" spans="1:49" ht="15.75" customHeight="1" x14ac:dyDescent="0.2">
      <c r="A898" s="58"/>
      <c r="B898" s="58"/>
      <c r="C898" s="58"/>
      <c r="D898" s="58"/>
      <c r="E898" s="58"/>
      <c r="F898" s="58"/>
      <c r="G898" s="58"/>
      <c r="H898" s="58"/>
      <c r="I898" s="58"/>
      <c r="J898" s="58"/>
      <c r="K898" s="58"/>
      <c r="L898" s="58"/>
      <c r="M898" s="58"/>
      <c r="N898" s="58"/>
      <c r="O898" s="58"/>
      <c r="P898" s="58"/>
      <c r="Q898" s="58"/>
      <c r="R898" s="58"/>
      <c r="S898" s="58"/>
      <c r="T898" s="58"/>
      <c r="U898" s="58"/>
      <c r="V898" s="58"/>
      <c r="W898" s="58"/>
      <c r="X898" s="58"/>
      <c r="Y898" s="58"/>
      <c r="Z898" s="58"/>
      <c r="AA898" s="58"/>
      <c r="AB898" s="58"/>
      <c r="AC898" s="58"/>
      <c r="AD898" s="58"/>
      <c r="AE898" s="58"/>
      <c r="AF898" s="58"/>
      <c r="AG898" s="58"/>
      <c r="AH898" s="58"/>
      <c r="AI898" s="58"/>
      <c r="AJ898" s="58"/>
      <c r="AK898" s="58"/>
      <c r="AL898" s="58"/>
      <c r="AM898" s="58"/>
      <c r="AN898" s="58"/>
      <c r="AO898" s="58"/>
      <c r="AP898" s="58"/>
      <c r="AQ898" s="58"/>
      <c r="AR898" s="58"/>
      <c r="AS898" s="58"/>
      <c r="AT898" s="58"/>
      <c r="AU898" s="58"/>
      <c r="AV898" s="58"/>
      <c r="AW898" s="58"/>
    </row>
    <row r="899" spans="1:49" ht="15.75" customHeight="1" x14ac:dyDescent="0.2">
      <c r="A899" s="58"/>
      <c r="B899" s="58"/>
      <c r="C899" s="58"/>
      <c r="D899" s="58"/>
      <c r="E899" s="58"/>
      <c r="F899" s="58"/>
      <c r="G899" s="58"/>
      <c r="H899" s="58"/>
      <c r="I899" s="58"/>
      <c r="J899" s="58"/>
      <c r="K899" s="58"/>
      <c r="L899" s="58"/>
      <c r="M899" s="58"/>
      <c r="N899" s="58"/>
      <c r="O899" s="58"/>
      <c r="P899" s="58"/>
      <c r="Q899" s="58"/>
      <c r="R899" s="58"/>
      <c r="S899" s="58"/>
      <c r="T899" s="58"/>
      <c r="U899" s="58"/>
      <c r="V899" s="58"/>
      <c r="W899" s="58"/>
      <c r="X899" s="58"/>
      <c r="Y899" s="58"/>
      <c r="Z899" s="58"/>
      <c r="AA899" s="58"/>
      <c r="AB899" s="58"/>
      <c r="AC899" s="58"/>
      <c r="AD899" s="58"/>
      <c r="AE899" s="58"/>
      <c r="AF899" s="58"/>
      <c r="AG899" s="58"/>
      <c r="AH899" s="58"/>
      <c r="AI899" s="58"/>
      <c r="AJ899" s="58"/>
      <c r="AK899" s="58"/>
      <c r="AL899" s="58"/>
      <c r="AM899" s="58"/>
      <c r="AN899" s="58"/>
      <c r="AO899" s="58"/>
      <c r="AP899" s="58"/>
      <c r="AQ899" s="58"/>
      <c r="AR899" s="58"/>
      <c r="AS899" s="58"/>
      <c r="AT899" s="58"/>
      <c r="AU899" s="58"/>
      <c r="AV899" s="58"/>
      <c r="AW899" s="58"/>
    </row>
    <row r="900" spans="1:49" ht="15.75" customHeight="1" x14ac:dyDescent="0.2">
      <c r="A900" s="58"/>
      <c r="B900" s="58"/>
      <c r="C900" s="58"/>
      <c r="D900" s="58"/>
      <c r="E900" s="58"/>
      <c r="F900" s="58"/>
      <c r="G900" s="58"/>
      <c r="H900" s="58"/>
      <c r="I900" s="58"/>
      <c r="J900" s="58"/>
      <c r="K900" s="58"/>
      <c r="L900" s="58"/>
      <c r="M900" s="58"/>
      <c r="N900" s="58"/>
      <c r="O900" s="58"/>
      <c r="P900" s="58"/>
      <c r="Q900" s="58"/>
      <c r="R900" s="58"/>
      <c r="S900" s="58"/>
      <c r="T900" s="58"/>
      <c r="U900" s="58"/>
      <c r="V900" s="58"/>
      <c r="W900" s="58"/>
      <c r="X900" s="58"/>
      <c r="Y900" s="58"/>
      <c r="Z900" s="58"/>
      <c r="AA900" s="58"/>
      <c r="AB900" s="58"/>
      <c r="AC900" s="58"/>
      <c r="AD900" s="58"/>
      <c r="AE900" s="58"/>
      <c r="AF900" s="58"/>
      <c r="AG900" s="58"/>
      <c r="AH900" s="58"/>
      <c r="AI900" s="58"/>
      <c r="AJ900" s="58"/>
      <c r="AK900" s="58"/>
      <c r="AL900" s="58"/>
      <c r="AM900" s="58"/>
      <c r="AN900" s="58"/>
      <c r="AO900" s="58"/>
      <c r="AP900" s="58"/>
      <c r="AQ900" s="58"/>
      <c r="AR900" s="58"/>
      <c r="AS900" s="58"/>
      <c r="AT900" s="58"/>
      <c r="AU900" s="58"/>
      <c r="AV900" s="58"/>
      <c r="AW900" s="58"/>
    </row>
    <row r="901" spans="1:49" ht="15.75" customHeight="1" x14ac:dyDescent="0.2">
      <c r="A901" s="58"/>
      <c r="B901" s="58"/>
      <c r="C901" s="58"/>
      <c r="D901" s="58"/>
      <c r="E901" s="58"/>
      <c r="F901" s="58"/>
      <c r="G901" s="58"/>
      <c r="H901" s="58"/>
      <c r="I901" s="58"/>
      <c r="J901" s="58"/>
      <c r="K901" s="58"/>
      <c r="L901" s="58"/>
      <c r="M901" s="58"/>
      <c r="N901" s="58"/>
      <c r="O901" s="58"/>
      <c r="P901" s="58"/>
      <c r="Q901" s="58"/>
      <c r="R901" s="58"/>
      <c r="S901" s="58"/>
      <c r="T901" s="58"/>
      <c r="U901" s="58"/>
      <c r="V901" s="58"/>
      <c r="W901" s="58"/>
      <c r="X901" s="58"/>
      <c r="Y901" s="58"/>
      <c r="Z901" s="58"/>
      <c r="AA901" s="58"/>
      <c r="AB901" s="58"/>
      <c r="AC901" s="58"/>
      <c r="AD901" s="58"/>
      <c r="AE901" s="58"/>
      <c r="AF901" s="58"/>
      <c r="AG901" s="58"/>
      <c r="AH901" s="58"/>
      <c r="AI901" s="58"/>
      <c r="AJ901" s="58"/>
      <c r="AK901" s="58"/>
      <c r="AL901" s="58"/>
      <c r="AM901" s="58"/>
      <c r="AN901" s="58"/>
      <c r="AO901" s="58"/>
      <c r="AP901" s="58"/>
      <c r="AQ901" s="58"/>
      <c r="AR901" s="58"/>
      <c r="AS901" s="58"/>
      <c r="AT901" s="58"/>
      <c r="AU901" s="58"/>
      <c r="AV901" s="58"/>
      <c r="AW901" s="58"/>
    </row>
    <row r="902" spans="1:49" ht="15.75" customHeight="1" x14ac:dyDescent="0.2">
      <c r="A902" s="58"/>
      <c r="B902" s="58"/>
      <c r="C902" s="58"/>
      <c r="D902" s="58"/>
      <c r="E902" s="58"/>
      <c r="F902" s="58"/>
      <c r="G902" s="58"/>
      <c r="H902" s="58"/>
      <c r="I902" s="58"/>
      <c r="J902" s="58"/>
      <c r="K902" s="58"/>
      <c r="L902" s="58"/>
      <c r="M902" s="58"/>
      <c r="N902" s="58"/>
      <c r="O902" s="58"/>
      <c r="P902" s="58"/>
      <c r="Q902" s="58"/>
      <c r="R902" s="58"/>
      <c r="S902" s="58"/>
      <c r="T902" s="58"/>
      <c r="U902" s="58"/>
      <c r="V902" s="58"/>
      <c r="W902" s="58"/>
      <c r="X902" s="58"/>
      <c r="Y902" s="58"/>
      <c r="Z902" s="58"/>
      <c r="AA902" s="58"/>
      <c r="AB902" s="58"/>
      <c r="AC902" s="58"/>
      <c r="AD902" s="58"/>
      <c r="AE902" s="58"/>
      <c r="AF902" s="58"/>
      <c r="AG902" s="58"/>
      <c r="AH902" s="58"/>
      <c r="AI902" s="58"/>
      <c r="AJ902" s="58"/>
      <c r="AK902" s="58"/>
      <c r="AL902" s="58"/>
      <c r="AM902" s="58"/>
      <c r="AN902" s="58"/>
      <c r="AO902" s="58"/>
      <c r="AP902" s="58"/>
      <c r="AQ902" s="58"/>
      <c r="AR902" s="58"/>
      <c r="AS902" s="58"/>
      <c r="AT902" s="58"/>
      <c r="AU902" s="58"/>
      <c r="AV902" s="58"/>
      <c r="AW902" s="58"/>
    </row>
    <row r="903" spans="1:49" ht="15.75" customHeight="1" x14ac:dyDescent="0.2">
      <c r="A903" s="58"/>
      <c r="B903" s="58"/>
      <c r="C903" s="58"/>
      <c r="D903" s="58"/>
      <c r="E903" s="58"/>
      <c r="F903" s="58"/>
      <c r="G903" s="58"/>
      <c r="H903" s="58"/>
      <c r="I903" s="58"/>
      <c r="J903" s="58"/>
      <c r="K903" s="58"/>
      <c r="L903" s="58"/>
      <c r="M903" s="58"/>
      <c r="N903" s="58"/>
      <c r="O903" s="58"/>
      <c r="P903" s="58"/>
      <c r="Q903" s="58"/>
      <c r="R903" s="58"/>
      <c r="S903" s="58"/>
      <c r="T903" s="58"/>
      <c r="U903" s="58"/>
      <c r="V903" s="58"/>
      <c r="W903" s="58"/>
      <c r="X903" s="58"/>
      <c r="Y903" s="58"/>
      <c r="Z903" s="58"/>
      <c r="AA903" s="58"/>
      <c r="AB903" s="58"/>
      <c r="AC903" s="58"/>
      <c r="AD903" s="58"/>
      <c r="AE903" s="58"/>
      <c r="AF903" s="58"/>
      <c r="AG903" s="58"/>
      <c r="AH903" s="58"/>
      <c r="AI903" s="58"/>
      <c r="AJ903" s="58"/>
      <c r="AK903" s="58"/>
      <c r="AL903" s="58"/>
      <c r="AM903" s="58"/>
      <c r="AN903" s="58"/>
      <c r="AO903" s="58"/>
      <c r="AP903" s="58"/>
      <c r="AQ903" s="58"/>
      <c r="AR903" s="58"/>
      <c r="AS903" s="58"/>
      <c r="AT903" s="58"/>
      <c r="AU903" s="58"/>
      <c r="AV903" s="58"/>
      <c r="AW903" s="58"/>
    </row>
    <row r="904" spans="1:49" ht="15.75" customHeight="1" x14ac:dyDescent="0.2">
      <c r="A904" s="58"/>
      <c r="B904" s="58"/>
      <c r="C904" s="58"/>
      <c r="D904" s="58"/>
      <c r="E904" s="58"/>
      <c r="F904" s="58"/>
      <c r="G904" s="58"/>
      <c r="H904" s="58"/>
      <c r="I904" s="58"/>
      <c r="J904" s="58"/>
      <c r="K904" s="58"/>
      <c r="L904" s="58"/>
      <c r="M904" s="58"/>
      <c r="N904" s="58"/>
      <c r="O904" s="58"/>
      <c r="P904" s="58"/>
      <c r="Q904" s="58"/>
      <c r="R904" s="58"/>
      <c r="S904" s="58"/>
      <c r="T904" s="58"/>
      <c r="U904" s="58"/>
      <c r="V904" s="58"/>
      <c r="W904" s="58"/>
      <c r="X904" s="58"/>
      <c r="Y904" s="58"/>
      <c r="Z904" s="58"/>
      <c r="AA904" s="58"/>
      <c r="AB904" s="58"/>
      <c r="AC904" s="58"/>
      <c r="AD904" s="58"/>
      <c r="AE904" s="58"/>
      <c r="AF904" s="58"/>
      <c r="AG904" s="58"/>
      <c r="AH904" s="58"/>
      <c r="AI904" s="58"/>
      <c r="AJ904" s="58"/>
      <c r="AK904" s="58"/>
      <c r="AL904" s="58"/>
      <c r="AM904" s="58"/>
      <c r="AN904" s="58"/>
      <c r="AO904" s="58"/>
      <c r="AP904" s="58"/>
      <c r="AQ904" s="58"/>
      <c r="AR904" s="58"/>
      <c r="AS904" s="58"/>
      <c r="AT904" s="58"/>
      <c r="AU904" s="58"/>
      <c r="AV904" s="58"/>
      <c r="AW904" s="58"/>
    </row>
    <row r="905" spans="1:49" ht="15.75" customHeight="1" x14ac:dyDescent="0.2">
      <c r="A905" s="58"/>
      <c r="B905" s="58"/>
      <c r="C905" s="58"/>
      <c r="D905" s="58"/>
      <c r="E905" s="58"/>
      <c r="F905" s="58"/>
      <c r="G905" s="58"/>
      <c r="H905" s="58"/>
      <c r="I905" s="58"/>
      <c r="J905" s="58"/>
      <c r="K905" s="58"/>
      <c r="L905" s="58"/>
      <c r="M905" s="58"/>
      <c r="N905" s="58"/>
      <c r="O905" s="58"/>
      <c r="P905" s="58"/>
      <c r="Q905" s="58"/>
      <c r="R905" s="58"/>
      <c r="S905" s="58"/>
      <c r="T905" s="58"/>
      <c r="U905" s="58"/>
      <c r="V905" s="58"/>
      <c r="W905" s="58"/>
      <c r="X905" s="58"/>
      <c r="Y905" s="58"/>
      <c r="Z905" s="58"/>
      <c r="AA905" s="58"/>
      <c r="AB905" s="58"/>
      <c r="AC905" s="58"/>
      <c r="AD905" s="58"/>
      <c r="AE905" s="58"/>
      <c r="AF905" s="58"/>
      <c r="AG905" s="58"/>
      <c r="AH905" s="58"/>
      <c r="AI905" s="58"/>
      <c r="AJ905" s="58"/>
      <c r="AK905" s="58"/>
      <c r="AL905" s="58"/>
      <c r="AM905" s="58"/>
      <c r="AN905" s="58"/>
      <c r="AO905" s="58"/>
      <c r="AP905" s="58"/>
      <c r="AQ905" s="58"/>
      <c r="AR905" s="58"/>
      <c r="AS905" s="58"/>
      <c r="AT905" s="58"/>
      <c r="AU905" s="58"/>
      <c r="AV905" s="58"/>
      <c r="AW905" s="58"/>
    </row>
    <row r="906" spans="1:49" ht="15.75" customHeight="1" x14ac:dyDescent="0.2">
      <c r="A906" s="58"/>
      <c r="B906" s="58"/>
      <c r="C906" s="58"/>
      <c r="D906" s="58"/>
      <c r="E906" s="58"/>
      <c r="F906" s="58"/>
      <c r="G906" s="58"/>
      <c r="H906" s="58"/>
      <c r="I906" s="58"/>
      <c r="J906" s="58"/>
      <c r="K906" s="58"/>
      <c r="L906" s="58"/>
      <c r="M906" s="58"/>
      <c r="N906" s="58"/>
      <c r="O906" s="58"/>
      <c r="P906" s="58"/>
      <c r="Q906" s="58"/>
      <c r="R906" s="58"/>
      <c r="S906" s="58"/>
      <c r="T906" s="58"/>
      <c r="U906" s="58"/>
      <c r="V906" s="58"/>
      <c r="W906" s="58"/>
      <c r="X906" s="58"/>
      <c r="Y906" s="58"/>
      <c r="Z906" s="58"/>
      <c r="AA906" s="58"/>
      <c r="AB906" s="58"/>
      <c r="AC906" s="58"/>
      <c r="AD906" s="58"/>
      <c r="AE906" s="58"/>
      <c r="AF906" s="58"/>
      <c r="AG906" s="58"/>
      <c r="AH906" s="58"/>
      <c r="AI906" s="58"/>
      <c r="AJ906" s="58"/>
      <c r="AK906" s="58"/>
      <c r="AL906" s="58"/>
      <c r="AM906" s="58"/>
      <c r="AN906" s="58"/>
      <c r="AO906" s="58"/>
      <c r="AP906" s="58"/>
      <c r="AQ906" s="58"/>
      <c r="AR906" s="58"/>
      <c r="AS906" s="58"/>
      <c r="AT906" s="58"/>
      <c r="AU906" s="58"/>
      <c r="AV906" s="58"/>
      <c r="AW906" s="58"/>
    </row>
    <row r="907" spans="1:49" ht="15.75" customHeight="1" x14ac:dyDescent="0.2">
      <c r="A907" s="58"/>
      <c r="B907" s="58"/>
      <c r="C907" s="58"/>
      <c r="D907" s="58"/>
      <c r="E907" s="58"/>
      <c r="F907" s="58"/>
      <c r="G907" s="58"/>
      <c r="H907" s="58"/>
      <c r="I907" s="58"/>
      <c r="J907" s="58"/>
      <c r="K907" s="58"/>
      <c r="L907" s="58"/>
      <c r="M907" s="58"/>
      <c r="N907" s="58"/>
      <c r="O907" s="58"/>
      <c r="P907" s="58"/>
      <c r="Q907" s="58"/>
      <c r="R907" s="58"/>
      <c r="S907" s="58"/>
      <c r="T907" s="58"/>
      <c r="U907" s="58"/>
      <c r="V907" s="58"/>
      <c r="W907" s="58"/>
      <c r="X907" s="58"/>
      <c r="Y907" s="58"/>
      <c r="Z907" s="58"/>
      <c r="AA907" s="58"/>
      <c r="AB907" s="58"/>
      <c r="AC907" s="58"/>
      <c r="AD907" s="58"/>
      <c r="AE907" s="58"/>
      <c r="AF907" s="58"/>
      <c r="AG907" s="58"/>
      <c r="AH907" s="58"/>
      <c r="AI907" s="58"/>
      <c r="AJ907" s="58"/>
      <c r="AK907" s="58"/>
      <c r="AL907" s="58"/>
      <c r="AM907" s="58"/>
      <c r="AN907" s="58"/>
      <c r="AO907" s="58"/>
      <c r="AP907" s="58"/>
      <c r="AQ907" s="58"/>
      <c r="AR907" s="58"/>
      <c r="AS907" s="58"/>
      <c r="AT907" s="58"/>
      <c r="AU907" s="58"/>
      <c r="AV907" s="58"/>
      <c r="AW907" s="58"/>
    </row>
    <row r="908" spans="1:49" ht="15.75" customHeight="1" x14ac:dyDescent="0.2">
      <c r="A908" s="58"/>
      <c r="B908" s="58"/>
      <c r="C908" s="58"/>
      <c r="D908" s="58"/>
      <c r="E908" s="58"/>
      <c r="F908" s="58"/>
      <c r="G908" s="58"/>
      <c r="H908" s="58"/>
      <c r="I908" s="58"/>
      <c r="J908" s="58"/>
      <c r="K908" s="58"/>
      <c r="L908" s="58"/>
      <c r="M908" s="58"/>
      <c r="N908" s="58"/>
      <c r="O908" s="58"/>
      <c r="P908" s="58"/>
      <c r="Q908" s="58"/>
      <c r="R908" s="58"/>
      <c r="S908" s="58"/>
      <c r="T908" s="58"/>
      <c r="U908" s="58"/>
      <c r="V908" s="58"/>
      <c r="W908" s="58"/>
      <c r="X908" s="58"/>
      <c r="Y908" s="58"/>
      <c r="Z908" s="58"/>
      <c r="AA908" s="58"/>
      <c r="AB908" s="58"/>
      <c r="AC908" s="58"/>
      <c r="AD908" s="58"/>
      <c r="AE908" s="58"/>
      <c r="AF908" s="58"/>
      <c r="AG908" s="58"/>
      <c r="AH908" s="58"/>
      <c r="AI908" s="58"/>
      <c r="AJ908" s="58"/>
      <c r="AK908" s="58"/>
      <c r="AL908" s="58"/>
      <c r="AM908" s="58"/>
      <c r="AN908" s="58"/>
      <c r="AO908" s="58"/>
      <c r="AP908" s="58"/>
      <c r="AQ908" s="58"/>
      <c r="AR908" s="58"/>
      <c r="AS908" s="58"/>
      <c r="AT908" s="58"/>
      <c r="AU908" s="58"/>
      <c r="AV908" s="58"/>
      <c r="AW908" s="58"/>
    </row>
    <row r="909" spans="1:49" ht="15.75" customHeight="1" x14ac:dyDescent="0.2">
      <c r="A909" s="58"/>
      <c r="B909" s="58"/>
      <c r="C909" s="58"/>
      <c r="D909" s="58"/>
      <c r="E909" s="58"/>
      <c r="F909" s="58"/>
      <c r="G909" s="58"/>
      <c r="H909" s="58"/>
      <c r="I909" s="58"/>
      <c r="J909" s="58"/>
      <c r="K909" s="58"/>
      <c r="L909" s="58"/>
      <c r="M909" s="58"/>
      <c r="N909" s="58"/>
      <c r="O909" s="58"/>
      <c r="P909" s="58"/>
      <c r="Q909" s="58"/>
      <c r="R909" s="58"/>
      <c r="S909" s="58"/>
      <c r="T909" s="58"/>
      <c r="U909" s="58"/>
      <c r="V909" s="58"/>
      <c r="W909" s="58"/>
      <c r="X909" s="58"/>
      <c r="Y909" s="58"/>
      <c r="Z909" s="58"/>
      <c r="AA909" s="58"/>
      <c r="AB909" s="58"/>
      <c r="AC909" s="58"/>
      <c r="AD909" s="58"/>
      <c r="AE909" s="58"/>
      <c r="AF909" s="58"/>
      <c r="AG909" s="58"/>
      <c r="AH909" s="58"/>
      <c r="AI909" s="58"/>
      <c r="AJ909" s="58"/>
      <c r="AK909" s="58"/>
      <c r="AL909" s="58"/>
      <c r="AM909" s="58"/>
      <c r="AN909" s="58"/>
      <c r="AO909" s="58"/>
      <c r="AP909" s="58"/>
      <c r="AQ909" s="58"/>
      <c r="AR909" s="58"/>
      <c r="AS909" s="58"/>
      <c r="AT909" s="58"/>
      <c r="AU909" s="58"/>
      <c r="AV909" s="58"/>
      <c r="AW909" s="58"/>
    </row>
    <row r="910" spans="1:49" ht="15.75" customHeight="1" x14ac:dyDescent="0.2">
      <c r="A910" s="58"/>
      <c r="B910" s="58"/>
      <c r="C910" s="58"/>
      <c r="D910" s="58"/>
      <c r="E910" s="58"/>
      <c r="F910" s="58"/>
      <c r="G910" s="58"/>
      <c r="H910" s="58"/>
      <c r="I910" s="58"/>
      <c r="J910" s="58"/>
      <c r="K910" s="58"/>
      <c r="L910" s="58"/>
      <c r="M910" s="58"/>
      <c r="N910" s="58"/>
      <c r="O910" s="58"/>
      <c r="P910" s="58"/>
      <c r="Q910" s="58"/>
      <c r="R910" s="58"/>
      <c r="S910" s="58"/>
      <c r="T910" s="58"/>
      <c r="U910" s="58"/>
      <c r="V910" s="58"/>
      <c r="W910" s="58"/>
      <c r="X910" s="58"/>
      <c r="Y910" s="58"/>
      <c r="Z910" s="58"/>
      <c r="AA910" s="58"/>
      <c r="AB910" s="58"/>
      <c r="AC910" s="58"/>
      <c r="AD910" s="58"/>
      <c r="AE910" s="58"/>
      <c r="AF910" s="58"/>
      <c r="AG910" s="58"/>
      <c r="AH910" s="58"/>
      <c r="AI910" s="58"/>
      <c r="AJ910" s="58"/>
      <c r="AK910" s="58"/>
      <c r="AL910" s="58"/>
      <c r="AM910" s="58"/>
      <c r="AN910" s="58"/>
      <c r="AO910" s="58"/>
      <c r="AP910" s="58"/>
      <c r="AQ910" s="58"/>
      <c r="AR910" s="58"/>
      <c r="AS910" s="58"/>
      <c r="AT910" s="58"/>
      <c r="AU910" s="58"/>
      <c r="AV910" s="58"/>
      <c r="AW910" s="58"/>
    </row>
    <row r="911" spans="1:49" ht="15.75" customHeight="1" x14ac:dyDescent="0.2">
      <c r="A911" s="58"/>
      <c r="B911" s="58"/>
      <c r="C911" s="58"/>
      <c r="D911" s="58"/>
      <c r="E911" s="58"/>
      <c r="F911" s="58"/>
      <c r="G911" s="58"/>
      <c r="H911" s="58"/>
      <c r="I911" s="58"/>
      <c r="J911" s="58"/>
      <c r="K911" s="58"/>
      <c r="L911" s="58"/>
      <c r="M911" s="58"/>
      <c r="N911" s="58"/>
      <c r="O911" s="58"/>
      <c r="P911" s="58"/>
      <c r="Q911" s="58"/>
      <c r="R911" s="58"/>
      <c r="S911" s="58"/>
      <c r="T911" s="58"/>
      <c r="U911" s="58"/>
      <c r="V911" s="58"/>
      <c r="W911" s="58"/>
      <c r="X911" s="58"/>
      <c r="Y911" s="58"/>
      <c r="Z911" s="58"/>
      <c r="AA911" s="58"/>
      <c r="AB911" s="58"/>
      <c r="AC911" s="58"/>
      <c r="AD911" s="58"/>
      <c r="AE911" s="58"/>
      <c r="AF911" s="58"/>
      <c r="AG911" s="58"/>
      <c r="AH911" s="58"/>
      <c r="AI911" s="58"/>
      <c r="AJ911" s="58"/>
      <c r="AK911" s="58"/>
      <c r="AL911" s="58"/>
      <c r="AM911" s="58"/>
      <c r="AN911" s="58"/>
      <c r="AO911" s="58"/>
      <c r="AP911" s="58"/>
      <c r="AQ911" s="58"/>
      <c r="AR911" s="58"/>
      <c r="AS911" s="58"/>
      <c r="AT911" s="58"/>
      <c r="AU911" s="58"/>
      <c r="AV911" s="58"/>
      <c r="AW911" s="58"/>
    </row>
    <row r="912" spans="1:49" ht="15.75" customHeight="1" x14ac:dyDescent="0.2">
      <c r="A912" s="58"/>
      <c r="B912" s="58"/>
      <c r="C912" s="58"/>
      <c r="D912" s="58"/>
      <c r="E912" s="58"/>
      <c r="F912" s="58"/>
      <c r="G912" s="58"/>
      <c r="H912" s="58"/>
      <c r="I912" s="58"/>
      <c r="J912" s="58"/>
      <c r="K912" s="58"/>
      <c r="L912" s="58"/>
      <c r="M912" s="58"/>
      <c r="N912" s="58"/>
      <c r="O912" s="58"/>
      <c r="P912" s="58"/>
      <c r="Q912" s="58"/>
      <c r="R912" s="58"/>
      <c r="S912" s="58"/>
      <c r="T912" s="58"/>
      <c r="U912" s="58"/>
      <c r="V912" s="58"/>
      <c r="W912" s="58"/>
      <c r="X912" s="58"/>
      <c r="Y912" s="58"/>
      <c r="Z912" s="58"/>
      <c r="AA912" s="58"/>
      <c r="AB912" s="58"/>
      <c r="AC912" s="58"/>
      <c r="AD912" s="58"/>
      <c r="AE912" s="58"/>
      <c r="AF912" s="58"/>
      <c r="AG912" s="58"/>
      <c r="AH912" s="58"/>
      <c r="AI912" s="58"/>
      <c r="AJ912" s="58"/>
      <c r="AK912" s="58"/>
      <c r="AL912" s="58"/>
      <c r="AM912" s="58"/>
      <c r="AN912" s="58"/>
      <c r="AO912" s="58"/>
      <c r="AP912" s="58"/>
      <c r="AQ912" s="58"/>
      <c r="AR912" s="58"/>
      <c r="AS912" s="58"/>
      <c r="AT912" s="58"/>
      <c r="AU912" s="58"/>
      <c r="AV912" s="58"/>
      <c r="AW912" s="58"/>
    </row>
    <row r="913" spans="1:49" ht="15.75" customHeight="1" x14ac:dyDescent="0.2">
      <c r="A913" s="58"/>
      <c r="B913" s="58"/>
      <c r="C913" s="58"/>
      <c r="D913" s="58"/>
      <c r="E913" s="58"/>
      <c r="F913" s="58"/>
      <c r="G913" s="58"/>
      <c r="H913" s="58"/>
      <c r="I913" s="58"/>
      <c r="J913" s="58"/>
      <c r="K913" s="58"/>
      <c r="L913" s="58"/>
      <c r="M913" s="58"/>
      <c r="N913" s="58"/>
      <c r="O913" s="58"/>
      <c r="P913" s="58"/>
      <c r="Q913" s="58"/>
      <c r="R913" s="58"/>
      <c r="S913" s="58"/>
      <c r="T913" s="58"/>
      <c r="U913" s="58"/>
      <c r="V913" s="58"/>
      <c r="W913" s="58"/>
      <c r="X913" s="58"/>
      <c r="Y913" s="58"/>
      <c r="Z913" s="58"/>
      <c r="AA913" s="58"/>
      <c r="AB913" s="58"/>
      <c r="AC913" s="58"/>
      <c r="AD913" s="58"/>
      <c r="AE913" s="58"/>
      <c r="AF913" s="58"/>
      <c r="AG913" s="58"/>
      <c r="AH913" s="58"/>
      <c r="AI913" s="58"/>
      <c r="AJ913" s="58"/>
      <c r="AK913" s="58"/>
      <c r="AL913" s="58"/>
      <c r="AM913" s="58"/>
      <c r="AN913" s="58"/>
      <c r="AO913" s="58"/>
      <c r="AP913" s="58"/>
      <c r="AQ913" s="58"/>
      <c r="AR913" s="58"/>
      <c r="AS913" s="58"/>
      <c r="AT913" s="58"/>
      <c r="AU913" s="58"/>
      <c r="AV913" s="58"/>
      <c r="AW913" s="58"/>
    </row>
    <row r="914" spans="1:49" ht="15.75" customHeight="1" x14ac:dyDescent="0.2">
      <c r="A914" s="58"/>
      <c r="B914" s="58"/>
      <c r="C914" s="58"/>
      <c r="D914" s="58"/>
      <c r="E914" s="58"/>
      <c r="F914" s="58"/>
      <c r="G914" s="58"/>
      <c r="H914" s="58"/>
      <c r="I914" s="58"/>
      <c r="J914" s="58"/>
      <c r="K914" s="58"/>
      <c r="L914" s="58"/>
      <c r="M914" s="58"/>
      <c r="N914" s="58"/>
      <c r="O914" s="58"/>
      <c r="P914" s="58"/>
      <c r="Q914" s="58"/>
      <c r="R914" s="58"/>
      <c r="S914" s="58"/>
      <c r="T914" s="58"/>
      <c r="U914" s="58"/>
      <c r="V914" s="58"/>
      <c r="W914" s="58"/>
      <c r="X914" s="58"/>
      <c r="Y914" s="58"/>
      <c r="Z914" s="58"/>
      <c r="AA914" s="58"/>
      <c r="AB914" s="58"/>
      <c r="AC914" s="58"/>
      <c r="AD914" s="58"/>
      <c r="AE914" s="58"/>
      <c r="AF914" s="58"/>
      <c r="AG914" s="58"/>
      <c r="AH914" s="58"/>
      <c r="AI914" s="58"/>
      <c r="AJ914" s="58"/>
      <c r="AK914" s="58"/>
      <c r="AL914" s="58"/>
      <c r="AM914" s="58"/>
      <c r="AN914" s="58"/>
      <c r="AO914" s="58"/>
      <c r="AP914" s="58"/>
      <c r="AQ914" s="58"/>
      <c r="AR914" s="58"/>
      <c r="AS914" s="58"/>
      <c r="AT914" s="58"/>
      <c r="AU914" s="58"/>
      <c r="AV914" s="58"/>
      <c r="AW914" s="58"/>
    </row>
    <row r="915" spans="1:49" ht="15.75" customHeight="1" x14ac:dyDescent="0.2">
      <c r="A915" s="58"/>
      <c r="B915" s="58"/>
      <c r="C915" s="58"/>
      <c r="D915" s="58"/>
      <c r="E915" s="58"/>
      <c r="F915" s="58"/>
      <c r="G915" s="58"/>
      <c r="H915" s="58"/>
      <c r="I915" s="58"/>
      <c r="J915" s="58"/>
      <c r="K915" s="58"/>
      <c r="L915" s="58"/>
      <c r="M915" s="58"/>
      <c r="N915" s="58"/>
      <c r="O915" s="58"/>
      <c r="P915" s="58"/>
      <c r="Q915" s="58"/>
      <c r="R915" s="58"/>
      <c r="S915" s="58"/>
      <c r="T915" s="58"/>
      <c r="U915" s="58"/>
      <c r="V915" s="58"/>
      <c r="W915" s="58"/>
      <c r="X915" s="58"/>
      <c r="Y915" s="58"/>
      <c r="Z915" s="58"/>
      <c r="AA915" s="58"/>
      <c r="AB915" s="58"/>
      <c r="AC915" s="58"/>
      <c r="AD915" s="58"/>
      <c r="AE915" s="58"/>
      <c r="AF915" s="58"/>
      <c r="AG915" s="58"/>
      <c r="AH915" s="58"/>
      <c r="AI915" s="58"/>
      <c r="AJ915" s="58"/>
      <c r="AK915" s="58"/>
      <c r="AL915" s="58"/>
      <c r="AM915" s="58"/>
      <c r="AN915" s="58"/>
      <c r="AO915" s="58"/>
      <c r="AP915" s="58"/>
      <c r="AQ915" s="58"/>
      <c r="AR915" s="58"/>
      <c r="AS915" s="58"/>
      <c r="AT915" s="58"/>
      <c r="AU915" s="58"/>
      <c r="AV915" s="58"/>
      <c r="AW915" s="58"/>
    </row>
    <row r="916" spans="1:49" ht="15.75" customHeight="1" x14ac:dyDescent="0.2">
      <c r="A916" s="58"/>
      <c r="B916" s="58"/>
      <c r="C916" s="58"/>
      <c r="D916" s="58"/>
      <c r="E916" s="58"/>
      <c r="F916" s="58"/>
      <c r="G916" s="58"/>
      <c r="H916" s="58"/>
      <c r="I916" s="58"/>
      <c r="J916" s="58"/>
      <c r="K916" s="58"/>
      <c r="L916" s="58"/>
      <c r="M916" s="58"/>
      <c r="N916" s="58"/>
      <c r="O916" s="58"/>
      <c r="P916" s="58"/>
      <c r="Q916" s="58"/>
      <c r="R916" s="58"/>
      <c r="S916" s="58"/>
      <c r="T916" s="58"/>
      <c r="U916" s="58"/>
      <c r="V916" s="58"/>
      <c r="W916" s="58"/>
      <c r="X916" s="58"/>
      <c r="Y916" s="58"/>
      <c r="Z916" s="58"/>
      <c r="AA916" s="58"/>
      <c r="AB916" s="58"/>
      <c r="AC916" s="58"/>
      <c r="AD916" s="58"/>
      <c r="AE916" s="58"/>
      <c r="AF916" s="58"/>
      <c r="AG916" s="58"/>
      <c r="AH916" s="58"/>
      <c r="AI916" s="58"/>
      <c r="AJ916" s="58"/>
      <c r="AK916" s="58"/>
      <c r="AL916" s="58"/>
      <c r="AM916" s="58"/>
      <c r="AN916" s="58"/>
      <c r="AO916" s="58"/>
      <c r="AP916" s="58"/>
      <c r="AQ916" s="58"/>
      <c r="AR916" s="58"/>
      <c r="AS916" s="58"/>
      <c r="AT916" s="58"/>
      <c r="AU916" s="58"/>
      <c r="AV916" s="58"/>
      <c r="AW916" s="58"/>
    </row>
    <row r="917" spans="1:49" ht="15.75" customHeight="1" x14ac:dyDescent="0.2">
      <c r="A917" s="58"/>
      <c r="B917" s="58"/>
      <c r="C917" s="58"/>
      <c r="D917" s="58"/>
      <c r="E917" s="58"/>
      <c r="F917" s="58"/>
      <c r="G917" s="58"/>
      <c r="H917" s="58"/>
      <c r="I917" s="58"/>
      <c r="J917" s="58"/>
      <c r="K917" s="58"/>
      <c r="L917" s="58"/>
      <c r="M917" s="58"/>
      <c r="N917" s="58"/>
      <c r="O917" s="58"/>
      <c r="P917" s="58"/>
      <c r="Q917" s="58"/>
      <c r="R917" s="58"/>
      <c r="S917" s="58"/>
      <c r="T917" s="58"/>
      <c r="U917" s="58"/>
      <c r="V917" s="58"/>
      <c r="W917" s="58"/>
      <c r="X917" s="58"/>
      <c r="Y917" s="58"/>
      <c r="Z917" s="58"/>
      <c r="AA917" s="58"/>
      <c r="AB917" s="58"/>
      <c r="AC917" s="58"/>
      <c r="AD917" s="58"/>
      <c r="AE917" s="58"/>
      <c r="AF917" s="58"/>
      <c r="AG917" s="58"/>
      <c r="AH917" s="58"/>
      <c r="AI917" s="58"/>
      <c r="AJ917" s="58"/>
      <c r="AK917" s="58"/>
      <c r="AL917" s="58"/>
      <c r="AM917" s="58"/>
      <c r="AN917" s="58"/>
      <c r="AO917" s="58"/>
      <c r="AP917" s="58"/>
      <c r="AQ917" s="58"/>
      <c r="AR917" s="58"/>
      <c r="AS917" s="58"/>
      <c r="AT917" s="58"/>
      <c r="AU917" s="58"/>
      <c r="AV917" s="58"/>
      <c r="AW917" s="58"/>
    </row>
    <row r="918" spans="1:49" ht="15.75" customHeight="1" x14ac:dyDescent="0.2">
      <c r="A918" s="58"/>
      <c r="B918" s="58"/>
      <c r="C918" s="58"/>
      <c r="D918" s="58"/>
      <c r="E918" s="58"/>
      <c r="F918" s="58"/>
      <c r="G918" s="58"/>
      <c r="H918" s="58"/>
      <c r="I918" s="58"/>
      <c r="J918" s="58"/>
      <c r="K918" s="58"/>
      <c r="L918" s="58"/>
      <c r="M918" s="58"/>
      <c r="N918" s="58"/>
      <c r="O918" s="58"/>
      <c r="P918" s="58"/>
      <c r="Q918" s="58"/>
      <c r="R918" s="58"/>
      <c r="S918" s="58"/>
      <c r="T918" s="58"/>
      <c r="U918" s="58"/>
      <c r="V918" s="58"/>
      <c r="W918" s="58"/>
      <c r="X918" s="58"/>
      <c r="Y918" s="58"/>
      <c r="Z918" s="58"/>
      <c r="AA918" s="58"/>
      <c r="AB918" s="58"/>
      <c r="AC918" s="58"/>
      <c r="AD918" s="58"/>
      <c r="AE918" s="58"/>
      <c r="AF918" s="58"/>
      <c r="AG918" s="58"/>
      <c r="AH918" s="58"/>
      <c r="AI918" s="58"/>
      <c r="AJ918" s="58"/>
      <c r="AK918" s="58"/>
      <c r="AL918" s="58"/>
      <c r="AM918" s="58"/>
      <c r="AN918" s="58"/>
      <c r="AO918" s="58"/>
      <c r="AP918" s="58"/>
      <c r="AQ918" s="58"/>
      <c r="AR918" s="58"/>
      <c r="AS918" s="58"/>
      <c r="AT918" s="58"/>
      <c r="AU918" s="58"/>
      <c r="AV918" s="58"/>
      <c r="AW918" s="58"/>
    </row>
    <row r="919" spans="1:49" ht="15.75" customHeight="1" x14ac:dyDescent="0.2">
      <c r="A919" s="58"/>
      <c r="B919" s="58"/>
      <c r="C919" s="58"/>
      <c r="D919" s="58"/>
      <c r="E919" s="58"/>
      <c r="F919" s="58"/>
      <c r="G919" s="58"/>
      <c r="H919" s="58"/>
      <c r="I919" s="58"/>
      <c r="J919" s="58"/>
      <c r="K919" s="58"/>
      <c r="L919" s="58"/>
      <c r="M919" s="58"/>
      <c r="N919" s="58"/>
      <c r="O919" s="58"/>
      <c r="P919" s="58"/>
      <c r="Q919" s="58"/>
      <c r="R919" s="58"/>
      <c r="S919" s="58"/>
      <c r="T919" s="58"/>
      <c r="U919" s="58"/>
      <c r="V919" s="58"/>
      <c r="W919" s="58"/>
      <c r="X919" s="58"/>
      <c r="Y919" s="58"/>
      <c r="Z919" s="58"/>
      <c r="AA919" s="58"/>
      <c r="AB919" s="58"/>
      <c r="AC919" s="58"/>
      <c r="AD919" s="58"/>
      <c r="AE919" s="58"/>
      <c r="AF919" s="58"/>
      <c r="AG919" s="58"/>
      <c r="AH919" s="58"/>
      <c r="AI919" s="58"/>
      <c r="AJ919" s="58"/>
      <c r="AK919" s="58"/>
      <c r="AL919" s="58"/>
      <c r="AM919" s="58"/>
      <c r="AN919" s="58"/>
      <c r="AO919" s="58"/>
      <c r="AP919" s="58"/>
      <c r="AQ919" s="58"/>
      <c r="AR919" s="58"/>
      <c r="AS919" s="58"/>
      <c r="AT919" s="58"/>
      <c r="AU919" s="58"/>
      <c r="AV919" s="58"/>
      <c r="AW919" s="58"/>
    </row>
    <row r="920" spans="1:49" ht="15.75" customHeight="1" x14ac:dyDescent="0.2">
      <c r="A920" s="58"/>
      <c r="B920" s="58"/>
      <c r="C920" s="58"/>
      <c r="D920" s="58"/>
      <c r="E920" s="58"/>
      <c r="F920" s="58"/>
      <c r="G920" s="58"/>
      <c r="H920" s="58"/>
      <c r="I920" s="58"/>
      <c r="J920" s="58"/>
      <c r="K920" s="58"/>
      <c r="L920" s="58"/>
      <c r="M920" s="58"/>
      <c r="N920" s="58"/>
      <c r="O920" s="58"/>
      <c r="P920" s="58"/>
      <c r="Q920" s="58"/>
      <c r="R920" s="58"/>
      <c r="S920" s="58"/>
      <c r="T920" s="58"/>
      <c r="U920" s="58"/>
      <c r="V920" s="58"/>
      <c r="W920" s="58"/>
      <c r="X920" s="58"/>
      <c r="Y920" s="58"/>
      <c r="Z920" s="58"/>
      <c r="AA920" s="58"/>
      <c r="AB920" s="58"/>
      <c r="AC920" s="58"/>
      <c r="AD920" s="58"/>
      <c r="AE920" s="58"/>
      <c r="AF920" s="58"/>
      <c r="AG920" s="58"/>
      <c r="AH920" s="58"/>
      <c r="AI920" s="58"/>
      <c r="AJ920" s="58"/>
      <c r="AK920" s="58"/>
      <c r="AL920" s="58"/>
      <c r="AM920" s="58"/>
      <c r="AN920" s="58"/>
      <c r="AO920" s="58"/>
      <c r="AP920" s="58"/>
      <c r="AQ920" s="58"/>
      <c r="AR920" s="58"/>
      <c r="AS920" s="58"/>
      <c r="AT920" s="58"/>
      <c r="AU920" s="58"/>
      <c r="AV920" s="58"/>
      <c r="AW920" s="58"/>
    </row>
    <row r="921" spans="1:49" ht="15.75" customHeight="1" x14ac:dyDescent="0.2">
      <c r="A921" s="58"/>
      <c r="B921" s="58"/>
      <c r="C921" s="58"/>
      <c r="D921" s="58"/>
      <c r="E921" s="58"/>
      <c r="F921" s="58"/>
      <c r="G921" s="58"/>
      <c r="H921" s="58"/>
      <c r="I921" s="58"/>
      <c r="J921" s="58"/>
      <c r="K921" s="58"/>
      <c r="L921" s="58"/>
      <c r="M921" s="58"/>
      <c r="N921" s="58"/>
      <c r="O921" s="58"/>
      <c r="P921" s="58"/>
      <c r="Q921" s="58"/>
      <c r="R921" s="58"/>
      <c r="S921" s="58"/>
      <c r="T921" s="58"/>
      <c r="U921" s="58"/>
      <c r="V921" s="58"/>
      <c r="W921" s="58"/>
      <c r="X921" s="58"/>
      <c r="Y921" s="58"/>
      <c r="Z921" s="58"/>
      <c r="AA921" s="58"/>
      <c r="AB921" s="58"/>
      <c r="AC921" s="58"/>
      <c r="AD921" s="58"/>
      <c r="AE921" s="58"/>
      <c r="AF921" s="58"/>
      <c r="AG921" s="58"/>
      <c r="AH921" s="58"/>
      <c r="AI921" s="58"/>
      <c r="AJ921" s="58"/>
      <c r="AK921" s="58"/>
      <c r="AL921" s="58"/>
      <c r="AM921" s="58"/>
      <c r="AN921" s="58"/>
      <c r="AO921" s="58"/>
      <c r="AP921" s="58"/>
      <c r="AQ921" s="58"/>
      <c r="AR921" s="58"/>
      <c r="AS921" s="58"/>
      <c r="AT921" s="58"/>
      <c r="AU921" s="58"/>
      <c r="AV921" s="58"/>
      <c r="AW921" s="58"/>
    </row>
    <row r="922" spans="1:49" ht="15.75" customHeight="1" x14ac:dyDescent="0.2">
      <c r="A922" s="58"/>
      <c r="B922" s="58"/>
      <c r="C922" s="58"/>
      <c r="D922" s="58"/>
      <c r="E922" s="58"/>
      <c r="F922" s="58"/>
      <c r="G922" s="58"/>
      <c r="H922" s="58"/>
      <c r="I922" s="58"/>
      <c r="J922" s="58"/>
      <c r="K922" s="58"/>
      <c r="L922" s="58"/>
      <c r="M922" s="58"/>
      <c r="N922" s="58"/>
      <c r="O922" s="58"/>
      <c r="P922" s="58"/>
      <c r="Q922" s="58"/>
      <c r="R922" s="58"/>
      <c r="S922" s="58"/>
      <c r="T922" s="58"/>
      <c r="U922" s="58"/>
      <c r="V922" s="58"/>
      <c r="W922" s="58"/>
      <c r="X922" s="58"/>
      <c r="Y922" s="58"/>
      <c r="Z922" s="58"/>
      <c r="AA922" s="58"/>
      <c r="AB922" s="58"/>
      <c r="AC922" s="58"/>
      <c r="AD922" s="58"/>
      <c r="AE922" s="58"/>
      <c r="AF922" s="58"/>
      <c r="AG922" s="58"/>
      <c r="AH922" s="58"/>
      <c r="AI922" s="58"/>
      <c r="AJ922" s="58"/>
      <c r="AK922" s="58"/>
      <c r="AL922" s="58"/>
      <c r="AM922" s="58"/>
      <c r="AN922" s="58"/>
      <c r="AO922" s="58"/>
      <c r="AP922" s="58"/>
      <c r="AQ922" s="58"/>
      <c r="AR922" s="58"/>
      <c r="AS922" s="58"/>
      <c r="AT922" s="58"/>
      <c r="AU922" s="58"/>
      <c r="AV922" s="58"/>
      <c r="AW922" s="58"/>
    </row>
    <row r="923" spans="1:49" ht="15.75" customHeight="1" x14ac:dyDescent="0.2">
      <c r="A923" s="58"/>
      <c r="B923" s="58"/>
      <c r="C923" s="58"/>
      <c r="D923" s="58"/>
      <c r="E923" s="58"/>
      <c r="F923" s="58"/>
      <c r="G923" s="58"/>
      <c r="H923" s="58"/>
      <c r="I923" s="58"/>
      <c r="J923" s="58"/>
      <c r="K923" s="58"/>
      <c r="L923" s="58"/>
      <c r="M923" s="58"/>
      <c r="N923" s="58"/>
      <c r="O923" s="58"/>
      <c r="P923" s="58"/>
      <c r="Q923" s="58"/>
      <c r="R923" s="58"/>
      <c r="S923" s="58"/>
      <c r="T923" s="58"/>
      <c r="U923" s="58"/>
      <c r="V923" s="58"/>
      <c r="W923" s="58"/>
      <c r="X923" s="58"/>
      <c r="Y923" s="58"/>
      <c r="Z923" s="58"/>
      <c r="AA923" s="58"/>
      <c r="AB923" s="58"/>
      <c r="AC923" s="58"/>
      <c r="AD923" s="58"/>
      <c r="AE923" s="58"/>
      <c r="AF923" s="58"/>
      <c r="AG923" s="58"/>
      <c r="AH923" s="58"/>
      <c r="AI923" s="58"/>
      <c r="AJ923" s="58"/>
      <c r="AK923" s="58"/>
      <c r="AL923" s="58"/>
      <c r="AM923" s="58"/>
      <c r="AN923" s="58"/>
      <c r="AO923" s="58"/>
      <c r="AP923" s="58"/>
      <c r="AQ923" s="58"/>
      <c r="AR923" s="58"/>
      <c r="AS923" s="58"/>
      <c r="AT923" s="58"/>
      <c r="AU923" s="58"/>
      <c r="AV923" s="58"/>
      <c r="AW923" s="58"/>
    </row>
    <row r="924" spans="1:49" ht="15.75" customHeight="1" x14ac:dyDescent="0.2">
      <c r="A924" s="58"/>
      <c r="B924" s="58"/>
      <c r="C924" s="58"/>
      <c r="D924" s="58"/>
      <c r="E924" s="58"/>
      <c r="F924" s="58"/>
      <c r="G924" s="58"/>
      <c r="H924" s="58"/>
      <c r="I924" s="58"/>
      <c r="J924" s="58"/>
      <c r="K924" s="58"/>
      <c r="L924" s="58"/>
      <c r="M924" s="58"/>
      <c r="N924" s="58"/>
      <c r="O924" s="58"/>
      <c r="P924" s="58"/>
      <c r="Q924" s="58"/>
      <c r="R924" s="58"/>
      <c r="S924" s="58"/>
      <c r="T924" s="58"/>
      <c r="U924" s="58"/>
      <c r="V924" s="58"/>
      <c r="W924" s="58"/>
      <c r="X924" s="58"/>
      <c r="Y924" s="58"/>
      <c r="Z924" s="58"/>
      <c r="AA924" s="58"/>
      <c r="AB924" s="58"/>
      <c r="AC924" s="58"/>
      <c r="AD924" s="58"/>
      <c r="AE924" s="58"/>
      <c r="AF924" s="58"/>
      <c r="AG924" s="58"/>
      <c r="AH924" s="58"/>
      <c r="AI924" s="58"/>
      <c r="AJ924" s="58"/>
      <c r="AK924" s="58"/>
      <c r="AL924" s="58"/>
      <c r="AM924" s="58"/>
      <c r="AN924" s="58"/>
      <c r="AO924" s="58"/>
      <c r="AP924" s="58"/>
      <c r="AQ924" s="58"/>
      <c r="AR924" s="58"/>
      <c r="AS924" s="58"/>
      <c r="AT924" s="58"/>
      <c r="AU924" s="58"/>
      <c r="AV924" s="58"/>
      <c r="AW924" s="58"/>
    </row>
    <row r="925" spans="1:49" ht="15.75" customHeight="1" x14ac:dyDescent="0.2">
      <c r="A925" s="58"/>
      <c r="B925" s="58"/>
      <c r="C925" s="58"/>
      <c r="D925" s="58"/>
      <c r="E925" s="58"/>
      <c r="F925" s="58"/>
      <c r="G925" s="58"/>
      <c r="H925" s="58"/>
      <c r="I925" s="58"/>
      <c r="J925" s="58"/>
      <c r="K925" s="58"/>
      <c r="L925" s="58"/>
      <c r="M925" s="58"/>
      <c r="N925" s="58"/>
      <c r="O925" s="58"/>
      <c r="P925" s="58"/>
      <c r="Q925" s="58"/>
      <c r="R925" s="58"/>
      <c r="S925" s="58"/>
      <c r="T925" s="58"/>
      <c r="U925" s="58"/>
      <c r="V925" s="58"/>
      <c r="W925" s="58"/>
      <c r="X925" s="58"/>
      <c r="Y925" s="58"/>
      <c r="Z925" s="58"/>
      <c r="AA925" s="58"/>
      <c r="AB925" s="58"/>
      <c r="AC925" s="58"/>
      <c r="AD925" s="58"/>
      <c r="AE925" s="58"/>
      <c r="AF925" s="58"/>
      <c r="AG925" s="58"/>
      <c r="AH925" s="58"/>
      <c r="AI925" s="58"/>
      <c r="AJ925" s="58"/>
      <c r="AK925" s="58"/>
      <c r="AL925" s="58"/>
      <c r="AM925" s="58"/>
      <c r="AN925" s="58"/>
      <c r="AO925" s="58"/>
      <c r="AP925" s="58"/>
      <c r="AQ925" s="58"/>
      <c r="AR925" s="58"/>
      <c r="AS925" s="58"/>
      <c r="AT925" s="58"/>
      <c r="AU925" s="58"/>
      <c r="AV925" s="58"/>
      <c r="AW925" s="58"/>
    </row>
    <row r="926" spans="1:49" ht="15.75" customHeight="1" x14ac:dyDescent="0.2">
      <c r="A926" s="58"/>
      <c r="B926" s="58"/>
      <c r="C926" s="58"/>
      <c r="D926" s="58"/>
      <c r="E926" s="58"/>
      <c r="F926" s="58"/>
      <c r="G926" s="58"/>
      <c r="H926" s="58"/>
      <c r="I926" s="58"/>
      <c r="J926" s="58"/>
      <c r="K926" s="58"/>
      <c r="L926" s="58"/>
      <c r="M926" s="58"/>
      <c r="N926" s="58"/>
      <c r="O926" s="58"/>
      <c r="P926" s="58"/>
      <c r="Q926" s="58"/>
      <c r="R926" s="58"/>
      <c r="S926" s="58"/>
      <c r="T926" s="58"/>
      <c r="U926" s="58"/>
      <c r="V926" s="58"/>
      <c r="W926" s="58"/>
      <c r="X926" s="58"/>
      <c r="Y926" s="58"/>
      <c r="Z926" s="58"/>
      <c r="AA926" s="58"/>
      <c r="AB926" s="58"/>
      <c r="AC926" s="58"/>
      <c r="AD926" s="58"/>
      <c r="AE926" s="58"/>
      <c r="AF926" s="58"/>
      <c r="AG926" s="58"/>
      <c r="AH926" s="58"/>
      <c r="AI926" s="58"/>
      <c r="AJ926" s="58"/>
      <c r="AK926" s="58"/>
      <c r="AL926" s="58"/>
      <c r="AM926" s="58"/>
      <c r="AN926" s="58"/>
      <c r="AO926" s="58"/>
      <c r="AP926" s="58"/>
      <c r="AQ926" s="58"/>
      <c r="AR926" s="58"/>
      <c r="AS926" s="58"/>
      <c r="AT926" s="58"/>
      <c r="AU926" s="58"/>
      <c r="AV926" s="58"/>
      <c r="AW926" s="58"/>
    </row>
    <row r="927" spans="1:49" ht="15.75" customHeight="1" x14ac:dyDescent="0.2">
      <c r="A927" s="58"/>
      <c r="B927" s="58"/>
      <c r="C927" s="58"/>
      <c r="D927" s="58"/>
      <c r="E927" s="58"/>
      <c r="F927" s="58"/>
      <c r="G927" s="58"/>
      <c r="H927" s="58"/>
      <c r="I927" s="58"/>
      <c r="J927" s="58"/>
      <c r="K927" s="58"/>
      <c r="L927" s="58"/>
      <c r="M927" s="58"/>
      <c r="N927" s="58"/>
      <c r="O927" s="58"/>
      <c r="P927" s="58"/>
      <c r="Q927" s="58"/>
      <c r="R927" s="58"/>
      <c r="S927" s="58"/>
      <c r="T927" s="58"/>
      <c r="U927" s="58"/>
      <c r="V927" s="58"/>
      <c r="W927" s="58"/>
      <c r="X927" s="58"/>
      <c r="Y927" s="58"/>
      <c r="Z927" s="58"/>
      <c r="AA927" s="58"/>
      <c r="AB927" s="58"/>
      <c r="AC927" s="58"/>
      <c r="AD927" s="58"/>
      <c r="AE927" s="58"/>
      <c r="AF927" s="58"/>
      <c r="AG927" s="58"/>
      <c r="AH927" s="58"/>
      <c r="AI927" s="58"/>
      <c r="AJ927" s="58"/>
      <c r="AK927" s="58"/>
      <c r="AL927" s="58"/>
      <c r="AM927" s="58"/>
      <c r="AN927" s="58"/>
      <c r="AO927" s="58"/>
      <c r="AP927" s="58"/>
      <c r="AQ927" s="58"/>
      <c r="AR927" s="58"/>
      <c r="AS927" s="58"/>
      <c r="AT927" s="58"/>
      <c r="AU927" s="58"/>
      <c r="AV927" s="58"/>
      <c r="AW927" s="58"/>
    </row>
    <row r="928" spans="1:49" ht="15.75" customHeight="1" x14ac:dyDescent="0.2">
      <c r="A928" s="58"/>
      <c r="B928" s="58"/>
      <c r="C928" s="58"/>
      <c r="D928" s="58"/>
      <c r="E928" s="58"/>
      <c r="F928" s="58"/>
      <c r="G928" s="58"/>
      <c r="H928" s="58"/>
      <c r="I928" s="58"/>
      <c r="J928" s="58"/>
      <c r="K928" s="58"/>
      <c r="L928" s="58"/>
      <c r="M928" s="58"/>
      <c r="N928" s="58"/>
      <c r="O928" s="58"/>
      <c r="P928" s="58"/>
      <c r="Q928" s="58"/>
      <c r="R928" s="58"/>
      <c r="S928" s="58"/>
      <c r="T928" s="58"/>
      <c r="U928" s="58"/>
      <c r="V928" s="58"/>
      <c r="W928" s="58"/>
      <c r="X928" s="58"/>
      <c r="Y928" s="58"/>
      <c r="Z928" s="58"/>
      <c r="AA928" s="58"/>
      <c r="AB928" s="58"/>
      <c r="AC928" s="58"/>
      <c r="AD928" s="58"/>
      <c r="AE928" s="58"/>
      <c r="AF928" s="58"/>
      <c r="AG928" s="58"/>
      <c r="AH928" s="58"/>
      <c r="AI928" s="58"/>
      <c r="AJ928" s="58"/>
      <c r="AK928" s="58"/>
      <c r="AL928" s="58"/>
      <c r="AM928" s="58"/>
      <c r="AN928" s="58"/>
      <c r="AO928" s="58"/>
      <c r="AP928" s="58"/>
      <c r="AQ928" s="58"/>
      <c r="AR928" s="58"/>
      <c r="AS928" s="58"/>
      <c r="AT928" s="58"/>
      <c r="AU928" s="58"/>
      <c r="AV928" s="58"/>
      <c r="AW928" s="58"/>
    </row>
    <row r="929" spans="1:49" ht="15.75" customHeight="1" x14ac:dyDescent="0.2">
      <c r="A929" s="58"/>
      <c r="B929" s="58"/>
      <c r="C929" s="58"/>
      <c r="D929" s="58"/>
      <c r="E929" s="58"/>
      <c r="F929" s="58"/>
      <c r="G929" s="58"/>
      <c r="H929" s="58"/>
      <c r="I929" s="58"/>
      <c r="J929" s="58"/>
      <c r="K929" s="58"/>
      <c r="L929" s="58"/>
      <c r="M929" s="58"/>
      <c r="N929" s="58"/>
      <c r="O929" s="58"/>
      <c r="P929" s="58"/>
      <c r="Q929" s="58"/>
      <c r="R929" s="58"/>
      <c r="S929" s="58"/>
      <c r="T929" s="58"/>
      <c r="U929" s="58"/>
      <c r="V929" s="58"/>
      <c r="W929" s="58"/>
      <c r="X929" s="58"/>
      <c r="Y929" s="58"/>
      <c r="Z929" s="58"/>
      <c r="AA929" s="58"/>
      <c r="AB929" s="58"/>
      <c r="AC929" s="58"/>
      <c r="AD929" s="58"/>
      <c r="AE929" s="58"/>
      <c r="AF929" s="58"/>
      <c r="AG929" s="58"/>
      <c r="AH929" s="58"/>
      <c r="AI929" s="58"/>
      <c r="AJ929" s="58"/>
      <c r="AK929" s="58"/>
      <c r="AL929" s="58"/>
      <c r="AM929" s="58"/>
      <c r="AN929" s="58"/>
      <c r="AO929" s="58"/>
      <c r="AP929" s="58"/>
      <c r="AQ929" s="58"/>
      <c r="AR929" s="58"/>
      <c r="AS929" s="58"/>
      <c r="AT929" s="58"/>
      <c r="AU929" s="58"/>
      <c r="AV929" s="58"/>
      <c r="AW929" s="58"/>
    </row>
    <row r="930" spans="1:49" ht="15.75" customHeight="1" x14ac:dyDescent="0.2">
      <c r="A930" s="58"/>
      <c r="B930" s="58"/>
      <c r="C930" s="58"/>
      <c r="D930" s="58"/>
      <c r="E930" s="58"/>
      <c r="F930" s="58"/>
      <c r="G930" s="58"/>
      <c r="H930" s="58"/>
      <c r="I930" s="58"/>
      <c r="J930" s="58"/>
      <c r="K930" s="58"/>
      <c r="L930" s="58"/>
      <c r="M930" s="58"/>
      <c r="N930" s="58"/>
      <c r="O930" s="58"/>
      <c r="P930" s="58"/>
      <c r="Q930" s="58"/>
      <c r="R930" s="58"/>
      <c r="S930" s="58"/>
      <c r="T930" s="58"/>
      <c r="U930" s="58"/>
      <c r="V930" s="58"/>
      <c r="W930" s="58"/>
      <c r="X930" s="58"/>
      <c r="Y930" s="58"/>
      <c r="Z930" s="58"/>
      <c r="AA930" s="58"/>
      <c r="AB930" s="58"/>
      <c r="AC930" s="58"/>
      <c r="AD930" s="58"/>
      <c r="AE930" s="58"/>
      <c r="AF930" s="58"/>
      <c r="AG930" s="58"/>
      <c r="AH930" s="58"/>
      <c r="AI930" s="58"/>
      <c r="AJ930" s="58"/>
      <c r="AK930" s="58"/>
      <c r="AL930" s="58"/>
      <c r="AM930" s="58"/>
      <c r="AN930" s="58"/>
      <c r="AO930" s="58"/>
      <c r="AP930" s="58"/>
      <c r="AQ930" s="58"/>
      <c r="AR930" s="58"/>
      <c r="AS930" s="58"/>
      <c r="AT930" s="58"/>
      <c r="AU930" s="58"/>
      <c r="AV930" s="58"/>
      <c r="AW930" s="58"/>
    </row>
    <row r="931" spans="1:49" ht="15.75" customHeight="1" x14ac:dyDescent="0.2">
      <c r="A931" s="58"/>
      <c r="B931" s="58"/>
      <c r="C931" s="58"/>
      <c r="D931" s="58"/>
      <c r="E931" s="58"/>
      <c r="F931" s="58"/>
      <c r="G931" s="58"/>
      <c r="H931" s="58"/>
      <c r="I931" s="58"/>
      <c r="J931" s="58"/>
      <c r="K931" s="58"/>
      <c r="L931" s="58"/>
      <c r="M931" s="58"/>
      <c r="N931" s="58"/>
      <c r="O931" s="58"/>
      <c r="P931" s="58"/>
      <c r="Q931" s="58"/>
      <c r="R931" s="58"/>
      <c r="S931" s="58"/>
      <c r="T931" s="58"/>
      <c r="U931" s="58"/>
      <c r="V931" s="58"/>
      <c r="W931" s="58"/>
      <c r="X931" s="58"/>
      <c r="Y931" s="58"/>
      <c r="Z931" s="58"/>
      <c r="AA931" s="58"/>
      <c r="AB931" s="58"/>
      <c r="AC931" s="58"/>
      <c r="AD931" s="58"/>
      <c r="AE931" s="58"/>
      <c r="AF931" s="58"/>
      <c r="AG931" s="58"/>
      <c r="AH931" s="58"/>
      <c r="AI931" s="58"/>
      <c r="AJ931" s="58"/>
      <c r="AK931" s="58"/>
      <c r="AL931" s="58"/>
      <c r="AM931" s="58"/>
      <c r="AN931" s="58"/>
      <c r="AO931" s="58"/>
      <c r="AP931" s="58"/>
      <c r="AQ931" s="58"/>
      <c r="AR931" s="58"/>
      <c r="AS931" s="58"/>
      <c r="AT931" s="58"/>
      <c r="AU931" s="58"/>
      <c r="AV931" s="58"/>
      <c r="AW931" s="58"/>
    </row>
    <row r="932" spans="1:49" ht="15.75" customHeight="1" x14ac:dyDescent="0.2">
      <c r="A932" s="58"/>
      <c r="B932" s="58"/>
      <c r="C932" s="58"/>
      <c r="D932" s="58"/>
      <c r="E932" s="58"/>
      <c r="F932" s="58"/>
      <c r="G932" s="58"/>
      <c r="H932" s="58"/>
      <c r="I932" s="58"/>
      <c r="J932" s="58"/>
      <c r="K932" s="58"/>
      <c r="L932" s="58"/>
      <c r="M932" s="58"/>
      <c r="N932" s="58"/>
      <c r="O932" s="58"/>
      <c r="P932" s="58"/>
      <c r="Q932" s="58"/>
      <c r="R932" s="58"/>
      <c r="S932" s="58"/>
      <c r="T932" s="58"/>
      <c r="U932" s="58"/>
      <c r="V932" s="58"/>
      <c r="W932" s="58"/>
      <c r="X932" s="58"/>
      <c r="Y932" s="58"/>
      <c r="Z932" s="58"/>
      <c r="AA932" s="58"/>
      <c r="AB932" s="58"/>
      <c r="AC932" s="58"/>
      <c r="AD932" s="58"/>
      <c r="AE932" s="58"/>
      <c r="AF932" s="58"/>
      <c r="AG932" s="58"/>
      <c r="AH932" s="58"/>
      <c r="AI932" s="58"/>
      <c r="AJ932" s="58"/>
      <c r="AK932" s="58"/>
      <c r="AL932" s="58"/>
      <c r="AM932" s="58"/>
      <c r="AN932" s="58"/>
      <c r="AO932" s="58"/>
      <c r="AP932" s="58"/>
      <c r="AQ932" s="58"/>
      <c r="AR932" s="58"/>
      <c r="AS932" s="58"/>
      <c r="AT932" s="58"/>
      <c r="AU932" s="58"/>
      <c r="AV932" s="58"/>
      <c r="AW932" s="58"/>
    </row>
    <row r="933" spans="1:49" ht="15.75" customHeight="1" x14ac:dyDescent="0.2">
      <c r="A933" s="58"/>
      <c r="B933" s="58"/>
      <c r="C933" s="58"/>
      <c r="D933" s="58"/>
      <c r="E933" s="58"/>
      <c r="F933" s="58"/>
      <c r="G933" s="58"/>
      <c r="H933" s="58"/>
      <c r="I933" s="58"/>
      <c r="J933" s="58"/>
      <c r="K933" s="58"/>
      <c r="L933" s="58"/>
      <c r="M933" s="58"/>
      <c r="N933" s="58"/>
      <c r="O933" s="58"/>
      <c r="P933" s="58"/>
      <c r="Q933" s="58"/>
      <c r="R933" s="58"/>
      <c r="S933" s="58"/>
      <c r="T933" s="58"/>
      <c r="U933" s="58"/>
      <c r="V933" s="58"/>
      <c r="W933" s="58"/>
      <c r="X933" s="58"/>
      <c r="Y933" s="58"/>
      <c r="Z933" s="58"/>
      <c r="AA933" s="58"/>
      <c r="AB933" s="58"/>
      <c r="AC933" s="58"/>
      <c r="AD933" s="58"/>
      <c r="AE933" s="58"/>
      <c r="AF933" s="58"/>
      <c r="AG933" s="58"/>
      <c r="AH933" s="58"/>
      <c r="AI933" s="58"/>
      <c r="AJ933" s="58"/>
      <c r="AK933" s="58"/>
      <c r="AL933" s="58"/>
      <c r="AM933" s="58"/>
      <c r="AN933" s="58"/>
      <c r="AO933" s="58"/>
      <c r="AP933" s="58"/>
      <c r="AQ933" s="58"/>
      <c r="AR933" s="58"/>
      <c r="AS933" s="58"/>
      <c r="AT933" s="58"/>
      <c r="AU933" s="58"/>
      <c r="AV933" s="58"/>
      <c r="AW933" s="58"/>
    </row>
    <row r="934" spans="1:49" ht="15.75" customHeight="1" x14ac:dyDescent="0.2">
      <c r="A934" s="58"/>
      <c r="B934" s="58"/>
      <c r="C934" s="58"/>
      <c r="D934" s="58"/>
      <c r="E934" s="58"/>
      <c r="F934" s="58"/>
      <c r="G934" s="58"/>
      <c r="H934" s="58"/>
      <c r="I934" s="58"/>
      <c r="J934" s="58"/>
      <c r="K934" s="58"/>
      <c r="L934" s="58"/>
      <c r="M934" s="58"/>
      <c r="N934" s="58"/>
      <c r="O934" s="58"/>
      <c r="P934" s="58"/>
      <c r="Q934" s="58"/>
      <c r="R934" s="58"/>
      <c r="S934" s="58"/>
      <c r="T934" s="58"/>
      <c r="U934" s="58"/>
      <c r="V934" s="58"/>
      <c r="W934" s="58"/>
      <c r="X934" s="58"/>
      <c r="Y934" s="58"/>
      <c r="Z934" s="58"/>
      <c r="AA934" s="58"/>
      <c r="AB934" s="58"/>
      <c r="AC934" s="58"/>
      <c r="AD934" s="58"/>
      <c r="AE934" s="58"/>
      <c r="AF934" s="58"/>
      <c r="AG934" s="58"/>
      <c r="AH934" s="58"/>
      <c r="AI934" s="58"/>
      <c r="AJ934" s="58"/>
      <c r="AK934" s="58"/>
      <c r="AL934" s="58"/>
      <c r="AM934" s="58"/>
      <c r="AN934" s="58"/>
      <c r="AO934" s="58"/>
      <c r="AP934" s="58"/>
      <c r="AQ934" s="58"/>
      <c r="AR934" s="58"/>
      <c r="AS934" s="58"/>
      <c r="AT934" s="58"/>
      <c r="AU934" s="58"/>
      <c r="AV934" s="58"/>
      <c r="AW934" s="58"/>
    </row>
    <row r="935" spans="1:49" ht="15.75" customHeight="1" x14ac:dyDescent="0.2">
      <c r="A935" s="58"/>
      <c r="B935" s="58"/>
      <c r="C935" s="58"/>
      <c r="D935" s="58"/>
      <c r="E935" s="58"/>
      <c r="F935" s="58"/>
      <c r="G935" s="58"/>
      <c r="H935" s="58"/>
      <c r="I935" s="58"/>
      <c r="J935" s="58"/>
      <c r="K935" s="58"/>
      <c r="L935" s="58"/>
      <c r="M935" s="58"/>
      <c r="N935" s="58"/>
      <c r="O935" s="58"/>
      <c r="P935" s="58"/>
      <c r="Q935" s="58"/>
      <c r="R935" s="58"/>
      <c r="S935" s="58"/>
      <c r="T935" s="58"/>
      <c r="U935" s="58"/>
      <c r="V935" s="58"/>
      <c r="W935" s="58"/>
      <c r="X935" s="58"/>
      <c r="Y935" s="58"/>
      <c r="Z935" s="58"/>
      <c r="AA935" s="58"/>
      <c r="AB935" s="58"/>
      <c r="AC935" s="58"/>
      <c r="AD935" s="58"/>
      <c r="AE935" s="58"/>
      <c r="AF935" s="58"/>
      <c r="AG935" s="58"/>
      <c r="AH935" s="58"/>
      <c r="AI935" s="58"/>
      <c r="AJ935" s="58"/>
      <c r="AK935" s="58"/>
      <c r="AL935" s="58"/>
      <c r="AM935" s="58"/>
      <c r="AN935" s="58"/>
      <c r="AO935" s="58"/>
      <c r="AP935" s="58"/>
      <c r="AQ935" s="58"/>
      <c r="AR935" s="58"/>
      <c r="AS935" s="58"/>
      <c r="AT935" s="58"/>
      <c r="AU935" s="58"/>
      <c r="AV935" s="58"/>
      <c r="AW935" s="58"/>
    </row>
    <row r="936" spans="1:49" ht="15.75" customHeight="1" x14ac:dyDescent="0.2">
      <c r="A936" s="58"/>
      <c r="B936" s="58"/>
      <c r="C936" s="58"/>
      <c r="D936" s="58"/>
      <c r="E936" s="58"/>
      <c r="F936" s="58"/>
      <c r="G936" s="58"/>
      <c r="H936" s="58"/>
      <c r="I936" s="58"/>
      <c r="J936" s="58"/>
      <c r="K936" s="58"/>
      <c r="L936" s="58"/>
      <c r="M936" s="58"/>
      <c r="N936" s="58"/>
      <c r="O936" s="58"/>
      <c r="P936" s="58"/>
      <c r="Q936" s="58"/>
      <c r="R936" s="58"/>
      <c r="S936" s="58"/>
      <c r="T936" s="58"/>
      <c r="U936" s="58"/>
      <c r="V936" s="58"/>
      <c r="W936" s="58"/>
      <c r="X936" s="58"/>
      <c r="Y936" s="58"/>
      <c r="Z936" s="58"/>
      <c r="AA936" s="58"/>
      <c r="AB936" s="58"/>
      <c r="AC936" s="58"/>
      <c r="AD936" s="58"/>
      <c r="AE936" s="58"/>
      <c r="AF936" s="58"/>
      <c r="AG936" s="58"/>
      <c r="AH936" s="58"/>
      <c r="AI936" s="58"/>
      <c r="AJ936" s="58"/>
      <c r="AK936" s="58"/>
      <c r="AL936" s="58"/>
      <c r="AM936" s="58"/>
      <c r="AN936" s="58"/>
      <c r="AO936" s="58"/>
      <c r="AP936" s="58"/>
      <c r="AQ936" s="58"/>
      <c r="AR936" s="58"/>
      <c r="AS936" s="58"/>
      <c r="AT936" s="58"/>
      <c r="AU936" s="58"/>
      <c r="AV936" s="58"/>
      <c r="AW936" s="58"/>
    </row>
    <row r="937" spans="1:49" ht="15.75" customHeight="1" x14ac:dyDescent="0.2">
      <c r="A937" s="58"/>
      <c r="B937" s="58"/>
      <c r="C937" s="58"/>
      <c r="D937" s="58"/>
      <c r="E937" s="58"/>
      <c r="F937" s="58"/>
      <c r="G937" s="58"/>
      <c r="H937" s="58"/>
      <c r="I937" s="58"/>
      <c r="J937" s="58"/>
      <c r="K937" s="58"/>
      <c r="L937" s="58"/>
      <c r="M937" s="58"/>
      <c r="N937" s="58"/>
      <c r="O937" s="58"/>
      <c r="P937" s="58"/>
      <c r="Q937" s="58"/>
      <c r="R937" s="58"/>
      <c r="S937" s="58"/>
      <c r="T937" s="58"/>
      <c r="U937" s="58"/>
      <c r="V937" s="58"/>
      <c r="W937" s="58"/>
      <c r="X937" s="58"/>
      <c r="Y937" s="58"/>
      <c r="Z937" s="58"/>
      <c r="AA937" s="58"/>
      <c r="AB937" s="58"/>
      <c r="AC937" s="58"/>
      <c r="AD937" s="58"/>
      <c r="AE937" s="58"/>
      <c r="AF937" s="58"/>
      <c r="AG937" s="58"/>
      <c r="AH937" s="58"/>
      <c r="AI937" s="58"/>
      <c r="AJ937" s="58"/>
      <c r="AK937" s="58"/>
      <c r="AL937" s="58"/>
      <c r="AM937" s="58"/>
      <c r="AN937" s="58"/>
      <c r="AO937" s="58"/>
      <c r="AP937" s="58"/>
      <c r="AQ937" s="58"/>
      <c r="AR937" s="58"/>
      <c r="AS937" s="58"/>
      <c r="AT937" s="58"/>
      <c r="AU937" s="58"/>
      <c r="AV937" s="58"/>
      <c r="AW937" s="58"/>
    </row>
    <row r="938" spans="1:49" ht="15.75" customHeight="1" x14ac:dyDescent="0.2">
      <c r="A938" s="58"/>
      <c r="B938" s="58"/>
      <c r="C938" s="58"/>
      <c r="D938" s="58"/>
      <c r="E938" s="58"/>
      <c r="F938" s="58"/>
      <c r="G938" s="58"/>
      <c r="H938" s="58"/>
      <c r="I938" s="58"/>
      <c r="J938" s="58"/>
      <c r="K938" s="58"/>
      <c r="L938" s="58"/>
      <c r="M938" s="58"/>
      <c r="N938" s="58"/>
      <c r="O938" s="58"/>
      <c r="P938" s="58"/>
      <c r="Q938" s="58"/>
      <c r="R938" s="58"/>
      <c r="S938" s="58"/>
      <c r="T938" s="58"/>
      <c r="U938" s="58"/>
      <c r="V938" s="58"/>
      <c r="W938" s="58"/>
      <c r="X938" s="58"/>
      <c r="Y938" s="58"/>
      <c r="Z938" s="58"/>
      <c r="AA938" s="58"/>
      <c r="AB938" s="58"/>
      <c r="AC938" s="58"/>
      <c r="AD938" s="58"/>
      <c r="AE938" s="58"/>
      <c r="AF938" s="58"/>
      <c r="AG938" s="58"/>
      <c r="AH938" s="58"/>
      <c r="AI938" s="58"/>
      <c r="AJ938" s="58"/>
      <c r="AK938" s="58"/>
      <c r="AL938" s="58"/>
      <c r="AM938" s="58"/>
      <c r="AN938" s="58"/>
      <c r="AO938" s="58"/>
      <c r="AP938" s="58"/>
      <c r="AQ938" s="58"/>
      <c r="AR938" s="58"/>
      <c r="AS938" s="58"/>
      <c r="AT938" s="58"/>
      <c r="AU938" s="58"/>
      <c r="AV938" s="58"/>
      <c r="AW938" s="58"/>
    </row>
    <row r="939" spans="1:49" ht="15.75" customHeight="1" x14ac:dyDescent="0.2">
      <c r="A939" s="58"/>
      <c r="B939" s="58"/>
      <c r="C939" s="58"/>
      <c r="D939" s="58"/>
      <c r="E939" s="58"/>
      <c r="F939" s="58"/>
      <c r="G939" s="58"/>
      <c r="H939" s="58"/>
      <c r="I939" s="58"/>
      <c r="J939" s="58"/>
      <c r="K939" s="58"/>
      <c r="L939" s="58"/>
      <c r="M939" s="58"/>
      <c r="N939" s="58"/>
      <c r="O939" s="58"/>
      <c r="P939" s="58"/>
      <c r="Q939" s="58"/>
      <c r="R939" s="58"/>
      <c r="S939" s="58"/>
      <c r="T939" s="58"/>
      <c r="U939" s="58"/>
      <c r="V939" s="58"/>
      <c r="W939" s="58"/>
      <c r="X939" s="58"/>
      <c r="Y939" s="58"/>
      <c r="Z939" s="58"/>
      <c r="AA939" s="58"/>
      <c r="AB939" s="58"/>
      <c r="AC939" s="58"/>
      <c r="AD939" s="58"/>
      <c r="AE939" s="58"/>
      <c r="AF939" s="58"/>
      <c r="AG939" s="58"/>
      <c r="AH939" s="58"/>
      <c r="AI939" s="58"/>
      <c r="AJ939" s="58"/>
      <c r="AK939" s="58"/>
      <c r="AL939" s="58"/>
      <c r="AM939" s="58"/>
      <c r="AN939" s="58"/>
      <c r="AO939" s="58"/>
      <c r="AP939" s="58"/>
      <c r="AQ939" s="58"/>
      <c r="AR939" s="58"/>
      <c r="AS939" s="58"/>
      <c r="AT939" s="58"/>
      <c r="AU939" s="58"/>
      <c r="AV939" s="58"/>
      <c r="AW939" s="58"/>
    </row>
    <row r="940" spans="1:49" ht="15.75" customHeight="1" x14ac:dyDescent="0.2">
      <c r="A940" s="58"/>
      <c r="B940" s="58"/>
      <c r="C940" s="58"/>
      <c r="D940" s="58"/>
      <c r="E940" s="58"/>
      <c r="F940" s="58"/>
      <c r="G940" s="58"/>
      <c r="H940" s="58"/>
      <c r="I940" s="58"/>
      <c r="J940" s="58"/>
      <c r="K940" s="58"/>
      <c r="L940" s="58"/>
      <c r="M940" s="58"/>
      <c r="N940" s="58"/>
      <c r="O940" s="58"/>
      <c r="P940" s="58"/>
      <c r="Q940" s="58"/>
      <c r="R940" s="58"/>
      <c r="S940" s="58"/>
      <c r="T940" s="58"/>
      <c r="U940" s="58"/>
      <c r="V940" s="58"/>
      <c r="W940" s="58"/>
      <c r="X940" s="58"/>
      <c r="Y940" s="58"/>
      <c r="Z940" s="58"/>
      <c r="AA940" s="58"/>
      <c r="AB940" s="58"/>
      <c r="AC940" s="58"/>
      <c r="AD940" s="58"/>
      <c r="AE940" s="58"/>
      <c r="AF940" s="58"/>
      <c r="AG940" s="58"/>
      <c r="AH940" s="58"/>
      <c r="AI940" s="58"/>
      <c r="AJ940" s="58"/>
      <c r="AK940" s="58"/>
      <c r="AL940" s="58"/>
      <c r="AM940" s="58"/>
      <c r="AN940" s="58"/>
      <c r="AO940" s="58"/>
      <c r="AP940" s="58"/>
      <c r="AQ940" s="58"/>
      <c r="AR940" s="58"/>
      <c r="AS940" s="58"/>
      <c r="AT940" s="58"/>
      <c r="AU940" s="58"/>
      <c r="AV940" s="58"/>
      <c r="AW940" s="58"/>
    </row>
    <row r="941" spans="1:49" ht="15.75" customHeight="1" x14ac:dyDescent="0.2">
      <c r="A941" s="58"/>
      <c r="B941" s="58"/>
      <c r="C941" s="58"/>
      <c r="D941" s="58"/>
      <c r="E941" s="58"/>
      <c r="F941" s="58"/>
      <c r="G941" s="58"/>
      <c r="H941" s="58"/>
      <c r="I941" s="58"/>
      <c r="J941" s="58"/>
      <c r="K941" s="58"/>
      <c r="L941" s="58"/>
      <c r="M941" s="58"/>
      <c r="N941" s="58"/>
      <c r="O941" s="58"/>
      <c r="P941" s="58"/>
      <c r="Q941" s="58"/>
      <c r="R941" s="58"/>
      <c r="S941" s="58"/>
      <c r="T941" s="58"/>
      <c r="U941" s="58"/>
      <c r="V941" s="58"/>
      <c r="W941" s="58"/>
      <c r="X941" s="58"/>
      <c r="Y941" s="58"/>
      <c r="Z941" s="58"/>
      <c r="AA941" s="58"/>
      <c r="AB941" s="58"/>
      <c r="AC941" s="58"/>
      <c r="AD941" s="58"/>
      <c r="AE941" s="58"/>
      <c r="AF941" s="58"/>
      <c r="AG941" s="58"/>
      <c r="AH941" s="58"/>
      <c r="AI941" s="58"/>
      <c r="AJ941" s="58"/>
      <c r="AK941" s="58"/>
      <c r="AL941" s="58"/>
      <c r="AM941" s="58"/>
      <c r="AN941" s="58"/>
      <c r="AO941" s="58"/>
      <c r="AP941" s="58"/>
      <c r="AQ941" s="58"/>
      <c r="AR941" s="58"/>
      <c r="AS941" s="58"/>
      <c r="AT941" s="58"/>
      <c r="AU941" s="58"/>
      <c r="AV941" s="58"/>
      <c r="AW941" s="58"/>
    </row>
    <row r="942" spans="1:49" ht="15.75" customHeight="1" x14ac:dyDescent="0.2">
      <c r="A942" s="58"/>
      <c r="B942" s="58"/>
      <c r="C942" s="58"/>
      <c r="D942" s="58"/>
      <c r="E942" s="58"/>
      <c r="F942" s="58"/>
      <c r="G942" s="58"/>
      <c r="H942" s="58"/>
      <c r="I942" s="58"/>
      <c r="J942" s="58"/>
      <c r="K942" s="58"/>
      <c r="L942" s="58"/>
      <c r="M942" s="58"/>
      <c r="N942" s="58"/>
      <c r="O942" s="58"/>
      <c r="P942" s="58"/>
      <c r="Q942" s="58"/>
      <c r="R942" s="58"/>
      <c r="S942" s="58"/>
      <c r="T942" s="58"/>
      <c r="U942" s="58"/>
      <c r="V942" s="58"/>
      <c r="W942" s="58"/>
      <c r="X942" s="58"/>
      <c r="Y942" s="58"/>
      <c r="Z942" s="58"/>
      <c r="AA942" s="58"/>
      <c r="AB942" s="58"/>
      <c r="AC942" s="58"/>
      <c r="AD942" s="58"/>
      <c r="AE942" s="58"/>
      <c r="AF942" s="58"/>
      <c r="AG942" s="58"/>
      <c r="AH942" s="58"/>
      <c r="AI942" s="58"/>
      <c r="AJ942" s="58"/>
      <c r="AK942" s="58"/>
      <c r="AL942" s="58"/>
      <c r="AM942" s="58"/>
      <c r="AN942" s="58"/>
      <c r="AO942" s="58"/>
      <c r="AP942" s="58"/>
      <c r="AQ942" s="58"/>
      <c r="AR942" s="58"/>
      <c r="AS942" s="58"/>
      <c r="AT942" s="58"/>
      <c r="AU942" s="58"/>
      <c r="AV942" s="58"/>
      <c r="AW942" s="58"/>
    </row>
    <row r="943" spans="1:49" ht="15.75" customHeight="1" x14ac:dyDescent="0.2">
      <c r="A943" s="58"/>
      <c r="B943" s="58"/>
      <c r="C943" s="58"/>
      <c r="D943" s="58"/>
      <c r="E943" s="58"/>
      <c r="F943" s="58"/>
      <c r="G943" s="58"/>
      <c r="H943" s="58"/>
      <c r="I943" s="58"/>
      <c r="J943" s="58"/>
      <c r="K943" s="58"/>
      <c r="L943" s="58"/>
      <c r="M943" s="58"/>
      <c r="N943" s="58"/>
      <c r="O943" s="58"/>
      <c r="P943" s="58"/>
      <c r="Q943" s="58"/>
      <c r="R943" s="58"/>
      <c r="S943" s="58"/>
      <c r="T943" s="58"/>
      <c r="U943" s="58"/>
      <c r="V943" s="58"/>
      <c r="W943" s="58"/>
      <c r="X943" s="58"/>
      <c r="Y943" s="58"/>
      <c r="Z943" s="58"/>
      <c r="AA943" s="58"/>
      <c r="AB943" s="58"/>
      <c r="AC943" s="58"/>
      <c r="AD943" s="58"/>
      <c r="AE943" s="58"/>
      <c r="AF943" s="58"/>
      <c r="AG943" s="58"/>
      <c r="AH943" s="58"/>
      <c r="AI943" s="58"/>
      <c r="AJ943" s="58"/>
      <c r="AK943" s="58"/>
      <c r="AL943" s="58"/>
      <c r="AM943" s="58"/>
      <c r="AN943" s="58"/>
      <c r="AO943" s="58"/>
      <c r="AP943" s="58"/>
      <c r="AQ943" s="58"/>
      <c r="AR943" s="58"/>
      <c r="AS943" s="58"/>
      <c r="AT943" s="58"/>
      <c r="AU943" s="58"/>
      <c r="AV943" s="58"/>
      <c r="AW943" s="58"/>
    </row>
    <row r="944" spans="1:49" ht="15.75" customHeight="1" x14ac:dyDescent="0.2">
      <c r="A944" s="58"/>
      <c r="B944" s="58"/>
      <c r="C944" s="58"/>
      <c r="D944" s="58"/>
      <c r="E944" s="58"/>
      <c r="F944" s="58"/>
      <c r="G944" s="58"/>
      <c r="H944" s="58"/>
      <c r="I944" s="58"/>
      <c r="J944" s="58"/>
      <c r="K944" s="58"/>
      <c r="L944" s="58"/>
      <c r="M944" s="58"/>
      <c r="N944" s="58"/>
      <c r="O944" s="58"/>
      <c r="P944" s="58"/>
      <c r="Q944" s="58"/>
      <c r="R944" s="58"/>
      <c r="S944" s="58"/>
      <c r="T944" s="58"/>
      <c r="U944" s="58"/>
      <c r="V944" s="58"/>
      <c r="W944" s="58"/>
      <c r="X944" s="58"/>
      <c r="Y944" s="58"/>
      <c r="Z944" s="58"/>
      <c r="AA944" s="58"/>
      <c r="AB944" s="58"/>
      <c r="AC944" s="58"/>
      <c r="AD944" s="58"/>
      <c r="AE944" s="58"/>
      <c r="AF944" s="58"/>
      <c r="AG944" s="58"/>
      <c r="AH944" s="58"/>
      <c r="AI944" s="58"/>
      <c r="AJ944" s="58"/>
      <c r="AK944" s="58"/>
      <c r="AL944" s="58"/>
      <c r="AM944" s="58"/>
      <c r="AN944" s="58"/>
      <c r="AO944" s="58"/>
      <c r="AP944" s="58"/>
      <c r="AQ944" s="58"/>
      <c r="AR944" s="58"/>
      <c r="AS944" s="58"/>
      <c r="AT944" s="58"/>
      <c r="AU944" s="58"/>
      <c r="AV944" s="58"/>
      <c r="AW944" s="58"/>
    </row>
    <row r="945" spans="1:49" ht="15.75" customHeight="1" x14ac:dyDescent="0.2">
      <c r="A945" s="58"/>
      <c r="B945" s="58"/>
      <c r="C945" s="58"/>
      <c r="D945" s="58"/>
      <c r="E945" s="58"/>
      <c r="F945" s="58"/>
      <c r="G945" s="58"/>
      <c r="H945" s="58"/>
      <c r="I945" s="58"/>
      <c r="J945" s="58"/>
      <c r="K945" s="58"/>
      <c r="L945" s="58"/>
      <c r="M945" s="58"/>
      <c r="N945" s="58"/>
      <c r="O945" s="58"/>
      <c r="P945" s="58"/>
      <c r="Q945" s="58"/>
      <c r="R945" s="58"/>
      <c r="S945" s="58"/>
      <c r="T945" s="58"/>
      <c r="U945" s="58"/>
      <c r="V945" s="58"/>
      <c r="W945" s="58"/>
      <c r="X945" s="58"/>
      <c r="Y945" s="58"/>
      <c r="Z945" s="58"/>
      <c r="AA945" s="58"/>
      <c r="AB945" s="58"/>
      <c r="AC945" s="58"/>
      <c r="AD945" s="58"/>
      <c r="AE945" s="58"/>
      <c r="AF945" s="58"/>
      <c r="AG945" s="58"/>
      <c r="AH945" s="58"/>
      <c r="AI945" s="58"/>
      <c r="AJ945" s="58"/>
      <c r="AK945" s="58"/>
      <c r="AL945" s="58"/>
      <c r="AM945" s="58"/>
      <c r="AN945" s="58"/>
      <c r="AO945" s="58"/>
      <c r="AP945" s="58"/>
      <c r="AQ945" s="58"/>
      <c r="AR945" s="58"/>
      <c r="AS945" s="58"/>
      <c r="AT945" s="58"/>
      <c r="AU945" s="58"/>
      <c r="AV945" s="58"/>
      <c r="AW945" s="58"/>
    </row>
    <row r="946" spans="1:49" ht="15.75" customHeight="1" x14ac:dyDescent="0.2">
      <c r="A946" s="58"/>
      <c r="B946" s="58"/>
      <c r="C946" s="58"/>
      <c r="D946" s="58"/>
      <c r="E946" s="58"/>
      <c r="F946" s="58"/>
      <c r="G946" s="58"/>
      <c r="H946" s="58"/>
      <c r="I946" s="58"/>
      <c r="J946" s="58"/>
      <c r="K946" s="58"/>
      <c r="L946" s="58"/>
      <c r="M946" s="58"/>
      <c r="N946" s="58"/>
      <c r="O946" s="58"/>
      <c r="P946" s="58"/>
      <c r="Q946" s="58"/>
      <c r="R946" s="58"/>
      <c r="S946" s="58"/>
      <c r="T946" s="58"/>
      <c r="U946" s="58"/>
      <c r="V946" s="58"/>
      <c r="W946" s="58"/>
      <c r="X946" s="58"/>
      <c r="Y946" s="58"/>
      <c r="Z946" s="58"/>
      <c r="AA946" s="58"/>
      <c r="AB946" s="58"/>
      <c r="AC946" s="58"/>
      <c r="AD946" s="58"/>
      <c r="AE946" s="58"/>
      <c r="AF946" s="58"/>
      <c r="AG946" s="58"/>
      <c r="AH946" s="58"/>
      <c r="AI946" s="58"/>
      <c r="AJ946" s="58"/>
      <c r="AK946" s="58"/>
      <c r="AL946" s="58"/>
      <c r="AM946" s="58"/>
      <c r="AN946" s="58"/>
      <c r="AO946" s="58"/>
      <c r="AP946" s="58"/>
      <c r="AQ946" s="58"/>
      <c r="AR946" s="58"/>
      <c r="AS946" s="58"/>
      <c r="AT946" s="58"/>
      <c r="AU946" s="58"/>
      <c r="AV946" s="58"/>
      <c r="AW946" s="58"/>
    </row>
    <row r="947" spans="1:49" ht="15.75" customHeight="1" x14ac:dyDescent="0.2">
      <c r="A947" s="58"/>
      <c r="B947" s="58"/>
      <c r="C947" s="58"/>
      <c r="D947" s="58"/>
      <c r="E947" s="58"/>
      <c r="F947" s="58"/>
      <c r="G947" s="58"/>
      <c r="H947" s="58"/>
      <c r="I947" s="58"/>
      <c r="J947" s="58"/>
      <c r="K947" s="58"/>
      <c r="L947" s="58"/>
      <c r="M947" s="58"/>
      <c r="N947" s="58"/>
      <c r="O947" s="58"/>
      <c r="P947" s="58"/>
      <c r="Q947" s="58"/>
      <c r="R947" s="58"/>
      <c r="S947" s="58"/>
      <c r="T947" s="58"/>
      <c r="U947" s="58"/>
      <c r="V947" s="58"/>
      <c r="W947" s="58"/>
      <c r="X947" s="58"/>
      <c r="Y947" s="58"/>
      <c r="Z947" s="58"/>
      <c r="AA947" s="58"/>
      <c r="AB947" s="58"/>
      <c r="AC947" s="58"/>
      <c r="AD947" s="58"/>
      <c r="AE947" s="58"/>
      <c r="AF947" s="58"/>
      <c r="AG947" s="58"/>
      <c r="AH947" s="58"/>
      <c r="AI947" s="58"/>
      <c r="AJ947" s="58"/>
      <c r="AK947" s="58"/>
      <c r="AL947" s="58"/>
      <c r="AM947" s="58"/>
      <c r="AN947" s="58"/>
      <c r="AO947" s="58"/>
      <c r="AP947" s="58"/>
      <c r="AQ947" s="58"/>
      <c r="AR947" s="58"/>
      <c r="AS947" s="58"/>
      <c r="AT947" s="58"/>
      <c r="AU947" s="58"/>
      <c r="AV947" s="58"/>
      <c r="AW947" s="58"/>
    </row>
    <row r="948" spans="1:49" ht="15.75" customHeight="1" x14ac:dyDescent="0.2">
      <c r="A948" s="58"/>
      <c r="B948" s="58"/>
      <c r="C948" s="58"/>
      <c r="D948" s="58"/>
      <c r="E948" s="58"/>
      <c r="F948" s="58"/>
      <c r="G948" s="58"/>
      <c r="H948" s="58"/>
      <c r="I948" s="58"/>
      <c r="J948" s="58"/>
      <c r="K948" s="58"/>
      <c r="L948" s="58"/>
      <c r="M948" s="58"/>
      <c r="N948" s="58"/>
      <c r="O948" s="58"/>
      <c r="P948" s="58"/>
      <c r="Q948" s="58"/>
      <c r="R948" s="58"/>
      <c r="S948" s="58"/>
      <c r="T948" s="58"/>
      <c r="U948" s="58"/>
      <c r="V948" s="58"/>
      <c r="W948" s="58"/>
      <c r="X948" s="58"/>
      <c r="Y948" s="58"/>
      <c r="Z948" s="58"/>
      <c r="AA948" s="58"/>
      <c r="AB948" s="58"/>
      <c r="AC948" s="58"/>
      <c r="AD948" s="58"/>
      <c r="AE948" s="58"/>
      <c r="AF948" s="58"/>
      <c r="AG948" s="58"/>
      <c r="AH948" s="58"/>
      <c r="AI948" s="58"/>
      <c r="AJ948" s="58"/>
      <c r="AK948" s="58"/>
      <c r="AL948" s="58"/>
      <c r="AM948" s="58"/>
      <c r="AN948" s="58"/>
      <c r="AO948" s="58"/>
      <c r="AP948" s="58"/>
      <c r="AQ948" s="58"/>
      <c r="AR948" s="58"/>
      <c r="AS948" s="58"/>
      <c r="AT948" s="58"/>
      <c r="AU948" s="58"/>
      <c r="AV948" s="58"/>
      <c r="AW948" s="58"/>
    </row>
    <row r="949" spans="1:49" ht="15.75" customHeight="1" x14ac:dyDescent="0.2">
      <c r="A949" s="58"/>
      <c r="B949" s="58"/>
      <c r="C949" s="58"/>
      <c r="D949" s="58"/>
      <c r="E949" s="58"/>
      <c r="F949" s="58"/>
      <c r="G949" s="58"/>
      <c r="H949" s="58"/>
      <c r="I949" s="58"/>
      <c r="J949" s="58"/>
      <c r="K949" s="58"/>
      <c r="L949" s="58"/>
      <c r="M949" s="58"/>
      <c r="N949" s="58"/>
      <c r="O949" s="58"/>
      <c r="P949" s="58"/>
      <c r="Q949" s="58"/>
      <c r="R949" s="58"/>
      <c r="S949" s="58"/>
      <c r="T949" s="58"/>
      <c r="U949" s="58"/>
      <c r="V949" s="58"/>
      <c r="W949" s="58"/>
      <c r="X949" s="58"/>
      <c r="Y949" s="58"/>
      <c r="Z949" s="58"/>
      <c r="AA949" s="58"/>
      <c r="AB949" s="58"/>
      <c r="AC949" s="58"/>
      <c r="AD949" s="58"/>
      <c r="AE949" s="58"/>
      <c r="AF949" s="58"/>
      <c r="AG949" s="58"/>
      <c r="AH949" s="58"/>
      <c r="AI949" s="58"/>
      <c r="AJ949" s="58"/>
      <c r="AK949" s="58"/>
      <c r="AL949" s="58"/>
      <c r="AM949" s="58"/>
      <c r="AN949" s="58"/>
      <c r="AO949" s="58"/>
      <c r="AP949" s="58"/>
      <c r="AQ949" s="58"/>
      <c r="AR949" s="58"/>
      <c r="AS949" s="58"/>
      <c r="AT949" s="58"/>
      <c r="AU949" s="58"/>
      <c r="AV949" s="58"/>
      <c r="AW949" s="58"/>
    </row>
    <row r="950" spans="1:49" ht="15.75" customHeight="1" x14ac:dyDescent="0.2">
      <c r="A950" s="58"/>
      <c r="B950" s="58"/>
      <c r="C950" s="58"/>
      <c r="D950" s="58"/>
      <c r="E950" s="58"/>
      <c r="F950" s="58"/>
      <c r="G950" s="58"/>
      <c r="H950" s="58"/>
      <c r="I950" s="58"/>
      <c r="J950" s="58"/>
      <c r="K950" s="58"/>
      <c r="L950" s="58"/>
      <c r="M950" s="58"/>
      <c r="N950" s="58"/>
      <c r="O950" s="58"/>
      <c r="P950" s="58"/>
      <c r="Q950" s="58"/>
      <c r="R950" s="58"/>
      <c r="S950" s="58"/>
      <c r="T950" s="58"/>
      <c r="U950" s="58"/>
      <c r="V950" s="58"/>
      <c r="W950" s="58"/>
      <c r="X950" s="58"/>
      <c r="Y950" s="58"/>
      <c r="Z950" s="58"/>
      <c r="AA950" s="58"/>
      <c r="AB950" s="58"/>
      <c r="AC950" s="58"/>
      <c r="AD950" s="58"/>
      <c r="AE950" s="58"/>
      <c r="AF950" s="58"/>
      <c r="AG950" s="58"/>
      <c r="AH950" s="58"/>
      <c r="AI950" s="58"/>
      <c r="AJ950" s="58"/>
      <c r="AK950" s="58"/>
      <c r="AL950" s="58"/>
      <c r="AM950" s="58"/>
      <c r="AN950" s="58"/>
      <c r="AO950" s="58"/>
      <c r="AP950" s="58"/>
      <c r="AQ950" s="58"/>
      <c r="AR950" s="58"/>
      <c r="AS950" s="58"/>
      <c r="AT950" s="58"/>
      <c r="AU950" s="58"/>
      <c r="AV950" s="58"/>
      <c r="AW950" s="58"/>
    </row>
    <row r="951" spans="1:49" ht="15.75" customHeight="1" x14ac:dyDescent="0.2">
      <c r="A951" s="58"/>
      <c r="B951" s="58"/>
      <c r="C951" s="58"/>
      <c r="D951" s="58"/>
      <c r="E951" s="58"/>
      <c r="F951" s="58"/>
      <c r="G951" s="58"/>
      <c r="H951" s="58"/>
      <c r="I951" s="58"/>
      <c r="J951" s="58"/>
      <c r="K951" s="58"/>
      <c r="L951" s="58"/>
      <c r="M951" s="58"/>
      <c r="N951" s="58"/>
      <c r="O951" s="58"/>
      <c r="P951" s="58"/>
      <c r="Q951" s="58"/>
      <c r="R951" s="58"/>
      <c r="S951" s="58"/>
      <c r="T951" s="58"/>
      <c r="U951" s="58"/>
      <c r="V951" s="58"/>
      <c r="W951" s="58"/>
      <c r="X951" s="58"/>
      <c r="Y951" s="58"/>
      <c r="Z951" s="58"/>
      <c r="AA951" s="58"/>
      <c r="AB951" s="58"/>
      <c r="AC951" s="58"/>
      <c r="AD951" s="58"/>
      <c r="AE951" s="58"/>
      <c r="AF951" s="58"/>
      <c r="AG951" s="58"/>
      <c r="AH951" s="58"/>
      <c r="AI951" s="58"/>
      <c r="AJ951" s="58"/>
      <c r="AK951" s="58"/>
      <c r="AL951" s="58"/>
      <c r="AM951" s="58"/>
      <c r="AN951" s="58"/>
      <c r="AO951" s="58"/>
      <c r="AP951" s="58"/>
      <c r="AQ951" s="58"/>
      <c r="AR951" s="58"/>
      <c r="AS951" s="58"/>
      <c r="AT951" s="58"/>
      <c r="AU951" s="58"/>
      <c r="AV951" s="58"/>
      <c r="AW951" s="58"/>
    </row>
    <row r="952" spans="1:49" ht="15.75" customHeight="1" x14ac:dyDescent="0.2">
      <c r="A952" s="58"/>
      <c r="B952" s="58"/>
      <c r="C952" s="58"/>
      <c r="D952" s="58"/>
      <c r="E952" s="58"/>
      <c r="F952" s="58"/>
      <c r="G952" s="58"/>
      <c r="H952" s="58"/>
      <c r="I952" s="58"/>
      <c r="J952" s="58"/>
      <c r="K952" s="58"/>
      <c r="L952" s="58"/>
      <c r="M952" s="58"/>
      <c r="N952" s="58"/>
      <c r="O952" s="58"/>
      <c r="P952" s="58"/>
      <c r="Q952" s="58"/>
      <c r="R952" s="58"/>
      <c r="S952" s="58"/>
      <c r="T952" s="58"/>
      <c r="U952" s="58"/>
      <c r="V952" s="58"/>
      <c r="W952" s="58"/>
      <c r="X952" s="58"/>
      <c r="Y952" s="58"/>
      <c r="Z952" s="58"/>
      <c r="AA952" s="58"/>
      <c r="AB952" s="58"/>
      <c r="AC952" s="58"/>
      <c r="AD952" s="58"/>
      <c r="AE952" s="58"/>
      <c r="AF952" s="58"/>
      <c r="AG952" s="58"/>
      <c r="AH952" s="58"/>
      <c r="AI952" s="58"/>
      <c r="AJ952" s="58"/>
      <c r="AK952" s="58"/>
      <c r="AL952" s="58"/>
      <c r="AM952" s="58"/>
      <c r="AN952" s="58"/>
      <c r="AO952" s="58"/>
      <c r="AP952" s="58"/>
      <c r="AQ952" s="58"/>
      <c r="AR952" s="58"/>
      <c r="AS952" s="58"/>
      <c r="AT952" s="58"/>
      <c r="AU952" s="58"/>
      <c r="AV952" s="58"/>
      <c r="AW952" s="58"/>
    </row>
    <row r="953" spans="1:49" ht="15.75" customHeight="1" x14ac:dyDescent="0.2">
      <c r="A953" s="58"/>
      <c r="B953" s="58"/>
      <c r="C953" s="58"/>
      <c r="D953" s="58"/>
      <c r="E953" s="58"/>
      <c r="F953" s="58"/>
      <c r="G953" s="58"/>
      <c r="H953" s="58"/>
      <c r="I953" s="58"/>
      <c r="J953" s="58"/>
      <c r="K953" s="58"/>
      <c r="L953" s="58"/>
      <c r="M953" s="58"/>
      <c r="N953" s="58"/>
      <c r="O953" s="58"/>
      <c r="P953" s="58"/>
      <c r="Q953" s="58"/>
      <c r="R953" s="58"/>
      <c r="S953" s="58"/>
      <c r="T953" s="58"/>
      <c r="U953" s="58"/>
      <c r="V953" s="58"/>
      <c r="W953" s="58"/>
      <c r="X953" s="58"/>
      <c r="Y953" s="58"/>
      <c r="Z953" s="58"/>
      <c r="AA953" s="58"/>
      <c r="AB953" s="58"/>
      <c r="AC953" s="58"/>
      <c r="AD953" s="58"/>
      <c r="AE953" s="58"/>
      <c r="AF953" s="58"/>
      <c r="AG953" s="58"/>
      <c r="AH953" s="58"/>
      <c r="AI953" s="58"/>
      <c r="AJ953" s="58"/>
      <c r="AK953" s="58"/>
      <c r="AL953" s="58"/>
      <c r="AM953" s="58"/>
      <c r="AN953" s="58"/>
      <c r="AO953" s="58"/>
      <c r="AP953" s="58"/>
      <c r="AQ953" s="58"/>
      <c r="AR953" s="58"/>
      <c r="AS953" s="58"/>
      <c r="AT953" s="58"/>
      <c r="AU953" s="58"/>
      <c r="AV953" s="58"/>
      <c r="AW953" s="58"/>
    </row>
    <row r="954" spans="1:49" ht="15.75" customHeight="1" x14ac:dyDescent="0.2">
      <c r="A954" s="58"/>
      <c r="B954" s="58"/>
      <c r="C954" s="58"/>
      <c r="D954" s="58"/>
      <c r="E954" s="58"/>
      <c r="F954" s="58"/>
      <c r="G954" s="58"/>
      <c r="H954" s="58"/>
      <c r="I954" s="58"/>
      <c r="J954" s="58"/>
      <c r="K954" s="58"/>
      <c r="L954" s="58"/>
      <c r="M954" s="58"/>
      <c r="N954" s="58"/>
      <c r="O954" s="58"/>
      <c r="P954" s="58"/>
      <c r="Q954" s="58"/>
      <c r="R954" s="58"/>
      <c r="S954" s="58"/>
      <c r="T954" s="58"/>
      <c r="U954" s="58"/>
      <c r="V954" s="58"/>
      <c r="W954" s="58"/>
      <c r="X954" s="58"/>
      <c r="Y954" s="58"/>
      <c r="Z954" s="58"/>
      <c r="AA954" s="58"/>
      <c r="AB954" s="58"/>
      <c r="AC954" s="58"/>
      <c r="AD954" s="58"/>
      <c r="AE954" s="58"/>
      <c r="AF954" s="58"/>
      <c r="AG954" s="58"/>
      <c r="AH954" s="58"/>
      <c r="AI954" s="58"/>
      <c r="AJ954" s="58"/>
      <c r="AK954" s="58"/>
      <c r="AL954" s="58"/>
      <c r="AM954" s="58"/>
      <c r="AN954" s="58"/>
      <c r="AO954" s="58"/>
      <c r="AP954" s="58"/>
      <c r="AQ954" s="58"/>
      <c r="AR954" s="58"/>
      <c r="AS954" s="58"/>
      <c r="AT954" s="58"/>
      <c r="AU954" s="58"/>
      <c r="AV954" s="58"/>
      <c r="AW954" s="58"/>
    </row>
    <row r="955" spans="1:49" ht="15.75" customHeight="1" x14ac:dyDescent="0.2">
      <c r="A955" s="58"/>
      <c r="B955" s="58"/>
      <c r="C955" s="58"/>
      <c r="D955" s="58"/>
      <c r="E955" s="58"/>
      <c r="F955" s="58"/>
      <c r="G955" s="58"/>
      <c r="H955" s="58"/>
      <c r="I955" s="58"/>
      <c r="J955" s="58"/>
      <c r="K955" s="58"/>
      <c r="L955" s="58"/>
      <c r="M955" s="58"/>
      <c r="N955" s="58"/>
      <c r="O955" s="58"/>
      <c r="P955" s="58"/>
      <c r="Q955" s="58"/>
      <c r="R955" s="58"/>
      <c r="S955" s="58"/>
      <c r="T955" s="58"/>
      <c r="U955" s="58"/>
      <c r="V955" s="58"/>
      <c r="W955" s="58"/>
      <c r="X955" s="58"/>
      <c r="Y955" s="58"/>
      <c r="Z955" s="58"/>
      <c r="AA955" s="58"/>
      <c r="AB955" s="58"/>
      <c r="AC955" s="58"/>
      <c r="AD955" s="58"/>
      <c r="AE955" s="58"/>
      <c r="AF955" s="58"/>
      <c r="AG955" s="58"/>
      <c r="AH955" s="58"/>
      <c r="AI955" s="58"/>
      <c r="AJ955" s="58"/>
      <c r="AK955" s="58"/>
      <c r="AL955" s="58"/>
      <c r="AM955" s="58"/>
      <c r="AN955" s="58"/>
      <c r="AO955" s="58"/>
      <c r="AP955" s="58"/>
      <c r="AQ955" s="58"/>
      <c r="AR955" s="58"/>
      <c r="AS955" s="58"/>
      <c r="AT955" s="58"/>
      <c r="AU955" s="58"/>
      <c r="AV955" s="58"/>
      <c r="AW955" s="58"/>
    </row>
    <row r="956" spans="1:49" ht="15.75" customHeight="1" x14ac:dyDescent="0.2">
      <c r="A956" s="58"/>
      <c r="B956" s="58"/>
      <c r="C956" s="58"/>
      <c r="D956" s="58"/>
      <c r="E956" s="58"/>
      <c r="F956" s="58"/>
      <c r="G956" s="58"/>
      <c r="H956" s="58"/>
      <c r="I956" s="58"/>
      <c r="J956" s="58"/>
      <c r="K956" s="58"/>
      <c r="L956" s="58"/>
      <c r="M956" s="58"/>
      <c r="N956" s="58"/>
      <c r="O956" s="58"/>
      <c r="P956" s="58"/>
      <c r="Q956" s="58"/>
      <c r="R956" s="58"/>
      <c r="S956" s="58"/>
      <c r="T956" s="58"/>
      <c r="U956" s="58"/>
      <c r="V956" s="58"/>
      <c r="W956" s="58"/>
      <c r="X956" s="58"/>
      <c r="Y956" s="58"/>
      <c r="Z956" s="58"/>
      <c r="AA956" s="58"/>
      <c r="AB956" s="58"/>
      <c r="AC956" s="58"/>
      <c r="AD956" s="58"/>
      <c r="AE956" s="58"/>
      <c r="AF956" s="58"/>
      <c r="AG956" s="58"/>
      <c r="AH956" s="58"/>
      <c r="AI956" s="58"/>
      <c r="AJ956" s="58"/>
      <c r="AK956" s="58"/>
      <c r="AL956" s="58"/>
      <c r="AM956" s="58"/>
      <c r="AN956" s="58"/>
      <c r="AO956" s="58"/>
      <c r="AP956" s="58"/>
      <c r="AQ956" s="58"/>
      <c r="AR956" s="58"/>
      <c r="AS956" s="58"/>
      <c r="AT956" s="58"/>
      <c r="AU956" s="58"/>
      <c r="AV956" s="58"/>
      <c r="AW956" s="58"/>
    </row>
    <row r="957" spans="1:49" ht="15.75" customHeight="1" x14ac:dyDescent="0.2">
      <c r="A957" s="58"/>
      <c r="B957" s="58"/>
      <c r="C957" s="58"/>
      <c r="D957" s="58"/>
      <c r="E957" s="58"/>
      <c r="F957" s="58"/>
      <c r="G957" s="58"/>
      <c r="H957" s="58"/>
      <c r="I957" s="58"/>
      <c r="J957" s="58"/>
      <c r="K957" s="58"/>
      <c r="L957" s="58"/>
      <c r="M957" s="58"/>
      <c r="N957" s="58"/>
      <c r="O957" s="58"/>
      <c r="P957" s="58"/>
      <c r="Q957" s="58"/>
      <c r="R957" s="58"/>
      <c r="S957" s="58"/>
      <c r="T957" s="58"/>
      <c r="U957" s="58"/>
      <c r="V957" s="58"/>
      <c r="W957" s="58"/>
      <c r="X957" s="58"/>
      <c r="Y957" s="58"/>
      <c r="Z957" s="58"/>
      <c r="AA957" s="58"/>
      <c r="AB957" s="58"/>
      <c r="AC957" s="58"/>
      <c r="AD957" s="58"/>
      <c r="AE957" s="58"/>
      <c r="AF957" s="58"/>
      <c r="AG957" s="58"/>
      <c r="AH957" s="58"/>
      <c r="AI957" s="58"/>
      <c r="AJ957" s="58"/>
      <c r="AK957" s="58"/>
      <c r="AL957" s="58"/>
      <c r="AM957" s="58"/>
      <c r="AN957" s="58"/>
      <c r="AO957" s="58"/>
      <c r="AP957" s="58"/>
      <c r="AQ957" s="58"/>
      <c r="AR957" s="58"/>
      <c r="AS957" s="58"/>
      <c r="AT957" s="58"/>
      <c r="AU957" s="58"/>
      <c r="AV957" s="58"/>
      <c r="AW957" s="58"/>
    </row>
    <row r="958" spans="1:49" ht="15.75" customHeight="1" x14ac:dyDescent="0.2">
      <c r="A958" s="58"/>
      <c r="B958" s="58"/>
      <c r="C958" s="58"/>
      <c r="D958" s="58"/>
      <c r="E958" s="58"/>
      <c r="F958" s="58"/>
      <c r="G958" s="58"/>
      <c r="H958" s="58"/>
      <c r="I958" s="58"/>
      <c r="J958" s="58"/>
      <c r="K958" s="58"/>
      <c r="L958" s="58"/>
      <c r="M958" s="58"/>
      <c r="N958" s="58"/>
      <c r="O958" s="58"/>
      <c r="P958" s="58"/>
      <c r="Q958" s="58"/>
      <c r="R958" s="58"/>
      <c r="S958" s="58"/>
      <c r="T958" s="58"/>
      <c r="U958" s="58"/>
      <c r="V958" s="58"/>
      <c r="W958" s="58"/>
      <c r="X958" s="58"/>
      <c r="Y958" s="58"/>
      <c r="Z958" s="58"/>
      <c r="AA958" s="58"/>
      <c r="AB958" s="58"/>
      <c r="AC958" s="58"/>
      <c r="AD958" s="58"/>
      <c r="AE958" s="58"/>
      <c r="AF958" s="58"/>
      <c r="AG958" s="58"/>
      <c r="AH958" s="58"/>
      <c r="AI958" s="58"/>
      <c r="AJ958" s="58"/>
      <c r="AK958" s="58"/>
      <c r="AL958" s="58"/>
      <c r="AM958" s="58"/>
      <c r="AN958" s="58"/>
      <c r="AO958" s="58"/>
      <c r="AP958" s="58"/>
      <c r="AQ958" s="58"/>
      <c r="AR958" s="58"/>
      <c r="AS958" s="58"/>
      <c r="AT958" s="58"/>
      <c r="AU958" s="58"/>
      <c r="AV958" s="58"/>
      <c r="AW958" s="58"/>
    </row>
    <row r="959" spans="1:49" ht="15.75" customHeight="1" x14ac:dyDescent="0.2">
      <c r="A959" s="58"/>
      <c r="B959" s="58"/>
      <c r="C959" s="58"/>
      <c r="D959" s="58"/>
      <c r="E959" s="58"/>
      <c r="F959" s="58"/>
      <c r="G959" s="58"/>
      <c r="H959" s="58"/>
      <c r="I959" s="58"/>
      <c r="J959" s="58"/>
      <c r="K959" s="58"/>
      <c r="L959" s="58"/>
      <c r="M959" s="58"/>
      <c r="N959" s="58"/>
      <c r="O959" s="58"/>
      <c r="P959" s="58"/>
      <c r="Q959" s="58"/>
      <c r="R959" s="58"/>
      <c r="S959" s="58"/>
      <c r="T959" s="58"/>
      <c r="U959" s="58"/>
      <c r="V959" s="58"/>
      <c r="W959" s="58"/>
      <c r="X959" s="58"/>
      <c r="Y959" s="58"/>
      <c r="Z959" s="58"/>
      <c r="AA959" s="58"/>
      <c r="AB959" s="58"/>
      <c r="AC959" s="58"/>
      <c r="AD959" s="58"/>
      <c r="AE959" s="58"/>
      <c r="AF959" s="58"/>
      <c r="AG959" s="58"/>
      <c r="AH959" s="58"/>
      <c r="AI959" s="58"/>
      <c r="AJ959" s="58"/>
      <c r="AK959" s="58"/>
      <c r="AL959" s="58"/>
      <c r="AM959" s="58"/>
      <c r="AN959" s="58"/>
      <c r="AO959" s="58"/>
      <c r="AP959" s="58"/>
      <c r="AQ959" s="58"/>
      <c r="AR959" s="58"/>
      <c r="AS959" s="58"/>
      <c r="AT959" s="58"/>
      <c r="AU959" s="58"/>
      <c r="AV959" s="58"/>
      <c r="AW959" s="58"/>
    </row>
    <row r="960" spans="1:49" ht="15.75" customHeight="1" x14ac:dyDescent="0.2">
      <c r="A960" s="58"/>
      <c r="B960" s="58"/>
      <c r="C960" s="58"/>
      <c r="D960" s="58"/>
      <c r="E960" s="58"/>
      <c r="F960" s="58"/>
      <c r="G960" s="58"/>
      <c r="H960" s="58"/>
      <c r="I960" s="58"/>
      <c r="J960" s="58"/>
      <c r="K960" s="58"/>
      <c r="L960" s="58"/>
      <c r="M960" s="58"/>
      <c r="N960" s="58"/>
      <c r="O960" s="58"/>
      <c r="P960" s="58"/>
      <c r="Q960" s="58"/>
      <c r="R960" s="58"/>
      <c r="S960" s="58"/>
      <c r="T960" s="58"/>
      <c r="U960" s="58"/>
      <c r="V960" s="58"/>
      <c r="W960" s="58"/>
      <c r="X960" s="58"/>
      <c r="Y960" s="58"/>
      <c r="Z960" s="58"/>
      <c r="AA960" s="58"/>
      <c r="AB960" s="58"/>
      <c r="AC960" s="58"/>
      <c r="AD960" s="58"/>
      <c r="AE960" s="58"/>
      <c r="AF960" s="58"/>
      <c r="AG960" s="58"/>
      <c r="AH960" s="58"/>
      <c r="AI960" s="58"/>
      <c r="AJ960" s="58"/>
      <c r="AK960" s="58"/>
      <c r="AL960" s="58"/>
      <c r="AM960" s="58"/>
      <c r="AN960" s="58"/>
      <c r="AO960" s="58"/>
      <c r="AP960" s="58"/>
      <c r="AQ960" s="58"/>
      <c r="AR960" s="58"/>
      <c r="AS960" s="58"/>
      <c r="AT960" s="58"/>
      <c r="AU960" s="58"/>
      <c r="AV960" s="58"/>
      <c r="AW960" s="58"/>
    </row>
    <row r="961" spans="1:49" ht="15.75" customHeight="1" x14ac:dyDescent="0.2">
      <c r="A961" s="58"/>
      <c r="B961" s="58"/>
      <c r="C961" s="58"/>
      <c r="D961" s="58"/>
      <c r="E961" s="58"/>
      <c r="F961" s="58"/>
      <c r="G961" s="58"/>
      <c r="H961" s="58"/>
      <c r="I961" s="58"/>
      <c r="J961" s="58"/>
      <c r="K961" s="58"/>
      <c r="L961" s="58"/>
      <c r="M961" s="58"/>
      <c r="N961" s="58"/>
      <c r="O961" s="58"/>
      <c r="P961" s="58"/>
      <c r="Q961" s="58"/>
      <c r="R961" s="58"/>
      <c r="S961" s="58"/>
      <c r="T961" s="58"/>
      <c r="U961" s="58"/>
      <c r="V961" s="58"/>
      <c r="W961" s="58"/>
      <c r="X961" s="58"/>
      <c r="Y961" s="58"/>
      <c r="Z961" s="58"/>
      <c r="AA961" s="58"/>
      <c r="AB961" s="58"/>
      <c r="AC961" s="58"/>
      <c r="AD961" s="58"/>
      <c r="AE961" s="58"/>
      <c r="AF961" s="58"/>
      <c r="AG961" s="58"/>
      <c r="AH961" s="58"/>
      <c r="AI961" s="58"/>
      <c r="AJ961" s="58"/>
      <c r="AK961" s="58"/>
      <c r="AL961" s="58"/>
      <c r="AM961" s="58"/>
      <c r="AN961" s="58"/>
      <c r="AO961" s="58"/>
      <c r="AP961" s="58"/>
      <c r="AQ961" s="58"/>
      <c r="AR961" s="58"/>
      <c r="AS961" s="58"/>
      <c r="AT961" s="58"/>
      <c r="AU961" s="58"/>
      <c r="AV961" s="58"/>
      <c r="AW961" s="58"/>
    </row>
    <row r="962" spans="1:49" ht="15.75" customHeight="1" x14ac:dyDescent="0.2">
      <c r="A962" s="58"/>
      <c r="B962" s="58"/>
      <c r="C962" s="58"/>
      <c r="D962" s="58"/>
      <c r="E962" s="58"/>
      <c r="F962" s="58"/>
      <c r="G962" s="58"/>
      <c r="H962" s="58"/>
      <c r="I962" s="58"/>
      <c r="J962" s="58"/>
      <c r="K962" s="58"/>
      <c r="L962" s="58"/>
      <c r="M962" s="58"/>
      <c r="N962" s="58"/>
      <c r="O962" s="58"/>
      <c r="P962" s="58"/>
      <c r="Q962" s="58"/>
      <c r="R962" s="58"/>
      <c r="S962" s="58"/>
      <c r="T962" s="58"/>
      <c r="U962" s="58"/>
      <c r="V962" s="58"/>
      <c r="W962" s="58"/>
      <c r="X962" s="58"/>
      <c r="Y962" s="58"/>
      <c r="Z962" s="58"/>
      <c r="AA962" s="58"/>
      <c r="AB962" s="58"/>
      <c r="AC962" s="58"/>
      <c r="AD962" s="58"/>
      <c r="AE962" s="58"/>
      <c r="AF962" s="58"/>
      <c r="AG962" s="58"/>
      <c r="AH962" s="58"/>
      <c r="AI962" s="58"/>
      <c r="AJ962" s="58"/>
      <c r="AK962" s="58"/>
      <c r="AL962" s="58"/>
      <c r="AM962" s="58"/>
      <c r="AN962" s="58"/>
      <c r="AO962" s="58"/>
      <c r="AP962" s="58"/>
      <c r="AQ962" s="58"/>
      <c r="AR962" s="58"/>
      <c r="AS962" s="58"/>
      <c r="AT962" s="58"/>
      <c r="AU962" s="58"/>
      <c r="AV962" s="58"/>
      <c r="AW962" s="58"/>
    </row>
    <row r="963" spans="1:49" ht="15.75" customHeight="1" x14ac:dyDescent="0.2">
      <c r="A963" s="58"/>
      <c r="B963" s="58"/>
      <c r="C963" s="58"/>
      <c r="D963" s="58"/>
      <c r="E963" s="58"/>
      <c r="F963" s="58"/>
      <c r="G963" s="58"/>
      <c r="H963" s="58"/>
      <c r="I963" s="58"/>
      <c r="J963" s="58"/>
      <c r="K963" s="58"/>
      <c r="L963" s="58"/>
      <c r="M963" s="58"/>
      <c r="N963" s="58"/>
      <c r="O963" s="58"/>
      <c r="P963" s="58"/>
      <c r="Q963" s="58"/>
      <c r="R963" s="58"/>
      <c r="S963" s="58"/>
      <c r="T963" s="58"/>
      <c r="U963" s="58"/>
      <c r="V963" s="58"/>
      <c r="W963" s="58"/>
      <c r="X963" s="58"/>
      <c r="Y963" s="58"/>
      <c r="Z963" s="58"/>
      <c r="AA963" s="58"/>
      <c r="AB963" s="58"/>
      <c r="AC963" s="58"/>
      <c r="AD963" s="58"/>
      <c r="AE963" s="58"/>
      <c r="AF963" s="58"/>
      <c r="AG963" s="58"/>
      <c r="AH963" s="58"/>
      <c r="AI963" s="58"/>
      <c r="AJ963" s="58"/>
      <c r="AK963" s="58"/>
      <c r="AL963" s="58"/>
      <c r="AM963" s="58"/>
      <c r="AN963" s="58"/>
      <c r="AO963" s="58"/>
      <c r="AP963" s="58"/>
      <c r="AQ963" s="58"/>
      <c r="AR963" s="58"/>
      <c r="AS963" s="58"/>
      <c r="AT963" s="58"/>
      <c r="AU963" s="58"/>
      <c r="AV963" s="58"/>
      <c r="AW963" s="58"/>
    </row>
    <row r="964" spans="1:49" ht="15.75" customHeight="1" x14ac:dyDescent="0.2">
      <c r="A964" s="58"/>
      <c r="B964" s="58"/>
      <c r="C964" s="58"/>
      <c r="D964" s="58"/>
      <c r="E964" s="58"/>
      <c r="F964" s="58"/>
      <c r="G964" s="58"/>
      <c r="H964" s="58"/>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c r="AG964" s="58"/>
      <c r="AH964" s="58"/>
      <c r="AI964" s="58"/>
      <c r="AJ964" s="58"/>
      <c r="AK964" s="58"/>
      <c r="AL964" s="58"/>
      <c r="AM964" s="58"/>
      <c r="AN964" s="58"/>
      <c r="AO964" s="58"/>
      <c r="AP964" s="58"/>
      <c r="AQ964" s="58"/>
      <c r="AR964" s="58"/>
      <c r="AS964" s="58"/>
      <c r="AT964" s="58"/>
      <c r="AU964" s="58"/>
      <c r="AV964" s="58"/>
      <c r="AW964" s="58"/>
    </row>
    <row r="965" spans="1:49" ht="15.75" customHeight="1" x14ac:dyDescent="0.2">
      <c r="A965" s="58"/>
      <c r="B965" s="58"/>
      <c r="C965" s="58"/>
      <c r="D965" s="58"/>
      <c r="E965" s="58"/>
      <c r="F965" s="58"/>
      <c r="G965" s="58"/>
      <c r="H965" s="58"/>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c r="AG965" s="58"/>
      <c r="AH965" s="58"/>
      <c r="AI965" s="58"/>
      <c r="AJ965" s="58"/>
      <c r="AK965" s="58"/>
      <c r="AL965" s="58"/>
      <c r="AM965" s="58"/>
      <c r="AN965" s="58"/>
      <c r="AO965" s="58"/>
      <c r="AP965" s="58"/>
      <c r="AQ965" s="58"/>
      <c r="AR965" s="58"/>
      <c r="AS965" s="58"/>
      <c r="AT965" s="58"/>
      <c r="AU965" s="58"/>
      <c r="AV965" s="58"/>
      <c r="AW965" s="58"/>
    </row>
    <row r="966" spans="1:49" ht="15.75" customHeight="1" x14ac:dyDescent="0.2">
      <c r="A966" s="58"/>
      <c r="B966" s="58"/>
      <c r="C966" s="58"/>
      <c r="D966" s="58"/>
      <c r="E966" s="58"/>
      <c r="F966" s="58"/>
      <c r="G966" s="58"/>
      <c r="H966" s="58"/>
      <c r="I966" s="58"/>
      <c r="J966" s="58"/>
      <c r="K966" s="58"/>
      <c r="L966" s="58"/>
      <c r="M966" s="58"/>
      <c r="N966" s="58"/>
      <c r="O966" s="58"/>
      <c r="P966" s="58"/>
      <c r="Q966" s="58"/>
      <c r="R966" s="58"/>
      <c r="S966" s="58"/>
      <c r="T966" s="58"/>
      <c r="U966" s="58"/>
      <c r="V966" s="58"/>
      <c r="W966" s="58"/>
      <c r="X966" s="58"/>
      <c r="Y966" s="58"/>
      <c r="Z966" s="58"/>
      <c r="AA966" s="58"/>
      <c r="AB966" s="58"/>
      <c r="AC966" s="58"/>
      <c r="AD966" s="58"/>
      <c r="AE966" s="58"/>
      <c r="AF966" s="58"/>
      <c r="AG966" s="58"/>
      <c r="AH966" s="58"/>
      <c r="AI966" s="58"/>
      <c r="AJ966" s="58"/>
      <c r="AK966" s="58"/>
      <c r="AL966" s="58"/>
      <c r="AM966" s="58"/>
      <c r="AN966" s="58"/>
      <c r="AO966" s="58"/>
      <c r="AP966" s="58"/>
      <c r="AQ966" s="58"/>
      <c r="AR966" s="58"/>
      <c r="AS966" s="58"/>
      <c r="AT966" s="58"/>
      <c r="AU966" s="58"/>
      <c r="AV966" s="58"/>
      <c r="AW966" s="58"/>
    </row>
    <row r="967" spans="1:49" ht="15.75" customHeight="1" x14ac:dyDescent="0.2">
      <c r="A967" s="58"/>
      <c r="B967" s="58"/>
      <c r="C967" s="58"/>
      <c r="D967" s="58"/>
      <c r="E967" s="58"/>
      <c r="F967" s="58"/>
      <c r="G967" s="58"/>
      <c r="H967" s="58"/>
      <c r="I967" s="58"/>
      <c r="J967" s="58"/>
      <c r="K967" s="58"/>
      <c r="L967" s="58"/>
      <c r="M967" s="58"/>
      <c r="N967" s="58"/>
      <c r="O967" s="58"/>
      <c r="P967" s="58"/>
      <c r="Q967" s="58"/>
      <c r="R967" s="58"/>
      <c r="S967" s="58"/>
      <c r="T967" s="58"/>
      <c r="U967" s="58"/>
      <c r="V967" s="58"/>
      <c r="W967" s="58"/>
      <c r="X967" s="58"/>
      <c r="Y967" s="58"/>
      <c r="Z967" s="58"/>
      <c r="AA967" s="58"/>
      <c r="AB967" s="58"/>
      <c r="AC967" s="58"/>
      <c r="AD967" s="58"/>
      <c r="AE967" s="58"/>
      <c r="AF967" s="58"/>
      <c r="AG967" s="58"/>
      <c r="AH967" s="58"/>
      <c r="AI967" s="58"/>
      <c r="AJ967" s="58"/>
      <c r="AK967" s="58"/>
      <c r="AL967" s="58"/>
      <c r="AM967" s="58"/>
      <c r="AN967" s="58"/>
      <c r="AO967" s="58"/>
      <c r="AP967" s="58"/>
      <c r="AQ967" s="58"/>
      <c r="AR967" s="58"/>
      <c r="AS967" s="58"/>
      <c r="AT967" s="58"/>
      <c r="AU967" s="58"/>
      <c r="AV967" s="58"/>
      <c r="AW967" s="58"/>
    </row>
    <row r="968" spans="1:49" ht="15.75" customHeight="1" x14ac:dyDescent="0.2">
      <c r="A968" s="58"/>
      <c r="B968" s="58"/>
      <c r="C968" s="58"/>
      <c r="D968" s="58"/>
      <c r="E968" s="58"/>
      <c r="F968" s="58"/>
      <c r="G968" s="58"/>
      <c r="H968" s="58"/>
      <c r="I968" s="58"/>
      <c r="J968" s="58"/>
      <c r="K968" s="58"/>
      <c r="L968" s="58"/>
      <c r="M968" s="58"/>
      <c r="N968" s="58"/>
      <c r="O968" s="58"/>
      <c r="P968" s="58"/>
      <c r="Q968" s="58"/>
      <c r="R968" s="58"/>
      <c r="S968" s="58"/>
      <c r="T968" s="58"/>
      <c r="U968" s="58"/>
      <c r="V968" s="58"/>
      <c r="W968" s="58"/>
      <c r="X968" s="58"/>
      <c r="Y968" s="58"/>
      <c r="Z968" s="58"/>
      <c r="AA968" s="58"/>
      <c r="AB968" s="58"/>
      <c r="AC968" s="58"/>
      <c r="AD968" s="58"/>
      <c r="AE968" s="58"/>
      <c r="AF968" s="58"/>
      <c r="AG968" s="58"/>
      <c r="AH968" s="58"/>
      <c r="AI968" s="58"/>
      <c r="AJ968" s="58"/>
      <c r="AK968" s="58"/>
      <c r="AL968" s="58"/>
      <c r="AM968" s="58"/>
      <c r="AN968" s="58"/>
      <c r="AO968" s="58"/>
      <c r="AP968" s="58"/>
      <c r="AQ968" s="58"/>
      <c r="AR968" s="58"/>
      <c r="AS968" s="58"/>
      <c r="AT968" s="58"/>
      <c r="AU968" s="58"/>
      <c r="AV968" s="58"/>
      <c r="AW968" s="58"/>
    </row>
    <row r="969" spans="1:49" ht="15.75" customHeight="1" x14ac:dyDescent="0.2">
      <c r="A969" s="58"/>
      <c r="B969" s="58"/>
      <c r="C969" s="58"/>
      <c r="D969" s="58"/>
      <c r="E969" s="58"/>
      <c r="F969" s="58"/>
      <c r="G969" s="58"/>
      <c r="H969" s="58"/>
      <c r="I969" s="58"/>
      <c r="J969" s="58"/>
      <c r="K969" s="58"/>
      <c r="L969" s="58"/>
      <c r="M969" s="58"/>
      <c r="N969" s="58"/>
      <c r="O969" s="58"/>
      <c r="P969" s="58"/>
      <c r="Q969" s="58"/>
      <c r="R969" s="58"/>
      <c r="S969" s="58"/>
      <c r="T969" s="58"/>
      <c r="U969" s="58"/>
      <c r="V969" s="58"/>
      <c r="W969" s="58"/>
      <c r="X969" s="58"/>
      <c r="Y969" s="58"/>
      <c r="Z969" s="58"/>
      <c r="AA969" s="58"/>
      <c r="AB969" s="58"/>
      <c r="AC969" s="58"/>
      <c r="AD969" s="58"/>
      <c r="AE969" s="58"/>
      <c r="AF969" s="58"/>
      <c r="AG969" s="58"/>
      <c r="AH969" s="58"/>
      <c r="AI969" s="58"/>
      <c r="AJ969" s="58"/>
      <c r="AK969" s="58"/>
      <c r="AL969" s="58"/>
      <c r="AM969" s="58"/>
      <c r="AN969" s="58"/>
      <c r="AO969" s="58"/>
      <c r="AP969" s="58"/>
      <c r="AQ969" s="58"/>
      <c r="AR969" s="58"/>
      <c r="AS969" s="58"/>
      <c r="AT969" s="58"/>
      <c r="AU969" s="58"/>
      <c r="AV969" s="58"/>
      <c r="AW969" s="58"/>
    </row>
    <row r="970" spans="1:49" ht="15.75" customHeight="1" x14ac:dyDescent="0.2">
      <c r="A970" s="58"/>
      <c r="B970" s="58"/>
      <c r="C970" s="58"/>
      <c r="D970" s="58"/>
      <c r="E970" s="58"/>
      <c r="F970" s="58"/>
      <c r="G970" s="58"/>
      <c r="H970" s="58"/>
      <c r="I970" s="58"/>
      <c r="J970" s="58"/>
      <c r="K970" s="58"/>
      <c r="L970" s="58"/>
      <c r="M970" s="58"/>
      <c r="N970" s="58"/>
      <c r="O970" s="58"/>
      <c r="P970" s="58"/>
      <c r="Q970" s="58"/>
      <c r="R970" s="58"/>
      <c r="S970" s="58"/>
      <c r="T970" s="58"/>
      <c r="U970" s="58"/>
      <c r="V970" s="58"/>
      <c r="W970" s="58"/>
      <c r="X970" s="58"/>
      <c r="Y970" s="58"/>
      <c r="Z970" s="58"/>
      <c r="AA970" s="58"/>
      <c r="AB970" s="58"/>
      <c r="AC970" s="58"/>
      <c r="AD970" s="58"/>
      <c r="AE970" s="58"/>
      <c r="AF970" s="58"/>
      <c r="AG970" s="58"/>
      <c r="AH970" s="58"/>
      <c r="AI970" s="58"/>
      <c r="AJ970" s="58"/>
      <c r="AK970" s="58"/>
      <c r="AL970" s="58"/>
      <c r="AM970" s="58"/>
      <c r="AN970" s="58"/>
      <c r="AO970" s="58"/>
      <c r="AP970" s="58"/>
      <c r="AQ970" s="58"/>
      <c r="AR970" s="58"/>
      <c r="AS970" s="58"/>
      <c r="AT970" s="58"/>
      <c r="AU970" s="58"/>
      <c r="AV970" s="58"/>
      <c r="AW970" s="58"/>
    </row>
    <row r="971" spans="1:49" ht="15.75" customHeight="1" x14ac:dyDescent="0.2">
      <c r="A971" s="58"/>
      <c r="B971" s="58"/>
      <c r="C971" s="58"/>
      <c r="D971" s="58"/>
      <c r="E971" s="58"/>
      <c r="F971" s="58"/>
      <c r="G971" s="58"/>
      <c r="H971" s="58"/>
      <c r="I971" s="58"/>
      <c r="J971" s="58"/>
      <c r="K971" s="58"/>
      <c r="L971" s="58"/>
      <c r="M971" s="58"/>
      <c r="N971" s="58"/>
      <c r="O971" s="58"/>
      <c r="P971" s="58"/>
      <c r="Q971" s="58"/>
      <c r="R971" s="58"/>
      <c r="S971" s="58"/>
      <c r="T971" s="58"/>
      <c r="U971" s="58"/>
      <c r="V971" s="58"/>
      <c r="W971" s="58"/>
      <c r="X971" s="58"/>
      <c r="Y971" s="58"/>
      <c r="Z971" s="58"/>
      <c r="AA971" s="58"/>
      <c r="AB971" s="58"/>
      <c r="AC971" s="58"/>
      <c r="AD971" s="58"/>
      <c r="AE971" s="58"/>
      <c r="AF971" s="58"/>
      <c r="AG971" s="58"/>
      <c r="AH971" s="58"/>
      <c r="AI971" s="58"/>
      <c r="AJ971" s="58"/>
      <c r="AK971" s="58"/>
      <c r="AL971" s="58"/>
      <c r="AM971" s="58"/>
      <c r="AN971" s="58"/>
      <c r="AO971" s="58"/>
      <c r="AP971" s="58"/>
      <c r="AQ971" s="58"/>
      <c r="AR971" s="58"/>
      <c r="AS971" s="58"/>
      <c r="AT971" s="58"/>
      <c r="AU971" s="58"/>
      <c r="AV971" s="58"/>
      <c r="AW971" s="58"/>
    </row>
    <row r="972" spans="1:49" ht="15.75" customHeight="1" x14ac:dyDescent="0.2">
      <c r="A972" s="58"/>
      <c r="B972" s="58"/>
      <c r="C972" s="58"/>
      <c r="D972" s="58"/>
      <c r="E972" s="58"/>
      <c r="F972" s="58"/>
      <c r="G972" s="58"/>
      <c r="H972" s="58"/>
      <c r="I972" s="58"/>
      <c r="J972" s="58"/>
      <c r="K972" s="58"/>
      <c r="L972" s="58"/>
      <c r="M972" s="58"/>
      <c r="N972" s="58"/>
      <c r="O972" s="58"/>
      <c r="P972" s="58"/>
      <c r="Q972" s="58"/>
      <c r="R972" s="58"/>
      <c r="S972" s="58"/>
      <c r="T972" s="58"/>
      <c r="U972" s="58"/>
      <c r="V972" s="58"/>
      <c r="W972" s="58"/>
      <c r="X972" s="58"/>
      <c r="Y972" s="58"/>
      <c r="Z972" s="58"/>
      <c r="AA972" s="58"/>
      <c r="AB972" s="58"/>
      <c r="AC972" s="58"/>
      <c r="AD972" s="58"/>
      <c r="AE972" s="58"/>
      <c r="AF972" s="58"/>
      <c r="AG972" s="58"/>
      <c r="AH972" s="58"/>
      <c r="AI972" s="58"/>
      <c r="AJ972" s="58"/>
      <c r="AK972" s="58"/>
      <c r="AL972" s="58"/>
      <c r="AM972" s="58"/>
      <c r="AN972" s="58"/>
      <c r="AO972" s="58"/>
      <c r="AP972" s="58"/>
      <c r="AQ972" s="58"/>
      <c r="AR972" s="58"/>
      <c r="AS972" s="58"/>
      <c r="AT972" s="58"/>
      <c r="AU972" s="58"/>
      <c r="AV972" s="58"/>
      <c r="AW972" s="58"/>
    </row>
    <row r="973" spans="1:49" ht="15.75" customHeight="1" x14ac:dyDescent="0.2">
      <c r="A973" s="58"/>
      <c r="B973" s="58"/>
      <c r="C973" s="58"/>
      <c r="D973" s="58"/>
      <c r="E973" s="58"/>
      <c r="F973" s="58"/>
      <c r="G973" s="58"/>
      <c r="H973" s="58"/>
      <c r="I973" s="58"/>
      <c r="J973" s="58"/>
      <c r="K973" s="58"/>
      <c r="L973" s="58"/>
      <c r="M973" s="58"/>
      <c r="N973" s="58"/>
      <c r="O973" s="58"/>
      <c r="P973" s="58"/>
      <c r="Q973" s="58"/>
      <c r="R973" s="58"/>
      <c r="S973" s="58"/>
      <c r="T973" s="58"/>
      <c r="U973" s="58"/>
      <c r="V973" s="58"/>
      <c r="W973" s="58"/>
      <c r="X973" s="58"/>
      <c r="Y973" s="58"/>
      <c r="Z973" s="58"/>
      <c r="AA973" s="58"/>
      <c r="AB973" s="58"/>
      <c r="AC973" s="58"/>
      <c r="AD973" s="58"/>
      <c r="AE973" s="58"/>
      <c r="AF973" s="58"/>
      <c r="AG973" s="58"/>
      <c r="AH973" s="58"/>
      <c r="AI973" s="58"/>
      <c r="AJ973" s="58"/>
      <c r="AK973" s="58"/>
      <c r="AL973" s="58"/>
      <c r="AM973" s="58"/>
      <c r="AN973" s="58"/>
      <c r="AO973" s="58"/>
      <c r="AP973" s="58"/>
      <c r="AQ973" s="58"/>
      <c r="AR973" s="58"/>
      <c r="AS973" s="58"/>
      <c r="AT973" s="58"/>
      <c r="AU973" s="58"/>
      <c r="AV973" s="58"/>
      <c r="AW973" s="58"/>
    </row>
    <row r="974" spans="1:49" ht="15.75" customHeight="1" x14ac:dyDescent="0.2">
      <c r="A974" s="58"/>
      <c r="B974" s="58"/>
      <c r="C974" s="58"/>
      <c r="D974" s="58"/>
      <c r="E974" s="58"/>
      <c r="F974" s="58"/>
      <c r="G974" s="58"/>
      <c r="H974" s="58"/>
      <c r="I974" s="58"/>
      <c r="J974" s="58"/>
      <c r="K974" s="58"/>
      <c r="L974" s="58"/>
      <c r="M974" s="58"/>
      <c r="N974" s="58"/>
      <c r="O974" s="58"/>
      <c r="P974" s="58"/>
      <c r="Q974" s="58"/>
      <c r="R974" s="58"/>
      <c r="S974" s="58"/>
      <c r="T974" s="58"/>
      <c r="U974" s="58"/>
      <c r="V974" s="58"/>
      <c r="W974" s="58"/>
      <c r="X974" s="58"/>
      <c r="Y974" s="58"/>
      <c r="Z974" s="58"/>
      <c r="AA974" s="58"/>
      <c r="AB974" s="58"/>
      <c r="AC974" s="58"/>
      <c r="AD974" s="58"/>
      <c r="AE974" s="58"/>
      <c r="AF974" s="58"/>
      <c r="AG974" s="58"/>
      <c r="AH974" s="58"/>
      <c r="AI974" s="58"/>
      <c r="AJ974" s="58"/>
      <c r="AK974" s="58"/>
      <c r="AL974" s="58"/>
      <c r="AM974" s="58"/>
      <c r="AN974" s="58"/>
      <c r="AO974" s="58"/>
      <c r="AP974" s="58"/>
      <c r="AQ974" s="58"/>
      <c r="AR974" s="58"/>
      <c r="AS974" s="58"/>
      <c r="AT974" s="58"/>
      <c r="AU974" s="58"/>
      <c r="AV974" s="58"/>
      <c r="AW974" s="58"/>
    </row>
    <row r="975" spans="1:49" ht="15.75" customHeight="1" x14ac:dyDescent="0.2">
      <c r="A975" s="58"/>
      <c r="B975" s="58"/>
      <c r="C975" s="58"/>
      <c r="D975" s="58"/>
      <c r="E975" s="58"/>
      <c r="F975" s="58"/>
      <c r="G975" s="58"/>
      <c r="H975" s="58"/>
      <c r="I975" s="58"/>
      <c r="J975" s="58"/>
      <c r="K975" s="58"/>
      <c r="L975" s="58"/>
      <c r="M975" s="58"/>
      <c r="N975" s="58"/>
      <c r="O975" s="58"/>
      <c r="P975" s="58"/>
      <c r="Q975" s="58"/>
      <c r="R975" s="58"/>
      <c r="S975" s="58"/>
      <c r="T975" s="58"/>
      <c r="U975" s="58"/>
      <c r="V975" s="58"/>
      <c r="W975" s="58"/>
      <c r="X975" s="58"/>
      <c r="Y975" s="58"/>
      <c r="Z975" s="58"/>
      <c r="AA975" s="58"/>
      <c r="AB975" s="58"/>
      <c r="AC975" s="58"/>
      <c r="AD975" s="58"/>
      <c r="AE975" s="58"/>
      <c r="AF975" s="58"/>
      <c r="AG975" s="58"/>
      <c r="AH975" s="58"/>
      <c r="AI975" s="58"/>
      <c r="AJ975" s="58"/>
      <c r="AK975" s="58"/>
      <c r="AL975" s="58"/>
      <c r="AM975" s="58"/>
      <c r="AN975" s="58"/>
      <c r="AO975" s="58"/>
      <c r="AP975" s="58"/>
      <c r="AQ975" s="58"/>
      <c r="AR975" s="58"/>
      <c r="AS975" s="58"/>
      <c r="AT975" s="58"/>
      <c r="AU975" s="58"/>
      <c r="AV975" s="58"/>
      <c r="AW975" s="58"/>
    </row>
    <row r="976" spans="1:49" ht="15.75" customHeight="1" x14ac:dyDescent="0.2">
      <c r="A976" s="58"/>
      <c r="B976" s="58"/>
      <c r="C976" s="58"/>
      <c r="D976" s="58"/>
      <c r="E976" s="58"/>
      <c r="F976" s="58"/>
      <c r="G976" s="58"/>
      <c r="H976" s="58"/>
      <c r="I976" s="58"/>
      <c r="J976" s="58"/>
      <c r="K976" s="58"/>
      <c r="L976" s="58"/>
      <c r="M976" s="58"/>
      <c r="N976" s="58"/>
      <c r="O976" s="58"/>
      <c r="P976" s="58"/>
      <c r="Q976" s="58"/>
      <c r="R976" s="58"/>
      <c r="S976" s="58"/>
      <c r="T976" s="58"/>
      <c r="U976" s="58"/>
      <c r="V976" s="58"/>
      <c r="W976" s="58"/>
      <c r="X976" s="58"/>
      <c r="Y976" s="58"/>
      <c r="Z976" s="58"/>
      <c r="AA976" s="58"/>
      <c r="AB976" s="58"/>
      <c r="AC976" s="58"/>
      <c r="AD976" s="58"/>
      <c r="AE976" s="58"/>
      <c r="AF976" s="58"/>
      <c r="AG976" s="58"/>
      <c r="AH976" s="58"/>
      <c r="AI976" s="58"/>
      <c r="AJ976" s="58"/>
      <c r="AK976" s="58"/>
      <c r="AL976" s="58"/>
      <c r="AM976" s="58"/>
      <c r="AN976" s="58"/>
      <c r="AO976" s="58"/>
      <c r="AP976" s="58"/>
      <c r="AQ976" s="58"/>
      <c r="AR976" s="58"/>
      <c r="AS976" s="58"/>
      <c r="AT976" s="58"/>
      <c r="AU976" s="58"/>
      <c r="AV976" s="58"/>
      <c r="AW976" s="58"/>
    </row>
    <row r="977" spans="1:49" ht="15.75" customHeight="1" x14ac:dyDescent="0.2">
      <c r="A977" s="58"/>
      <c r="B977" s="58"/>
      <c r="C977" s="58"/>
      <c r="D977" s="58"/>
      <c r="E977" s="58"/>
      <c r="F977" s="58"/>
      <c r="G977" s="58"/>
      <c r="H977" s="58"/>
      <c r="I977" s="58"/>
      <c r="J977" s="58"/>
      <c r="K977" s="58"/>
      <c r="L977" s="58"/>
      <c r="M977" s="58"/>
      <c r="N977" s="58"/>
      <c r="O977" s="58"/>
      <c r="P977" s="58"/>
      <c r="Q977" s="58"/>
      <c r="R977" s="58"/>
      <c r="S977" s="58"/>
      <c r="T977" s="58"/>
      <c r="U977" s="58"/>
      <c r="V977" s="58"/>
      <c r="W977" s="58"/>
      <c r="X977" s="58"/>
      <c r="Y977" s="58"/>
      <c r="Z977" s="58"/>
      <c r="AA977" s="58"/>
      <c r="AB977" s="58"/>
      <c r="AC977" s="58"/>
      <c r="AD977" s="58"/>
      <c r="AE977" s="58"/>
      <c r="AF977" s="58"/>
      <c r="AG977" s="58"/>
      <c r="AH977" s="58"/>
      <c r="AI977" s="58"/>
      <c r="AJ977" s="58"/>
      <c r="AK977" s="58"/>
      <c r="AL977" s="58"/>
      <c r="AM977" s="58"/>
      <c r="AN977" s="58"/>
      <c r="AO977" s="58"/>
      <c r="AP977" s="58"/>
      <c r="AQ977" s="58"/>
      <c r="AR977" s="58"/>
      <c r="AS977" s="58"/>
      <c r="AT977" s="58"/>
      <c r="AU977" s="58"/>
      <c r="AV977" s="58"/>
      <c r="AW977" s="58"/>
    </row>
    <row r="978" spans="1:49" ht="15.75" customHeight="1" x14ac:dyDescent="0.2">
      <c r="A978" s="58"/>
      <c r="B978" s="58"/>
      <c r="C978" s="58"/>
      <c r="D978" s="58"/>
      <c r="E978" s="58"/>
      <c r="F978" s="58"/>
      <c r="G978" s="58"/>
      <c r="H978" s="58"/>
      <c r="I978" s="58"/>
      <c r="J978" s="58"/>
      <c r="K978" s="58"/>
      <c r="L978" s="58"/>
      <c r="M978" s="58"/>
      <c r="N978" s="58"/>
      <c r="O978" s="58"/>
      <c r="P978" s="58"/>
      <c r="Q978" s="58"/>
      <c r="R978" s="58"/>
      <c r="S978" s="58"/>
      <c r="T978" s="58"/>
      <c r="U978" s="58"/>
      <c r="V978" s="58"/>
      <c r="W978" s="58"/>
      <c r="X978" s="58"/>
      <c r="Y978" s="58"/>
      <c r="Z978" s="58"/>
      <c r="AA978" s="58"/>
      <c r="AB978" s="58"/>
      <c r="AC978" s="58"/>
      <c r="AD978" s="58"/>
      <c r="AE978" s="58"/>
      <c r="AF978" s="58"/>
      <c r="AG978" s="58"/>
      <c r="AH978" s="58"/>
      <c r="AI978" s="58"/>
      <c r="AJ978" s="58"/>
      <c r="AK978" s="58"/>
      <c r="AL978" s="58"/>
      <c r="AM978" s="58"/>
      <c r="AN978" s="58"/>
      <c r="AO978" s="58"/>
      <c r="AP978" s="58"/>
      <c r="AQ978" s="58"/>
      <c r="AR978" s="58"/>
      <c r="AS978" s="58"/>
      <c r="AT978" s="58"/>
      <c r="AU978" s="58"/>
      <c r="AV978" s="58"/>
      <c r="AW978" s="58"/>
    </row>
    <row r="979" spans="1:49" ht="15.75" customHeight="1" x14ac:dyDescent="0.2">
      <c r="A979" s="58"/>
      <c r="B979" s="58"/>
      <c r="C979" s="58"/>
      <c r="D979" s="58"/>
      <c r="E979" s="58"/>
      <c r="F979" s="58"/>
      <c r="G979" s="58"/>
      <c r="H979" s="58"/>
      <c r="I979" s="58"/>
      <c r="J979" s="58"/>
      <c r="K979" s="58"/>
      <c r="L979" s="58"/>
      <c r="M979" s="58"/>
      <c r="N979" s="58"/>
      <c r="O979" s="58"/>
      <c r="P979" s="58"/>
      <c r="Q979" s="58"/>
      <c r="R979" s="58"/>
      <c r="S979" s="58"/>
      <c r="T979" s="58"/>
      <c r="U979" s="58"/>
      <c r="V979" s="58"/>
      <c r="W979" s="58"/>
      <c r="X979" s="58"/>
      <c r="Y979" s="58"/>
      <c r="Z979" s="58"/>
      <c r="AA979" s="58"/>
      <c r="AB979" s="58"/>
      <c r="AC979" s="58"/>
      <c r="AD979" s="58"/>
      <c r="AE979" s="58"/>
      <c r="AF979" s="58"/>
      <c r="AG979" s="58"/>
      <c r="AH979" s="58"/>
      <c r="AI979" s="58"/>
      <c r="AJ979" s="58"/>
      <c r="AK979" s="58"/>
      <c r="AL979" s="58"/>
      <c r="AM979" s="58"/>
      <c r="AN979" s="58"/>
      <c r="AO979" s="58"/>
      <c r="AP979" s="58"/>
      <c r="AQ979" s="58"/>
      <c r="AR979" s="58"/>
      <c r="AS979" s="58"/>
      <c r="AT979" s="58"/>
      <c r="AU979" s="58"/>
      <c r="AV979" s="58"/>
      <c r="AW979" s="58"/>
    </row>
    <row r="980" spans="1:49" ht="15.75" customHeight="1" x14ac:dyDescent="0.2">
      <c r="A980" s="58"/>
      <c r="B980" s="58"/>
      <c r="C980" s="58"/>
      <c r="D980" s="58"/>
      <c r="E980" s="58"/>
      <c r="F980" s="58"/>
      <c r="G980" s="58"/>
      <c r="H980" s="58"/>
      <c r="I980" s="58"/>
      <c r="J980" s="58"/>
      <c r="K980" s="58"/>
      <c r="L980" s="58"/>
      <c r="M980" s="58"/>
      <c r="N980" s="58"/>
      <c r="O980" s="58"/>
      <c r="P980" s="58"/>
      <c r="Q980" s="58"/>
      <c r="R980" s="58"/>
      <c r="S980" s="58"/>
      <c r="T980" s="58"/>
      <c r="U980" s="58"/>
      <c r="V980" s="58"/>
      <c r="W980" s="58"/>
      <c r="X980" s="58"/>
      <c r="Y980" s="58"/>
      <c r="Z980" s="58"/>
      <c r="AA980" s="58"/>
      <c r="AB980" s="58"/>
      <c r="AC980" s="58"/>
      <c r="AD980" s="58"/>
      <c r="AE980" s="58"/>
      <c r="AF980" s="58"/>
      <c r="AG980" s="58"/>
      <c r="AH980" s="58"/>
      <c r="AI980" s="58"/>
      <c r="AJ980" s="58"/>
      <c r="AK980" s="58"/>
      <c r="AL980" s="58"/>
      <c r="AM980" s="58"/>
      <c r="AN980" s="58"/>
      <c r="AO980" s="58"/>
      <c r="AP980" s="58"/>
      <c r="AQ980" s="58"/>
      <c r="AR980" s="58"/>
      <c r="AS980" s="58"/>
      <c r="AT980" s="58"/>
      <c r="AU980" s="58"/>
      <c r="AV980" s="58"/>
      <c r="AW980" s="58"/>
    </row>
    <row r="981" spans="1:49" ht="15.75" customHeight="1" x14ac:dyDescent="0.2">
      <c r="A981" s="58"/>
      <c r="B981" s="58"/>
      <c r="C981" s="58"/>
      <c r="D981" s="58"/>
      <c r="E981" s="58"/>
      <c r="F981" s="58"/>
      <c r="G981" s="58"/>
      <c r="H981" s="58"/>
      <c r="I981" s="58"/>
      <c r="J981" s="58"/>
      <c r="K981" s="58"/>
      <c r="L981" s="58"/>
      <c r="M981" s="58"/>
      <c r="N981" s="58"/>
      <c r="O981" s="58"/>
      <c r="P981" s="58"/>
      <c r="Q981" s="58"/>
      <c r="R981" s="58"/>
      <c r="S981" s="58"/>
      <c r="T981" s="58"/>
      <c r="U981" s="58"/>
      <c r="V981" s="58"/>
      <c r="W981" s="58"/>
      <c r="X981" s="58"/>
      <c r="Y981" s="58"/>
      <c r="Z981" s="58"/>
      <c r="AA981" s="58"/>
      <c r="AB981" s="58"/>
      <c r="AC981" s="58"/>
      <c r="AD981" s="58"/>
      <c r="AE981" s="58"/>
      <c r="AF981" s="58"/>
      <c r="AG981" s="58"/>
      <c r="AH981" s="58"/>
      <c r="AI981" s="58"/>
      <c r="AJ981" s="58"/>
      <c r="AK981" s="58"/>
      <c r="AL981" s="58"/>
      <c r="AM981" s="58"/>
      <c r="AN981" s="58"/>
      <c r="AO981" s="58"/>
      <c r="AP981" s="58"/>
      <c r="AQ981" s="58"/>
      <c r="AR981" s="58"/>
      <c r="AS981" s="58"/>
      <c r="AT981" s="58"/>
      <c r="AU981" s="58"/>
      <c r="AV981" s="58"/>
      <c r="AW981" s="58"/>
    </row>
    <row r="982" spans="1:49" ht="15.75" customHeight="1" x14ac:dyDescent="0.2">
      <c r="A982" s="58"/>
      <c r="B982" s="58"/>
      <c r="C982" s="58"/>
      <c r="D982" s="58"/>
      <c r="E982" s="58"/>
      <c r="F982" s="58"/>
      <c r="G982" s="58"/>
      <c r="H982" s="58"/>
      <c r="I982" s="58"/>
      <c r="J982" s="58"/>
      <c r="K982" s="58"/>
      <c r="L982" s="58"/>
      <c r="M982" s="58"/>
      <c r="N982" s="58"/>
      <c r="O982" s="58"/>
      <c r="P982" s="58"/>
      <c r="Q982" s="58"/>
      <c r="R982" s="58"/>
      <c r="S982" s="58"/>
      <c r="T982" s="58"/>
      <c r="U982" s="58"/>
      <c r="V982" s="58"/>
      <c r="W982" s="58"/>
      <c r="X982" s="58"/>
      <c r="Y982" s="58"/>
      <c r="Z982" s="58"/>
      <c r="AA982" s="58"/>
      <c r="AB982" s="58"/>
      <c r="AC982" s="58"/>
      <c r="AD982" s="58"/>
      <c r="AE982" s="58"/>
      <c r="AF982" s="58"/>
      <c r="AG982" s="58"/>
      <c r="AH982" s="58"/>
      <c r="AI982" s="58"/>
      <c r="AJ982" s="58"/>
      <c r="AK982" s="58"/>
      <c r="AL982" s="58"/>
      <c r="AM982" s="58"/>
      <c r="AN982" s="58"/>
      <c r="AO982" s="58"/>
      <c r="AP982" s="58"/>
      <c r="AQ982" s="58"/>
      <c r="AR982" s="58"/>
      <c r="AS982" s="58"/>
      <c r="AT982" s="58"/>
      <c r="AU982" s="58"/>
      <c r="AV982" s="58"/>
      <c r="AW982" s="58"/>
    </row>
    <row r="983" spans="1:49" ht="15.75" customHeight="1" x14ac:dyDescent="0.2">
      <c r="A983" s="58"/>
      <c r="B983" s="58"/>
      <c r="C983" s="58"/>
      <c r="D983" s="58"/>
      <c r="E983" s="58"/>
      <c r="F983" s="58"/>
      <c r="G983" s="58"/>
      <c r="H983" s="58"/>
      <c r="I983" s="58"/>
      <c r="J983" s="58"/>
      <c r="K983" s="58"/>
      <c r="L983" s="58"/>
      <c r="M983" s="58"/>
      <c r="N983" s="58"/>
      <c r="O983" s="58"/>
      <c r="P983" s="58"/>
      <c r="Q983" s="58"/>
      <c r="R983" s="58"/>
      <c r="S983" s="58"/>
      <c r="T983" s="58"/>
      <c r="U983" s="58"/>
      <c r="V983" s="58"/>
      <c r="W983" s="58"/>
      <c r="X983" s="58"/>
      <c r="Y983" s="58"/>
      <c r="Z983" s="58"/>
      <c r="AA983" s="58"/>
      <c r="AB983" s="58"/>
      <c r="AC983" s="58"/>
      <c r="AD983" s="58"/>
      <c r="AE983" s="58"/>
      <c r="AF983" s="58"/>
      <c r="AG983" s="58"/>
      <c r="AH983" s="58"/>
      <c r="AI983" s="58"/>
      <c r="AJ983" s="58"/>
      <c r="AK983" s="58"/>
      <c r="AL983" s="58"/>
      <c r="AM983" s="58"/>
      <c r="AN983" s="58"/>
      <c r="AO983" s="58"/>
      <c r="AP983" s="58"/>
      <c r="AQ983" s="58"/>
      <c r="AR983" s="58"/>
      <c r="AS983" s="58"/>
      <c r="AT983" s="58"/>
      <c r="AU983" s="58"/>
      <c r="AV983" s="58"/>
      <c r="AW983" s="58"/>
    </row>
    <row r="984" spans="1:49" ht="15.75" customHeight="1" x14ac:dyDescent="0.2">
      <c r="A984" s="58"/>
      <c r="B984" s="58"/>
      <c r="C984" s="58"/>
      <c r="D984" s="58"/>
      <c r="E984" s="58"/>
      <c r="F984" s="58"/>
      <c r="G984" s="58"/>
      <c r="H984" s="58"/>
      <c r="I984" s="58"/>
      <c r="J984" s="58"/>
      <c r="K984" s="58"/>
      <c r="L984" s="58"/>
      <c r="M984" s="58"/>
      <c r="N984" s="58"/>
      <c r="O984" s="58"/>
      <c r="P984" s="58"/>
      <c r="Q984" s="58"/>
      <c r="R984" s="58"/>
      <c r="S984" s="58"/>
      <c r="T984" s="58"/>
      <c r="U984" s="58"/>
      <c r="V984" s="58"/>
      <c r="W984" s="58"/>
      <c r="X984" s="58"/>
      <c r="Y984" s="58"/>
      <c r="Z984" s="58"/>
      <c r="AA984" s="58"/>
      <c r="AB984" s="58"/>
      <c r="AC984" s="58"/>
      <c r="AD984" s="58"/>
      <c r="AE984" s="58"/>
      <c r="AF984" s="58"/>
      <c r="AG984" s="58"/>
      <c r="AH984" s="58"/>
      <c r="AI984" s="58"/>
      <c r="AJ984" s="58"/>
      <c r="AK984" s="58"/>
      <c r="AL984" s="58"/>
      <c r="AM984" s="58"/>
      <c r="AN984" s="58"/>
      <c r="AO984" s="58"/>
      <c r="AP984" s="58"/>
      <c r="AQ984" s="58"/>
      <c r="AR984" s="58"/>
      <c r="AS984" s="58"/>
      <c r="AT984" s="58"/>
      <c r="AU984" s="58"/>
      <c r="AV984" s="58"/>
      <c r="AW984" s="58"/>
    </row>
    <row r="985" spans="1:49" ht="15.75" customHeight="1" x14ac:dyDescent="0.2">
      <c r="A985" s="58"/>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c r="AA985" s="58"/>
      <c r="AB985" s="58"/>
      <c r="AC985" s="58"/>
      <c r="AD985" s="58"/>
      <c r="AE985" s="58"/>
      <c r="AF985" s="58"/>
      <c r="AG985" s="58"/>
      <c r="AH985" s="58"/>
      <c r="AI985" s="58"/>
      <c r="AJ985" s="58"/>
      <c r="AK985" s="58"/>
      <c r="AL985" s="58"/>
      <c r="AM985" s="58"/>
      <c r="AN985" s="58"/>
      <c r="AO985" s="58"/>
      <c r="AP985" s="58"/>
      <c r="AQ985" s="58"/>
      <c r="AR985" s="58"/>
      <c r="AS985" s="58"/>
      <c r="AT985" s="58"/>
      <c r="AU985" s="58"/>
      <c r="AV985" s="58"/>
      <c r="AW985" s="58"/>
    </row>
    <row r="986" spans="1:49" ht="15.75" customHeight="1" x14ac:dyDescent="0.2">
      <c r="A986" s="58"/>
      <c r="B986" s="58"/>
      <c r="C986" s="58"/>
      <c r="D986" s="58"/>
      <c r="E986" s="58"/>
      <c r="F986" s="58"/>
      <c r="G986" s="58"/>
      <c r="H986" s="58"/>
      <c r="I986" s="58"/>
      <c r="J986" s="58"/>
      <c r="K986" s="58"/>
      <c r="L986" s="58"/>
      <c r="M986" s="58"/>
      <c r="N986" s="58"/>
      <c r="O986" s="58"/>
      <c r="P986" s="58"/>
      <c r="Q986" s="58"/>
      <c r="R986" s="58"/>
      <c r="S986" s="58"/>
      <c r="T986" s="58"/>
      <c r="U986" s="58"/>
      <c r="V986" s="58"/>
      <c r="W986" s="58"/>
      <c r="X986" s="58"/>
      <c r="Y986" s="58"/>
      <c r="Z986" s="58"/>
      <c r="AA986" s="58"/>
      <c r="AB986" s="58"/>
      <c r="AC986" s="58"/>
      <c r="AD986" s="58"/>
      <c r="AE986" s="58"/>
      <c r="AF986" s="58"/>
      <c r="AG986" s="58"/>
      <c r="AH986" s="58"/>
      <c r="AI986" s="58"/>
      <c r="AJ986" s="58"/>
      <c r="AK986" s="58"/>
      <c r="AL986" s="58"/>
      <c r="AM986" s="58"/>
      <c r="AN986" s="58"/>
      <c r="AO986" s="58"/>
      <c r="AP986" s="58"/>
      <c r="AQ986" s="58"/>
      <c r="AR986" s="58"/>
      <c r="AS986" s="58"/>
      <c r="AT986" s="58"/>
      <c r="AU986" s="58"/>
      <c r="AV986" s="58"/>
      <c r="AW986" s="58"/>
    </row>
    <row r="987" spans="1:49" ht="15.75" customHeight="1" x14ac:dyDescent="0.2">
      <c r="A987" s="58"/>
      <c r="B987" s="58"/>
      <c r="C987" s="58"/>
      <c r="D987" s="58"/>
      <c r="E987" s="58"/>
      <c r="F987" s="58"/>
      <c r="G987" s="58"/>
      <c r="H987" s="58"/>
      <c r="I987" s="58"/>
      <c r="J987" s="58"/>
      <c r="K987" s="58"/>
      <c r="L987" s="58"/>
      <c r="M987" s="58"/>
      <c r="N987" s="58"/>
      <c r="O987" s="58"/>
      <c r="P987" s="58"/>
      <c r="Q987" s="58"/>
      <c r="R987" s="58"/>
      <c r="S987" s="58"/>
      <c r="T987" s="58"/>
      <c r="U987" s="58"/>
      <c r="V987" s="58"/>
      <c r="W987" s="58"/>
      <c r="X987" s="58"/>
      <c r="Y987" s="58"/>
      <c r="Z987" s="58"/>
      <c r="AA987" s="58"/>
      <c r="AB987" s="58"/>
      <c r="AC987" s="58"/>
      <c r="AD987" s="58"/>
      <c r="AE987" s="58"/>
      <c r="AF987" s="58"/>
      <c r="AG987" s="58"/>
      <c r="AH987" s="58"/>
      <c r="AI987" s="58"/>
      <c r="AJ987" s="58"/>
      <c r="AK987" s="58"/>
      <c r="AL987" s="58"/>
      <c r="AM987" s="58"/>
      <c r="AN987" s="58"/>
      <c r="AO987" s="58"/>
      <c r="AP987" s="58"/>
      <c r="AQ987" s="58"/>
      <c r="AR987" s="58"/>
      <c r="AS987" s="58"/>
      <c r="AT987" s="58"/>
      <c r="AU987" s="58"/>
      <c r="AV987" s="58"/>
      <c r="AW987" s="58"/>
    </row>
    <row r="988" spans="1:49" ht="15.75" customHeight="1" x14ac:dyDescent="0.2">
      <c r="A988" s="58"/>
      <c r="B988" s="58"/>
      <c r="C988" s="58"/>
      <c r="D988" s="58"/>
      <c r="E988" s="58"/>
      <c r="F988" s="58"/>
      <c r="G988" s="58"/>
      <c r="H988" s="58"/>
      <c r="I988" s="58"/>
      <c r="J988" s="58"/>
      <c r="K988" s="58"/>
      <c r="L988" s="58"/>
      <c r="M988" s="58"/>
      <c r="N988" s="58"/>
      <c r="O988" s="58"/>
      <c r="P988" s="58"/>
      <c r="Q988" s="58"/>
      <c r="R988" s="58"/>
      <c r="S988" s="58"/>
      <c r="T988" s="58"/>
      <c r="U988" s="58"/>
      <c r="V988" s="58"/>
      <c r="W988" s="58"/>
      <c r="X988" s="58"/>
      <c r="Y988" s="58"/>
      <c r="Z988" s="58"/>
      <c r="AA988" s="58"/>
      <c r="AB988" s="58"/>
      <c r="AC988" s="58"/>
      <c r="AD988" s="58"/>
      <c r="AE988" s="58"/>
      <c r="AF988" s="58"/>
      <c r="AG988" s="58"/>
      <c r="AH988" s="58"/>
      <c r="AI988" s="58"/>
      <c r="AJ988" s="58"/>
      <c r="AK988" s="58"/>
      <c r="AL988" s="58"/>
      <c r="AM988" s="58"/>
      <c r="AN988" s="58"/>
      <c r="AO988" s="58"/>
      <c r="AP988" s="58"/>
      <c r="AQ988" s="58"/>
      <c r="AR988" s="58"/>
      <c r="AS988" s="58"/>
      <c r="AT988" s="58"/>
      <c r="AU988" s="58"/>
      <c r="AV988" s="58"/>
      <c r="AW988" s="58"/>
    </row>
    <row r="989" spans="1:49" ht="15.75" customHeight="1" x14ac:dyDescent="0.2">
      <c r="A989" s="58"/>
      <c r="B989" s="58"/>
      <c r="C989" s="58"/>
      <c r="D989" s="58"/>
      <c r="E989" s="58"/>
      <c r="F989" s="58"/>
      <c r="G989" s="58"/>
      <c r="H989" s="58"/>
      <c r="I989" s="58"/>
      <c r="J989" s="58"/>
      <c r="K989" s="58"/>
      <c r="L989" s="58"/>
      <c r="M989" s="58"/>
      <c r="N989" s="58"/>
      <c r="O989" s="58"/>
      <c r="P989" s="58"/>
      <c r="Q989" s="58"/>
      <c r="R989" s="58"/>
      <c r="S989" s="58"/>
      <c r="T989" s="58"/>
      <c r="U989" s="58"/>
      <c r="V989" s="58"/>
      <c r="W989" s="58"/>
      <c r="X989" s="58"/>
      <c r="Y989" s="58"/>
      <c r="Z989" s="58"/>
      <c r="AA989" s="58"/>
      <c r="AB989" s="58"/>
      <c r="AC989" s="58"/>
      <c r="AD989" s="58"/>
      <c r="AE989" s="58"/>
      <c r="AF989" s="58"/>
      <c r="AG989" s="58"/>
      <c r="AH989" s="58"/>
      <c r="AI989" s="58"/>
      <c r="AJ989" s="58"/>
      <c r="AK989" s="58"/>
      <c r="AL989" s="58"/>
      <c r="AM989" s="58"/>
      <c r="AN989" s="58"/>
      <c r="AO989" s="58"/>
      <c r="AP989" s="58"/>
      <c r="AQ989" s="58"/>
      <c r="AR989" s="58"/>
      <c r="AS989" s="58"/>
      <c r="AT989" s="58"/>
      <c r="AU989" s="58"/>
      <c r="AV989" s="58"/>
      <c r="AW989" s="58"/>
    </row>
    <row r="990" spans="1:49" ht="15.75" customHeight="1" x14ac:dyDescent="0.2">
      <c r="A990" s="58"/>
      <c r="B990" s="58"/>
      <c r="C990" s="58"/>
      <c r="D990" s="58"/>
      <c r="E990" s="58"/>
      <c r="F990" s="58"/>
      <c r="G990" s="58"/>
      <c r="H990" s="58"/>
      <c r="I990" s="58"/>
      <c r="J990" s="58"/>
      <c r="K990" s="58"/>
      <c r="L990" s="58"/>
      <c r="M990" s="58"/>
      <c r="N990" s="58"/>
      <c r="O990" s="58"/>
      <c r="P990" s="58"/>
      <c r="Q990" s="58"/>
      <c r="R990" s="58"/>
      <c r="S990" s="58"/>
      <c r="T990" s="58"/>
      <c r="U990" s="58"/>
      <c r="V990" s="58"/>
      <c r="W990" s="58"/>
      <c r="X990" s="58"/>
      <c r="Y990" s="58"/>
      <c r="Z990" s="58"/>
      <c r="AA990" s="58"/>
      <c r="AB990" s="58"/>
      <c r="AC990" s="58"/>
      <c r="AD990" s="58"/>
      <c r="AE990" s="58"/>
      <c r="AF990" s="58"/>
      <c r="AG990" s="58"/>
      <c r="AH990" s="58"/>
      <c r="AI990" s="58"/>
      <c r="AJ990" s="58"/>
      <c r="AK990" s="58"/>
      <c r="AL990" s="58"/>
      <c r="AM990" s="58"/>
      <c r="AN990" s="58"/>
      <c r="AO990" s="58"/>
      <c r="AP990" s="58"/>
      <c r="AQ990" s="58"/>
      <c r="AR990" s="58"/>
      <c r="AS990" s="58"/>
      <c r="AT990" s="58"/>
      <c r="AU990" s="58"/>
      <c r="AV990" s="58"/>
      <c r="AW990" s="58"/>
    </row>
    <row r="991" spans="1:49" ht="15.75" customHeight="1" x14ac:dyDescent="0.2">
      <c r="A991" s="58"/>
      <c r="B991" s="58"/>
      <c r="C991" s="58"/>
      <c r="D991" s="58"/>
      <c r="E991" s="58"/>
      <c r="F991" s="58"/>
      <c r="G991" s="58"/>
      <c r="H991" s="58"/>
      <c r="I991" s="58"/>
      <c r="J991" s="58"/>
      <c r="K991" s="58"/>
      <c r="L991" s="58"/>
      <c r="M991" s="58"/>
      <c r="N991" s="58"/>
      <c r="O991" s="58"/>
      <c r="P991" s="58"/>
      <c r="Q991" s="58"/>
      <c r="R991" s="58"/>
      <c r="S991" s="58"/>
      <c r="T991" s="58"/>
      <c r="U991" s="58"/>
      <c r="V991" s="58"/>
      <c r="W991" s="58"/>
      <c r="X991" s="58"/>
      <c r="Y991" s="58"/>
      <c r="Z991" s="58"/>
      <c r="AA991" s="58"/>
      <c r="AB991" s="58"/>
      <c r="AC991" s="58"/>
      <c r="AD991" s="58"/>
      <c r="AE991" s="58"/>
      <c r="AF991" s="58"/>
      <c r="AG991" s="58"/>
      <c r="AH991" s="58"/>
      <c r="AI991" s="58"/>
      <c r="AJ991" s="58"/>
      <c r="AK991" s="58"/>
      <c r="AL991" s="58"/>
      <c r="AM991" s="58"/>
      <c r="AN991" s="58"/>
      <c r="AO991" s="58"/>
      <c r="AP991" s="58"/>
      <c r="AQ991" s="58"/>
      <c r="AR991" s="58"/>
      <c r="AS991" s="58"/>
      <c r="AT991" s="58"/>
      <c r="AU991" s="58"/>
      <c r="AV991" s="58"/>
      <c r="AW991" s="58"/>
    </row>
    <row r="992" spans="1:49" ht="15.75" customHeight="1" x14ac:dyDescent="0.2">
      <c r="A992" s="58"/>
      <c r="B992" s="58"/>
      <c r="C992" s="58"/>
      <c r="D992" s="58"/>
      <c r="E992" s="58"/>
      <c r="F992" s="58"/>
      <c r="G992" s="58"/>
      <c r="H992" s="58"/>
      <c r="I992" s="58"/>
      <c r="J992" s="58"/>
      <c r="K992" s="58"/>
      <c r="L992" s="58"/>
      <c r="M992" s="58"/>
      <c r="N992" s="58"/>
      <c r="O992" s="58"/>
      <c r="P992" s="58"/>
      <c r="Q992" s="58"/>
      <c r="R992" s="58"/>
      <c r="S992" s="58"/>
      <c r="T992" s="58"/>
      <c r="U992" s="58"/>
      <c r="V992" s="58"/>
      <c r="W992" s="58"/>
      <c r="X992" s="58"/>
      <c r="Y992" s="58"/>
      <c r="Z992" s="58"/>
      <c r="AA992" s="58"/>
      <c r="AB992" s="58"/>
      <c r="AC992" s="58"/>
      <c r="AD992" s="58"/>
      <c r="AE992" s="58"/>
      <c r="AF992" s="58"/>
      <c r="AG992" s="58"/>
      <c r="AH992" s="58"/>
      <c r="AI992" s="58"/>
      <c r="AJ992" s="58"/>
      <c r="AK992" s="58"/>
      <c r="AL992" s="58"/>
      <c r="AM992" s="58"/>
      <c r="AN992" s="58"/>
      <c r="AO992" s="58"/>
      <c r="AP992" s="58"/>
      <c r="AQ992" s="58"/>
      <c r="AR992" s="58"/>
      <c r="AS992" s="58"/>
      <c r="AT992" s="58"/>
      <c r="AU992" s="58"/>
      <c r="AV992" s="58"/>
      <c r="AW992" s="58"/>
    </row>
    <row r="993" spans="1:49" ht="15.75" customHeight="1" x14ac:dyDescent="0.2">
      <c r="A993" s="58"/>
      <c r="B993" s="58"/>
      <c r="C993" s="58"/>
      <c r="D993" s="58"/>
      <c r="E993" s="58"/>
      <c r="F993" s="58"/>
      <c r="G993" s="58"/>
      <c r="H993" s="58"/>
      <c r="I993" s="58"/>
      <c r="J993" s="58"/>
      <c r="K993" s="58"/>
      <c r="L993" s="58"/>
      <c r="M993" s="58"/>
      <c r="N993" s="58"/>
      <c r="O993" s="58"/>
      <c r="P993" s="58"/>
      <c r="Q993" s="58"/>
      <c r="R993" s="58"/>
      <c r="S993" s="58"/>
      <c r="T993" s="58"/>
      <c r="U993" s="58"/>
      <c r="V993" s="58"/>
      <c r="W993" s="58"/>
      <c r="X993" s="58"/>
      <c r="Y993" s="58"/>
      <c r="Z993" s="58"/>
      <c r="AA993" s="58"/>
      <c r="AB993" s="58"/>
      <c r="AC993" s="58"/>
      <c r="AD993" s="58"/>
      <c r="AE993" s="58"/>
      <c r="AF993" s="58"/>
      <c r="AG993" s="58"/>
      <c r="AH993" s="58"/>
      <c r="AI993" s="58"/>
      <c r="AJ993" s="58"/>
      <c r="AK993" s="58"/>
      <c r="AL993" s="58"/>
      <c r="AM993" s="58"/>
      <c r="AN993" s="58"/>
      <c r="AO993" s="58"/>
      <c r="AP993" s="58"/>
      <c r="AQ993" s="58"/>
      <c r="AR993" s="58"/>
      <c r="AS993" s="58"/>
      <c r="AT993" s="58"/>
      <c r="AU993" s="58"/>
      <c r="AV993" s="58"/>
      <c r="AW993" s="58"/>
    </row>
    <row r="994" spans="1:49" ht="15.75" customHeight="1" x14ac:dyDescent="0.2">
      <c r="A994" s="58"/>
      <c r="B994" s="58"/>
      <c r="C994" s="58"/>
      <c r="D994" s="58"/>
      <c r="E994" s="58"/>
      <c r="F994" s="58"/>
      <c r="G994" s="58"/>
      <c r="H994" s="58"/>
      <c r="I994" s="58"/>
      <c r="J994" s="58"/>
      <c r="K994" s="58"/>
      <c r="L994" s="58"/>
      <c r="M994" s="58"/>
      <c r="N994" s="58"/>
      <c r="O994" s="58"/>
      <c r="P994" s="58"/>
      <c r="Q994" s="58"/>
      <c r="R994" s="58"/>
      <c r="S994" s="58"/>
      <c r="T994" s="58"/>
      <c r="U994" s="58"/>
      <c r="V994" s="58"/>
      <c r="W994" s="58"/>
      <c r="X994" s="58"/>
      <c r="Y994" s="58"/>
      <c r="Z994" s="58"/>
      <c r="AA994" s="58"/>
      <c r="AB994" s="58"/>
      <c r="AC994" s="58"/>
      <c r="AD994" s="58"/>
      <c r="AE994" s="58"/>
      <c r="AF994" s="58"/>
      <c r="AG994" s="58"/>
      <c r="AH994" s="58"/>
      <c r="AI994" s="58"/>
      <c r="AJ994" s="58"/>
      <c r="AK994" s="58"/>
      <c r="AL994" s="58"/>
      <c r="AM994" s="58"/>
      <c r="AN994" s="58"/>
      <c r="AO994" s="58"/>
      <c r="AP994" s="58"/>
      <c r="AQ994" s="58"/>
      <c r="AR994" s="58"/>
      <c r="AS994" s="58"/>
      <c r="AT994" s="58"/>
      <c r="AU994" s="58"/>
      <c r="AV994" s="58"/>
      <c r="AW994" s="58"/>
    </row>
    <row r="995" spans="1:49" ht="15.75" customHeight="1" x14ac:dyDescent="0.2">
      <c r="A995" s="58"/>
      <c r="B995" s="58"/>
      <c r="C995" s="58"/>
      <c r="D995" s="58"/>
      <c r="E995" s="58"/>
      <c r="F995" s="58"/>
      <c r="G995" s="58"/>
      <c r="H995" s="58"/>
      <c r="I995" s="58"/>
      <c r="J995" s="58"/>
      <c r="K995" s="58"/>
      <c r="L995" s="58"/>
      <c r="M995" s="58"/>
      <c r="N995" s="58"/>
      <c r="O995" s="58"/>
      <c r="P995" s="58"/>
      <c r="Q995" s="58"/>
      <c r="R995" s="58"/>
      <c r="S995" s="58"/>
      <c r="T995" s="58"/>
      <c r="U995" s="58"/>
      <c r="V995" s="58"/>
      <c r="W995" s="58"/>
      <c r="X995" s="58"/>
      <c r="Y995" s="58"/>
      <c r="Z995" s="58"/>
      <c r="AA995" s="58"/>
      <c r="AB995" s="58"/>
      <c r="AC995" s="58"/>
      <c r="AD995" s="58"/>
      <c r="AE995" s="58"/>
      <c r="AF995" s="58"/>
      <c r="AG995" s="58"/>
      <c r="AH995" s="58"/>
      <c r="AI995" s="58"/>
      <c r="AJ995" s="58"/>
      <c r="AK995" s="58"/>
      <c r="AL995" s="58"/>
      <c r="AM995" s="58"/>
      <c r="AN995" s="58"/>
      <c r="AO995" s="58"/>
      <c r="AP995" s="58"/>
      <c r="AQ995" s="58"/>
      <c r="AR995" s="58"/>
      <c r="AS995" s="58"/>
      <c r="AT995" s="58"/>
      <c r="AU995" s="58"/>
      <c r="AV995" s="58"/>
      <c r="AW995" s="58"/>
    </row>
    <row r="996" spans="1:49" ht="15.75" customHeight="1" x14ac:dyDescent="0.2">
      <c r="A996" s="58"/>
      <c r="B996" s="58"/>
      <c r="C996" s="58"/>
      <c r="D996" s="58"/>
      <c r="E996" s="58"/>
      <c r="F996" s="58"/>
      <c r="G996" s="58"/>
      <c r="H996" s="58"/>
      <c r="I996" s="58"/>
      <c r="J996" s="58"/>
      <c r="K996" s="58"/>
      <c r="L996" s="58"/>
      <c r="M996" s="58"/>
      <c r="N996" s="58"/>
      <c r="O996" s="58"/>
      <c r="P996" s="58"/>
      <c r="Q996" s="58"/>
      <c r="R996" s="58"/>
      <c r="S996" s="58"/>
      <c r="T996" s="58"/>
      <c r="U996" s="58"/>
      <c r="V996" s="58"/>
      <c r="W996" s="58"/>
      <c r="X996" s="58"/>
      <c r="Y996" s="58"/>
      <c r="Z996" s="58"/>
      <c r="AA996" s="58"/>
      <c r="AB996" s="58"/>
      <c r="AC996" s="58"/>
      <c r="AD996" s="58"/>
      <c r="AE996" s="58"/>
      <c r="AF996" s="58"/>
      <c r="AG996" s="58"/>
      <c r="AH996" s="58"/>
      <c r="AI996" s="58"/>
      <c r="AJ996" s="58"/>
      <c r="AK996" s="58"/>
      <c r="AL996" s="58"/>
      <c r="AM996" s="58"/>
      <c r="AN996" s="58"/>
      <c r="AO996" s="58"/>
      <c r="AP996" s="58"/>
      <c r="AQ996" s="58"/>
      <c r="AR996" s="58"/>
      <c r="AS996" s="58"/>
      <c r="AT996" s="58"/>
      <c r="AU996" s="58"/>
      <c r="AV996" s="58"/>
      <c r="AW996" s="58"/>
    </row>
    <row r="997" spans="1:49" ht="15.75" customHeight="1" x14ac:dyDescent="0.2">
      <c r="A997" s="58"/>
      <c r="B997" s="58"/>
      <c r="C997" s="58"/>
      <c r="D997" s="58"/>
      <c r="E997" s="58"/>
      <c r="F997" s="58"/>
      <c r="G997" s="58"/>
      <c r="H997" s="58"/>
      <c r="I997" s="58"/>
      <c r="J997" s="58"/>
      <c r="K997" s="58"/>
      <c r="L997" s="58"/>
      <c r="M997" s="58"/>
      <c r="N997" s="58"/>
      <c r="O997" s="58"/>
      <c r="P997" s="58"/>
      <c r="Q997" s="58"/>
      <c r="R997" s="58"/>
      <c r="S997" s="58"/>
      <c r="T997" s="58"/>
      <c r="U997" s="58"/>
      <c r="V997" s="58"/>
      <c r="W997" s="58"/>
      <c r="X997" s="58"/>
      <c r="Y997" s="58"/>
      <c r="Z997" s="58"/>
      <c r="AA997" s="58"/>
      <c r="AB997" s="58"/>
      <c r="AC997" s="58"/>
      <c r="AD997" s="58"/>
      <c r="AE997" s="58"/>
      <c r="AF997" s="58"/>
      <c r="AG997" s="58"/>
      <c r="AH997" s="58"/>
      <c r="AI997" s="58"/>
      <c r="AJ997" s="58"/>
      <c r="AK997" s="58"/>
      <c r="AL997" s="58"/>
      <c r="AM997" s="58"/>
      <c r="AN997" s="58"/>
      <c r="AO997" s="58"/>
      <c r="AP997" s="58"/>
      <c r="AQ997" s="58"/>
      <c r="AR997" s="58"/>
      <c r="AS997" s="58"/>
      <c r="AT997" s="58"/>
      <c r="AU997" s="58"/>
      <c r="AV997" s="58"/>
      <c r="AW997" s="58"/>
    </row>
    <row r="998" spans="1:49" ht="15.75" customHeight="1" x14ac:dyDescent="0.2">
      <c r="A998" s="58"/>
      <c r="B998" s="58"/>
      <c r="C998" s="58"/>
      <c r="D998" s="58"/>
      <c r="E998" s="58"/>
      <c r="F998" s="58"/>
      <c r="G998" s="58"/>
      <c r="H998" s="58"/>
      <c r="I998" s="58"/>
      <c r="J998" s="58"/>
      <c r="K998" s="58"/>
      <c r="L998" s="58"/>
      <c r="M998" s="58"/>
      <c r="N998" s="58"/>
      <c r="O998" s="58"/>
      <c r="P998" s="58"/>
      <c r="Q998" s="58"/>
      <c r="R998" s="58"/>
      <c r="S998" s="58"/>
      <c r="T998" s="58"/>
      <c r="U998" s="58"/>
      <c r="V998" s="58"/>
      <c r="W998" s="58"/>
      <c r="X998" s="58"/>
      <c r="Y998" s="58"/>
      <c r="Z998" s="58"/>
      <c r="AA998" s="58"/>
      <c r="AB998" s="58"/>
      <c r="AC998" s="58"/>
      <c r="AD998" s="58"/>
      <c r="AE998" s="58"/>
      <c r="AF998" s="58"/>
      <c r="AG998" s="58"/>
      <c r="AH998" s="58"/>
      <c r="AI998" s="58"/>
      <c r="AJ998" s="58"/>
      <c r="AK998" s="58"/>
      <c r="AL998" s="58"/>
      <c r="AM998" s="58"/>
      <c r="AN998" s="58"/>
      <c r="AO998" s="58"/>
      <c r="AP998" s="58"/>
      <c r="AQ998" s="58"/>
      <c r="AR998" s="58"/>
      <c r="AS998" s="58"/>
      <c r="AT998" s="58"/>
      <c r="AU998" s="58"/>
      <c r="AV998" s="58"/>
      <c r="AW998" s="58"/>
    </row>
    <row r="999" spans="1:49" ht="15.75" customHeight="1" x14ac:dyDescent="0.2">
      <c r="A999" s="58"/>
      <c r="B999" s="58"/>
      <c r="C999" s="58"/>
      <c r="D999" s="58"/>
      <c r="E999" s="58"/>
      <c r="F999" s="58"/>
      <c r="G999" s="58"/>
      <c r="H999" s="58"/>
      <c r="I999" s="58"/>
      <c r="J999" s="58"/>
      <c r="K999" s="58"/>
      <c r="L999" s="58"/>
      <c r="M999" s="58"/>
      <c r="N999" s="58"/>
      <c r="O999" s="58"/>
      <c r="P999" s="58"/>
      <c r="Q999" s="58"/>
      <c r="R999" s="58"/>
      <c r="S999" s="58"/>
      <c r="T999" s="58"/>
      <c r="U999" s="58"/>
      <c r="V999" s="58"/>
      <c r="W999" s="58"/>
      <c r="X999" s="58"/>
      <c r="Y999" s="58"/>
      <c r="Z999" s="58"/>
      <c r="AA999" s="58"/>
      <c r="AB999" s="58"/>
      <c r="AC999" s="58"/>
      <c r="AD999" s="58"/>
      <c r="AE999" s="58"/>
      <c r="AF999" s="58"/>
      <c r="AG999" s="58"/>
      <c r="AH999" s="58"/>
      <c r="AI999" s="58"/>
      <c r="AJ999" s="58"/>
      <c r="AK999" s="58"/>
      <c r="AL999" s="58"/>
      <c r="AM999" s="58"/>
      <c r="AN999" s="58"/>
      <c r="AO999" s="58"/>
      <c r="AP999" s="58"/>
      <c r="AQ999" s="58"/>
      <c r="AR999" s="58"/>
      <c r="AS999" s="58"/>
      <c r="AT999" s="58"/>
      <c r="AU999" s="58"/>
      <c r="AV999" s="58"/>
      <c r="AW999" s="58"/>
    </row>
    <row r="1000" spans="1:49" ht="15.75" customHeight="1" x14ac:dyDescent="0.2">
      <c r="A1000" s="58"/>
      <c r="B1000" s="58"/>
      <c r="C1000" s="58"/>
      <c r="D1000" s="58"/>
      <c r="E1000" s="58"/>
      <c r="F1000" s="58"/>
      <c r="G1000" s="58"/>
      <c r="H1000" s="58"/>
      <c r="I1000" s="58"/>
      <c r="J1000" s="58"/>
      <c r="K1000" s="58"/>
      <c r="L1000" s="58"/>
      <c r="M1000" s="58"/>
      <c r="N1000" s="58"/>
      <c r="O1000" s="58"/>
      <c r="P1000" s="58"/>
      <c r="Q1000" s="58"/>
      <c r="R1000" s="58"/>
      <c r="S1000" s="58"/>
      <c r="T1000" s="58"/>
      <c r="U1000" s="58"/>
      <c r="V1000" s="58"/>
      <c r="W1000" s="58"/>
      <c r="X1000" s="58"/>
      <c r="Y1000" s="58"/>
      <c r="Z1000" s="58"/>
      <c r="AA1000" s="58"/>
      <c r="AB1000" s="58"/>
      <c r="AC1000" s="58"/>
      <c r="AD1000" s="58"/>
      <c r="AE1000" s="58"/>
      <c r="AF1000" s="58"/>
      <c r="AG1000" s="58"/>
      <c r="AH1000" s="58"/>
      <c r="AI1000" s="58"/>
      <c r="AJ1000" s="58"/>
      <c r="AK1000" s="58"/>
      <c r="AL1000" s="58"/>
      <c r="AM1000" s="58"/>
      <c r="AN1000" s="58"/>
      <c r="AO1000" s="58"/>
      <c r="AP1000" s="58"/>
      <c r="AQ1000" s="58"/>
      <c r="AR1000" s="58"/>
      <c r="AS1000" s="58"/>
      <c r="AT1000" s="58"/>
      <c r="AU1000" s="58"/>
      <c r="AV1000" s="58"/>
      <c r="AW1000" s="58"/>
    </row>
  </sheetData>
  <mergeCells count="23">
    <mergeCell ref="AB3:AC3"/>
    <mergeCell ref="AD3:AE3"/>
    <mergeCell ref="AT3:AU3"/>
    <mergeCell ref="AV3:AW3"/>
    <mergeCell ref="AF3:AG3"/>
    <mergeCell ref="AH3:AI3"/>
    <mergeCell ref="AJ3:AK3"/>
    <mergeCell ref="AL3:AM3"/>
    <mergeCell ref="AN3:AO3"/>
    <mergeCell ref="AP3:AQ3"/>
    <mergeCell ref="AR3:AS3"/>
    <mergeCell ref="R3:S3"/>
    <mergeCell ref="T3:U3"/>
    <mergeCell ref="V3:W3"/>
    <mergeCell ref="X3:Y3"/>
    <mergeCell ref="Z3:AA3"/>
    <mergeCell ref="A1:P1"/>
    <mergeCell ref="A2:I2"/>
    <mergeCell ref="A3:I3"/>
    <mergeCell ref="J3:K3"/>
    <mergeCell ref="L3:M3"/>
    <mergeCell ref="N3:O3"/>
    <mergeCell ref="P3:Q3"/>
  </mergeCells>
  <conditionalFormatting sqref="A5:I104">
    <cfRule type="expression" dxfId="24" priority="9">
      <formula>OR($D5="Subcontractor",$D5="Agency")</formula>
    </cfRule>
  </conditionalFormatting>
  <conditionalFormatting sqref="I5:I104">
    <cfRule type="expression" dxfId="23" priority="6">
      <formula>AND(ISNUMBER(I5),I5&gt;=0.9)</formula>
    </cfRule>
    <cfRule type="expression" dxfId="22" priority="7">
      <formula>AND(ISNUMBER(I5),I5&gt;=0.7,I5&lt;0.9)</formula>
    </cfRule>
    <cfRule type="expression" dxfId="21" priority="8">
      <formula>AND(ISNUMBER(I5),I5&lt;0.7)</formula>
    </cfRule>
  </conditionalFormatting>
  <conditionalFormatting sqref="K5:K104 M5:M104 O5:O104 Q5:Q104 S5:S104 U5:U104 W5:W104 Y5:Y104 AA5:AA104 AC5:AC104 AE5:AE104 AG5:AG104 AI5:AI104 AK5:AK104 AM5:AM104 AO5:AO104 AQ5:AQ104 AS5:AS104 AU5:AU104 AW5:AW104">
    <cfRule type="cellIs" dxfId="20" priority="1" operator="equal">
      <formula>"EXPIRED"</formula>
    </cfRule>
    <cfRule type="cellIs" dxfId="19" priority="2" operator="equal">
      <formula>"EXPIRING"</formula>
    </cfRule>
    <cfRule type="cellIs" dxfId="18" priority="3" operator="equal">
      <formula>"VALID"</formula>
    </cfRule>
    <cfRule type="cellIs" dxfId="17" priority="4" operator="equal">
      <formula>"NOT TRAINED"</formula>
    </cfRule>
    <cfRule type="cellIs" dxfId="16" priority="5" operator="equal">
      <formula>"N/A"</formula>
    </cfRule>
  </conditionalFormatting>
  <dataValidations count="4">
    <dataValidation type="list" allowBlank="1" showInputMessage="1" showErrorMessage="1" prompt="Worker Type - Select from list." sqref="D5:D209" xr:uid="{00000000-0002-0000-0300-000000000000}">
      <formula1>WorkerTypes</formula1>
    </dataValidation>
    <dataValidation type="list" allowBlank="1" showInputMessage="1" showErrorMessage="1" prompt="Site - Select from list." sqref="G5:G209" xr:uid="{00000000-0002-0000-0300-000001000000}">
      <formula1>Sites</formula1>
    </dataValidation>
    <dataValidation type="list" allowBlank="1" showInputMessage="1" showErrorMessage="1" prompt="Job Role - Select from list." sqref="F5:F209" xr:uid="{00000000-0002-0000-0300-000002000000}">
      <formula1>JobRoles</formula1>
    </dataValidation>
    <dataValidation type="list" allowBlank="1" showInputMessage="1" showErrorMessage="1" prompt="Department - Select from list." sqref="E5:E209" xr:uid="{00000000-0002-0000-0300-000003000000}">
      <formula1>Departments</formula1>
    </dataValidation>
  </dataValidations>
  <pageMargins left="0.75" right="0.75" top="1" bottom="1" header="0" footer="0"/>
  <pageSetup paperSize="9" orientation="portrait"/>
  <headerFooter>
    <oddFooter>&amp;C This template is brought to you by Chorus  |  www.choruslearning.co.uk  |  Training • Compliance • Competence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FCAAA"/>
  </sheetPr>
  <dimension ref="A1:N1000"/>
  <sheetViews>
    <sheetView showGridLines="0" workbookViewId="0">
      <selection activeCell="I21" sqref="I21"/>
    </sheetView>
  </sheetViews>
  <sheetFormatPr baseColWidth="10" defaultColWidth="0" defaultRowHeight="15" customHeight="1" x14ac:dyDescent="0.2"/>
  <cols>
    <col min="1" max="1" width="23.33203125" customWidth="1"/>
    <col min="2" max="2" width="16" customWidth="1"/>
    <col min="3" max="5" width="14" customWidth="1"/>
    <col min="6" max="6" width="19" customWidth="1"/>
    <col min="7" max="7" width="3" customWidth="1"/>
    <col min="8" max="8" width="20" customWidth="1"/>
    <col min="9" max="12" width="14" customWidth="1"/>
    <col min="13" max="13" width="23.33203125" customWidth="1"/>
    <col min="15" max="16384" width="14.5" hidden="1"/>
  </cols>
  <sheetData>
    <row r="1" spans="1:13" ht="43.5" customHeight="1" x14ac:dyDescent="0.2">
      <c r="A1" s="128" t="s">
        <v>92</v>
      </c>
      <c r="B1" s="105"/>
      <c r="C1" s="105"/>
      <c r="D1" s="105"/>
      <c r="E1" s="105"/>
      <c r="F1" s="105"/>
      <c r="G1" s="105"/>
      <c r="H1" s="105"/>
      <c r="I1" s="105"/>
      <c r="J1" s="105"/>
      <c r="K1" s="105"/>
      <c r="L1" s="105"/>
      <c r="M1" s="105"/>
    </row>
    <row r="2" spans="1:13" ht="4.5" customHeight="1" x14ac:dyDescent="0.2">
      <c r="A2" s="27"/>
      <c r="B2" s="27"/>
      <c r="C2" s="27"/>
      <c r="D2" s="27"/>
      <c r="E2" s="27"/>
      <c r="F2" s="27"/>
      <c r="G2" s="27"/>
      <c r="H2" s="27"/>
      <c r="I2" s="27"/>
      <c r="J2" s="27"/>
      <c r="K2" s="27"/>
      <c r="L2" s="27"/>
      <c r="M2" s="27"/>
    </row>
    <row r="3" spans="1:13" x14ac:dyDescent="0.2">
      <c r="A3" s="29"/>
      <c r="B3" s="29"/>
      <c r="C3" s="29"/>
      <c r="D3" s="29"/>
      <c r="E3" s="29"/>
      <c r="F3" s="29"/>
      <c r="G3" s="29"/>
      <c r="H3" s="29"/>
      <c r="I3" s="29"/>
      <c r="J3" s="29"/>
      <c r="K3" s="29"/>
      <c r="L3" s="29"/>
    </row>
    <row r="4" spans="1:13" ht="19.5" customHeight="1" x14ac:dyDescent="0.2">
      <c r="A4" s="29"/>
      <c r="B4" s="129" t="s">
        <v>102</v>
      </c>
      <c r="C4" s="107"/>
      <c r="D4" s="29"/>
      <c r="E4" s="130" t="s">
        <v>105</v>
      </c>
      <c r="F4" s="107"/>
      <c r="G4" s="29"/>
      <c r="H4" s="131" t="s">
        <v>106</v>
      </c>
      <c r="I4" s="107"/>
      <c r="J4" s="29"/>
      <c r="K4" s="125" t="s">
        <v>107</v>
      </c>
      <c r="L4" s="107"/>
    </row>
    <row r="5" spans="1:13" ht="36" customHeight="1" x14ac:dyDescent="0.2">
      <c r="A5" s="29"/>
      <c r="B5" s="132">
        <f>COUNTA('📊 Training Matrix'!$A$5:$A$104)</f>
        <v>55</v>
      </c>
      <c r="C5" s="127"/>
      <c r="D5" s="29"/>
      <c r="E5" s="138">
        <f>COUNTIF('📊 Training Matrix'!$D$5:$D$104,"Employee")</f>
        <v>40</v>
      </c>
      <c r="F5" s="127"/>
      <c r="G5" s="29"/>
      <c r="H5" s="133">
        <f>COUNTIF('📊 Training Matrix'!$D$5:$D$104,"Subcontractor")</f>
        <v>15</v>
      </c>
      <c r="I5" s="127"/>
      <c r="J5" s="29"/>
      <c r="K5" s="126">
        <f ca="1">IFERROR(AVERAGEIF('📊 Training Matrix'!$I$5:$I$104,"&gt;0"),0)</f>
        <v>0.5013968253968254</v>
      </c>
      <c r="L5" s="127"/>
    </row>
    <row r="6" spans="1:13" ht="3.75" customHeight="1" x14ac:dyDescent="0.2">
      <c r="A6" s="29"/>
      <c r="B6" s="134"/>
      <c r="C6" s="107"/>
      <c r="D6" s="29"/>
      <c r="E6" s="139"/>
      <c r="F6" s="107"/>
      <c r="G6" s="29"/>
      <c r="H6" s="146"/>
      <c r="I6" s="107"/>
      <c r="J6" s="29"/>
      <c r="K6" s="147"/>
      <c r="L6" s="107"/>
    </row>
    <row r="7" spans="1:13" x14ac:dyDescent="0.2">
      <c r="A7" s="29"/>
      <c r="B7" s="29"/>
      <c r="C7" s="29"/>
      <c r="D7" s="29"/>
      <c r="E7" s="29"/>
      <c r="F7" s="29"/>
      <c r="G7" s="29"/>
      <c r="H7" s="29"/>
      <c r="I7" s="29"/>
      <c r="J7" s="29"/>
      <c r="K7" s="29"/>
      <c r="L7" s="29"/>
    </row>
    <row r="8" spans="1:13" x14ac:dyDescent="0.2">
      <c r="A8" s="29"/>
      <c r="B8" s="29"/>
      <c r="C8" s="29"/>
      <c r="D8" s="29"/>
      <c r="E8" s="29"/>
      <c r="F8" s="29"/>
      <c r="G8" s="29"/>
      <c r="H8" s="29"/>
      <c r="I8" s="29"/>
      <c r="J8" s="29"/>
      <c r="K8" s="29"/>
      <c r="L8" s="29"/>
    </row>
    <row r="9" spans="1:13" ht="19.5" customHeight="1" x14ac:dyDescent="0.2">
      <c r="A9" s="29"/>
      <c r="B9" s="140" t="s">
        <v>109</v>
      </c>
      <c r="C9" s="107"/>
      <c r="D9" s="29"/>
      <c r="E9" s="141" t="s">
        <v>110</v>
      </c>
      <c r="F9" s="107"/>
      <c r="G9" s="29"/>
      <c r="H9" s="148" t="s">
        <v>112</v>
      </c>
      <c r="I9" s="107"/>
      <c r="J9" s="29"/>
      <c r="K9" s="149" t="s">
        <v>113</v>
      </c>
      <c r="L9" s="107"/>
    </row>
    <row r="10" spans="1:13" ht="36" customHeight="1" x14ac:dyDescent="0.2">
      <c r="A10" s="29"/>
      <c r="B10" s="142">
        <f ca="1">COUNTIF('📊 Training Matrix'!$K$5:$K$104,"EXPIRED")+COUNTIF('📊 Training Matrix'!$M$5:$M$104,"EXPIRED")+COUNTIF('📊 Training Matrix'!$O$5:$O$104,"EXPIRED")+COUNTIF('📊 Training Matrix'!$Q$5:$Q$104,"EXPIRED")+COUNTIF('📊 Training Matrix'!$S$5:$S$104,"EXPIRED")+COUNTIF('📊 Training Matrix'!$U$5:$U$104,"EXPIRED")+COUNTIF('📊 Training Matrix'!$W$5:$W$104,"EXPIRED")+COUNTIF('📊 Training Matrix'!$Y$5:$Y$104,"EXPIRED")+COUNTIF('📊 Training Matrix'!$AA$5:$AA$104,"EXPIRED")+COUNTIF('📊 Training Matrix'!$AC$5:$AC$104,"EXPIRED")+COUNTIF('📊 Training Matrix'!$AE$5:$AE$104,"EXPIRED")+COUNTIF('📊 Training Matrix'!$AG$5:$AG$104,"EXPIRED")+COUNTIF('📊 Training Matrix'!$AI$5:$AI$104,"EXPIRED")+COUNTIF('📊 Training Matrix'!$AK$5:$AK$104,"EXPIRED")+COUNTIF('📊 Training Matrix'!$AM$5:$AM$104,"EXPIRED")+COUNTIF('📊 Training Matrix'!$AO$5:$AO$104,"EXPIRED")+COUNTIF('📊 Training Matrix'!$AQ$5:$AQ$104,"EXPIRED")+COUNTIF('📊 Training Matrix'!$AS$5:$AS$104,"EXPIRED")+COUNTIF('📊 Training Matrix'!$AU$5:$AU$104,"EXPIRED")+COUNTIF('📊 Training Matrix'!$AW$5:$AW$104,"EXPIRED")</f>
        <v>136</v>
      </c>
      <c r="C10" s="127"/>
      <c r="D10" s="29"/>
      <c r="E10" s="143">
        <f ca="1">COUNTIF('📊 Training Matrix'!$K$5:$K$104,"EXPIRING")+COUNTIF('📊 Training Matrix'!$M$5:$M$104,"EXPIRING")+COUNTIF('📊 Training Matrix'!$O$5:$O$104,"EXPIRING")+COUNTIF('📊 Training Matrix'!$Q$5:$Q$104,"EXPIRING")+COUNTIF('📊 Training Matrix'!$S$5:$S$104,"EXPIRING")+COUNTIF('📊 Training Matrix'!$U$5:$U$104,"EXPIRING")+COUNTIF('📊 Training Matrix'!$W$5:$W$104,"EXPIRING")+COUNTIF('📊 Training Matrix'!$Y$5:$Y$104,"EXPIRING")+COUNTIF('📊 Training Matrix'!$AA$5:$AA$104,"EXPIRING")+COUNTIF('📊 Training Matrix'!$AC$5:$AC$104,"EXPIRING")+COUNTIF('📊 Training Matrix'!$AE$5:$AE$104,"EXPIRING")+COUNTIF('📊 Training Matrix'!$AG$5:$AG$104,"EXPIRING")+COUNTIF('📊 Training Matrix'!$AI$5:$AI$104,"EXPIRING")+COUNTIF('📊 Training Matrix'!$AK$5:$AK$104,"EXPIRING")+COUNTIF('📊 Training Matrix'!$AM$5:$AM$104,"EXPIRING")+COUNTIF('📊 Training Matrix'!$AO$5:$AO$104,"EXPIRING")+COUNTIF('📊 Training Matrix'!$AQ$5:$AQ$104,"EXPIRING")+COUNTIF('📊 Training Matrix'!$AS$5:$AS$104,"EXPIRING")+COUNTIF('📊 Training Matrix'!$AU$5:$AU$104,"EXPIRING")+COUNTIF('📊 Training Matrix'!$AW$5:$AW$104,"EXPIRING")</f>
        <v>17</v>
      </c>
      <c r="F10" s="127"/>
      <c r="G10" s="29"/>
      <c r="H10" s="150">
        <f ca="1">COUNTIF('📊 Training Matrix'!$K$5:$K$104,"&lt;&gt;N/A")+COUNTIF('📊 Training Matrix'!$M$5:$M$104,"&lt;&gt;N/A")+COUNTIF('📊 Training Matrix'!$O$5:$O$104,"&lt;&gt;N/A")+COUNTIF('📊 Training Matrix'!$Q$5:$Q$104,"&lt;&gt;N/A")+COUNTIF('📊 Training Matrix'!$S$5:$S$104,"&lt;&gt;N/A")+COUNTIF('📊 Training Matrix'!$U$5:$U$104,"&lt;&gt;N/A")+COUNTIF('📊 Training Matrix'!$W$5:$W$104,"&lt;&gt;N/A")+COUNTIF('📊 Training Matrix'!$Y$5:$Y$104,"&lt;&gt;N/A")+COUNTIF('📊 Training Matrix'!$AA$5:$AA$104,"&lt;&gt;N/A")+COUNTIF('📊 Training Matrix'!$AC$5:$AC$104,"&lt;&gt;N/A")+COUNTIF('📊 Training Matrix'!$AE$5:$AE$104,"&lt;&gt;N/A")+COUNTIF('📊 Training Matrix'!$AG$5:$AG$104,"&lt;&gt;N/A")+COUNTIF('📊 Training Matrix'!$AI$5:$AI$104,"&lt;&gt;N/A")+COUNTIF('📊 Training Matrix'!$AK$5:$AK$104,"&lt;&gt;N/A")+COUNTIF('📊 Training Matrix'!$AM$5:$AM$104,"&lt;&gt;N/A")+COUNTIF('📊 Training Matrix'!$AO$5:$AO$104,"&lt;&gt;N/A")+COUNTIF('📊 Training Matrix'!$AQ$5:$AQ$104,"&lt;&gt;N/A")+COUNTIF('📊 Training Matrix'!$AS$5:$AS$104,"&lt;&gt;N/A")+COUNTIF('📊 Training Matrix'!$AU$5:$AU$104,"&lt;&gt;N/A")+COUNTIF('📊 Training Matrix'!$AW$5:$AW$104,"&lt;&gt;N/A")</f>
        <v>2000</v>
      </c>
      <c r="I10" s="127"/>
      <c r="J10" s="29"/>
      <c r="K10" s="151">
        <f ca="1">COUNTIF('📊 Training Matrix'!$K$5:$K$104,"NOT TRAINED")+COUNTIF('📊 Training Matrix'!$M$5:$M$104,"NOT TRAINED")+COUNTIF('📊 Training Matrix'!$O$5:$O$104,"NOT TRAINED")+COUNTIF('📊 Training Matrix'!$Q$5:$Q$104,"NOT TRAINED")+COUNTIF('📊 Training Matrix'!$S$5:$S$104,"NOT TRAINED")+COUNTIF('📊 Training Matrix'!$U$5:$U$104,"NOT TRAINED")+COUNTIF('📊 Training Matrix'!$W$5:$W$104,"NOT TRAINED")+COUNTIF('📊 Training Matrix'!$Y$5:$Y$104,"NOT TRAINED")+COUNTIF('📊 Training Matrix'!$AA$5:$AA$104,"NOT TRAINED")+COUNTIF('📊 Training Matrix'!$AC$5:$AC$104,"NOT TRAINED")+COUNTIF('📊 Training Matrix'!$AE$5:$AE$104,"NOT TRAINED")+COUNTIF('📊 Training Matrix'!$AG$5:$AG$104,"NOT TRAINED")+COUNTIF('📊 Training Matrix'!$AI$5:$AI$104,"NOT TRAINED")+COUNTIF('📊 Training Matrix'!$AK$5:$AK$104,"NOT TRAINED")+COUNTIF('📊 Training Matrix'!$AM$5:$AM$104,"NOT TRAINED")+COUNTIF('📊 Training Matrix'!$AO$5:$AO$104,"NOT TRAINED")+COUNTIF('📊 Training Matrix'!$AQ$5:$AQ$104,"NOT TRAINED")+COUNTIF('📊 Training Matrix'!$AS$5:$AS$104,"NOT TRAINED")+COUNTIF('📊 Training Matrix'!$AU$5:$AU$104,"NOT TRAINED")+COUNTIF('📊 Training Matrix'!$AW$5:$AW$104,"NOT TRAINED")</f>
        <v>1718</v>
      </c>
      <c r="L10" s="127"/>
    </row>
    <row r="11" spans="1:13" ht="3.75" customHeight="1" x14ac:dyDescent="0.2">
      <c r="A11" s="29"/>
      <c r="B11" s="144"/>
      <c r="C11" s="107"/>
      <c r="D11" s="29"/>
      <c r="E11" s="135"/>
      <c r="F11" s="107"/>
      <c r="G11" s="29"/>
      <c r="H11" s="152"/>
      <c r="I11" s="107"/>
      <c r="J11" s="29"/>
      <c r="K11" s="145"/>
      <c r="L11" s="107"/>
    </row>
    <row r="12" spans="1:13" x14ac:dyDescent="0.2">
      <c r="A12" s="29"/>
      <c r="B12" s="29"/>
      <c r="C12" s="29"/>
      <c r="D12" s="29"/>
      <c r="E12" s="29"/>
      <c r="F12" s="29"/>
      <c r="G12" s="29"/>
      <c r="H12" s="29"/>
      <c r="I12" s="29"/>
      <c r="J12" s="29"/>
      <c r="K12" s="29"/>
      <c r="L12" s="29"/>
    </row>
    <row r="13" spans="1:13" x14ac:dyDescent="0.2">
      <c r="A13" s="29"/>
      <c r="B13" s="29"/>
      <c r="C13" s="29"/>
      <c r="D13" s="29"/>
      <c r="E13" s="29"/>
      <c r="F13" s="29"/>
      <c r="G13" s="29"/>
      <c r="H13" s="29"/>
      <c r="I13" s="29"/>
      <c r="J13" s="29"/>
      <c r="K13" s="29"/>
      <c r="L13" s="29"/>
    </row>
    <row r="14" spans="1:13" x14ac:dyDescent="0.2">
      <c r="A14" s="29"/>
      <c r="B14" s="29"/>
      <c r="C14" s="29"/>
      <c r="D14" s="29"/>
      <c r="E14" s="29"/>
      <c r="F14" s="29"/>
      <c r="G14" s="29"/>
      <c r="H14" s="29"/>
      <c r="I14" s="29"/>
      <c r="J14" s="29"/>
      <c r="K14" s="29"/>
      <c r="L14" s="29"/>
    </row>
    <row r="15" spans="1:13" x14ac:dyDescent="0.2">
      <c r="A15" s="29"/>
      <c r="B15" s="29"/>
      <c r="C15" s="29"/>
      <c r="D15" s="29"/>
      <c r="E15" s="29"/>
      <c r="F15" s="29"/>
      <c r="G15" s="29"/>
      <c r="H15" s="29"/>
      <c r="I15" s="29"/>
      <c r="J15" s="29"/>
      <c r="K15" s="29"/>
      <c r="L15" s="29"/>
    </row>
    <row r="16" spans="1:13" x14ac:dyDescent="0.2">
      <c r="A16" s="29"/>
      <c r="B16" s="29"/>
      <c r="C16" s="29"/>
      <c r="D16" s="29"/>
      <c r="E16" s="29"/>
      <c r="F16" s="29"/>
      <c r="G16" s="29"/>
      <c r="H16" s="29"/>
      <c r="I16" s="29"/>
      <c r="J16" s="29"/>
      <c r="K16" s="29"/>
      <c r="L16" s="29"/>
    </row>
    <row r="17" spans="1:12" ht="24" customHeight="1" x14ac:dyDescent="0.2">
      <c r="A17" s="136" t="s">
        <v>299</v>
      </c>
      <c r="B17" s="105"/>
      <c r="C17" s="105"/>
      <c r="D17" s="105"/>
      <c r="E17" s="105"/>
      <c r="F17" s="107"/>
      <c r="G17" s="29"/>
      <c r="H17" s="136" t="s">
        <v>304</v>
      </c>
      <c r="I17" s="105"/>
      <c r="J17" s="105"/>
      <c r="K17" s="105"/>
      <c r="L17" s="107"/>
    </row>
    <row r="18" spans="1:12" ht="27.75" customHeight="1" x14ac:dyDescent="0.2">
      <c r="A18" s="44" t="s">
        <v>67</v>
      </c>
      <c r="B18" s="44" t="s">
        <v>310</v>
      </c>
      <c r="C18" s="44" t="s">
        <v>311</v>
      </c>
      <c r="D18" s="44" t="s">
        <v>313</v>
      </c>
      <c r="E18" s="44" t="s">
        <v>315</v>
      </c>
      <c r="F18" s="44" t="s">
        <v>317</v>
      </c>
      <c r="G18" s="29"/>
      <c r="H18" s="44" t="s">
        <v>7</v>
      </c>
      <c r="I18" s="44" t="s">
        <v>319</v>
      </c>
      <c r="J18" s="44" t="s">
        <v>320</v>
      </c>
      <c r="K18" s="44" t="s">
        <v>311</v>
      </c>
      <c r="L18" s="44" t="s">
        <v>322</v>
      </c>
    </row>
    <row r="19" spans="1:12" ht="15.75" customHeight="1" x14ac:dyDescent="0.2">
      <c r="A19" s="45" t="s">
        <v>148</v>
      </c>
      <c r="B19" s="46">
        <f>COUNTIF('📊 Training Matrix'!$E$5:$E$104,A19)</f>
        <v>7</v>
      </c>
      <c r="C19" s="47">
        <f ca="1">IFERROR(AVERAGEIFS('📊 Training Matrix'!$I$5:$I$104,'📊 Training Matrix'!$E$5:$E$104,A19),0)</f>
        <v>0.38299319727891162</v>
      </c>
      <c r="D19" s="46">
        <f ca="1">COUNTIFS('📊 Training Matrix'!$K$5:$K$104,"EXPIRED",'📊 Training Matrix'!$E$5:$E$104,A19)+COUNTIFS('📊 Training Matrix'!$M$5:$M$104,"EXPIRED",'📊 Training Matrix'!$E$5:$E$104,A19)+COUNTIFS('📊 Training Matrix'!$O$5:$O$104,"EXPIRED",'📊 Training Matrix'!$E$5:$E$104,A19)+COUNTIFS('📊 Training Matrix'!$Q$5:$Q$104,"EXPIRED",'📊 Training Matrix'!$E$5:$E$104,A19)+COUNTIFS('📊 Training Matrix'!$S$5:$S$104,"EXPIRED",'📊 Training Matrix'!$E$5:$E$104,A19)+COUNTIFS('📊 Training Matrix'!$U$5:$U$104,"EXPIRED",'📊 Training Matrix'!$E$5:$E$104,A19)+COUNTIFS('📊 Training Matrix'!$W$5:$W$104,"EXPIRED",'📊 Training Matrix'!$E$5:$E$104,A19)+COUNTIFS('📊 Training Matrix'!$Y$5:$Y$104,"EXPIRED",'📊 Training Matrix'!$E$5:$E$104,A19)+COUNTIFS('📊 Training Matrix'!$AA$5:$AA$104,"EXPIRED",'📊 Training Matrix'!$E$5:$E$104,A19)+COUNTIFS('📊 Training Matrix'!$AC$5:$AC$104,"EXPIRED",'📊 Training Matrix'!$E$5:$E$104,A19)+COUNTIFS('📊 Training Matrix'!$AE$5:$AE$104,"EXPIRED",'📊 Training Matrix'!$E$5:$E$104,A19)+COUNTIFS('📊 Training Matrix'!$AG$5:$AG$104,"EXPIRED",'📊 Training Matrix'!$E$5:$E$104,A19)+COUNTIFS('📊 Training Matrix'!$AI$5:$AI$104,"EXPIRED",'📊 Training Matrix'!$E$5:$E$104,A19)+COUNTIFS('📊 Training Matrix'!$AK$5:$AK$104,"EXPIRED",'📊 Training Matrix'!$E$5:$E$104,A19)+COUNTIFS('📊 Training Matrix'!$AM$5:$AM$104,"EXPIRED",'📊 Training Matrix'!$E$5:$E$104,A19)+COUNTIFS('📊 Training Matrix'!$AO$5:$AO$104,"EXPIRED",'📊 Training Matrix'!$E$5:$E$104,A19)+COUNTIFS('📊 Training Matrix'!$AQ$5:$AQ$104,"EXPIRED",'📊 Training Matrix'!$E$5:$E$104,A19)+COUNTIFS('📊 Training Matrix'!$AS$5:$AS$104,"EXPIRED",'📊 Training Matrix'!$E$5:$E$104,A19)+COUNTIFS('📊 Training Matrix'!$AU$5:$AU$104,"EXPIRED",'📊 Training Matrix'!$E$5:$E$104,A19)+COUNTIFS('📊 Training Matrix'!$AW$5:$AW$104,"EXPIRED",'📊 Training Matrix'!$E$5:$E$104,A19)</f>
        <v>23</v>
      </c>
      <c r="E19" s="46">
        <f ca="1">COUNTIFS('📊 Training Matrix'!$K$5:$K$104,"EXPIRING",'📊 Training Matrix'!$E$5:$E$104,A19)+COUNTIFS('📊 Training Matrix'!$M$5:$M$104,"EXPIRING",'📊 Training Matrix'!$E$5:$E$104,A19)+COUNTIFS('📊 Training Matrix'!$O$5:$O$104,"EXPIRING",'📊 Training Matrix'!$E$5:$E$104,A19)+COUNTIFS('📊 Training Matrix'!$Q$5:$Q$104,"EXPIRING",'📊 Training Matrix'!$E$5:$E$104,A19)+COUNTIFS('📊 Training Matrix'!$S$5:$S$104,"EXPIRING",'📊 Training Matrix'!$E$5:$E$104,A19)+COUNTIFS('📊 Training Matrix'!$U$5:$U$104,"EXPIRING",'📊 Training Matrix'!$E$5:$E$104,A19)+COUNTIFS('📊 Training Matrix'!$W$5:$W$104,"EXPIRING",'📊 Training Matrix'!$E$5:$E$104,A19)+COUNTIFS('📊 Training Matrix'!$Y$5:$Y$104,"EXPIRING",'📊 Training Matrix'!$E$5:$E$104,A19)+COUNTIFS('📊 Training Matrix'!$AA$5:$AA$104,"EXPIRING",'📊 Training Matrix'!$E$5:$E$104,A19)+COUNTIFS('📊 Training Matrix'!$AC$5:$AC$104,"EXPIRING",'📊 Training Matrix'!$E$5:$E$104,A19)+COUNTIFS('📊 Training Matrix'!$AE$5:$AE$104,"EXPIRING",'📊 Training Matrix'!$E$5:$E$104,A19)+COUNTIFS('📊 Training Matrix'!$AG$5:$AG$104,"EXPIRING",'📊 Training Matrix'!$E$5:$E$104,A19)+COUNTIFS('📊 Training Matrix'!$AI$5:$AI$104,"EXPIRING",'📊 Training Matrix'!$E$5:$E$104,A19)+COUNTIFS('📊 Training Matrix'!$AK$5:$AK$104,"EXPIRING",'📊 Training Matrix'!$E$5:$E$104,A19)+COUNTIFS('📊 Training Matrix'!$AM$5:$AM$104,"EXPIRING",'📊 Training Matrix'!$E$5:$E$104,A19)+COUNTIFS('📊 Training Matrix'!$AO$5:$AO$104,"EXPIRING",'📊 Training Matrix'!$E$5:$E$104,A19)+COUNTIFS('📊 Training Matrix'!$AQ$5:$AQ$104,"EXPIRING",'📊 Training Matrix'!$E$5:$E$104,A19)+COUNTIFS('📊 Training Matrix'!$AS$5:$AS$104,"EXPIRING",'📊 Training Matrix'!$E$5:$E$104,A19)+COUNTIFS('📊 Training Matrix'!$AU$5:$AU$104,"EXPIRING",'📊 Training Matrix'!$E$5:$E$104,A19)+COUNTIFS('📊 Training Matrix'!$AW$5:$AW$104,"EXPIRING",'📊 Training Matrix'!$E$5:$E$104,A19)</f>
        <v>2</v>
      </c>
      <c r="F19" s="46">
        <f t="shared" ref="F19:F29" ca="1" si="0">B19-D19-E19</f>
        <v>-18</v>
      </c>
      <c r="G19" s="29"/>
      <c r="H19" s="45" t="s">
        <v>134</v>
      </c>
      <c r="I19" s="46">
        <v>40</v>
      </c>
      <c r="J19" s="46" t="s">
        <v>482</v>
      </c>
      <c r="K19" s="46" t="s">
        <v>483</v>
      </c>
      <c r="L19" s="46">
        <v>6</v>
      </c>
    </row>
    <row r="20" spans="1:12" ht="15.75" customHeight="1" x14ac:dyDescent="0.2">
      <c r="A20" s="54" t="s">
        <v>199</v>
      </c>
      <c r="B20" s="55">
        <f>COUNTIF('📊 Training Matrix'!$E$5:$E$104,A20)</f>
        <v>5</v>
      </c>
      <c r="C20" s="56">
        <f ca="1">IFERROR(AVERAGEIFS('📊 Training Matrix'!$I$5:$I$104,'📊 Training Matrix'!$E$5:$E$104,A20),0)</f>
        <v>0.45</v>
      </c>
      <c r="D20" s="55">
        <f ca="1">COUNTIFS('📊 Training Matrix'!$K$5:$K$104,"EXPIRED",'📊 Training Matrix'!$E$5:$E$104,A20)+COUNTIFS('📊 Training Matrix'!$M$5:$M$104,"EXPIRED",'📊 Training Matrix'!$E$5:$E$104,A20)+COUNTIFS('📊 Training Matrix'!$O$5:$O$104,"EXPIRED",'📊 Training Matrix'!$E$5:$E$104,A20)+COUNTIFS('📊 Training Matrix'!$Q$5:$Q$104,"EXPIRED",'📊 Training Matrix'!$E$5:$E$104,A20)+COUNTIFS('📊 Training Matrix'!$S$5:$S$104,"EXPIRED",'📊 Training Matrix'!$E$5:$E$104,A20)+COUNTIFS('📊 Training Matrix'!$U$5:$U$104,"EXPIRED",'📊 Training Matrix'!$E$5:$E$104,A20)+COUNTIFS('📊 Training Matrix'!$W$5:$W$104,"EXPIRED",'📊 Training Matrix'!$E$5:$E$104,A20)+COUNTIFS('📊 Training Matrix'!$Y$5:$Y$104,"EXPIRED",'📊 Training Matrix'!$E$5:$E$104,A20)+COUNTIFS('📊 Training Matrix'!$AA$5:$AA$104,"EXPIRED",'📊 Training Matrix'!$E$5:$E$104,A20)+COUNTIFS('📊 Training Matrix'!$AC$5:$AC$104,"EXPIRED",'📊 Training Matrix'!$E$5:$E$104,A20)+COUNTIFS('📊 Training Matrix'!$AE$5:$AE$104,"EXPIRED",'📊 Training Matrix'!$E$5:$E$104,A20)+COUNTIFS('📊 Training Matrix'!$AG$5:$AG$104,"EXPIRED",'📊 Training Matrix'!$E$5:$E$104,A20)+COUNTIFS('📊 Training Matrix'!$AI$5:$AI$104,"EXPIRED",'📊 Training Matrix'!$E$5:$E$104,A20)+COUNTIFS('📊 Training Matrix'!$AK$5:$AK$104,"EXPIRED",'📊 Training Matrix'!$E$5:$E$104,A20)+COUNTIFS('📊 Training Matrix'!$AM$5:$AM$104,"EXPIRED",'📊 Training Matrix'!$E$5:$E$104,A20)+COUNTIFS('📊 Training Matrix'!$AO$5:$AO$104,"EXPIRED",'📊 Training Matrix'!$E$5:$E$104,A20)+COUNTIFS('📊 Training Matrix'!$AQ$5:$AQ$104,"EXPIRED",'📊 Training Matrix'!$E$5:$E$104,A20)+COUNTIFS('📊 Training Matrix'!$AS$5:$AS$104,"EXPIRED",'📊 Training Matrix'!$E$5:$E$104,A20)+COUNTIFS('📊 Training Matrix'!$AU$5:$AU$104,"EXPIRED",'📊 Training Matrix'!$E$5:$E$104,A20)+COUNTIFS('📊 Training Matrix'!$AW$5:$AW$104,"EXPIRED",'📊 Training Matrix'!$E$5:$E$104,A20)</f>
        <v>9</v>
      </c>
      <c r="E20" s="55">
        <f ca="1">COUNTIFS('📊 Training Matrix'!$K$5:$K$104,"EXPIRING",'📊 Training Matrix'!$E$5:$E$104,A20)+COUNTIFS('📊 Training Matrix'!$M$5:$M$104,"EXPIRING",'📊 Training Matrix'!$E$5:$E$104,A20)+COUNTIFS('📊 Training Matrix'!$O$5:$O$104,"EXPIRING",'📊 Training Matrix'!$E$5:$E$104,A20)+COUNTIFS('📊 Training Matrix'!$Q$5:$Q$104,"EXPIRING",'📊 Training Matrix'!$E$5:$E$104,A20)+COUNTIFS('📊 Training Matrix'!$S$5:$S$104,"EXPIRING",'📊 Training Matrix'!$E$5:$E$104,A20)+COUNTIFS('📊 Training Matrix'!$U$5:$U$104,"EXPIRING",'📊 Training Matrix'!$E$5:$E$104,A20)+COUNTIFS('📊 Training Matrix'!$W$5:$W$104,"EXPIRING",'📊 Training Matrix'!$E$5:$E$104,A20)+COUNTIFS('📊 Training Matrix'!$Y$5:$Y$104,"EXPIRING",'📊 Training Matrix'!$E$5:$E$104,A20)+COUNTIFS('📊 Training Matrix'!$AA$5:$AA$104,"EXPIRING",'📊 Training Matrix'!$E$5:$E$104,A20)+COUNTIFS('📊 Training Matrix'!$AC$5:$AC$104,"EXPIRING",'📊 Training Matrix'!$E$5:$E$104,A20)+COUNTIFS('📊 Training Matrix'!$AE$5:$AE$104,"EXPIRING",'📊 Training Matrix'!$E$5:$E$104,A20)+COUNTIFS('📊 Training Matrix'!$AG$5:$AG$104,"EXPIRING",'📊 Training Matrix'!$E$5:$E$104,A20)+COUNTIFS('📊 Training Matrix'!$AI$5:$AI$104,"EXPIRING",'📊 Training Matrix'!$E$5:$E$104,A20)+COUNTIFS('📊 Training Matrix'!$AK$5:$AK$104,"EXPIRING",'📊 Training Matrix'!$E$5:$E$104,A20)+COUNTIFS('📊 Training Matrix'!$AM$5:$AM$104,"EXPIRING",'📊 Training Matrix'!$E$5:$E$104,A20)+COUNTIFS('📊 Training Matrix'!$AO$5:$AO$104,"EXPIRING",'📊 Training Matrix'!$E$5:$E$104,A20)+COUNTIFS('📊 Training Matrix'!$AQ$5:$AQ$104,"EXPIRING",'📊 Training Matrix'!$E$5:$E$104,A20)+COUNTIFS('📊 Training Matrix'!$AS$5:$AS$104,"EXPIRING",'📊 Training Matrix'!$E$5:$E$104,A20)+COUNTIFS('📊 Training Matrix'!$AU$5:$AU$104,"EXPIRING",'📊 Training Matrix'!$E$5:$E$104,A20)+COUNTIFS('📊 Training Matrix'!$AW$5:$AW$104,"EXPIRING",'📊 Training Matrix'!$E$5:$E$104,A20)</f>
        <v>2</v>
      </c>
      <c r="F20" s="55">
        <f t="shared" ca="1" si="0"/>
        <v>-6</v>
      </c>
      <c r="G20" s="29"/>
      <c r="H20" s="59" t="s">
        <v>74</v>
      </c>
      <c r="I20" s="60">
        <v>15</v>
      </c>
      <c r="J20" s="60" t="s">
        <v>541</v>
      </c>
      <c r="K20" s="60" t="s">
        <v>542</v>
      </c>
      <c r="L20" s="60">
        <v>1</v>
      </c>
    </row>
    <row r="21" spans="1:12" ht="15.75" customHeight="1" x14ac:dyDescent="0.2">
      <c r="A21" s="45" t="s">
        <v>187</v>
      </c>
      <c r="B21" s="46">
        <f>COUNTIF('📊 Training Matrix'!$E$5:$E$104,A21)</f>
        <v>3</v>
      </c>
      <c r="C21" s="47">
        <f ca="1">IFERROR(AVERAGEIFS('📊 Training Matrix'!$I$5:$I$104,'📊 Training Matrix'!$E$5:$E$104,A21),0)</f>
        <v>0.4063492063492064</v>
      </c>
      <c r="D21" s="46">
        <f ca="1">COUNTIFS('📊 Training Matrix'!$K$5:$K$104,"EXPIRED",'📊 Training Matrix'!$E$5:$E$104,A21)+COUNTIFS('📊 Training Matrix'!$M$5:$M$104,"EXPIRED",'📊 Training Matrix'!$E$5:$E$104,A21)+COUNTIFS('📊 Training Matrix'!$O$5:$O$104,"EXPIRED",'📊 Training Matrix'!$E$5:$E$104,A21)+COUNTIFS('📊 Training Matrix'!$Q$5:$Q$104,"EXPIRED",'📊 Training Matrix'!$E$5:$E$104,A21)+COUNTIFS('📊 Training Matrix'!$S$5:$S$104,"EXPIRED",'📊 Training Matrix'!$E$5:$E$104,A21)+COUNTIFS('📊 Training Matrix'!$U$5:$U$104,"EXPIRED",'📊 Training Matrix'!$E$5:$E$104,A21)+COUNTIFS('📊 Training Matrix'!$W$5:$W$104,"EXPIRED",'📊 Training Matrix'!$E$5:$E$104,A21)+COUNTIFS('📊 Training Matrix'!$Y$5:$Y$104,"EXPIRED",'📊 Training Matrix'!$E$5:$E$104,A21)+COUNTIFS('📊 Training Matrix'!$AA$5:$AA$104,"EXPIRED",'📊 Training Matrix'!$E$5:$E$104,A21)+COUNTIFS('📊 Training Matrix'!$AC$5:$AC$104,"EXPIRED",'📊 Training Matrix'!$E$5:$E$104,A21)+COUNTIFS('📊 Training Matrix'!$AE$5:$AE$104,"EXPIRED",'📊 Training Matrix'!$E$5:$E$104,A21)+COUNTIFS('📊 Training Matrix'!$AG$5:$AG$104,"EXPIRED",'📊 Training Matrix'!$E$5:$E$104,A21)+COUNTIFS('📊 Training Matrix'!$AI$5:$AI$104,"EXPIRED",'📊 Training Matrix'!$E$5:$E$104,A21)+COUNTIFS('📊 Training Matrix'!$AK$5:$AK$104,"EXPIRED",'📊 Training Matrix'!$E$5:$E$104,A21)+COUNTIFS('📊 Training Matrix'!$AM$5:$AM$104,"EXPIRED",'📊 Training Matrix'!$E$5:$E$104,A21)+COUNTIFS('📊 Training Matrix'!$AO$5:$AO$104,"EXPIRED",'📊 Training Matrix'!$E$5:$E$104,A21)+COUNTIFS('📊 Training Matrix'!$AQ$5:$AQ$104,"EXPIRED",'📊 Training Matrix'!$E$5:$E$104,A21)+COUNTIFS('📊 Training Matrix'!$AS$5:$AS$104,"EXPIRED",'📊 Training Matrix'!$E$5:$E$104,A21)+COUNTIFS('📊 Training Matrix'!$AU$5:$AU$104,"EXPIRED",'📊 Training Matrix'!$E$5:$E$104,A21)+COUNTIFS('📊 Training Matrix'!$AW$5:$AW$104,"EXPIRED",'📊 Training Matrix'!$E$5:$E$104,A21)</f>
        <v>12</v>
      </c>
      <c r="E21" s="46">
        <f ca="1">COUNTIFS('📊 Training Matrix'!$K$5:$K$104,"EXPIRING",'📊 Training Matrix'!$E$5:$E$104,A21)+COUNTIFS('📊 Training Matrix'!$M$5:$M$104,"EXPIRING",'📊 Training Matrix'!$E$5:$E$104,A21)+COUNTIFS('📊 Training Matrix'!$O$5:$O$104,"EXPIRING",'📊 Training Matrix'!$E$5:$E$104,A21)+COUNTIFS('📊 Training Matrix'!$Q$5:$Q$104,"EXPIRING",'📊 Training Matrix'!$E$5:$E$104,A21)+COUNTIFS('📊 Training Matrix'!$S$5:$S$104,"EXPIRING",'📊 Training Matrix'!$E$5:$E$104,A21)+COUNTIFS('📊 Training Matrix'!$U$5:$U$104,"EXPIRING",'📊 Training Matrix'!$E$5:$E$104,A21)+COUNTIFS('📊 Training Matrix'!$W$5:$W$104,"EXPIRING",'📊 Training Matrix'!$E$5:$E$104,A21)+COUNTIFS('📊 Training Matrix'!$Y$5:$Y$104,"EXPIRING",'📊 Training Matrix'!$E$5:$E$104,A21)+COUNTIFS('📊 Training Matrix'!$AA$5:$AA$104,"EXPIRING",'📊 Training Matrix'!$E$5:$E$104,A21)+COUNTIFS('📊 Training Matrix'!$AC$5:$AC$104,"EXPIRING",'📊 Training Matrix'!$E$5:$E$104,A21)+COUNTIFS('📊 Training Matrix'!$AE$5:$AE$104,"EXPIRING",'📊 Training Matrix'!$E$5:$E$104,A21)+COUNTIFS('📊 Training Matrix'!$AG$5:$AG$104,"EXPIRING",'📊 Training Matrix'!$E$5:$E$104,A21)+COUNTIFS('📊 Training Matrix'!$AI$5:$AI$104,"EXPIRING",'📊 Training Matrix'!$E$5:$E$104,A21)+COUNTIFS('📊 Training Matrix'!$AK$5:$AK$104,"EXPIRING",'📊 Training Matrix'!$E$5:$E$104,A21)+COUNTIFS('📊 Training Matrix'!$AM$5:$AM$104,"EXPIRING",'📊 Training Matrix'!$E$5:$E$104,A21)+COUNTIFS('📊 Training Matrix'!$AO$5:$AO$104,"EXPIRING",'📊 Training Matrix'!$E$5:$E$104,A21)+COUNTIFS('📊 Training Matrix'!$AQ$5:$AQ$104,"EXPIRING",'📊 Training Matrix'!$E$5:$E$104,A21)+COUNTIFS('📊 Training Matrix'!$AS$5:$AS$104,"EXPIRING",'📊 Training Matrix'!$E$5:$E$104,A21)+COUNTIFS('📊 Training Matrix'!$AU$5:$AU$104,"EXPIRING",'📊 Training Matrix'!$E$5:$E$104,A21)+COUNTIFS('📊 Training Matrix'!$AW$5:$AW$104,"EXPIRING",'📊 Training Matrix'!$E$5:$E$104,A21)</f>
        <v>1</v>
      </c>
      <c r="F21" s="46">
        <f t="shared" ca="1" si="0"/>
        <v>-10</v>
      </c>
      <c r="G21" s="29"/>
      <c r="H21" s="45" t="s">
        <v>543</v>
      </c>
      <c r="I21" s="46">
        <v>0</v>
      </c>
      <c r="J21" s="46" t="s">
        <v>544</v>
      </c>
      <c r="K21" s="46" t="s">
        <v>545</v>
      </c>
      <c r="L21" s="46">
        <v>0</v>
      </c>
    </row>
    <row r="22" spans="1:12" ht="15.75" customHeight="1" x14ac:dyDescent="0.2">
      <c r="A22" s="54" t="s">
        <v>167</v>
      </c>
      <c r="B22" s="55">
        <f>COUNTIF('📊 Training Matrix'!$E$5:$E$104,A22)</f>
        <v>5</v>
      </c>
      <c r="C22" s="56">
        <f ca="1">IFERROR(AVERAGEIFS('📊 Training Matrix'!$I$5:$I$104,'📊 Training Matrix'!$E$5:$E$104,A22),0)</f>
        <v>0.44285714285714289</v>
      </c>
      <c r="D22" s="55">
        <f ca="1">COUNTIFS('📊 Training Matrix'!$K$5:$K$104,"EXPIRED",'📊 Training Matrix'!$E$5:$E$104,A22)+COUNTIFS('📊 Training Matrix'!$M$5:$M$104,"EXPIRED",'📊 Training Matrix'!$E$5:$E$104,A22)+COUNTIFS('📊 Training Matrix'!$O$5:$O$104,"EXPIRED",'📊 Training Matrix'!$E$5:$E$104,A22)+COUNTIFS('📊 Training Matrix'!$Q$5:$Q$104,"EXPIRED",'📊 Training Matrix'!$E$5:$E$104,A22)+COUNTIFS('📊 Training Matrix'!$S$5:$S$104,"EXPIRED",'📊 Training Matrix'!$E$5:$E$104,A22)+COUNTIFS('📊 Training Matrix'!$U$5:$U$104,"EXPIRED",'📊 Training Matrix'!$E$5:$E$104,A22)+COUNTIFS('📊 Training Matrix'!$W$5:$W$104,"EXPIRED",'📊 Training Matrix'!$E$5:$E$104,A22)+COUNTIFS('📊 Training Matrix'!$Y$5:$Y$104,"EXPIRED",'📊 Training Matrix'!$E$5:$E$104,A22)+COUNTIFS('📊 Training Matrix'!$AA$5:$AA$104,"EXPIRED",'📊 Training Matrix'!$E$5:$E$104,A22)+COUNTIFS('📊 Training Matrix'!$AC$5:$AC$104,"EXPIRED",'📊 Training Matrix'!$E$5:$E$104,A22)+COUNTIFS('📊 Training Matrix'!$AE$5:$AE$104,"EXPIRED",'📊 Training Matrix'!$E$5:$E$104,A22)+COUNTIFS('📊 Training Matrix'!$AG$5:$AG$104,"EXPIRED",'📊 Training Matrix'!$E$5:$E$104,A22)+COUNTIFS('📊 Training Matrix'!$AI$5:$AI$104,"EXPIRED",'📊 Training Matrix'!$E$5:$E$104,A22)+COUNTIFS('📊 Training Matrix'!$AK$5:$AK$104,"EXPIRED",'📊 Training Matrix'!$E$5:$E$104,A22)+COUNTIFS('📊 Training Matrix'!$AM$5:$AM$104,"EXPIRED",'📊 Training Matrix'!$E$5:$E$104,A22)+COUNTIFS('📊 Training Matrix'!$AO$5:$AO$104,"EXPIRED",'📊 Training Matrix'!$E$5:$E$104,A22)+COUNTIFS('📊 Training Matrix'!$AQ$5:$AQ$104,"EXPIRED",'📊 Training Matrix'!$E$5:$E$104,A22)+COUNTIFS('📊 Training Matrix'!$AS$5:$AS$104,"EXPIRED",'📊 Training Matrix'!$E$5:$E$104,A22)+COUNTIFS('📊 Training Matrix'!$AU$5:$AU$104,"EXPIRED",'📊 Training Matrix'!$E$5:$E$104,A22)+COUNTIFS('📊 Training Matrix'!$AW$5:$AW$104,"EXPIRED",'📊 Training Matrix'!$E$5:$E$104,A22)</f>
        <v>14</v>
      </c>
      <c r="E22" s="55">
        <f ca="1">COUNTIFS('📊 Training Matrix'!$K$5:$K$104,"EXPIRING",'📊 Training Matrix'!$E$5:$E$104,A22)+COUNTIFS('📊 Training Matrix'!$M$5:$M$104,"EXPIRING",'📊 Training Matrix'!$E$5:$E$104,A22)+COUNTIFS('📊 Training Matrix'!$O$5:$O$104,"EXPIRING",'📊 Training Matrix'!$E$5:$E$104,A22)+COUNTIFS('📊 Training Matrix'!$Q$5:$Q$104,"EXPIRING",'📊 Training Matrix'!$E$5:$E$104,A22)+COUNTIFS('📊 Training Matrix'!$S$5:$S$104,"EXPIRING",'📊 Training Matrix'!$E$5:$E$104,A22)+COUNTIFS('📊 Training Matrix'!$U$5:$U$104,"EXPIRING",'📊 Training Matrix'!$E$5:$E$104,A22)+COUNTIFS('📊 Training Matrix'!$W$5:$W$104,"EXPIRING",'📊 Training Matrix'!$E$5:$E$104,A22)+COUNTIFS('📊 Training Matrix'!$Y$5:$Y$104,"EXPIRING",'📊 Training Matrix'!$E$5:$E$104,A22)+COUNTIFS('📊 Training Matrix'!$AA$5:$AA$104,"EXPIRING",'📊 Training Matrix'!$E$5:$E$104,A22)+COUNTIFS('📊 Training Matrix'!$AC$5:$AC$104,"EXPIRING",'📊 Training Matrix'!$E$5:$E$104,A22)+COUNTIFS('📊 Training Matrix'!$AE$5:$AE$104,"EXPIRING",'📊 Training Matrix'!$E$5:$E$104,A22)+COUNTIFS('📊 Training Matrix'!$AG$5:$AG$104,"EXPIRING",'📊 Training Matrix'!$E$5:$E$104,A22)+COUNTIFS('📊 Training Matrix'!$AI$5:$AI$104,"EXPIRING",'📊 Training Matrix'!$E$5:$E$104,A22)+COUNTIFS('📊 Training Matrix'!$AK$5:$AK$104,"EXPIRING",'📊 Training Matrix'!$E$5:$E$104,A22)+COUNTIFS('📊 Training Matrix'!$AM$5:$AM$104,"EXPIRING",'📊 Training Matrix'!$E$5:$E$104,A22)+COUNTIFS('📊 Training Matrix'!$AO$5:$AO$104,"EXPIRING",'📊 Training Matrix'!$E$5:$E$104,A22)+COUNTIFS('📊 Training Matrix'!$AQ$5:$AQ$104,"EXPIRING",'📊 Training Matrix'!$E$5:$E$104,A22)+COUNTIFS('📊 Training Matrix'!$AS$5:$AS$104,"EXPIRING",'📊 Training Matrix'!$E$5:$E$104,A22)+COUNTIFS('📊 Training Matrix'!$AU$5:$AU$104,"EXPIRING",'📊 Training Matrix'!$E$5:$E$104,A22)+COUNTIFS('📊 Training Matrix'!$AW$5:$AW$104,"EXPIRING",'📊 Training Matrix'!$E$5:$E$104,A22)</f>
        <v>2</v>
      </c>
      <c r="F22" s="55">
        <f t="shared" ca="1" si="0"/>
        <v>-11</v>
      </c>
      <c r="G22" s="29"/>
      <c r="H22" s="54" t="s">
        <v>546</v>
      </c>
      <c r="I22" s="55">
        <v>0</v>
      </c>
      <c r="J22" s="55" t="s">
        <v>544</v>
      </c>
      <c r="K22" s="55" t="s">
        <v>547</v>
      </c>
      <c r="L22" s="55">
        <v>0</v>
      </c>
    </row>
    <row r="23" spans="1:12" ht="15.75" customHeight="1" x14ac:dyDescent="0.2">
      <c r="A23" s="45" t="s">
        <v>208</v>
      </c>
      <c r="B23" s="46">
        <f>COUNTIF('📊 Training Matrix'!$E$5:$E$104,A23)</f>
        <v>7</v>
      </c>
      <c r="C23" s="47">
        <f ca="1">IFERROR(AVERAGEIFS('📊 Training Matrix'!$I$5:$I$104,'📊 Training Matrix'!$E$5:$E$104,A23),0)</f>
        <v>0.52579365079365081</v>
      </c>
      <c r="D23" s="46">
        <f ca="1">COUNTIFS('📊 Training Matrix'!$K$5:$K$104,"EXPIRED",'📊 Training Matrix'!$E$5:$E$104,A23)+COUNTIFS('📊 Training Matrix'!$M$5:$M$104,"EXPIRED",'📊 Training Matrix'!$E$5:$E$104,A23)+COUNTIFS('📊 Training Matrix'!$O$5:$O$104,"EXPIRED",'📊 Training Matrix'!$E$5:$E$104,A23)+COUNTIFS('📊 Training Matrix'!$Q$5:$Q$104,"EXPIRED",'📊 Training Matrix'!$E$5:$E$104,A23)+COUNTIFS('📊 Training Matrix'!$S$5:$S$104,"EXPIRED",'📊 Training Matrix'!$E$5:$E$104,A23)+COUNTIFS('📊 Training Matrix'!$U$5:$U$104,"EXPIRED",'📊 Training Matrix'!$E$5:$E$104,A23)+COUNTIFS('📊 Training Matrix'!$W$5:$W$104,"EXPIRED",'📊 Training Matrix'!$E$5:$E$104,A23)+COUNTIFS('📊 Training Matrix'!$Y$5:$Y$104,"EXPIRED",'📊 Training Matrix'!$E$5:$E$104,A23)+COUNTIFS('📊 Training Matrix'!$AA$5:$AA$104,"EXPIRED",'📊 Training Matrix'!$E$5:$E$104,A23)+COUNTIFS('📊 Training Matrix'!$AC$5:$AC$104,"EXPIRED",'📊 Training Matrix'!$E$5:$E$104,A23)+COUNTIFS('📊 Training Matrix'!$AE$5:$AE$104,"EXPIRED",'📊 Training Matrix'!$E$5:$E$104,A23)+COUNTIFS('📊 Training Matrix'!$AG$5:$AG$104,"EXPIRED",'📊 Training Matrix'!$E$5:$E$104,A23)+COUNTIFS('📊 Training Matrix'!$AI$5:$AI$104,"EXPIRED",'📊 Training Matrix'!$E$5:$E$104,A23)+COUNTIFS('📊 Training Matrix'!$AK$5:$AK$104,"EXPIRED",'📊 Training Matrix'!$E$5:$E$104,A23)+COUNTIFS('📊 Training Matrix'!$AM$5:$AM$104,"EXPIRED",'📊 Training Matrix'!$E$5:$E$104,A23)+COUNTIFS('📊 Training Matrix'!$AO$5:$AO$104,"EXPIRED",'📊 Training Matrix'!$E$5:$E$104,A23)+COUNTIFS('📊 Training Matrix'!$AQ$5:$AQ$104,"EXPIRED",'📊 Training Matrix'!$E$5:$E$104,A23)+COUNTIFS('📊 Training Matrix'!$AS$5:$AS$104,"EXPIRED",'📊 Training Matrix'!$E$5:$E$104,A23)+COUNTIFS('📊 Training Matrix'!$AU$5:$AU$104,"EXPIRED",'📊 Training Matrix'!$E$5:$E$104,A23)+COUNTIFS('📊 Training Matrix'!$AW$5:$AW$104,"EXPIRED",'📊 Training Matrix'!$E$5:$E$104,A23)</f>
        <v>17</v>
      </c>
      <c r="E23" s="46">
        <f ca="1">COUNTIFS('📊 Training Matrix'!$K$5:$K$104,"EXPIRING",'📊 Training Matrix'!$E$5:$E$104,A23)+COUNTIFS('📊 Training Matrix'!$M$5:$M$104,"EXPIRING",'📊 Training Matrix'!$E$5:$E$104,A23)+COUNTIFS('📊 Training Matrix'!$O$5:$O$104,"EXPIRING",'📊 Training Matrix'!$E$5:$E$104,A23)+COUNTIFS('📊 Training Matrix'!$Q$5:$Q$104,"EXPIRING",'📊 Training Matrix'!$E$5:$E$104,A23)+COUNTIFS('📊 Training Matrix'!$S$5:$S$104,"EXPIRING",'📊 Training Matrix'!$E$5:$E$104,A23)+COUNTIFS('📊 Training Matrix'!$U$5:$U$104,"EXPIRING",'📊 Training Matrix'!$E$5:$E$104,A23)+COUNTIFS('📊 Training Matrix'!$W$5:$W$104,"EXPIRING",'📊 Training Matrix'!$E$5:$E$104,A23)+COUNTIFS('📊 Training Matrix'!$Y$5:$Y$104,"EXPIRING",'📊 Training Matrix'!$E$5:$E$104,A23)+COUNTIFS('📊 Training Matrix'!$AA$5:$AA$104,"EXPIRING",'📊 Training Matrix'!$E$5:$E$104,A23)+COUNTIFS('📊 Training Matrix'!$AC$5:$AC$104,"EXPIRING",'📊 Training Matrix'!$E$5:$E$104,A23)+COUNTIFS('📊 Training Matrix'!$AE$5:$AE$104,"EXPIRING",'📊 Training Matrix'!$E$5:$E$104,A23)+COUNTIFS('📊 Training Matrix'!$AG$5:$AG$104,"EXPIRING",'📊 Training Matrix'!$E$5:$E$104,A23)+COUNTIFS('📊 Training Matrix'!$AI$5:$AI$104,"EXPIRING",'📊 Training Matrix'!$E$5:$E$104,A23)+COUNTIFS('📊 Training Matrix'!$AK$5:$AK$104,"EXPIRING",'📊 Training Matrix'!$E$5:$E$104,A23)+COUNTIFS('📊 Training Matrix'!$AM$5:$AM$104,"EXPIRING",'📊 Training Matrix'!$E$5:$E$104,A23)+COUNTIFS('📊 Training Matrix'!$AO$5:$AO$104,"EXPIRING",'📊 Training Matrix'!$E$5:$E$104,A23)+COUNTIFS('📊 Training Matrix'!$AQ$5:$AQ$104,"EXPIRING",'📊 Training Matrix'!$E$5:$E$104,A23)+COUNTIFS('📊 Training Matrix'!$AS$5:$AS$104,"EXPIRING",'📊 Training Matrix'!$E$5:$E$104,A23)+COUNTIFS('📊 Training Matrix'!$AU$5:$AU$104,"EXPIRING",'📊 Training Matrix'!$E$5:$E$104,A23)+COUNTIFS('📊 Training Matrix'!$AW$5:$AW$104,"EXPIRING",'📊 Training Matrix'!$E$5:$E$104,A23)</f>
        <v>2</v>
      </c>
      <c r="F23" s="46">
        <f t="shared" ca="1" si="0"/>
        <v>-12</v>
      </c>
      <c r="G23" s="29"/>
      <c r="H23" s="29"/>
      <c r="I23" s="29"/>
      <c r="J23" s="29"/>
      <c r="K23" s="29"/>
      <c r="L23" s="29"/>
    </row>
    <row r="24" spans="1:12" ht="15.75" customHeight="1" x14ac:dyDescent="0.2">
      <c r="A24" s="54" t="s">
        <v>135</v>
      </c>
      <c r="B24" s="55">
        <f>COUNTIF('📊 Training Matrix'!$E$5:$E$104,A24)</f>
        <v>7</v>
      </c>
      <c r="C24" s="56">
        <f ca="1">IFERROR(AVERAGEIFS('📊 Training Matrix'!$I$5:$I$104,'📊 Training Matrix'!$E$5:$E$104,A24),0)</f>
        <v>0.4642857142857143</v>
      </c>
      <c r="D24" s="55">
        <f ca="1">COUNTIFS('📊 Training Matrix'!$K$5:$K$104,"EXPIRED",'📊 Training Matrix'!$E$5:$E$104,A24)+COUNTIFS('📊 Training Matrix'!$M$5:$M$104,"EXPIRED",'📊 Training Matrix'!$E$5:$E$104,A24)+COUNTIFS('📊 Training Matrix'!$O$5:$O$104,"EXPIRED",'📊 Training Matrix'!$E$5:$E$104,A24)+COUNTIFS('📊 Training Matrix'!$Q$5:$Q$104,"EXPIRED",'📊 Training Matrix'!$E$5:$E$104,A24)+COUNTIFS('📊 Training Matrix'!$S$5:$S$104,"EXPIRED",'📊 Training Matrix'!$E$5:$E$104,A24)+COUNTIFS('📊 Training Matrix'!$U$5:$U$104,"EXPIRED",'📊 Training Matrix'!$E$5:$E$104,A24)+COUNTIFS('📊 Training Matrix'!$W$5:$W$104,"EXPIRED",'📊 Training Matrix'!$E$5:$E$104,A24)+COUNTIFS('📊 Training Matrix'!$Y$5:$Y$104,"EXPIRED",'📊 Training Matrix'!$E$5:$E$104,A24)+COUNTIFS('📊 Training Matrix'!$AA$5:$AA$104,"EXPIRED",'📊 Training Matrix'!$E$5:$E$104,A24)+COUNTIFS('📊 Training Matrix'!$AC$5:$AC$104,"EXPIRED",'📊 Training Matrix'!$E$5:$E$104,A24)+COUNTIFS('📊 Training Matrix'!$AE$5:$AE$104,"EXPIRED",'📊 Training Matrix'!$E$5:$E$104,A24)+COUNTIFS('📊 Training Matrix'!$AG$5:$AG$104,"EXPIRED",'📊 Training Matrix'!$E$5:$E$104,A24)+COUNTIFS('📊 Training Matrix'!$AI$5:$AI$104,"EXPIRED",'📊 Training Matrix'!$E$5:$E$104,A24)+COUNTIFS('📊 Training Matrix'!$AK$5:$AK$104,"EXPIRED",'📊 Training Matrix'!$E$5:$E$104,A24)+COUNTIFS('📊 Training Matrix'!$AM$5:$AM$104,"EXPIRED",'📊 Training Matrix'!$E$5:$E$104,A24)+COUNTIFS('📊 Training Matrix'!$AO$5:$AO$104,"EXPIRED",'📊 Training Matrix'!$E$5:$E$104,A24)+COUNTIFS('📊 Training Matrix'!$AQ$5:$AQ$104,"EXPIRED",'📊 Training Matrix'!$E$5:$E$104,A24)+COUNTIFS('📊 Training Matrix'!$AS$5:$AS$104,"EXPIRED",'📊 Training Matrix'!$E$5:$E$104,A24)+COUNTIFS('📊 Training Matrix'!$AU$5:$AU$104,"EXPIRED",'📊 Training Matrix'!$E$5:$E$104,A24)+COUNTIFS('📊 Training Matrix'!$AW$5:$AW$104,"EXPIRED",'📊 Training Matrix'!$E$5:$E$104,A24)</f>
        <v>11</v>
      </c>
      <c r="E24" s="55">
        <f ca="1">COUNTIFS('📊 Training Matrix'!$K$5:$K$104,"EXPIRING",'📊 Training Matrix'!$E$5:$E$104,A24)+COUNTIFS('📊 Training Matrix'!$M$5:$M$104,"EXPIRING",'📊 Training Matrix'!$E$5:$E$104,A24)+COUNTIFS('📊 Training Matrix'!$O$5:$O$104,"EXPIRING",'📊 Training Matrix'!$E$5:$E$104,A24)+COUNTIFS('📊 Training Matrix'!$Q$5:$Q$104,"EXPIRING",'📊 Training Matrix'!$E$5:$E$104,A24)+COUNTIFS('📊 Training Matrix'!$S$5:$S$104,"EXPIRING",'📊 Training Matrix'!$E$5:$E$104,A24)+COUNTIFS('📊 Training Matrix'!$U$5:$U$104,"EXPIRING",'📊 Training Matrix'!$E$5:$E$104,A24)+COUNTIFS('📊 Training Matrix'!$W$5:$W$104,"EXPIRING",'📊 Training Matrix'!$E$5:$E$104,A24)+COUNTIFS('📊 Training Matrix'!$Y$5:$Y$104,"EXPIRING",'📊 Training Matrix'!$E$5:$E$104,A24)+COUNTIFS('📊 Training Matrix'!$AA$5:$AA$104,"EXPIRING",'📊 Training Matrix'!$E$5:$E$104,A24)+COUNTIFS('📊 Training Matrix'!$AC$5:$AC$104,"EXPIRING",'📊 Training Matrix'!$E$5:$E$104,A24)+COUNTIFS('📊 Training Matrix'!$AE$5:$AE$104,"EXPIRING",'📊 Training Matrix'!$E$5:$E$104,A24)+COUNTIFS('📊 Training Matrix'!$AG$5:$AG$104,"EXPIRING",'📊 Training Matrix'!$E$5:$E$104,A24)+COUNTIFS('📊 Training Matrix'!$AI$5:$AI$104,"EXPIRING",'📊 Training Matrix'!$E$5:$E$104,A24)+COUNTIFS('📊 Training Matrix'!$AK$5:$AK$104,"EXPIRING",'📊 Training Matrix'!$E$5:$E$104,A24)+COUNTIFS('📊 Training Matrix'!$AM$5:$AM$104,"EXPIRING",'📊 Training Matrix'!$E$5:$E$104,A24)+COUNTIFS('📊 Training Matrix'!$AO$5:$AO$104,"EXPIRING",'📊 Training Matrix'!$E$5:$E$104,A24)+COUNTIFS('📊 Training Matrix'!$AQ$5:$AQ$104,"EXPIRING",'📊 Training Matrix'!$E$5:$E$104,A24)+COUNTIFS('📊 Training Matrix'!$AS$5:$AS$104,"EXPIRING",'📊 Training Matrix'!$E$5:$E$104,A24)+COUNTIFS('📊 Training Matrix'!$AU$5:$AU$104,"EXPIRING",'📊 Training Matrix'!$E$5:$E$104,A24)+COUNTIFS('📊 Training Matrix'!$AW$5:$AW$104,"EXPIRING",'📊 Training Matrix'!$E$5:$E$104,A24)</f>
        <v>3</v>
      </c>
      <c r="F24" s="55">
        <f t="shared" ca="1" si="0"/>
        <v>-7</v>
      </c>
      <c r="G24" s="29"/>
      <c r="H24" s="29"/>
      <c r="I24" s="29"/>
      <c r="J24" s="29"/>
      <c r="K24" s="29"/>
      <c r="L24" s="29"/>
    </row>
    <row r="25" spans="1:12" ht="15.75" customHeight="1" x14ac:dyDescent="0.2">
      <c r="A25" s="45" t="s">
        <v>100</v>
      </c>
      <c r="B25" s="46">
        <f>COUNTIF('📊 Training Matrix'!$E$5:$E$104,A25)</f>
        <v>6</v>
      </c>
      <c r="C25" s="47">
        <f ca="1">IFERROR(AVERAGEIFS('📊 Training Matrix'!$I$5:$I$104,'📊 Training Matrix'!$E$5:$E$104,A25),0)</f>
        <v>0.53055555555555556</v>
      </c>
      <c r="D25" s="46">
        <f ca="1">COUNTIFS('📊 Training Matrix'!$K$5:$K$104,"EXPIRED",'📊 Training Matrix'!$E$5:$E$104,A25)+COUNTIFS('📊 Training Matrix'!$M$5:$M$104,"EXPIRED",'📊 Training Matrix'!$E$5:$E$104,A25)+COUNTIFS('📊 Training Matrix'!$O$5:$O$104,"EXPIRED",'📊 Training Matrix'!$E$5:$E$104,A25)+COUNTIFS('📊 Training Matrix'!$Q$5:$Q$104,"EXPIRED",'📊 Training Matrix'!$E$5:$E$104,A25)+COUNTIFS('📊 Training Matrix'!$S$5:$S$104,"EXPIRED",'📊 Training Matrix'!$E$5:$E$104,A25)+COUNTIFS('📊 Training Matrix'!$U$5:$U$104,"EXPIRED",'📊 Training Matrix'!$E$5:$E$104,A25)+COUNTIFS('📊 Training Matrix'!$W$5:$W$104,"EXPIRED",'📊 Training Matrix'!$E$5:$E$104,A25)+COUNTIFS('📊 Training Matrix'!$Y$5:$Y$104,"EXPIRED",'📊 Training Matrix'!$E$5:$E$104,A25)+COUNTIFS('📊 Training Matrix'!$AA$5:$AA$104,"EXPIRED",'📊 Training Matrix'!$E$5:$E$104,A25)+COUNTIFS('📊 Training Matrix'!$AC$5:$AC$104,"EXPIRED",'📊 Training Matrix'!$E$5:$E$104,A25)+COUNTIFS('📊 Training Matrix'!$AE$5:$AE$104,"EXPIRED",'📊 Training Matrix'!$E$5:$E$104,A25)+COUNTIFS('📊 Training Matrix'!$AG$5:$AG$104,"EXPIRED",'📊 Training Matrix'!$E$5:$E$104,A25)+COUNTIFS('📊 Training Matrix'!$AI$5:$AI$104,"EXPIRED",'📊 Training Matrix'!$E$5:$E$104,A25)+COUNTIFS('📊 Training Matrix'!$AK$5:$AK$104,"EXPIRED",'📊 Training Matrix'!$E$5:$E$104,A25)+COUNTIFS('📊 Training Matrix'!$AM$5:$AM$104,"EXPIRED",'📊 Training Matrix'!$E$5:$E$104,A25)+COUNTIFS('📊 Training Matrix'!$AO$5:$AO$104,"EXPIRED",'📊 Training Matrix'!$E$5:$E$104,A25)+COUNTIFS('📊 Training Matrix'!$AQ$5:$AQ$104,"EXPIRED",'📊 Training Matrix'!$E$5:$E$104,A25)+COUNTIFS('📊 Training Matrix'!$AS$5:$AS$104,"EXPIRED",'📊 Training Matrix'!$E$5:$E$104,A25)+COUNTIFS('📊 Training Matrix'!$AU$5:$AU$104,"EXPIRED",'📊 Training Matrix'!$E$5:$E$104,A25)+COUNTIFS('📊 Training Matrix'!$AW$5:$AW$104,"EXPIRED",'📊 Training Matrix'!$E$5:$E$104,A25)</f>
        <v>10</v>
      </c>
      <c r="E25" s="46">
        <f ca="1">COUNTIFS('📊 Training Matrix'!$K$5:$K$104,"EXPIRING",'📊 Training Matrix'!$E$5:$E$104,A25)+COUNTIFS('📊 Training Matrix'!$M$5:$M$104,"EXPIRING",'📊 Training Matrix'!$E$5:$E$104,A25)+COUNTIFS('📊 Training Matrix'!$O$5:$O$104,"EXPIRING",'📊 Training Matrix'!$E$5:$E$104,A25)+COUNTIFS('📊 Training Matrix'!$Q$5:$Q$104,"EXPIRING",'📊 Training Matrix'!$E$5:$E$104,A25)+COUNTIFS('📊 Training Matrix'!$S$5:$S$104,"EXPIRING",'📊 Training Matrix'!$E$5:$E$104,A25)+COUNTIFS('📊 Training Matrix'!$U$5:$U$104,"EXPIRING",'📊 Training Matrix'!$E$5:$E$104,A25)+COUNTIFS('📊 Training Matrix'!$W$5:$W$104,"EXPIRING",'📊 Training Matrix'!$E$5:$E$104,A25)+COUNTIFS('📊 Training Matrix'!$Y$5:$Y$104,"EXPIRING",'📊 Training Matrix'!$E$5:$E$104,A25)+COUNTIFS('📊 Training Matrix'!$AA$5:$AA$104,"EXPIRING",'📊 Training Matrix'!$E$5:$E$104,A25)+COUNTIFS('📊 Training Matrix'!$AC$5:$AC$104,"EXPIRING",'📊 Training Matrix'!$E$5:$E$104,A25)+COUNTIFS('📊 Training Matrix'!$AE$5:$AE$104,"EXPIRING",'📊 Training Matrix'!$E$5:$E$104,A25)+COUNTIFS('📊 Training Matrix'!$AG$5:$AG$104,"EXPIRING",'📊 Training Matrix'!$E$5:$E$104,A25)+COUNTIFS('📊 Training Matrix'!$AI$5:$AI$104,"EXPIRING",'📊 Training Matrix'!$E$5:$E$104,A25)+COUNTIFS('📊 Training Matrix'!$AK$5:$AK$104,"EXPIRING",'📊 Training Matrix'!$E$5:$E$104,A25)+COUNTIFS('📊 Training Matrix'!$AM$5:$AM$104,"EXPIRING",'📊 Training Matrix'!$E$5:$E$104,A25)+COUNTIFS('📊 Training Matrix'!$AO$5:$AO$104,"EXPIRING",'📊 Training Matrix'!$E$5:$E$104,A25)+COUNTIFS('📊 Training Matrix'!$AQ$5:$AQ$104,"EXPIRING",'📊 Training Matrix'!$E$5:$E$104,A25)+COUNTIFS('📊 Training Matrix'!$AS$5:$AS$104,"EXPIRING",'📊 Training Matrix'!$E$5:$E$104,A25)+COUNTIFS('📊 Training Matrix'!$AU$5:$AU$104,"EXPIRING",'📊 Training Matrix'!$E$5:$E$104,A25)+COUNTIFS('📊 Training Matrix'!$AW$5:$AW$104,"EXPIRING",'📊 Training Matrix'!$E$5:$E$104,A25)</f>
        <v>0</v>
      </c>
      <c r="F25" s="46">
        <f t="shared" ca="1" si="0"/>
        <v>-4</v>
      </c>
      <c r="G25" s="29"/>
      <c r="H25" s="29"/>
      <c r="I25" s="29"/>
      <c r="J25" s="29"/>
      <c r="K25" s="29"/>
      <c r="L25" s="29"/>
    </row>
    <row r="26" spans="1:12" ht="15.75" customHeight="1" x14ac:dyDescent="0.2">
      <c r="A26" s="54" t="s">
        <v>338</v>
      </c>
      <c r="B26" s="55">
        <f>COUNTIF('📊 Training Matrix'!$E$5:$E$104,A26)</f>
        <v>2</v>
      </c>
      <c r="C26" s="66">
        <f ca="1">IFERROR(AVERAGEIFS('📊 Training Matrix'!$I$5:$I$104,'📊 Training Matrix'!$E$5:$E$104,A26),0)</f>
        <v>0.33333333333333331</v>
      </c>
      <c r="D26" s="55">
        <f ca="1">COUNTIFS('📊 Training Matrix'!$K$5:$K$104,"EXPIRED",'📊 Training Matrix'!$E$5:$E$104,A26)+COUNTIFS('📊 Training Matrix'!$M$5:$M$104,"EXPIRED",'📊 Training Matrix'!$E$5:$E$104,A26)+COUNTIFS('📊 Training Matrix'!$O$5:$O$104,"EXPIRED",'📊 Training Matrix'!$E$5:$E$104,A26)+COUNTIFS('📊 Training Matrix'!$Q$5:$Q$104,"EXPIRED",'📊 Training Matrix'!$E$5:$E$104,A26)+COUNTIFS('📊 Training Matrix'!$S$5:$S$104,"EXPIRED",'📊 Training Matrix'!$E$5:$E$104,A26)+COUNTIFS('📊 Training Matrix'!$U$5:$U$104,"EXPIRED",'📊 Training Matrix'!$E$5:$E$104,A26)+COUNTIFS('📊 Training Matrix'!$W$5:$W$104,"EXPIRED",'📊 Training Matrix'!$E$5:$E$104,A26)+COUNTIFS('📊 Training Matrix'!$Y$5:$Y$104,"EXPIRED",'📊 Training Matrix'!$E$5:$E$104,A26)+COUNTIFS('📊 Training Matrix'!$AA$5:$AA$104,"EXPIRED",'📊 Training Matrix'!$E$5:$E$104,A26)+COUNTIFS('📊 Training Matrix'!$AC$5:$AC$104,"EXPIRED",'📊 Training Matrix'!$E$5:$E$104,A26)+COUNTIFS('📊 Training Matrix'!$AE$5:$AE$104,"EXPIRED",'📊 Training Matrix'!$E$5:$E$104,A26)+COUNTIFS('📊 Training Matrix'!$AG$5:$AG$104,"EXPIRED",'📊 Training Matrix'!$E$5:$E$104,A26)+COUNTIFS('📊 Training Matrix'!$AI$5:$AI$104,"EXPIRED",'📊 Training Matrix'!$E$5:$E$104,A26)+COUNTIFS('📊 Training Matrix'!$AK$5:$AK$104,"EXPIRED",'📊 Training Matrix'!$E$5:$E$104,A26)+COUNTIFS('📊 Training Matrix'!$AM$5:$AM$104,"EXPIRED",'📊 Training Matrix'!$E$5:$E$104,A26)+COUNTIFS('📊 Training Matrix'!$AO$5:$AO$104,"EXPIRED",'📊 Training Matrix'!$E$5:$E$104,A26)+COUNTIFS('📊 Training Matrix'!$AQ$5:$AQ$104,"EXPIRED",'📊 Training Matrix'!$E$5:$E$104,A26)+COUNTIFS('📊 Training Matrix'!$AS$5:$AS$104,"EXPIRED",'📊 Training Matrix'!$E$5:$E$104,A26)+COUNTIFS('📊 Training Matrix'!$AU$5:$AU$104,"EXPIRED",'📊 Training Matrix'!$E$5:$E$104,A26)+COUNTIFS('📊 Training Matrix'!$AW$5:$AW$104,"EXPIRED",'📊 Training Matrix'!$E$5:$E$104,A26)</f>
        <v>7</v>
      </c>
      <c r="E26" s="55">
        <f ca="1">COUNTIFS('📊 Training Matrix'!$K$5:$K$104,"EXPIRING",'📊 Training Matrix'!$E$5:$E$104,A26)+COUNTIFS('📊 Training Matrix'!$M$5:$M$104,"EXPIRING",'📊 Training Matrix'!$E$5:$E$104,A26)+COUNTIFS('📊 Training Matrix'!$O$5:$O$104,"EXPIRING",'📊 Training Matrix'!$E$5:$E$104,A26)+COUNTIFS('📊 Training Matrix'!$Q$5:$Q$104,"EXPIRING",'📊 Training Matrix'!$E$5:$E$104,A26)+COUNTIFS('📊 Training Matrix'!$S$5:$S$104,"EXPIRING",'📊 Training Matrix'!$E$5:$E$104,A26)+COUNTIFS('📊 Training Matrix'!$U$5:$U$104,"EXPIRING",'📊 Training Matrix'!$E$5:$E$104,A26)+COUNTIFS('📊 Training Matrix'!$W$5:$W$104,"EXPIRING",'📊 Training Matrix'!$E$5:$E$104,A26)+COUNTIFS('📊 Training Matrix'!$Y$5:$Y$104,"EXPIRING",'📊 Training Matrix'!$E$5:$E$104,A26)+COUNTIFS('📊 Training Matrix'!$AA$5:$AA$104,"EXPIRING",'📊 Training Matrix'!$E$5:$E$104,A26)+COUNTIFS('📊 Training Matrix'!$AC$5:$AC$104,"EXPIRING",'📊 Training Matrix'!$E$5:$E$104,A26)+COUNTIFS('📊 Training Matrix'!$AE$5:$AE$104,"EXPIRING",'📊 Training Matrix'!$E$5:$E$104,A26)+COUNTIFS('📊 Training Matrix'!$AG$5:$AG$104,"EXPIRING",'📊 Training Matrix'!$E$5:$E$104,A26)+COUNTIFS('📊 Training Matrix'!$AI$5:$AI$104,"EXPIRING",'📊 Training Matrix'!$E$5:$E$104,A26)+COUNTIFS('📊 Training Matrix'!$AK$5:$AK$104,"EXPIRING",'📊 Training Matrix'!$E$5:$E$104,A26)+COUNTIFS('📊 Training Matrix'!$AM$5:$AM$104,"EXPIRING",'📊 Training Matrix'!$E$5:$E$104,A26)+COUNTIFS('📊 Training Matrix'!$AO$5:$AO$104,"EXPIRING",'📊 Training Matrix'!$E$5:$E$104,A26)+COUNTIFS('📊 Training Matrix'!$AQ$5:$AQ$104,"EXPIRING",'📊 Training Matrix'!$E$5:$E$104,A26)+COUNTIFS('📊 Training Matrix'!$AS$5:$AS$104,"EXPIRING",'📊 Training Matrix'!$E$5:$E$104,A26)+COUNTIFS('📊 Training Matrix'!$AU$5:$AU$104,"EXPIRING",'📊 Training Matrix'!$E$5:$E$104,A26)+COUNTIFS('📊 Training Matrix'!$AW$5:$AW$104,"EXPIRING",'📊 Training Matrix'!$E$5:$E$104,A26)</f>
        <v>0</v>
      </c>
      <c r="F26" s="55">
        <f t="shared" ca="1" si="0"/>
        <v>-5</v>
      </c>
      <c r="G26" s="29"/>
      <c r="H26" s="29"/>
      <c r="I26" s="29"/>
      <c r="J26" s="29"/>
      <c r="K26" s="29"/>
      <c r="L26" s="29"/>
    </row>
    <row r="27" spans="1:12" ht="15.75" customHeight="1" x14ac:dyDescent="0.2">
      <c r="A27" s="45" t="s">
        <v>400</v>
      </c>
      <c r="B27" s="46">
        <f>COUNTIF('📊 Training Matrix'!$E$5:$E$104,A27)</f>
        <v>4</v>
      </c>
      <c r="C27" s="47">
        <f ca="1">IFERROR(AVERAGEIFS('📊 Training Matrix'!$I$5:$I$104,'📊 Training Matrix'!$E$5:$E$104,A27),0)</f>
        <v>0.20833333333333331</v>
      </c>
      <c r="D27" s="46">
        <f ca="1">COUNTIFS('📊 Training Matrix'!$K$5:$K$104,"EXPIRED",'📊 Training Matrix'!$E$5:$E$104,A27)+COUNTIFS('📊 Training Matrix'!$M$5:$M$104,"EXPIRED",'📊 Training Matrix'!$E$5:$E$104,A27)+COUNTIFS('📊 Training Matrix'!$O$5:$O$104,"EXPIRED",'📊 Training Matrix'!$E$5:$E$104,A27)+COUNTIFS('📊 Training Matrix'!$Q$5:$Q$104,"EXPIRED",'📊 Training Matrix'!$E$5:$E$104,A27)+COUNTIFS('📊 Training Matrix'!$S$5:$S$104,"EXPIRED",'📊 Training Matrix'!$E$5:$E$104,A27)+COUNTIFS('📊 Training Matrix'!$U$5:$U$104,"EXPIRED",'📊 Training Matrix'!$E$5:$E$104,A27)+COUNTIFS('📊 Training Matrix'!$W$5:$W$104,"EXPIRED",'📊 Training Matrix'!$E$5:$E$104,A27)+COUNTIFS('📊 Training Matrix'!$Y$5:$Y$104,"EXPIRED",'📊 Training Matrix'!$E$5:$E$104,A27)+COUNTIFS('📊 Training Matrix'!$AA$5:$AA$104,"EXPIRED",'📊 Training Matrix'!$E$5:$E$104,A27)+COUNTIFS('📊 Training Matrix'!$AC$5:$AC$104,"EXPIRED",'📊 Training Matrix'!$E$5:$E$104,A27)+COUNTIFS('📊 Training Matrix'!$AE$5:$AE$104,"EXPIRED",'📊 Training Matrix'!$E$5:$E$104,A27)+COUNTIFS('📊 Training Matrix'!$AG$5:$AG$104,"EXPIRED",'📊 Training Matrix'!$E$5:$E$104,A27)+COUNTIFS('📊 Training Matrix'!$AI$5:$AI$104,"EXPIRED",'📊 Training Matrix'!$E$5:$E$104,A27)+COUNTIFS('📊 Training Matrix'!$AK$5:$AK$104,"EXPIRED",'📊 Training Matrix'!$E$5:$E$104,A27)+COUNTIFS('📊 Training Matrix'!$AM$5:$AM$104,"EXPIRED",'📊 Training Matrix'!$E$5:$E$104,A27)+COUNTIFS('📊 Training Matrix'!$AO$5:$AO$104,"EXPIRED",'📊 Training Matrix'!$E$5:$E$104,A27)+COUNTIFS('📊 Training Matrix'!$AQ$5:$AQ$104,"EXPIRED",'📊 Training Matrix'!$E$5:$E$104,A27)+COUNTIFS('📊 Training Matrix'!$AS$5:$AS$104,"EXPIRED",'📊 Training Matrix'!$E$5:$E$104,A27)+COUNTIFS('📊 Training Matrix'!$AU$5:$AU$104,"EXPIRED",'📊 Training Matrix'!$E$5:$E$104,A27)+COUNTIFS('📊 Training Matrix'!$AW$5:$AW$104,"EXPIRED",'📊 Training Matrix'!$E$5:$E$104,A27)</f>
        <v>14</v>
      </c>
      <c r="E27" s="46">
        <f ca="1">COUNTIFS('📊 Training Matrix'!$K$5:$K$104,"EXPIRING",'📊 Training Matrix'!$E$5:$E$104,A27)+COUNTIFS('📊 Training Matrix'!$M$5:$M$104,"EXPIRING",'📊 Training Matrix'!$E$5:$E$104,A27)+COUNTIFS('📊 Training Matrix'!$O$5:$O$104,"EXPIRING",'📊 Training Matrix'!$E$5:$E$104,A27)+COUNTIFS('📊 Training Matrix'!$Q$5:$Q$104,"EXPIRING",'📊 Training Matrix'!$E$5:$E$104,A27)+COUNTIFS('📊 Training Matrix'!$S$5:$S$104,"EXPIRING",'📊 Training Matrix'!$E$5:$E$104,A27)+COUNTIFS('📊 Training Matrix'!$U$5:$U$104,"EXPIRING",'📊 Training Matrix'!$E$5:$E$104,A27)+COUNTIFS('📊 Training Matrix'!$W$5:$W$104,"EXPIRING",'📊 Training Matrix'!$E$5:$E$104,A27)+COUNTIFS('📊 Training Matrix'!$Y$5:$Y$104,"EXPIRING",'📊 Training Matrix'!$E$5:$E$104,A27)+COUNTIFS('📊 Training Matrix'!$AA$5:$AA$104,"EXPIRING",'📊 Training Matrix'!$E$5:$E$104,A27)+COUNTIFS('📊 Training Matrix'!$AC$5:$AC$104,"EXPIRING",'📊 Training Matrix'!$E$5:$E$104,A27)+COUNTIFS('📊 Training Matrix'!$AE$5:$AE$104,"EXPIRING",'📊 Training Matrix'!$E$5:$E$104,A27)+COUNTIFS('📊 Training Matrix'!$AG$5:$AG$104,"EXPIRING",'📊 Training Matrix'!$E$5:$E$104,A27)+COUNTIFS('📊 Training Matrix'!$AI$5:$AI$104,"EXPIRING",'📊 Training Matrix'!$E$5:$E$104,A27)+COUNTIFS('📊 Training Matrix'!$AK$5:$AK$104,"EXPIRING",'📊 Training Matrix'!$E$5:$E$104,A27)+COUNTIFS('📊 Training Matrix'!$AM$5:$AM$104,"EXPIRING",'📊 Training Matrix'!$E$5:$E$104,A27)+COUNTIFS('📊 Training Matrix'!$AO$5:$AO$104,"EXPIRING",'📊 Training Matrix'!$E$5:$E$104,A27)+COUNTIFS('📊 Training Matrix'!$AQ$5:$AQ$104,"EXPIRING",'📊 Training Matrix'!$E$5:$E$104,A27)+COUNTIFS('📊 Training Matrix'!$AS$5:$AS$104,"EXPIRING",'📊 Training Matrix'!$E$5:$E$104,A27)+COUNTIFS('📊 Training Matrix'!$AU$5:$AU$104,"EXPIRING",'📊 Training Matrix'!$E$5:$E$104,A27)+COUNTIFS('📊 Training Matrix'!$AW$5:$AW$104,"EXPIRING",'📊 Training Matrix'!$E$5:$E$104,A27)</f>
        <v>2</v>
      </c>
      <c r="F27" s="46">
        <f t="shared" ca="1" si="0"/>
        <v>-12</v>
      </c>
      <c r="G27" s="29"/>
      <c r="H27" s="29"/>
      <c r="I27" s="29"/>
      <c r="J27" s="29"/>
      <c r="K27" s="29"/>
      <c r="L27" s="29"/>
    </row>
    <row r="28" spans="1:12" ht="15.75" customHeight="1" x14ac:dyDescent="0.2">
      <c r="A28" s="54" t="s">
        <v>240</v>
      </c>
      <c r="B28" s="55">
        <f>COUNTIF('📊 Training Matrix'!$E$5:$E$104,A28)</f>
        <v>2</v>
      </c>
      <c r="C28" s="56">
        <f ca="1">IFERROR(AVERAGEIFS('📊 Training Matrix'!$I$5:$I$104,'📊 Training Matrix'!$E$5:$E$104,A28),0)</f>
        <v>0.75</v>
      </c>
      <c r="D28" s="55">
        <f ca="1">COUNTIFS('📊 Training Matrix'!$K$5:$K$104,"EXPIRED",'📊 Training Matrix'!$E$5:$E$104,A28)+COUNTIFS('📊 Training Matrix'!$M$5:$M$104,"EXPIRED",'📊 Training Matrix'!$E$5:$E$104,A28)+COUNTIFS('📊 Training Matrix'!$O$5:$O$104,"EXPIRED",'📊 Training Matrix'!$E$5:$E$104,A28)+COUNTIFS('📊 Training Matrix'!$Q$5:$Q$104,"EXPIRED",'📊 Training Matrix'!$E$5:$E$104,A28)+COUNTIFS('📊 Training Matrix'!$S$5:$S$104,"EXPIRED",'📊 Training Matrix'!$E$5:$E$104,A28)+COUNTIFS('📊 Training Matrix'!$U$5:$U$104,"EXPIRED",'📊 Training Matrix'!$E$5:$E$104,A28)+COUNTIFS('📊 Training Matrix'!$W$5:$W$104,"EXPIRED",'📊 Training Matrix'!$E$5:$E$104,A28)+COUNTIFS('📊 Training Matrix'!$Y$5:$Y$104,"EXPIRED",'📊 Training Matrix'!$E$5:$E$104,A28)+COUNTIFS('📊 Training Matrix'!$AA$5:$AA$104,"EXPIRED",'📊 Training Matrix'!$E$5:$E$104,A28)+COUNTIFS('📊 Training Matrix'!$AC$5:$AC$104,"EXPIRED",'📊 Training Matrix'!$E$5:$E$104,A28)+COUNTIFS('📊 Training Matrix'!$AE$5:$AE$104,"EXPIRED",'📊 Training Matrix'!$E$5:$E$104,A28)+COUNTIFS('📊 Training Matrix'!$AG$5:$AG$104,"EXPIRED",'📊 Training Matrix'!$E$5:$E$104,A28)+COUNTIFS('📊 Training Matrix'!$AI$5:$AI$104,"EXPIRED",'📊 Training Matrix'!$E$5:$E$104,A28)+COUNTIFS('📊 Training Matrix'!$AK$5:$AK$104,"EXPIRED",'📊 Training Matrix'!$E$5:$E$104,A28)+COUNTIFS('📊 Training Matrix'!$AM$5:$AM$104,"EXPIRED",'📊 Training Matrix'!$E$5:$E$104,A28)+COUNTIFS('📊 Training Matrix'!$AO$5:$AO$104,"EXPIRED",'📊 Training Matrix'!$E$5:$E$104,A28)+COUNTIFS('📊 Training Matrix'!$AQ$5:$AQ$104,"EXPIRED",'📊 Training Matrix'!$E$5:$E$104,A28)+COUNTIFS('📊 Training Matrix'!$AS$5:$AS$104,"EXPIRED",'📊 Training Matrix'!$E$5:$E$104,A28)+COUNTIFS('📊 Training Matrix'!$AU$5:$AU$104,"EXPIRED",'📊 Training Matrix'!$E$5:$E$104,A28)+COUNTIFS('📊 Training Matrix'!$AW$5:$AW$104,"EXPIRED",'📊 Training Matrix'!$E$5:$E$104,A28)</f>
        <v>2</v>
      </c>
      <c r="E28" s="55">
        <f ca="1">COUNTIFS('📊 Training Matrix'!$K$5:$K$104,"EXPIRING",'📊 Training Matrix'!$E$5:$E$104,A28)+COUNTIFS('📊 Training Matrix'!$M$5:$M$104,"EXPIRING",'📊 Training Matrix'!$E$5:$E$104,A28)+COUNTIFS('📊 Training Matrix'!$O$5:$O$104,"EXPIRING",'📊 Training Matrix'!$E$5:$E$104,A28)+COUNTIFS('📊 Training Matrix'!$Q$5:$Q$104,"EXPIRING",'📊 Training Matrix'!$E$5:$E$104,A28)+COUNTIFS('📊 Training Matrix'!$S$5:$S$104,"EXPIRING",'📊 Training Matrix'!$E$5:$E$104,A28)+COUNTIFS('📊 Training Matrix'!$U$5:$U$104,"EXPIRING",'📊 Training Matrix'!$E$5:$E$104,A28)+COUNTIFS('📊 Training Matrix'!$W$5:$W$104,"EXPIRING",'📊 Training Matrix'!$E$5:$E$104,A28)+COUNTIFS('📊 Training Matrix'!$Y$5:$Y$104,"EXPIRING",'📊 Training Matrix'!$E$5:$E$104,A28)+COUNTIFS('📊 Training Matrix'!$AA$5:$AA$104,"EXPIRING",'📊 Training Matrix'!$E$5:$E$104,A28)+COUNTIFS('📊 Training Matrix'!$AC$5:$AC$104,"EXPIRING",'📊 Training Matrix'!$E$5:$E$104,A28)+COUNTIFS('📊 Training Matrix'!$AE$5:$AE$104,"EXPIRING",'📊 Training Matrix'!$E$5:$E$104,A28)+COUNTIFS('📊 Training Matrix'!$AG$5:$AG$104,"EXPIRING",'📊 Training Matrix'!$E$5:$E$104,A28)+COUNTIFS('📊 Training Matrix'!$AI$5:$AI$104,"EXPIRING",'📊 Training Matrix'!$E$5:$E$104,A28)+COUNTIFS('📊 Training Matrix'!$AK$5:$AK$104,"EXPIRING",'📊 Training Matrix'!$E$5:$E$104,A28)+COUNTIFS('📊 Training Matrix'!$AM$5:$AM$104,"EXPIRING",'📊 Training Matrix'!$E$5:$E$104,A28)+COUNTIFS('📊 Training Matrix'!$AO$5:$AO$104,"EXPIRING",'📊 Training Matrix'!$E$5:$E$104,A28)+COUNTIFS('📊 Training Matrix'!$AQ$5:$AQ$104,"EXPIRING",'📊 Training Matrix'!$E$5:$E$104,A28)+COUNTIFS('📊 Training Matrix'!$AS$5:$AS$104,"EXPIRING",'📊 Training Matrix'!$E$5:$E$104,A28)+COUNTIFS('📊 Training Matrix'!$AU$5:$AU$104,"EXPIRING",'📊 Training Matrix'!$E$5:$E$104,A28)+COUNTIFS('📊 Training Matrix'!$AW$5:$AW$104,"EXPIRING",'📊 Training Matrix'!$E$5:$E$104,A28)</f>
        <v>0</v>
      </c>
      <c r="F28" s="55">
        <f t="shared" ca="1" si="0"/>
        <v>0</v>
      </c>
      <c r="G28" s="29"/>
      <c r="H28" s="29"/>
      <c r="I28" s="29"/>
      <c r="J28" s="29"/>
      <c r="K28" s="29"/>
      <c r="L28" s="29"/>
    </row>
    <row r="29" spans="1:12" ht="15.75" customHeight="1" x14ac:dyDescent="0.2">
      <c r="A29" s="45" t="s">
        <v>353</v>
      </c>
      <c r="B29" s="46">
        <f>COUNTIF('📊 Training Matrix'!$E$5:$E$104,A29)</f>
        <v>7</v>
      </c>
      <c r="C29" s="47">
        <f ca="1">IFERROR(AVERAGEIFS('📊 Training Matrix'!$I$5:$I$104,'📊 Training Matrix'!$E$5:$E$104,A29),0)</f>
        <v>0.51309523809523805</v>
      </c>
      <c r="D29" s="46">
        <f ca="1">COUNTIFS('📊 Training Matrix'!$K$5:$K$104,"EXPIRED",'📊 Training Matrix'!$E$5:$E$104,A29)+COUNTIFS('📊 Training Matrix'!$M$5:$M$104,"EXPIRED",'📊 Training Matrix'!$E$5:$E$104,A29)+COUNTIFS('📊 Training Matrix'!$O$5:$O$104,"EXPIRED",'📊 Training Matrix'!$E$5:$E$104,A29)+COUNTIFS('📊 Training Matrix'!$Q$5:$Q$104,"EXPIRED",'📊 Training Matrix'!$E$5:$E$104,A29)+COUNTIFS('📊 Training Matrix'!$S$5:$S$104,"EXPIRED",'📊 Training Matrix'!$E$5:$E$104,A29)+COUNTIFS('📊 Training Matrix'!$U$5:$U$104,"EXPIRED",'📊 Training Matrix'!$E$5:$E$104,A29)+COUNTIFS('📊 Training Matrix'!$W$5:$W$104,"EXPIRED",'📊 Training Matrix'!$E$5:$E$104,A29)+COUNTIFS('📊 Training Matrix'!$Y$5:$Y$104,"EXPIRED",'📊 Training Matrix'!$E$5:$E$104,A29)+COUNTIFS('📊 Training Matrix'!$AA$5:$AA$104,"EXPIRED",'📊 Training Matrix'!$E$5:$E$104,A29)+COUNTIFS('📊 Training Matrix'!$AC$5:$AC$104,"EXPIRED",'📊 Training Matrix'!$E$5:$E$104,A29)+COUNTIFS('📊 Training Matrix'!$AE$5:$AE$104,"EXPIRED",'📊 Training Matrix'!$E$5:$E$104,A29)+COUNTIFS('📊 Training Matrix'!$AG$5:$AG$104,"EXPIRED",'📊 Training Matrix'!$E$5:$E$104,A29)+COUNTIFS('📊 Training Matrix'!$AI$5:$AI$104,"EXPIRED",'📊 Training Matrix'!$E$5:$E$104,A29)+COUNTIFS('📊 Training Matrix'!$AK$5:$AK$104,"EXPIRED",'📊 Training Matrix'!$E$5:$E$104,A29)+COUNTIFS('📊 Training Matrix'!$AM$5:$AM$104,"EXPIRED",'📊 Training Matrix'!$E$5:$E$104,A29)+COUNTIFS('📊 Training Matrix'!$AO$5:$AO$104,"EXPIRED",'📊 Training Matrix'!$E$5:$E$104,A29)+COUNTIFS('📊 Training Matrix'!$AQ$5:$AQ$104,"EXPIRED",'📊 Training Matrix'!$E$5:$E$104,A29)+COUNTIFS('📊 Training Matrix'!$AS$5:$AS$104,"EXPIRED",'📊 Training Matrix'!$E$5:$E$104,A29)+COUNTIFS('📊 Training Matrix'!$AU$5:$AU$104,"EXPIRED",'📊 Training Matrix'!$E$5:$E$104,A29)+COUNTIFS('📊 Training Matrix'!$AW$5:$AW$104,"EXPIRED",'📊 Training Matrix'!$E$5:$E$104,A29)</f>
        <v>17</v>
      </c>
      <c r="E29" s="46">
        <f ca="1">COUNTIFS('📊 Training Matrix'!$K$5:$K$104,"EXPIRING",'📊 Training Matrix'!$E$5:$E$104,A29)+COUNTIFS('📊 Training Matrix'!$M$5:$M$104,"EXPIRING",'📊 Training Matrix'!$E$5:$E$104,A29)+COUNTIFS('📊 Training Matrix'!$O$5:$O$104,"EXPIRING",'📊 Training Matrix'!$E$5:$E$104,A29)+COUNTIFS('📊 Training Matrix'!$Q$5:$Q$104,"EXPIRING",'📊 Training Matrix'!$E$5:$E$104,A29)+COUNTIFS('📊 Training Matrix'!$S$5:$S$104,"EXPIRING",'📊 Training Matrix'!$E$5:$E$104,A29)+COUNTIFS('📊 Training Matrix'!$U$5:$U$104,"EXPIRING",'📊 Training Matrix'!$E$5:$E$104,A29)+COUNTIFS('📊 Training Matrix'!$W$5:$W$104,"EXPIRING",'📊 Training Matrix'!$E$5:$E$104,A29)+COUNTIFS('📊 Training Matrix'!$Y$5:$Y$104,"EXPIRING",'📊 Training Matrix'!$E$5:$E$104,A29)+COUNTIFS('📊 Training Matrix'!$AA$5:$AA$104,"EXPIRING",'📊 Training Matrix'!$E$5:$E$104,A29)+COUNTIFS('📊 Training Matrix'!$AC$5:$AC$104,"EXPIRING",'📊 Training Matrix'!$E$5:$E$104,A29)+COUNTIFS('📊 Training Matrix'!$AE$5:$AE$104,"EXPIRING",'📊 Training Matrix'!$E$5:$E$104,A29)+COUNTIFS('📊 Training Matrix'!$AG$5:$AG$104,"EXPIRING",'📊 Training Matrix'!$E$5:$E$104,A29)+COUNTIFS('📊 Training Matrix'!$AI$5:$AI$104,"EXPIRING",'📊 Training Matrix'!$E$5:$E$104,A29)+COUNTIFS('📊 Training Matrix'!$AK$5:$AK$104,"EXPIRING",'📊 Training Matrix'!$E$5:$E$104,A29)+COUNTIFS('📊 Training Matrix'!$AM$5:$AM$104,"EXPIRING",'📊 Training Matrix'!$E$5:$E$104,A29)+COUNTIFS('📊 Training Matrix'!$AO$5:$AO$104,"EXPIRING",'📊 Training Matrix'!$E$5:$E$104,A29)+COUNTIFS('📊 Training Matrix'!$AQ$5:$AQ$104,"EXPIRING",'📊 Training Matrix'!$E$5:$E$104,A29)+COUNTIFS('📊 Training Matrix'!$AS$5:$AS$104,"EXPIRING",'📊 Training Matrix'!$E$5:$E$104,A29)+COUNTIFS('📊 Training Matrix'!$AU$5:$AU$104,"EXPIRING",'📊 Training Matrix'!$E$5:$E$104,A29)+COUNTIFS('📊 Training Matrix'!$AW$5:$AW$104,"EXPIRING",'📊 Training Matrix'!$E$5:$E$104,A29)</f>
        <v>3</v>
      </c>
      <c r="F29" s="46">
        <f t="shared" ca="1" si="0"/>
        <v>-13</v>
      </c>
      <c r="G29" s="29"/>
      <c r="H29" s="29"/>
      <c r="I29" s="29"/>
      <c r="J29" s="29"/>
      <c r="K29" s="29"/>
      <c r="L29" s="29"/>
    </row>
    <row r="30" spans="1:12" ht="15.75" customHeight="1" x14ac:dyDescent="0.2">
      <c r="A30" s="29"/>
      <c r="B30" s="29"/>
      <c r="C30" s="29"/>
      <c r="D30" s="29"/>
      <c r="E30" s="29"/>
      <c r="F30" s="29"/>
      <c r="G30" s="29"/>
      <c r="H30" s="29"/>
      <c r="I30" s="29"/>
      <c r="J30" s="29"/>
      <c r="K30" s="29"/>
      <c r="L30" s="29"/>
    </row>
    <row r="31" spans="1:12" ht="15.75" customHeight="1" x14ac:dyDescent="0.2">
      <c r="A31" s="29"/>
      <c r="B31" s="29"/>
      <c r="C31" s="29"/>
      <c r="D31" s="29"/>
      <c r="E31" s="29"/>
      <c r="F31" s="29"/>
      <c r="G31" s="29"/>
      <c r="H31" s="29"/>
      <c r="I31" s="29"/>
      <c r="J31" s="29"/>
      <c r="K31" s="29"/>
      <c r="L31" s="29"/>
    </row>
    <row r="32" spans="1:12" ht="21.75" customHeight="1" x14ac:dyDescent="0.2">
      <c r="A32" s="137" t="s">
        <v>550</v>
      </c>
      <c r="B32" s="105"/>
      <c r="C32" s="105"/>
      <c r="D32" s="105"/>
      <c r="E32" s="105"/>
      <c r="F32" s="107"/>
      <c r="G32" s="29"/>
      <c r="H32" s="29"/>
      <c r="I32" s="29"/>
      <c r="J32" s="29"/>
      <c r="K32" s="29"/>
      <c r="L32" s="29"/>
    </row>
    <row r="33" spans="1:12" ht="19.5" customHeight="1" x14ac:dyDescent="0.2">
      <c r="A33" s="67" t="s">
        <v>114</v>
      </c>
      <c r="B33" s="67" t="s">
        <v>5</v>
      </c>
      <c r="C33" s="67" t="s">
        <v>551</v>
      </c>
      <c r="D33" s="67" t="s">
        <v>552</v>
      </c>
      <c r="E33" s="67" t="s">
        <v>553</v>
      </c>
      <c r="F33" s="67" t="s">
        <v>554</v>
      </c>
      <c r="G33" s="29"/>
      <c r="H33" s="29"/>
      <c r="I33" s="29"/>
      <c r="J33" s="29"/>
      <c r="K33" s="29"/>
      <c r="L33" s="29"/>
    </row>
    <row r="34" spans="1:12" ht="15.75" customHeight="1" x14ac:dyDescent="0.2">
      <c r="A34" s="55" t="s">
        <v>174</v>
      </c>
      <c r="B34" s="54" t="s">
        <v>556</v>
      </c>
      <c r="C34" s="54" t="s">
        <v>557</v>
      </c>
      <c r="D34" s="69" t="s">
        <v>558</v>
      </c>
      <c r="E34" s="55" t="s">
        <v>559</v>
      </c>
      <c r="F34" s="54" t="s">
        <v>560</v>
      </c>
      <c r="G34" s="29"/>
      <c r="H34" s="29"/>
      <c r="I34" s="29"/>
      <c r="J34" s="29"/>
      <c r="K34" s="29"/>
      <c r="L34" s="29"/>
    </row>
    <row r="35" spans="1:12" ht="15.75" customHeight="1" x14ac:dyDescent="0.2">
      <c r="A35" s="46" t="s">
        <v>165</v>
      </c>
      <c r="B35" s="45" t="s">
        <v>561</v>
      </c>
      <c r="C35" s="45" t="s">
        <v>562</v>
      </c>
      <c r="D35" s="69" t="s">
        <v>564</v>
      </c>
      <c r="E35" s="46" t="s">
        <v>565</v>
      </c>
      <c r="F35" s="45" t="s">
        <v>566</v>
      </c>
      <c r="G35" s="29"/>
      <c r="H35" s="29"/>
      <c r="I35" s="29"/>
      <c r="J35" s="29"/>
      <c r="K35" s="29"/>
      <c r="L35" s="29"/>
    </row>
    <row r="36" spans="1:12" ht="15.75" customHeight="1" x14ac:dyDescent="0.2">
      <c r="A36" s="55" t="s">
        <v>292</v>
      </c>
      <c r="B36" s="54" t="s">
        <v>567</v>
      </c>
      <c r="C36" s="54" t="s">
        <v>557</v>
      </c>
      <c r="D36" s="69" t="s">
        <v>568</v>
      </c>
      <c r="E36" s="55" t="s">
        <v>569</v>
      </c>
      <c r="F36" s="54" t="s">
        <v>570</v>
      </c>
      <c r="G36" s="29"/>
      <c r="H36" s="29"/>
      <c r="I36" s="29"/>
      <c r="J36" s="29"/>
      <c r="K36" s="29"/>
      <c r="L36" s="29"/>
    </row>
    <row r="37" spans="1:12" ht="15.75" customHeight="1" x14ac:dyDescent="0.2">
      <c r="A37" s="46" t="s">
        <v>344</v>
      </c>
      <c r="B37" s="45" t="s">
        <v>571</v>
      </c>
      <c r="C37" s="45" t="s">
        <v>557</v>
      </c>
      <c r="D37" s="69" t="s">
        <v>572</v>
      </c>
      <c r="E37" s="46" t="s">
        <v>573</v>
      </c>
      <c r="F37" s="45" t="s">
        <v>574</v>
      </c>
      <c r="G37" s="29"/>
      <c r="H37" s="29"/>
      <c r="I37" s="29"/>
      <c r="J37" s="29"/>
      <c r="K37" s="29"/>
      <c r="L37" s="29"/>
    </row>
    <row r="38" spans="1:12" ht="15.75" customHeight="1" x14ac:dyDescent="0.2">
      <c r="A38" s="55" t="s">
        <v>481</v>
      </c>
      <c r="B38" s="54" t="s">
        <v>575</v>
      </c>
      <c r="C38" s="54" t="s">
        <v>576</v>
      </c>
      <c r="D38" s="69" t="s">
        <v>577</v>
      </c>
      <c r="E38" s="55" t="s">
        <v>578</v>
      </c>
      <c r="F38" s="54" t="s">
        <v>570</v>
      </c>
      <c r="G38" s="29"/>
      <c r="H38" s="29"/>
      <c r="I38" s="29"/>
      <c r="J38" s="29"/>
      <c r="K38" s="29"/>
      <c r="L38" s="29"/>
    </row>
    <row r="39" spans="1:12" ht="15.75" customHeight="1" x14ac:dyDescent="0.2">
      <c r="A39" s="46" t="s">
        <v>489</v>
      </c>
      <c r="B39" s="45" t="s">
        <v>579</v>
      </c>
      <c r="C39" s="45" t="s">
        <v>580</v>
      </c>
      <c r="D39" s="69" t="s">
        <v>581</v>
      </c>
      <c r="E39" s="46" t="s">
        <v>582</v>
      </c>
      <c r="F39" s="45" t="s">
        <v>570</v>
      </c>
      <c r="G39" s="29"/>
      <c r="H39" s="29"/>
      <c r="I39" s="29"/>
      <c r="J39" s="29"/>
      <c r="K39" s="29"/>
      <c r="L39" s="29"/>
    </row>
    <row r="40" spans="1:12" ht="15.75" customHeight="1" x14ac:dyDescent="0.2">
      <c r="A40" s="55" t="s">
        <v>380</v>
      </c>
      <c r="B40" s="54" t="s">
        <v>583</v>
      </c>
      <c r="C40" s="54" t="s">
        <v>584</v>
      </c>
      <c r="D40" s="69" t="s">
        <v>585</v>
      </c>
      <c r="E40" s="55" t="s">
        <v>586</v>
      </c>
      <c r="F40" s="54" t="s">
        <v>587</v>
      </c>
      <c r="G40" s="29"/>
      <c r="H40" s="29"/>
      <c r="I40" s="29"/>
      <c r="J40" s="29"/>
      <c r="K40" s="29"/>
      <c r="L40" s="29"/>
    </row>
    <row r="41" spans="1:12" ht="15.75" customHeight="1" x14ac:dyDescent="0.2">
      <c r="A41" s="46" t="s">
        <v>399</v>
      </c>
      <c r="B41" s="45" t="s">
        <v>588</v>
      </c>
      <c r="C41" s="45" t="s">
        <v>589</v>
      </c>
      <c r="D41" s="69" t="s">
        <v>577</v>
      </c>
      <c r="E41" s="46" t="s">
        <v>590</v>
      </c>
      <c r="F41" s="45" t="s">
        <v>591</v>
      </c>
      <c r="G41" s="29"/>
      <c r="H41" s="29"/>
      <c r="I41" s="29"/>
      <c r="J41" s="29"/>
      <c r="K41" s="29"/>
      <c r="L41" s="29"/>
    </row>
    <row r="42" spans="1:12" ht="15.75" customHeight="1" x14ac:dyDescent="0.2">
      <c r="A42" s="55" t="s">
        <v>351</v>
      </c>
      <c r="B42" s="54" t="s">
        <v>592</v>
      </c>
      <c r="C42" s="54" t="s">
        <v>593</v>
      </c>
      <c r="D42" s="69" t="s">
        <v>594</v>
      </c>
      <c r="E42" s="55" t="s">
        <v>595</v>
      </c>
      <c r="F42" s="54" t="s">
        <v>587</v>
      </c>
      <c r="G42" s="29"/>
      <c r="H42" s="29"/>
      <c r="I42" s="29"/>
      <c r="J42" s="29"/>
      <c r="K42" s="29"/>
      <c r="L42" s="29"/>
    </row>
    <row r="43" spans="1:12" ht="15.75" customHeight="1" x14ac:dyDescent="0.2">
      <c r="A43" s="46" t="s">
        <v>508</v>
      </c>
      <c r="B43" s="45" t="s">
        <v>596</v>
      </c>
      <c r="C43" s="45" t="s">
        <v>597</v>
      </c>
      <c r="D43" s="69" t="s">
        <v>594</v>
      </c>
      <c r="E43" s="46" t="s">
        <v>598</v>
      </c>
      <c r="F43" s="45" t="s">
        <v>570</v>
      </c>
      <c r="G43" s="29"/>
      <c r="H43" s="29"/>
      <c r="I43" s="29"/>
      <c r="J43" s="29"/>
      <c r="K43" s="29"/>
      <c r="L43" s="29"/>
    </row>
    <row r="44" spans="1:12" ht="15.75" customHeight="1" x14ac:dyDescent="0.2">
      <c r="A44" s="55" t="s">
        <v>423</v>
      </c>
      <c r="B44" s="54" t="s">
        <v>599</v>
      </c>
      <c r="C44" s="54" t="s">
        <v>580</v>
      </c>
      <c r="D44" s="69" t="s">
        <v>600</v>
      </c>
      <c r="E44" s="55" t="s">
        <v>601</v>
      </c>
      <c r="F44" s="54" t="s">
        <v>560</v>
      </c>
      <c r="G44" s="29"/>
      <c r="H44" s="29"/>
      <c r="I44" s="29"/>
      <c r="J44" s="29"/>
      <c r="K44" s="29"/>
      <c r="L44" s="29"/>
    </row>
    <row r="45" spans="1:12" ht="15.75" customHeight="1" x14ac:dyDescent="0.2">
      <c r="A45" s="46" t="s">
        <v>529</v>
      </c>
      <c r="B45" s="45" t="s">
        <v>602</v>
      </c>
      <c r="C45" s="45" t="s">
        <v>603</v>
      </c>
      <c r="D45" s="69" t="s">
        <v>604</v>
      </c>
      <c r="E45" s="46" t="s">
        <v>605</v>
      </c>
      <c r="F45" s="45" t="s">
        <v>570</v>
      </c>
      <c r="G45" s="29"/>
      <c r="H45" s="29"/>
      <c r="I45" s="29"/>
      <c r="J45" s="29"/>
      <c r="K45" s="29"/>
      <c r="L45" s="29"/>
    </row>
    <row r="46" spans="1:12" ht="15.75" customHeight="1" x14ac:dyDescent="0.2">
      <c r="A46" s="29"/>
      <c r="B46" s="29"/>
      <c r="C46" s="29"/>
      <c r="D46" s="29"/>
      <c r="E46" s="29"/>
      <c r="F46" s="29"/>
      <c r="G46" s="29"/>
      <c r="H46" s="29"/>
      <c r="I46" s="29"/>
      <c r="J46" s="29"/>
      <c r="K46" s="29"/>
      <c r="L46" s="29"/>
    </row>
    <row r="47" spans="1:12" ht="15.75" customHeight="1" x14ac:dyDescent="0.2">
      <c r="A47" s="29"/>
      <c r="B47" s="29"/>
      <c r="C47" s="29"/>
      <c r="D47" s="29"/>
      <c r="E47" s="29"/>
      <c r="F47" s="29"/>
      <c r="G47" s="29"/>
      <c r="H47" s="29"/>
      <c r="I47" s="29"/>
      <c r="J47" s="29"/>
      <c r="K47" s="29"/>
      <c r="L47" s="29"/>
    </row>
    <row r="48" spans="1:12" ht="15.75" customHeight="1" x14ac:dyDescent="0.2">
      <c r="A48" s="29"/>
      <c r="B48" s="29"/>
      <c r="C48" s="29"/>
      <c r="D48" s="29"/>
      <c r="E48" s="29"/>
      <c r="F48" s="29"/>
      <c r="G48" s="29"/>
      <c r="H48" s="29"/>
      <c r="I48" s="29"/>
      <c r="J48" s="29"/>
      <c r="K48" s="29"/>
      <c r="L48" s="29"/>
    </row>
    <row r="49" spans="1:12" ht="15.75" customHeight="1" x14ac:dyDescent="0.2">
      <c r="A49" s="29"/>
      <c r="B49" s="29"/>
      <c r="C49" s="29"/>
      <c r="D49" s="29"/>
      <c r="E49" s="29"/>
      <c r="F49" s="29"/>
      <c r="G49" s="29"/>
      <c r="H49" s="29"/>
      <c r="I49" s="29"/>
      <c r="J49" s="29"/>
      <c r="K49" s="29"/>
      <c r="L49" s="29"/>
    </row>
    <row r="50" spans="1:12" ht="15.75" customHeight="1" x14ac:dyDescent="0.2">
      <c r="A50" s="29"/>
      <c r="B50" s="29"/>
      <c r="C50" s="29"/>
      <c r="D50" s="29"/>
      <c r="E50" s="29"/>
      <c r="F50" s="29"/>
      <c r="G50" s="29"/>
      <c r="H50" s="29"/>
      <c r="I50" s="29"/>
      <c r="J50" s="29"/>
      <c r="K50" s="29"/>
      <c r="L50" s="29"/>
    </row>
    <row r="51" spans="1:12" ht="15.75" customHeight="1" x14ac:dyDescent="0.2">
      <c r="A51" s="29"/>
      <c r="B51" s="29"/>
      <c r="C51" s="29"/>
      <c r="D51" s="29"/>
      <c r="E51" s="29"/>
      <c r="F51" s="29"/>
      <c r="G51" s="29"/>
      <c r="H51" s="29"/>
      <c r="I51" s="29"/>
      <c r="J51" s="29"/>
      <c r="K51" s="29"/>
      <c r="L51" s="29"/>
    </row>
    <row r="52" spans="1:12" ht="15.75" customHeight="1" x14ac:dyDescent="0.2">
      <c r="A52" s="29"/>
      <c r="B52" s="29"/>
      <c r="C52" s="29"/>
      <c r="D52" s="29"/>
      <c r="E52" s="29"/>
      <c r="F52" s="29"/>
      <c r="G52" s="29"/>
      <c r="H52" s="29"/>
      <c r="I52" s="29"/>
      <c r="J52" s="29"/>
      <c r="K52" s="29"/>
      <c r="L52" s="29"/>
    </row>
    <row r="53" spans="1:12" ht="15.75" customHeight="1" x14ac:dyDescent="0.2">
      <c r="A53" s="29"/>
      <c r="B53" s="29"/>
      <c r="C53" s="29"/>
      <c r="D53" s="29"/>
      <c r="E53" s="29"/>
      <c r="F53" s="29"/>
      <c r="G53" s="29"/>
      <c r="H53" s="29"/>
      <c r="I53" s="29"/>
      <c r="J53" s="29"/>
      <c r="K53" s="29"/>
      <c r="L53" s="29"/>
    </row>
    <row r="54" spans="1:12" ht="15.75" customHeight="1" x14ac:dyDescent="0.2">
      <c r="A54" s="29"/>
      <c r="B54" s="29"/>
      <c r="C54" s="29"/>
      <c r="D54" s="29"/>
      <c r="E54" s="29"/>
      <c r="F54" s="29"/>
      <c r="G54" s="29"/>
      <c r="H54" s="29"/>
      <c r="I54" s="29"/>
      <c r="J54" s="29"/>
      <c r="K54" s="29"/>
      <c r="L54" s="29"/>
    </row>
    <row r="55" spans="1:12" ht="15.75" customHeight="1" x14ac:dyDescent="0.2">
      <c r="A55" s="29"/>
      <c r="B55" s="29"/>
      <c r="C55" s="29"/>
      <c r="D55" s="29"/>
      <c r="E55" s="29"/>
      <c r="F55" s="29"/>
      <c r="G55" s="29"/>
      <c r="H55" s="29"/>
      <c r="I55" s="29"/>
      <c r="J55" s="29"/>
      <c r="K55" s="29"/>
      <c r="L55" s="29"/>
    </row>
    <row r="56" spans="1:12" ht="15.75" customHeight="1" x14ac:dyDescent="0.2">
      <c r="A56" s="29"/>
      <c r="B56" s="29"/>
      <c r="C56" s="29"/>
      <c r="D56" s="29"/>
      <c r="E56" s="29"/>
      <c r="F56" s="29"/>
      <c r="G56" s="29"/>
      <c r="H56" s="29"/>
      <c r="I56" s="29"/>
      <c r="J56" s="29"/>
      <c r="K56" s="29"/>
      <c r="L56" s="29"/>
    </row>
    <row r="57" spans="1:12" ht="15.75" customHeight="1" x14ac:dyDescent="0.2">
      <c r="A57" s="29"/>
      <c r="B57" s="29"/>
      <c r="C57" s="29"/>
      <c r="D57" s="29"/>
      <c r="E57" s="29"/>
      <c r="F57" s="29"/>
      <c r="G57" s="29"/>
      <c r="H57" s="29"/>
      <c r="I57" s="29"/>
      <c r="J57" s="29"/>
      <c r="K57" s="29"/>
      <c r="L57" s="29"/>
    </row>
    <row r="58" spans="1:12" ht="15.75" customHeight="1" x14ac:dyDescent="0.2">
      <c r="A58" s="29"/>
      <c r="B58" s="29"/>
      <c r="C58" s="29"/>
      <c r="D58" s="29"/>
      <c r="E58" s="29"/>
      <c r="F58" s="29"/>
      <c r="G58" s="29"/>
      <c r="H58" s="29"/>
      <c r="I58" s="29"/>
      <c r="J58" s="29"/>
      <c r="K58" s="29"/>
      <c r="L58" s="29"/>
    </row>
    <row r="59" spans="1:12" ht="15.75" customHeight="1" x14ac:dyDescent="0.2">
      <c r="A59" s="29"/>
      <c r="B59" s="29"/>
      <c r="C59" s="29"/>
      <c r="D59" s="29"/>
      <c r="E59" s="29"/>
      <c r="F59" s="29"/>
      <c r="G59" s="29"/>
      <c r="H59" s="29"/>
      <c r="I59" s="29"/>
      <c r="J59" s="29"/>
      <c r="K59" s="29"/>
      <c r="L59" s="29"/>
    </row>
    <row r="60" spans="1:12" ht="15.75" customHeight="1" x14ac:dyDescent="0.2">
      <c r="A60" s="29"/>
      <c r="B60" s="29"/>
      <c r="C60" s="29"/>
      <c r="D60" s="29"/>
      <c r="E60" s="29"/>
      <c r="F60" s="29"/>
      <c r="G60" s="29"/>
      <c r="H60" s="29"/>
      <c r="I60" s="29"/>
      <c r="J60" s="29"/>
      <c r="K60" s="29"/>
      <c r="L60" s="29"/>
    </row>
    <row r="61" spans="1:12" ht="15.75" customHeight="1" x14ac:dyDescent="0.2">
      <c r="A61" s="29"/>
      <c r="B61" s="29"/>
      <c r="C61" s="29"/>
      <c r="D61" s="29"/>
      <c r="E61" s="29"/>
      <c r="F61" s="29"/>
      <c r="G61" s="29"/>
      <c r="H61" s="29"/>
      <c r="I61" s="29"/>
      <c r="J61" s="29"/>
      <c r="K61" s="29"/>
      <c r="L61" s="29"/>
    </row>
    <row r="62" spans="1:12" ht="15.75" customHeight="1" x14ac:dyDescent="0.2">
      <c r="A62" s="29"/>
      <c r="B62" s="29"/>
      <c r="C62" s="29"/>
      <c r="D62" s="29"/>
      <c r="E62" s="29"/>
      <c r="F62" s="29"/>
      <c r="G62" s="29"/>
      <c r="H62" s="29"/>
      <c r="I62" s="29"/>
      <c r="J62" s="29"/>
      <c r="K62" s="29"/>
      <c r="L62" s="29"/>
    </row>
    <row r="63" spans="1:12" ht="15.75" customHeight="1" x14ac:dyDescent="0.2">
      <c r="A63" s="29"/>
      <c r="B63" s="29"/>
      <c r="C63" s="29"/>
      <c r="D63" s="29"/>
      <c r="E63" s="29"/>
      <c r="F63" s="29"/>
      <c r="G63" s="29"/>
      <c r="H63" s="29"/>
      <c r="I63" s="29"/>
      <c r="J63" s="29"/>
      <c r="K63" s="29"/>
      <c r="L63" s="29"/>
    </row>
    <row r="64" spans="1:12" ht="15.75" customHeight="1" x14ac:dyDescent="0.2">
      <c r="A64" s="29"/>
      <c r="B64" s="29"/>
      <c r="C64" s="29"/>
      <c r="D64" s="29"/>
      <c r="E64" s="29"/>
      <c r="F64" s="29"/>
      <c r="G64" s="29"/>
      <c r="H64" s="29"/>
      <c r="I64" s="29"/>
      <c r="J64" s="29"/>
      <c r="K64" s="29"/>
      <c r="L64" s="29"/>
    </row>
    <row r="65" spans="1:12" ht="15.75" customHeight="1" x14ac:dyDescent="0.2">
      <c r="A65" s="29"/>
      <c r="B65" s="29"/>
      <c r="C65" s="29"/>
      <c r="D65" s="29"/>
      <c r="E65" s="29"/>
      <c r="F65" s="29"/>
      <c r="G65" s="29"/>
      <c r="H65" s="29"/>
      <c r="I65" s="29"/>
      <c r="J65" s="29"/>
      <c r="K65" s="29"/>
      <c r="L65" s="29"/>
    </row>
    <row r="66" spans="1:12" ht="15.75" customHeight="1" x14ac:dyDescent="0.2">
      <c r="A66" s="29"/>
      <c r="B66" s="29"/>
      <c r="C66" s="29"/>
      <c r="D66" s="29"/>
      <c r="E66" s="29"/>
      <c r="F66" s="29"/>
      <c r="G66" s="29"/>
      <c r="H66" s="29"/>
      <c r="I66" s="29"/>
      <c r="J66" s="29"/>
      <c r="K66" s="29"/>
      <c r="L66" s="29"/>
    </row>
    <row r="67" spans="1:12" ht="15.75" customHeight="1" x14ac:dyDescent="0.2">
      <c r="A67" s="29"/>
      <c r="B67" s="29"/>
      <c r="C67" s="29"/>
      <c r="D67" s="29"/>
      <c r="E67" s="29"/>
      <c r="F67" s="29"/>
      <c r="G67" s="29"/>
      <c r="H67" s="29"/>
      <c r="I67" s="29"/>
      <c r="J67" s="29"/>
      <c r="K67" s="29"/>
      <c r="L67" s="29"/>
    </row>
    <row r="68" spans="1:12" ht="15.75" customHeight="1" x14ac:dyDescent="0.2">
      <c r="A68" s="29"/>
      <c r="B68" s="29"/>
      <c r="C68" s="29"/>
      <c r="D68" s="29"/>
      <c r="E68" s="29"/>
      <c r="F68" s="29"/>
      <c r="G68" s="29"/>
      <c r="H68" s="29"/>
      <c r="I68" s="29"/>
      <c r="J68" s="29"/>
      <c r="K68" s="29"/>
      <c r="L68" s="29"/>
    </row>
    <row r="69" spans="1:12" ht="15.75" customHeight="1" x14ac:dyDescent="0.2">
      <c r="A69" s="29"/>
      <c r="B69" s="29"/>
      <c r="C69" s="29"/>
      <c r="D69" s="29"/>
      <c r="E69" s="29"/>
      <c r="F69" s="29"/>
      <c r="G69" s="29"/>
      <c r="H69" s="29"/>
      <c r="I69" s="29"/>
      <c r="J69" s="29"/>
      <c r="K69" s="29"/>
      <c r="L69" s="29"/>
    </row>
    <row r="70" spans="1:12" ht="15.75" customHeight="1" x14ac:dyDescent="0.2">
      <c r="A70" s="29"/>
      <c r="B70" s="29"/>
      <c r="C70" s="29"/>
      <c r="D70" s="29"/>
      <c r="E70" s="29"/>
      <c r="F70" s="29"/>
      <c r="G70" s="29"/>
      <c r="H70" s="29"/>
      <c r="I70" s="29"/>
      <c r="J70" s="29"/>
      <c r="K70" s="29"/>
      <c r="L70" s="29"/>
    </row>
    <row r="71" spans="1:12" ht="15.75" customHeight="1" x14ac:dyDescent="0.2">
      <c r="A71" s="29"/>
      <c r="B71" s="29"/>
      <c r="C71" s="29"/>
      <c r="D71" s="29"/>
      <c r="E71" s="29"/>
      <c r="F71" s="29"/>
      <c r="G71" s="29"/>
      <c r="H71" s="29"/>
      <c r="I71" s="29"/>
      <c r="J71" s="29"/>
      <c r="K71" s="29"/>
      <c r="L71" s="29"/>
    </row>
    <row r="72" spans="1:12" ht="15.75" customHeight="1" x14ac:dyDescent="0.2">
      <c r="A72" s="29"/>
      <c r="B72" s="29"/>
      <c r="C72" s="29"/>
      <c r="D72" s="29"/>
      <c r="E72" s="29"/>
      <c r="F72" s="29"/>
      <c r="G72" s="29"/>
      <c r="H72" s="29"/>
      <c r="I72" s="29"/>
      <c r="J72" s="29"/>
      <c r="K72" s="29"/>
      <c r="L72" s="29"/>
    </row>
    <row r="73" spans="1:12" ht="15.75" customHeight="1" x14ac:dyDescent="0.2">
      <c r="A73" s="29"/>
      <c r="B73" s="29"/>
      <c r="C73" s="29"/>
      <c r="D73" s="29"/>
      <c r="E73" s="29"/>
      <c r="F73" s="29"/>
      <c r="G73" s="29"/>
      <c r="H73" s="29"/>
      <c r="I73" s="29"/>
      <c r="J73" s="29"/>
      <c r="K73" s="29"/>
      <c r="L73" s="29"/>
    </row>
    <row r="74" spans="1:12" ht="15.75" customHeight="1" x14ac:dyDescent="0.2">
      <c r="A74" s="29"/>
      <c r="B74" s="29"/>
      <c r="C74" s="29"/>
      <c r="D74" s="29"/>
      <c r="E74" s="29"/>
      <c r="F74" s="29"/>
      <c r="G74" s="29"/>
      <c r="H74" s="29"/>
      <c r="I74" s="29"/>
      <c r="J74" s="29"/>
      <c r="K74" s="29"/>
      <c r="L74" s="29"/>
    </row>
    <row r="75" spans="1:12" ht="15.75" customHeight="1" x14ac:dyDescent="0.2">
      <c r="A75" s="29"/>
      <c r="B75" s="29"/>
      <c r="C75" s="29"/>
      <c r="D75" s="29"/>
      <c r="E75" s="29"/>
      <c r="F75" s="29"/>
      <c r="G75" s="29"/>
      <c r="H75" s="29"/>
      <c r="I75" s="29"/>
      <c r="J75" s="29"/>
      <c r="K75" s="29"/>
      <c r="L75" s="29"/>
    </row>
    <row r="76" spans="1:12" ht="15.75" customHeight="1" x14ac:dyDescent="0.2">
      <c r="A76" s="29"/>
      <c r="B76" s="29"/>
      <c r="C76" s="29"/>
      <c r="D76" s="29"/>
      <c r="E76" s="29"/>
      <c r="F76" s="29"/>
      <c r="G76" s="29"/>
      <c r="H76" s="29"/>
      <c r="I76" s="29"/>
      <c r="J76" s="29"/>
      <c r="K76" s="29"/>
      <c r="L76" s="29"/>
    </row>
    <row r="77" spans="1:12" ht="15.75" customHeight="1" x14ac:dyDescent="0.2">
      <c r="A77" s="29"/>
      <c r="B77" s="29"/>
      <c r="C77" s="29"/>
      <c r="D77" s="29"/>
      <c r="E77" s="29"/>
      <c r="F77" s="29"/>
      <c r="G77" s="29"/>
      <c r="H77" s="29"/>
      <c r="I77" s="29"/>
      <c r="J77" s="29"/>
      <c r="K77" s="29"/>
      <c r="L77" s="29"/>
    </row>
    <row r="78" spans="1:12" ht="15.75" customHeight="1" x14ac:dyDescent="0.2">
      <c r="A78" s="29"/>
      <c r="B78" s="29"/>
      <c r="C78" s="29"/>
      <c r="D78" s="29"/>
      <c r="E78" s="29"/>
      <c r="F78" s="29"/>
      <c r="G78" s="29"/>
      <c r="H78" s="29"/>
      <c r="I78" s="29"/>
      <c r="J78" s="29"/>
      <c r="K78" s="29"/>
      <c r="L78" s="29"/>
    </row>
    <row r="79" spans="1:12" ht="15.75" customHeight="1" x14ac:dyDescent="0.2">
      <c r="A79" s="29"/>
      <c r="B79" s="29"/>
      <c r="C79" s="29"/>
      <c r="D79" s="29"/>
      <c r="E79" s="29"/>
      <c r="F79" s="29"/>
      <c r="G79" s="29"/>
      <c r="H79" s="29"/>
      <c r="I79" s="29"/>
      <c r="J79" s="29"/>
      <c r="K79" s="29"/>
      <c r="L79" s="29"/>
    </row>
    <row r="80" spans="1:12" ht="15.75" customHeight="1" x14ac:dyDescent="0.2">
      <c r="A80" s="29"/>
      <c r="B80" s="29"/>
      <c r="C80" s="29"/>
      <c r="D80" s="29"/>
      <c r="E80" s="29"/>
      <c r="F80" s="29"/>
      <c r="G80" s="29"/>
      <c r="H80" s="29"/>
      <c r="I80" s="29"/>
      <c r="J80" s="29"/>
      <c r="K80" s="29"/>
      <c r="L80" s="29"/>
    </row>
    <row r="81" spans="1:12" ht="15.75" customHeight="1" x14ac:dyDescent="0.2">
      <c r="A81" s="29"/>
      <c r="B81" s="29"/>
      <c r="C81" s="29"/>
      <c r="D81" s="29"/>
      <c r="E81" s="29"/>
      <c r="F81" s="29"/>
      <c r="G81" s="29"/>
      <c r="H81" s="29"/>
      <c r="I81" s="29"/>
      <c r="J81" s="29"/>
      <c r="K81" s="29"/>
      <c r="L81" s="29"/>
    </row>
    <row r="82" spans="1:12" ht="15.75" customHeight="1" x14ac:dyDescent="0.2">
      <c r="A82" s="29"/>
      <c r="B82" s="29"/>
      <c r="C82" s="29"/>
      <c r="D82" s="29"/>
      <c r="E82" s="29"/>
      <c r="F82" s="29"/>
      <c r="G82" s="29"/>
      <c r="H82" s="29"/>
      <c r="I82" s="29"/>
      <c r="J82" s="29"/>
      <c r="K82" s="29"/>
      <c r="L82" s="29"/>
    </row>
    <row r="83" spans="1:12" ht="15.75" customHeight="1" x14ac:dyDescent="0.2">
      <c r="A83" s="29"/>
      <c r="B83" s="29"/>
      <c r="C83" s="29"/>
      <c r="D83" s="29"/>
      <c r="E83" s="29"/>
      <c r="F83" s="29"/>
      <c r="G83" s="29"/>
      <c r="H83" s="29"/>
      <c r="I83" s="29"/>
      <c r="J83" s="29"/>
      <c r="K83" s="29"/>
      <c r="L83" s="29"/>
    </row>
    <row r="84" spans="1:12" ht="15.75" customHeight="1" x14ac:dyDescent="0.2">
      <c r="A84" s="29"/>
      <c r="B84" s="29"/>
      <c r="C84" s="29"/>
      <c r="D84" s="29"/>
      <c r="E84" s="29"/>
      <c r="F84" s="29"/>
      <c r="G84" s="29"/>
      <c r="H84" s="29"/>
      <c r="I84" s="29"/>
      <c r="J84" s="29"/>
      <c r="K84" s="29"/>
      <c r="L84" s="29"/>
    </row>
    <row r="85" spans="1:12" ht="15.75" customHeight="1" x14ac:dyDescent="0.2">
      <c r="A85" s="29"/>
      <c r="B85" s="29"/>
      <c r="C85" s="29"/>
      <c r="D85" s="29"/>
      <c r="E85" s="29"/>
      <c r="F85" s="29"/>
      <c r="G85" s="29"/>
      <c r="H85" s="29"/>
      <c r="I85" s="29"/>
      <c r="J85" s="29"/>
      <c r="K85" s="29"/>
      <c r="L85" s="29"/>
    </row>
    <row r="86" spans="1:12" ht="15.75" customHeight="1" x14ac:dyDescent="0.2">
      <c r="A86" s="29"/>
      <c r="B86" s="29"/>
      <c r="C86" s="29"/>
      <c r="D86" s="29"/>
      <c r="E86" s="29"/>
      <c r="F86" s="29"/>
      <c r="G86" s="29"/>
      <c r="H86" s="29"/>
      <c r="I86" s="29"/>
      <c r="J86" s="29"/>
      <c r="K86" s="29"/>
      <c r="L86" s="29"/>
    </row>
    <row r="87" spans="1:12" ht="15.75" customHeight="1" x14ac:dyDescent="0.2">
      <c r="A87" s="29"/>
      <c r="B87" s="29"/>
      <c r="C87" s="29"/>
      <c r="D87" s="29"/>
      <c r="E87" s="29"/>
      <c r="F87" s="29"/>
      <c r="G87" s="29"/>
      <c r="H87" s="29"/>
      <c r="I87" s="29"/>
      <c r="J87" s="29"/>
      <c r="K87" s="29"/>
      <c r="L87" s="29"/>
    </row>
    <row r="88" spans="1:12" ht="15.75" customHeight="1" x14ac:dyDescent="0.2">
      <c r="A88" s="29"/>
      <c r="B88" s="29"/>
      <c r="C88" s="29"/>
      <c r="D88" s="29"/>
      <c r="E88" s="29"/>
      <c r="F88" s="29"/>
      <c r="G88" s="29"/>
      <c r="H88" s="29"/>
      <c r="I88" s="29"/>
      <c r="J88" s="29"/>
      <c r="K88" s="29"/>
      <c r="L88" s="29"/>
    </row>
    <row r="89" spans="1:12" ht="15.75" customHeight="1" x14ac:dyDescent="0.2">
      <c r="A89" s="29"/>
      <c r="B89" s="29"/>
      <c r="C89" s="29"/>
      <c r="D89" s="29"/>
      <c r="E89" s="29"/>
      <c r="F89" s="29"/>
      <c r="G89" s="29"/>
      <c r="H89" s="29"/>
      <c r="I89" s="29"/>
      <c r="J89" s="29"/>
      <c r="K89" s="29"/>
      <c r="L89" s="29"/>
    </row>
    <row r="90" spans="1:12" ht="15.75" customHeight="1" x14ac:dyDescent="0.2">
      <c r="A90" s="29"/>
      <c r="B90" s="29"/>
      <c r="C90" s="29"/>
      <c r="D90" s="29"/>
      <c r="E90" s="29"/>
      <c r="F90" s="29"/>
      <c r="G90" s="29"/>
      <c r="H90" s="29"/>
      <c r="I90" s="29"/>
      <c r="J90" s="29"/>
      <c r="K90" s="29"/>
      <c r="L90" s="29"/>
    </row>
    <row r="91" spans="1:12" ht="15.75" customHeight="1" x14ac:dyDescent="0.2">
      <c r="A91" s="29"/>
      <c r="B91" s="29"/>
      <c r="C91" s="29"/>
      <c r="D91" s="29"/>
      <c r="E91" s="29"/>
      <c r="F91" s="29"/>
      <c r="G91" s="29"/>
      <c r="H91" s="29"/>
      <c r="I91" s="29"/>
      <c r="J91" s="29"/>
      <c r="K91" s="29"/>
      <c r="L91" s="29"/>
    </row>
    <row r="92" spans="1:12" ht="15.75" customHeight="1" x14ac:dyDescent="0.2">
      <c r="A92" s="29"/>
      <c r="B92" s="29"/>
      <c r="C92" s="29"/>
      <c r="D92" s="29"/>
      <c r="E92" s="29"/>
      <c r="F92" s="29"/>
      <c r="G92" s="29"/>
      <c r="H92" s="29"/>
      <c r="I92" s="29"/>
      <c r="J92" s="29"/>
      <c r="K92" s="29"/>
      <c r="L92" s="29"/>
    </row>
    <row r="93" spans="1:12" ht="15.75" customHeight="1" x14ac:dyDescent="0.2">
      <c r="A93" s="29"/>
      <c r="B93" s="29"/>
      <c r="C93" s="29"/>
      <c r="D93" s="29"/>
      <c r="E93" s="29"/>
      <c r="F93" s="29"/>
      <c r="G93" s="29"/>
      <c r="H93" s="29"/>
      <c r="I93" s="29"/>
      <c r="J93" s="29"/>
      <c r="K93" s="29"/>
      <c r="L93" s="29"/>
    </row>
    <row r="94" spans="1:12" ht="15.75" customHeight="1" x14ac:dyDescent="0.2">
      <c r="A94" s="29"/>
      <c r="B94" s="29"/>
      <c r="C94" s="29"/>
      <c r="D94" s="29"/>
      <c r="E94" s="29"/>
      <c r="F94" s="29"/>
      <c r="G94" s="29"/>
      <c r="H94" s="29"/>
      <c r="I94" s="29"/>
      <c r="J94" s="29"/>
      <c r="K94" s="29"/>
      <c r="L94" s="29"/>
    </row>
    <row r="95" spans="1:12" ht="15.75" customHeight="1" x14ac:dyDescent="0.2">
      <c r="A95" s="29"/>
      <c r="B95" s="29"/>
      <c r="C95" s="29"/>
      <c r="D95" s="29"/>
      <c r="E95" s="29"/>
      <c r="F95" s="29"/>
      <c r="G95" s="29"/>
      <c r="H95" s="29"/>
      <c r="I95" s="29"/>
      <c r="J95" s="29"/>
      <c r="K95" s="29"/>
      <c r="L95" s="29"/>
    </row>
    <row r="96" spans="1:12" ht="15.75" customHeight="1" x14ac:dyDescent="0.2">
      <c r="A96" s="29"/>
      <c r="B96" s="29"/>
      <c r="C96" s="29"/>
      <c r="D96" s="29"/>
      <c r="E96" s="29"/>
      <c r="F96" s="29"/>
      <c r="G96" s="29"/>
      <c r="H96" s="29"/>
      <c r="I96" s="29"/>
      <c r="J96" s="29"/>
      <c r="K96" s="29"/>
      <c r="L96" s="29"/>
    </row>
    <row r="97" spans="1:12" ht="15.75" customHeight="1" x14ac:dyDescent="0.2">
      <c r="A97" s="29"/>
      <c r="B97" s="29"/>
      <c r="C97" s="29"/>
      <c r="D97" s="29"/>
      <c r="E97" s="29"/>
      <c r="F97" s="29"/>
      <c r="G97" s="29"/>
      <c r="H97" s="29"/>
      <c r="I97" s="29"/>
      <c r="J97" s="29"/>
      <c r="K97" s="29"/>
      <c r="L97" s="29"/>
    </row>
    <row r="98" spans="1:12" ht="15.75" customHeight="1" x14ac:dyDescent="0.2">
      <c r="A98" s="29"/>
      <c r="B98" s="29"/>
      <c r="C98" s="29"/>
      <c r="D98" s="29"/>
      <c r="E98" s="29"/>
      <c r="F98" s="29"/>
      <c r="G98" s="29"/>
      <c r="H98" s="29"/>
      <c r="I98" s="29"/>
      <c r="J98" s="29"/>
      <c r="K98" s="29"/>
      <c r="L98" s="29"/>
    </row>
    <row r="99" spans="1:12" ht="15.75" customHeight="1" x14ac:dyDescent="0.2">
      <c r="A99" s="29"/>
      <c r="B99" s="29"/>
      <c r="C99" s="29"/>
      <c r="D99" s="29"/>
      <c r="E99" s="29"/>
      <c r="F99" s="29"/>
      <c r="G99" s="29"/>
      <c r="H99" s="29"/>
      <c r="I99" s="29"/>
      <c r="J99" s="29"/>
      <c r="K99" s="29"/>
      <c r="L99" s="29"/>
    </row>
    <row r="100" spans="1:12" ht="15.75" customHeight="1" x14ac:dyDescent="0.2">
      <c r="A100" s="29"/>
      <c r="B100" s="29"/>
      <c r="C100" s="29"/>
      <c r="D100" s="29"/>
      <c r="E100" s="29"/>
      <c r="F100" s="29"/>
      <c r="G100" s="29"/>
      <c r="H100" s="29"/>
      <c r="I100" s="29"/>
      <c r="J100" s="29"/>
      <c r="K100" s="29"/>
      <c r="L100" s="29"/>
    </row>
    <row r="101" spans="1:12" ht="15.75" customHeight="1" x14ac:dyDescent="0.2">
      <c r="A101" s="29"/>
      <c r="B101" s="29"/>
      <c r="C101" s="29"/>
      <c r="D101" s="29"/>
      <c r="E101" s="29"/>
      <c r="F101" s="29"/>
      <c r="G101" s="29"/>
      <c r="H101" s="29"/>
      <c r="I101" s="29"/>
      <c r="J101" s="29"/>
      <c r="K101" s="29"/>
      <c r="L101" s="29"/>
    </row>
    <row r="102" spans="1:12" ht="15.75" customHeight="1" x14ac:dyDescent="0.2">
      <c r="A102" s="29"/>
      <c r="B102" s="29"/>
      <c r="C102" s="29"/>
      <c r="D102" s="29"/>
      <c r="E102" s="29"/>
      <c r="F102" s="29"/>
      <c r="G102" s="29"/>
      <c r="H102" s="29"/>
      <c r="I102" s="29"/>
      <c r="J102" s="29"/>
      <c r="K102" s="29"/>
      <c r="L102" s="29"/>
    </row>
    <row r="103" spans="1:12" ht="15.75" customHeight="1" x14ac:dyDescent="0.2">
      <c r="A103" s="29"/>
      <c r="B103" s="29"/>
      <c r="C103" s="29"/>
      <c r="D103" s="29"/>
      <c r="E103" s="29"/>
      <c r="F103" s="29"/>
      <c r="G103" s="29"/>
      <c r="H103" s="29"/>
      <c r="I103" s="29"/>
      <c r="J103" s="29"/>
      <c r="K103" s="29"/>
      <c r="L103" s="29"/>
    </row>
    <row r="104" spans="1:12" ht="15.75" customHeight="1" x14ac:dyDescent="0.2">
      <c r="A104" s="29"/>
      <c r="B104" s="29"/>
      <c r="C104" s="29"/>
      <c r="D104" s="29"/>
      <c r="E104" s="29"/>
      <c r="F104" s="29"/>
      <c r="G104" s="29"/>
      <c r="H104" s="29"/>
      <c r="I104" s="29"/>
      <c r="J104" s="29"/>
      <c r="K104" s="29"/>
      <c r="L104" s="29"/>
    </row>
    <row r="105" spans="1:12" ht="15.75" customHeight="1" x14ac:dyDescent="0.2">
      <c r="A105" s="29"/>
      <c r="B105" s="29"/>
      <c r="C105" s="29"/>
      <c r="D105" s="29"/>
      <c r="E105" s="29"/>
      <c r="F105" s="29"/>
      <c r="G105" s="29"/>
      <c r="H105" s="29"/>
      <c r="I105" s="29"/>
      <c r="J105" s="29"/>
      <c r="K105" s="29"/>
      <c r="L105" s="29"/>
    </row>
    <row r="106" spans="1:12" ht="15.75" customHeight="1" x14ac:dyDescent="0.2">
      <c r="A106" s="29"/>
      <c r="B106" s="29"/>
      <c r="C106" s="29"/>
      <c r="D106" s="29"/>
      <c r="E106" s="29"/>
      <c r="F106" s="29"/>
      <c r="G106" s="29"/>
      <c r="H106" s="29"/>
      <c r="I106" s="29"/>
      <c r="J106" s="29"/>
      <c r="K106" s="29"/>
      <c r="L106" s="29"/>
    </row>
    <row r="107" spans="1:12" ht="15.75" customHeight="1" x14ac:dyDescent="0.2">
      <c r="A107" s="29"/>
      <c r="B107" s="29"/>
      <c r="C107" s="29"/>
      <c r="D107" s="29"/>
      <c r="E107" s="29"/>
      <c r="F107" s="29"/>
      <c r="G107" s="29"/>
      <c r="H107" s="29"/>
      <c r="I107" s="29"/>
      <c r="J107" s="29"/>
      <c r="K107" s="29"/>
      <c r="L107" s="29"/>
    </row>
    <row r="108" spans="1:12" ht="15.75" customHeight="1" x14ac:dyDescent="0.2">
      <c r="A108" s="29"/>
      <c r="B108" s="29"/>
      <c r="C108" s="29"/>
      <c r="D108" s="29"/>
      <c r="E108" s="29"/>
      <c r="F108" s="29"/>
      <c r="G108" s="29"/>
      <c r="H108" s="29"/>
      <c r="I108" s="29"/>
      <c r="J108" s="29"/>
      <c r="K108" s="29"/>
      <c r="L108" s="29"/>
    </row>
    <row r="109" spans="1:12" ht="15.75" customHeight="1" x14ac:dyDescent="0.2">
      <c r="A109" s="29"/>
      <c r="B109" s="29"/>
      <c r="C109" s="29"/>
      <c r="D109" s="29"/>
      <c r="E109" s="29"/>
      <c r="F109" s="29"/>
      <c r="G109" s="29"/>
      <c r="H109" s="29"/>
      <c r="I109" s="29"/>
      <c r="J109" s="29"/>
      <c r="K109" s="29"/>
      <c r="L109" s="29"/>
    </row>
    <row r="110" spans="1:12" ht="15.75" customHeight="1" x14ac:dyDescent="0.2">
      <c r="A110" s="29"/>
      <c r="B110" s="29"/>
      <c r="C110" s="29"/>
      <c r="D110" s="29"/>
      <c r="E110" s="29"/>
      <c r="F110" s="29"/>
      <c r="G110" s="29"/>
      <c r="H110" s="29"/>
      <c r="I110" s="29"/>
      <c r="J110" s="29"/>
      <c r="K110" s="29"/>
      <c r="L110" s="29"/>
    </row>
    <row r="111" spans="1:12" ht="15.75" customHeight="1" x14ac:dyDescent="0.2">
      <c r="A111" s="29"/>
      <c r="B111" s="29"/>
      <c r="C111" s="29"/>
      <c r="D111" s="29"/>
      <c r="E111" s="29"/>
      <c r="F111" s="29"/>
      <c r="G111" s="29"/>
      <c r="H111" s="29"/>
      <c r="I111" s="29"/>
      <c r="J111" s="29"/>
      <c r="K111" s="29"/>
      <c r="L111" s="29"/>
    </row>
    <row r="112" spans="1:12" ht="15.75" customHeight="1" x14ac:dyDescent="0.2">
      <c r="A112" s="29"/>
      <c r="B112" s="29"/>
      <c r="C112" s="29"/>
      <c r="D112" s="29"/>
      <c r="E112" s="29"/>
      <c r="F112" s="29"/>
      <c r="G112" s="29"/>
      <c r="H112" s="29"/>
      <c r="I112" s="29"/>
      <c r="J112" s="29"/>
      <c r="K112" s="29"/>
      <c r="L112" s="29"/>
    </row>
    <row r="113" spans="1:12" ht="15.75" customHeight="1" x14ac:dyDescent="0.2">
      <c r="A113" s="29"/>
      <c r="B113" s="29"/>
      <c r="C113" s="29"/>
      <c r="D113" s="29"/>
      <c r="E113" s="29"/>
      <c r="F113" s="29"/>
      <c r="G113" s="29"/>
      <c r="H113" s="29"/>
      <c r="I113" s="29"/>
      <c r="J113" s="29"/>
      <c r="K113" s="29"/>
      <c r="L113" s="29"/>
    </row>
    <row r="114" spans="1:12" ht="15.75" customHeight="1" x14ac:dyDescent="0.2">
      <c r="A114" s="29"/>
      <c r="B114" s="29"/>
      <c r="C114" s="29"/>
      <c r="D114" s="29"/>
      <c r="E114" s="29"/>
      <c r="F114" s="29"/>
      <c r="G114" s="29"/>
      <c r="H114" s="29"/>
      <c r="I114" s="29"/>
      <c r="J114" s="29"/>
      <c r="K114" s="29"/>
      <c r="L114" s="29"/>
    </row>
    <row r="115" spans="1:12" ht="15.75" customHeight="1" x14ac:dyDescent="0.2">
      <c r="A115" s="29"/>
      <c r="B115" s="29"/>
      <c r="C115" s="29"/>
      <c r="D115" s="29"/>
      <c r="E115" s="29"/>
      <c r="F115" s="29"/>
      <c r="G115" s="29"/>
      <c r="H115" s="29"/>
      <c r="I115" s="29"/>
      <c r="J115" s="29"/>
      <c r="K115" s="29"/>
      <c r="L115" s="29"/>
    </row>
    <row r="116" spans="1:12" ht="15.75" customHeight="1" x14ac:dyDescent="0.2">
      <c r="A116" s="29"/>
      <c r="B116" s="29"/>
      <c r="C116" s="29"/>
      <c r="D116" s="29"/>
      <c r="E116" s="29"/>
      <c r="F116" s="29"/>
      <c r="G116" s="29"/>
      <c r="H116" s="29"/>
      <c r="I116" s="29"/>
      <c r="J116" s="29"/>
      <c r="K116" s="29"/>
      <c r="L116" s="29"/>
    </row>
    <row r="117" spans="1:12" ht="15.75" customHeight="1" x14ac:dyDescent="0.2">
      <c r="A117" s="29"/>
      <c r="B117" s="29"/>
      <c r="C117" s="29"/>
      <c r="D117" s="29"/>
      <c r="E117" s="29"/>
      <c r="F117" s="29"/>
      <c r="G117" s="29"/>
      <c r="H117" s="29"/>
      <c r="I117" s="29"/>
      <c r="J117" s="29"/>
      <c r="K117" s="29"/>
      <c r="L117" s="29"/>
    </row>
    <row r="118" spans="1:12" ht="15.75" customHeight="1" x14ac:dyDescent="0.2">
      <c r="A118" s="29"/>
      <c r="B118" s="29"/>
      <c r="C118" s="29"/>
      <c r="D118" s="29"/>
      <c r="E118" s="29"/>
      <c r="F118" s="29"/>
      <c r="G118" s="29"/>
      <c r="H118" s="29"/>
      <c r="I118" s="29"/>
      <c r="J118" s="29"/>
      <c r="K118" s="29"/>
      <c r="L118" s="29"/>
    </row>
    <row r="119" spans="1:12" ht="15.75" customHeight="1" x14ac:dyDescent="0.2">
      <c r="A119" s="29"/>
      <c r="B119" s="29"/>
      <c r="C119" s="29"/>
      <c r="D119" s="29"/>
      <c r="E119" s="29"/>
      <c r="F119" s="29"/>
      <c r="G119" s="29"/>
      <c r="H119" s="29"/>
      <c r="I119" s="29"/>
      <c r="J119" s="29"/>
      <c r="K119" s="29"/>
      <c r="L119" s="29"/>
    </row>
    <row r="120" spans="1:12" ht="15.75" customHeight="1" x14ac:dyDescent="0.2">
      <c r="A120" s="29"/>
      <c r="B120" s="29"/>
      <c r="C120" s="29"/>
      <c r="D120" s="29"/>
      <c r="E120" s="29"/>
      <c r="F120" s="29"/>
      <c r="G120" s="29"/>
      <c r="H120" s="29"/>
      <c r="I120" s="29"/>
      <c r="J120" s="29"/>
      <c r="K120" s="29"/>
      <c r="L120" s="29"/>
    </row>
    <row r="121" spans="1:12" ht="15.75" customHeight="1" x14ac:dyDescent="0.2">
      <c r="A121" s="29"/>
      <c r="B121" s="29"/>
      <c r="C121" s="29"/>
      <c r="D121" s="29"/>
      <c r="E121" s="29"/>
      <c r="F121" s="29"/>
      <c r="G121" s="29"/>
      <c r="H121" s="29"/>
      <c r="I121" s="29"/>
      <c r="J121" s="29"/>
      <c r="K121" s="29"/>
      <c r="L121" s="29"/>
    </row>
    <row r="122" spans="1:12" ht="15.75" customHeight="1" x14ac:dyDescent="0.2">
      <c r="A122" s="29"/>
      <c r="B122" s="29"/>
      <c r="C122" s="29"/>
      <c r="D122" s="29"/>
      <c r="E122" s="29"/>
      <c r="F122" s="29"/>
      <c r="G122" s="29"/>
      <c r="H122" s="29"/>
      <c r="I122" s="29"/>
      <c r="J122" s="29"/>
      <c r="K122" s="29"/>
      <c r="L122" s="29"/>
    </row>
    <row r="123" spans="1:12" ht="15.75" customHeight="1" x14ac:dyDescent="0.2">
      <c r="A123" s="29"/>
      <c r="B123" s="29"/>
      <c r="C123" s="29"/>
      <c r="D123" s="29"/>
      <c r="E123" s="29"/>
      <c r="F123" s="29"/>
      <c r="G123" s="29"/>
      <c r="H123" s="29"/>
      <c r="I123" s="29"/>
      <c r="J123" s="29"/>
      <c r="K123" s="29"/>
      <c r="L123" s="29"/>
    </row>
    <row r="124" spans="1:12" ht="15.75" customHeight="1" x14ac:dyDescent="0.2">
      <c r="A124" s="29"/>
      <c r="B124" s="29"/>
      <c r="C124" s="29"/>
      <c r="D124" s="29"/>
      <c r="E124" s="29"/>
      <c r="F124" s="29"/>
      <c r="G124" s="29"/>
      <c r="H124" s="29"/>
      <c r="I124" s="29"/>
      <c r="J124" s="29"/>
      <c r="K124" s="29"/>
      <c r="L124" s="29"/>
    </row>
    <row r="125" spans="1:12" ht="15.75" customHeight="1" x14ac:dyDescent="0.2">
      <c r="A125" s="29"/>
      <c r="B125" s="29"/>
      <c r="C125" s="29"/>
      <c r="D125" s="29"/>
      <c r="E125" s="29"/>
      <c r="F125" s="29"/>
      <c r="G125" s="29"/>
      <c r="H125" s="29"/>
      <c r="I125" s="29"/>
      <c r="J125" s="29"/>
      <c r="K125" s="29"/>
      <c r="L125" s="29"/>
    </row>
    <row r="126" spans="1:12" ht="15.75" customHeight="1" x14ac:dyDescent="0.2">
      <c r="A126" s="29"/>
      <c r="B126" s="29"/>
      <c r="C126" s="29"/>
      <c r="D126" s="29"/>
      <c r="E126" s="29"/>
      <c r="F126" s="29"/>
      <c r="G126" s="29"/>
      <c r="H126" s="29"/>
      <c r="I126" s="29"/>
      <c r="J126" s="29"/>
      <c r="K126" s="29"/>
      <c r="L126" s="29"/>
    </row>
    <row r="127" spans="1:12" ht="15.75" customHeight="1" x14ac:dyDescent="0.2">
      <c r="A127" s="29"/>
      <c r="B127" s="29"/>
      <c r="C127" s="29"/>
      <c r="D127" s="29"/>
      <c r="E127" s="29"/>
      <c r="F127" s="29"/>
      <c r="G127" s="29"/>
      <c r="H127" s="29"/>
      <c r="I127" s="29"/>
      <c r="J127" s="29"/>
      <c r="K127" s="29"/>
      <c r="L127" s="29"/>
    </row>
    <row r="128" spans="1:12" ht="15.75" customHeight="1" x14ac:dyDescent="0.2">
      <c r="A128" s="29"/>
      <c r="B128" s="29"/>
      <c r="C128" s="29"/>
      <c r="D128" s="29"/>
      <c r="E128" s="29"/>
      <c r="F128" s="29"/>
      <c r="G128" s="29"/>
      <c r="H128" s="29"/>
      <c r="I128" s="29"/>
      <c r="J128" s="29"/>
      <c r="K128" s="29"/>
      <c r="L128" s="29"/>
    </row>
    <row r="129" spans="1:12" ht="15.75" customHeight="1" x14ac:dyDescent="0.2">
      <c r="A129" s="29"/>
      <c r="B129" s="29"/>
      <c r="C129" s="29"/>
      <c r="D129" s="29"/>
      <c r="E129" s="29"/>
      <c r="F129" s="29"/>
      <c r="G129" s="29"/>
      <c r="H129" s="29"/>
      <c r="I129" s="29"/>
      <c r="J129" s="29"/>
      <c r="K129" s="29"/>
      <c r="L129" s="29"/>
    </row>
    <row r="130" spans="1:12" ht="15.75" customHeight="1" x14ac:dyDescent="0.2">
      <c r="A130" s="29"/>
      <c r="B130" s="29"/>
      <c r="C130" s="29"/>
      <c r="D130" s="29"/>
      <c r="E130" s="29"/>
      <c r="F130" s="29"/>
      <c r="G130" s="29"/>
      <c r="H130" s="29"/>
      <c r="I130" s="29"/>
      <c r="J130" s="29"/>
      <c r="K130" s="29"/>
      <c r="L130" s="29"/>
    </row>
    <row r="131" spans="1:12" ht="15.75" customHeight="1" x14ac:dyDescent="0.2">
      <c r="A131" s="29"/>
      <c r="B131" s="29"/>
      <c r="C131" s="29"/>
      <c r="D131" s="29"/>
      <c r="E131" s="29"/>
      <c r="F131" s="29"/>
      <c r="G131" s="29"/>
      <c r="H131" s="29"/>
      <c r="I131" s="29"/>
      <c r="J131" s="29"/>
      <c r="K131" s="29"/>
      <c r="L131" s="29"/>
    </row>
    <row r="132" spans="1:12" ht="15.75" customHeight="1" x14ac:dyDescent="0.2">
      <c r="A132" s="29"/>
      <c r="B132" s="29"/>
      <c r="C132" s="29"/>
      <c r="D132" s="29"/>
      <c r="E132" s="29"/>
      <c r="F132" s="29"/>
      <c r="G132" s="29"/>
      <c r="H132" s="29"/>
      <c r="I132" s="29"/>
      <c r="J132" s="29"/>
      <c r="K132" s="29"/>
      <c r="L132" s="29"/>
    </row>
    <row r="133" spans="1:12" ht="15.75" customHeight="1" x14ac:dyDescent="0.2">
      <c r="A133" s="29"/>
      <c r="B133" s="29"/>
      <c r="C133" s="29"/>
      <c r="D133" s="29"/>
      <c r="E133" s="29"/>
      <c r="F133" s="29"/>
      <c r="G133" s="29"/>
      <c r="H133" s="29"/>
      <c r="I133" s="29"/>
      <c r="J133" s="29"/>
      <c r="K133" s="29"/>
      <c r="L133" s="29"/>
    </row>
    <row r="134" spans="1:12" ht="15.75" customHeight="1" x14ac:dyDescent="0.2">
      <c r="A134" s="29"/>
      <c r="B134" s="29"/>
      <c r="C134" s="29"/>
      <c r="D134" s="29"/>
      <c r="E134" s="29"/>
      <c r="F134" s="29"/>
      <c r="G134" s="29"/>
      <c r="H134" s="29"/>
      <c r="I134" s="29"/>
      <c r="J134" s="29"/>
      <c r="K134" s="29"/>
      <c r="L134" s="29"/>
    </row>
    <row r="135" spans="1:12" ht="15.75" customHeight="1" x14ac:dyDescent="0.2">
      <c r="A135" s="29"/>
      <c r="B135" s="29"/>
      <c r="C135" s="29"/>
      <c r="D135" s="29"/>
      <c r="E135" s="29"/>
      <c r="F135" s="29"/>
      <c r="G135" s="29"/>
      <c r="H135" s="29"/>
      <c r="I135" s="29"/>
      <c r="J135" s="29"/>
      <c r="K135" s="29"/>
      <c r="L135" s="29"/>
    </row>
    <row r="136" spans="1:12" ht="15.75" customHeight="1" x14ac:dyDescent="0.2">
      <c r="A136" s="29"/>
      <c r="B136" s="29"/>
      <c r="C136" s="29"/>
      <c r="D136" s="29"/>
      <c r="E136" s="29"/>
      <c r="F136" s="29"/>
      <c r="G136" s="29"/>
      <c r="H136" s="29"/>
      <c r="I136" s="29"/>
      <c r="J136" s="29"/>
      <c r="K136" s="29"/>
      <c r="L136" s="29"/>
    </row>
    <row r="137" spans="1:12" ht="15.75" customHeight="1" x14ac:dyDescent="0.2">
      <c r="A137" s="29"/>
      <c r="B137" s="29"/>
      <c r="C137" s="29"/>
      <c r="D137" s="29"/>
      <c r="E137" s="29"/>
      <c r="F137" s="29"/>
      <c r="G137" s="29"/>
      <c r="H137" s="29"/>
      <c r="I137" s="29"/>
      <c r="J137" s="29"/>
      <c r="K137" s="29"/>
      <c r="L137" s="29"/>
    </row>
    <row r="138" spans="1:12" ht="15.75" customHeight="1" x14ac:dyDescent="0.2">
      <c r="A138" s="29"/>
      <c r="B138" s="29"/>
      <c r="C138" s="29"/>
      <c r="D138" s="29"/>
      <c r="E138" s="29"/>
      <c r="F138" s="29"/>
      <c r="G138" s="29"/>
      <c r="H138" s="29"/>
      <c r="I138" s="29"/>
      <c r="J138" s="29"/>
      <c r="K138" s="29"/>
      <c r="L138" s="29"/>
    </row>
    <row r="139" spans="1:12" ht="15.75" customHeight="1" x14ac:dyDescent="0.2">
      <c r="A139" s="29"/>
      <c r="B139" s="29"/>
      <c r="C139" s="29"/>
      <c r="D139" s="29"/>
      <c r="E139" s="29"/>
      <c r="F139" s="29"/>
      <c r="G139" s="29"/>
      <c r="H139" s="29"/>
      <c r="I139" s="29"/>
      <c r="J139" s="29"/>
      <c r="K139" s="29"/>
      <c r="L139" s="29"/>
    </row>
    <row r="140" spans="1:12" ht="15.75" customHeight="1" x14ac:dyDescent="0.2">
      <c r="A140" s="29"/>
      <c r="B140" s="29"/>
      <c r="C140" s="29"/>
      <c r="D140" s="29"/>
      <c r="E140" s="29"/>
      <c r="F140" s="29"/>
      <c r="G140" s="29"/>
      <c r="H140" s="29"/>
      <c r="I140" s="29"/>
      <c r="J140" s="29"/>
      <c r="K140" s="29"/>
      <c r="L140" s="29"/>
    </row>
    <row r="141" spans="1:12" ht="15.75" customHeight="1" x14ac:dyDescent="0.2">
      <c r="A141" s="29"/>
      <c r="B141" s="29"/>
      <c r="C141" s="29"/>
      <c r="D141" s="29"/>
      <c r="E141" s="29"/>
      <c r="F141" s="29"/>
      <c r="G141" s="29"/>
      <c r="H141" s="29"/>
      <c r="I141" s="29"/>
      <c r="J141" s="29"/>
      <c r="K141" s="29"/>
      <c r="L141" s="29"/>
    </row>
    <row r="142" spans="1:12" ht="15.75" customHeight="1" x14ac:dyDescent="0.2">
      <c r="A142" s="29"/>
      <c r="B142" s="29"/>
      <c r="C142" s="29"/>
      <c r="D142" s="29"/>
      <c r="E142" s="29"/>
      <c r="F142" s="29"/>
      <c r="G142" s="29"/>
      <c r="H142" s="29"/>
      <c r="I142" s="29"/>
      <c r="J142" s="29"/>
      <c r="K142" s="29"/>
      <c r="L142" s="29"/>
    </row>
    <row r="143" spans="1:12" ht="15.75" customHeight="1" x14ac:dyDescent="0.2">
      <c r="A143" s="29"/>
      <c r="B143" s="29"/>
      <c r="C143" s="29"/>
      <c r="D143" s="29"/>
      <c r="E143" s="29"/>
      <c r="F143" s="29"/>
      <c r="G143" s="29"/>
      <c r="H143" s="29"/>
      <c r="I143" s="29"/>
      <c r="J143" s="29"/>
      <c r="K143" s="29"/>
      <c r="L143" s="29"/>
    </row>
    <row r="144" spans="1:12" ht="15.75" customHeight="1" x14ac:dyDescent="0.2">
      <c r="A144" s="29"/>
      <c r="B144" s="29"/>
      <c r="C144" s="29"/>
      <c r="D144" s="29"/>
      <c r="E144" s="29"/>
      <c r="F144" s="29"/>
      <c r="G144" s="29"/>
      <c r="H144" s="29"/>
      <c r="I144" s="29"/>
      <c r="J144" s="29"/>
      <c r="K144" s="29"/>
      <c r="L144" s="29"/>
    </row>
    <row r="145" spans="1:12" ht="15.75" customHeight="1" x14ac:dyDescent="0.2">
      <c r="A145" s="29"/>
      <c r="B145" s="29"/>
      <c r="C145" s="29"/>
      <c r="D145" s="29"/>
      <c r="E145" s="29"/>
      <c r="F145" s="29"/>
      <c r="G145" s="29"/>
      <c r="H145" s="29"/>
      <c r="I145" s="29"/>
      <c r="J145" s="29"/>
      <c r="K145" s="29"/>
      <c r="L145" s="29"/>
    </row>
    <row r="146" spans="1:12" ht="15.75" customHeight="1" x14ac:dyDescent="0.2">
      <c r="A146" s="29"/>
      <c r="B146" s="29"/>
      <c r="C146" s="29"/>
      <c r="D146" s="29"/>
      <c r="E146" s="29"/>
      <c r="F146" s="29"/>
      <c r="G146" s="29"/>
      <c r="H146" s="29"/>
      <c r="I146" s="29"/>
      <c r="J146" s="29"/>
      <c r="K146" s="29"/>
      <c r="L146" s="29"/>
    </row>
    <row r="147" spans="1:12" ht="15.75" customHeight="1" x14ac:dyDescent="0.2">
      <c r="A147" s="29"/>
      <c r="B147" s="29"/>
      <c r="C147" s="29"/>
      <c r="D147" s="29"/>
      <c r="E147" s="29"/>
      <c r="F147" s="29"/>
      <c r="G147" s="29"/>
      <c r="H147" s="29"/>
      <c r="I147" s="29"/>
      <c r="J147" s="29"/>
      <c r="K147" s="29"/>
      <c r="L147" s="29"/>
    </row>
    <row r="148" spans="1:12" ht="15.75" customHeight="1" x14ac:dyDescent="0.2">
      <c r="A148" s="29"/>
      <c r="B148" s="29"/>
      <c r="C148" s="29"/>
      <c r="D148" s="29"/>
      <c r="E148" s="29"/>
      <c r="F148" s="29"/>
      <c r="G148" s="29"/>
      <c r="H148" s="29"/>
      <c r="I148" s="29"/>
      <c r="J148" s="29"/>
      <c r="K148" s="29"/>
      <c r="L148" s="29"/>
    </row>
    <row r="149" spans="1:12" ht="15.75" customHeight="1" x14ac:dyDescent="0.2">
      <c r="A149" s="29"/>
      <c r="B149" s="29"/>
      <c r="C149" s="29"/>
      <c r="D149" s="29"/>
      <c r="E149" s="29"/>
      <c r="F149" s="29"/>
      <c r="G149" s="29"/>
      <c r="H149" s="29"/>
      <c r="I149" s="29"/>
      <c r="J149" s="29"/>
      <c r="K149" s="29"/>
      <c r="L149" s="29"/>
    </row>
    <row r="150" spans="1:12" ht="15.75" customHeight="1" x14ac:dyDescent="0.2">
      <c r="A150" s="29"/>
      <c r="B150" s="29"/>
      <c r="C150" s="29"/>
      <c r="D150" s="29"/>
      <c r="E150" s="29"/>
      <c r="F150" s="29"/>
      <c r="G150" s="29"/>
      <c r="H150" s="29"/>
      <c r="I150" s="29"/>
      <c r="J150" s="29"/>
      <c r="K150" s="29"/>
      <c r="L150" s="29"/>
    </row>
    <row r="151" spans="1:12" ht="15.75" customHeight="1" x14ac:dyDescent="0.2">
      <c r="A151" s="29"/>
      <c r="B151" s="29"/>
      <c r="C151" s="29"/>
      <c r="D151" s="29"/>
      <c r="E151" s="29"/>
      <c r="F151" s="29"/>
      <c r="G151" s="29"/>
      <c r="H151" s="29"/>
      <c r="I151" s="29"/>
      <c r="J151" s="29"/>
      <c r="K151" s="29"/>
      <c r="L151" s="29"/>
    </row>
    <row r="152" spans="1:12" ht="15.75" customHeight="1" x14ac:dyDescent="0.2">
      <c r="A152" s="29"/>
      <c r="B152" s="29"/>
      <c r="C152" s="29"/>
      <c r="D152" s="29"/>
      <c r="E152" s="29"/>
      <c r="F152" s="29"/>
      <c r="G152" s="29"/>
      <c r="H152" s="29"/>
      <c r="I152" s="29"/>
      <c r="J152" s="29"/>
      <c r="K152" s="29"/>
      <c r="L152" s="29"/>
    </row>
    <row r="153" spans="1:12" ht="15.75" customHeight="1" x14ac:dyDescent="0.2">
      <c r="A153" s="29"/>
      <c r="B153" s="29"/>
      <c r="C153" s="29"/>
      <c r="D153" s="29"/>
      <c r="E153" s="29"/>
      <c r="F153" s="29"/>
      <c r="G153" s="29"/>
      <c r="H153" s="29"/>
      <c r="I153" s="29"/>
      <c r="J153" s="29"/>
      <c r="K153" s="29"/>
      <c r="L153" s="29"/>
    </row>
    <row r="154" spans="1:12" ht="15.75" customHeight="1" x14ac:dyDescent="0.2">
      <c r="A154" s="29"/>
      <c r="B154" s="29"/>
      <c r="C154" s="29"/>
      <c r="D154" s="29"/>
      <c r="E154" s="29"/>
      <c r="F154" s="29"/>
      <c r="G154" s="29"/>
      <c r="H154" s="29"/>
      <c r="I154" s="29"/>
      <c r="J154" s="29"/>
      <c r="K154" s="29"/>
      <c r="L154" s="29"/>
    </row>
    <row r="155" spans="1:12" ht="15.75" customHeight="1" x14ac:dyDescent="0.2">
      <c r="A155" s="29"/>
      <c r="B155" s="29"/>
      <c r="C155" s="29"/>
      <c r="D155" s="29"/>
      <c r="E155" s="29"/>
      <c r="F155" s="29"/>
      <c r="G155" s="29"/>
      <c r="H155" s="29"/>
      <c r="I155" s="29"/>
      <c r="J155" s="29"/>
      <c r="K155" s="29"/>
      <c r="L155" s="29"/>
    </row>
    <row r="156" spans="1:12" ht="15.75" customHeight="1" x14ac:dyDescent="0.2">
      <c r="A156" s="29"/>
      <c r="B156" s="29"/>
      <c r="C156" s="29"/>
      <c r="D156" s="29"/>
      <c r="E156" s="29"/>
      <c r="F156" s="29"/>
      <c r="G156" s="29"/>
      <c r="H156" s="29"/>
      <c r="I156" s="29"/>
      <c r="J156" s="29"/>
      <c r="K156" s="29"/>
      <c r="L156" s="29"/>
    </row>
    <row r="157" spans="1:12" ht="15.75" customHeight="1" x14ac:dyDescent="0.2">
      <c r="A157" s="29"/>
      <c r="B157" s="29"/>
      <c r="C157" s="29"/>
      <c r="D157" s="29"/>
      <c r="E157" s="29"/>
      <c r="F157" s="29"/>
      <c r="G157" s="29"/>
      <c r="H157" s="29"/>
      <c r="I157" s="29"/>
      <c r="J157" s="29"/>
      <c r="K157" s="29"/>
      <c r="L157" s="29"/>
    </row>
    <row r="158" spans="1:12" ht="15.75" customHeight="1" x14ac:dyDescent="0.2">
      <c r="A158" s="29"/>
      <c r="B158" s="29"/>
      <c r="C158" s="29"/>
      <c r="D158" s="29"/>
      <c r="E158" s="29"/>
      <c r="F158" s="29"/>
      <c r="G158" s="29"/>
      <c r="H158" s="29"/>
      <c r="I158" s="29"/>
      <c r="J158" s="29"/>
      <c r="K158" s="29"/>
      <c r="L158" s="29"/>
    </row>
    <row r="159" spans="1:12" ht="15.75" customHeight="1" x14ac:dyDescent="0.2">
      <c r="A159" s="29"/>
      <c r="B159" s="29"/>
      <c r="C159" s="29"/>
      <c r="D159" s="29"/>
      <c r="E159" s="29"/>
      <c r="F159" s="29"/>
      <c r="G159" s="29"/>
      <c r="H159" s="29"/>
      <c r="I159" s="29"/>
      <c r="J159" s="29"/>
      <c r="K159" s="29"/>
      <c r="L159" s="29"/>
    </row>
    <row r="160" spans="1:12" ht="15.75" customHeight="1" x14ac:dyDescent="0.2">
      <c r="A160" s="29"/>
      <c r="B160" s="29"/>
      <c r="C160" s="29"/>
      <c r="D160" s="29"/>
      <c r="E160" s="29"/>
      <c r="F160" s="29"/>
      <c r="G160" s="29"/>
      <c r="H160" s="29"/>
      <c r="I160" s="29"/>
      <c r="J160" s="29"/>
      <c r="K160" s="29"/>
      <c r="L160" s="29"/>
    </row>
    <row r="161" spans="1:12" ht="15.75" customHeight="1" x14ac:dyDescent="0.2">
      <c r="A161" s="29"/>
      <c r="B161" s="29"/>
      <c r="C161" s="29"/>
      <c r="D161" s="29"/>
      <c r="E161" s="29"/>
      <c r="F161" s="29"/>
      <c r="G161" s="29"/>
      <c r="H161" s="29"/>
      <c r="I161" s="29"/>
      <c r="J161" s="29"/>
      <c r="K161" s="29"/>
      <c r="L161" s="29"/>
    </row>
    <row r="162" spans="1:12" ht="15.75" customHeight="1" x14ac:dyDescent="0.2">
      <c r="A162" s="29"/>
      <c r="B162" s="29"/>
      <c r="C162" s="29"/>
      <c r="D162" s="29"/>
      <c r="E162" s="29"/>
      <c r="F162" s="29"/>
      <c r="G162" s="29"/>
      <c r="H162" s="29"/>
      <c r="I162" s="29"/>
      <c r="J162" s="29"/>
      <c r="K162" s="29"/>
      <c r="L162" s="29"/>
    </row>
    <row r="163" spans="1:12" ht="15.75" customHeight="1" x14ac:dyDescent="0.2">
      <c r="A163" s="29"/>
      <c r="B163" s="29"/>
      <c r="C163" s="29"/>
      <c r="D163" s="29"/>
      <c r="E163" s="29"/>
      <c r="F163" s="29"/>
      <c r="G163" s="29"/>
      <c r="H163" s="29"/>
      <c r="I163" s="29"/>
      <c r="J163" s="29"/>
      <c r="K163" s="29"/>
      <c r="L163" s="29"/>
    </row>
    <row r="164" spans="1:12" ht="15.75" customHeight="1" x14ac:dyDescent="0.2">
      <c r="A164" s="29"/>
      <c r="B164" s="29"/>
      <c r="C164" s="29"/>
      <c r="D164" s="29"/>
      <c r="E164" s="29"/>
      <c r="F164" s="29"/>
      <c r="G164" s="29"/>
      <c r="H164" s="29"/>
      <c r="I164" s="29"/>
      <c r="J164" s="29"/>
      <c r="K164" s="29"/>
      <c r="L164" s="29"/>
    </row>
    <row r="165" spans="1:12" ht="15.75" customHeight="1" x14ac:dyDescent="0.2">
      <c r="A165" s="29"/>
      <c r="B165" s="29"/>
      <c r="C165" s="29"/>
      <c r="D165" s="29"/>
      <c r="E165" s="29"/>
      <c r="F165" s="29"/>
      <c r="G165" s="29"/>
      <c r="H165" s="29"/>
      <c r="I165" s="29"/>
      <c r="J165" s="29"/>
      <c r="K165" s="29"/>
      <c r="L165" s="29"/>
    </row>
    <row r="166" spans="1:12" ht="15.75" customHeight="1" x14ac:dyDescent="0.2">
      <c r="A166" s="29"/>
      <c r="B166" s="29"/>
      <c r="C166" s="29"/>
      <c r="D166" s="29"/>
      <c r="E166" s="29"/>
      <c r="F166" s="29"/>
      <c r="G166" s="29"/>
      <c r="H166" s="29"/>
      <c r="I166" s="29"/>
      <c r="J166" s="29"/>
      <c r="K166" s="29"/>
      <c r="L166" s="29"/>
    </row>
    <row r="167" spans="1:12" ht="15.75" customHeight="1" x14ac:dyDescent="0.2">
      <c r="A167" s="29"/>
      <c r="B167" s="29"/>
      <c r="C167" s="29"/>
      <c r="D167" s="29"/>
      <c r="E167" s="29"/>
      <c r="F167" s="29"/>
      <c r="G167" s="29"/>
      <c r="H167" s="29"/>
      <c r="I167" s="29"/>
      <c r="J167" s="29"/>
      <c r="K167" s="29"/>
      <c r="L167" s="29"/>
    </row>
    <row r="168" spans="1:12" ht="15.75" customHeight="1" x14ac:dyDescent="0.2">
      <c r="A168" s="29"/>
      <c r="B168" s="29"/>
      <c r="C168" s="29"/>
      <c r="D168" s="29"/>
      <c r="E168" s="29"/>
      <c r="F168" s="29"/>
      <c r="G168" s="29"/>
      <c r="H168" s="29"/>
      <c r="I168" s="29"/>
      <c r="J168" s="29"/>
      <c r="K168" s="29"/>
      <c r="L168" s="29"/>
    </row>
    <row r="169" spans="1:12" ht="15.75" customHeight="1" x14ac:dyDescent="0.2">
      <c r="A169" s="29"/>
      <c r="B169" s="29"/>
      <c r="C169" s="29"/>
      <c r="D169" s="29"/>
      <c r="E169" s="29"/>
      <c r="F169" s="29"/>
      <c r="G169" s="29"/>
      <c r="H169" s="29"/>
      <c r="I169" s="29"/>
      <c r="J169" s="29"/>
      <c r="K169" s="29"/>
      <c r="L169" s="29"/>
    </row>
    <row r="170" spans="1:12" ht="15.75" customHeight="1" x14ac:dyDescent="0.2">
      <c r="A170" s="29"/>
      <c r="B170" s="29"/>
      <c r="C170" s="29"/>
      <c r="D170" s="29"/>
      <c r="E170" s="29"/>
      <c r="F170" s="29"/>
      <c r="G170" s="29"/>
      <c r="H170" s="29"/>
      <c r="I170" s="29"/>
      <c r="J170" s="29"/>
      <c r="K170" s="29"/>
      <c r="L170" s="29"/>
    </row>
    <row r="171" spans="1:12" ht="15.75" customHeight="1" x14ac:dyDescent="0.2">
      <c r="A171" s="29"/>
      <c r="B171" s="29"/>
      <c r="C171" s="29"/>
      <c r="D171" s="29"/>
      <c r="E171" s="29"/>
      <c r="F171" s="29"/>
      <c r="G171" s="29"/>
      <c r="H171" s="29"/>
      <c r="I171" s="29"/>
      <c r="J171" s="29"/>
      <c r="K171" s="29"/>
      <c r="L171" s="29"/>
    </row>
    <row r="172" spans="1:12" ht="15.75" customHeight="1" x14ac:dyDescent="0.2">
      <c r="A172" s="29"/>
      <c r="B172" s="29"/>
      <c r="C172" s="29"/>
      <c r="D172" s="29"/>
      <c r="E172" s="29"/>
      <c r="F172" s="29"/>
      <c r="G172" s="29"/>
      <c r="H172" s="29"/>
      <c r="I172" s="29"/>
      <c r="J172" s="29"/>
      <c r="K172" s="29"/>
      <c r="L172" s="29"/>
    </row>
    <row r="173" spans="1:12" ht="15.75" customHeight="1" x14ac:dyDescent="0.2">
      <c r="A173" s="29"/>
      <c r="B173" s="29"/>
      <c r="C173" s="29"/>
      <c r="D173" s="29"/>
      <c r="E173" s="29"/>
      <c r="F173" s="29"/>
      <c r="G173" s="29"/>
      <c r="H173" s="29"/>
      <c r="I173" s="29"/>
      <c r="J173" s="29"/>
      <c r="K173" s="29"/>
      <c r="L173" s="29"/>
    </row>
    <row r="174" spans="1:12" ht="15.75" customHeight="1" x14ac:dyDescent="0.2">
      <c r="A174" s="29"/>
      <c r="B174" s="29"/>
      <c r="C174" s="29"/>
      <c r="D174" s="29"/>
      <c r="E174" s="29"/>
      <c r="F174" s="29"/>
      <c r="G174" s="29"/>
      <c r="H174" s="29"/>
      <c r="I174" s="29"/>
      <c r="J174" s="29"/>
      <c r="K174" s="29"/>
      <c r="L174" s="29"/>
    </row>
    <row r="175" spans="1:12" ht="15.75" customHeight="1" x14ac:dyDescent="0.2">
      <c r="A175" s="29"/>
      <c r="B175" s="29"/>
      <c r="C175" s="29"/>
      <c r="D175" s="29"/>
      <c r="E175" s="29"/>
      <c r="F175" s="29"/>
      <c r="G175" s="29"/>
      <c r="H175" s="29"/>
      <c r="I175" s="29"/>
      <c r="J175" s="29"/>
      <c r="K175" s="29"/>
      <c r="L175" s="29"/>
    </row>
    <row r="176" spans="1:12" ht="15.75" customHeight="1" x14ac:dyDescent="0.2">
      <c r="A176" s="29"/>
      <c r="B176" s="29"/>
      <c r="C176" s="29"/>
      <c r="D176" s="29"/>
      <c r="E176" s="29"/>
      <c r="F176" s="29"/>
      <c r="G176" s="29"/>
      <c r="H176" s="29"/>
      <c r="I176" s="29"/>
      <c r="J176" s="29"/>
      <c r="K176" s="29"/>
      <c r="L176" s="29"/>
    </row>
    <row r="177" spans="1:12" ht="15.75" customHeight="1" x14ac:dyDescent="0.2">
      <c r="A177" s="29"/>
      <c r="B177" s="29"/>
      <c r="C177" s="29"/>
      <c r="D177" s="29"/>
      <c r="E177" s="29"/>
      <c r="F177" s="29"/>
      <c r="G177" s="29"/>
      <c r="H177" s="29"/>
      <c r="I177" s="29"/>
      <c r="J177" s="29"/>
      <c r="K177" s="29"/>
      <c r="L177" s="29"/>
    </row>
    <row r="178" spans="1:12" ht="15.75" customHeight="1" x14ac:dyDescent="0.2">
      <c r="A178" s="29"/>
      <c r="B178" s="29"/>
      <c r="C178" s="29"/>
      <c r="D178" s="29"/>
      <c r="E178" s="29"/>
      <c r="F178" s="29"/>
      <c r="G178" s="29"/>
      <c r="H178" s="29"/>
      <c r="I178" s="29"/>
      <c r="J178" s="29"/>
      <c r="K178" s="29"/>
      <c r="L178" s="29"/>
    </row>
    <row r="179" spans="1:12" ht="15.75" customHeight="1" x14ac:dyDescent="0.2">
      <c r="A179" s="29"/>
      <c r="B179" s="29"/>
      <c r="C179" s="29"/>
      <c r="D179" s="29"/>
      <c r="E179" s="29"/>
      <c r="F179" s="29"/>
      <c r="G179" s="29"/>
      <c r="H179" s="29"/>
      <c r="I179" s="29"/>
      <c r="J179" s="29"/>
      <c r="K179" s="29"/>
      <c r="L179" s="29"/>
    </row>
    <row r="180" spans="1:12" ht="15.75" customHeight="1" x14ac:dyDescent="0.2">
      <c r="A180" s="29"/>
      <c r="B180" s="29"/>
      <c r="C180" s="29"/>
      <c r="D180" s="29"/>
      <c r="E180" s="29"/>
      <c r="F180" s="29"/>
      <c r="G180" s="29"/>
      <c r="H180" s="29"/>
      <c r="I180" s="29"/>
      <c r="J180" s="29"/>
      <c r="K180" s="29"/>
      <c r="L180" s="29"/>
    </row>
    <row r="181" spans="1:12" ht="15.75" customHeight="1" x14ac:dyDescent="0.2">
      <c r="A181" s="29"/>
      <c r="B181" s="29"/>
      <c r="C181" s="29"/>
      <c r="D181" s="29"/>
      <c r="E181" s="29"/>
      <c r="F181" s="29"/>
      <c r="G181" s="29"/>
      <c r="H181" s="29"/>
      <c r="I181" s="29"/>
      <c r="J181" s="29"/>
      <c r="K181" s="29"/>
      <c r="L181" s="29"/>
    </row>
    <row r="182" spans="1:12" ht="15.75" customHeight="1" x14ac:dyDescent="0.2">
      <c r="A182" s="29"/>
      <c r="B182" s="29"/>
      <c r="C182" s="29"/>
      <c r="D182" s="29"/>
      <c r="E182" s="29"/>
      <c r="F182" s="29"/>
      <c r="G182" s="29"/>
      <c r="H182" s="29"/>
      <c r="I182" s="29"/>
      <c r="J182" s="29"/>
      <c r="K182" s="29"/>
      <c r="L182" s="29"/>
    </row>
    <row r="183" spans="1:12" ht="15.75" customHeight="1" x14ac:dyDescent="0.2">
      <c r="A183" s="29"/>
      <c r="B183" s="29"/>
      <c r="C183" s="29"/>
      <c r="D183" s="29"/>
      <c r="E183" s="29"/>
      <c r="F183" s="29"/>
      <c r="G183" s="29"/>
      <c r="H183" s="29"/>
      <c r="I183" s="29"/>
      <c r="J183" s="29"/>
      <c r="K183" s="29"/>
      <c r="L183" s="29"/>
    </row>
    <row r="184" spans="1:12" ht="15.75" customHeight="1" x14ac:dyDescent="0.2">
      <c r="A184" s="29"/>
      <c r="B184" s="29"/>
      <c r="C184" s="29"/>
      <c r="D184" s="29"/>
      <c r="E184" s="29"/>
      <c r="F184" s="29"/>
      <c r="G184" s="29"/>
      <c r="H184" s="29"/>
      <c r="I184" s="29"/>
      <c r="J184" s="29"/>
      <c r="K184" s="29"/>
      <c r="L184" s="29"/>
    </row>
    <row r="185" spans="1:12" ht="15.75" customHeight="1" x14ac:dyDescent="0.2">
      <c r="A185" s="29"/>
      <c r="B185" s="29"/>
      <c r="C185" s="29"/>
      <c r="D185" s="29"/>
      <c r="E185" s="29"/>
      <c r="F185" s="29"/>
      <c r="G185" s="29"/>
      <c r="H185" s="29"/>
      <c r="I185" s="29"/>
      <c r="J185" s="29"/>
      <c r="K185" s="29"/>
      <c r="L185" s="29"/>
    </row>
    <row r="186" spans="1:12" ht="15.75" customHeight="1" x14ac:dyDescent="0.2">
      <c r="A186" s="29"/>
      <c r="B186" s="29"/>
      <c r="C186" s="29"/>
      <c r="D186" s="29"/>
      <c r="E186" s="29"/>
      <c r="F186" s="29"/>
      <c r="G186" s="29"/>
      <c r="H186" s="29"/>
      <c r="I186" s="29"/>
      <c r="J186" s="29"/>
      <c r="K186" s="29"/>
      <c r="L186" s="29"/>
    </row>
    <row r="187" spans="1:12" ht="15.75" customHeight="1" x14ac:dyDescent="0.2">
      <c r="A187" s="29"/>
      <c r="B187" s="29"/>
      <c r="C187" s="29"/>
      <c r="D187" s="29"/>
      <c r="E187" s="29"/>
      <c r="F187" s="29"/>
      <c r="G187" s="29"/>
      <c r="H187" s="29"/>
      <c r="I187" s="29"/>
      <c r="J187" s="29"/>
      <c r="K187" s="29"/>
      <c r="L187" s="29"/>
    </row>
    <row r="188" spans="1:12" ht="15.75" customHeight="1" x14ac:dyDescent="0.2">
      <c r="A188" s="29"/>
      <c r="B188" s="29"/>
      <c r="C188" s="29"/>
      <c r="D188" s="29"/>
      <c r="E188" s="29"/>
      <c r="F188" s="29"/>
      <c r="G188" s="29"/>
      <c r="H188" s="29"/>
      <c r="I188" s="29"/>
      <c r="J188" s="29"/>
      <c r="K188" s="29"/>
      <c r="L188" s="29"/>
    </row>
    <row r="189" spans="1:12" ht="15.75" customHeight="1" x14ac:dyDescent="0.2">
      <c r="A189" s="29"/>
      <c r="B189" s="29"/>
      <c r="C189" s="29"/>
      <c r="D189" s="29"/>
      <c r="E189" s="29"/>
      <c r="F189" s="29"/>
      <c r="G189" s="29"/>
      <c r="H189" s="29"/>
      <c r="I189" s="29"/>
      <c r="J189" s="29"/>
      <c r="K189" s="29"/>
      <c r="L189" s="29"/>
    </row>
    <row r="190" spans="1:12" ht="15.75" customHeight="1" x14ac:dyDescent="0.2">
      <c r="A190" s="29"/>
      <c r="B190" s="29"/>
      <c r="C190" s="29"/>
      <c r="D190" s="29"/>
      <c r="E190" s="29"/>
      <c r="F190" s="29"/>
      <c r="G190" s="29"/>
      <c r="H190" s="29"/>
      <c r="I190" s="29"/>
      <c r="J190" s="29"/>
      <c r="K190" s="29"/>
      <c r="L190" s="29"/>
    </row>
    <row r="191" spans="1:12" ht="15.75" customHeight="1" x14ac:dyDescent="0.2">
      <c r="A191" s="29"/>
      <c r="B191" s="29"/>
      <c r="C191" s="29"/>
      <c r="D191" s="29"/>
      <c r="E191" s="29"/>
      <c r="F191" s="29"/>
      <c r="G191" s="29"/>
      <c r="H191" s="29"/>
      <c r="I191" s="29"/>
      <c r="J191" s="29"/>
      <c r="K191" s="29"/>
      <c r="L191" s="29"/>
    </row>
    <row r="192" spans="1:12" ht="15.75" customHeight="1" x14ac:dyDescent="0.2">
      <c r="A192" s="29"/>
      <c r="B192" s="29"/>
      <c r="C192" s="29"/>
      <c r="D192" s="29"/>
      <c r="E192" s="29"/>
      <c r="F192" s="29"/>
      <c r="G192" s="29"/>
      <c r="H192" s="29"/>
      <c r="I192" s="29"/>
      <c r="J192" s="29"/>
      <c r="K192" s="29"/>
      <c r="L192" s="29"/>
    </row>
    <row r="193" spans="1:12" ht="15.75" customHeight="1" x14ac:dyDescent="0.2">
      <c r="A193" s="29"/>
      <c r="B193" s="29"/>
      <c r="C193" s="29"/>
      <c r="D193" s="29"/>
      <c r="E193" s="29"/>
      <c r="F193" s="29"/>
      <c r="G193" s="29"/>
      <c r="H193" s="29"/>
      <c r="I193" s="29"/>
      <c r="J193" s="29"/>
      <c r="K193" s="29"/>
      <c r="L193" s="29"/>
    </row>
    <row r="194" spans="1:12" ht="15.75" customHeight="1" x14ac:dyDescent="0.2">
      <c r="A194" s="29"/>
      <c r="B194" s="29"/>
      <c r="C194" s="29"/>
      <c r="D194" s="29"/>
      <c r="E194" s="29"/>
      <c r="F194" s="29"/>
      <c r="G194" s="29"/>
      <c r="H194" s="29"/>
      <c r="I194" s="29"/>
      <c r="J194" s="29"/>
      <c r="K194" s="29"/>
      <c r="L194" s="29"/>
    </row>
    <row r="195" spans="1:12" ht="15.75" customHeight="1" x14ac:dyDescent="0.2">
      <c r="A195" s="29"/>
      <c r="B195" s="29"/>
      <c r="C195" s="29"/>
      <c r="D195" s="29"/>
      <c r="E195" s="29"/>
      <c r="F195" s="29"/>
      <c r="G195" s="29"/>
      <c r="H195" s="29"/>
      <c r="I195" s="29"/>
      <c r="J195" s="29"/>
      <c r="K195" s="29"/>
      <c r="L195" s="29"/>
    </row>
    <row r="196" spans="1:12" ht="15.75" customHeight="1" x14ac:dyDescent="0.2">
      <c r="A196" s="29"/>
      <c r="B196" s="29"/>
      <c r="C196" s="29"/>
      <c r="D196" s="29"/>
      <c r="E196" s="29"/>
      <c r="F196" s="29"/>
      <c r="G196" s="29"/>
      <c r="H196" s="29"/>
      <c r="I196" s="29"/>
      <c r="J196" s="29"/>
      <c r="K196" s="29"/>
      <c r="L196" s="29"/>
    </row>
    <row r="197" spans="1:12" ht="15.75" customHeight="1" x14ac:dyDescent="0.2">
      <c r="A197" s="29"/>
      <c r="B197" s="29"/>
      <c r="C197" s="29"/>
      <c r="D197" s="29"/>
      <c r="E197" s="29"/>
      <c r="F197" s="29"/>
      <c r="G197" s="29"/>
      <c r="H197" s="29"/>
      <c r="I197" s="29"/>
      <c r="J197" s="29"/>
      <c r="K197" s="29"/>
      <c r="L197" s="29"/>
    </row>
    <row r="198" spans="1:12" ht="15.75" customHeight="1" x14ac:dyDescent="0.2">
      <c r="A198" s="29"/>
      <c r="B198" s="29"/>
      <c r="C198" s="29"/>
      <c r="D198" s="29"/>
      <c r="E198" s="29"/>
      <c r="F198" s="29"/>
      <c r="G198" s="29"/>
      <c r="H198" s="29"/>
      <c r="I198" s="29"/>
      <c r="J198" s="29"/>
      <c r="K198" s="29"/>
      <c r="L198" s="29"/>
    </row>
    <row r="199" spans="1:12" ht="15.75" customHeight="1" x14ac:dyDescent="0.2">
      <c r="A199" s="29"/>
      <c r="B199" s="29"/>
      <c r="C199" s="29"/>
      <c r="D199" s="29"/>
      <c r="E199" s="29"/>
      <c r="F199" s="29"/>
      <c r="G199" s="29"/>
      <c r="H199" s="29"/>
      <c r="I199" s="29"/>
      <c r="J199" s="29"/>
      <c r="K199" s="29"/>
      <c r="L199" s="29"/>
    </row>
    <row r="200" spans="1:12" ht="15.75" customHeight="1" x14ac:dyDescent="0.2">
      <c r="A200" s="29"/>
      <c r="B200" s="29"/>
      <c r="C200" s="29"/>
      <c r="D200" s="29"/>
      <c r="E200" s="29"/>
      <c r="F200" s="29"/>
      <c r="G200" s="29"/>
      <c r="H200" s="29"/>
      <c r="I200" s="29"/>
      <c r="J200" s="29"/>
      <c r="K200" s="29"/>
      <c r="L200" s="29"/>
    </row>
    <row r="201" spans="1:12" ht="15.75" customHeight="1" x14ac:dyDescent="0.2">
      <c r="A201" s="29"/>
      <c r="B201" s="29"/>
      <c r="C201" s="29"/>
      <c r="D201" s="29"/>
      <c r="E201" s="29"/>
      <c r="F201" s="29"/>
      <c r="G201" s="29"/>
      <c r="H201" s="29"/>
      <c r="I201" s="29"/>
      <c r="J201" s="29"/>
      <c r="K201" s="29"/>
      <c r="L201" s="29"/>
    </row>
    <row r="202" spans="1:12" ht="15.75" customHeight="1" x14ac:dyDescent="0.2">
      <c r="A202" s="29"/>
      <c r="B202" s="29"/>
      <c r="C202" s="29"/>
      <c r="D202" s="29"/>
      <c r="E202" s="29"/>
      <c r="F202" s="29"/>
      <c r="G202" s="29"/>
      <c r="H202" s="29"/>
      <c r="I202" s="29"/>
      <c r="J202" s="29"/>
      <c r="K202" s="29"/>
      <c r="L202" s="29"/>
    </row>
    <row r="203" spans="1:12" ht="15.75" customHeight="1" x14ac:dyDescent="0.2">
      <c r="A203" s="29"/>
      <c r="B203" s="29"/>
      <c r="C203" s="29"/>
      <c r="D203" s="29"/>
      <c r="E203" s="29"/>
      <c r="F203" s="29"/>
      <c r="G203" s="29"/>
      <c r="H203" s="29"/>
      <c r="I203" s="29"/>
      <c r="J203" s="29"/>
      <c r="K203" s="29"/>
      <c r="L203" s="29"/>
    </row>
    <row r="204" spans="1:12" ht="15.75" customHeight="1" x14ac:dyDescent="0.2">
      <c r="A204" s="29"/>
      <c r="B204" s="29"/>
      <c r="C204" s="29"/>
      <c r="D204" s="29"/>
      <c r="E204" s="29"/>
      <c r="F204" s="29"/>
      <c r="G204" s="29"/>
      <c r="H204" s="29"/>
      <c r="I204" s="29"/>
      <c r="J204" s="29"/>
      <c r="K204" s="29"/>
      <c r="L204" s="29"/>
    </row>
    <row r="205" spans="1:12" ht="15.75" customHeight="1" x14ac:dyDescent="0.2">
      <c r="A205" s="29"/>
      <c r="B205" s="29"/>
      <c r="C205" s="29"/>
      <c r="D205" s="29"/>
      <c r="E205" s="29"/>
      <c r="F205" s="29"/>
      <c r="G205" s="29"/>
      <c r="H205" s="29"/>
      <c r="I205" s="29"/>
      <c r="J205" s="29"/>
      <c r="K205" s="29"/>
      <c r="L205" s="29"/>
    </row>
    <row r="206" spans="1:12" ht="15.75" customHeight="1" x14ac:dyDescent="0.2">
      <c r="A206" s="29"/>
      <c r="B206" s="29"/>
      <c r="C206" s="29"/>
      <c r="D206" s="29"/>
      <c r="E206" s="29"/>
      <c r="F206" s="29"/>
      <c r="G206" s="29"/>
      <c r="H206" s="29"/>
      <c r="I206" s="29"/>
      <c r="J206" s="29"/>
      <c r="K206" s="29"/>
      <c r="L206" s="29"/>
    </row>
    <row r="207" spans="1:12" ht="15.75" customHeight="1" x14ac:dyDescent="0.2">
      <c r="A207" s="29"/>
      <c r="B207" s="29"/>
      <c r="C207" s="29"/>
      <c r="D207" s="29"/>
      <c r="E207" s="29"/>
      <c r="F207" s="29"/>
      <c r="G207" s="29"/>
      <c r="H207" s="29"/>
      <c r="I207" s="29"/>
      <c r="J207" s="29"/>
      <c r="K207" s="29"/>
      <c r="L207" s="29"/>
    </row>
    <row r="208" spans="1:12" ht="15.75" customHeight="1" x14ac:dyDescent="0.2">
      <c r="A208" s="29"/>
      <c r="B208" s="29"/>
      <c r="C208" s="29"/>
      <c r="D208" s="29"/>
      <c r="E208" s="29"/>
      <c r="F208" s="29"/>
      <c r="G208" s="29"/>
      <c r="H208" s="29"/>
      <c r="I208" s="29"/>
      <c r="J208" s="29"/>
      <c r="K208" s="29"/>
      <c r="L208" s="29"/>
    </row>
    <row r="209" spans="1:12" ht="15.75" customHeight="1" x14ac:dyDescent="0.2">
      <c r="A209" s="29"/>
      <c r="B209" s="29"/>
      <c r="C209" s="29"/>
      <c r="D209" s="29"/>
      <c r="E209" s="29"/>
      <c r="F209" s="29"/>
      <c r="G209" s="29"/>
      <c r="H209" s="29"/>
      <c r="I209" s="29"/>
      <c r="J209" s="29"/>
      <c r="K209" s="29"/>
      <c r="L209" s="29"/>
    </row>
    <row r="210" spans="1:12" ht="15.75" customHeight="1" x14ac:dyDescent="0.2">
      <c r="A210" s="29"/>
      <c r="B210" s="29"/>
      <c r="C210" s="29"/>
      <c r="D210" s="29"/>
      <c r="E210" s="29"/>
      <c r="F210" s="29"/>
      <c r="G210" s="29"/>
      <c r="H210" s="29"/>
      <c r="I210" s="29"/>
      <c r="J210" s="29"/>
      <c r="K210" s="29"/>
      <c r="L210" s="29"/>
    </row>
    <row r="211" spans="1:12" ht="15.75" customHeight="1" x14ac:dyDescent="0.2">
      <c r="A211" s="29"/>
      <c r="B211" s="29"/>
      <c r="C211" s="29"/>
      <c r="D211" s="29"/>
      <c r="E211" s="29"/>
      <c r="F211" s="29"/>
      <c r="G211" s="29"/>
      <c r="H211" s="29"/>
      <c r="I211" s="29"/>
      <c r="J211" s="29"/>
      <c r="K211" s="29"/>
      <c r="L211" s="29"/>
    </row>
    <row r="212" spans="1:12" ht="15.75" customHeight="1" x14ac:dyDescent="0.2">
      <c r="A212" s="29"/>
      <c r="B212" s="29"/>
      <c r="C212" s="29"/>
      <c r="D212" s="29"/>
      <c r="E212" s="29"/>
      <c r="F212" s="29"/>
      <c r="G212" s="29"/>
      <c r="H212" s="29"/>
      <c r="I212" s="29"/>
      <c r="J212" s="29"/>
      <c r="K212" s="29"/>
      <c r="L212" s="29"/>
    </row>
    <row r="213" spans="1:12" ht="15.75" customHeight="1" x14ac:dyDescent="0.2">
      <c r="A213" s="29"/>
      <c r="B213" s="29"/>
      <c r="C213" s="29"/>
      <c r="D213" s="29"/>
      <c r="E213" s="29"/>
      <c r="F213" s="29"/>
      <c r="G213" s="29"/>
      <c r="H213" s="29"/>
      <c r="I213" s="29"/>
      <c r="J213" s="29"/>
      <c r="K213" s="29"/>
      <c r="L213" s="29"/>
    </row>
    <row r="214" spans="1:12" ht="15.75" customHeight="1" x14ac:dyDescent="0.2">
      <c r="A214" s="29"/>
      <c r="B214" s="29"/>
      <c r="C214" s="29"/>
      <c r="D214" s="29"/>
      <c r="E214" s="29"/>
      <c r="F214" s="29"/>
      <c r="G214" s="29"/>
      <c r="H214" s="29"/>
      <c r="I214" s="29"/>
      <c r="J214" s="29"/>
      <c r="K214" s="29"/>
      <c r="L214" s="29"/>
    </row>
    <row r="215" spans="1:12" ht="15.75" customHeight="1" x14ac:dyDescent="0.2">
      <c r="A215" s="29"/>
      <c r="B215" s="29"/>
      <c r="C215" s="29"/>
      <c r="D215" s="29"/>
      <c r="E215" s="29"/>
      <c r="F215" s="29"/>
      <c r="G215" s="29"/>
      <c r="H215" s="29"/>
      <c r="I215" s="29"/>
      <c r="J215" s="29"/>
      <c r="K215" s="29"/>
      <c r="L215" s="29"/>
    </row>
    <row r="216" spans="1:12" ht="15.75" customHeight="1" x14ac:dyDescent="0.2">
      <c r="A216" s="29"/>
      <c r="B216" s="29"/>
      <c r="C216" s="29"/>
      <c r="D216" s="29"/>
      <c r="E216" s="29"/>
      <c r="F216" s="29"/>
      <c r="G216" s="29"/>
      <c r="H216" s="29"/>
      <c r="I216" s="29"/>
      <c r="J216" s="29"/>
      <c r="K216" s="29"/>
      <c r="L216" s="29"/>
    </row>
    <row r="217" spans="1:12" ht="15.75" customHeight="1" x14ac:dyDescent="0.2">
      <c r="A217" s="29"/>
      <c r="B217" s="29"/>
      <c r="C217" s="29"/>
      <c r="D217" s="29"/>
      <c r="E217" s="29"/>
      <c r="F217" s="29"/>
      <c r="G217" s="29"/>
      <c r="H217" s="29"/>
      <c r="I217" s="29"/>
      <c r="J217" s="29"/>
      <c r="K217" s="29"/>
      <c r="L217" s="29"/>
    </row>
    <row r="218" spans="1:12" ht="15.75" customHeight="1" x14ac:dyDescent="0.2">
      <c r="A218" s="29"/>
      <c r="B218" s="29"/>
      <c r="C218" s="29"/>
      <c r="D218" s="29"/>
      <c r="E218" s="29"/>
      <c r="F218" s="29"/>
      <c r="G218" s="29"/>
      <c r="H218" s="29"/>
      <c r="I218" s="29"/>
      <c r="J218" s="29"/>
      <c r="K218" s="29"/>
      <c r="L218" s="29"/>
    </row>
    <row r="219" spans="1:12" ht="15.75" customHeight="1" x14ac:dyDescent="0.2">
      <c r="A219" s="29"/>
      <c r="B219" s="29"/>
      <c r="C219" s="29"/>
      <c r="D219" s="29"/>
      <c r="E219" s="29"/>
      <c r="F219" s="29"/>
      <c r="G219" s="29"/>
      <c r="H219" s="29"/>
      <c r="I219" s="29"/>
      <c r="J219" s="29"/>
      <c r="K219" s="29"/>
      <c r="L219" s="29"/>
    </row>
    <row r="220" spans="1:12" ht="15.75" customHeight="1" x14ac:dyDescent="0.2">
      <c r="A220" s="29"/>
      <c r="B220" s="29"/>
      <c r="C220" s="29"/>
      <c r="D220" s="29"/>
      <c r="E220" s="29"/>
      <c r="F220" s="29"/>
      <c r="G220" s="29"/>
      <c r="H220" s="29"/>
      <c r="I220" s="29"/>
      <c r="J220" s="29"/>
      <c r="K220" s="29"/>
      <c r="L220" s="29"/>
    </row>
    <row r="221" spans="1:12" ht="15.75" customHeight="1" x14ac:dyDescent="0.2">
      <c r="A221" s="29"/>
      <c r="B221" s="29"/>
      <c r="C221" s="29"/>
      <c r="D221" s="29"/>
      <c r="E221" s="29"/>
      <c r="F221" s="29"/>
      <c r="G221" s="29"/>
      <c r="H221" s="29"/>
      <c r="I221" s="29"/>
      <c r="J221" s="29"/>
      <c r="K221" s="29"/>
      <c r="L221" s="29"/>
    </row>
    <row r="222" spans="1:12" ht="15.75" customHeight="1" x14ac:dyDescent="0.2">
      <c r="A222" s="29"/>
      <c r="B222" s="29"/>
      <c r="C222" s="29"/>
      <c r="D222" s="29"/>
      <c r="E222" s="29"/>
      <c r="F222" s="29"/>
      <c r="G222" s="29"/>
      <c r="H222" s="29"/>
      <c r="I222" s="29"/>
      <c r="J222" s="29"/>
      <c r="K222" s="29"/>
      <c r="L222" s="29"/>
    </row>
    <row r="223" spans="1:12" ht="15.75" customHeight="1" x14ac:dyDescent="0.2">
      <c r="A223" s="29"/>
      <c r="B223" s="29"/>
      <c r="C223" s="29"/>
      <c r="D223" s="29"/>
      <c r="E223" s="29"/>
      <c r="F223" s="29"/>
      <c r="G223" s="29"/>
      <c r="H223" s="29"/>
      <c r="I223" s="29"/>
      <c r="J223" s="29"/>
      <c r="K223" s="29"/>
      <c r="L223" s="29"/>
    </row>
    <row r="224" spans="1:12" ht="15.75" customHeight="1" x14ac:dyDescent="0.2">
      <c r="A224" s="29"/>
      <c r="B224" s="29"/>
      <c r="C224" s="29"/>
      <c r="D224" s="29"/>
      <c r="E224" s="29"/>
      <c r="F224" s="29"/>
      <c r="G224" s="29"/>
      <c r="H224" s="29"/>
      <c r="I224" s="29"/>
      <c r="J224" s="29"/>
      <c r="K224" s="29"/>
      <c r="L224" s="29"/>
    </row>
    <row r="225" spans="1:12" ht="15.75" customHeight="1" x14ac:dyDescent="0.2">
      <c r="A225" s="29"/>
      <c r="B225" s="29"/>
      <c r="C225" s="29"/>
      <c r="D225" s="29"/>
      <c r="E225" s="29"/>
      <c r="F225" s="29"/>
      <c r="G225" s="29"/>
      <c r="H225" s="29"/>
      <c r="I225" s="29"/>
      <c r="J225" s="29"/>
      <c r="K225" s="29"/>
      <c r="L225" s="29"/>
    </row>
    <row r="226" spans="1:12" ht="15.75" customHeight="1" x14ac:dyDescent="0.2">
      <c r="A226" s="29"/>
      <c r="B226" s="29"/>
      <c r="C226" s="29"/>
      <c r="D226" s="29"/>
      <c r="E226" s="29"/>
      <c r="F226" s="29"/>
      <c r="G226" s="29"/>
      <c r="H226" s="29"/>
      <c r="I226" s="29"/>
      <c r="J226" s="29"/>
      <c r="K226" s="29"/>
      <c r="L226" s="29"/>
    </row>
    <row r="227" spans="1:12" ht="15.75" customHeight="1" x14ac:dyDescent="0.2">
      <c r="A227" s="29"/>
      <c r="B227" s="29"/>
      <c r="C227" s="29"/>
      <c r="D227" s="29"/>
      <c r="E227" s="29"/>
      <c r="F227" s="29"/>
      <c r="G227" s="29"/>
      <c r="H227" s="29"/>
      <c r="I227" s="29"/>
      <c r="J227" s="29"/>
      <c r="K227" s="29"/>
      <c r="L227" s="29"/>
    </row>
    <row r="228" spans="1:12" ht="15.75" customHeight="1" x14ac:dyDescent="0.2">
      <c r="A228" s="29"/>
      <c r="B228" s="29"/>
      <c r="C228" s="29"/>
      <c r="D228" s="29"/>
      <c r="E228" s="29"/>
      <c r="F228" s="29"/>
      <c r="G228" s="29"/>
      <c r="H228" s="29"/>
      <c r="I228" s="29"/>
      <c r="J228" s="29"/>
      <c r="K228" s="29"/>
      <c r="L228" s="29"/>
    </row>
    <row r="229" spans="1:12" ht="15.75" customHeight="1" x14ac:dyDescent="0.2">
      <c r="A229" s="29"/>
      <c r="B229" s="29"/>
      <c r="C229" s="29"/>
      <c r="D229" s="29"/>
      <c r="E229" s="29"/>
      <c r="F229" s="29"/>
      <c r="G229" s="29"/>
      <c r="H229" s="29"/>
      <c r="I229" s="29"/>
      <c r="J229" s="29"/>
      <c r="K229" s="29"/>
      <c r="L229" s="29"/>
    </row>
    <row r="230" spans="1:12" ht="15.75" customHeight="1" x14ac:dyDescent="0.2">
      <c r="A230" s="29"/>
      <c r="B230" s="29"/>
      <c r="C230" s="29"/>
      <c r="D230" s="29"/>
      <c r="E230" s="29"/>
      <c r="F230" s="29"/>
      <c r="G230" s="29"/>
      <c r="H230" s="29"/>
      <c r="I230" s="29"/>
      <c r="J230" s="29"/>
      <c r="K230" s="29"/>
      <c r="L230" s="29"/>
    </row>
    <row r="231" spans="1:12" ht="15.75" customHeight="1" x14ac:dyDescent="0.2">
      <c r="A231" s="29"/>
      <c r="B231" s="29"/>
      <c r="C231" s="29"/>
      <c r="D231" s="29"/>
      <c r="E231" s="29"/>
      <c r="F231" s="29"/>
      <c r="G231" s="29"/>
      <c r="H231" s="29"/>
      <c r="I231" s="29"/>
      <c r="J231" s="29"/>
      <c r="K231" s="29"/>
      <c r="L231" s="29"/>
    </row>
    <row r="232" spans="1:12" ht="15.75" customHeight="1" x14ac:dyDescent="0.2">
      <c r="A232" s="29"/>
      <c r="B232" s="29"/>
      <c r="C232" s="29"/>
      <c r="D232" s="29"/>
      <c r="E232" s="29"/>
      <c r="F232" s="29"/>
      <c r="G232" s="29"/>
      <c r="H232" s="29"/>
      <c r="I232" s="29"/>
      <c r="J232" s="29"/>
      <c r="K232" s="29"/>
      <c r="L232" s="29"/>
    </row>
    <row r="233" spans="1:12" ht="15.75" customHeight="1" x14ac:dyDescent="0.2">
      <c r="A233" s="29"/>
      <c r="B233" s="29"/>
      <c r="C233" s="29"/>
      <c r="D233" s="29"/>
      <c r="E233" s="29"/>
      <c r="F233" s="29"/>
      <c r="G233" s="29"/>
      <c r="H233" s="29"/>
      <c r="I233" s="29"/>
      <c r="J233" s="29"/>
      <c r="K233" s="29"/>
      <c r="L233" s="29"/>
    </row>
    <row r="234" spans="1:12" ht="15.75" customHeight="1" x14ac:dyDescent="0.2">
      <c r="A234" s="29"/>
      <c r="B234" s="29"/>
      <c r="C234" s="29"/>
      <c r="D234" s="29"/>
      <c r="E234" s="29"/>
      <c r="F234" s="29"/>
      <c r="G234" s="29"/>
      <c r="H234" s="29"/>
      <c r="I234" s="29"/>
      <c r="J234" s="29"/>
      <c r="K234" s="29"/>
      <c r="L234" s="29"/>
    </row>
    <row r="235" spans="1:12" ht="15.75" customHeight="1" x14ac:dyDescent="0.2">
      <c r="A235" s="29"/>
      <c r="B235" s="29"/>
      <c r="C235" s="29"/>
      <c r="D235" s="29"/>
      <c r="E235" s="29"/>
      <c r="F235" s="29"/>
      <c r="G235" s="29"/>
      <c r="H235" s="29"/>
      <c r="I235" s="29"/>
      <c r="J235" s="29"/>
      <c r="K235" s="29"/>
      <c r="L235" s="29"/>
    </row>
    <row r="236" spans="1:12" ht="15.75" customHeight="1" x14ac:dyDescent="0.2">
      <c r="A236" s="29"/>
      <c r="B236" s="29"/>
      <c r="C236" s="29"/>
      <c r="D236" s="29"/>
      <c r="E236" s="29"/>
      <c r="F236" s="29"/>
      <c r="G236" s="29"/>
      <c r="H236" s="29"/>
      <c r="I236" s="29"/>
      <c r="J236" s="29"/>
      <c r="K236" s="29"/>
      <c r="L236" s="29"/>
    </row>
    <row r="237" spans="1:12" ht="15.75" customHeight="1" x14ac:dyDescent="0.2">
      <c r="A237" s="29"/>
      <c r="B237" s="29"/>
      <c r="C237" s="29"/>
      <c r="D237" s="29"/>
      <c r="E237" s="29"/>
      <c r="F237" s="29"/>
      <c r="G237" s="29"/>
      <c r="H237" s="29"/>
      <c r="I237" s="29"/>
      <c r="J237" s="29"/>
      <c r="K237" s="29"/>
      <c r="L237" s="29"/>
    </row>
    <row r="238" spans="1:12" ht="15.75" customHeight="1" x14ac:dyDescent="0.2">
      <c r="A238" s="29"/>
      <c r="B238" s="29"/>
      <c r="C238" s="29"/>
      <c r="D238" s="29"/>
      <c r="E238" s="29"/>
      <c r="F238" s="29"/>
      <c r="G238" s="29"/>
      <c r="H238" s="29"/>
      <c r="I238" s="29"/>
      <c r="J238" s="29"/>
      <c r="K238" s="29"/>
      <c r="L238" s="29"/>
    </row>
    <row r="239" spans="1:12" ht="15.75" customHeight="1" x14ac:dyDescent="0.2">
      <c r="A239" s="29"/>
      <c r="B239" s="29"/>
      <c r="C239" s="29"/>
      <c r="D239" s="29"/>
      <c r="E239" s="29"/>
      <c r="F239" s="29"/>
      <c r="G239" s="29"/>
      <c r="H239" s="29"/>
      <c r="I239" s="29"/>
      <c r="J239" s="29"/>
      <c r="K239" s="29"/>
      <c r="L239" s="29"/>
    </row>
    <row r="240" spans="1:12" ht="15.75" customHeight="1" x14ac:dyDescent="0.2">
      <c r="A240" s="29"/>
      <c r="B240" s="29"/>
      <c r="C240" s="29"/>
      <c r="D240" s="29"/>
      <c r="E240" s="29"/>
      <c r="F240" s="29"/>
      <c r="G240" s="29"/>
      <c r="H240" s="29"/>
      <c r="I240" s="29"/>
      <c r="J240" s="29"/>
      <c r="K240" s="29"/>
      <c r="L240" s="29"/>
    </row>
    <row r="241" spans="1:12" ht="15.75" customHeight="1" x14ac:dyDescent="0.2">
      <c r="A241" s="29"/>
      <c r="B241" s="29"/>
      <c r="C241" s="29"/>
      <c r="D241" s="29"/>
      <c r="E241" s="29"/>
      <c r="F241" s="29"/>
      <c r="G241" s="29"/>
      <c r="H241" s="29"/>
      <c r="I241" s="29"/>
      <c r="J241" s="29"/>
      <c r="K241" s="29"/>
      <c r="L241" s="29"/>
    </row>
    <row r="242" spans="1:12" ht="15.75" customHeight="1" x14ac:dyDescent="0.2">
      <c r="A242" s="29"/>
      <c r="B242" s="29"/>
      <c r="C242" s="29"/>
      <c r="D242" s="29"/>
      <c r="E242" s="29"/>
      <c r="F242" s="29"/>
      <c r="G242" s="29"/>
      <c r="H242" s="29"/>
      <c r="I242" s="29"/>
      <c r="J242" s="29"/>
      <c r="K242" s="29"/>
      <c r="L242" s="29"/>
    </row>
    <row r="243" spans="1:12" ht="15.75" customHeight="1" x14ac:dyDescent="0.2">
      <c r="A243" s="29"/>
      <c r="B243" s="29"/>
      <c r="C243" s="29"/>
      <c r="D243" s="29"/>
      <c r="E243" s="29"/>
      <c r="F243" s="29"/>
      <c r="G243" s="29"/>
      <c r="H243" s="29"/>
      <c r="I243" s="29"/>
      <c r="J243" s="29"/>
      <c r="K243" s="29"/>
      <c r="L243" s="29"/>
    </row>
    <row r="244" spans="1:12" ht="15.75" customHeight="1" x14ac:dyDescent="0.2">
      <c r="A244" s="29"/>
      <c r="B244" s="29"/>
      <c r="C244" s="29"/>
      <c r="D244" s="29"/>
      <c r="E244" s="29"/>
      <c r="F244" s="29"/>
      <c r="G244" s="29"/>
      <c r="H244" s="29"/>
      <c r="I244" s="29"/>
      <c r="J244" s="29"/>
      <c r="K244" s="29"/>
      <c r="L244" s="29"/>
    </row>
    <row r="245" spans="1:12" ht="15.75" customHeight="1" x14ac:dyDescent="0.2">
      <c r="A245" s="29"/>
      <c r="B245" s="29"/>
      <c r="C245" s="29"/>
      <c r="D245" s="29"/>
      <c r="E245" s="29"/>
      <c r="F245" s="29"/>
      <c r="G245" s="29"/>
      <c r="H245" s="29"/>
      <c r="I245" s="29"/>
      <c r="J245" s="29"/>
      <c r="K245" s="29"/>
      <c r="L245" s="29"/>
    </row>
    <row r="246" spans="1:12" ht="15.75" customHeight="1" x14ac:dyDescent="0.2">
      <c r="A246" s="29"/>
      <c r="B246" s="29"/>
      <c r="C246" s="29"/>
      <c r="D246" s="29"/>
      <c r="E246" s="29"/>
      <c r="F246" s="29"/>
      <c r="G246" s="29"/>
      <c r="H246" s="29"/>
      <c r="I246" s="29"/>
      <c r="J246" s="29"/>
      <c r="K246" s="29"/>
      <c r="L246" s="29"/>
    </row>
    <row r="247" spans="1:12" ht="15.75" customHeight="1" x14ac:dyDescent="0.2">
      <c r="A247" s="29"/>
      <c r="B247" s="29"/>
      <c r="C247" s="29"/>
      <c r="D247" s="29"/>
      <c r="E247" s="29"/>
      <c r="F247" s="29"/>
      <c r="G247" s="29"/>
      <c r="H247" s="29"/>
      <c r="I247" s="29"/>
      <c r="J247" s="29"/>
      <c r="K247" s="29"/>
      <c r="L247" s="29"/>
    </row>
    <row r="248" spans="1:12" ht="15.75" customHeight="1" x14ac:dyDescent="0.2">
      <c r="A248" s="29"/>
      <c r="B248" s="29"/>
      <c r="C248" s="29"/>
      <c r="D248" s="29"/>
      <c r="E248" s="29"/>
      <c r="F248" s="29"/>
      <c r="G248" s="29"/>
      <c r="H248" s="29"/>
      <c r="I248" s="29"/>
      <c r="J248" s="29"/>
      <c r="K248" s="29"/>
      <c r="L248" s="29"/>
    </row>
    <row r="249" spans="1:12" ht="15.75" customHeight="1" x14ac:dyDescent="0.2">
      <c r="A249" s="29"/>
      <c r="B249" s="29"/>
      <c r="C249" s="29"/>
      <c r="D249" s="29"/>
      <c r="E249" s="29"/>
      <c r="F249" s="29"/>
      <c r="G249" s="29"/>
      <c r="H249" s="29"/>
      <c r="I249" s="29"/>
      <c r="J249" s="29"/>
      <c r="K249" s="29"/>
      <c r="L249" s="29"/>
    </row>
    <row r="250" spans="1:12" ht="15.75" customHeight="1" x14ac:dyDescent="0.2">
      <c r="A250" s="29"/>
      <c r="B250" s="29"/>
      <c r="C250" s="29"/>
      <c r="D250" s="29"/>
      <c r="E250" s="29"/>
      <c r="F250" s="29"/>
      <c r="G250" s="29"/>
      <c r="H250" s="29"/>
      <c r="I250" s="29"/>
      <c r="J250" s="29"/>
      <c r="K250" s="29"/>
      <c r="L250" s="29"/>
    </row>
    <row r="251" spans="1:12" ht="15.75" customHeight="1" x14ac:dyDescent="0.2">
      <c r="A251" s="29"/>
      <c r="B251" s="29"/>
      <c r="C251" s="29"/>
      <c r="D251" s="29"/>
      <c r="E251" s="29"/>
      <c r="F251" s="29"/>
      <c r="G251" s="29"/>
      <c r="H251" s="29"/>
      <c r="I251" s="29"/>
      <c r="J251" s="29"/>
      <c r="K251" s="29"/>
      <c r="L251" s="29"/>
    </row>
    <row r="252" spans="1:12" ht="15.75" customHeight="1" x14ac:dyDescent="0.2">
      <c r="A252" s="29"/>
      <c r="B252" s="29"/>
      <c r="C252" s="29"/>
      <c r="D252" s="29"/>
      <c r="E252" s="29"/>
      <c r="F252" s="29"/>
      <c r="G252" s="29"/>
      <c r="H252" s="29"/>
      <c r="I252" s="29"/>
      <c r="J252" s="29"/>
      <c r="K252" s="29"/>
      <c r="L252" s="29"/>
    </row>
    <row r="253" spans="1:12" ht="15.75" customHeight="1" x14ac:dyDescent="0.2">
      <c r="A253" s="29"/>
      <c r="B253" s="29"/>
      <c r="C253" s="29"/>
      <c r="D253" s="29"/>
      <c r="E253" s="29"/>
      <c r="F253" s="29"/>
      <c r="G253" s="29"/>
      <c r="H253" s="29"/>
      <c r="I253" s="29"/>
      <c r="J253" s="29"/>
      <c r="K253" s="29"/>
      <c r="L253" s="29"/>
    </row>
    <row r="254" spans="1:12" ht="15.75" customHeight="1" x14ac:dyDescent="0.2">
      <c r="A254" s="29"/>
      <c r="B254" s="29"/>
      <c r="C254" s="29"/>
      <c r="D254" s="29"/>
      <c r="E254" s="29"/>
      <c r="F254" s="29"/>
      <c r="G254" s="29"/>
      <c r="H254" s="29"/>
      <c r="I254" s="29"/>
      <c r="J254" s="29"/>
      <c r="K254" s="29"/>
      <c r="L254" s="29"/>
    </row>
    <row r="255" spans="1:12" ht="15.75" customHeight="1" x14ac:dyDescent="0.2">
      <c r="A255" s="29"/>
      <c r="B255" s="29"/>
      <c r="C255" s="29"/>
      <c r="D255" s="29"/>
      <c r="E255" s="29"/>
      <c r="F255" s="29"/>
      <c r="G255" s="29"/>
      <c r="H255" s="29"/>
      <c r="I255" s="29"/>
      <c r="J255" s="29"/>
      <c r="K255" s="29"/>
      <c r="L255" s="29"/>
    </row>
    <row r="256" spans="1:12" ht="15.75" customHeight="1" x14ac:dyDescent="0.2">
      <c r="A256" s="29"/>
      <c r="B256" s="29"/>
      <c r="C256" s="29"/>
      <c r="D256" s="29"/>
      <c r="E256" s="29"/>
      <c r="F256" s="29"/>
      <c r="G256" s="29"/>
      <c r="H256" s="29"/>
      <c r="I256" s="29"/>
      <c r="J256" s="29"/>
      <c r="K256" s="29"/>
      <c r="L256" s="29"/>
    </row>
    <row r="257" spans="1:12" ht="15.75" customHeight="1" x14ac:dyDescent="0.2">
      <c r="A257" s="29"/>
      <c r="B257" s="29"/>
      <c r="C257" s="29"/>
      <c r="D257" s="29"/>
      <c r="E257" s="29"/>
      <c r="F257" s="29"/>
      <c r="G257" s="29"/>
      <c r="H257" s="29"/>
      <c r="I257" s="29"/>
      <c r="J257" s="29"/>
      <c r="K257" s="29"/>
      <c r="L257" s="29"/>
    </row>
    <row r="258" spans="1:12" ht="15.75" customHeight="1" x14ac:dyDescent="0.2">
      <c r="A258" s="29"/>
      <c r="B258" s="29"/>
      <c r="C258" s="29"/>
      <c r="D258" s="29"/>
      <c r="E258" s="29"/>
      <c r="F258" s="29"/>
      <c r="G258" s="29"/>
      <c r="H258" s="29"/>
      <c r="I258" s="29"/>
      <c r="J258" s="29"/>
      <c r="K258" s="29"/>
      <c r="L258" s="29"/>
    </row>
    <row r="259" spans="1:12" ht="15.75" customHeight="1" x14ac:dyDescent="0.2">
      <c r="A259" s="29"/>
      <c r="B259" s="29"/>
      <c r="C259" s="29"/>
      <c r="D259" s="29"/>
      <c r="E259" s="29"/>
      <c r="F259" s="29"/>
      <c r="G259" s="29"/>
      <c r="H259" s="29"/>
      <c r="I259" s="29"/>
      <c r="J259" s="29"/>
      <c r="K259" s="29"/>
      <c r="L259" s="29"/>
    </row>
    <row r="260" spans="1:12" ht="15.75" customHeight="1" x14ac:dyDescent="0.2">
      <c r="A260" s="29"/>
      <c r="B260" s="29"/>
      <c r="C260" s="29"/>
      <c r="D260" s="29"/>
      <c r="E260" s="29"/>
      <c r="F260" s="29"/>
      <c r="G260" s="29"/>
      <c r="H260" s="29"/>
      <c r="I260" s="29"/>
      <c r="J260" s="29"/>
      <c r="K260" s="29"/>
      <c r="L260" s="29"/>
    </row>
    <row r="261" spans="1:12" ht="15.75" customHeight="1" x14ac:dyDescent="0.2">
      <c r="A261" s="29"/>
      <c r="B261" s="29"/>
      <c r="C261" s="29"/>
      <c r="D261" s="29"/>
      <c r="E261" s="29"/>
      <c r="F261" s="29"/>
      <c r="G261" s="29"/>
      <c r="H261" s="29"/>
      <c r="I261" s="29"/>
      <c r="J261" s="29"/>
      <c r="K261" s="29"/>
      <c r="L261" s="29"/>
    </row>
    <row r="262" spans="1:12" ht="15.75" customHeight="1" x14ac:dyDescent="0.2">
      <c r="A262" s="29"/>
      <c r="B262" s="29"/>
      <c r="C262" s="29"/>
      <c r="D262" s="29"/>
      <c r="E262" s="29"/>
      <c r="F262" s="29"/>
      <c r="G262" s="29"/>
      <c r="H262" s="29"/>
      <c r="I262" s="29"/>
      <c r="J262" s="29"/>
      <c r="K262" s="29"/>
      <c r="L262" s="29"/>
    </row>
    <row r="263" spans="1:12" ht="15.75" customHeight="1" x14ac:dyDescent="0.2">
      <c r="A263" s="29"/>
      <c r="B263" s="29"/>
      <c r="C263" s="29"/>
      <c r="D263" s="29"/>
      <c r="E263" s="29"/>
      <c r="F263" s="29"/>
      <c r="G263" s="29"/>
      <c r="H263" s="29"/>
      <c r="I263" s="29"/>
      <c r="J263" s="29"/>
      <c r="K263" s="29"/>
      <c r="L263" s="29"/>
    </row>
    <row r="264" spans="1:12" ht="15.75" customHeight="1" x14ac:dyDescent="0.2">
      <c r="A264" s="29"/>
      <c r="B264" s="29"/>
      <c r="C264" s="29"/>
      <c r="D264" s="29"/>
      <c r="E264" s="29"/>
      <c r="F264" s="29"/>
      <c r="G264" s="29"/>
      <c r="H264" s="29"/>
      <c r="I264" s="29"/>
      <c r="J264" s="29"/>
      <c r="K264" s="29"/>
      <c r="L264" s="29"/>
    </row>
    <row r="265" spans="1:12" ht="15.75" customHeight="1" x14ac:dyDescent="0.2">
      <c r="A265" s="29"/>
      <c r="B265" s="29"/>
      <c r="C265" s="29"/>
      <c r="D265" s="29"/>
      <c r="E265" s="29"/>
      <c r="F265" s="29"/>
      <c r="G265" s="29"/>
      <c r="H265" s="29"/>
      <c r="I265" s="29"/>
      <c r="J265" s="29"/>
      <c r="K265" s="29"/>
      <c r="L265" s="29"/>
    </row>
    <row r="266" spans="1:12" ht="15.75" customHeight="1" x14ac:dyDescent="0.2">
      <c r="A266" s="29"/>
      <c r="B266" s="29"/>
      <c r="C266" s="29"/>
      <c r="D266" s="29"/>
      <c r="E266" s="29"/>
      <c r="F266" s="29"/>
      <c r="G266" s="29"/>
      <c r="H266" s="29"/>
      <c r="I266" s="29"/>
      <c r="J266" s="29"/>
      <c r="K266" s="29"/>
      <c r="L266" s="29"/>
    </row>
    <row r="267" spans="1:12" ht="15.75" customHeight="1" x14ac:dyDescent="0.2">
      <c r="A267" s="29"/>
      <c r="B267" s="29"/>
      <c r="C267" s="29"/>
      <c r="D267" s="29"/>
      <c r="E267" s="29"/>
      <c r="F267" s="29"/>
      <c r="G267" s="29"/>
      <c r="H267" s="29"/>
      <c r="I267" s="29"/>
      <c r="J267" s="29"/>
      <c r="K267" s="29"/>
      <c r="L267" s="29"/>
    </row>
    <row r="268" spans="1:12" ht="15.75" customHeight="1" x14ac:dyDescent="0.2">
      <c r="A268" s="29"/>
      <c r="B268" s="29"/>
      <c r="C268" s="29"/>
      <c r="D268" s="29"/>
      <c r="E268" s="29"/>
      <c r="F268" s="29"/>
      <c r="G268" s="29"/>
      <c r="H268" s="29"/>
      <c r="I268" s="29"/>
      <c r="J268" s="29"/>
      <c r="K268" s="29"/>
      <c r="L268" s="29"/>
    </row>
    <row r="269" spans="1:12" ht="15.75" customHeight="1" x14ac:dyDescent="0.2">
      <c r="A269" s="29"/>
      <c r="B269" s="29"/>
      <c r="C269" s="29"/>
      <c r="D269" s="29"/>
      <c r="E269" s="29"/>
      <c r="F269" s="29"/>
      <c r="G269" s="29"/>
      <c r="H269" s="29"/>
      <c r="I269" s="29"/>
      <c r="J269" s="29"/>
      <c r="K269" s="29"/>
      <c r="L269" s="29"/>
    </row>
    <row r="270" spans="1:12" ht="15.75" customHeight="1" x14ac:dyDescent="0.2">
      <c r="A270" s="29"/>
      <c r="B270" s="29"/>
      <c r="C270" s="29"/>
      <c r="D270" s="29"/>
      <c r="E270" s="29"/>
      <c r="F270" s="29"/>
      <c r="G270" s="29"/>
      <c r="H270" s="29"/>
      <c r="I270" s="29"/>
      <c r="J270" s="29"/>
      <c r="K270" s="29"/>
      <c r="L270" s="29"/>
    </row>
    <row r="271" spans="1:12" ht="15.75" customHeight="1" x14ac:dyDescent="0.2">
      <c r="A271" s="29"/>
      <c r="B271" s="29"/>
      <c r="C271" s="29"/>
      <c r="D271" s="29"/>
      <c r="E271" s="29"/>
      <c r="F271" s="29"/>
      <c r="G271" s="29"/>
      <c r="H271" s="29"/>
      <c r="I271" s="29"/>
      <c r="J271" s="29"/>
      <c r="K271" s="29"/>
      <c r="L271" s="29"/>
    </row>
    <row r="272" spans="1:12" ht="15.75" customHeight="1" x14ac:dyDescent="0.2">
      <c r="A272" s="29"/>
      <c r="B272" s="29"/>
      <c r="C272" s="29"/>
      <c r="D272" s="29"/>
      <c r="E272" s="29"/>
      <c r="F272" s="29"/>
      <c r="G272" s="29"/>
      <c r="H272" s="29"/>
      <c r="I272" s="29"/>
      <c r="J272" s="29"/>
      <c r="K272" s="29"/>
      <c r="L272" s="29"/>
    </row>
    <row r="273" spans="1:12" ht="15.75" customHeight="1" x14ac:dyDescent="0.2">
      <c r="A273" s="29"/>
      <c r="B273" s="29"/>
      <c r="C273" s="29"/>
      <c r="D273" s="29"/>
      <c r="E273" s="29"/>
      <c r="F273" s="29"/>
      <c r="G273" s="29"/>
      <c r="H273" s="29"/>
      <c r="I273" s="29"/>
      <c r="J273" s="29"/>
      <c r="K273" s="29"/>
      <c r="L273" s="29"/>
    </row>
    <row r="274" spans="1:12" ht="15.75" customHeight="1" x14ac:dyDescent="0.2">
      <c r="A274" s="29"/>
      <c r="B274" s="29"/>
      <c r="C274" s="29"/>
      <c r="D274" s="29"/>
      <c r="E274" s="29"/>
      <c r="F274" s="29"/>
      <c r="G274" s="29"/>
      <c r="H274" s="29"/>
      <c r="I274" s="29"/>
      <c r="J274" s="29"/>
      <c r="K274" s="29"/>
      <c r="L274" s="29"/>
    </row>
    <row r="275" spans="1:12" ht="15.75" customHeight="1" x14ac:dyDescent="0.2">
      <c r="A275" s="29"/>
      <c r="B275" s="29"/>
      <c r="C275" s="29"/>
      <c r="D275" s="29"/>
      <c r="E275" s="29"/>
      <c r="F275" s="29"/>
      <c r="G275" s="29"/>
      <c r="H275" s="29"/>
      <c r="I275" s="29"/>
      <c r="J275" s="29"/>
      <c r="K275" s="29"/>
      <c r="L275" s="29"/>
    </row>
    <row r="276" spans="1:12" ht="15.75" customHeight="1" x14ac:dyDescent="0.2">
      <c r="A276" s="29"/>
      <c r="B276" s="29"/>
      <c r="C276" s="29"/>
      <c r="D276" s="29"/>
      <c r="E276" s="29"/>
      <c r="F276" s="29"/>
      <c r="G276" s="29"/>
      <c r="H276" s="29"/>
      <c r="I276" s="29"/>
      <c r="J276" s="29"/>
      <c r="K276" s="29"/>
      <c r="L276" s="29"/>
    </row>
    <row r="277" spans="1:12" ht="15.75" customHeight="1" x14ac:dyDescent="0.2">
      <c r="A277" s="29"/>
      <c r="B277" s="29"/>
      <c r="C277" s="29"/>
      <c r="D277" s="29"/>
      <c r="E277" s="29"/>
      <c r="F277" s="29"/>
      <c r="G277" s="29"/>
      <c r="H277" s="29"/>
      <c r="I277" s="29"/>
      <c r="J277" s="29"/>
      <c r="K277" s="29"/>
      <c r="L277" s="29"/>
    </row>
    <row r="278" spans="1:12" ht="15.75" customHeight="1" x14ac:dyDescent="0.2">
      <c r="A278" s="29"/>
      <c r="B278" s="29"/>
      <c r="C278" s="29"/>
      <c r="D278" s="29"/>
      <c r="E278" s="29"/>
      <c r="F278" s="29"/>
      <c r="G278" s="29"/>
      <c r="H278" s="29"/>
      <c r="I278" s="29"/>
      <c r="J278" s="29"/>
      <c r="K278" s="29"/>
      <c r="L278" s="29"/>
    </row>
    <row r="279" spans="1:12" ht="15.75" customHeight="1" x14ac:dyDescent="0.2">
      <c r="A279" s="29"/>
      <c r="B279" s="29"/>
      <c r="C279" s="29"/>
      <c r="D279" s="29"/>
      <c r="E279" s="29"/>
      <c r="F279" s="29"/>
      <c r="G279" s="29"/>
      <c r="H279" s="29"/>
      <c r="I279" s="29"/>
      <c r="J279" s="29"/>
      <c r="K279" s="29"/>
      <c r="L279" s="29"/>
    </row>
    <row r="280" spans="1:12" ht="15.75" customHeight="1" x14ac:dyDescent="0.2">
      <c r="A280" s="29"/>
      <c r="B280" s="29"/>
      <c r="C280" s="29"/>
      <c r="D280" s="29"/>
      <c r="E280" s="29"/>
      <c r="F280" s="29"/>
      <c r="G280" s="29"/>
      <c r="H280" s="29"/>
      <c r="I280" s="29"/>
      <c r="J280" s="29"/>
      <c r="K280" s="29"/>
      <c r="L280" s="29"/>
    </row>
    <row r="281" spans="1:12" ht="15.75" customHeight="1" x14ac:dyDescent="0.2">
      <c r="A281" s="29"/>
      <c r="B281" s="29"/>
      <c r="C281" s="29"/>
      <c r="D281" s="29"/>
      <c r="E281" s="29"/>
      <c r="F281" s="29"/>
      <c r="G281" s="29"/>
      <c r="H281" s="29"/>
      <c r="I281" s="29"/>
      <c r="J281" s="29"/>
      <c r="K281" s="29"/>
      <c r="L281" s="29"/>
    </row>
    <row r="282" spans="1:12" ht="15.75" customHeight="1" x14ac:dyDescent="0.2">
      <c r="A282" s="29"/>
      <c r="B282" s="29"/>
      <c r="C282" s="29"/>
      <c r="D282" s="29"/>
      <c r="E282" s="29"/>
      <c r="F282" s="29"/>
      <c r="G282" s="29"/>
      <c r="H282" s="29"/>
      <c r="I282" s="29"/>
      <c r="J282" s="29"/>
      <c r="K282" s="29"/>
      <c r="L282" s="29"/>
    </row>
    <row r="283" spans="1:12" ht="15.75" customHeight="1" x14ac:dyDescent="0.2">
      <c r="A283" s="29"/>
      <c r="B283" s="29"/>
      <c r="C283" s="29"/>
      <c r="D283" s="29"/>
      <c r="E283" s="29"/>
      <c r="F283" s="29"/>
      <c r="G283" s="29"/>
      <c r="H283" s="29"/>
      <c r="I283" s="29"/>
      <c r="J283" s="29"/>
      <c r="K283" s="29"/>
      <c r="L283" s="29"/>
    </row>
    <row r="284" spans="1:12" ht="15.75" customHeight="1" x14ac:dyDescent="0.2">
      <c r="A284" s="29"/>
      <c r="B284" s="29"/>
      <c r="C284" s="29"/>
      <c r="D284" s="29"/>
      <c r="E284" s="29"/>
      <c r="F284" s="29"/>
      <c r="G284" s="29"/>
      <c r="H284" s="29"/>
      <c r="I284" s="29"/>
      <c r="J284" s="29"/>
      <c r="K284" s="29"/>
      <c r="L284" s="29"/>
    </row>
    <row r="285" spans="1:12" ht="15.75" customHeight="1" x14ac:dyDescent="0.2">
      <c r="A285" s="29"/>
      <c r="B285" s="29"/>
      <c r="C285" s="29"/>
      <c r="D285" s="29"/>
      <c r="E285" s="29"/>
      <c r="F285" s="29"/>
      <c r="G285" s="29"/>
      <c r="H285" s="29"/>
      <c r="I285" s="29"/>
      <c r="J285" s="29"/>
      <c r="K285" s="29"/>
      <c r="L285" s="29"/>
    </row>
    <row r="286" spans="1:12" ht="15.75" customHeight="1" x14ac:dyDescent="0.2">
      <c r="A286" s="29"/>
      <c r="B286" s="29"/>
      <c r="C286" s="29"/>
      <c r="D286" s="29"/>
      <c r="E286" s="29"/>
      <c r="F286" s="29"/>
      <c r="G286" s="29"/>
      <c r="H286" s="29"/>
      <c r="I286" s="29"/>
      <c r="J286" s="29"/>
      <c r="K286" s="29"/>
      <c r="L286" s="29"/>
    </row>
    <row r="287" spans="1:12" ht="15.75" customHeight="1" x14ac:dyDescent="0.2">
      <c r="A287" s="29"/>
      <c r="B287" s="29"/>
      <c r="C287" s="29"/>
      <c r="D287" s="29"/>
      <c r="E287" s="29"/>
      <c r="F287" s="29"/>
      <c r="G287" s="29"/>
      <c r="H287" s="29"/>
      <c r="I287" s="29"/>
      <c r="J287" s="29"/>
      <c r="K287" s="29"/>
      <c r="L287" s="29"/>
    </row>
    <row r="288" spans="1:12" ht="15.75" customHeight="1" x14ac:dyDescent="0.2">
      <c r="A288" s="29"/>
      <c r="B288" s="29"/>
      <c r="C288" s="29"/>
      <c r="D288" s="29"/>
      <c r="E288" s="29"/>
      <c r="F288" s="29"/>
      <c r="G288" s="29"/>
      <c r="H288" s="29"/>
      <c r="I288" s="29"/>
      <c r="J288" s="29"/>
      <c r="K288" s="29"/>
      <c r="L288" s="29"/>
    </row>
    <row r="289" spans="1:12" ht="15.75" customHeight="1" x14ac:dyDescent="0.2">
      <c r="A289" s="29"/>
      <c r="B289" s="29"/>
      <c r="C289" s="29"/>
      <c r="D289" s="29"/>
      <c r="E289" s="29"/>
      <c r="F289" s="29"/>
      <c r="G289" s="29"/>
      <c r="H289" s="29"/>
      <c r="I289" s="29"/>
      <c r="J289" s="29"/>
      <c r="K289" s="29"/>
      <c r="L289" s="29"/>
    </row>
    <row r="290" spans="1:12" ht="15.75" customHeight="1" x14ac:dyDescent="0.2">
      <c r="A290" s="29"/>
      <c r="B290" s="29"/>
      <c r="C290" s="29"/>
      <c r="D290" s="29"/>
      <c r="E290" s="29"/>
      <c r="F290" s="29"/>
      <c r="G290" s="29"/>
      <c r="H290" s="29"/>
      <c r="I290" s="29"/>
      <c r="J290" s="29"/>
      <c r="K290" s="29"/>
      <c r="L290" s="29"/>
    </row>
    <row r="291" spans="1:12" ht="15.75" customHeight="1" x14ac:dyDescent="0.2">
      <c r="A291" s="29"/>
      <c r="B291" s="29"/>
      <c r="C291" s="29"/>
      <c r="D291" s="29"/>
      <c r="E291" s="29"/>
      <c r="F291" s="29"/>
      <c r="G291" s="29"/>
      <c r="H291" s="29"/>
      <c r="I291" s="29"/>
      <c r="J291" s="29"/>
      <c r="K291" s="29"/>
      <c r="L291" s="29"/>
    </row>
    <row r="292" spans="1:12" ht="15.75" customHeight="1" x14ac:dyDescent="0.2">
      <c r="A292" s="29"/>
      <c r="B292" s="29"/>
      <c r="C292" s="29"/>
      <c r="D292" s="29"/>
      <c r="E292" s="29"/>
      <c r="F292" s="29"/>
      <c r="G292" s="29"/>
      <c r="H292" s="29"/>
      <c r="I292" s="29"/>
      <c r="J292" s="29"/>
      <c r="K292" s="29"/>
      <c r="L292" s="29"/>
    </row>
    <row r="293" spans="1:12" ht="15.75" customHeight="1" x14ac:dyDescent="0.2">
      <c r="A293" s="29"/>
      <c r="B293" s="29"/>
      <c r="C293" s="29"/>
      <c r="D293" s="29"/>
      <c r="E293" s="29"/>
      <c r="F293" s="29"/>
      <c r="G293" s="29"/>
      <c r="H293" s="29"/>
      <c r="I293" s="29"/>
      <c r="J293" s="29"/>
      <c r="K293" s="29"/>
      <c r="L293" s="29"/>
    </row>
    <row r="294" spans="1:12" ht="15.75" customHeight="1" x14ac:dyDescent="0.2">
      <c r="A294" s="29"/>
      <c r="B294" s="29"/>
      <c r="C294" s="29"/>
      <c r="D294" s="29"/>
      <c r="E294" s="29"/>
      <c r="F294" s="29"/>
      <c r="G294" s="29"/>
      <c r="H294" s="29"/>
      <c r="I294" s="29"/>
      <c r="J294" s="29"/>
      <c r="K294" s="29"/>
      <c r="L294" s="29"/>
    </row>
    <row r="295" spans="1:12" ht="15.75" customHeight="1" x14ac:dyDescent="0.2">
      <c r="A295" s="29"/>
      <c r="B295" s="29"/>
      <c r="C295" s="29"/>
      <c r="D295" s="29"/>
      <c r="E295" s="29"/>
      <c r="F295" s="29"/>
      <c r="G295" s="29"/>
      <c r="H295" s="29"/>
      <c r="I295" s="29"/>
      <c r="J295" s="29"/>
      <c r="K295" s="29"/>
      <c r="L295" s="29"/>
    </row>
    <row r="296" spans="1:12" ht="15.75" customHeight="1" x14ac:dyDescent="0.2">
      <c r="A296" s="29"/>
      <c r="B296" s="29"/>
      <c r="C296" s="29"/>
      <c r="D296" s="29"/>
      <c r="E296" s="29"/>
      <c r="F296" s="29"/>
      <c r="G296" s="29"/>
      <c r="H296" s="29"/>
      <c r="I296" s="29"/>
      <c r="J296" s="29"/>
      <c r="K296" s="29"/>
      <c r="L296" s="29"/>
    </row>
    <row r="297" spans="1:12" ht="15.75" customHeight="1" x14ac:dyDescent="0.2">
      <c r="A297" s="29"/>
      <c r="B297" s="29"/>
      <c r="C297" s="29"/>
      <c r="D297" s="29"/>
      <c r="E297" s="29"/>
      <c r="F297" s="29"/>
      <c r="G297" s="29"/>
      <c r="H297" s="29"/>
      <c r="I297" s="29"/>
      <c r="J297" s="29"/>
      <c r="K297" s="29"/>
      <c r="L297" s="29"/>
    </row>
    <row r="298" spans="1:12" ht="15.75" customHeight="1" x14ac:dyDescent="0.2">
      <c r="A298" s="29"/>
      <c r="B298" s="29"/>
      <c r="C298" s="29"/>
      <c r="D298" s="29"/>
      <c r="E298" s="29"/>
      <c r="F298" s="29"/>
      <c r="G298" s="29"/>
      <c r="H298" s="29"/>
      <c r="I298" s="29"/>
      <c r="J298" s="29"/>
      <c r="K298" s="29"/>
      <c r="L298" s="29"/>
    </row>
    <row r="299" spans="1:12" ht="15.75" customHeight="1" x14ac:dyDescent="0.2">
      <c r="A299" s="29"/>
      <c r="B299" s="29"/>
      <c r="C299" s="29"/>
      <c r="D299" s="29"/>
      <c r="E299" s="29"/>
      <c r="F299" s="29"/>
      <c r="G299" s="29"/>
      <c r="H299" s="29"/>
      <c r="I299" s="29"/>
      <c r="J299" s="29"/>
      <c r="K299" s="29"/>
      <c r="L299" s="29"/>
    </row>
    <row r="300" spans="1:12" ht="15.75" customHeight="1" x14ac:dyDescent="0.2">
      <c r="A300" s="29"/>
      <c r="B300" s="29"/>
      <c r="C300" s="29"/>
      <c r="D300" s="29"/>
      <c r="E300" s="29"/>
      <c r="F300" s="29"/>
      <c r="G300" s="29"/>
      <c r="H300" s="29"/>
      <c r="I300" s="29"/>
      <c r="J300" s="29"/>
      <c r="K300" s="29"/>
      <c r="L300" s="29"/>
    </row>
    <row r="301" spans="1:12" ht="15.75" customHeight="1" x14ac:dyDescent="0.2">
      <c r="A301" s="29"/>
      <c r="B301" s="29"/>
      <c r="C301" s="29"/>
      <c r="D301" s="29"/>
      <c r="E301" s="29"/>
      <c r="F301" s="29"/>
      <c r="G301" s="29"/>
      <c r="H301" s="29"/>
      <c r="I301" s="29"/>
      <c r="J301" s="29"/>
      <c r="K301" s="29"/>
      <c r="L301" s="29"/>
    </row>
    <row r="302" spans="1:12" ht="15.75" customHeight="1" x14ac:dyDescent="0.2">
      <c r="A302" s="29"/>
      <c r="B302" s="29"/>
      <c r="C302" s="29"/>
      <c r="D302" s="29"/>
      <c r="E302" s="29"/>
      <c r="F302" s="29"/>
      <c r="G302" s="29"/>
      <c r="H302" s="29"/>
      <c r="I302" s="29"/>
      <c r="J302" s="29"/>
      <c r="K302" s="29"/>
      <c r="L302" s="29"/>
    </row>
    <row r="303" spans="1:12" ht="15.75" customHeight="1" x14ac:dyDescent="0.2">
      <c r="A303" s="29"/>
      <c r="B303" s="29"/>
      <c r="C303" s="29"/>
      <c r="D303" s="29"/>
      <c r="E303" s="29"/>
      <c r="F303" s="29"/>
      <c r="G303" s="29"/>
      <c r="H303" s="29"/>
      <c r="I303" s="29"/>
      <c r="J303" s="29"/>
      <c r="K303" s="29"/>
      <c r="L303" s="29"/>
    </row>
    <row r="304" spans="1:12" ht="15.75" customHeight="1" x14ac:dyDescent="0.2">
      <c r="A304" s="29"/>
      <c r="B304" s="29"/>
      <c r="C304" s="29"/>
      <c r="D304" s="29"/>
      <c r="E304" s="29"/>
      <c r="F304" s="29"/>
      <c r="G304" s="29"/>
      <c r="H304" s="29"/>
      <c r="I304" s="29"/>
      <c r="J304" s="29"/>
      <c r="K304" s="29"/>
      <c r="L304" s="29"/>
    </row>
    <row r="305" spans="1:12" ht="15.75" customHeight="1" x14ac:dyDescent="0.2">
      <c r="A305" s="29"/>
      <c r="B305" s="29"/>
      <c r="C305" s="29"/>
      <c r="D305" s="29"/>
      <c r="E305" s="29"/>
      <c r="F305" s="29"/>
      <c r="G305" s="29"/>
      <c r="H305" s="29"/>
      <c r="I305" s="29"/>
      <c r="J305" s="29"/>
      <c r="K305" s="29"/>
      <c r="L305" s="29"/>
    </row>
    <row r="306" spans="1:12" ht="15.75" customHeight="1" x14ac:dyDescent="0.2">
      <c r="A306" s="29"/>
      <c r="B306" s="29"/>
      <c r="C306" s="29"/>
      <c r="D306" s="29"/>
      <c r="E306" s="29"/>
      <c r="F306" s="29"/>
      <c r="G306" s="29"/>
      <c r="H306" s="29"/>
      <c r="I306" s="29"/>
      <c r="J306" s="29"/>
      <c r="K306" s="29"/>
      <c r="L306" s="29"/>
    </row>
    <row r="307" spans="1:12" ht="15.75" customHeight="1" x14ac:dyDescent="0.2">
      <c r="A307" s="29"/>
      <c r="B307" s="29"/>
      <c r="C307" s="29"/>
      <c r="D307" s="29"/>
      <c r="E307" s="29"/>
      <c r="F307" s="29"/>
      <c r="G307" s="29"/>
      <c r="H307" s="29"/>
      <c r="I307" s="29"/>
      <c r="J307" s="29"/>
      <c r="K307" s="29"/>
      <c r="L307" s="29"/>
    </row>
    <row r="308" spans="1:12" ht="15.75" customHeight="1" x14ac:dyDescent="0.2">
      <c r="A308" s="29"/>
      <c r="B308" s="29"/>
      <c r="C308" s="29"/>
      <c r="D308" s="29"/>
      <c r="E308" s="29"/>
      <c r="F308" s="29"/>
      <c r="G308" s="29"/>
      <c r="H308" s="29"/>
      <c r="I308" s="29"/>
      <c r="J308" s="29"/>
      <c r="K308" s="29"/>
      <c r="L308" s="29"/>
    </row>
    <row r="309" spans="1:12" ht="15.75" customHeight="1" x14ac:dyDescent="0.2">
      <c r="A309" s="29"/>
      <c r="B309" s="29"/>
      <c r="C309" s="29"/>
      <c r="D309" s="29"/>
      <c r="E309" s="29"/>
      <c r="F309" s="29"/>
      <c r="G309" s="29"/>
      <c r="H309" s="29"/>
      <c r="I309" s="29"/>
      <c r="J309" s="29"/>
      <c r="K309" s="29"/>
      <c r="L309" s="29"/>
    </row>
    <row r="310" spans="1:12" ht="15.75" customHeight="1" x14ac:dyDescent="0.2">
      <c r="A310" s="29"/>
      <c r="B310" s="29"/>
      <c r="C310" s="29"/>
      <c r="D310" s="29"/>
      <c r="E310" s="29"/>
      <c r="F310" s="29"/>
      <c r="G310" s="29"/>
      <c r="H310" s="29"/>
      <c r="I310" s="29"/>
      <c r="J310" s="29"/>
      <c r="K310" s="29"/>
      <c r="L310" s="29"/>
    </row>
    <row r="311" spans="1:12" ht="15.75" customHeight="1" x14ac:dyDescent="0.2">
      <c r="A311" s="29"/>
      <c r="B311" s="29"/>
      <c r="C311" s="29"/>
      <c r="D311" s="29"/>
      <c r="E311" s="29"/>
      <c r="F311" s="29"/>
      <c r="G311" s="29"/>
      <c r="H311" s="29"/>
      <c r="I311" s="29"/>
      <c r="J311" s="29"/>
      <c r="K311" s="29"/>
      <c r="L311" s="29"/>
    </row>
    <row r="312" spans="1:12" ht="15.75" customHeight="1" x14ac:dyDescent="0.2">
      <c r="A312" s="29"/>
      <c r="B312" s="29"/>
      <c r="C312" s="29"/>
      <c r="D312" s="29"/>
      <c r="E312" s="29"/>
      <c r="F312" s="29"/>
      <c r="G312" s="29"/>
      <c r="H312" s="29"/>
      <c r="I312" s="29"/>
      <c r="J312" s="29"/>
      <c r="K312" s="29"/>
      <c r="L312" s="29"/>
    </row>
    <row r="313" spans="1:12" ht="15.75" customHeight="1" x14ac:dyDescent="0.2">
      <c r="A313" s="29"/>
      <c r="B313" s="29"/>
      <c r="C313" s="29"/>
      <c r="D313" s="29"/>
      <c r="E313" s="29"/>
      <c r="F313" s="29"/>
      <c r="G313" s="29"/>
      <c r="H313" s="29"/>
      <c r="I313" s="29"/>
      <c r="J313" s="29"/>
      <c r="K313" s="29"/>
      <c r="L313" s="29"/>
    </row>
    <row r="314" spans="1:12" ht="15.75" customHeight="1" x14ac:dyDescent="0.2">
      <c r="A314" s="29"/>
      <c r="B314" s="29"/>
      <c r="C314" s="29"/>
      <c r="D314" s="29"/>
      <c r="E314" s="29"/>
      <c r="F314" s="29"/>
      <c r="G314" s="29"/>
      <c r="H314" s="29"/>
      <c r="I314" s="29"/>
      <c r="J314" s="29"/>
      <c r="K314" s="29"/>
      <c r="L314" s="29"/>
    </row>
    <row r="315" spans="1:12" ht="15.75" customHeight="1" x14ac:dyDescent="0.2">
      <c r="A315" s="29"/>
      <c r="B315" s="29"/>
      <c r="C315" s="29"/>
      <c r="D315" s="29"/>
      <c r="E315" s="29"/>
      <c r="F315" s="29"/>
      <c r="G315" s="29"/>
      <c r="H315" s="29"/>
      <c r="I315" s="29"/>
      <c r="J315" s="29"/>
      <c r="K315" s="29"/>
      <c r="L315" s="29"/>
    </row>
    <row r="316" spans="1:12" ht="15.75" customHeight="1" x14ac:dyDescent="0.2">
      <c r="A316" s="29"/>
      <c r="B316" s="29"/>
      <c r="C316" s="29"/>
      <c r="D316" s="29"/>
      <c r="E316" s="29"/>
      <c r="F316" s="29"/>
      <c r="G316" s="29"/>
      <c r="H316" s="29"/>
      <c r="I316" s="29"/>
      <c r="J316" s="29"/>
      <c r="K316" s="29"/>
      <c r="L316" s="29"/>
    </row>
    <row r="317" spans="1:12" ht="15.75" customHeight="1" x14ac:dyDescent="0.2">
      <c r="A317" s="29"/>
      <c r="B317" s="29"/>
      <c r="C317" s="29"/>
      <c r="D317" s="29"/>
      <c r="E317" s="29"/>
      <c r="F317" s="29"/>
      <c r="G317" s="29"/>
      <c r="H317" s="29"/>
      <c r="I317" s="29"/>
      <c r="J317" s="29"/>
      <c r="K317" s="29"/>
      <c r="L317" s="29"/>
    </row>
    <row r="318" spans="1:12" ht="15.75" customHeight="1" x14ac:dyDescent="0.2">
      <c r="A318" s="29"/>
      <c r="B318" s="29"/>
      <c r="C318" s="29"/>
      <c r="D318" s="29"/>
      <c r="E318" s="29"/>
      <c r="F318" s="29"/>
      <c r="G318" s="29"/>
      <c r="H318" s="29"/>
      <c r="I318" s="29"/>
      <c r="J318" s="29"/>
      <c r="K318" s="29"/>
      <c r="L318" s="29"/>
    </row>
    <row r="319" spans="1:12" ht="15.75" customHeight="1" x14ac:dyDescent="0.2">
      <c r="A319" s="29"/>
      <c r="B319" s="29"/>
      <c r="C319" s="29"/>
      <c r="D319" s="29"/>
      <c r="E319" s="29"/>
      <c r="F319" s="29"/>
      <c r="G319" s="29"/>
      <c r="H319" s="29"/>
      <c r="I319" s="29"/>
      <c r="J319" s="29"/>
      <c r="K319" s="29"/>
      <c r="L319" s="29"/>
    </row>
    <row r="320" spans="1:12" ht="15.75" customHeight="1" x14ac:dyDescent="0.2">
      <c r="A320" s="29"/>
      <c r="B320" s="29"/>
      <c r="C320" s="29"/>
      <c r="D320" s="29"/>
      <c r="E320" s="29"/>
      <c r="F320" s="29"/>
      <c r="G320" s="29"/>
      <c r="H320" s="29"/>
      <c r="I320" s="29"/>
      <c r="J320" s="29"/>
      <c r="K320" s="29"/>
      <c r="L320" s="29"/>
    </row>
    <row r="321" spans="1:12" ht="15.75" customHeight="1" x14ac:dyDescent="0.2">
      <c r="A321" s="29"/>
      <c r="B321" s="29"/>
      <c r="C321" s="29"/>
      <c r="D321" s="29"/>
      <c r="E321" s="29"/>
      <c r="F321" s="29"/>
      <c r="G321" s="29"/>
      <c r="H321" s="29"/>
      <c r="I321" s="29"/>
      <c r="J321" s="29"/>
      <c r="K321" s="29"/>
      <c r="L321" s="29"/>
    </row>
    <row r="322" spans="1:12" ht="15.75" customHeight="1" x14ac:dyDescent="0.2">
      <c r="A322" s="29"/>
      <c r="B322" s="29"/>
      <c r="C322" s="29"/>
      <c r="D322" s="29"/>
      <c r="E322" s="29"/>
      <c r="F322" s="29"/>
      <c r="G322" s="29"/>
      <c r="H322" s="29"/>
      <c r="I322" s="29"/>
      <c r="J322" s="29"/>
      <c r="K322" s="29"/>
      <c r="L322" s="29"/>
    </row>
    <row r="323" spans="1:12" ht="15.75" customHeight="1" x14ac:dyDescent="0.2">
      <c r="A323" s="29"/>
      <c r="B323" s="29"/>
      <c r="C323" s="29"/>
      <c r="D323" s="29"/>
      <c r="E323" s="29"/>
      <c r="F323" s="29"/>
      <c r="G323" s="29"/>
      <c r="H323" s="29"/>
      <c r="I323" s="29"/>
      <c r="J323" s="29"/>
      <c r="K323" s="29"/>
      <c r="L323" s="29"/>
    </row>
    <row r="324" spans="1:12" ht="15.75" customHeight="1" x14ac:dyDescent="0.2">
      <c r="A324" s="29"/>
      <c r="B324" s="29"/>
      <c r="C324" s="29"/>
      <c r="D324" s="29"/>
      <c r="E324" s="29"/>
      <c r="F324" s="29"/>
      <c r="G324" s="29"/>
      <c r="H324" s="29"/>
      <c r="I324" s="29"/>
      <c r="J324" s="29"/>
      <c r="K324" s="29"/>
      <c r="L324" s="29"/>
    </row>
    <row r="325" spans="1:12" ht="15.75" customHeight="1" x14ac:dyDescent="0.2">
      <c r="A325" s="29"/>
      <c r="B325" s="29"/>
      <c r="C325" s="29"/>
      <c r="D325" s="29"/>
      <c r="E325" s="29"/>
      <c r="F325" s="29"/>
      <c r="G325" s="29"/>
      <c r="H325" s="29"/>
      <c r="I325" s="29"/>
      <c r="J325" s="29"/>
      <c r="K325" s="29"/>
      <c r="L325" s="29"/>
    </row>
    <row r="326" spans="1:12" ht="15.75" customHeight="1" x14ac:dyDescent="0.2">
      <c r="A326" s="29"/>
      <c r="B326" s="29"/>
      <c r="C326" s="29"/>
      <c r="D326" s="29"/>
      <c r="E326" s="29"/>
      <c r="F326" s="29"/>
      <c r="G326" s="29"/>
      <c r="H326" s="29"/>
      <c r="I326" s="29"/>
      <c r="J326" s="29"/>
      <c r="K326" s="29"/>
      <c r="L326" s="29"/>
    </row>
    <row r="327" spans="1:12" ht="15.75" customHeight="1" x14ac:dyDescent="0.2">
      <c r="A327" s="29"/>
      <c r="B327" s="29"/>
      <c r="C327" s="29"/>
      <c r="D327" s="29"/>
      <c r="E327" s="29"/>
      <c r="F327" s="29"/>
      <c r="G327" s="29"/>
      <c r="H327" s="29"/>
      <c r="I327" s="29"/>
      <c r="J327" s="29"/>
      <c r="K327" s="29"/>
      <c r="L327" s="29"/>
    </row>
    <row r="328" spans="1:12" ht="15.75" customHeight="1" x14ac:dyDescent="0.2">
      <c r="A328" s="29"/>
      <c r="B328" s="29"/>
      <c r="C328" s="29"/>
      <c r="D328" s="29"/>
      <c r="E328" s="29"/>
      <c r="F328" s="29"/>
      <c r="G328" s="29"/>
      <c r="H328" s="29"/>
      <c r="I328" s="29"/>
      <c r="J328" s="29"/>
      <c r="K328" s="29"/>
      <c r="L328" s="29"/>
    </row>
    <row r="329" spans="1:12" ht="15.75" customHeight="1" x14ac:dyDescent="0.2">
      <c r="A329" s="29"/>
      <c r="B329" s="29"/>
      <c r="C329" s="29"/>
      <c r="D329" s="29"/>
      <c r="E329" s="29"/>
      <c r="F329" s="29"/>
      <c r="G329" s="29"/>
      <c r="H329" s="29"/>
      <c r="I329" s="29"/>
      <c r="J329" s="29"/>
      <c r="K329" s="29"/>
      <c r="L329" s="29"/>
    </row>
    <row r="330" spans="1:12" ht="15.75" customHeight="1" x14ac:dyDescent="0.2">
      <c r="A330" s="29"/>
      <c r="B330" s="29"/>
      <c r="C330" s="29"/>
      <c r="D330" s="29"/>
      <c r="E330" s="29"/>
      <c r="F330" s="29"/>
      <c r="G330" s="29"/>
      <c r="H330" s="29"/>
      <c r="I330" s="29"/>
      <c r="J330" s="29"/>
      <c r="K330" s="29"/>
      <c r="L330" s="29"/>
    </row>
    <row r="331" spans="1:12" ht="15.75" customHeight="1" x14ac:dyDescent="0.2">
      <c r="A331" s="29"/>
      <c r="B331" s="29"/>
      <c r="C331" s="29"/>
      <c r="D331" s="29"/>
      <c r="E331" s="29"/>
      <c r="F331" s="29"/>
      <c r="G331" s="29"/>
      <c r="H331" s="29"/>
      <c r="I331" s="29"/>
      <c r="J331" s="29"/>
      <c r="K331" s="29"/>
      <c r="L331" s="29"/>
    </row>
    <row r="332" spans="1:12" ht="15.75" customHeight="1" x14ac:dyDescent="0.2">
      <c r="A332" s="29"/>
      <c r="B332" s="29"/>
      <c r="C332" s="29"/>
      <c r="D332" s="29"/>
      <c r="E332" s="29"/>
      <c r="F332" s="29"/>
      <c r="G332" s="29"/>
      <c r="H332" s="29"/>
      <c r="I332" s="29"/>
      <c r="J332" s="29"/>
      <c r="K332" s="29"/>
      <c r="L332" s="29"/>
    </row>
    <row r="333" spans="1:12" ht="15.75" customHeight="1" x14ac:dyDescent="0.2">
      <c r="A333" s="29"/>
      <c r="B333" s="29"/>
      <c r="C333" s="29"/>
      <c r="D333" s="29"/>
      <c r="E333" s="29"/>
      <c r="F333" s="29"/>
      <c r="G333" s="29"/>
      <c r="H333" s="29"/>
      <c r="I333" s="29"/>
      <c r="J333" s="29"/>
      <c r="K333" s="29"/>
      <c r="L333" s="29"/>
    </row>
    <row r="334" spans="1:12" ht="15.75" customHeight="1" x14ac:dyDescent="0.2">
      <c r="A334" s="29"/>
      <c r="B334" s="29"/>
      <c r="C334" s="29"/>
      <c r="D334" s="29"/>
      <c r="E334" s="29"/>
      <c r="F334" s="29"/>
      <c r="G334" s="29"/>
      <c r="H334" s="29"/>
      <c r="I334" s="29"/>
      <c r="J334" s="29"/>
      <c r="K334" s="29"/>
      <c r="L334" s="29"/>
    </row>
    <row r="335" spans="1:12" ht="15.75" customHeight="1" x14ac:dyDescent="0.2">
      <c r="A335" s="29"/>
      <c r="B335" s="29"/>
      <c r="C335" s="29"/>
      <c r="D335" s="29"/>
      <c r="E335" s="29"/>
      <c r="F335" s="29"/>
      <c r="G335" s="29"/>
      <c r="H335" s="29"/>
      <c r="I335" s="29"/>
      <c r="J335" s="29"/>
      <c r="K335" s="29"/>
      <c r="L335" s="29"/>
    </row>
    <row r="336" spans="1:12" ht="15.75" customHeight="1" x14ac:dyDescent="0.2">
      <c r="A336" s="29"/>
      <c r="B336" s="29"/>
      <c r="C336" s="29"/>
      <c r="D336" s="29"/>
      <c r="E336" s="29"/>
      <c r="F336" s="29"/>
      <c r="G336" s="29"/>
      <c r="H336" s="29"/>
      <c r="I336" s="29"/>
      <c r="J336" s="29"/>
      <c r="K336" s="29"/>
      <c r="L336" s="29"/>
    </row>
    <row r="337" spans="1:12" ht="15.75" customHeight="1" x14ac:dyDescent="0.2">
      <c r="A337" s="29"/>
      <c r="B337" s="29"/>
      <c r="C337" s="29"/>
      <c r="D337" s="29"/>
      <c r="E337" s="29"/>
      <c r="F337" s="29"/>
      <c r="G337" s="29"/>
      <c r="H337" s="29"/>
      <c r="I337" s="29"/>
      <c r="J337" s="29"/>
      <c r="K337" s="29"/>
      <c r="L337" s="29"/>
    </row>
    <row r="338" spans="1:12" ht="15.75" customHeight="1" x14ac:dyDescent="0.2">
      <c r="A338" s="29"/>
      <c r="B338" s="29"/>
      <c r="C338" s="29"/>
      <c r="D338" s="29"/>
      <c r="E338" s="29"/>
      <c r="F338" s="29"/>
      <c r="G338" s="29"/>
      <c r="H338" s="29"/>
      <c r="I338" s="29"/>
      <c r="J338" s="29"/>
      <c r="K338" s="29"/>
      <c r="L338" s="29"/>
    </row>
    <row r="339" spans="1:12" ht="15.75" customHeight="1" x14ac:dyDescent="0.2">
      <c r="A339" s="29"/>
      <c r="B339" s="29"/>
      <c r="C339" s="29"/>
      <c r="D339" s="29"/>
      <c r="E339" s="29"/>
      <c r="F339" s="29"/>
      <c r="G339" s="29"/>
      <c r="H339" s="29"/>
      <c r="I339" s="29"/>
      <c r="J339" s="29"/>
      <c r="K339" s="29"/>
      <c r="L339" s="29"/>
    </row>
    <row r="340" spans="1:12" ht="15.75" customHeight="1" x14ac:dyDescent="0.2">
      <c r="A340" s="29"/>
      <c r="B340" s="29"/>
      <c r="C340" s="29"/>
      <c r="D340" s="29"/>
      <c r="E340" s="29"/>
      <c r="F340" s="29"/>
      <c r="G340" s="29"/>
      <c r="H340" s="29"/>
      <c r="I340" s="29"/>
      <c r="J340" s="29"/>
      <c r="K340" s="29"/>
      <c r="L340" s="29"/>
    </row>
    <row r="341" spans="1:12" ht="15.75" customHeight="1" x14ac:dyDescent="0.2">
      <c r="A341" s="29"/>
      <c r="B341" s="29"/>
      <c r="C341" s="29"/>
      <c r="D341" s="29"/>
      <c r="E341" s="29"/>
      <c r="F341" s="29"/>
      <c r="G341" s="29"/>
      <c r="H341" s="29"/>
      <c r="I341" s="29"/>
      <c r="J341" s="29"/>
      <c r="K341" s="29"/>
      <c r="L341" s="29"/>
    </row>
    <row r="342" spans="1:12" ht="15.75" customHeight="1" x14ac:dyDescent="0.2">
      <c r="A342" s="29"/>
      <c r="B342" s="29"/>
      <c r="C342" s="29"/>
      <c r="D342" s="29"/>
      <c r="E342" s="29"/>
      <c r="F342" s="29"/>
      <c r="G342" s="29"/>
      <c r="H342" s="29"/>
      <c r="I342" s="29"/>
      <c r="J342" s="29"/>
      <c r="K342" s="29"/>
      <c r="L342" s="29"/>
    </row>
    <row r="343" spans="1:12" ht="15.75" customHeight="1" x14ac:dyDescent="0.2">
      <c r="A343" s="29"/>
      <c r="B343" s="29"/>
      <c r="C343" s="29"/>
      <c r="D343" s="29"/>
      <c r="E343" s="29"/>
      <c r="F343" s="29"/>
      <c r="G343" s="29"/>
      <c r="H343" s="29"/>
      <c r="I343" s="29"/>
      <c r="J343" s="29"/>
      <c r="K343" s="29"/>
      <c r="L343" s="29"/>
    </row>
    <row r="344" spans="1:12" ht="15.75" customHeight="1" x14ac:dyDescent="0.2">
      <c r="A344" s="29"/>
      <c r="B344" s="29"/>
      <c r="C344" s="29"/>
      <c r="D344" s="29"/>
      <c r="E344" s="29"/>
      <c r="F344" s="29"/>
      <c r="G344" s="29"/>
      <c r="H344" s="29"/>
      <c r="I344" s="29"/>
      <c r="J344" s="29"/>
      <c r="K344" s="29"/>
      <c r="L344" s="29"/>
    </row>
    <row r="345" spans="1:12" ht="15.75" customHeight="1" x14ac:dyDescent="0.2">
      <c r="A345" s="29"/>
      <c r="B345" s="29"/>
      <c r="C345" s="29"/>
      <c r="D345" s="29"/>
      <c r="E345" s="29"/>
      <c r="F345" s="29"/>
      <c r="G345" s="29"/>
      <c r="H345" s="29"/>
      <c r="I345" s="29"/>
      <c r="J345" s="29"/>
      <c r="K345" s="29"/>
      <c r="L345" s="29"/>
    </row>
    <row r="346" spans="1:12" ht="15.75" customHeight="1" x14ac:dyDescent="0.2">
      <c r="A346" s="29"/>
      <c r="B346" s="29"/>
      <c r="C346" s="29"/>
      <c r="D346" s="29"/>
      <c r="E346" s="29"/>
      <c r="F346" s="29"/>
      <c r="G346" s="29"/>
      <c r="H346" s="29"/>
      <c r="I346" s="29"/>
      <c r="J346" s="29"/>
      <c r="K346" s="29"/>
      <c r="L346" s="29"/>
    </row>
    <row r="347" spans="1:12" ht="15.75" customHeight="1" x14ac:dyDescent="0.2">
      <c r="A347" s="29"/>
      <c r="B347" s="29"/>
      <c r="C347" s="29"/>
      <c r="D347" s="29"/>
      <c r="E347" s="29"/>
      <c r="F347" s="29"/>
      <c r="G347" s="29"/>
      <c r="H347" s="29"/>
      <c r="I347" s="29"/>
      <c r="J347" s="29"/>
      <c r="K347" s="29"/>
      <c r="L347" s="29"/>
    </row>
    <row r="348" spans="1:12" ht="15.75" customHeight="1" x14ac:dyDescent="0.2">
      <c r="A348" s="29"/>
      <c r="B348" s="29"/>
      <c r="C348" s="29"/>
      <c r="D348" s="29"/>
      <c r="E348" s="29"/>
      <c r="F348" s="29"/>
      <c r="G348" s="29"/>
      <c r="H348" s="29"/>
      <c r="I348" s="29"/>
      <c r="J348" s="29"/>
      <c r="K348" s="29"/>
      <c r="L348" s="29"/>
    </row>
    <row r="349" spans="1:12" ht="15.75" customHeight="1" x14ac:dyDescent="0.2">
      <c r="A349" s="29"/>
      <c r="B349" s="29"/>
      <c r="C349" s="29"/>
      <c r="D349" s="29"/>
      <c r="E349" s="29"/>
      <c r="F349" s="29"/>
      <c r="G349" s="29"/>
      <c r="H349" s="29"/>
      <c r="I349" s="29"/>
      <c r="J349" s="29"/>
      <c r="K349" s="29"/>
      <c r="L349" s="29"/>
    </row>
    <row r="350" spans="1:12" ht="15.75" customHeight="1" x14ac:dyDescent="0.2">
      <c r="A350" s="29"/>
      <c r="B350" s="29"/>
      <c r="C350" s="29"/>
      <c r="D350" s="29"/>
      <c r="E350" s="29"/>
      <c r="F350" s="29"/>
      <c r="G350" s="29"/>
      <c r="H350" s="29"/>
      <c r="I350" s="29"/>
      <c r="J350" s="29"/>
      <c r="K350" s="29"/>
      <c r="L350" s="29"/>
    </row>
    <row r="351" spans="1:12" ht="15.75" customHeight="1" x14ac:dyDescent="0.2">
      <c r="A351" s="29"/>
      <c r="B351" s="29"/>
      <c r="C351" s="29"/>
      <c r="D351" s="29"/>
      <c r="E351" s="29"/>
      <c r="F351" s="29"/>
      <c r="G351" s="29"/>
      <c r="H351" s="29"/>
      <c r="I351" s="29"/>
      <c r="J351" s="29"/>
      <c r="K351" s="29"/>
      <c r="L351" s="29"/>
    </row>
    <row r="352" spans="1:12" ht="15.75" customHeight="1" x14ac:dyDescent="0.2">
      <c r="A352" s="29"/>
      <c r="B352" s="29"/>
      <c r="C352" s="29"/>
      <c r="D352" s="29"/>
      <c r="E352" s="29"/>
      <c r="F352" s="29"/>
      <c r="G352" s="29"/>
      <c r="H352" s="29"/>
      <c r="I352" s="29"/>
      <c r="J352" s="29"/>
      <c r="K352" s="29"/>
      <c r="L352" s="29"/>
    </row>
    <row r="353" spans="1:12" ht="15.75" customHeight="1" x14ac:dyDescent="0.2">
      <c r="A353" s="29"/>
      <c r="B353" s="29"/>
      <c r="C353" s="29"/>
      <c r="D353" s="29"/>
      <c r="E353" s="29"/>
      <c r="F353" s="29"/>
      <c r="G353" s="29"/>
      <c r="H353" s="29"/>
      <c r="I353" s="29"/>
      <c r="J353" s="29"/>
      <c r="K353" s="29"/>
      <c r="L353" s="29"/>
    </row>
    <row r="354" spans="1:12" ht="15.75" customHeight="1" x14ac:dyDescent="0.2">
      <c r="A354" s="29"/>
      <c r="B354" s="29"/>
      <c r="C354" s="29"/>
      <c r="D354" s="29"/>
      <c r="E354" s="29"/>
      <c r="F354" s="29"/>
      <c r="G354" s="29"/>
      <c r="H354" s="29"/>
      <c r="I354" s="29"/>
      <c r="J354" s="29"/>
      <c r="K354" s="29"/>
      <c r="L354" s="29"/>
    </row>
    <row r="355" spans="1:12" ht="15.75" customHeight="1" x14ac:dyDescent="0.2">
      <c r="A355" s="29"/>
      <c r="B355" s="29"/>
      <c r="C355" s="29"/>
      <c r="D355" s="29"/>
      <c r="E355" s="29"/>
      <c r="F355" s="29"/>
      <c r="G355" s="29"/>
      <c r="H355" s="29"/>
      <c r="I355" s="29"/>
      <c r="J355" s="29"/>
      <c r="K355" s="29"/>
      <c r="L355" s="29"/>
    </row>
    <row r="356" spans="1:12" ht="15.75" customHeight="1" x14ac:dyDescent="0.2">
      <c r="A356" s="29"/>
      <c r="B356" s="29"/>
      <c r="C356" s="29"/>
      <c r="D356" s="29"/>
      <c r="E356" s="29"/>
      <c r="F356" s="29"/>
      <c r="G356" s="29"/>
      <c r="H356" s="29"/>
      <c r="I356" s="29"/>
      <c r="J356" s="29"/>
      <c r="K356" s="29"/>
      <c r="L356" s="29"/>
    </row>
    <row r="357" spans="1:12" ht="15.75" customHeight="1" x14ac:dyDescent="0.2">
      <c r="A357" s="29"/>
      <c r="B357" s="29"/>
      <c r="C357" s="29"/>
      <c r="D357" s="29"/>
      <c r="E357" s="29"/>
      <c r="F357" s="29"/>
      <c r="G357" s="29"/>
      <c r="H357" s="29"/>
      <c r="I357" s="29"/>
      <c r="J357" s="29"/>
      <c r="K357" s="29"/>
      <c r="L357" s="29"/>
    </row>
    <row r="358" spans="1:12" ht="15.75" customHeight="1" x14ac:dyDescent="0.2">
      <c r="A358" s="29"/>
      <c r="B358" s="29"/>
      <c r="C358" s="29"/>
      <c r="D358" s="29"/>
      <c r="E358" s="29"/>
      <c r="F358" s="29"/>
      <c r="G358" s="29"/>
      <c r="H358" s="29"/>
      <c r="I358" s="29"/>
      <c r="J358" s="29"/>
      <c r="K358" s="29"/>
      <c r="L358" s="29"/>
    </row>
    <row r="359" spans="1:12" ht="15.75" customHeight="1" x14ac:dyDescent="0.2">
      <c r="A359" s="29"/>
      <c r="B359" s="29"/>
      <c r="C359" s="29"/>
      <c r="D359" s="29"/>
      <c r="E359" s="29"/>
      <c r="F359" s="29"/>
      <c r="G359" s="29"/>
      <c r="H359" s="29"/>
      <c r="I359" s="29"/>
      <c r="J359" s="29"/>
      <c r="K359" s="29"/>
      <c r="L359" s="29"/>
    </row>
    <row r="360" spans="1:12" ht="15.75" customHeight="1" x14ac:dyDescent="0.2">
      <c r="A360" s="29"/>
      <c r="B360" s="29"/>
      <c r="C360" s="29"/>
      <c r="D360" s="29"/>
      <c r="E360" s="29"/>
      <c r="F360" s="29"/>
      <c r="G360" s="29"/>
      <c r="H360" s="29"/>
      <c r="I360" s="29"/>
      <c r="J360" s="29"/>
      <c r="K360" s="29"/>
      <c r="L360" s="29"/>
    </row>
    <row r="361" spans="1:12" ht="15.75" customHeight="1" x14ac:dyDescent="0.2">
      <c r="A361" s="29"/>
      <c r="B361" s="29"/>
      <c r="C361" s="29"/>
      <c r="D361" s="29"/>
      <c r="E361" s="29"/>
      <c r="F361" s="29"/>
      <c r="G361" s="29"/>
      <c r="H361" s="29"/>
      <c r="I361" s="29"/>
      <c r="J361" s="29"/>
      <c r="K361" s="29"/>
      <c r="L361" s="29"/>
    </row>
    <row r="362" spans="1:12" ht="15.75" customHeight="1" x14ac:dyDescent="0.2">
      <c r="A362" s="29"/>
      <c r="B362" s="29"/>
      <c r="C362" s="29"/>
      <c r="D362" s="29"/>
      <c r="E362" s="29"/>
      <c r="F362" s="29"/>
      <c r="G362" s="29"/>
      <c r="H362" s="29"/>
      <c r="I362" s="29"/>
      <c r="J362" s="29"/>
      <c r="K362" s="29"/>
      <c r="L362" s="29"/>
    </row>
    <row r="363" spans="1:12" ht="15.75" customHeight="1" x14ac:dyDescent="0.2">
      <c r="A363" s="29"/>
      <c r="B363" s="29"/>
      <c r="C363" s="29"/>
      <c r="D363" s="29"/>
      <c r="E363" s="29"/>
      <c r="F363" s="29"/>
      <c r="G363" s="29"/>
      <c r="H363" s="29"/>
      <c r="I363" s="29"/>
      <c r="J363" s="29"/>
      <c r="K363" s="29"/>
      <c r="L363" s="29"/>
    </row>
    <row r="364" spans="1:12" ht="15.75" customHeight="1" x14ac:dyDescent="0.2">
      <c r="A364" s="29"/>
      <c r="B364" s="29"/>
      <c r="C364" s="29"/>
      <c r="D364" s="29"/>
      <c r="E364" s="29"/>
      <c r="F364" s="29"/>
      <c r="G364" s="29"/>
      <c r="H364" s="29"/>
      <c r="I364" s="29"/>
      <c r="J364" s="29"/>
      <c r="K364" s="29"/>
      <c r="L364" s="29"/>
    </row>
    <row r="365" spans="1:12" ht="15.75" customHeight="1" x14ac:dyDescent="0.2">
      <c r="A365" s="29"/>
      <c r="B365" s="29"/>
      <c r="C365" s="29"/>
      <c r="D365" s="29"/>
      <c r="E365" s="29"/>
      <c r="F365" s="29"/>
      <c r="G365" s="29"/>
      <c r="H365" s="29"/>
      <c r="I365" s="29"/>
      <c r="J365" s="29"/>
      <c r="K365" s="29"/>
      <c r="L365" s="29"/>
    </row>
    <row r="366" spans="1:12" ht="15.75" customHeight="1" x14ac:dyDescent="0.2">
      <c r="A366" s="29"/>
      <c r="B366" s="29"/>
      <c r="C366" s="29"/>
      <c r="D366" s="29"/>
      <c r="E366" s="29"/>
      <c r="F366" s="29"/>
      <c r="G366" s="29"/>
      <c r="H366" s="29"/>
      <c r="I366" s="29"/>
      <c r="J366" s="29"/>
      <c r="K366" s="29"/>
      <c r="L366" s="29"/>
    </row>
    <row r="367" spans="1:12" ht="15.75" customHeight="1" x14ac:dyDescent="0.2">
      <c r="A367" s="29"/>
      <c r="B367" s="29"/>
      <c r="C367" s="29"/>
      <c r="D367" s="29"/>
      <c r="E367" s="29"/>
      <c r="F367" s="29"/>
      <c r="G367" s="29"/>
      <c r="H367" s="29"/>
      <c r="I367" s="29"/>
      <c r="J367" s="29"/>
      <c r="K367" s="29"/>
      <c r="L367" s="29"/>
    </row>
    <row r="368" spans="1:12" ht="15.75" customHeight="1" x14ac:dyDescent="0.2">
      <c r="A368" s="29"/>
      <c r="B368" s="29"/>
      <c r="C368" s="29"/>
      <c r="D368" s="29"/>
      <c r="E368" s="29"/>
      <c r="F368" s="29"/>
      <c r="G368" s="29"/>
      <c r="H368" s="29"/>
      <c r="I368" s="29"/>
      <c r="J368" s="29"/>
      <c r="K368" s="29"/>
      <c r="L368" s="29"/>
    </row>
    <row r="369" spans="1:12" ht="15.75" customHeight="1" x14ac:dyDescent="0.2">
      <c r="A369" s="29"/>
      <c r="B369" s="29"/>
      <c r="C369" s="29"/>
      <c r="D369" s="29"/>
      <c r="E369" s="29"/>
      <c r="F369" s="29"/>
      <c r="G369" s="29"/>
      <c r="H369" s="29"/>
      <c r="I369" s="29"/>
      <c r="J369" s="29"/>
      <c r="K369" s="29"/>
      <c r="L369" s="29"/>
    </row>
    <row r="370" spans="1:12" ht="15.75" customHeight="1" x14ac:dyDescent="0.2">
      <c r="A370" s="29"/>
      <c r="B370" s="29"/>
      <c r="C370" s="29"/>
      <c r="D370" s="29"/>
      <c r="E370" s="29"/>
      <c r="F370" s="29"/>
      <c r="G370" s="29"/>
      <c r="H370" s="29"/>
      <c r="I370" s="29"/>
      <c r="J370" s="29"/>
      <c r="K370" s="29"/>
      <c r="L370" s="29"/>
    </row>
    <row r="371" spans="1:12" ht="15.75" customHeight="1" x14ac:dyDescent="0.2">
      <c r="A371" s="29"/>
      <c r="B371" s="29"/>
      <c r="C371" s="29"/>
      <c r="D371" s="29"/>
      <c r="E371" s="29"/>
      <c r="F371" s="29"/>
      <c r="G371" s="29"/>
      <c r="H371" s="29"/>
      <c r="I371" s="29"/>
      <c r="J371" s="29"/>
      <c r="K371" s="29"/>
      <c r="L371" s="29"/>
    </row>
    <row r="372" spans="1:12" ht="15.75" customHeight="1" x14ac:dyDescent="0.2">
      <c r="A372" s="29"/>
      <c r="B372" s="29"/>
      <c r="C372" s="29"/>
      <c r="D372" s="29"/>
      <c r="E372" s="29"/>
      <c r="F372" s="29"/>
      <c r="G372" s="29"/>
      <c r="H372" s="29"/>
      <c r="I372" s="29"/>
      <c r="J372" s="29"/>
      <c r="K372" s="29"/>
      <c r="L372" s="29"/>
    </row>
    <row r="373" spans="1:12" ht="15.75" customHeight="1" x14ac:dyDescent="0.2">
      <c r="A373" s="29"/>
      <c r="B373" s="29"/>
      <c r="C373" s="29"/>
      <c r="D373" s="29"/>
      <c r="E373" s="29"/>
      <c r="F373" s="29"/>
      <c r="G373" s="29"/>
      <c r="H373" s="29"/>
      <c r="I373" s="29"/>
      <c r="J373" s="29"/>
      <c r="K373" s="29"/>
      <c r="L373" s="29"/>
    </row>
    <row r="374" spans="1:12" ht="15.75" customHeight="1" x14ac:dyDescent="0.2">
      <c r="A374" s="29"/>
      <c r="B374" s="29"/>
      <c r="C374" s="29"/>
      <c r="D374" s="29"/>
      <c r="E374" s="29"/>
      <c r="F374" s="29"/>
      <c r="G374" s="29"/>
      <c r="H374" s="29"/>
      <c r="I374" s="29"/>
      <c r="J374" s="29"/>
      <c r="K374" s="29"/>
      <c r="L374" s="29"/>
    </row>
    <row r="375" spans="1:12" ht="15.75" customHeight="1" x14ac:dyDescent="0.2">
      <c r="A375" s="29"/>
      <c r="B375" s="29"/>
      <c r="C375" s="29"/>
      <c r="D375" s="29"/>
      <c r="E375" s="29"/>
      <c r="F375" s="29"/>
      <c r="G375" s="29"/>
      <c r="H375" s="29"/>
      <c r="I375" s="29"/>
      <c r="J375" s="29"/>
      <c r="K375" s="29"/>
      <c r="L375" s="29"/>
    </row>
    <row r="376" spans="1:12" ht="15.75" customHeight="1" x14ac:dyDescent="0.2">
      <c r="A376" s="29"/>
      <c r="B376" s="29"/>
      <c r="C376" s="29"/>
      <c r="D376" s="29"/>
      <c r="E376" s="29"/>
      <c r="F376" s="29"/>
      <c r="G376" s="29"/>
      <c r="H376" s="29"/>
      <c r="I376" s="29"/>
      <c r="J376" s="29"/>
      <c r="K376" s="29"/>
      <c r="L376" s="29"/>
    </row>
    <row r="377" spans="1:12" ht="15.75" customHeight="1" x14ac:dyDescent="0.2">
      <c r="A377" s="29"/>
      <c r="B377" s="29"/>
      <c r="C377" s="29"/>
      <c r="D377" s="29"/>
      <c r="E377" s="29"/>
      <c r="F377" s="29"/>
      <c r="G377" s="29"/>
      <c r="H377" s="29"/>
      <c r="I377" s="29"/>
      <c r="J377" s="29"/>
      <c r="K377" s="29"/>
      <c r="L377" s="29"/>
    </row>
    <row r="378" spans="1:12" ht="15.75" customHeight="1" x14ac:dyDescent="0.2">
      <c r="A378" s="29"/>
      <c r="B378" s="29"/>
      <c r="C378" s="29"/>
      <c r="D378" s="29"/>
      <c r="E378" s="29"/>
      <c r="F378" s="29"/>
      <c r="G378" s="29"/>
      <c r="H378" s="29"/>
      <c r="I378" s="29"/>
      <c r="J378" s="29"/>
      <c r="K378" s="29"/>
      <c r="L378" s="29"/>
    </row>
    <row r="379" spans="1:12" ht="15.75" customHeight="1" x14ac:dyDescent="0.2">
      <c r="A379" s="29"/>
      <c r="B379" s="29"/>
      <c r="C379" s="29"/>
      <c r="D379" s="29"/>
      <c r="E379" s="29"/>
      <c r="F379" s="29"/>
      <c r="G379" s="29"/>
      <c r="H379" s="29"/>
      <c r="I379" s="29"/>
      <c r="J379" s="29"/>
      <c r="K379" s="29"/>
      <c r="L379" s="29"/>
    </row>
    <row r="380" spans="1:12" ht="15.75" customHeight="1" x14ac:dyDescent="0.2">
      <c r="A380" s="29"/>
      <c r="B380" s="29"/>
      <c r="C380" s="29"/>
      <c r="D380" s="29"/>
      <c r="E380" s="29"/>
      <c r="F380" s="29"/>
      <c r="G380" s="29"/>
      <c r="H380" s="29"/>
      <c r="I380" s="29"/>
      <c r="J380" s="29"/>
      <c r="K380" s="29"/>
      <c r="L380" s="29"/>
    </row>
    <row r="381" spans="1:12" ht="15.75" customHeight="1" x14ac:dyDescent="0.2">
      <c r="A381" s="29"/>
      <c r="B381" s="29"/>
      <c r="C381" s="29"/>
      <c r="D381" s="29"/>
      <c r="E381" s="29"/>
      <c r="F381" s="29"/>
      <c r="G381" s="29"/>
      <c r="H381" s="29"/>
      <c r="I381" s="29"/>
      <c r="J381" s="29"/>
      <c r="K381" s="29"/>
      <c r="L381" s="29"/>
    </row>
    <row r="382" spans="1:12" ht="15.75" customHeight="1" x14ac:dyDescent="0.2">
      <c r="A382" s="29"/>
      <c r="B382" s="29"/>
      <c r="C382" s="29"/>
      <c r="D382" s="29"/>
      <c r="E382" s="29"/>
      <c r="F382" s="29"/>
      <c r="G382" s="29"/>
      <c r="H382" s="29"/>
      <c r="I382" s="29"/>
      <c r="J382" s="29"/>
      <c r="K382" s="29"/>
      <c r="L382" s="29"/>
    </row>
    <row r="383" spans="1:12" ht="15.75" customHeight="1" x14ac:dyDescent="0.2">
      <c r="A383" s="29"/>
      <c r="B383" s="29"/>
      <c r="C383" s="29"/>
      <c r="D383" s="29"/>
      <c r="E383" s="29"/>
      <c r="F383" s="29"/>
      <c r="G383" s="29"/>
      <c r="H383" s="29"/>
      <c r="I383" s="29"/>
      <c r="J383" s="29"/>
      <c r="K383" s="29"/>
      <c r="L383" s="29"/>
    </row>
    <row r="384" spans="1:12" ht="15.75" customHeight="1" x14ac:dyDescent="0.2">
      <c r="A384" s="29"/>
      <c r="B384" s="29"/>
      <c r="C384" s="29"/>
      <c r="D384" s="29"/>
      <c r="E384" s="29"/>
      <c r="F384" s="29"/>
      <c r="G384" s="29"/>
      <c r="H384" s="29"/>
      <c r="I384" s="29"/>
      <c r="J384" s="29"/>
      <c r="K384" s="29"/>
      <c r="L384" s="29"/>
    </row>
    <row r="385" spans="1:12" ht="15.75" customHeight="1" x14ac:dyDescent="0.2">
      <c r="A385" s="29"/>
      <c r="B385" s="29"/>
      <c r="C385" s="29"/>
      <c r="D385" s="29"/>
      <c r="E385" s="29"/>
      <c r="F385" s="29"/>
      <c r="G385" s="29"/>
      <c r="H385" s="29"/>
      <c r="I385" s="29"/>
      <c r="J385" s="29"/>
      <c r="K385" s="29"/>
      <c r="L385" s="29"/>
    </row>
    <row r="386" spans="1:12" ht="15.75" customHeight="1" x14ac:dyDescent="0.2">
      <c r="A386" s="29"/>
      <c r="B386" s="29"/>
      <c r="C386" s="29"/>
      <c r="D386" s="29"/>
      <c r="E386" s="29"/>
      <c r="F386" s="29"/>
      <c r="G386" s="29"/>
      <c r="H386" s="29"/>
      <c r="I386" s="29"/>
      <c r="J386" s="29"/>
      <c r="K386" s="29"/>
      <c r="L386" s="29"/>
    </row>
    <row r="387" spans="1:12" ht="15.75" customHeight="1" x14ac:dyDescent="0.2">
      <c r="A387" s="29"/>
      <c r="B387" s="29"/>
      <c r="C387" s="29"/>
      <c r="D387" s="29"/>
      <c r="E387" s="29"/>
      <c r="F387" s="29"/>
      <c r="G387" s="29"/>
      <c r="H387" s="29"/>
      <c r="I387" s="29"/>
      <c r="J387" s="29"/>
      <c r="K387" s="29"/>
      <c r="L387" s="29"/>
    </row>
    <row r="388" spans="1:12" ht="15.75" customHeight="1" x14ac:dyDescent="0.2">
      <c r="A388" s="29"/>
      <c r="B388" s="29"/>
      <c r="C388" s="29"/>
      <c r="D388" s="29"/>
      <c r="E388" s="29"/>
      <c r="F388" s="29"/>
      <c r="G388" s="29"/>
      <c r="H388" s="29"/>
      <c r="I388" s="29"/>
      <c r="J388" s="29"/>
      <c r="K388" s="29"/>
      <c r="L388" s="29"/>
    </row>
    <row r="389" spans="1:12" ht="15.75" customHeight="1" x14ac:dyDescent="0.2">
      <c r="A389" s="29"/>
      <c r="B389" s="29"/>
      <c r="C389" s="29"/>
      <c r="D389" s="29"/>
      <c r="E389" s="29"/>
      <c r="F389" s="29"/>
      <c r="G389" s="29"/>
      <c r="H389" s="29"/>
      <c r="I389" s="29"/>
      <c r="J389" s="29"/>
      <c r="K389" s="29"/>
      <c r="L389" s="29"/>
    </row>
    <row r="390" spans="1:12" ht="15.75" customHeight="1" x14ac:dyDescent="0.2">
      <c r="A390" s="29"/>
      <c r="B390" s="29"/>
      <c r="C390" s="29"/>
      <c r="D390" s="29"/>
      <c r="E390" s="29"/>
      <c r="F390" s="29"/>
      <c r="G390" s="29"/>
      <c r="H390" s="29"/>
      <c r="I390" s="29"/>
      <c r="J390" s="29"/>
      <c r="K390" s="29"/>
      <c r="L390" s="29"/>
    </row>
    <row r="391" spans="1:12" ht="15.75" customHeight="1" x14ac:dyDescent="0.2">
      <c r="A391" s="29"/>
      <c r="B391" s="29"/>
      <c r="C391" s="29"/>
      <c r="D391" s="29"/>
      <c r="E391" s="29"/>
      <c r="F391" s="29"/>
      <c r="G391" s="29"/>
      <c r="H391" s="29"/>
      <c r="I391" s="29"/>
      <c r="J391" s="29"/>
      <c r="K391" s="29"/>
      <c r="L391" s="29"/>
    </row>
    <row r="392" spans="1:12" ht="15.75" customHeight="1" x14ac:dyDescent="0.2">
      <c r="A392" s="29"/>
      <c r="B392" s="29"/>
      <c r="C392" s="29"/>
      <c r="D392" s="29"/>
      <c r="E392" s="29"/>
      <c r="F392" s="29"/>
      <c r="G392" s="29"/>
      <c r="H392" s="29"/>
      <c r="I392" s="29"/>
      <c r="J392" s="29"/>
      <c r="K392" s="29"/>
      <c r="L392" s="29"/>
    </row>
    <row r="393" spans="1:12" ht="15.75" customHeight="1" x14ac:dyDescent="0.2">
      <c r="A393" s="29"/>
      <c r="B393" s="29"/>
      <c r="C393" s="29"/>
      <c r="D393" s="29"/>
      <c r="E393" s="29"/>
      <c r="F393" s="29"/>
      <c r="G393" s="29"/>
      <c r="H393" s="29"/>
      <c r="I393" s="29"/>
      <c r="J393" s="29"/>
      <c r="K393" s="29"/>
      <c r="L393" s="29"/>
    </row>
    <row r="394" spans="1:12" ht="15.75" customHeight="1" x14ac:dyDescent="0.2">
      <c r="A394" s="29"/>
      <c r="B394" s="29"/>
      <c r="C394" s="29"/>
      <c r="D394" s="29"/>
      <c r="E394" s="29"/>
      <c r="F394" s="29"/>
      <c r="G394" s="29"/>
      <c r="H394" s="29"/>
      <c r="I394" s="29"/>
      <c r="J394" s="29"/>
      <c r="K394" s="29"/>
      <c r="L394" s="29"/>
    </row>
    <row r="395" spans="1:12" ht="15.75" customHeight="1" x14ac:dyDescent="0.2">
      <c r="A395" s="29"/>
      <c r="B395" s="29"/>
      <c r="C395" s="29"/>
      <c r="D395" s="29"/>
      <c r="E395" s="29"/>
      <c r="F395" s="29"/>
      <c r="G395" s="29"/>
      <c r="H395" s="29"/>
      <c r="I395" s="29"/>
      <c r="J395" s="29"/>
      <c r="K395" s="29"/>
      <c r="L395" s="29"/>
    </row>
    <row r="396" spans="1:12" ht="15.75" customHeight="1" x14ac:dyDescent="0.2">
      <c r="A396" s="29"/>
      <c r="B396" s="29"/>
      <c r="C396" s="29"/>
      <c r="D396" s="29"/>
      <c r="E396" s="29"/>
      <c r="F396" s="29"/>
      <c r="G396" s="29"/>
      <c r="H396" s="29"/>
      <c r="I396" s="29"/>
      <c r="J396" s="29"/>
      <c r="K396" s="29"/>
      <c r="L396" s="29"/>
    </row>
    <row r="397" spans="1:12" ht="15.75" customHeight="1" x14ac:dyDescent="0.2">
      <c r="A397" s="29"/>
      <c r="B397" s="29"/>
      <c r="C397" s="29"/>
      <c r="D397" s="29"/>
      <c r="E397" s="29"/>
      <c r="F397" s="29"/>
      <c r="G397" s="29"/>
      <c r="H397" s="29"/>
      <c r="I397" s="29"/>
      <c r="J397" s="29"/>
      <c r="K397" s="29"/>
      <c r="L397" s="29"/>
    </row>
    <row r="398" spans="1:12" ht="15.75" customHeight="1" x14ac:dyDescent="0.2">
      <c r="A398" s="29"/>
      <c r="B398" s="29"/>
      <c r="C398" s="29"/>
      <c r="D398" s="29"/>
      <c r="E398" s="29"/>
      <c r="F398" s="29"/>
      <c r="G398" s="29"/>
      <c r="H398" s="29"/>
      <c r="I398" s="29"/>
      <c r="J398" s="29"/>
      <c r="K398" s="29"/>
      <c r="L398" s="29"/>
    </row>
    <row r="399" spans="1:12" ht="15.75" customHeight="1" x14ac:dyDescent="0.2">
      <c r="A399" s="29"/>
      <c r="B399" s="29"/>
      <c r="C399" s="29"/>
      <c r="D399" s="29"/>
      <c r="E399" s="29"/>
      <c r="F399" s="29"/>
      <c r="G399" s="29"/>
      <c r="H399" s="29"/>
      <c r="I399" s="29"/>
      <c r="J399" s="29"/>
      <c r="K399" s="29"/>
      <c r="L399" s="29"/>
    </row>
    <row r="400" spans="1:12" ht="15.75" customHeight="1" x14ac:dyDescent="0.2">
      <c r="A400" s="29"/>
      <c r="B400" s="29"/>
      <c r="C400" s="29"/>
      <c r="D400" s="29"/>
      <c r="E400" s="29"/>
      <c r="F400" s="29"/>
      <c r="G400" s="29"/>
      <c r="H400" s="29"/>
      <c r="I400" s="29"/>
      <c r="J400" s="29"/>
      <c r="K400" s="29"/>
      <c r="L400" s="29"/>
    </row>
    <row r="401" spans="1:12" ht="15.75" customHeight="1" x14ac:dyDescent="0.2">
      <c r="A401" s="29"/>
      <c r="B401" s="29"/>
      <c r="C401" s="29"/>
      <c r="D401" s="29"/>
      <c r="E401" s="29"/>
      <c r="F401" s="29"/>
      <c r="G401" s="29"/>
      <c r="H401" s="29"/>
      <c r="I401" s="29"/>
      <c r="J401" s="29"/>
      <c r="K401" s="29"/>
      <c r="L401" s="29"/>
    </row>
    <row r="402" spans="1:12" ht="15.75" customHeight="1" x14ac:dyDescent="0.2">
      <c r="A402" s="29"/>
      <c r="B402" s="29"/>
      <c r="C402" s="29"/>
      <c r="D402" s="29"/>
      <c r="E402" s="29"/>
      <c r="F402" s="29"/>
      <c r="G402" s="29"/>
      <c r="H402" s="29"/>
      <c r="I402" s="29"/>
      <c r="J402" s="29"/>
      <c r="K402" s="29"/>
      <c r="L402" s="29"/>
    </row>
    <row r="403" spans="1:12" ht="15.75" customHeight="1" x14ac:dyDescent="0.2">
      <c r="A403" s="29"/>
      <c r="B403" s="29"/>
      <c r="C403" s="29"/>
      <c r="D403" s="29"/>
      <c r="E403" s="29"/>
      <c r="F403" s="29"/>
      <c r="G403" s="29"/>
      <c r="H403" s="29"/>
      <c r="I403" s="29"/>
      <c r="J403" s="29"/>
      <c r="K403" s="29"/>
      <c r="L403" s="29"/>
    </row>
    <row r="404" spans="1:12" ht="15.75" customHeight="1" x14ac:dyDescent="0.2">
      <c r="A404" s="29"/>
      <c r="B404" s="29"/>
      <c r="C404" s="29"/>
      <c r="D404" s="29"/>
      <c r="E404" s="29"/>
      <c r="F404" s="29"/>
      <c r="G404" s="29"/>
      <c r="H404" s="29"/>
      <c r="I404" s="29"/>
      <c r="J404" s="29"/>
      <c r="K404" s="29"/>
      <c r="L404" s="29"/>
    </row>
    <row r="405" spans="1:12" ht="15.75" customHeight="1" x14ac:dyDescent="0.2">
      <c r="A405" s="29"/>
      <c r="B405" s="29"/>
      <c r="C405" s="29"/>
      <c r="D405" s="29"/>
      <c r="E405" s="29"/>
      <c r="F405" s="29"/>
      <c r="G405" s="29"/>
      <c r="H405" s="29"/>
      <c r="I405" s="29"/>
      <c r="J405" s="29"/>
      <c r="K405" s="29"/>
      <c r="L405" s="29"/>
    </row>
    <row r="406" spans="1:12" ht="15.75" customHeight="1" x14ac:dyDescent="0.2">
      <c r="A406" s="29"/>
      <c r="B406" s="29"/>
      <c r="C406" s="29"/>
      <c r="D406" s="29"/>
      <c r="E406" s="29"/>
      <c r="F406" s="29"/>
      <c r="G406" s="29"/>
      <c r="H406" s="29"/>
      <c r="I406" s="29"/>
      <c r="J406" s="29"/>
      <c r="K406" s="29"/>
      <c r="L406" s="29"/>
    </row>
    <row r="407" spans="1:12" ht="15.75" customHeight="1" x14ac:dyDescent="0.2">
      <c r="A407" s="29"/>
      <c r="B407" s="29"/>
      <c r="C407" s="29"/>
      <c r="D407" s="29"/>
      <c r="E407" s="29"/>
      <c r="F407" s="29"/>
      <c r="G407" s="29"/>
      <c r="H407" s="29"/>
      <c r="I407" s="29"/>
      <c r="J407" s="29"/>
      <c r="K407" s="29"/>
      <c r="L407" s="29"/>
    </row>
    <row r="408" spans="1:12" ht="15.75" customHeight="1" x14ac:dyDescent="0.2">
      <c r="A408" s="29"/>
      <c r="B408" s="29"/>
      <c r="C408" s="29"/>
      <c r="D408" s="29"/>
      <c r="E408" s="29"/>
      <c r="F408" s="29"/>
      <c r="G408" s="29"/>
      <c r="H408" s="29"/>
      <c r="I408" s="29"/>
      <c r="J408" s="29"/>
      <c r="K408" s="29"/>
      <c r="L408" s="29"/>
    </row>
    <row r="409" spans="1:12" ht="15.75" customHeight="1" x14ac:dyDescent="0.2">
      <c r="A409" s="29"/>
      <c r="B409" s="29"/>
      <c r="C409" s="29"/>
      <c r="D409" s="29"/>
      <c r="E409" s="29"/>
      <c r="F409" s="29"/>
      <c r="G409" s="29"/>
      <c r="H409" s="29"/>
      <c r="I409" s="29"/>
      <c r="J409" s="29"/>
      <c r="K409" s="29"/>
      <c r="L409" s="29"/>
    </row>
    <row r="410" spans="1:12" ht="15.75" customHeight="1" x14ac:dyDescent="0.2">
      <c r="A410" s="29"/>
      <c r="B410" s="29"/>
      <c r="C410" s="29"/>
      <c r="D410" s="29"/>
      <c r="E410" s="29"/>
      <c r="F410" s="29"/>
      <c r="G410" s="29"/>
      <c r="H410" s="29"/>
      <c r="I410" s="29"/>
      <c r="J410" s="29"/>
      <c r="K410" s="29"/>
      <c r="L410" s="29"/>
    </row>
    <row r="411" spans="1:12" ht="15.75" customHeight="1" x14ac:dyDescent="0.2">
      <c r="A411" s="29"/>
      <c r="B411" s="29"/>
      <c r="C411" s="29"/>
      <c r="D411" s="29"/>
      <c r="E411" s="29"/>
      <c r="F411" s="29"/>
      <c r="G411" s="29"/>
      <c r="H411" s="29"/>
      <c r="I411" s="29"/>
      <c r="J411" s="29"/>
      <c r="K411" s="29"/>
      <c r="L411" s="29"/>
    </row>
    <row r="412" spans="1:12" ht="15.75" customHeight="1" x14ac:dyDescent="0.2">
      <c r="A412" s="29"/>
      <c r="B412" s="29"/>
      <c r="C412" s="29"/>
      <c r="D412" s="29"/>
      <c r="E412" s="29"/>
      <c r="F412" s="29"/>
      <c r="G412" s="29"/>
      <c r="H412" s="29"/>
      <c r="I412" s="29"/>
      <c r="J412" s="29"/>
      <c r="K412" s="29"/>
      <c r="L412" s="29"/>
    </row>
    <row r="413" spans="1:12" ht="15.75" customHeight="1" x14ac:dyDescent="0.2">
      <c r="A413" s="29"/>
      <c r="B413" s="29"/>
      <c r="C413" s="29"/>
      <c r="D413" s="29"/>
      <c r="E413" s="29"/>
      <c r="F413" s="29"/>
      <c r="G413" s="29"/>
      <c r="H413" s="29"/>
      <c r="I413" s="29"/>
      <c r="J413" s="29"/>
      <c r="K413" s="29"/>
      <c r="L413" s="29"/>
    </row>
    <row r="414" spans="1:12" ht="15.75" customHeight="1" x14ac:dyDescent="0.2">
      <c r="A414" s="29"/>
      <c r="B414" s="29"/>
      <c r="C414" s="29"/>
      <c r="D414" s="29"/>
      <c r="E414" s="29"/>
      <c r="F414" s="29"/>
      <c r="G414" s="29"/>
      <c r="H414" s="29"/>
      <c r="I414" s="29"/>
      <c r="J414" s="29"/>
      <c r="K414" s="29"/>
      <c r="L414" s="29"/>
    </row>
    <row r="415" spans="1:12" ht="15.75" customHeight="1" x14ac:dyDescent="0.2">
      <c r="A415" s="29"/>
      <c r="B415" s="29"/>
      <c r="C415" s="29"/>
      <c r="D415" s="29"/>
      <c r="E415" s="29"/>
      <c r="F415" s="29"/>
      <c r="G415" s="29"/>
      <c r="H415" s="29"/>
      <c r="I415" s="29"/>
      <c r="J415" s="29"/>
      <c r="K415" s="29"/>
      <c r="L415" s="29"/>
    </row>
    <row r="416" spans="1:12" ht="15.75" customHeight="1" x14ac:dyDescent="0.2">
      <c r="A416" s="29"/>
      <c r="B416" s="29"/>
      <c r="C416" s="29"/>
      <c r="D416" s="29"/>
      <c r="E416" s="29"/>
      <c r="F416" s="29"/>
      <c r="G416" s="29"/>
      <c r="H416" s="29"/>
      <c r="I416" s="29"/>
      <c r="J416" s="29"/>
      <c r="K416" s="29"/>
      <c r="L416" s="29"/>
    </row>
    <row r="417" spans="1:12" ht="15.75" customHeight="1" x14ac:dyDescent="0.2">
      <c r="A417" s="29"/>
      <c r="B417" s="29"/>
      <c r="C417" s="29"/>
      <c r="D417" s="29"/>
      <c r="E417" s="29"/>
      <c r="F417" s="29"/>
      <c r="G417" s="29"/>
      <c r="H417" s="29"/>
      <c r="I417" s="29"/>
      <c r="J417" s="29"/>
      <c r="K417" s="29"/>
      <c r="L417" s="29"/>
    </row>
    <row r="418" spans="1:12" ht="15.75" customHeight="1" x14ac:dyDescent="0.2">
      <c r="A418" s="29"/>
      <c r="B418" s="29"/>
      <c r="C418" s="29"/>
      <c r="D418" s="29"/>
      <c r="E418" s="29"/>
      <c r="F418" s="29"/>
      <c r="G418" s="29"/>
      <c r="H418" s="29"/>
      <c r="I418" s="29"/>
      <c r="J418" s="29"/>
      <c r="K418" s="29"/>
      <c r="L418" s="29"/>
    </row>
    <row r="419" spans="1:12" ht="15.75" customHeight="1" x14ac:dyDescent="0.2">
      <c r="A419" s="29"/>
      <c r="B419" s="29"/>
      <c r="C419" s="29"/>
      <c r="D419" s="29"/>
      <c r="E419" s="29"/>
      <c r="F419" s="29"/>
      <c r="G419" s="29"/>
      <c r="H419" s="29"/>
      <c r="I419" s="29"/>
      <c r="J419" s="29"/>
      <c r="K419" s="29"/>
      <c r="L419" s="29"/>
    </row>
    <row r="420" spans="1:12" ht="15.75" customHeight="1" x14ac:dyDescent="0.2">
      <c r="A420" s="29"/>
      <c r="B420" s="29"/>
      <c r="C420" s="29"/>
      <c r="D420" s="29"/>
      <c r="E420" s="29"/>
      <c r="F420" s="29"/>
      <c r="G420" s="29"/>
      <c r="H420" s="29"/>
      <c r="I420" s="29"/>
      <c r="J420" s="29"/>
      <c r="K420" s="29"/>
      <c r="L420" s="29"/>
    </row>
    <row r="421" spans="1:12" ht="15.75" customHeight="1" x14ac:dyDescent="0.2">
      <c r="A421" s="29"/>
      <c r="B421" s="29"/>
      <c r="C421" s="29"/>
      <c r="D421" s="29"/>
      <c r="E421" s="29"/>
      <c r="F421" s="29"/>
      <c r="G421" s="29"/>
      <c r="H421" s="29"/>
      <c r="I421" s="29"/>
      <c r="J421" s="29"/>
      <c r="K421" s="29"/>
      <c r="L421" s="29"/>
    </row>
    <row r="422" spans="1:12" ht="15.75" customHeight="1" x14ac:dyDescent="0.2">
      <c r="A422" s="29"/>
      <c r="B422" s="29"/>
      <c r="C422" s="29"/>
      <c r="D422" s="29"/>
      <c r="E422" s="29"/>
      <c r="F422" s="29"/>
      <c r="G422" s="29"/>
      <c r="H422" s="29"/>
      <c r="I422" s="29"/>
      <c r="J422" s="29"/>
      <c r="K422" s="29"/>
      <c r="L422" s="29"/>
    </row>
    <row r="423" spans="1:12" ht="15.75" customHeight="1" x14ac:dyDescent="0.2">
      <c r="A423" s="29"/>
      <c r="B423" s="29"/>
      <c r="C423" s="29"/>
      <c r="D423" s="29"/>
      <c r="E423" s="29"/>
      <c r="F423" s="29"/>
      <c r="G423" s="29"/>
      <c r="H423" s="29"/>
      <c r="I423" s="29"/>
      <c r="J423" s="29"/>
      <c r="K423" s="29"/>
      <c r="L423" s="29"/>
    </row>
    <row r="424" spans="1:12" ht="15.75" customHeight="1" x14ac:dyDescent="0.2">
      <c r="A424" s="29"/>
      <c r="B424" s="29"/>
      <c r="C424" s="29"/>
      <c r="D424" s="29"/>
      <c r="E424" s="29"/>
      <c r="F424" s="29"/>
      <c r="G424" s="29"/>
      <c r="H424" s="29"/>
      <c r="I424" s="29"/>
      <c r="J424" s="29"/>
      <c r="K424" s="29"/>
      <c r="L424" s="29"/>
    </row>
    <row r="425" spans="1:12" ht="15.75" customHeight="1" x14ac:dyDescent="0.2">
      <c r="A425" s="29"/>
      <c r="B425" s="29"/>
      <c r="C425" s="29"/>
      <c r="D425" s="29"/>
      <c r="E425" s="29"/>
      <c r="F425" s="29"/>
      <c r="G425" s="29"/>
      <c r="H425" s="29"/>
      <c r="I425" s="29"/>
      <c r="J425" s="29"/>
      <c r="K425" s="29"/>
      <c r="L425" s="29"/>
    </row>
    <row r="426" spans="1:12" ht="15.75" customHeight="1" x14ac:dyDescent="0.2">
      <c r="A426" s="29"/>
      <c r="B426" s="29"/>
      <c r="C426" s="29"/>
      <c r="D426" s="29"/>
      <c r="E426" s="29"/>
      <c r="F426" s="29"/>
      <c r="G426" s="29"/>
      <c r="H426" s="29"/>
      <c r="I426" s="29"/>
      <c r="J426" s="29"/>
      <c r="K426" s="29"/>
      <c r="L426" s="29"/>
    </row>
    <row r="427" spans="1:12" ht="15.75" customHeight="1" x14ac:dyDescent="0.2">
      <c r="A427" s="29"/>
      <c r="B427" s="29"/>
      <c r="C427" s="29"/>
      <c r="D427" s="29"/>
      <c r="E427" s="29"/>
      <c r="F427" s="29"/>
      <c r="G427" s="29"/>
      <c r="H427" s="29"/>
      <c r="I427" s="29"/>
      <c r="J427" s="29"/>
      <c r="K427" s="29"/>
      <c r="L427" s="29"/>
    </row>
    <row r="428" spans="1:12" ht="15.75" customHeight="1" x14ac:dyDescent="0.2">
      <c r="A428" s="29"/>
      <c r="B428" s="29"/>
      <c r="C428" s="29"/>
      <c r="D428" s="29"/>
      <c r="E428" s="29"/>
      <c r="F428" s="29"/>
      <c r="G428" s="29"/>
      <c r="H428" s="29"/>
      <c r="I428" s="29"/>
      <c r="J428" s="29"/>
      <c r="K428" s="29"/>
      <c r="L428" s="29"/>
    </row>
    <row r="429" spans="1:12" ht="15.75" customHeight="1" x14ac:dyDescent="0.2">
      <c r="A429" s="29"/>
      <c r="B429" s="29"/>
      <c r="C429" s="29"/>
      <c r="D429" s="29"/>
      <c r="E429" s="29"/>
      <c r="F429" s="29"/>
      <c r="G429" s="29"/>
      <c r="H429" s="29"/>
      <c r="I429" s="29"/>
      <c r="J429" s="29"/>
      <c r="K429" s="29"/>
      <c r="L429" s="29"/>
    </row>
    <row r="430" spans="1:12" ht="15.75" customHeight="1" x14ac:dyDescent="0.2">
      <c r="A430" s="29"/>
      <c r="B430" s="29"/>
      <c r="C430" s="29"/>
      <c r="D430" s="29"/>
      <c r="E430" s="29"/>
      <c r="F430" s="29"/>
      <c r="G430" s="29"/>
      <c r="H430" s="29"/>
      <c r="I430" s="29"/>
      <c r="J430" s="29"/>
      <c r="K430" s="29"/>
      <c r="L430" s="29"/>
    </row>
    <row r="431" spans="1:12" ht="15.75" customHeight="1" x14ac:dyDescent="0.2">
      <c r="A431" s="29"/>
      <c r="B431" s="29"/>
      <c r="C431" s="29"/>
      <c r="D431" s="29"/>
      <c r="E431" s="29"/>
      <c r="F431" s="29"/>
      <c r="G431" s="29"/>
      <c r="H431" s="29"/>
      <c r="I431" s="29"/>
      <c r="J431" s="29"/>
      <c r="K431" s="29"/>
      <c r="L431" s="29"/>
    </row>
    <row r="432" spans="1:12" ht="15.75" customHeight="1" x14ac:dyDescent="0.2">
      <c r="A432" s="29"/>
      <c r="B432" s="29"/>
      <c r="C432" s="29"/>
      <c r="D432" s="29"/>
      <c r="E432" s="29"/>
      <c r="F432" s="29"/>
      <c r="G432" s="29"/>
      <c r="H432" s="29"/>
      <c r="I432" s="29"/>
      <c r="J432" s="29"/>
      <c r="K432" s="29"/>
      <c r="L432" s="29"/>
    </row>
    <row r="433" spans="1:12" ht="15.75" customHeight="1" x14ac:dyDescent="0.2">
      <c r="A433" s="29"/>
      <c r="B433" s="29"/>
      <c r="C433" s="29"/>
      <c r="D433" s="29"/>
      <c r="E433" s="29"/>
      <c r="F433" s="29"/>
      <c r="G433" s="29"/>
      <c r="H433" s="29"/>
      <c r="I433" s="29"/>
      <c r="J433" s="29"/>
      <c r="K433" s="29"/>
      <c r="L433" s="29"/>
    </row>
    <row r="434" spans="1:12" ht="15.75" customHeight="1" x14ac:dyDescent="0.2">
      <c r="A434" s="29"/>
      <c r="B434" s="29"/>
      <c r="C434" s="29"/>
      <c r="D434" s="29"/>
      <c r="E434" s="29"/>
      <c r="F434" s="29"/>
      <c r="G434" s="29"/>
      <c r="H434" s="29"/>
      <c r="I434" s="29"/>
      <c r="J434" s="29"/>
      <c r="K434" s="29"/>
      <c r="L434" s="29"/>
    </row>
    <row r="435" spans="1:12" ht="15.75" customHeight="1" x14ac:dyDescent="0.2">
      <c r="A435" s="29"/>
      <c r="B435" s="29"/>
      <c r="C435" s="29"/>
      <c r="D435" s="29"/>
      <c r="E435" s="29"/>
      <c r="F435" s="29"/>
      <c r="G435" s="29"/>
      <c r="H435" s="29"/>
      <c r="I435" s="29"/>
      <c r="J435" s="29"/>
      <c r="K435" s="29"/>
      <c r="L435" s="29"/>
    </row>
    <row r="436" spans="1:12" ht="15.75" customHeight="1" x14ac:dyDescent="0.2">
      <c r="A436" s="29"/>
      <c r="B436" s="29"/>
      <c r="C436" s="29"/>
      <c r="D436" s="29"/>
      <c r="E436" s="29"/>
      <c r="F436" s="29"/>
      <c r="G436" s="29"/>
      <c r="H436" s="29"/>
      <c r="I436" s="29"/>
      <c r="J436" s="29"/>
      <c r="K436" s="29"/>
      <c r="L436" s="29"/>
    </row>
    <row r="437" spans="1:12" ht="15.75" customHeight="1" x14ac:dyDescent="0.2">
      <c r="A437" s="29"/>
      <c r="B437" s="29"/>
      <c r="C437" s="29"/>
      <c r="D437" s="29"/>
      <c r="E437" s="29"/>
      <c r="F437" s="29"/>
      <c r="G437" s="29"/>
      <c r="H437" s="29"/>
      <c r="I437" s="29"/>
      <c r="J437" s="29"/>
      <c r="K437" s="29"/>
      <c r="L437" s="29"/>
    </row>
    <row r="438" spans="1:12" ht="15.75" customHeight="1" x14ac:dyDescent="0.2">
      <c r="A438" s="29"/>
      <c r="B438" s="29"/>
      <c r="C438" s="29"/>
      <c r="D438" s="29"/>
      <c r="E438" s="29"/>
      <c r="F438" s="29"/>
      <c r="G438" s="29"/>
      <c r="H438" s="29"/>
      <c r="I438" s="29"/>
      <c r="J438" s="29"/>
      <c r="K438" s="29"/>
      <c r="L438" s="29"/>
    </row>
    <row r="439" spans="1:12" ht="15.75" customHeight="1" x14ac:dyDescent="0.2">
      <c r="A439" s="29"/>
      <c r="B439" s="29"/>
      <c r="C439" s="29"/>
      <c r="D439" s="29"/>
      <c r="E439" s="29"/>
      <c r="F439" s="29"/>
      <c r="G439" s="29"/>
      <c r="H439" s="29"/>
      <c r="I439" s="29"/>
      <c r="J439" s="29"/>
      <c r="K439" s="29"/>
      <c r="L439" s="29"/>
    </row>
    <row r="440" spans="1:12" ht="15.75" customHeight="1" x14ac:dyDescent="0.2">
      <c r="A440" s="29"/>
      <c r="B440" s="29"/>
      <c r="C440" s="29"/>
      <c r="D440" s="29"/>
      <c r="E440" s="29"/>
      <c r="F440" s="29"/>
      <c r="G440" s="29"/>
      <c r="H440" s="29"/>
      <c r="I440" s="29"/>
      <c r="J440" s="29"/>
      <c r="K440" s="29"/>
      <c r="L440" s="29"/>
    </row>
    <row r="441" spans="1:12" ht="15.75" customHeight="1" x14ac:dyDescent="0.2">
      <c r="A441" s="29"/>
      <c r="B441" s="29"/>
      <c r="C441" s="29"/>
      <c r="D441" s="29"/>
      <c r="E441" s="29"/>
      <c r="F441" s="29"/>
      <c r="G441" s="29"/>
      <c r="H441" s="29"/>
      <c r="I441" s="29"/>
      <c r="J441" s="29"/>
      <c r="K441" s="29"/>
      <c r="L441" s="29"/>
    </row>
    <row r="442" spans="1:12" ht="15.75" customHeight="1" x14ac:dyDescent="0.2">
      <c r="A442" s="29"/>
      <c r="B442" s="29"/>
      <c r="C442" s="29"/>
      <c r="D442" s="29"/>
      <c r="E442" s="29"/>
      <c r="F442" s="29"/>
      <c r="G442" s="29"/>
      <c r="H442" s="29"/>
      <c r="I442" s="29"/>
      <c r="J442" s="29"/>
      <c r="K442" s="29"/>
      <c r="L442" s="29"/>
    </row>
    <row r="443" spans="1:12" ht="15.75" customHeight="1" x14ac:dyDescent="0.2">
      <c r="A443" s="29"/>
      <c r="B443" s="29"/>
      <c r="C443" s="29"/>
      <c r="D443" s="29"/>
      <c r="E443" s="29"/>
      <c r="F443" s="29"/>
      <c r="G443" s="29"/>
      <c r="H443" s="29"/>
      <c r="I443" s="29"/>
      <c r="J443" s="29"/>
      <c r="K443" s="29"/>
      <c r="L443" s="29"/>
    </row>
    <row r="444" spans="1:12" ht="15.75" customHeight="1" x14ac:dyDescent="0.2">
      <c r="A444" s="29"/>
      <c r="B444" s="29"/>
      <c r="C444" s="29"/>
      <c r="D444" s="29"/>
      <c r="E444" s="29"/>
      <c r="F444" s="29"/>
      <c r="G444" s="29"/>
      <c r="H444" s="29"/>
      <c r="I444" s="29"/>
      <c r="J444" s="29"/>
      <c r="K444" s="29"/>
      <c r="L444" s="29"/>
    </row>
    <row r="445" spans="1:12" ht="15.75" customHeight="1" x14ac:dyDescent="0.2">
      <c r="A445" s="29"/>
      <c r="B445" s="29"/>
      <c r="C445" s="29"/>
      <c r="D445" s="29"/>
      <c r="E445" s="29"/>
      <c r="F445" s="29"/>
      <c r="G445" s="29"/>
      <c r="H445" s="29"/>
      <c r="I445" s="29"/>
      <c r="J445" s="29"/>
      <c r="K445" s="29"/>
      <c r="L445" s="29"/>
    </row>
    <row r="446" spans="1:12" ht="15.75" customHeight="1" x14ac:dyDescent="0.2">
      <c r="A446" s="29"/>
      <c r="B446" s="29"/>
      <c r="C446" s="29"/>
      <c r="D446" s="29"/>
      <c r="E446" s="29"/>
      <c r="F446" s="29"/>
      <c r="G446" s="29"/>
      <c r="H446" s="29"/>
      <c r="I446" s="29"/>
      <c r="J446" s="29"/>
      <c r="K446" s="29"/>
      <c r="L446" s="29"/>
    </row>
    <row r="447" spans="1:12" ht="15.75" customHeight="1" x14ac:dyDescent="0.2">
      <c r="A447" s="29"/>
      <c r="B447" s="29"/>
      <c r="C447" s="29"/>
      <c r="D447" s="29"/>
      <c r="E447" s="29"/>
      <c r="F447" s="29"/>
      <c r="G447" s="29"/>
      <c r="H447" s="29"/>
      <c r="I447" s="29"/>
      <c r="J447" s="29"/>
      <c r="K447" s="29"/>
      <c r="L447" s="29"/>
    </row>
    <row r="448" spans="1:12" ht="15.75" customHeight="1" x14ac:dyDescent="0.2">
      <c r="A448" s="29"/>
      <c r="B448" s="29"/>
      <c r="C448" s="29"/>
      <c r="D448" s="29"/>
      <c r="E448" s="29"/>
      <c r="F448" s="29"/>
      <c r="G448" s="29"/>
      <c r="H448" s="29"/>
      <c r="I448" s="29"/>
      <c r="J448" s="29"/>
      <c r="K448" s="29"/>
      <c r="L448" s="29"/>
    </row>
    <row r="449" spans="1:12" ht="15.75" customHeight="1" x14ac:dyDescent="0.2">
      <c r="A449" s="29"/>
      <c r="B449" s="29"/>
      <c r="C449" s="29"/>
      <c r="D449" s="29"/>
      <c r="E449" s="29"/>
      <c r="F449" s="29"/>
      <c r="G449" s="29"/>
      <c r="H449" s="29"/>
      <c r="I449" s="29"/>
      <c r="J449" s="29"/>
      <c r="K449" s="29"/>
      <c r="L449" s="29"/>
    </row>
    <row r="450" spans="1:12" ht="15.75" customHeight="1" x14ac:dyDescent="0.2">
      <c r="A450" s="29"/>
      <c r="B450" s="29"/>
      <c r="C450" s="29"/>
      <c r="D450" s="29"/>
      <c r="E450" s="29"/>
      <c r="F450" s="29"/>
      <c r="G450" s="29"/>
      <c r="H450" s="29"/>
      <c r="I450" s="29"/>
      <c r="J450" s="29"/>
      <c r="K450" s="29"/>
      <c r="L450" s="29"/>
    </row>
    <row r="451" spans="1:12" ht="15.75" customHeight="1" x14ac:dyDescent="0.2">
      <c r="A451" s="29"/>
      <c r="B451" s="29"/>
      <c r="C451" s="29"/>
      <c r="D451" s="29"/>
      <c r="E451" s="29"/>
      <c r="F451" s="29"/>
      <c r="G451" s="29"/>
      <c r="H451" s="29"/>
      <c r="I451" s="29"/>
      <c r="J451" s="29"/>
      <c r="K451" s="29"/>
      <c r="L451" s="29"/>
    </row>
    <row r="452" spans="1:12" ht="15.75" customHeight="1" x14ac:dyDescent="0.2">
      <c r="A452" s="29"/>
      <c r="B452" s="29"/>
      <c r="C452" s="29"/>
      <c r="D452" s="29"/>
      <c r="E452" s="29"/>
      <c r="F452" s="29"/>
      <c r="G452" s="29"/>
      <c r="H452" s="29"/>
      <c r="I452" s="29"/>
      <c r="J452" s="29"/>
      <c r="K452" s="29"/>
      <c r="L452" s="29"/>
    </row>
    <row r="453" spans="1:12" ht="15.75" customHeight="1" x14ac:dyDescent="0.2">
      <c r="A453" s="29"/>
      <c r="B453" s="29"/>
      <c r="C453" s="29"/>
      <c r="D453" s="29"/>
      <c r="E453" s="29"/>
      <c r="F453" s="29"/>
      <c r="G453" s="29"/>
      <c r="H453" s="29"/>
      <c r="I453" s="29"/>
      <c r="J453" s="29"/>
      <c r="K453" s="29"/>
      <c r="L453" s="29"/>
    </row>
    <row r="454" spans="1:12" ht="15.75" customHeight="1" x14ac:dyDescent="0.2">
      <c r="A454" s="29"/>
      <c r="B454" s="29"/>
      <c r="C454" s="29"/>
      <c r="D454" s="29"/>
      <c r="E454" s="29"/>
      <c r="F454" s="29"/>
      <c r="G454" s="29"/>
      <c r="H454" s="29"/>
      <c r="I454" s="29"/>
      <c r="J454" s="29"/>
      <c r="K454" s="29"/>
      <c r="L454" s="29"/>
    </row>
    <row r="455" spans="1:12" ht="15.75" customHeight="1" x14ac:dyDescent="0.2">
      <c r="A455" s="29"/>
      <c r="B455" s="29"/>
      <c r="C455" s="29"/>
      <c r="D455" s="29"/>
      <c r="E455" s="29"/>
      <c r="F455" s="29"/>
      <c r="G455" s="29"/>
      <c r="H455" s="29"/>
      <c r="I455" s="29"/>
      <c r="J455" s="29"/>
      <c r="K455" s="29"/>
      <c r="L455" s="29"/>
    </row>
    <row r="456" spans="1:12" ht="15.75" customHeight="1" x14ac:dyDescent="0.2">
      <c r="A456" s="29"/>
      <c r="B456" s="29"/>
      <c r="C456" s="29"/>
      <c r="D456" s="29"/>
      <c r="E456" s="29"/>
      <c r="F456" s="29"/>
      <c r="G456" s="29"/>
      <c r="H456" s="29"/>
      <c r="I456" s="29"/>
      <c r="J456" s="29"/>
      <c r="K456" s="29"/>
      <c r="L456" s="29"/>
    </row>
    <row r="457" spans="1:12" ht="15.75" customHeight="1" x14ac:dyDescent="0.2">
      <c r="A457" s="29"/>
      <c r="B457" s="29"/>
      <c r="C457" s="29"/>
      <c r="D457" s="29"/>
      <c r="E457" s="29"/>
      <c r="F457" s="29"/>
      <c r="G457" s="29"/>
      <c r="H457" s="29"/>
      <c r="I457" s="29"/>
      <c r="J457" s="29"/>
      <c r="K457" s="29"/>
      <c r="L457" s="29"/>
    </row>
    <row r="458" spans="1:12" ht="15.75" customHeight="1" x14ac:dyDescent="0.2">
      <c r="A458" s="29"/>
      <c r="B458" s="29"/>
      <c r="C458" s="29"/>
      <c r="D458" s="29"/>
      <c r="E458" s="29"/>
      <c r="F458" s="29"/>
      <c r="G458" s="29"/>
      <c r="H458" s="29"/>
      <c r="I458" s="29"/>
      <c r="J458" s="29"/>
      <c r="K458" s="29"/>
      <c r="L458" s="29"/>
    </row>
    <row r="459" spans="1:12" ht="15.75" customHeight="1" x14ac:dyDescent="0.2">
      <c r="A459" s="29"/>
      <c r="B459" s="29"/>
      <c r="C459" s="29"/>
      <c r="D459" s="29"/>
      <c r="E459" s="29"/>
      <c r="F459" s="29"/>
      <c r="G459" s="29"/>
      <c r="H459" s="29"/>
      <c r="I459" s="29"/>
      <c r="J459" s="29"/>
      <c r="K459" s="29"/>
      <c r="L459" s="29"/>
    </row>
    <row r="460" spans="1:12" ht="15.75" customHeight="1" x14ac:dyDescent="0.2">
      <c r="A460" s="29"/>
      <c r="B460" s="29"/>
      <c r="C460" s="29"/>
      <c r="D460" s="29"/>
      <c r="E460" s="29"/>
      <c r="F460" s="29"/>
      <c r="G460" s="29"/>
      <c r="H460" s="29"/>
      <c r="I460" s="29"/>
      <c r="J460" s="29"/>
      <c r="K460" s="29"/>
      <c r="L460" s="29"/>
    </row>
    <row r="461" spans="1:12" ht="15.75" customHeight="1" x14ac:dyDescent="0.2">
      <c r="A461" s="29"/>
      <c r="B461" s="29"/>
      <c r="C461" s="29"/>
      <c r="D461" s="29"/>
      <c r="E461" s="29"/>
      <c r="F461" s="29"/>
      <c r="G461" s="29"/>
      <c r="H461" s="29"/>
      <c r="I461" s="29"/>
      <c r="J461" s="29"/>
      <c r="K461" s="29"/>
      <c r="L461" s="29"/>
    </row>
    <row r="462" spans="1:12" ht="15.75" customHeight="1" x14ac:dyDescent="0.2">
      <c r="A462" s="29"/>
      <c r="B462" s="29"/>
      <c r="C462" s="29"/>
      <c r="D462" s="29"/>
      <c r="E462" s="29"/>
      <c r="F462" s="29"/>
      <c r="G462" s="29"/>
      <c r="H462" s="29"/>
      <c r="I462" s="29"/>
      <c r="J462" s="29"/>
      <c r="K462" s="29"/>
      <c r="L462" s="29"/>
    </row>
    <row r="463" spans="1:12" ht="15.75" customHeight="1" x14ac:dyDescent="0.2">
      <c r="A463" s="29"/>
      <c r="B463" s="29"/>
      <c r="C463" s="29"/>
      <c r="D463" s="29"/>
      <c r="E463" s="29"/>
      <c r="F463" s="29"/>
      <c r="G463" s="29"/>
      <c r="H463" s="29"/>
      <c r="I463" s="29"/>
      <c r="J463" s="29"/>
      <c r="K463" s="29"/>
      <c r="L463" s="29"/>
    </row>
    <row r="464" spans="1:12" ht="15.75" customHeight="1" x14ac:dyDescent="0.2">
      <c r="A464" s="29"/>
      <c r="B464" s="29"/>
      <c r="C464" s="29"/>
      <c r="D464" s="29"/>
      <c r="E464" s="29"/>
      <c r="F464" s="29"/>
      <c r="G464" s="29"/>
      <c r="H464" s="29"/>
      <c r="I464" s="29"/>
      <c r="J464" s="29"/>
      <c r="K464" s="29"/>
      <c r="L464" s="29"/>
    </row>
    <row r="465" spans="1:12" ht="15.75" customHeight="1" x14ac:dyDescent="0.2">
      <c r="A465" s="29"/>
      <c r="B465" s="29"/>
      <c r="C465" s="29"/>
      <c r="D465" s="29"/>
      <c r="E465" s="29"/>
      <c r="F465" s="29"/>
      <c r="G465" s="29"/>
      <c r="H465" s="29"/>
      <c r="I465" s="29"/>
      <c r="J465" s="29"/>
      <c r="K465" s="29"/>
      <c r="L465" s="29"/>
    </row>
    <row r="466" spans="1:12" ht="15.75" customHeight="1" x14ac:dyDescent="0.2">
      <c r="A466" s="29"/>
      <c r="B466" s="29"/>
      <c r="C466" s="29"/>
      <c r="D466" s="29"/>
      <c r="E466" s="29"/>
      <c r="F466" s="29"/>
      <c r="G466" s="29"/>
      <c r="H466" s="29"/>
      <c r="I466" s="29"/>
      <c r="J466" s="29"/>
      <c r="K466" s="29"/>
      <c r="L466" s="29"/>
    </row>
    <row r="467" spans="1:12" ht="15.75" customHeight="1" x14ac:dyDescent="0.2">
      <c r="A467" s="29"/>
      <c r="B467" s="29"/>
      <c r="C467" s="29"/>
      <c r="D467" s="29"/>
      <c r="E467" s="29"/>
      <c r="F467" s="29"/>
      <c r="G467" s="29"/>
      <c r="H467" s="29"/>
      <c r="I467" s="29"/>
      <c r="J467" s="29"/>
      <c r="K467" s="29"/>
      <c r="L467" s="29"/>
    </row>
    <row r="468" spans="1:12" ht="15.75" customHeight="1" x14ac:dyDescent="0.2">
      <c r="A468" s="29"/>
      <c r="B468" s="29"/>
      <c r="C468" s="29"/>
      <c r="D468" s="29"/>
      <c r="E468" s="29"/>
      <c r="F468" s="29"/>
      <c r="G468" s="29"/>
      <c r="H468" s="29"/>
      <c r="I468" s="29"/>
      <c r="J468" s="29"/>
      <c r="K468" s="29"/>
      <c r="L468" s="29"/>
    </row>
    <row r="469" spans="1:12" ht="15.75" customHeight="1" x14ac:dyDescent="0.2">
      <c r="A469" s="29"/>
      <c r="B469" s="29"/>
      <c r="C469" s="29"/>
      <c r="D469" s="29"/>
      <c r="E469" s="29"/>
      <c r="F469" s="29"/>
      <c r="G469" s="29"/>
      <c r="H469" s="29"/>
      <c r="I469" s="29"/>
      <c r="J469" s="29"/>
      <c r="K469" s="29"/>
      <c r="L469" s="29"/>
    </row>
    <row r="470" spans="1:12" ht="15.75" customHeight="1" x14ac:dyDescent="0.2">
      <c r="A470" s="29"/>
      <c r="B470" s="29"/>
      <c r="C470" s="29"/>
      <c r="D470" s="29"/>
      <c r="E470" s="29"/>
      <c r="F470" s="29"/>
      <c r="G470" s="29"/>
      <c r="H470" s="29"/>
      <c r="I470" s="29"/>
      <c r="J470" s="29"/>
      <c r="K470" s="29"/>
      <c r="L470" s="29"/>
    </row>
    <row r="471" spans="1:12" ht="15.75" customHeight="1" x14ac:dyDescent="0.2">
      <c r="A471" s="29"/>
      <c r="B471" s="29"/>
      <c r="C471" s="29"/>
      <c r="D471" s="29"/>
      <c r="E471" s="29"/>
      <c r="F471" s="29"/>
      <c r="G471" s="29"/>
      <c r="H471" s="29"/>
      <c r="I471" s="29"/>
      <c r="J471" s="29"/>
      <c r="K471" s="29"/>
      <c r="L471" s="29"/>
    </row>
    <row r="472" spans="1:12" ht="15.75" customHeight="1" x14ac:dyDescent="0.2">
      <c r="A472" s="29"/>
      <c r="B472" s="29"/>
      <c r="C472" s="29"/>
      <c r="D472" s="29"/>
      <c r="E472" s="29"/>
      <c r="F472" s="29"/>
      <c r="G472" s="29"/>
      <c r="H472" s="29"/>
      <c r="I472" s="29"/>
      <c r="J472" s="29"/>
      <c r="K472" s="29"/>
      <c r="L472" s="29"/>
    </row>
    <row r="473" spans="1:12" ht="15.75" customHeight="1" x14ac:dyDescent="0.2">
      <c r="A473" s="29"/>
      <c r="B473" s="29"/>
      <c r="C473" s="29"/>
      <c r="D473" s="29"/>
      <c r="E473" s="29"/>
      <c r="F473" s="29"/>
      <c r="G473" s="29"/>
      <c r="H473" s="29"/>
      <c r="I473" s="29"/>
      <c r="J473" s="29"/>
      <c r="K473" s="29"/>
      <c r="L473" s="29"/>
    </row>
    <row r="474" spans="1:12" ht="15.75" customHeight="1" x14ac:dyDescent="0.2">
      <c r="A474" s="29"/>
      <c r="B474" s="29"/>
      <c r="C474" s="29"/>
      <c r="D474" s="29"/>
      <c r="E474" s="29"/>
      <c r="F474" s="29"/>
      <c r="G474" s="29"/>
      <c r="H474" s="29"/>
      <c r="I474" s="29"/>
      <c r="J474" s="29"/>
      <c r="K474" s="29"/>
      <c r="L474" s="29"/>
    </row>
    <row r="475" spans="1:12" ht="15.75" customHeight="1" x14ac:dyDescent="0.2">
      <c r="A475" s="29"/>
      <c r="B475" s="29"/>
      <c r="C475" s="29"/>
      <c r="D475" s="29"/>
      <c r="E475" s="29"/>
      <c r="F475" s="29"/>
      <c r="G475" s="29"/>
      <c r="H475" s="29"/>
      <c r="I475" s="29"/>
      <c r="J475" s="29"/>
      <c r="K475" s="29"/>
      <c r="L475" s="29"/>
    </row>
    <row r="476" spans="1:12" ht="15.75" customHeight="1" x14ac:dyDescent="0.2">
      <c r="A476" s="29"/>
      <c r="B476" s="29"/>
      <c r="C476" s="29"/>
      <c r="D476" s="29"/>
      <c r="E476" s="29"/>
      <c r="F476" s="29"/>
      <c r="G476" s="29"/>
      <c r="H476" s="29"/>
      <c r="I476" s="29"/>
      <c r="J476" s="29"/>
      <c r="K476" s="29"/>
      <c r="L476" s="29"/>
    </row>
    <row r="477" spans="1:12" ht="15.75" customHeight="1" x14ac:dyDescent="0.2">
      <c r="A477" s="29"/>
      <c r="B477" s="29"/>
      <c r="C477" s="29"/>
      <c r="D477" s="29"/>
      <c r="E477" s="29"/>
      <c r="F477" s="29"/>
      <c r="G477" s="29"/>
      <c r="H477" s="29"/>
      <c r="I477" s="29"/>
      <c r="J477" s="29"/>
      <c r="K477" s="29"/>
      <c r="L477" s="29"/>
    </row>
    <row r="478" spans="1:12" ht="15.75" customHeight="1" x14ac:dyDescent="0.2">
      <c r="A478" s="29"/>
      <c r="B478" s="29"/>
      <c r="C478" s="29"/>
      <c r="D478" s="29"/>
      <c r="E478" s="29"/>
      <c r="F478" s="29"/>
      <c r="G478" s="29"/>
      <c r="H478" s="29"/>
      <c r="I478" s="29"/>
      <c r="J478" s="29"/>
      <c r="K478" s="29"/>
      <c r="L478" s="29"/>
    </row>
    <row r="479" spans="1:12" ht="15.75" customHeight="1" x14ac:dyDescent="0.2">
      <c r="A479" s="29"/>
      <c r="B479" s="29"/>
      <c r="C479" s="29"/>
      <c r="D479" s="29"/>
      <c r="E479" s="29"/>
      <c r="F479" s="29"/>
      <c r="G479" s="29"/>
      <c r="H479" s="29"/>
      <c r="I479" s="29"/>
      <c r="J479" s="29"/>
      <c r="K479" s="29"/>
      <c r="L479" s="29"/>
    </row>
    <row r="480" spans="1:12" ht="15.75" customHeight="1" x14ac:dyDescent="0.2">
      <c r="A480" s="29"/>
      <c r="B480" s="29"/>
      <c r="C480" s="29"/>
      <c r="D480" s="29"/>
      <c r="E480" s="29"/>
      <c r="F480" s="29"/>
      <c r="G480" s="29"/>
      <c r="H480" s="29"/>
      <c r="I480" s="29"/>
      <c r="J480" s="29"/>
      <c r="K480" s="29"/>
      <c r="L480" s="29"/>
    </row>
    <row r="481" spans="1:12" ht="15.75" customHeight="1" x14ac:dyDescent="0.2">
      <c r="A481" s="29"/>
      <c r="B481" s="29"/>
      <c r="C481" s="29"/>
      <c r="D481" s="29"/>
      <c r="E481" s="29"/>
      <c r="F481" s="29"/>
      <c r="G481" s="29"/>
      <c r="H481" s="29"/>
      <c r="I481" s="29"/>
      <c r="J481" s="29"/>
      <c r="K481" s="29"/>
      <c r="L481" s="29"/>
    </row>
    <row r="482" spans="1:12" ht="15.75" customHeight="1" x14ac:dyDescent="0.2">
      <c r="A482" s="29"/>
      <c r="B482" s="29"/>
      <c r="C482" s="29"/>
      <c r="D482" s="29"/>
      <c r="E482" s="29"/>
      <c r="F482" s="29"/>
      <c r="G482" s="29"/>
      <c r="H482" s="29"/>
      <c r="I482" s="29"/>
      <c r="J482" s="29"/>
      <c r="K482" s="29"/>
      <c r="L482" s="29"/>
    </row>
    <row r="483" spans="1:12" ht="15.75" customHeight="1" x14ac:dyDescent="0.2">
      <c r="A483" s="29"/>
      <c r="B483" s="29"/>
      <c r="C483" s="29"/>
      <c r="D483" s="29"/>
      <c r="E483" s="29"/>
      <c r="F483" s="29"/>
      <c r="G483" s="29"/>
      <c r="H483" s="29"/>
      <c r="I483" s="29"/>
      <c r="J483" s="29"/>
      <c r="K483" s="29"/>
      <c r="L483" s="29"/>
    </row>
    <row r="484" spans="1:12" ht="15.75" customHeight="1" x14ac:dyDescent="0.2">
      <c r="A484" s="29"/>
      <c r="B484" s="29"/>
      <c r="C484" s="29"/>
      <c r="D484" s="29"/>
      <c r="E484" s="29"/>
      <c r="F484" s="29"/>
      <c r="G484" s="29"/>
      <c r="H484" s="29"/>
      <c r="I484" s="29"/>
      <c r="J484" s="29"/>
      <c r="K484" s="29"/>
      <c r="L484" s="29"/>
    </row>
    <row r="485" spans="1:12" ht="15.75" customHeight="1" x14ac:dyDescent="0.2">
      <c r="A485" s="29"/>
      <c r="B485" s="29"/>
      <c r="C485" s="29"/>
      <c r="D485" s="29"/>
      <c r="E485" s="29"/>
      <c r="F485" s="29"/>
      <c r="G485" s="29"/>
      <c r="H485" s="29"/>
      <c r="I485" s="29"/>
      <c r="J485" s="29"/>
      <c r="K485" s="29"/>
      <c r="L485" s="29"/>
    </row>
    <row r="486" spans="1:12" ht="15.75" customHeight="1" x14ac:dyDescent="0.2">
      <c r="A486" s="29"/>
      <c r="B486" s="29"/>
      <c r="C486" s="29"/>
      <c r="D486" s="29"/>
      <c r="E486" s="29"/>
      <c r="F486" s="29"/>
      <c r="G486" s="29"/>
      <c r="H486" s="29"/>
      <c r="I486" s="29"/>
      <c r="J486" s="29"/>
      <c r="K486" s="29"/>
      <c r="L486" s="29"/>
    </row>
    <row r="487" spans="1:12" ht="15.75" customHeight="1" x14ac:dyDescent="0.2">
      <c r="A487" s="29"/>
      <c r="B487" s="29"/>
      <c r="C487" s="29"/>
      <c r="D487" s="29"/>
      <c r="E487" s="29"/>
      <c r="F487" s="29"/>
      <c r="G487" s="29"/>
      <c r="H487" s="29"/>
      <c r="I487" s="29"/>
      <c r="J487" s="29"/>
      <c r="K487" s="29"/>
      <c r="L487" s="29"/>
    </row>
    <row r="488" spans="1:12" ht="15.75" customHeight="1" x14ac:dyDescent="0.2">
      <c r="A488" s="29"/>
      <c r="B488" s="29"/>
      <c r="C488" s="29"/>
      <c r="D488" s="29"/>
      <c r="E488" s="29"/>
      <c r="F488" s="29"/>
      <c r="G488" s="29"/>
      <c r="H488" s="29"/>
      <c r="I488" s="29"/>
      <c r="J488" s="29"/>
      <c r="K488" s="29"/>
      <c r="L488" s="29"/>
    </row>
    <row r="489" spans="1:12" ht="15.75" customHeight="1" x14ac:dyDescent="0.2">
      <c r="A489" s="29"/>
      <c r="B489" s="29"/>
      <c r="C489" s="29"/>
      <c r="D489" s="29"/>
      <c r="E489" s="29"/>
      <c r="F489" s="29"/>
      <c r="G489" s="29"/>
      <c r="H489" s="29"/>
      <c r="I489" s="29"/>
      <c r="J489" s="29"/>
      <c r="K489" s="29"/>
      <c r="L489" s="29"/>
    </row>
    <row r="490" spans="1:12" ht="15.75" customHeight="1" x14ac:dyDescent="0.2">
      <c r="A490" s="29"/>
      <c r="B490" s="29"/>
      <c r="C490" s="29"/>
      <c r="D490" s="29"/>
      <c r="E490" s="29"/>
      <c r="F490" s="29"/>
      <c r="G490" s="29"/>
      <c r="H490" s="29"/>
      <c r="I490" s="29"/>
      <c r="J490" s="29"/>
      <c r="K490" s="29"/>
      <c r="L490" s="29"/>
    </row>
    <row r="491" spans="1:12" ht="15.75" customHeight="1" x14ac:dyDescent="0.2">
      <c r="A491" s="29"/>
      <c r="B491" s="29"/>
      <c r="C491" s="29"/>
      <c r="D491" s="29"/>
      <c r="E491" s="29"/>
      <c r="F491" s="29"/>
      <c r="G491" s="29"/>
      <c r="H491" s="29"/>
      <c r="I491" s="29"/>
      <c r="J491" s="29"/>
      <c r="K491" s="29"/>
      <c r="L491" s="29"/>
    </row>
    <row r="492" spans="1:12" ht="15.75" customHeight="1" x14ac:dyDescent="0.2">
      <c r="A492" s="29"/>
      <c r="B492" s="29"/>
      <c r="C492" s="29"/>
      <c r="D492" s="29"/>
      <c r="E492" s="29"/>
      <c r="F492" s="29"/>
      <c r="G492" s="29"/>
      <c r="H492" s="29"/>
      <c r="I492" s="29"/>
      <c r="J492" s="29"/>
      <c r="K492" s="29"/>
      <c r="L492" s="29"/>
    </row>
    <row r="493" spans="1:12" ht="15.75" customHeight="1" x14ac:dyDescent="0.2">
      <c r="A493" s="29"/>
      <c r="B493" s="29"/>
      <c r="C493" s="29"/>
      <c r="D493" s="29"/>
      <c r="E493" s="29"/>
      <c r="F493" s="29"/>
      <c r="G493" s="29"/>
      <c r="H493" s="29"/>
      <c r="I493" s="29"/>
      <c r="J493" s="29"/>
      <c r="K493" s="29"/>
      <c r="L493" s="29"/>
    </row>
    <row r="494" spans="1:12" ht="15.75" customHeight="1" x14ac:dyDescent="0.2">
      <c r="A494" s="29"/>
      <c r="B494" s="29"/>
      <c r="C494" s="29"/>
      <c r="D494" s="29"/>
      <c r="E494" s="29"/>
      <c r="F494" s="29"/>
      <c r="G494" s="29"/>
      <c r="H494" s="29"/>
      <c r="I494" s="29"/>
      <c r="J494" s="29"/>
      <c r="K494" s="29"/>
      <c r="L494" s="29"/>
    </row>
    <row r="495" spans="1:12" ht="15.75" customHeight="1" x14ac:dyDescent="0.2">
      <c r="A495" s="29"/>
      <c r="B495" s="29"/>
      <c r="C495" s="29"/>
      <c r="D495" s="29"/>
      <c r="E495" s="29"/>
      <c r="F495" s="29"/>
      <c r="G495" s="29"/>
      <c r="H495" s="29"/>
      <c r="I495" s="29"/>
      <c r="J495" s="29"/>
      <c r="K495" s="29"/>
      <c r="L495" s="29"/>
    </row>
    <row r="496" spans="1:12" ht="15.75" customHeight="1" x14ac:dyDescent="0.2">
      <c r="A496" s="29"/>
      <c r="B496" s="29"/>
      <c r="C496" s="29"/>
      <c r="D496" s="29"/>
      <c r="E496" s="29"/>
      <c r="F496" s="29"/>
      <c r="G496" s="29"/>
      <c r="H496" s="29"/>
      <c r="I496" s="29"/>
      <c r="J496" s="29"/>
      <c r="K496" s="29"/>
      <c r="L496" s="29"/>
    </row>
    <row r="497" spans="1:12" ht="15.75" customHeight="1" x14ac:dyDescent="0.2">
      <c r="A497" s="29"/>
      <c r="B497" s="29"/>
      <c r="C497" s="29"/>
      <c r="D497" s="29"/>
      <c r="E497" s="29"/>
      <c r="F497" s="29"/>
      <c r="G497" s="29"/>
      <c r="H497" s="29"/>
      <c r="I497" s="29"/>
      <c r="J497" s="29"/>
      <c r="K497" s="29"/>
      <c r="L497" s="29"/>
    </row>
    <row r="498" spans="1:12" ht="15.75" customHeight="1" x14ac:dyDescent="0.2">
      <c r="A498" s="29"/>
      <c r="B498" s="29"/>
      <c r="C498" s="29"/>
      <c r="D498" s="29"/>
      <c r="E498" s="29"/>
      <c r="F498" s="29"/>
      <c r="G498" s="29"/>
      <c r="H498" s="29"/>
      <c r="I498" s="29"/>
      <c r="J498" s="29"/>
      <c r="K498" s="29"/>
      <c r="L498" s="29"/>
    </row>
    <row r="499" spans="1:12" ht="15.75" customHeight="1" x14ac:dyDescent="0.2">
      <c r="A499" s="29"/>
      <c r="B499" s="29"/>
      <c r="C499" s="29"/>
      <c r="D499" s="29"/>
      <c r="E499" s="29"/>
      <c r="F499" s="29"/>
      <c r="G499" s="29"/>
      <c r="H499" s="29"/>
      <c r="I499" s="29"/>
      <c r="J499" s="29"/>
      <c r="K499" s="29"/>
      <c r="L499" s="29"/>
    </row>
    <row r="500" spans="1:12" ht="15.75" customHeight="1" x14ac:dyDescent="0.2">
      <c r="A500" s="29"/>
      <c r="B500" s="29"/>
      <c r="C500" s="29"/>
      <c r="D500" s="29"/>
      <c r="E500" s="29"/>
      <c r="F500" s="29"/>
      <c r="G500" s="29"/>
      <c r="H500" s="29"/>
      <c r="I500" s="29"/>
      <c r="J500" s="29"/>
      <c r="K500" s="29"/>
      <c r="L500" s="29"/>
    </row>
    <row r="501" spans="1:12" ht="15.75" customHeight="1" x14ac:dyDescent="0.2">
      <c r="A501" s="29"/>
      <c r="B501" s="29"/>
      <c r="C501" s="29"/>
      <c r="D501" s="29"/>
      <c r="E501" s="29"/>
      <c r="F501" s="29"/>
      <c r="G501" s="29"/>
      <c r="H501" s="29"/>
      <c r="I501" s="29"/>
      <c r="J501" s="29"/>
      <c r="K501" s="29"/>
      <c r="L501" s="29"/>
    </row>
    <row r="502" spans="1:12" ht="15.75" customHeight="1" x14ac:dyDescent="0.2">
      <c r="A502" s="29"/>
      <c r="B502" s="29"/>
      <c r="C502" s="29"/>
      <c r="D502" s="29"/>
      <c r="E502" s="29"/>
      <c r="F502" s="29"/>
      <c r="G502" s="29"/>
      <c r="H502" s="29"/>
      <c r="I502" s="29"/>
      <c r="J502" s="29"/>
      <c r="K502" s="29"/>
      <c r="L502" s="29"/>
    </row>
    <row r="503" spans="1:12" ht="15.75" customHeight="1" x14ac:dyDescent="0.2">
      <c r="A503" s="29"/>
      <c r="B503" s="29"/>
      <c r="C503" s="29"/>
      <c r="D503" s="29"/>
      <c r="E503" s="29"/>
      <c r="F503" s="29"/>
      <c r="G503" s="29"/>
      <c r="H503" s="29"/>
      <c r="I503" s="29"/>
      <c r="J503" s="29"/>
      <c r="K503" s="29"/>
      <c r="L503" s="29"/>
    </row>
    <row r="504" spans="1:12" ht="15.75" customHeight="1" x14ac:dyDescent="0.2">
      <c r="A504" s="29"/>
      <c r="B504" s="29"/>
      <c r="C504" s="29"/>
      <c r="D504" s="29"/>
      <c r="E504" s="29"/>
      <c r="F504" s="29"/>
      <c r="G504" s="29"/>
      <c r="H504" s="29"/>
      <c r="I504" s="29"/>
      <c r="J504" s="29"/>
      <c r="K504" s="29"/>
      <c r="L504" s="29"/>
    </row>
    <row r="505" spans="1:12" ht="15.75" customHeight="1" x14ac:dyDescent="0.2">
      <c r="A505" s="29"/>
      <c r="B505" s="29"/>
      <c r="C505" s="29"/>
      <c r="D505" s="29"/>
      <c r="E505" s="29"/>
      <c r="F505" s="29"/>
      <c r="G505" s="29"/>
      <c r="H505" s="29"/>
      <c r="I505" s="29"/>
      <c r="J505" s="29"/>
      <c r="K505" s="29"/>
      <c r="L505" s="29"/>
    </row>
    <row r="506" spans="1:12" ht="15.75" customHeight="1" x14ac:dyDescent="0.2">
      <c r="A506" s="29"/>
      <c r="B506" s="29"/>
      <c r="C506" s="29"/>
      <c r="D506" s="29"/>
      <c r="E506" s="29"/>
      <c r="F506" s="29"/>
      <c r="G506" s="29"/>
      <c r="H506" s="29"/>
      <c r="I506" s="29"/>
      <c r="J506" s="29"/>
      <c r="K506" s="29"/>
      <c r="L506" s="29"/>
    </row>
    <row r="507" spans="1:12" ht="15.75" customHeight="1" x14ac:dyDescent="0.2">
      <c r="A507" s="29"/>
      <c r="B507" s="29"/>
      <c r="C507" s="29"/>
      <c r="D507" s="29"/>
      <c r="E507" s="29"/>
      <c r="F507" s="29"/>
      <c r="G507" s="29"/>
      <c r="H507" s="29"/>
      <c r="I507" s="29"/>
      <c r="J507" s="29"/>
      <c r="K507" s="29"/>
      <c r="L507" s="29"/>
    </row>
    <row r="508" spans="1:12" ht="15.75" customHeight="1" x14ac:dyDescent="0.2">
      <c r="A508" s="29"/>
      <c r="B508" s="29"/>
      <c r="C508" s="29"/>
      <c r="D508" s="29"/>
      <c r="E508" s="29"/>
      <c r="F508" s="29"/>
      <c r="G508" s="29"/>
      <c r="H508" s="29"/>
      <c r="I508" s="29"/>
      <c r="J508" s="29"/>
      <c r="K508" s="29"/>
      <c r="L508" s="29"/>
    </row>
    <row r="509" spans="1:12" ht="15.75" customHeight="1" x14ac:dyDescent="0.2">
      <c r="A509" s="29"/>
      <c r="B509" s="29"/>
      <c r="C509" s="29"/>
      <c r="D509" s="29"/>
      <c r="E509" s="29"/>
      <c r="F509" s="29"/>
      <c r="G509" s="29"/>
      <c r="H509" s="29"/>
      <c r="I509" s="29"/>
      <c r="J509" s="29"/>
      <c r="K509" s="29"/>
      <c r="L509" s="29"/>
    </row>
    <row r="510" spans="1:12" ht="15.75" customHeight="1" x14ac:dyDescent="0.2">
      <c r="A510" s="29"/>
      <c r="B510" s="29"/>
      <c r="C510" s="29"/>
      <c r="D510" s="29"/>
      <c r="E510" s="29"/>
      <c r="F510" s="29"/>
      <c r="G510" s="29"/>
      <c r="H510" s="29"/>
      <c r="I510" s="29"/>
      <c r="J510" s="29"/>
      <c r="K510" s="29"/>
      <c r="L510" s="29"/>
    </row>
    <row r="511" spans="1:12" ht="15.75" customHeight="1" x14ac:dyDescent="0.2">
      <c r="A511" s="29"/>
      <c r="B511" s="29"/>
      <c r="C511" s="29"/>
      <c r="D511" s="29"/>
      <c r="E511" s="29"/>
      <c r="F511" s="29"/>
      <c r="G511" s="29"/>
      <c r="H511" s="29"/>
      <c r="I511" s="29"/>
      <c r="J511" s="29"/>
      <c r="K511" s="29"/>
      <c r="L511" s="29"/>
    </row>
    <row r="512" spans="1:12" ht="15.75" customHeight="1" x14ac:dyDescent="0.2">
      <c r="A512" s="29"/>
      <c r="B512" s="29"/>
      <c r="C512" s="29"/>
      <c r="D512" s="29"/>
      <c r="E512" s="29"/>
      <c r="F512" s="29"/>
      <c r="G512" s="29"/>
      <c r="H512" s="29"/>
      <c r="I512" s="29"/>
      <c r="J512" s="29"/>
      <c r="K512" s="29"/>
      <c r="L512" s="29"/>
    </row>
    <row r="513" spans="1:12" ht="15.75" customHeight="1" x14ac:dyDescent="0.2">
      <c r="A513" s="29"/>
      <c r="B513" s="29"/>
      <c r="C513" s="29"/>
      <c r="D513" s="29"/>
      <c r="E513" s="29"/>
      <c r="F513" s="29"/>
      <c r="G513" s="29"/>
      <c r="H513" s="29"/>
      <c r="I513" s="29"/>
      <c r="J513" s="29"/>
      <c r="K513" s="29"/>
      <c r="L513" s="29"/>
    </row>
    <row r="514" spans="1:12" ht="15.75" customHeight="1" x14ac:dyDescent="0.2">
      <c r="A514" s="29"/>
      <c r="B514" s="29"/>
      <c r="C514" s="29"/>
      <c r="D514" s="29"/>
      <c r="E514" s="29"/>
      <c r="F514" s="29"/>
      <c r="G514" s="29"/>
      <c r="H514" s="29"/>
      <c r="I514" s="29"/>
      <c r="J514" s="29"/>
      <c r="K514" s="29"/>
      <c r="L514" s="29"/>
    </row>
    <row r="515" spans="1:12" ht="15.75" customHeight="1" x14ac:dyDescent="0.2">
      <c r="A515" s="29"/>
      <c r="B515" s="29"/>
      <c r="C515" s="29"/>
      <c r="D515" s="29"/>
      <c r="E515" s="29"/>
      <c r="F515" s="29"/>
      <c r="G515" s="29"/>
      <c r="H515" s="29"/>
      <c r="I515" s="29"/>
      <c r="J515" s="29"/>
      <c r="K515" s="29"/>
      <c r="L515" s="29"/>
    </row>
    <row r="516" spans="1:12" ht="15.75" customHeight="1" x14ac:dyDescent="0.2">
      <c r="A516" s="29"/>
      <c r="B516" s="29"/>
      <c r="C516" s="29"/>
      <c r="D516" s="29"/>
      <c r="E516" s="29"/>
      <c r="F516" s="29"/>
      <c r="G516" s="29"/>
      <c r="H516" s="29"/>
      <c r="I516" s="29"/>
      <c r="J516" s="29"/>
      <c r="K516" s="29"/>
      <c r="L516" s="29"/>
    </row>
    <row r="517" spans="1:12" ht="15.75" customHeight="1" x14ac:dyDescent="0.2">
      <c r="A517" s="29"/>
      <c r="B517" s="29"/>
      <c r="C517" s="29"/>
      <c r="D517" s="29"/>
      <c r="E517" s="29"/>
      <c r="F517" s="29"/>
      <c r="G517" s="29"/>
      <c r="H517" s="29"/>
      <c r="I517" s="29"/>
      <c r="J517" s="29"/>
      <c r="K517" s="29"/>
      <c r="L517" s="29"/>
    </row>
    <row r="518" spans="1:12" ht="15.75" customHeight="1" x14ac:dyDescent="0.2">
      <c r="A518" s="29"/>
      <c r="B518" s="29"/>
      <c r="C518" s="29"/>
      <c r="D518" s="29"/>
      <c r="E518" s="29"/>
      <c r="F518" s="29"/>
      <c r="G518" s="29"/>
      <c r="H518" s="29"/>
      <c r="I518" s="29"/>
      <c r="J518" s="29"/>
      <c r="K518" s="29"/>
      <c r="L518" s="29"/>
    </row>
    <row r="519" spans="1:12" ht="15.75" customHeight="1" x14ac:dyDescent="0.2">
      <c r="A519" s="29"/>
      <c r="B519" s="29"/>
      <c r="C519" s="29"/>
      <c r="D519" s="29"/>
      <c r="E519" s="29"/>
      <c r="F519" s="29"/>
      <c r="G519" s="29"/>
      <c r="H519" s="29"/>
      <c r="I519" s="29"/>
      <c r="J519" s="29"/>
      <c r="K519" s="29"/>
      <c r="L519" s="29"/>
    </row>
    <row r="520" spans="1:12" ht="15.75" customHeight="1" x14ac:dyDescent="0.2">
      <c r="A520" s="29"/>
      <c r="B520" s="29"/>
      <c r="C520" s="29"/>
      <c r="D520" s="29"/>
      <c r="E520" s="29"/>
      <c r="F520" s="29"/>
      <c r="G520" s="29"/>
      <c r="H520" s="29"/>
      <c r="I520" s="29"/>
      <c r="J520" s="29"/>
      <c r="K520" s="29"/>
      <c r="L520" s="29"/>
    </row>
    <row r="521" spans="1:12" ht="15.75" customHeight="1" x14ac:dyDescent="0.2">
      <c r="A521" s="29"/>
      <c r="B521" s="29"/>
      <c r="C521" s="29"/>
      <c r="D521" s="29"/>
      <c r="E521" s="29"/>
      <c r="F521" s="29"/>
      <c r="G521" s="29"/>
      <c r="H521" s="29"/>
      <c r="I521" s="29"/>
      <c r="J521" s="29"/>
      <c r="K521" s="29"/>
      <c r="L521" s="29"/>
    </row>
    <row r="522" spans="1:12" ht="15.75" customHeight="1" x14ac:dyDescent="0.2">
      <c r="A522" s="29"/>
      <c r="B522" s="29"/>
      <c r="C522" s="29"/>
      <c r="D522" s="29"/>
      <c r="E522" s="29"/>
      <c r="F522" s="29"/>
      <c r="G522" s="29"/>
      <c r="H522" s="29"/>
      <c r="I522" s="29"/>
      <c r="J522" s="29"/>
      <c r="K522" s="29"/>
      <c r="L522" s="29"/>
    </row>
    <row r="523" spans="1:12" ht="15.75" customHeight="1" x14ac:dyDescent="0.2">
      <c r="A523" s="29"/>
      <c r="B523" s="29"/>
      <c r="C523" s="29"/>
      <c r="D523" s="29"/>
      <c r="E523" s="29"/>
      <c r="F523" s="29"/>
      <c r="G523" s="29"/>
      <c r="H523" s="29"/>
      <c r="I523" s="29"/>
      <c r="J523" s="29"/>
      <c r="K523" s="29"/>
      <c r="L523" s="29"/>
    </row>
    <row r="524" spans="1:12" ht="15.75" customHeight="1" x14ac:dyDescent="0.2">
      <c r="A524" s="29"/>
      <c r="B524" s="29"/>
      <c r="C524" s="29"/>
      <c r="D524" s="29"/>
      <c r="E524" s="29"/>
      <c r="F524" s="29"/>
      <c r="G524" s="29"/>
      <c r="H524" s="29"/>
      <c r="I524" s="29"/>
      <c r="J524" s="29"/>
      <c r="K524" s="29"/>
      <c r="L524" s="29"/>
    </row>
    <row r="525" spans="1:12" ht="15.75" customHeight="1" x14ac:dyDescent="0.2">
      <c r="A525" s="29"/>
      <c r="B525" s="29"/>
      <c r="C525" s="29"/>
      <c r="D525" s="29"/>
      <c r="E525" s="29"/>
      <c r="F525" s="29"/>
      <c r="G525" s="29"/>
      <c r="H525" s="29"/>
      <c r="I525" s="29"/>
      <c r="J525" s="29"/>
      <c r="K525" s="29"/>
      <c r="L525" s="29"/>
    </row>
    <row r="526" spans="1:12" ht="15.75" customHeight="1" x14ac:dyDescent="0.2">
      <c r="A526" s="29"/>
      <c r="B526" s="29"/>
      <c r="C526" s="29"/>
      <c r="D526" s="29"/>
      <c r="E526" s="29"/>
      <c r="F526" s="29"/>
      <c r="G526" s="29"/>
      <c r="H526" s="29"/>
      <c r="I526" s="29"/>
      <c r="J526" s="29"/>
      <c r="K526" s="29"/>
      <c r="L526" s="29"/>
    </row>
    <row r="527" spans="1:12" ht="15.75" customHeight="1" x14ac:dyDescent="0.2">
      <c r="A527" s="29"/>
      <c r="B527" s="29"/>
      <c r="C527" s="29"/>
      <c r="D527" s="29"/>
      <c r="E527" s="29"/>
      <c r="F527" s="29"/>
      <c r="G527" s="29"/>
      <c r="H527" s="29"/>
      <c r="I527" s="29"/>
      <c r="J527" s="29"/>
      <c r="K527" s="29"/>
      <c r="L527" s="29"/>
    </row>
    <row r="528" spans="1:12" ht="15.75" customHeight="1" x14ac:dyDescent="0.2">
      <c r="A528" s="29"/>
      <c r="B528" s="29"/>
      <c r="C528" s="29"/>
      <c r="D528" s="29"/>
      <c r="E528" s="29"/>
      <c r="F528" s="29"/>
      <c r="G528" s="29"/>
      <c r="H528" s="29"/>
      <c r="I528" s="29"/>
      <c r="J528" s="29"/>
      <c r="K528" s="29"/>
      <c r="L528" s="29"/>
    </row>
    <row r="529" spans="1:12" ht="15.75" customHeight="1" x14ac:dyDescent="0.2">
      <c r="A529" s="29"/>
      <c r="B529" s="29"/>
      <c r="C529" s="29"/>
      <c r="D529" s="29"/>
      <c r="E529" s="29"/>
      <c r="F529" s="29"/>
      <c r="G529" s="29"/>
      <c r="H529" s="29"/>
      <c r="I529" s="29"/>
      <c r="J529" s="29"/>
      <c r="K529" s="29"/>
      <c r="L529" s="29"/>
    </row>
    <row r="530" spans="1:12" ht="15.75" customHeight="1" x14ac:dyDescent="0.2">
      <c r="A530" s="29"/>
      <c r="B530" s="29"/>
      <c r="C530" s="29"/>
      <c r="D530" s="29"/>
      <c r="E530" s="29"/>
      <c r="F530" s="29"/>
      <c r="G530" s="29"/>
      <c r="H530" s="29"/>
      <c r="I530" s="29"/>
      <c r="J530" s="29"/>
      <c r="K530" s="29"/>
      <c r="L530" s="29"/>
    </row>
    <row r="531" spans="1:12" ht="15.75" customHeight="1" x14ac:dyDescent="0.2">
      <c r="A531" s="29"/>
      <c r="B531" s="29"/>
      <c r="C531" s="29"/>
      <c r="D531" s="29"/>
      <c r="E531" s="29"/>
      <c r="F531" s="29"/>
      <c r="G531" s="29"/>
      <c r="H531" s="29"/>
      <c r="I531" s="29"/>
      <c r="J531" s="29"/>
      <c r="K531" s="29"/>
      <c r="L531" s="29"/>
    </row>
    <row r="532" spans="1:12" ht="15.75" customHeight="1" x14ac:dyDescent="0.2">
      <c r="A532" s="29"/>
      <c r="B532" s="29"/>
      <c r="C532" s="29"/>
      <c r="D532" s="29"/>
      <c r="E532" s="29"/>
      <c r="F532" s="29"/>
      <c r="G532" s="29"/>
      <c r="H532" s="29"/>
      <c r="I532" s="29"/>
      <c r="J532" s="29"/>
      <c r="K532" s="29"/>
      <c r="L532" s="29"/>
    </row>
    <row r="533" spans="1:12" ht="15.75" customHeight="1" x14ac:dyDescent="0.2">
      <c r="A533" s="29"/>
      <c r="B533" s="29"/>
      <c r="C533" s="29"/>
      <c r="D533" s="29"/>
      <c r="E533" s="29"/>
      <c r="F533" s="29"/>
      <c r="G533" s="29"/>
      <c r="H533" s="29"/>
      <c r="I533" s="29"/>
      <c r="J533" s="29"/>
      <c r="K533" s="29"/>
      <c r="L533" s="29"/>
    </row>
    <row r="534" spans="1:12" ht="15.75" customHeight="1" x14ac:dyDescent="0.2">
      <c r="A534" s="29"/>
      <c r="B534" s="29"/>
      <c r="C534" s="29"/>
      <c r="D534" s="29"/>
      <c r="E534" s="29"/>
      <c r="F534" s="29"/>
      <c r="G534" s="29"/>
      <c r="H534" s="29"/>
      <c r="I534" s="29"/>
      <c r="J534" s="29"/>
      <c r="K534" s="29"/>
      <c r="L534" s="29"/>
    </row>
    <row r="535" spans="1:12" ht="15.75" customHeight="1" x14ac:dyDescent="0.2">
      <c r="A535" s="29"/>
      <c r="B535" s="29"/>
      <c r="C535" s="29"/>
      <c r="D535" s="29"/>
      <c r="E535" s="29"/>
      <c r="F535" s="29"/>
      <c r="G535" s="29"/>
      <c r="H535" s="29"/>
      <c r="I535" s="29"/>
      <c r="J535" s="29"/>
      <c r="K535" s="29"/>
      <c r="L535" s="29"/>
    </row>
    <row r="536" spans="1:12" ht="15.75" customHeight="1" x14ac:dyDescent="0.2">
      <c r="A536" s="29"/>
      <c r="B536" s="29"/>
      <c r="C536" s="29"/>
      <c r="D536" s="29"/>
      <c r="E536" s="29"/>
      <c r="F536" s="29"/>
      <c r="G536" s="29"/>
      <c r="H536" s="29"/>
      <c r="I536" s="29"/>
      <c r="J536" s="29"/>
      <c r="K536" s="29"/>
      <c r="L536" s="29"/>
    </row>
    <row r="537" spans="1:12" ht="15.75" customHeight="1" x14ac:dyDescent="0.2">
      <c r="A537" s="29"/>
      <c r="B537" s="29"/>
      <c r="C537" s="29"/>
      <c r="D537" s="29"/>
      <c r="E537" s="29"/>
      <c r="F537" s="29"/>
      <c r="G537" s="29"/>
      <c r="H537" s="29"/>
      <c r="I537" s="29"/>
      <c r="J537" s="29"/>
      <c r="K537" s="29"/>
      <c r="L537" s="29"/>
    </row>
    <row r="538" spans="1:12" ht="15.75" customHeight="1" x14ac:dyDescent="0.2">
      <c r="A538" s="29"/>
      <c r="B538" s="29"/>
      <c r="C538" s="29"/>
      <c r="D538" s="29"/>
      <c r="E538" s="29"/>
      <c r="F538" s="29"/>
      <c r="G538" s="29"/>
      <c r="H538" s="29"/>
      <c r="I538" s="29"/>
      <c r="J538" s="29"/>
      <c r="K538" s="29"/>
      <c r="L538" s="29"/>
    </row>
    <row r="539" spans="1:12" ht="15.75" customHeight="1" x14ac:dyDescent="0.2">
      <c r="A539" s="29"/>
      <c r="B539" s="29"/>
      <c r="C539" s="29"/>
      <c r="D539" s="29"/>
      <c r="E539" s="29"/>
      <c r="F539" s="29"/>
      <c r="G539" s="29"/>
      <c r="H539" s="29"/>
      <c r="I539" s="29"/>
      <c r="J539" s="29"/>
      <c r="K539" s="29"/>
      <c r="L539" s="29"/>
    </row>
    <row r="540" spans="1:12" ht="15.75" customHeight="1" x14ac:dyDescent="0.2">
      <c r="A540" s="29"/>
      <c r="B540" s="29"/>
      <c r="C540" s="29"/>
      <c r="D540" s="29"/>
      <c r="E540" s="29"/>
      <c r="F540" s="29"/>
      <c r="G540" s="29"/>
      <c r="H540" s="29"/>
      <c r="I540" s="29"/>
      <c r="J540" s="29"/>
      <c r="K540" s="29"/>
      <c r="L540" s="29"/>
    </row>
    <row r="541" spans="1:12" ht="15.75" customHeight="1" x14ac:dyDescent="0.2">
      <c r="A541" s="29"/>
      <c r="B541" s="29"/>
      <c r="C541" s="29"/>
      <c r="D541" s="29"/>
      <c r="E541" s="29"/>
      <c r="F541" s="29"/>
      <c r="G541" s="29"/>
      <c r="H541" s="29"/>
      <c r="I541" s="29"/>
      <c r="J541" s="29"/>
      <c r="K541" s="29"/>
      <c r="L541" s="29"/>
    </row>
    <row r="542" spans="1:12" ht="15.75" customHeight="1" x14ac:dyDescent="0.2">
      <c r="A542" s="29"/>
      <c r="B542" s="29"/>
      <c r="C542" s="29"/>
      <c r="D542" s="29"/>
      <c r="E542" s="29"/>
      <c r="F542" s="29"/>
      <c r="G542" s="29"/>
      <c r="H542" s="29"/>
      <c r="I542" s="29"/>
      <c r="J542" s="29"/>
      <c r="K542" s="29"/>
      <c r="L542" s="29"/>
    </row>
    <row r="543" spans="1:12" ht="15.75" customHeight="1" x14ac:dyDescent="0.2">
      <c r="A543" s="29"/>
      <c r="B543" s="29"/>
      <c r="C543" s="29"/>
      <c r="D543" s="29"/>
      <c r="E543" s="29"/>
      <c r="F543" s="29"/>
      <c r="G543" s="29"/>
      <c r="H543" s="29"/>
      <c r="I543" s="29"/>
      <c r="J543" s="29"/>
      <c r="K543" s="29"/>
      <c r="L543" s="29"/>
    </row>
    <row r="544" spans="1:12" ht="15.75" customHeight="1" x14ac:dyDescent="0.2">
      <c r="A544" s="29"/>
      <c r="B544" s="29"/>
      <c r="C544" s="29"/>
      <c r="D544" s="29"/>
      <c r="E544" s="29"/>
      <c r="F544" s="29"/>
      <c r="G544" s="29"/>
      <c r="H544" s="29"/>
      <c r="I544" s="29"/>
      <c r="J544" s="29"/>
      <c r="K544" s="29"/>
      <c r="L544" s="29"/>
    </row>
    <row r="545" spans="1:12" ht="15.75" customHeight="1" x14ac:dyDescent="0.2">
      <c r="A545" s="29"/>
      <c r="B545" s="29"/>
      <c r="C545" s="29"/>
      <c r="D545" s="29"/>
      <c r="E545" s="29"/>
      <c r="F545" s="29"/>
      <c r="G545" s="29"/>
      <c r="H545" s="29"/>
      <c r="I545" s="29"/>
      <c r="J545" s="29"/>
      <c r="K545" s="29"/>
      <c r="L545" s="29"/>
    </row>
    <row r="546" spans="1:12" ht="15.75" customHeight="1" x14ac:dyDescent="0.2">
      <c r="A546" s="29"/>
      <c r="B546" s="29"/>
      <c r="C546" s="29"/>
      <c r="D546" s="29"/>
      <c r="E546" s="29"/>
      <c r="F546" s="29"/>
      <c r="G546" s="29"/>
      <c r="H546" s="29"/>
      <c r="I546" s="29"/>
      <c r="J546" s="29"/>
      <c r="K546" s="29"/>
      <c r="L546" s="29"/>
    </row>
    <row r="547" spans="1:12" ht="15.75" customHeight="1" x14ac:dyDescent="0.2">
      <c r="A547" s="29"/>
      <c r="B547" s="29"/>
      <c r="C547" s="29"/>
      <c r="D547" s="29"/>
      <c r="E547" s="29"/>
      <c r="F547" s="29"/>
      <c r="G547" s="29"/>
      <c r="H547" s="29"/>
      <c r="I547" s="29"/>
      <c r="J547" s="29"/>
      <c r="K547" s="29"/>
      <c r="L547" s="29"/>
    </row>
    <row r="548" spans="1:12" ht="15.75" customHeight="1" x14ac:dyDescent="0.2">
      <c r="A548" s="29"/>
      <c r="B548" s="29"/>
      <c r="C548" s="29"/>
      <c r="D548" s="29"/>
      <c r="E548" s="29"/>
      <c r="F548" s="29"/>
      <c r="G548" s="29"/>
      <c r="H548" s="29"/>
      <c r="I548" s="29"/>
      <c r="J548" s="29"/>
      <c r="K548" s="29"/>
      <c r="L548" s="29"/>
    </row>
    <row r="549" spans="1:12" ht="15.75" customHeight="1" x14ac:dyDescent="0.2">
      <c r="A549" s="29"/>
      <c r="B549" s="29"/>
      <c r="C549" s="29"/>
      <c r="D549" s="29"/>
      <c r="E549" s="29"/>
      <c r="F549" s="29"/>
      <c r="G549" s="29"/>
      <c r="H549" s="29"/>
      <c r="I549" s="29"/>
      <c r="J549" s="29"/>
      <c r="K549" s="29"/>
      <c r="L549" s="29"/>
    </row>
    <row r="550" spans="1:12" ht="15.75" customHeight="1" x14ac:dyDescent="0.2">
      <c r="A550" s="29"/>
      <c r="B550" s="29"/>
      <c r="C550" s="29"/>
      <c r="D550" s="29"/>
      <c r="E550" s="29"/>
      <c r="F550" s="29"/>
      <c r="G550" s="29"/>
      <c r="H550" s="29"/>
      <c r="I550" s="29"/>
      <c r="J550" s="29"/>
      <c r="K550" s="29"/>
      <c r="L550" s="29"/>
    </row>
    <row r="551" spans="1:12" ht="15.75" customHeight="1" x14ac:dyDescent="0.2">
      <c r="A551" s="29"/>
      <c r="B551" s="29"/>
      <c r="C551" s="29"/>
      <c r="D551" s="29"/>
      <c r="E551" s="29"/>
      <c r="F551" s="29"/>
      <c r="G551" s="29"/>
      <c r="H551" s="29"/>
      <c r="I551" s="29"/>
      <c r="J551" s="29"/>
      <c r="K551" s="29"/>
      <c r="L551" s="29"/>
    </row>
    <row r="552" spans="1:12" ht="15.75" customHeight="1" x14ac:dyDescent="0.2">
      <c r="A552" s="29"/>
      <c r="B552" s="29"/>
      <c r="C552" s="29"/>
      <c r="D552" s="29"/>
      <c r="E552" s="29"/>
      <c r="F552" s="29"/>
      <c r="G552" s="29"/>
      <c r="H552" s="29"/>
      <c r="I552" s="29"/>
      <c r="J552" s="29"/>
      <c r="K552" s="29"/>
      <c r="L552" s="29"/>
    </row>
    <row r="553" spans="1:12" ht="15.75" customHeight="1" x14ac:dyDescent="0.2">
      <c r="A553" s="29"/>
      <c r="B553" s="29"/>
      <c r="C553" s="29"/>
      <c r="D553" s="29"/>
      <c r="E553" s="29"/>
      <c r="F553" s="29"/>
      <c r="G553" s="29"/>
      <c r="H553" s="29"/>
      <c r="I553" s="29"/>
      <c r="J553" s="29"/>
      <c r="K553" s="29"/>
      <c r="L553" s="29"/>
    </row>
    <row r="554" spans="1:12" ht="15.75" customHeight="1" x14ac:dyDescent="0.2">
      <c r="A554" s="29"/>
      <c r="B554" s="29"/>
      <c r="C554" s="29"/>
      <c r="D554" s="29"/>
      <c r="E554" s="29"/>
      <c r="F554" s="29"/>
      <c r="G554" s="29"/>
      <c r="H554" s="29"/>
      <c r="I554" s="29"/>
      <c r="J554" s="29"/>
      <c r="K554" s="29"/>
      <c r="L554" s="29"/>
    </row>
    <row r="555" spans="1:12" ht="15.75" customHeight="1" x14ac:dyDescent="0.2">
      <c r="A555" s="29"/>
      <c r="B555" s="29"/>
      <c r="C555" s="29"/>
      <c r="D555" s="29"/>
      <c r="E555" s="29"/>
      <c r="F555" s="29"/>
      <c r="G555" s="29"/>
      <c r="H555" s="29"/>
      <c r="I555" s="29"/>
      <c r="J555" s="29"/>
      <c r="K555" s="29"/>
      <c r="L555" s="29"/>
    </row>
    <row r="556" spans="1:12" ht="15.75" customHeight="1" x14ac:dyDescent="0.2">
      <c r="A556" s="29"/>
      <c r="B556" s="29"/>
      <c r="C556" s="29"/>
      <c r="D556" s="29"/>
      <c r="E556" s="29"/>
      <c r="F556" s="29"/>
      <c r="G556" s="29"/>
      <c r="H556" s="29"/>
      <c r="I556" s="29"/>
      <c r="J556" s="29"/>
      <c r="K556" s="29"/>
      <c r="L556" s="29"/>
    </row>
    <row r="557" spans="1:12" ht="15.75" customHeight="1" x14ac:dyDescent="0.2">
      <c r="A557" s="29"/>
      <c r="B557" s="29"/>
      <c r="C557" s="29"/>
      <c r="D557" s="29"/>
      <c r="E557" s="29"/>
      <c r="F557" s="29"/>
      <c r="G557" s="29"/>
      <c r="H557" s="29"/>
      <c r="I557" s="29"/>
      <c r="J557" s="29"/>
      <c r="K557" s="29"/>
      <c r="L557" s="29"/>
    </row>
    <row r="558" spans="1:12" ht="15.75" customHeight="1" x14ac:dyDescent="0.2">
      <c r="A558" s="29"/>
      <c r="B558" s="29"/>
      <c r="C558" s="29"/>
      <c r="D558" s="29"/>
      <c r="E558" s="29"/>
      <c r="F558" s="29"/>
      <c r="G558" s="29"/>
      <c r="H558" s="29"/>
      <c r="I558" s="29"/>
      <c r="J558" s="29"/>
      <c r="K558" s="29"/>
      <c r="L558" s="29"/>
    </row>
    <row r="559" spans="1:12" ht="15.75" customHeight="1" x14ac:dyDescent="0.2">
      <c r="A559" s="29"/>
      <c r="B559" s="29"/>
      <c r="C559" s="29"/>
      <c r="D559" s="29"/>
      <c r="E559" s="29"/>
      <c r="F559" s="29"/>
      <c r="G559" s="29"/>
      <c r="H559" s="29"/>
      <c r="I559" s="29"/>
      <c r="J559" s="29"/>
      <c r="K559" s="29"/>
      <c r="L559" s="29"/>
    </row>
    <row r="560" spans="1:12" ht="15.75" customHeight="1" x14ac:dyDescent="0.2">
      <c r="A560" s="29"/>
      <c r="B560" s="29"/>
      <c r="C560" s="29"/>
      <c r="D560" s="29"/>
      <c r="E560" s="29"/>
      <c r="F560" s="29"/>
      <c r="G560" s="29"/>
      <c r="H560" s="29"/>
      <c r="I560" s="29"/>
      <c r="J560" s="29"/>
      <c r="K560" s="29"/>
      <c r="L560" s="29"/>
    </row>
    <row r="561" spans="1:12" ht="15.75" customHeight="1" x14ac:dyDescent="0.2">
      <c r="A561" s="29"/>
      <c r="B561" s="29"/>
      <c r="C561" s="29"/>
      <c r="D561" s="29"/>
      <c r="E561" s="29"/>
      <c r="F561" s="29"/>
      <c r="G561" s="29"/>
      <c r="H561" s="29"/>
      <c r="I561" s="29"/>
      <c r="J561" s="29"/>
      <c r="K561" s="29"/>
      <c r="L561" s="29"/>
    </row>
    <row r="562" spans="1:12" ht="15.75" customHeight="1" x14ac:dyDescent="0.2">
      <c r="A562" s="29"/>
      <c r="B562" s="29"/>
      <c r="C562" s="29"/>
      <c r="D562" s="29"/>
      <c r="E562" s="29"/>
      <c r="F562" s="29"/>
      <c r="G562" s="29"/>
      <c r="H562" s="29"/>
      <c r="I562" s="29"/>
      <c r="J562" s="29"/>
      <c r="K562" s="29"/>
      <c r="L562" s="29"/>
    </row>
    <row r="563" spans="1:12" ht="15.75" customHeight="1" x14ac:dyDescent="0.2">
      <c r="A563" s="29"/>
      <c r="B563" s="29"/>
      <c r="C563" s="29"/>
      <c r="D563" s="29"/>
      <c r="E563" s="29"/>
      <c r="F563" s="29"/>
      <c r="G563" s="29"/>
      <c r="H563" s="29"/>
      <c r="I563" s="29"/>
      <c r="J563" s="29"/>
      <c r="K563" s="29"/>
      <c r="L563" s="29"/>
    </row>
    <row r="564" spans="1:12" ht="15.75" customHeight="1" x14ac:dyDescent="0.2">
      <c r="A564" s="29"/>
      <c r="B564" s="29"/>
      <c r="C564" s="29"/>
      <c r="D564" s="29"/>
      <c r="E564" s="29"/>
      <c r="F564" s="29"/>
      <c r="G564" s="29"/>
      <c r="H564" s="29"/>
      <c r="I564" s="29"/>
      <c r="J564" s="29"/>
      <c r="K564" s="29"/>
      <c r="L564" s="29"/>
    </row>
    <row r="565" spans="1:12" ht="15.75" customHeight="1" x14ac:dyDescent="0.2">
      <c r="A565" s="29"/>
      <c r="B565" s="29"/>
      <c r="C565" s="29"/>
      <c r="D565" s="29"/>
      <c r="E565" s="29"/>
      <c r="F565" s="29"/>
      <c r="G565" s="29"/>
      <c r="H565" s="29"/>
      <c r="I565" s="29"/>
      <c r="J565" s="29"/>
      <c r="K565" s="29"/>
      <c r="L565" s="29"/>
    </row>
    <row r="566" spans="1:12" ht="15.75" customHeight="1" x14ac:dyDescent="0.2">
      <c r="A566" s="29"/>
      <c r="B566" s="29"/>
      <c r="C566" s="29"/>
      <c r="D566" s="29"/>
      <c r="E566" s="29"/>
      <c r="F566" s="29"/>
      <c r="G566" s="29"/>
      <c r="H566" s="29"/>
      <c r="I566" s="29"/>
      <c r="J566" s="29"/>
      <c r="K566" s="29"/>
      <c r="L566" s="29"/>
    </row>
    <row r="567" spans="1:12" ht="15.75" customHeight="1" x14ac:dyDescent="0.2">
      <c r="A567" s="29"/>
      <c r="B567" s="29"/>
      <c r="C567" s="29"/>
      <c r="D567" s="29"/>
      <c r="E567" s="29"/>
      <c r="F567" s="29"/>
      <c r="G567" s="29"/>
      <c r="H567" s="29"/>
      <c r="I567" s="29"/>
      <c r="J567" s="29"/>
      <c r="K567" s="29"/>
      <c r="L567" s="29"/>
    </row>
    <row r="568" spans="1:12" ht="15.75" customHeight="1" x14ac:dyDescent="0.2">
      <c r="A568" s="29"/>
      <c r="B568" s="29"/>
      <c r="C568" s="29"/>
      <c r="D568" s="29"/>
      <c r="E568" s="29"/>
      <c r="F568" s="29"/>
      <c r="G568" s="29"/>
      <c r="H568" s="29"/>
      <c r="I568" s="29"/>
      <c r="J568" s="29"/>
      <c r="K568" s="29"/>
      <c r="L568" s="29"/>
    </row>
    <row r="569" spans="1:12" ht="15.75" customHeight="1" x14ac:dyDescent="0.2">
      <c r="A569" s="29"/>
      <c r="B569" s="29"/>
      <c r="C569" s="29"/>
      <c r="D569" s="29"/>
      <c r="E569" s="29"/>
      <c r="F569" s="29"/>
      <c r="G569" s="29"/>
      <c r="H569" s="29"/>
      <c r="I569" s="29"/>
      <c r="J569" s="29"/>
      <c r="K569" s="29"/>
      <c r="L569" s="29"/>
    </row>
    <row r="570" spans="1:12" ht="15.75" customHeight="1" x14ac:dyDescent="0.2">
      <c r="A570" s="29"/>
      <c r="B570" s="29"/>
      <c r="C570" s="29"/>
      <c r="D570" s="29"/>
      <c r="E570" s="29"/>
      <c r="F570" s="29"/>
      <c r="G570" s="29"/>
      <c r="H570" s="29"/>
      <c r="I570" s="29"/>
      <c r="J570" s="29"/>
      <c r="K570" s="29"/>
      <c r="L570" s="29"/>
    </row>
    <row r="571" spans="1:12" ht="15.75" customHeight="1" x14ac:dyDescent="0.2">
      <c r="A571" s="29"/>
      <c r="B571" s="29"/>
      <c r="C571" s="29"/>
      <c r="D571" s="29"/>
      <c r="E571" s="29"/>
      <c r="F571" s="29"/>
      <c r="G571" s="29"/>
      <c r="H571" s="29"/>
      <c r="I571" s="29"/>
      <c r="J571" s="29"/>
      <c r="K571" s="29"/>
      <c r="L571" s="29"/>
    </row>
    <row r="572" spans="1:12" ht="15.75" customHeight="1" x14ac:dyDescent="0.2">
      <c r="A572" s="29"/>
      <c r="B572" s="29"/>
      <c r="C572" s="29"/>
      <c r="D572" s="29"/>
      <c r="E572" s="29"/>
      <c r="F572" s="29"/>
      <c r="G572" s="29"/>
      <c r="H572" s="29"/>
      <c r="I572" s="29"/>
      <c r="J572" s="29"/>
      <c r="K572" s="29"/>
      <c r="L572" s="29"/>
    </row>
    <row r="573" spans="1:12" ht="15.75" customHeight="1" x14ac:dyDescent="0.2">
      <c r="A573" s="29"/>
      <c r="B573" s="29"/>
      <c r="C573" s="29"/>
      <c r="D573" s="29"/>
      <c r="E573" s="29"/>
      <c r="F573" s="29"/>
      <c r="G573" s="29"/>
      <c r="H573" s="29"/>
      <c r="I573" s="29"/>
      <c r="J573" s="29"/>
      <c r="K573" s="29"/>
      <c r="L573" s="29"/>
    </row>
    <row r="574" spans="1:12" ht="15.75" customHeight="1" x14ac:dyDescent="0.2">
      <c r="A574" s="29"/>
      <c r="B574" s="29"/>
      <c r="C574" s="29"/>
      <c r="D574" s="29"/>
      <c r="E574" s="29"/>
      <c r="F574" s="29"/>
      <c r="G574" s="29"/>
      <c r="H574" s="29"/>
      <c r="I574" s="29"/>
      <c r="J574" s="29"/>
      <c r="K574" s="29"/>
      <c r="L574" s="29"/>
    </row>
    <row r="575" spans="1:12" ht="15.75" customHeight="1" x14ac:dyDescent="0.2">
      <c r="A575" s="29"/>
      <c r="B575" s="29"/>
      <c r="C575" s="29"/>
      <c r="D575" s="29"/>
      <c r="E575" s="29"/>
      <c r="F575" s="29"/>
      <c r="G575" s="29"/>
      <c r="H575" s="29"/>
      <c r="I575" s="29"/>
      <c r="J575" s="29"/>
      <c r="K575" s="29"/>
      <c r="L575" s="29"/>
    </row>
    <row r="576" spans="1:12" ht="15.75" customHeight="1" x14ac:dyDescent="0.2">
      <c r="A576" s="29"/>
      <c r="B576" s="29"/>
      <c r="C576" s="29"/>
      <c r="D576" s="29"/>
      <c r="E576" s="29"/>
      <c r="F576" s="29"/>
      <c r="G576" s="29"/>
      <c r="H576" s="29"/>
      <c r="I576" s="29"/>
      <c r="J576" s="29"/>
      <c r="K576" s="29"/>
      <c r="L576" s="29"/>
    </row>
    <row r="577" spans="1:12" ht="15.75" customHeight="1" x14ac:dyDescent="0.2">
      <c r="A577" s="29"/>
      <c r="B577" s="29"/>
      <c r="C577" s="29"/>
      <c r="D577" s="29"/>
      <c r="E577" s="29"/>
      <c r="F577" s="29"/>
      <c r="G577" s="29"/>
      <c r="H577" s="29"/>
      <c r="I577" s="29"/>
      <c r="J577" s="29"/>
      <c r="K577" s="29"/>
      <c r="L577" s="29"/>
    </row>
    <row r="578" spans="1:12" ht="15.75" customHeight="1" x14ac:dyDescent="0.2">
      <c r="A578" s="29"/>
      <c r="B578" s="29"/>
      <c r="C578" s="29"/>
      <c r="D578" s="29"/>
      <c r="E578" s="29"/>
      <c r="F578" s="29"/>
      <c r="G578" s="29"/>
      <c r="H578" s="29"/>
      <c r="I578" s="29"/>
      <c r="J578" s="29"/>
      <c r="K578" s="29"/>
      <c r="L578" s="29"/>
    </row>
    <row r="579" spans="1:12" ht="15.75" customHeight="1" x14ac:dyDescent="0.2">
      <c r="A579" s="29"/>
      <c r="B579" s="29"/>
      <c r="C579" s="29"/>
      <c r="D579" s="29"/>
      <c r="E579" s="29"/>
      <c r="F579" s="29"/>
      <c r="G579" s="29"/>
      <c r="H579" s="29"/>
      <c r="I579" s="29"/>
      <c r="J579" s="29"/>
      <c r="K579" s="29"/>
      <c r="L579" s="29"/>
    </row>
    <row r="580" spans="1:12" ht="15.75" customHeight="1" x14ac:dyDescent="0.2">
      <c r="A580" s="29"/>
      <c r="B580" s="29"/>
      <c r="C580" s="29"/>
      <c r="D580" s="29"/>
      <c r="E580" s="29"/>
      <c r="F580" s="29"/>
      <c r="G580" s="29"/>
      <c r="H580" s="29"/>
      <c r="I580" s="29"/>
      <c r="J580" s="29"/>
      <c r="K580" s="29"/>
      <c r="L580" s="29"/>
    </row>
    <row r="581" spans="1:12" ht="15.75" customHeight="1" x14ac:dyDescent="0.2">
      <c r="A581" s="29"/>
      <c r="B581" s="29"/>
      <c r="C581" s="29"/>
      <c r="D581" s="29"/>
      <c r="E581" s="29"/>
      <c r="F581" s="29"/>
      <c r="G581" s="29"/>
      <c r="H581" s="29"/>
      <c r="I581" s="29"/>
      <c r="J581" s="29"/>
      <c r="K581" s="29"/>
      <c r="L581" s="29"/>
    </row>
    <row r="582" spans="1:12" ht="15.75" customHeight="1" x14ac:dyDescent="0.2">
      <c r="A582" s="29"/>
      <c r="B582" s="29"/>
      <c r="C582" s="29"/>
      <c r="D582" s="29"/>
      <c r="E582" s="29"/>
      <c r="F582" s="29"/>
      <c r="G582" s="29"/>
      <c r="H582" s="29"/>
      <c r="I582" s="29"/>
      <c r="J582" s="29"/>
      <c r="K582" s="29"/>
      <c r="L582" s="29"/>
    </row>
    <row r="583" spans="1:12" ht="15.75" customHeight="1" x14ac:dyDescent="0.2">
      <c r="A583" s="29"/>
      <c r="B583" s="29"/>
      <c r="C583" s="29"/>
      <c r="D583" s="29"/>
      <c r="E583" s="29"/>
      <c r="F583" s="29"/>
      <c r="G583" s="29"/>
      <c r="H583" s="29"/>
      <c r="I583" s="29"/>
      <c r="J583" s="29"/>
      <c r="K583" s="29"/>
      <c r="L583" s="29"/>
    </row>
    <row r="584" spans="1:12" ht="15.75" customHeight="1" x14ac:dyDescent="0.2">
      <c r="A584" s="29"/>
      <c r="B584" s="29"/>
      <c r="C584" s="29"/>
      <c r="D584" s="29"/>
      <c r="E584" s="29"/>
      <c r="F584" s="29"/>
      <c r="G584" s="29"/>
      <c r="H584" s="29"/>
      <c r="I584" s="29"/>
      <c r="J584" s="29"/>
      <c r="K584" s="29"/>
      <c r="L584" s="29"/>
    </row>
    <row r="585" spans="1:12" ht="15.75" customHeight="1" x14ac:dyDescent="0.2">
      <c r="A585" s="29"/>
      <c r="B585" s="29"/>
      <c r="C585" s="29"/>
      <c r="D585" s="29"/>
      <c r="E585" s="29"/>
      <c r="F585" s="29"/>
      <c r="G585" s="29"/>
      <c r="H585" s="29"/>
      <c r="I585" s="29"/>
      <c r="J585" s="29"/>
      <c r="K585" s="29"/>
      <c r="L585" s="29"/>
    </row>
    <row r="586" spans="1:12" ht="15.75" customHeight="1" x14ac:dyDescent="0.2">
      <c r="A586" s="29"/>
      <c r="B586" s="29"/>
      <c r="C586" s="29"/>
      <c r="D586" s="29"/>
      <c r="E586" s="29"/>
      <c r="F586" s="29"/>
      <c r="G586" s="29"/>
      <c r="H586" s="29"/>
      <c r="I586" s="29"/>
      <c r="J586" s="29"/>
      <c r="K586" s="29"/>
      <c r="L586" s="29"/>
    </row>
    <row r="587" spans="1:12" ht="15.75" customHeight="1" x14ac:dyDescent="0.2">
      <c r="A587" s="29"/>
      <c r="B587" s="29"/>
      <c r="C587" s="29"/>
      <c r="D587" s="29"/>
      <c r="E587" s="29"/>
      <c r="F587" s="29"/>
      <c r="G587" s="29"/>
      <c r="H587" s="29"/>
      <c r="I587" s="29"/>
      <c r="J587" s="29"/>
      <c r="K587" s="29"/>
      <c r="L587" s="29"/>
    </row>
    <row r="588" spans="1:12" ht="15.75" customHeight="1" x14ac:dyDescent="0.2">
      <c r="A588" s="29"/>
      <c r="B588" s="29"/>
      <c r="C588" s="29"/>
      <c r="D588" s="29"/>
      <c r="E588" s="29"/>
      <c r="F588" s="29"/>
      <c r="G588" s="29"/>
      <c r="H588" s="29"/>
      <c r="I588" s="29"/>
      <c r="J588" s="29"/>
      <c r="K588" s="29"/>
      <c r="L588" s="29"/>
    </row>
    <row r="589" spans="1:12" ht="15.75" customHeight="1" x14ac:dyDescent="0.2">
      <c r="A589" s="29"/>
      <c r="B589" s="29"/>
      <c r="C589" s="29"/>
      <c r="D589" s="29"/>
      <c r="E589" s="29"/>
      <c r="F589" s="29"/>
      <c r="G589" s="29"/>
      <c r="H589" s="29"/>
      <c r="I589" s="29"/>
      <c r="J589" s="29"/>
      <c r="K589" s="29"/>
      <c r="L589" s="29"/>
    </row>
    <row r="590" spans="1:12" ht="15.75" customHeight="1" x14ac:dyDescent="0.2">
      <c r="A590" s="29"/>
      <c r="B590" s="29"/>
      <c r="C590" s="29"/>
      <c r="D590" s="29"/>
      <c r="E590" s="29"/>
      <c r="F590" s="29"/>
      <c r="G590" s="29"/>
      <c r="H590" s="29"/>
      <c r="I590" s="29"/>
      <c r="J590" s="29"/>
      <c r="K590" s="29"/>
      <c r="L590" s="29"/>
    </row>
    <row r="591" spans="1:12" ht="15.75" customHeight="1" x14ac:dyDescent="0.2">
      <c r="A591" s="29"/>
      <c r="B591" s="29"/>
      <c r="C591" s="29"/>
      <c r="D591" s="29"/>
      <c r="E591" s="29"/>
      <c r="F591" s="29"/>
      <c r="G591" s="29"/>
      <c r="H591" s="29"/>
      <c r="I591" s="29"/>
      <c r="J591" s="29"/>
      <c r="K591" s="29"/>
      <c r="L591" s="29"/>
    </row>
    <row r="592" spans="1:12" ht="15.75" customHeight="1" x14ac:dyDescent="0.2">
      <c r="A592" s="29"/>
      <c r="B592" s="29"/>
      <c r="C592" s="29"/>
      <c r="D592" s="29"/>
      <c r="E592" s="29"/>
      <c r="F592" s="29"/>
      <c r="G592" s="29"/>
      <c r="H592" s="29"/>
      <c r="I592" s="29"/>
      <c r="J592" s="29"/>
      <c r="K592" s="29"/>
      <c r="L592" s="29"/>
    </row>
    <row r="593" spans="1:12" ht="15.75" customHeight="1" x14ac:dyDescent="0.2">
      <c r="A593" s="29"/>
      <c r="B593" s="29"/>
      <c r="C593" s="29"/>
      <c r="D593" s="29"/>
      <c r="E593" s="29"/>
      <c r="F593" s="29"/>
      <c r="G593" s="29"/>
      <c r="H593" s="29"/>
      <c r="I593" s="29"/>
      <c r="J593" s="29"/>
      <c r="K593" s="29"/>
      <c r="L593" s="29"/>
    </row>
    <row r="594" spans="1:12" ht="15.75" customHeight="1" x14ac:dyDescent="0.2">
      <c r="A594" s="29"/>
      <c r="B594" s="29"/>
      <c r="C594" s="29"/>
      <c r="D594" s="29"/>
      <c r="E594" s="29"/>
      <c r="F594" s="29"/>
      <c r="G594" s="29"/>
      <c r="H594" s="29"/>
      <c r="I594" s="29"/>
      <c r="J594" s="29"/>
      <c r="K594" s="29"/>
      <c r="L594" s="29"/>
    </row>
    <row r="595" spans="1:12" ht="15.75" customHeight="1" x14ac:dyDescent="0.2">
      <c r="A595" s="29"/>
      <c r="B595" s="29"/>
      <c r="C595" s="29"/>
      <c r="D595" s="29"/>
      <c r="E595" s="29"/>
      <c r="F595" s="29"/>
      <c r="G595" s="29"/>
      <c r="H595" s="29"/>
      <c r="I595" s="29"/>
      <c r="J595" s="29"/>
      <c r="K595" s="29"/>
      <c r="L595" s="29"/>
    </row>
    <row r="596" spans="1:12" ht="15.75" customHeight="1" x14ac:dyDescent="0.2">
      <c r="A596" s="29"/>
      <c r="B596" s="29"/>
      <c r="C596" s="29"/>
      <c r="D596" s="29"/>
      <c r="E596" s="29"/>
      <c r="F596" s="29"/>
      <c r="G596" s="29"/>
      <c r="H596" s="29"/>
      <c r="I596" s="29"/>
      <c r="J596" s="29"/>
      <c r="K596" s="29"/>
      <c r="L596" s="29"/>
    </row>
    <row r="597" spans="1:12" ht="15.75" customHeight="1" x14ac:dyDescent="0.2">
      <c r="A597" s="29"/>
      <c r="B597" s="29"/>
      <c r="C597" s="29"/>
      <c r="D597" s="29"/>
      <c r="E597" s="29"/>
      <c r="F597" s="29"/>
      <c r="G597" s="29"/>
      <c r="H597" s="29"/>
      <c r="I597" s="29"/>
      <c r="J597" s="29"/>
      <c r="K597" s="29"/>
      <c r="L597" s="29"/>
    </row>
    <row r="598" spans="1:12" ht="15.75" customHeight="1" x14ac:dyDescent="0.2">
      <c r="A598" s="29"/>
      <c r="B598" s="29"/>
      <c r="C598" s="29"/>
      <c r="D598" s="29"/>
      <c r="E598" s="29"/>
      <c r="F598" s="29"/>
      <c r="G598" s="29"/>
      <c r="H598" s="29"/>
      <c r="I598" s="29"/>
      <c r="J598" s="29"/>
      <c r="K598" s="29"/>
      <c r="L598" s="29"/>
    </row>
    <row r="599" spans="1:12" ht="15.75" customHeight="1" x14ac:dyDescent="0.2">
      <c r="A599" s="29"/>
      <c r="B599" s="29"/>
      <c r="C599" s="29"/>
      <c r="D599" s="29"/>
      <c r="E599" s="29"/>
      <c r="F599" s="29"/>
      <c r="G599" s="29"/>
      <c r="H599" s="29"/>
      <c r="I599" s="29"/>
      <c r="J599" s="29"/>
      <c r="K599" s="29"/>
      <c r="L599" s="29"/>
    </row>
    <row r="600" spans="1:12" ht="15.75" customHeight="1" x14ac:dyDescent="0.2">
      <c r="A600" s="29"/>
      <c r="B600" s="29"/>
      <c r="C600" s="29"/>
      <c r="D600" s="29"/>
      <c r="E600" s="29"/>
      <c r="F600" s="29"/>
      <c r="G600" s="29"/>
      <c r="H600" s="29"/>
      <c r="I600" s="29"/>
      <c r="J600" s="29"/>
      <c r="K600" s="29"/>
      <c r="L600" s="29"/>
    </row>
    <row r="601" spans="1:12" ht="15.75" customHeight="1" x14ac:dyDescent="0.2">
      <c r="A601" s="29"/>
      <c r="B601" s="29"/>
      <c r="C601" s="29"/>
      <c r="D601" s="29"/>
      <c r="E601" s="29"/>
      <c r="F601" s="29"/>
      <c r="G601" s="29"/>
      <c r="H601" s="29"/>
      <c r="I601" s="29"/>
      <c r="J601" s="29"/>
      <c r="K601" s="29"/>
      <c r="L601" s="29"/>
    </row>
    <row r="602" spans="1:12" ht="15.75" customHeight="1" x14ac:dyDescent="0.2">
      <c r="A602" s="29"/>
      <c r="B602" s="29"/>
      <c r="C602" s="29"/>
      <c r="D602" s="29"/>
      <c r="E602" s="29"/>
      <c r="F602" s="29"/>
      <c r="G602" s="29"/>
      <c r="H602" s="29"/>
      <c r="I602" s="29"/>
      <c r="J602" s="29"/>
      <c r="K602" s="29"/>
      <c r="L602" s="29"/>
    </row>
    <row r="603" spans="1:12" ht="15.75" customHeight="1" x14ac:dyDescent="0.2">
      <c r="A603" s="29"/>
      <c r="B603" s="29"/>
      <c r="C603" s="29"/>
      <c r="D603" s="29"/>
      <c r="E603" s="29"/>
      <c r="F603" s="29"/>
      <c r="G603" s="29"/>
      <c r="H603" s="29"/>
      <c r="I603" s="29"/>
      <c r="J603" s="29"/>
      <c r="K603" s="29"/>
      <c r="L603" s="29"/>
    </row>
    <row r="604" spans="1:12" ht="15.75" customHeight="1" x14ac:dyDescent="0.2">
      <c r="A604" s="29"/>
      <c r="B604" s="29"/>
      <c r="C604" s="29"/>
      <c r="D604" s="29"/>
      <c r="E604" s="29"/>
      <c r="F604" s="29"/>
      <c r="G604" s="29"/>
      <c r="H604" s="29"/>
      <c r="I604" s="29"/>
      <c r="J604" s="29"/>
      <c r="K604" s="29"/>
      <c r="L604" s="29"/>
    </row>
    <row r="605" spans="1:12" ht="15.75" customHeight="1" x14ac:dyDescent="0.2">
      <c r="A605" s="29"/>
      <c r="B605" s="29"/>
      <c r="C605" s="29"/>
      <c r="D605" s="29"/>
      <c r="E605" s="29"/>
      <c r="F605" s="29"/>
      <c r="G605" s="29"/>
      <c r="H605" s="29"/>
      <c r="I605" s="29"/>
      <c r="J605" s="29"/>
      <c r="K605" s="29"/>
      <c r="L605" s="29"/>
    </row>
    <row r="606" spans="1:12" ht="15.75" customHeight="1" x14ac:dyDescent="0.2">
      <c r="A606" s="29"/>
      <c r="B606" s="29"/>
      <c r="C606" s="29"/>
      <c r="D606" s="29"/>
      <c r="E606" s="29"/>
      <c r="F606" s="29"/>
      <c r="G606" s="29"/>
      <c r="H606" s="29"/>
      <c r="I606" s="29"/>
      <c r="J606" s="29"/>
      <c r="K606" s="29"/>
      <c r="L606" s="29"/>
    </row>
    <row r="607" spans="1:12" ht="15.75" customHeight="1" x14ac:dyDescent="0.2">
      <c r="A607" s="29"/>
      <c r="B607" s="29"/>
      <c r="C607" s="29"/>
      <c r="D607" s="29"/>
      <c r="E607" s="29"/>
      <c r="F607" s="29"/>
      <c r="G607" s="29"/>
      <c r="H607" s="29"/>
      <c r="I607" s="29"/>
      <c r="J607" s="29"/>
      <c r="K607" s="29"/>
      <c r="L607" s="29"/>
    </row>
    <row r="608" spans="1:12" ht="15.75" customHeight="1" x14ac:dyDescent="0.2">
      <c r="A608" s="29"/>
      <c r="B608" s="29"/>
      <c r="C608" s="29"/>
      <c r="D608" s="29"/>
      <c r="E608" s="29"/>
      <c r="F608" s="29"/>
      <c r="G608" s="29"/>
      <c r="H608" s="29"/>
      <c r="I608" s="29"/>
      <c r="J608" s="29"/>
      <c r="K608" s="29"/>
      <c r="L608" s="29"/>
    </row>
    <row r="609" spans="1:12" ht="15.75" customHeight="1" x14ac:dyDescent="0.2">
      <c r="A609" s="29"/>
      <c r="B609" s="29"/>
      <c r="C609" s="29"/>
      <c r="D609" s="29"/>
      <c r="E609" s="29"/>
      <c r="F609" s="29"/>
      <c r="G609" s="29"/>
      <c r="H609" s="29"/>
      <c r="I609" s="29"/>
      <c r="J609" s="29"/>
      <c r="K609" s="29"/>
      <c r="L609" s="29"/>
    </row>
    <row r="610" spans="1:12" ht="15.75" customHeight="1" x14ac:dyDescent="0.2">
      <c r="A610" s="29"/>
      <c r="B610" s="29"/>
      <c r="C610" s="29"/>
      <c r="D610" s="29"/>
      <c r="E610" s="29"/>
      <c r="F610" s="29"/>
      <c r="G610" s="29"/>
      <c r="H610" s="29"/>
      <c r="I610" s="29"/>
      <c r="J610" s="29"/>
      <c r="K610" s="29"/>
      <c r="L610" s="29"/>
    </row>
    <row r="611" spans="1:12" ht="15.75" customHeight="1" x14ac:dyDescent="0.2">
      <c r="A611" s="29"/>
      <c r="B611" s="29"/>
      <c r="C611" s="29"/>
      <c r="D611" s="29"/>
      <c r="E611" s="29"/>
      <c r="F611" s="29"/>
      <c r="G611" s="29"/>
      <c r="H611" s="29"/>
      <c r="I611" s="29"/>
      <c r="J611" s="29"/>
      <c r="K611" s="29"/>
      <c r="L611" s="29"/>
    </row>
    <row r="612" spans="1:12" ht="15.75" customHeight="1" x14ac:dyDescent="0.2">
      <c r="A612" s="29"/>
      <c r="B612" s="29"/>
      <c r="C612" s="29"/>
      <c r="D612" s="29"/>
      <c r="E612" s="29"/>
      <c r="F612" s="29"/>
      <c r="G612" s="29"/>
      <c r="H612" s="29"/>
      <c r="I612" s="29"/>
      <c r="J612" s="29"/>
      <c r="K612" s="29"/>
      <c r="L612" s="29"/>
    </row>
    <row r="613" spans="1:12" ht="15.75" customHeight="1" x14ac:dyDescent="0.2">
      <c r="A613" s="29"/>
      <c r="B613" s="29"/>
      <c r="C613" s="29"/>
      <c r="D613" s="29"/>
      <c r="E613" s="29"/>
      <c r="F613" s="29"/>
      <c r="G613" s="29"/>
      <c r="H613" s="29"/>
      <c r="I613" s="29"/>
      <c r="J613" s="29"/>
      <c r="K613" s="29"/>
      <c r="L613" s="29"/>
    </row>
    <row r="614" spans="1:12" ht="15.75" customHeight="1" x14ac:dyDescent="0.2">
      <c r="A614" s="29"/>
      <c r="B614" s="29"/>
      <c r="C614" s="29"/>
      <c r="D614" s="29"/>
      <c r="E614" s="29"/>
      <c r="F614" s="29"/>
      <c r="G614" s="29"/>
      <c r="H614" s="29"/>
      <c r="I614" s="29"/>
      <c r="J614" s="29"/>
      <c r="K614" s="29"/>
      <c r="L614" s="29"/>
    </row>
    <row r="615" spans="1:12" ht="15.75" customHeight="1" x14ac:dyDescent="0.2">
      <c r="A615" s="29"/>
      <c r="B615" s="29"/>
      <c r="C615" s="29"/>
      <c r="D615" s="29"/>
      <c r="E615" s="29"/>
      <c r="F615" s="29"/>
      <c r="G615" s="29"/>
      <c r="H615" s="29"/>
      <c r="I615" s="29"/>
      <c r="J615" s="29"/>
      <c r="K615" s="29"/>
      <c r="L615" s="29"/>
    </row>
    <row r="616" spans="1:12" ht="15.75" customHeight="1" x14ac:dyDescent="0.2">
      <c r="A616" s="29"/>
      <c r="B616" s="29"/>
      <c r="C616" s="29"/>
      <c r="D616" s="29"/>
      <c r="E616" s="29"/>
      <c r="F616" s="29"/>
      <c r="G616" s="29"/>
      <c r="H616" s="29"/>
      <c r="I616" s="29"/>
      <c r="J616" s="29"/>
      <c r="K616" s="29"/>
      <c r="L616" s="29"/>
    </row>
    <row r="617" spans="1:12" ht="15.75" customHeight="1" x14ac:dyDescent="0.2">
      <c r="A617" s="29"/>
      <c r="B617" s="29"/>
      <c r="C617" s="29"/>
      <c r="D617" s="29"/>
      <c r="E617" s="29"/>
      <c r="F617" s="29"/>
      <c r="G617" s="29"/>
      <c r="H617" s="29"/>
      <c r="I617" s="29"/>
      <c r="J617" s="29"/>
      <c r="K617" s="29"/>
      <c r="L617" s="29"/>
    </row>
    <row r="618" spans="1:12" ht="15.75" customHeight="1" x14ac:dyDescent="0.2">
      <c r="A618" s="29"/>
      <c r="B618" s="29"/>
      <c r="C618" s="29"/>
      <c r="D618" s="29"/>
      <c r="E618" s="29"/>
      <c r="F618" s="29"/>
      <c r="G618" s="29"/>
      <c r="H618" s="29"/>
      <c r="I618" s="29"/>
      <c r="J618" s="29"/>
      <c r="K618" s="29"/>
      <c r="L618" s="29"/>
    </row>
    <row r="619" spans="1:12" ht="15.75" customHeight="1" x14ac:dyDescent="0.2">
      <c r="A619" s="29"/>
      <c r="B619" s="29"/>
      <c r="C619" s="29"/>
      <c r="D619" s="29"/>
      <c r="E619" s="29"/>
      <c r="F619" s="29"/>
      <c r="G619" s="29"/>
      <c r="H619" s="29"/>
      <c r="I619" s="29"/>
      <c r="J619" s="29"/>
      <c r="K619" s="29"/>
      <c r="L619" s="29"/>
    </row>
    <row r="620" spans="1:12" ht="15.75" customHeight="1" x14ac:dyDescent="0.2">
      <c r="A620" s="29"/>
      <c r="B620" s="29"/>
      <c r="C620" s="29"/>
      <c r="D620" s="29"/>
      <c r="E620" s="29"/>
      <c r="F620" s="29"/>
      <c r="G620" s="29"/>
      <c r="H620" s="29"/>
      <c r="I620" s="29"/>
      <c r="J620" s="29"/>
      <c r="K620" s="29"/>
      <c r="L620" s="29"/>
    </row>
    <row r="621" spans="1:12" ht="15.75" customHeight="1" x14ac:dyDescent="0.2">
      <c r="A621" s="29"/>
      <c r="B621" s="29"/>
      <c r="C621" s="29"/>
      <c r="D621" s="29"/>
      <c r="E621" s="29"/>
      <c r="F621" s="29"/>
      <c r="G621" s="29"/>
      <c r="H621" s="29"/>
      <c r="I621" s="29"/>
      <c r="J621" s="29"/>
      <c r="K621" s="29"/>
      <c r="L621" s="29"/>
    </row>
    <row r="622" spans="1:12" ht="15.75" customHeight="1" x14ac:dyDescent="0.2">
      <c r="A622" s="29"/>
      <c r="B622" s="29"/>
      <c r="C622" s="29"/>
      <c r="D622" s="29"/>
      <c r="E622" s="29"/>
      <c r="F622" s="29"/>
      <c r="G622" s="29"/>
      <c r="H622" s="29"/>
      <c r="I622" s="29"/>
      <c r="J622" s="29"/>
      <c r="K622" s="29"/>
      <c r="L622" s="29"/>
    </row>
    <row r="623" spans="1:12" ht="15.75" customHeight="1" x14ac:dyDescent="0.2">
      <c r="A623" s="29"/>
      <c r="B623" s="29"/>
      <c r="C623" s="29"/>
      <c r="D623" s="29"/>
      <c r="E623" s="29"/>
      <c r="F623" s="29"/>
      <c r="G623" s="29"/>
      <c r="H623" s="29"/>
      <c r="I623" s="29"/>
      <c r="J623" s="29"/>
      <c r="K623" s="29"/>
      <c r="L623" s="29"/>
    </row>
    <row r="624" spans="1:12" ht="15.75" customHeight="1" x14ac:dyDescent="0.2">
      <c r="A624" s="29"/>
      <c r="B624" s="29"/>
      <c r="C624" s="29"/>
      <c r="D624" s="29"/>
      <c r="E624" s="29"/>
      <c r="F624" s="29"/>
      <c r="G624" s="29"/>
      <c r="H624" s="29"/>
      <c r="I624" s="29"/>
      <c r="J624" s="29"/>
      <c r="K624" s="29"/>
      <c r="L624" s="29"/>
    </row>
    <row r="625" spans="1:12" ht="15.75" customHeight="1" x14ac:dyDescent="0.2">
      <c r="A625" s="29"/>
      <c r="B625" s="29"/>
      <c r="C625" s="29"/>
      <c r="D625" s="29"/>
      <c r="E625" s="29"/>
      <c r="F625" s="29"/>
      <c r="G625" s="29"/>
      <c r="H625" s="29"/>
      <c r="I625" s="29"/>
      <c r="J625" s="29"/>
      <c r="K625" s="29"/>
      <c r="L625" s="29"/>
    </row>
    <row r="626" spans="1:12" ht="15.75" customHeight="1" x14ac:dyDescent="0.2">
      <c r="A626" s="29"/>
      <c r="B626" s="29"/>
      <c r="C626" s="29"/>
      <c r="D626" s="29"/>
      <c r="E626" s="29"/>
      <c r="F626" s="29"/>
      <c r="G626" s="29"/>
      <c r="H626" s="29"/>
      <c r="I626" s="29"/>
      <c r="J626" s="29"/>
      <c r="K626" s="29"/>
      <c r="L626" s="29"/>
    </row>
    <row r="627" spans="1:12" ht="15.75" customHeight="1" x14ac:dyDescent="0.2">
      <c r="A627" s="29"/>
      <c r="B627" s="29"/>
      <c r="C627" s="29"/>
      <c r="D627" s="29"/>
      <c r="E627" s="29"/>
      <c r="F627" s="29"/>
      <c r="G627" s="29"/>
      <c r="H627" s="29"/>
      <c r="I627" s="29"/>
      <c r="J627" s="29"/>
      <c r="K627" s="29"/>
      <c r="L627" s="29"/>
    </row>
    <row r="628" spans="1:12" ht="15.75" customHeight="1" x14ac:dyDescent="0.2">
      <c r="A628" s="29"/>
      <c r="B628" s="29"/>
      <c r="C628" s="29"/>
      <c r="D628" s="29"/>
      <c r="E628" s="29"/>
      <c r="F628" s="29"/>
      <c r="G628" s="29"/>
      <c r="H628" s="29"/>
      <c r="I628" s="29"/>
      <c r="J628" s="29"/>
      <c r="K628" s="29"/>
      <c r="L628" s="29"/>
    </row>
    <row r="629" spans="1:12" ht="15.75" customHeight="1" x14ac:dyDescent="0.2">
      <c r="A629" s="29"/>
      <c r="B629" s="29"/>
      <c r="C629" s="29"/>
      <c r="D629" s="29"/>
      <c r="E629" s="29"/>
      <c r="F629" s="29"/>
      <c r="G629" s="29"/>
      <c r="H629" s="29"/>
      <c r="I629" s="29"/>
      <c r="J629" s="29"/>
      <c r="K629" s="29"/>
      <c r="L629" s="29"/>
    </row>
    <row r="630" spans="1:12" ht="15.75" customHeight="1" x14ac:dyDescent="0.2">
      <c r="A630" s="29"/>
      <c r="B630" s="29"/>
      <c r="C630" s="29"/>
      <c r="D630" s="29"/>
      <c r="E630" s="29"/>
      <c r="F630" s="29"/>
      <c r="G630" s="29"/>
      <c r="H630" s="29"/>
      <c r="I630" s="29"/>
      <c r="J630" s="29"/>
      <c r="K630" s="29"/>
      <c r="L630" s="29"/>
    </row>
    <row r="631" spans="1:12" ht="15.75" customHeight="1" x14ac:dyDescent="0.2">
      <c r="A631" s="29"/>
      <c r="B631" s="29"/>
      <c r="C631" s="29"/>
      <c r="D631" s="29"/>
      <c r="E631" s="29"/>
      <c r="F631" s="29"/>
      <c r="G631" s="29"/>
      <c r="H631" s="29"/>
      <c r="I631" s="29"/>
      <c r="J631" s="29"/>
      <c r="K631" s="29"/>
      <c r="L631" s="29"/>
    </row>
    <row r="632" spans="1:12" ht="15.75" customHeight="1" x14ac:dyDescent="0.2">
      <c r="A632" s="29"/>
      <c r="B632" s="29"/>
      <c r="C632" s="29"/>
      <c r="D632" s="29"/>
      <c r="E632" s="29"/>
      <c r="F632" s="29"/>
      <c r="G632" s="29"/>
      <c r="H632" s="29"/>
      <c r="I632" s="29"/>
      <c r="J632" s="29"/>
      <c r="K632" s="29"/>
      <c r="L632" s="29"/>
    </row>
    <row r="633" spans="1:12" ht="15.75" customHeight="1" x14ac:dyDescent="0.2">
      <c r="A633" s="29"/>
      <c r="B633" s="29"/>
      <c r="C633" s="29"/>
      <c r="D633" s="29"/>
      <c r="E633" s="29"/>
      <c r="F633" s="29"/>
      <c r="G633" s="29"/>
      <c r="H633" s="29"/>
      <c r="I633" s="29"/>
      <c r="J633" s="29"/>
      <c r="K633" s="29"/>
      <c r="L633" s="29"/>
    </row>
    <row r="634" spans="1:12" ht="15.75" customHeight="1" x14ac:dyDescent="0.2">
      <c r="A634" s="29"/>
      <c r="B634" s="29"/>
      <c r="C634" s="29"/>
      <c r="D634" s="29"/>
      <c r="E634" s="29"/>
      <c r="F634" s="29"/>
      <c r="G634" s="29"/>
      <c r="H634" s="29"/>
      <c r="I634" s="29"/>
      <c r="J634" s="29"/>
      <c r="K634" s="29"/>
      <c r="L634" s="29"/>
    </row>
    <row r="635" spans="1:12" ht="15.75" customHeight="1" x14ac:dyDescent="0.2">
      <c r="A635" s="29"/>
      <c r="B635" s="29"/>
      <c r="C635" s="29"/>
      <c r="D635" s="29"/>
      <c r="E635" s="29"/>
      <c r="F635" s="29"/>
      <c r="G635" s="29"/>
      <c r="H635" s="29"/>
      <c r="I635" s="29"/>
      <c r="J635" s="29"/>
      <c r="K635" s="29"/>
      <c r="L635" s="29"/>
    </row>
    <row r="636" spans="1:12" ht="15.75" customHeight="1" x14ac:dyDescent="0.2">
      <c r="A636" s="29"/>
      <c r="B636" s="29"/>
      <c r="C636" s="29"/>
      <c r="D636" s="29"/>
      <c r="E636" s="29"/>
      <c r="F636" s="29"/>
      <c r="G636" s="29"/>
      <c r="H636" s="29"/>
      <c r="I636" s="29"/>
      <c r="J636" s="29"/>
      <c r="K636" s="29"/>
      <c r="L636" s="29"/>
    </row>
    <row r="637" spans="1:12" ht="15.75" customHeight="1" x14ac:dyDescent="0.2">
      <c r="A637" s="29"/>
      <c r="B637" s="29"/>
      <c r="C637" s="29"/>
      <c r="D637" s="29"/>
      <c r="E637" s="29"/>
      <c r="F637" s="29"/>
      <c r="G637" s="29"/>
      <c r="H637" s="29"/>
      <c r="I637" s="29"/>
      <c r="J637" s="29"/>
      <c r="K637" s="29"/>
      <c r="L637" s="29"/>
    </row>
    <row r="638" spans="1:12" ht="15.75" customHeight="1" x14ac:dyDescent="0.2">
      <c r="A638" s="29"/>
      <c r="B638" s="29"/>
      <c r="C638" s="29"/>
      <c r="D638" s="29"/>
      <c r="E638" s="29"/>
      <c r="F638" s="29"/>
      <c r="G638" s="29"/>
      <c r="H638" s="29"/>
      <c r="I638" s="29"/>
      <c r="J638" s="29"/>
      <c r="K638" s="29"/>
      <c r="L638" s="29"/>
    </row>
    <row r="639" spans="1:12" ht="15.75" customHeight="1" x14ac:dyDescent="0.2">
      <c r="A639" s="29"/>
      <c r="B639" s="29"/>
      <c r="C639" s="29"/>
      <c r="D639" s="29"/>
      <c r="E639" s="29"/>
      <c r="F639" s="29"/>
      <c r="G639" s="29"/>
      <c r="H639" s="29"/>
      <c r="I639" s="29"/>
      <c r="J639" s="29"/>
      <c r="K639" s="29"/>
      <c r="L639" s="29"/>
    </row>
    <row r="640" spans="1:12" ht="15.75" customHeight="1" x14ac:dyDescent="0.2">
      <c r="A640" s="29"/>
      <c r="B640" s="29"/>
      <c r="C640" s="29"/>
      <c r="D640" s="29"/>
      <c r="E640" s="29"/>
      <c r="F640" s="29"/>
      <c r="G640" s="29"/>
      <c r="H640" s="29"/>
      <c r="I640" s="29"/>
      <c r="J640" s="29"/>
      <c r="K640" s="29"/>
      <c r="L640" s="29"/>
    </row>
    <row r="641" spans="1:12" ht="15.75" customHeight="1" x14ac:dyDescent="0.2">
      <c r="A641" s="29"/>
      <c r="B641" s="29"/>
      <c r="C641" s="29"/>
      <c r="D641" s="29"/>
      <c r="E641" s="29"/>
      <c r="F641" s="29"/>
      <c r="G641" s="29"/>
      <c r="H641" s="29"/>
      <c r="I641" s="29"/>
      <c r="J641" s="29"/>
      <c r="K641" s="29"/>
      <c r="L641" s="29"/>
    </row>
    <row r="642" spans="1:12" ht="15.75" customHeight="1" x14ac:dyDescent="0.2">
      <c r="A642" s="29"/>
      <c r="B642" s="29"/>
      <c r="C642" s="29"/>
      <c r="D642" s="29"/>
      <c r="E642" s="29"/>
      <c r="F642" s="29"/>
      <c r="G642" s="29"/>
      <c r="H642" s="29"/>
      <c r="I642" s="29"/>
      <c r="J642" s="29"/>
      <c r="K642" s="29"/>
      <c r="L642" s="29"/>
    </row>
    <row r="643" spans="1:12" ht="15.75" customHeight="1" x14ac:dyDescent="0.2">
      <c r="A643" s="29"/>
      <c r="B643" s="29"/>
      <c r="C643" s="29"/>
      <c r="D643" s="29"/>
      <c r="E643" s="29"/>
      <c r="F643" s="29"/>
      <c r="G643" s="29"/>
      <c r="H643" s="29"/>
      <c r="I643" s="29"/>
      <c r="J643" s="29"/>
      <c r="K643" s="29"/>
      <c r="L643" s="29"/>
    </row>
    <row r="644" spans="1:12" ht="15.75" customHeight="1" x14ac:dyDescent="0.2">
      <c r="A644" s="29"/>
      <c r="B644" s="29"/>
      <c r="C644" s="29"/>
      <c r="D644" s="29"/>
      <c r="E644" s="29"/>
      <c r="F644" s="29"/>
      <c r="G644" s="29"/>
      <c r="H644" s="29"/>
      <c r="I644" s="29"/>
      <c r="J644" s="29"/>
      <c r="K644" s="29"/>
      <c r="L644" s="29"/>
    </row>
    <row r="645" spans="1:12" ht="15.75" customHeight="1" x14ac:dyDescent="0.2">
      <c r="A645" s="29"/>
      <c r="B645" s="29"/>
      <c r="C645" s="29"/>
      <c r="D645" s="29"/>
      <c r="E645" s="29"/>
      <c r="F645" s="29"/>
      <c r="G645" s="29"/>
      <c r="H645" s="29"/>
      <c r="I645" s="29"/>
      <c r="J645" s="29"/>
      <c r="K645" s="29"/>
      <c r="L645" s="29"/>
    </row>
    <row r="646" spans="1:12" ht="15.75" customHeight="1" x14ac:dyDescent="0.2">
      <c r="A646" s="29"/>
      <c r="B646" s="29"/>
      <c r="C646" s="29"/>
      <c r="D646" s="29"/>
      <c r="E646" s="29"/>
      <c r="F646" s="29"/>
      <c r="G646" s="29"/>
      <c r="H646" s="29"/>
      <c r="I646" s="29"/>
      <c r="J646" s="29"/>
      <c r="K646" s="29"/>
      <c r="L646" s="29"/>
    </row>
    <row r="647" spans="1:12" ht="15.75" customHeight="1" x14ac:dyDescent="0.2">
      <c r="A647" s="29"/>
      <c r="B647" s="29"/>
      <c r="C647" s="29"/>
      <c r="D647" s="29"/>
      <c r="E647" s="29"/>
      <c r="F647" s="29"/>
      <c r="G647" s="29"/>
      <c r="H647" s="29"/>
      <c r="I647" s="29"/>
      <c r="J647" s="29"/>
      <c r="K647" s="29"/>
      <c r="L647" s="29"/>
    </row>
    <row r="648" spans="1:12" ht="15.75" customHeight="1" x14ac:dyDescent="0.2">
      <c r="A648" s="29"/>
      <c r="B648" s="29"/>
      <c r="C648" s="29"/>
      <c r="D648" s="29"/>
      <c r="E648" s="29"/>
      <c r="F648" s="29"/>
      <c r="G648" s="29"/>
      <c r="H648" s="29"/>
      <c r="I648" s="29"/>
      <c r="J648" s="29"/>
      <c r="K648" s="29"/>
      <c r="L648" s="29"/>
    </row>
    <row r="649" spans="1:12" ht="15.75" customHeight="1" x14ac:dyDescent="0.2">
      <c r="A649" s="29"/>
      <c r="B649" s="29"/>
      <c r="C649" s="29"/>
      <c r="D649" s="29"/>
      <c r="E649" s="29"/>
      <c r="F649" s="29"/>
      <c r="G649" s="29"/>
      <c r="H649" s="29"/>
      <c r="I649" s="29"/>
      <c r="J649" s="29"/>
      <c r="K649" s="29"/>
      <c r="L649" s="29"/>
    </row>
    <row r="650" spans="1:12" ht="15.75" customHeight="1" x14ac:dyDescent="0.2">
      <c r="A650" s="29"/>
      <c r="B650" s="29"/>
      <c r="C650" s="29"/>
      <c r="D650" s="29"/>
      <c r="E650" s="29"/>
      <c r="F650" s="29"/>
      <c r="G650" s="29"/>
      <c r="H650" s="29"/>
      <c r="I650" s="29"/>
      <c r="J650" s="29"/>
      <c r="K650" s="29"/>
      <c r="L650" s="29"/>
    </row>
    <row r="651" spans="1:12" ht="15.75" customHeight="1" x14ac:dyDescent="0.2">
      <c r="A651" s="29"/>
      <c r="B651" s="29"/>
      <c r="C651" s="29"/>
      <c r="D651" s="29"/>
      <c r="E651" s="29"/>
      <c r="F651" s="29"/>
      <c r="G651" s="29"/>
      <c r="H651" s="29"/>
      <c r="I651" s="29"/>
      <c r="J651" s="29"/>
      <c r="K651" s="29"/>
      <c r="L651" s="29"/>
    </row>
    <row r="652" spans="1:12" ht="15.75" customHeight="1" x14ac:dyDescent="0.2">
      <c r="A652" s="29"/>
      <c r="B652" s="29"/>
      <c r="C652" s="29"/>
      <c r="D652" s="29"/>
      <c r="E652" s="29"/>
      <c r="F652" s="29"/>
      <c r="G652" s="29"/>
      <c r="H652" s="29"/>
      <c r="I652" s="29"/>
      <c r="J652" s="29"/>
      <c r="K652" s="29"/>
      <c r="L652" s="29"/>
    </row>
    <row r="653" spans="1:12" ht="15.75" customHeight="1" x14ac:dyDescent="0.2">
      <c r="A653" s="29"/>
      <c r="B653" s="29"/>
      <c r="C653" s="29"/>
      <c r="D653" s="29"/>
      <c r="E653" s="29"/>
      <c r="F653" s="29"/>
      <c r="G653" s="29"/>
      <c r="H653" s="29"/>
      <c r="I653" s="29"/>
      <c r="J653" s="29"/>
      <c r="K653" s="29"/>
      <c r="L653" s="29"/>
    </row>
    <row r="654" spans="1:12" ht="15.75" customHeight="1" x14ac:dyDescent="0.2">
      <c r="A654" s="29"/>
      <c r="B654" s="29"/>
      <c r="C654" s="29"/>
      <c r="D654" s="29"/>
      <c r="E654" s="29"/>
      <c r="F654" s="29"/>
      <c r="G654" s="29"/>
      <c r="H654" s="29"/>
      <c r="I654" s="29"/>
      <c r="J654" s="29"/>
      <c r="K654" s="29"/>
      <c r="L654" s="29"/>
    </row>
    <row r="655" spans="1:12" ht="15.75" customHeight="1" x14ac:dyDescent="0.2">
      <c r="A655" s="29"/>
      <c r="B655" s="29"/>
      <c r="C655" s="29"/>
      <c r="D655" s="29"/>
      <c r="E655" s="29"/>
      <c r="F655" s="29"/>
      <c r="G655" s="29"/>
      <c r="H655" s="29"/>
      <c r="I655" s="29"/>
      <c r="J655" s="29"/>
      <c r="K655" s="29"/>
      <c r="L655" s="29"/>
    </row>
    <row r="656" spans="1:12" ht="15.75" customHeight="1" x14ac:dyDescent="0.2">
      <c r="A656" s="29"/>
      <c r="B656" s="29"/>
      <c r="C656" s="29"/>
      <c r="D656" s="29"/>
      <c r="E656" s="29"/>
      <c r="F656" s="29"/>
      <c r="G656" s="29"/>
      <c r="H656" s="29"/>
      <c r="I656" s="29"/>
      <c r="J656" s="29"/>
      <c r="K656" s="29"/>
      <c r="L656" s="29"/>
    </row>
    <row r="657" spans="1:12" ht="15.75" customHeight="1" x14ac:dyDescent="0.2">
      <c r="A657" s="29"/>
      <c r="B657" s="29"/>
      <c r="C657" s="29"/>
      <c r="D657" s="29"/>
      <c r="E657" s="29"/>
      <c r="F657" s="29"/>
      <c r="G657" s="29"/>
      <c r="H657" s="29"/>
      <c r="I657" s="29"/>
      <c r="J657" s="29"/>
      <c r="K657" s="29"/>
      <c r="L657" s="29"/>
    </row>
    <row r="658" spans="1:12" ht="15.75" customHeight="1" x14ac:dyDescent="0.2">
      <c r="A658" s="29"/>
      <c r="B658" s="29"/>
      <c r="C658" s="29"/>
      <c r="D658" s="29"/>
      <c r="E658" s="29"/>
      <c r="F658" s="29"/>
      <c r="G658" s="29"/>
      <c r="H658" s="29"/>
      <c r="I658" s="29"/>
      <c r="J658" s="29"/>
      <c r="K658" s="29"/>
      <c r="L658" s="29"/>
    </row>
    <row r="659" spans="1:12" ht="15.75" customHeight="1" x14ac:dyDescent="0.2">
      <c r="A659" s="29"/>
      <c r="B659" s="29"/>
      <c r="C659" s="29"/>
      <c r="D659" s="29"/>
      <c r="E659" s="29"/>
      <c r="F659" s="29"/>
      <c r="G659" s="29"/>
      <c r="H659" s="29"/>
      <c r="I659" s="29"/>
      <c r="J659" s="29"/>
      <c r="K659" s="29"/>
      <c r="L659" s="29"/>
    </row>
    <row r="660" spans="1:12" ht="15.75" customHeight="1" x14ac:dyDescent="0.2">
      <c r="A660" s="29"/>
      <c r="B660" s="29"/>
      <c r="C660" s="29"/>
      <c r="D660" s="29"/>
      <c r="E660" s="29"/>
      <c r="F660" s="29"/>
      <c r="G660" s="29"/>
      <c r="H660" s="29"/>
      <c r="I660" s="29"/>
      <c r="J660" s="29"/>
      <c r="K660" s="29"/>
      <c r="L660" s="29"/>
    </row>
    <row r="661" spans="1:12" ht="15.75" customHeight="1" x14ac:dyDescent="0.2">
      <c r="A661" s="29"/>
      <c r="B661" s="29"/>
      <c r="C661" s="29"/>
      <c r="D661" s="29"/>
      <c r="E661" s="29"/>
      <c r="F661" s="29"/>
      <c r="G661" s="29"/>
      <c r="H661" s="29"/>
      <c r="I661" s="29"/>
      <c r="J661" s="29"/>
      <c r="K661" s="29"/>
      <c r="L661" s="29"/>
    </row>
    <row r="662" spans="1:12" ht="15.75" customHeight="1" x14ac:dyDescent="0.2">
      <c r="A662" s="29"/>
      <c r="B662" s="29"/>
      <c r="C662" s="29"/>
      <c r="D662" s="29"/>
      <c r="E662" s="29"/>
      <c r="F662" s="29"/>
      <c r="G662" s="29"/>
      <c r="H662" s="29"/>
      <c r="I662" s="29"/>
      <c r="J662" s="29"/>
      <c r="K662" s="29"/>
      <c r="L662" s="29"/>
    </row>
    <row r="663" spans="1:12" ht="15.75" customHeight="1" x14ac:dyDescent="0.2">
      <c r="A663" s="29"/>
      <c r="B663" s="29"/>
      <c r="C663" s="29"/>
      <c r="D663" s="29"/>
      <c r="E663" s="29"/>
      <c r="F663" s="29"/>
      <c r="G663" s="29"/>
      <c r="H663" s="29"/>
      <c r="I663" s="29"/>
      <c r="J663" s="29"/>
      <c r="K663" s="29"/>
      <c r="L663" s="29"/>
    </row>
    <row r="664" spans="1:12" ht="15.75" customHeight="1" x14ac:dyDescent="0.2">
      <c r="A664" s="29"/>
      <c r="B664" s="29"/>
      <c r="C664" s="29"/>
      <c r="D664" s="29"/>
      <c r="E664" s="29"/>
      <c r="F664" s="29"/>
      <c r="G664" s="29"/>
      <c r="H664" s="29"/>
      <c r="I664" s="29"/>
      <c r="J664" s="29"/>
      <c r="K664" s="29"/>
      <c r="L664" s="29"/>
    </row>
    <row r="665" spans="1:12" ht="15.75" customHeight="1" x14ac:dyDescent="0.2">
      <c r="A665" s="29"/>
      <c r="B665" s="29"/>
      <c r="C665" s="29"/>
      <c r="D665" s="29"/>
      <c r="E665" s="29"/>
      <c r="F665" s="29"/>
      <c r="G665" s="29"/>
      <c r="H665" s="29"/>
      <c r="I665" s="29"/>
      <c r="J665" s="29"/>
      <c r="K665" s="29"/>
      <c r="L665" s="29"/>
    </row>
    <row r="666" spans="1:12" ht="15.75" customHeight="1" x14ac:dyDescent="0.2">
      <c r="A666" s="29"/>
      <c r="B666" s="29"/>
      <c r="C666" s="29"/>
      <c r="D666" s="29"/>
      <c r="E666" s="29"/>
      <c r="F666" s="29"/>
      <c r="G666" s="29"/>
      <c r="H666" s="29"/>
      <c r="I666" s="29"/>
      <c r="J666" s="29"/>
      <c r="K666" s="29"/>
      <c r="L666" s="29"/>
    </row>
    <row r="667" spans="1:12" ht="15.75" customHeight="1" x14ac:dyDescent="0.2">
      <c r="A667" s="29"/>
      <c r="B667" s="29"/>
      <c r="C667" s="29"/>
      <c r="D667" s="29"/>
      <c r="E667" s="29"/>
      <c r="F667" s="29"/>
      <c r="G667" s="29"/>
      <c r="H667" s="29"/>
      <c r="I667" s="29"/>
      <c r="J667" s="29"/>
      <c r="K667" s="29"/>
      <c r="L667" s="29"/>
    </row>
    <row r="668" spans="1:12" ht="15.75" customHeight="1" x14ac:dyDescent="0.2">
      <c r="A668" s="29"/>
      <c r="B668" s="29"/>
      <c r="C668" s="29"/>
      <c r="D668" s="29"/>
      <c r="E668" s="29"/>
      <c r="F668" s="29"/>
      <c r="G668" s="29"/>
      <c r="H668" s="29"/>
      <c r="I668" s="29"/>
      <c r="J668" s="29"/>
      <c r="K668" s="29"/>
      <c r="L668" s="29"/>
    </row>
    <row r="669" spans="1:12" ht="15.75" customHeight="1" x14ac:dyDescent="0.2">
      <c r="A669" s="29"/>
      <c r="B669" s="29"/>
      <c r="C669" s="29"/>
      <c r="D669" s="29"/>
      <c r="E669" s="29"/>
      <c r="F669" s="29"/>
      <c r="G669" s="29"/>
      <c r="H669" s="29"/>
      <c r="I669" s="29"/>
      <c r="J669" s="29"/>
      <c r="K669" s="29"/>
      <c r="L669" s="29"/>
    </row>
    <row r="670" spans="1:12" ht="15.75" customHeight="1" x14ac:dyDescent="0.2">
      <c r="A670" s="29"/>
      <c r="B670" s="29"/>
      <c r="C670" s="29"/>
      <c r="D670" s="29"/>
      <c r="E670" s="29"/>
      <c r="F670" s="29"/>
      <c r="G670" s="29"/>
      <c r="H670" s="29"/>
      <c r="I670" s="29"/>
      <c r="J670" s="29"/>
      <c r="K670" s="29"/>
      <c r="L670" s="29"/>
    </row>
    <row r="671" spans="1:12" ht="15.75" customHeight="1" x14ac:dyDescent="0.2">
      <c r="A671" s="29"/>
      <c r="B671" s="29"/>
      <c r="C671" s="29"/>
      <c r="D671" s="29"/>
      <c r="E671" s="29"/>
      <c r="F671" s="29"/>
      <c r="G671" s="29"/>
      <c r="H671" s="29"/>
      <c r="I671" s="29"/>
      <c r="J671" s="29"/>
      <c r="K671" s="29"/>
      <c r="L671" s="29"/>
    </row>
    <row r="672" spans="1:12" ht="15.75" customHeight="1" x14ac:dyDescent="0.2">
      <c r="A672" s="29"/>
      <c r="B672" s="29"/>
      <c r="C672" s="29"/>
      <c r="D672" s="29"/>
      <c r="E672" s="29"/>
      <c r="F672" s="29"/>
      <c r="G672" s="29"/>
      <c r="H672" s="29"/>
      <c r="I672" s="29"/>
      <c r="J672" s="29"/>
      <c r="K672" s="29"/>
      <c r="L672" s="29"/>
    </row>
    <row r="673" spans="1:12" ht="15.75" customHeight="1" x14ac:dyDescent="0.2">
      <c r="A673" s="29"/>
      <c r="B673" s="29"/>
      <c r="C673" s="29"/>
      <c r="D673" s="29"/>
      <c r="E673" s="29"/>
      <c r="F673" s="29"/>
      <c r="G673" s="29"/>
      <c r="H673" s="29"/>
      <c r="I673" s="29"/>
      <c r="J673" s="29"/>
      <c r="K673" s="29"/>
      <c r="L673" s="29"/>
    </row>
    <row r="674" spans="1:12" ht="15.75" customHeight="1" x14ac:dyDescent="0.2">
      <c r="A674" s="29"/>
      <c r="B674" s="29"/>
      <c r="C674" s="29"/>
      <c r="D674" s="29"/>
      <c r="E674" s="29"/>
      <c r="F674" s="29"/>
      <c r="G674" s="29"/>
      <c r="H674" s="29"/>
      <c r="I674" s="29"/>
      <c r="J674" s="29"/>
      <c r="K674" s="29"/>
      <c r="L674" s="29"/>
    </row>
    <row r="675" spans="1:12" ht="15.75" customHeight="1" x14ac:dyDescent="0.2">
      <c r="A675" s="29"/>
      <c r="B675" s="29"/>
      <c r="C675" s="29"/>
      <c r="D675" s="29"/>
      <c r="E675" s="29"/>
      <c r="F675" s="29"/>
      <c r="G675" s="29"/>
      <c r="H675" s="29"/>
      <c r="I675" s="29"/>
      <c r="J675" s="29"/>
      <c r="K675" s="29"/>
      <c r="L675" s="29"/>
    </row>
    <row r="676" spans="1:12" ht="15.75" customHeight="1" x14ac:dyDescent="0.2">
      <c r="A676" s="29"/>
      <c r="B676" s="29"/>
      <c r="C676" s="29"/>
      <c r="D676" s="29"/>
      <c r="E676" s="29"/>
      <c r="F676" s="29"/>
      <c r="G676" s="29"/>
      <c r="H676" s="29"/>
      <c r="I676" s="29"/>
      <c r="J676" s="29"/>
      <c r="K676" s="29"/>
      <c r="L676" s="29"/>
    </row>
    <row r="677" spans="1:12" ht="15.75" customHeight="1" x14ac:dyDescent="0.2">
      <c r="A677" s="29"/>
      <c r="B677" s="29"/>
      <c r="C677" s="29"/>
      <c r="D677" s="29"/>
      <c r="E677" s="29"/>
      <c r="F677" s="29"/>
      <c r="G677" s="29"/>
      <c r="H677" s="29"/>
      <c r="I677" s="29"/>
      <c r="J677" s="29"/>
      <c r="K677" s="29"/>
      <c r="L677" s="29"/>
    </row>
    <row r="678" spans="1:12" ht="15.75" customHeight="1" x14ac:dyDescent="0.2">
      <c r="A678" s="29"/>
      <c r="B678" s="29"/>
      <c r="C678" s="29"/>
      <c r="D678" s="29"/>
      <c r="E678" s="29"/>
      <c r="F678" s="29"/>
      <c r="G678" s="29"/>
      <c r="H678" s="29"/>
      <c r="I678" s="29"/>
      <c r="J678" s="29"/>
      <c r="K678" s="29"/>
      <c r="L678" s="29"/>
    </row>
    <row r="679" spans="1:12" ht="15.75" customHeight="1" x14ac:dyDescent="0.2">
      <c r="A679" s="29"/>
      <c r="B679" s="29"/>
      <c r="C679" s="29"/>
      <c r="D679" s="29"/>
      <c r="E679" s="29"/>
      <c r="F679" s="29"/>
      <c r="G679" s="29"/>
      <c r="H679" s="29"/>
      <c r="I679" s="29"/>
      <c r="J679" s="29"/>
      <c r="K679" s="29"/>
      <c r="L679" s="29"/>
    </row>
    <row r="680" spans="1:12" ht="15.75" customHeight="1" x14ac:dyDescent="0.2">
      <c r="A680" s="29"/>
      <c r="B680" s="29"/>
      <c r="C680" s="29"/>
      <c r="D680" s="29"/>
      <c r="E680" s="29"/>
      <c r="F680" s="29"/>
      <c r="G680" s="29"/>
      <c r="H680" s="29"/>
      <c r="I680" s="29"/>
      <c r="J680" s="29"/>
      <c r="K680" s="29"/>
      <c r="L680" s="29"/>
    </row>
    <row r="681" spans="1:12" ht="15.75" customHeight="1" x14ac:dyDescent="0.2">
      <c r="A681" s="29"/>
      <c r="B681" s="29"/>
      <c r="C681" s="29"/>
      <c r="D681" s="29"/>
      <c r="E681" s="29"/>
      <c r="F681" s="29"/>
      <c r="G681" s="29"/>
      <c r="H681" s="29"/>
      <c r="I681" s="29"/>
      <c r="J681" s="29"/>
      <c r="K681" s="29"/>
      <c r="L681" s="29"/>
    </row>
    <row r="682" spans="1:12" ht="15.75" customHeight="1" x14ac:dyDescent="0.2">
      <c r="A682" s="29"/>
      <c r="B682" s="29"/>
      <c r="C682" s="29"/>
      <c r="D682" s="29"/>
      <c r="E682" s="29"/>
      <c r="F682" s="29"/>
      <c r="G682" s="29"/>
      <c r="H682" s="29"/>
      <c r="I682" s="29"/>
      <c r="J682" s="29"/>
      <c r="K682" s="29"/>
      <c r="L682" s="29"/>
    </row>
    <row r="683" spans="1:12" ht="15.75" customHeight="1" x14ac:dyDescent="0.2">
      <c r="A683" s="29"/>
      <c r="B683" s="29"/>
      <c r="C683" s="29"/>
      <c r="D683" s="29"/>
      <c r="E683" s="29"/>
      <c r="F683" s="29"/>
      <c r="G683" s="29"/>
      <c r="H683" s="29"/>
      <c r="I683" s="29"/>
      <c r="J683" s="29"/>
      <c r="K683" s="29"/>
      <c r="L683" s="29"/>
    </row>
    <row r="684" spans="1:12" ht="15.75" customHeight="1" x14ac:dyDescent="0.2">
      <c r="A684" s="29"/>
      <c r="B684" s="29"/>
      <c r="C684" s="29"/>
      <c r="D684" s="29"/>
      <c r="E684" s="29"/>
      <c r="F684" s="29"/>
      <c r="G684" s="29"/>
      <c r="H684" s="29"/>
      <c r="I684" s="29"/>
      <c r="J684" s="29"/>
      <c r="K684" s="29"/>
      <c r="L684" s="29"/>
    </row>
    <row r="685" spans="1:12" ht="15.75" customHeight="1" x14ac:dyDescent="0.2">
      <c r="A685" s="29"/>
      <c r="B685" s="29"/>
      <c r="C685" s="29"/>
      <c r="D685" s="29"/>
      <c r="E685" s="29"/>
      <c r="F685" s="29"/>
      <c r="G685" s="29"/>
      <c r="H685" s="29"/>
      <c r="I685" s="29"/>
      <c r="J685" s="29"/>
      <c r="K685" s="29"/>
      <c r="L685" s="29"/>
    </row>
    <row r="686" spans="1:12" ht="15.75" customHeight="1" x14ac:dyDescent="0.2">
      <c r="A686" s="29"/>
      <c r="B686" s="29"/>
      <c r="C686" s="29"/>
      <c r="D686" s="29"/>
      <c r="E686" s="29"/>
      <c r="F686" s="29"/>
      <c r="G686" s="29"/>
      <c r="H686" s="29"/>
      <c r="I686" s="29"/>
      <c r="J686" s="29"/>
      <c r="K686" s="29"/>
      <c r="L686" s="29"/>
    </row>
    <row r="687" spans="1:12" ht="15.75" customHeight="1" x14ac:dyDescent="0.2">
      <c r="A687" s="29"/>
      <c r="B687" s="29"/>
      <c r="C687" s="29"/>
      <c r="D687" s="29"/>
      <c r="E687" s="29"/>
      <c r="F687" s="29"/>
      <c r="G687" s="29"/>
      <c r="H687" s="29"/>
      <c r="I687" s="29"/>
      <c r="J687" s="29"/>
      <c r="K687" s="29"/>
      <c r="L687" s="29"/>
    </row>
    <row r="688" spans="1:12" ht="15.75" customHeight="1" x14ac:dyDescent="0.2">
      <c r="A688" s="29"/>
      <c r="B688" s="29"/>
      <c r="C688" s="29"/>
      <c r="D688" s="29"/>
      <c r="E688" s="29"/>
      <c r="F688" s="29"/>
      <c r="G688" s="29"/>
      <c r="H688" s="29"/>
      <c r="I688" s="29"/>
      <c r="J688" s="29"/>
      <c r="K688" s="29"/>
      <c r="L688" s="29"/>
    </row>
    <row r="689" spans="1:12" ht="15.75" customHeight="1" x14ac:dyDescent="0.2">
      <c r="A689" s="29"/>
      <c r="B689" s="29"/>
      <c r="C689" s="29"/>
      <c r="D689" s="29"/>
      <c r="E689" s="29"/>
      <c r="F689" s="29"/>
      <c r="G689" s="29"/>
      <c r="H689" s="29"/>
      <c r="I689" s="29"/>
      <c r="J689" s="29"/>
      <c r="K689" s="29"/>
      <c r="L689" s="29"/>
    </row>
    <row r="690" spans="1:12" ht="15.75" customHeight="1" x14ac:dyDescent="0.2">
      <c r="A690" s="29"/>
      <c r="B690" s="29"/>
      <c r="C690" s="29"/>
      <c r="D690" s="29"/>
      <c r="E690" s="29"/>
      <c r="F690" s="29"/>
      <c r="G690" s="29"/>
      <c r="H690" s="29"/>
      <c r="I690" s="29"/>
      <c r="J690" s="29"/>
      <c r="K690" s="29"/>
      <c r="L690" s="29"/>
    </row>
    <row r="691" spans="1:12" ht="15.75" customHeight="1" x14ac:dyDescent="0.2">
      <c r="A691" s="29"/>
      <c r="B691" s="29"/>
      <c r="C691" s="29"/>
      <c r="D691" s="29"/>
      <c r="E691" s="29"/>
      <c r="F691" s="29"/>
      <c r="G691" s="29"/>
      <c r="H691" s="29"/>
      <c r="I691" s="29"/>
      <c r="J691" s="29"/>
      <c r="K691" s="29"/>
      <c r="L691" s="29"/>
    </row>
    <row r="692" spans="1:12" ht="15.75" customHeight="1" x14ac:dyDescent="0.2">
      <c r="A692" s="29"/>
      <c r="B692" s="29"/>
      <c r="C692" s="29"/>
      <c r="D692" s="29"/>
      <c r="E692" s="29"/>
      <c r="F692" s="29"/>
      <c r="G692" s="29"/>
      <c r="H692" s="29"/>
      <c r="I692" s="29"/>
      <c r="J692" s="29"/>
      <c r="K692" s="29"/>
      <c r="L692" s="29"/>
    </row>
    <row r="693" spans="1:12" ht="15.75" customHeight="1" x14ac:dyDescent="0.2">
      <c r="A693" s="29"/>
      <c r="B693" s="29"/>
      <c r="C693" s="29"/>
      <c r="D693" s="29"/>
      <c r="E693" s="29"/>
      <c r="F693" s="29"/>
      <c r="G693" s="29"/>
      <c r="H693" s="29"/>
      <c r="I693" s="29"/>
      <c r="J693" s="29"/>
      <c r="K693" s="29"/>
      <c r="L693" s="29"/>
    </row>
    <row r="694" spans="1:12" ht="15.75" customHeight="1" x14ac:dyDescent="0.2">
      <c r="A694" s="29"/>
      <c r="B694" s="29"/>
      <c r="C694" s="29"/>
      <c r="D694" s="29"/>
      <c r="E694" s="29"/>
      <c r="F694" s="29"/>
      <c r="G694" s="29"/>
      <c r="H694" s="29"/>
      <c r="I694" s="29"/>
      <c r="J694" s="29"/>
      <c r="K694" s="29"/>
      <c r="L694" s="29"/>
    </row>
    <row r="695" spans="1:12" ht="15.75" customHeight="1" x14ac:dyDescent="0.2">
      <c r="A695" s="29"/>
      <c r="B695" s="29"/>
      <c r="C695" s="29"/>
      <c r="D695" s="29"/>
      <c r="E695" s="29"/>
      <c r="F695" s="29"/>
      <c r="G695" s="29"/>
      <c r="H695" s="29"/>
      <c r="I695" s="29"/>
      <c r="J695" s="29"/>
      <c r="K695" s="29"/>
      <c r="L695" s="29"/>
    </row>
    <row r="696" spans="1:12" ht="15.75" customHeight="1" x14ac:dyDescent="0.2">
      <c r="A696" s="29"/>
      <c r="B696" s="29"/>
      <c r="C696" s="29"/>
      <c r="D696" s="29"/>
      <c r="E696" s="29"/>
      <c r="F696" s="29"/>
      <c r="G696" s="29"/>
      <c r="H696" s="29"/>
      <c r="I696" s="29"/>
      <c r="J696" s="29"/>
      <c r="K696" s="29"/>
      <c r="L696" s="29"/>
    </row>
    <row r="697" spans="1:12" ht="15.75" customHeight="1" x14ac:dyDescent="0.2">
      <c r="A697" s="29"/>
      <c r="B697" s="29"/>
      <c r="C697" s="29"/>
      <c r="D697" s="29"/>
      <c r="E697" s="29"/>
      <c r="F697" s="29"/>
      <c r="G697" s="29"/>
      <c r="H697" s="29"/>
      <c r="I697" s="29"/>
      <c r="J697" s="29"/>
      <c r="K697" s="29"/>
      <c r="L697" s="29"/>
    </row>
    <row r="698" spans="1:12" ht="15.75" customHeight="1" x14ac:dyDescent="0.2">
      <c r="A698" s="29"/>
      <c r="B698" s="29"/>
      <c r="C698" s="29"/>
      <c r="D698" s="29"/>
      <c r="E698" s="29"/>
      <c r="F698" s="29"/>
      <c r="G698" s="29"/>
      <c r="H698" s="29"/>
      <c r="I698" s="29"/>
      <c r="J698" s="29"/>
      <c r="K698" s="29"/>
      <c r="L698" s="29"/>
    </row>
    <row r="699" spans="1:12" ht="15.75" customHeight="1" x14ac:dyDescent="0.2">
      <c r="A699" s="29"/>
      <c r="B699" s="29"/>
      <c r="C699" s="29"/>
      <c r="D699" s="29"/>
      <c r="E699" s="29"/>
      <c r="F699" s="29"/>
      <c r="G699" s="29"/>
      <c r="H699" s="29"/>
      <c r="I699" s="29"/>
      <c r="J699" s="29"/>
      <c r="K699" s="29"/>
      <c r="L699" s="29"/>
    </row>
    <row r="700" spans="1:12" ht="15.75" customHeight="1" x14ac:dyDescent="0.2">
      <c r="A700" s="29"/>
      <c r="B700" s="29"/>
      <c r="C700" s="29"/>
      <c r="D700" s="29"/>
      <c r="E700" s="29"/>
      <c r="F700" s="29"/>
      <c r="G700" s="29"/>
      <c r="H700" s="29"/>
      <c r="I700" s="29"/>
      <c r="J700" s="29"/>
      <c r="K700" s="29"/>
      <c r="L700" s="29"/>
    </row>
    <row r="701" spans="1:12" ht="15.75" customHeight="1" x14ac:dyDescent="0.2">
      <c r="A701" s="29"/>
      <c r="B701" s="29"/>
      <c r="C701" s="29"/>
      <c r="D701" s="29"/>
      <c r="E701" s="29"/>
      <c r="F701" s="29"/>
      <c r="G701" s="29"/>
      <c r="H701" s="29"/>
      <c r="I701" s="29"/>
      <c r="J701" s="29"/>
      <c r="K701" s="29"/>
      <c r="L701" s="29"/>
    </row>
    <row r="702" spans="1:12" ht="15.75" customHeight="1" x14ac:dyDescent="0.2">
      <c r="A702" s="29"/>
      <c r="B702" s="29"/>
      <c r="C702" s="29"/>
      <c r="D702" s="29"/>
      <c r="E702" s="29"/>
      <c r="F702" s="29"/>
      <c r="G702" s="29"/>
      <c r="H702" s="29"/>
      <c r="I702" s="29"/>
      <c r="J702" s="29"/>
      <c r="K702" s="29"/>
      <c r="L702" s="29"/>
    </row>
    <row r="703" spans="1:12" ht="15.75" customHeight="1" x14ac:dyDescent="0.2">
      <c r="A703" s="29"/>
      <c r="B703" s="29"/>
      <c r="C703" s="29"/>
      <c r="D703" s="29"/>
      <c r="E703" s="29"/>
      <c r="F703" s="29"/>
      <c r="G703" s="29"/>
      <c r="H703" s="29"/>
      <c r="I703" s="29"/>
      <c r="J703" s="29"/>
      <c r="K703" s="29"/>
      <c r="L703" s="29"/>
    </row>
    <row r="704" spans="1:12" ht="15.75" customHeight="1" x14ac:dyDescent="0.2">
      <c r="A704" s="29"/>
      <c r="B704" s="29"/>
      <c r="C704" s="29"/>
      <c r="D704" s="29"/>
      <c r="E704" s="29"/>
      <c r="F704" s="29"/>
      <c r="G704" s="29"/>
      <c r="H704" s="29"/>
      <c r="I704" s="29"/>
      <c r="J704" s="29"/>
      <c r="K704" s="29"/>
      <c r="L704" s="29"/>
    </row>
    <row r="705" spans="1:12" ht="15.75" customHeight="1" x14ac:dyDescent="0.2">
      <c r="A705" s="29"/>
      <c r="B705" s="29"/>
      <c r="C705" s="29"/>
      <c r="D705" s="29"/>
      <c r="E705" s="29"/>
      <c r="F705" s="29"/>
      <c r="G705" s="29"/>
      <c r="H705" s="29"/>
      <c r="I705" s="29"/>
      <c r="J705" s="29"/>
      <c r="K705" s="29"/>
      <c r="L705" s="29"/>
    </row>
    <row r="706" spans="1:12" ht="15.75" customHeight="1" x14ac:dyDescent="0.2">
      <c r="A706" s="29"/>
      <c r="B706" s="29"/>
      <c r="C706" s="29"/>
      <c r="D706" s="29"/>
      <c r="E706" s="29"/>
      <c r="F706" s="29"/>
      <c r="G706" s="29"/>
      <c r="H706" s="29"/>
      <c r="I706" s="29"/>
      <c r="J706" s="29"/>
      <c r="K706" s="29"/>
      <c r="L706" s="29"/>
    </row>
    <row r="707" spans="1:12" ht="15.75" customHeight="1" x14ac:dyDescent="0.2">
      <c r="A707" s="29"/>
      <c r="B707" s="29"/>
      <c r="C707" s="29"/>
      <c r="D707" s="29"/>
      <c r="E707" s="29"/>
      <c r="F707" s="29"/>
      <c r="G707" s="29"/>
      <c r="H707" s="29"/>
      <c r="I707" s="29"/>
      <c r="J707" s="29"/>
      <c r="K707" s="29"/>
      <c r="L707" s="29"/>
    </row>
    <row r="708" spans="1:12" ht="15.75" customHeight="1" x14ac:dyDescent="0.2">
      <c r="A708" s="29"/>
      <c r="B708" s="29"/>
      <c r="C708" s="29"/>
      <c r="D708" s="29"/>
      <c r="E708" s="29"/>
      <c r="F708" s="29"/>
      <c r="G708" s="29"/>
      <c r="H708" s="29"/>
      <c r="I708" s="29"/>
      <c r="J708" s="29"/>
      <c r="K708" s="29"/>
      <c r="L708" s="29"/>
    </row>
    <row r="709" spans="1:12" ht="15.75" customHeight="1" x14ac:dyDescent="0.2">
      <c r="A709" s="29"/>
      <c r="B709" s="29"/>
      <c r="C709" s="29"/>
      <c r="D709" s="29"/>
      <c r="E709" s="29"/>
      <c r="F709" s="29"/>
      <c r="G709" s="29"/>
      <c r="H709" s="29"/>
      <c r="I709" s="29"/>
      <c r="J709" s="29"/>
      <c r="K709" s="29"/>
      <c r="L709" s="29"/>
    </row>
    <row r="710" spans="1:12" ht="15.75" customHeight="1" x14ac:dyDescent="0.2">
      <c r="A710" s="29"/>
      <c r="B710" s="29"/>
      <c r="C710" s="29"/>
      <c r="D710" s="29"/>
      <c r="E710" s="29"/>
      <c r="F710" s="29"/>
      <c r="G710" s="29"/>
      <c r="H710" s="29"/>
      <c r="I710" s="29"/>
      <c r="J710" s="29"/>
      <c r="K710" s="29"/>
      <c r="L710" s="29"/>
    </row>
    <row r="711" spans="1:12" ht="15.75" customHeight="1" x14ac:dyDescent="0.2">
      <c r="A711" s="29"/>
      <c r="B711" s="29"/>
      <c r="C711" s="29"/>
      <c r="D711" s="29"/>
      <c r="E711" s="29"/>
      <c r="F711" s="29"/>
      <c r="G711" s="29"/>
      <c r="H711" s="29"/>
      <c r="I711" s="29"/>
      <c r="J711" s="29"/>
      <c r="K711" s="29"/>
      <c r="L711" s="29"/>
    </row>
    <row r="712" spans="1:12" ht="15.75" customHeight="1" x14ac:dyDescent="0.2">
      <c r="A712" s="29"/>
      <c r="B712" s="29"/>
      <c r="C712" s="29"/>
      <c r="D712" s="29"/>
      <c r="E712" s="29"/>
      <c r="F712" s="29"/>
      <c r="G712" s="29"/>
      <c r="H712" s="29"/>
      <c r="I712" s="29"/>
      <c r="J712" s="29"/>
      <c r="K712" s="29"/>
      <c r="L712" s="29"/>
    </row>
    <row r="713" spans="1:12" ht="15.75" customHeight="1" x14ac:dyDescent="0.2">
      <c r="A713" s="29"/>
      <c r="B713" s="29"/>
      <c r="C713" s="29"/>
      <c r="D713" s="29"/>
      <c r="E713" s="29"/>
      <c r="F713" s="29"/>
      <c r="G713" s="29"/>
      <c r="H713" s="29"/>
      <c r="I713" s="29"/>
      <c r="J713" s="29"/>
      <c r="K713" s="29"/>
      <c r="L713" s="29"/>
    </row>
    <row r="714" spans="1:12" ht="15.75" customHeight="1" x14ac:dyDescent="0.2">
      <c r="A714" s="29"/>
      <c r="B714" s="29"/>
      <c r="C714" s="29"/>
      <c r="D714" s="29"/>
      <c r="E714" s="29"/>
      <c r="F714" s="29"/>
      <c r="G714" s="29"/>
      <c r="H714" s="29"/>
      <c r="I714" s="29"/>
      <c r="J714" s="29"/>
      <c r="K714" s="29"/>
      <c r="L714" s="29"/>
    </row>
    <row r="715" spans="1:12" ht="15.75" customHeight="1" x14ac:dyDescent="0.2">
      <c r="A715" s="29"/>
      <c r="B715" s="29"/>
      <c r="C715" s="29"/>
      <c r="D715" s="29"/>
      <c r="E715" s="29"/>
      <c r="F715" s="29"/>
      <c r="G715" s="29"/>
      <c r="H715" s="29"/>
      <c r="I715" s="29"/>
      <c r="J715" s="29"/>
      <c r="K715" s="29"/>
      <c r="L715" s="29"/>
    </row>
    <row r="716" spans="1:12" ht="15.75" customHeight="1" x14ac:dyDescent="0.2">
      <c r="A716" s="29"/>
      <c r="B716" s="29"/>
      <c r="C716" s="29"/>
      <c r="D716" s="29"/>
      <c r="E716" s="29"/>
      <c r="F716" s="29"/>
      <c r="G716" s="29"/>
      <c r="H716" s="29"/>
      <c r="I716" s="29"/>
      <c r="J716" s="29"/>
      <c r="K716" s="29"/>
      <c r="L716" s="29"/>
    </row>
    <row r="717" spans="1:12" ht="15.75" customHeight="1" x14ac:dyDescent="0.2">
      <c r="A717" s="29"/>
      <c r="B717" s="29"/>
      <c r="C717" s="29"/>
      <c r="D717" s="29"/>
      <c r="E717" s="29"/>
      <c r="F717" s="29"/>
      <c r="G717" s="29"/>
      <c r="H717" s="29"/>
      <c r="I717" s="29"/>
      <c r="J717" s="29"/>
      <c r="K717" s="29"/>
      <c r="L717" s="29"/>
    </row>
    <row r="718" spans="1:12" ht="15.75" customHeight="1" x14ac:dyDescent="0.2">
      <c r="A718" s="29"/>
      <c r="B718" s="29"/>
      <c r="C718" s="29"/>
      <c r="D718" s="29"/>
      <c r="E718" s="29"/>
      <c r="F718" s="29"/>
      <c r="G718" s="29"/>
      <c r="H718" s="29"/>
      <c r="I718" s="29"/>
      <c r="J718" s="29"/>
      <c r="K718" s="29"/>
      <c r="L718" s="29"/>
    </row>
    <row r="719" spans="1:12" ht="15.75" customHeight="1" x14ac:dyDescent="0.2">
      <c r="A719" s="29"/>
      <c r="B719" s="29"/>
      <c r="C719" s="29"/>
      <c r="D719" s="29"/>
      <c r="E719" s="29"/>
      <c r="F719" s="29"/>
      <c r="G719" s="29"/>
      <c r="H719" s="29"/>
      <c r="I719" s="29"/>
      <c r="J719" s="29"/>
      <c r="K719" s="29"/>
      <c r="L719" s="29"/>
    </row>
    <row r="720" spans="1:12" ht="15.75" customHeight="1" x14ac:dyDescent="0.2">
      <c r="A720" s="29"/>
      <c r="B720" s="29"/>
      <c r="C720" s="29"/>
      <c r="D720" s="29"/>
      <c r="E720" s="29"/>
      <c r="F720" s="29"/>
      <c r="G720" s="29"/>
      <c r="H720" s="29"/>
      <c r="I720" s="29"/>
      <c r="J720" s="29"/>
      <c r="K720" s="29"/>
      <c r="L720" s="29"/>
    </row>
    <row r="721" spans="1:12" ht="15.75" customHeight="1" x14ac:dyDescent="0.2">
      <c r="A721" s="29"/>
      <c r="B721" s="29"/>
      <c r="C721" s="29"/>
      <c r="D721" s="29"/>
      <c r="E721" s="29"/>
      <c r="F721" s="29"/>
      <c r="G721" s="29"/>
      <c r="H721" s="29"/>
      <c r="I721" s="29"/>
      <c r="J721" s="29"/>
      <c r="K721" s="29"/>
      <c r="L721" s="29"/>
    </row>
    <row r="722" spans="1:12" ht="15.75" customHeight="1" x14ac:dyDescent="0.2">
      <c r="A722" s="29"/>
      <c r="B722" s="29"/>
      <c r="C722" s="29"/>
      <c r="D722" s="29"/>
      <c r="E722" s="29"/>
      <c r="F722" s="29"/>
      <c r="G722" s="29"/>
      <c r="H722" s="29"/>
      <c r="I722" s="29"/>
      <c r="J722" s="29"/>
      <c r="K722" s="29"/>
      <c r="L722" s="29"/>
    </row>
    <row r="723" spans="1:12" ht="15.75" customHeight="1" x14ac:dyDescent="0.2">
      <c r="A723" s="29"/>
      <c r="B723" s="29"/>
      <c r="C723" s="29"/>
      <c r="D723" s="29"/>
      <c r="E723" s="29"/>
      <c r="F723" s="29"/>
      <c r="G723" s="29"/>
      <c r="H723" s="29"/>
      <c r="I723" s="29"/>
      <c r="J723" s="29"/>
      <c r="K723" s="29"/>
      <c r="L723" s="29"/>
    </row>
    <row r="724" spans="1:12" ht="15.75" customHeight="1" x14ac:dyDescent="0.2">
      <c r="A724" s="29"/>
      <c r="B724" s="29"/>
      <c r="C724" s="29"/>
      <c r="D724" s="29"/>
      <c r="E724" s="29"/>
      <c r="F724" s="29"/>
      <c r="G724" s="29"/>
      <c r="H724" s="29"/>
      <c r="I724" s="29"/>
      <c r="J724" s="29"/>
      <c r="K724" s="29"/>
      <c r="L724" s="29"/>
    </row>
    <row r="725" spans="1:12" ht="15.75" customHeight="1" x14ac:dyDescent="0.2">
      <c r="A725" s="29"/>
      <c r="B725" s="29"/>
      <c r="C725" s="29"/>
      <c r="D725" s="29"/>
      <c r="E725" s="29"/>
      <c r="F725" s="29"/>
      <c r="G725" s="29"/>
      <c r="H725" s="29"/>
      <c r="I725" s="29"/>
      <c r="J725" s="29"/>
      <c r="K725" s="29"/>
      <c r="L725" s="29"/>
    </row>
    <row r="726" spans="1:12" ht="15.75" customHeight="1" x14ac:dyDescent="0.2">
      <c r="A726" s="29"/>
      <c r="B726" s="29"/>
      <c r="C726" s="29"/>
      <c r="D726" s="29"/>
      <c r="E726" s="29"/>
      <c r="F726" s="29"/>
      <c r="G726" s="29"/>
      <c r="H726" s="29"/>
      <c r="I726" s="29"/>
      <c r="J726" s="29"/>
      <c r="K726" s="29"/>
      <c r="L726" s="29"/>
    </row>
    <row r="727" spans="1:12" ht="15.75" customHeight="1" x14ac:dyDescent="0.2">
      <c r="A727" s="29"/>
      <c r="B727" s="29"/>
      <c r="C727" s="29"/>
      <c r="D727" s="29"/>
      <c r="E727" s="29"/>
      <c r="F727" s="29"/>
      <c r="G727" s="29"/>
      <c r="H727" s="29"/>
      <c r="I727" s="29"/>
      <c r="J727" s="29"/>
      <c r="K727" s="29"/>
      <c r="L727" s="29"/>
    </row>
    <row r="728" spans="1:12" ht="15.75" customHeight="1" x14ac:dyDescent="0.2">
      <c r="A728" s="29"/>
      <c r="B728" s="29"/>
      <c r="C728" s="29"/>
      <c r="D728" s="29"/>
      <c r="E728" s="29"/>
      <c r="F728" s="29"/>
      <c r="G728" s="29"/>
      <c r="H728" s="29"/>
      <c r="I728" s="29"/>
      <c r="J728" s="29"/>
      <c r="K728" s="29"/>
      <c r="L728" s="29"/>
    </row>
    <row r="729" spans="1:12" ht="15.75" customHeight="1" x14ac:dyDescent="0.2">
      <c r="A729" s="29"/>
      <c r="B729" s="29"/>
      <c r="C729" s="29"/>
      <c r="D729" s="29"/>
      <c r="E729" s="29"/>
      <c r="F729" s="29"/>
      <c r="G729" s="29"/>
      <c r="H729" s="29"/>
      <c r="I729" s="29"/>
      <c r="J729" s="29"/>
      <c r="K729" s="29"/>
      <c r="L729" s="29"/>
    </row>
    <row r="730" spans="1:12" ht="15.75" customHeight="1" x14ac:dyDescent="0.2">
      <c r="A730" s="29"/>
      <c r="B730" s="29"/>
      <c r="C730" s="29"/>
      <c r="D730" s="29"/>
      <c r="E730" s="29"/>
      <c r="F730" s="29"/>
      <c r="G730" s="29"/>
      <c r="H730" s="29"/>
      <c r="I730" s="29"/>
      <c r="J730" s="29"/>
      <c r="K730" s="29"/>
      <c r="L730" s="29"/>
    </row>
    <row r="731" spans="1:12" ht="15.75" customHeight="1" x14ac:dyDescent="0.2">
      <c r="A731" s="29"/>
      <c r="B731" s="29"/>
      <c r="C731" s="29"/>
      <c r="D731" s="29"/>
      <c r="E731" s="29"/>
      <c r="F731" s="29"/>
      <c r="G731" s="29"/>
      <c r="H731" s="29"/>
      <c r="I731" s="29"/>
      <c r="J731" s="29"/>
      <c r="K731" s="29"/>
      <c r="L731" s="29"/>
    </row>
    <row r="732" spans="1:12" ht="15.75" customHeight="1" x14ac:dyDescent="0.2">
      <c r="A732" s="29"/>
      <c r="B732" s="29"/>
      <c r="C732" s="29"/>
      <c r="D732" s="29"/>
      <c r="E732" s="29"/>
      <c r="F732" s="29"/>
      <c r="G732" s="29"/>
      <c r="H732" s="29"/>
      <c r="I732" s="29"/>
      <c r="J732" s="29"/>
      <c r="K732" s="29"/>
      <c r="L732" s="29"/>
    </row>
    <row r="733" spans="1:12" ht="15.75" customHeight="1" x14ac:dyDescent="0.2">
      <c r="A733" s="29"/>
      <c r="B733" s="29"/>
      <c r="C733" s="29"/>
      <c r="D733" s="29"/>
      <c r="E733" s="29"/>
      <c r="F733" s="29"/>
      <c r="G733" s="29"/>
      <c r="H733" s="29"/>
      <c r="I733" s="29"/>
      <c r="J733" s="29"/>
      <c r="K733" s="29"/>
      <c r="L733" s="29"/>
    </row>
    <row r="734" spans="1:12" ht="15.75" customHeight="1" x14ac:dyDescent="0.2">
      <c r="A734" s="29"/>
      <c r="B734" s="29"/>
      <c r="C734" s="29"/>
      <c r="D734" s="29"/>
      <c r="E734" s="29"/>
      <c r="F734" s="29"/>
      <c r="G734" s="29"/>
      <c r="H734" s="29"/>
      <c r="I734" s="29"/>
      <c r="J734" s="29"/>
      <c r="K734" s="29"/>
      <c r="L734" s="29"/>
    </row>
    <row r="735" spans="1:12" ht="15.75" customHeight="1" x14ac:dyDescent="0.2">
      <c r="A735" s="29"/>
      <c r="B735" s="29"/>
      <c r="C735" s="29"/>
      <c r="D735" s="29"/>
      <c r="E735" s="29"/>
      <c r="F735" s="29"/>
      <c r="G735" s="29"/>
      <c r="H735" s="29"/>
      <c r="I735" s="29"/>
      <c r="J735" s="29"/>
      <c r="K735" s="29"/>
      <c r="L735" s="29"/>
    </row>
    <row r="736" spans="1:12" ht="15.75" customHeight="1" x14ac:dyDescent="0.2">
      <c r="A736" s="29"/>
      <c r="B736" s="29"/>
      <c r="C736" s="29"/>
      <c r="D736" s="29"/>
      <c r="E736" s="29"/>
      <c r="F736" s="29"/>
      <c r="G736" s="29"/>
      <c r="H736" s="29"/>
      <c r="I736" s="29"/>
      <c r="J736" s="29"/>
      <c r="K736" s="29"/>
      <c r="L736" s="29"/>
    </row>
    <row r="737" spans="1:12" ht="15.75" customHeight="1" x14ac:dyDescent="0.2">
      <c r="A737" s="29"/>
      <c r="B737" s="29"/>
      <c r="C737" s="29"/>
      <c r="D737" s="29"/>
      <c r="E737" s="29"/>
      <c r="F737" s="29"/>
      <c r="G737" s="29"/>
      <c r="H737" s="29"/>
      <c r="I737" s="29"/>
      <c r="J737" s="29"/>
      <c r="K737" s="29"/>
      <c r="L737" s="29"/>
    </row>
    <row r="738" spans="1:12" ht="15.75" customHeight="1" x14ac:dyDescent="0.2">
      <c r="A738" s="29"/>
      <c r="B738" s="29"/>
      <c r="C738" s="29"/>
      <c r="D738" s="29"/>
      <c r="E738" s="29"/>
      <c r="F738" s="29"/>
      <c r="G738" s="29"/>
      <c r="H738" s="29"/>
      <c r="I738" s="29"/>
      <c r="J738" s="29"/>
      <c r="K738" s="29"/>
      <c r="L738" s="29"/>
    </row>
    <row r="739" spans="1:12" ht="15.75" customHeight="1" x14ac:dyDescent="0.2">
      <c r="A739" s="29"/>
      <c r="B739" s="29"/>
      <c r="C739" s="29"/>
      <c r="D739" s="29"/>
      <c r="E739" s="29"/>
      <c r="F739" s="29"/>
      <c r="G739" s="29"/>
      <c r="H739" s="29"/>
      <c r="I739" s="29"/>
      <c r="J739" s="29"/>
      <c r="K739" s="29"/>
      <c r="L739" s="29"/>
    </row>
    <row r="740" spans="1:12" ht="15.75" customHeight="1" x14ac:dyDescent="0.2">
      <c r="A740" s="29"/>
      <c r="B740" s="29"/>
      <c r="C740" s="29"/>
      <c r="D740" s="29"/>
      <c r="E740" s="29"/>
      <c r="F740" s="29"/>
      <c r="G740" s="29"/>
      <c r="H740" s="29"/>
      <c r="I740" s="29"/>
      <c r="J740" s="29"/>
      <c r="K740" s="29"/>
      <c r="L740" s="29"/>
    </row>
    <row r="741" spans="1:12" ht="15.75" customHeight="1" x14ac:dyDescent="0.2">
      <c r="A741" s="29"/>
      <c r="B741" s="29"/>
      <c r="C741" s="29"/>
      <c r="D741" s="29"/>
      <c r="E741" s="29"/>
      <c r="F741" s="29"/>
      <c r="G741" s="29"/>
      <c r="H741" s="29"/>
      <c r="I741" s="29"/>
      <c r="J741" s="29"/>
      <c r="K741" s="29"/>
      <c r="L741" s="29"/>
    </row>
    <row r="742" spans="1:12" ht="15.75" customHeight="1" x14ac:dyDescent="0.2">
      <c r="A742" s="29"/>
      <c r="B742" s="29"/>
      <c r="C742" s="29"/>
      <c r="D742" s="29"/>
      <c r="E742" s="29"/>
      <c r="F742" s="29"/>
      <c r="G742" s="29"/>
      <c r="H742" s="29"/>
      <c r="I742" s="29"/>
      <c r="J742" s="29"/>
      <c r="K742" s="29"/>
      <c r="L742" s="29"/>
    </row>
    <row r="743" spans="1:12" ht="15.75" customHeight="1" x14ac:dyDescent="0.2">
      <c r="A743" s="29"/>
      <c r="B743" s="29"/>
      <c r="C743" s="29"/>
      <c r="D743" s="29"/>
      <c r="E743" s="29"/>
      <c r="F743" s="29"/>
      <c r="G743" s="29"/>
      <c r="H743" s="29"/>
      <c r="I743" s="29"/>
      <c r="J743" s="29"/>
      <c r="K743" s="29"/>
      <c r="L743" s="29"/>
    </row>
    <row r="744" spans="1:12" ht="15.75" customHeight="1" x14ac:dyDescent="0.2">
      <c r="A744" s="29"/>
      <c r="B744" s="29"/>
      <c r="C744" s="29"/>
      <c r="D744" s="29"/>
      <c r="E744" s="29"/>
      <c r="F744" s="29"/>
      <c r="G744" s="29"/>
      <c r="H744" s="29"/>
      <c r="I744" s="29"/>
      <c r="J744" s="29"/>
      <c r="K744" s="29"/>
      <c r="L744" s="29"/>
    </row>
    <row r="745" spans="1:12" ht="15.75" customHeight="1" x14ac:dyDescent="0.2">
      <c r="A745" s="29"/>
      <c r="B745" s="29"/>
      <c r="C745" s="29"/>
      <c r="D745" s="29"/>
      <c r="E745" s="29"/>
      <c r="F745" s="29"/>
      <c r="G745" s="29"/>
      <c r="H745" s="29"/>
      <c r="I745" s="29"/>
      <c r="J745" s="29"/>
      <c r="K745" s="29"/>
      <c r="L745" s="29"/>
    </row>
    <row r="746" spans="1:12" ht="15.75" customHeight="1" x14ac:dyDescent="0.2">
      <c r="A746" s="29"/>
      <c r="B746" s="29"/>
      <c r="C746" s="29"/>
      <c r="D746" s="29"/>
      <c r="E746" s="29"/>
      <c r="F746" s="29"/>
      <c r="G746" s="29"/>
      <c r="H746" s="29"/>
      <c r="I746" s="29"/>
      <c r="J746" s="29"/>
      <c r="K746" s="29"/>
      <c r="L746" s="29"/>
    </row>
    <row r="747" spans="1:12" ht="15.75" customHeight="1" x14ac:dyDescent="0.2">
      <c r="A747" s="29"/>
      <c r="B747" s="29"/>
      <c r="C747" s="29"/>
      <c r="D747" s="29"/>
      <c r="E747" s="29"/>
      <c r="F747" s="29"/>
      <c r="G747" s="29"/>
      <c r="H747" s="29"/>
      <c r="I747" s="29"/>
      <c r="J747" s="29"/>
      <c r="K747" s="29"/>
      <c r="L747" s="29"/>
    </row>
    <row r="748" spans="1:12" ht="15.75" customHeight="1" x14ac:dyDescent="0.2">
      <c r="A748" s="29"/>
      <c r="B748" s="29"/>
      <c r="C748" s="29"/>
      <c r="D748" s="29"/>
      <c r="E748" s="29"/>
      <c r="F748" s="29"/>
      <c r="G748" s="29"/>
      <c r="H748" s="29"/>
      <c r="I748" s="29"/>
      <c r="J748" s="29"/>
      <c r="K748" s="29"/>
      <c r="L748" s="29"/>
    </row>
    <row r="749" spans="1:12" ht="15.75" customHeight="1" x14ac:dyDescent="0.2">
      <c r="A749" s="29"/>
      <c r="B749" s="29"/>
      <c r="C749" s="29"/>
      <c r="D749" s="29"/>
      <c r="E749" s="29"/>
      <c r="F749" s="29"/>
      <c r="G749" s="29"/>
      <c r="H749" s="29"/>
      <c r="I749" s="29"/>
      <c r="J749" s="29"/>
      <c r="K749" s="29"/>
      <c r="L749" s="29"/>
    </row>
    <row r="750" spans="1:12" ht="15.75" customHeight="1" x14ac:dyDescent="0.2">
      <c r="A750" s="29"/>
      <c r="B750" s="29"/>
      <c r="C750" s="29"/>
      <c r="D750" s="29"/>
      <c r="E750" s="29"/>
      <c r="F750" s="29"/>
      <c r="G750" s="29"/>
      <c r="H750" s="29"/>
      <c r="I750" s="29"/>
      <c r="J750" s="29"/>
      <c r="K750" s="29"/>
      <c r="L750" s="29"/>
    </row>
    <row r="751" spans="1:12" ht="15.75" customHeight="1" x14ac:dyDescent="0.2">
      <c r="A751" s="29"/>
      <c r="B751" s="29"/>
      <c r="C751" s="29"/>
      <c r="D751" s="29"/>
      <c r="E751" s="29"/>
      <c r="F751" s="29"/>
      <c r="G751" s="29"/>
      <c r="H751" s="29"/>
      <c r="I751" s="29"/>
      <c r="J751" s="29"/>
      <c r="K751" s="29"/>
      <c r="L751" s="29"/>
    </row>
    <row r="752" spans="1:12" ht="15.75" customHeight="1" x14ac:dyDescent="0.2">
      <c r="A752" s="29"/>
      <c r="B752" s="29"/>
      <c r="C752" s="29"/>
      <c r="D752" s="29"/>
      <c r="E752" s="29"/>
      <c r="F752" s="29"/>
      <c r="G752" s="29"/>
      <c r="H752" s="29"/>
      <c r="I752" s="29"/>
      <c r="J752" s="29"/>
      <c r="K752" s="29"/>
      <c r="L752" s="29"/>
    </row>
    <row r="753" spans="1:12" ht="15.75" customHeight="1" x14ac:dyDescent="0.2">
      <c r="A753" s="29"/>
      <c r="B753" s="29"/>
      <c r="C753" s="29"/>
      <c r="D753" s="29"/>
      <c r="E753" s="29"/>
      <c r="F753" s="29"/>
      <c r="G753" s="29"/>
      <c r="H753" s="29"/>
      <c r="I753" s="29"/>
      <c r="J753" s="29"/>
      <c r="K753" s="29"/>
      <c r="L753" s="29"/>
    </row>
    <row r="754" spans="1:12" ht="15.75" customHeight="1" x14ac:dyDescent="0.2">
      <c r="A754" s="29"/>
      <c r="B754" s="29"/>
      <c r="C754" s="29"/>
      <c r="D754" s="29"/>
      <c r="E754" s="29"/>
      <c r="F754" s="29"/>
      <c r="G754" s="29"/>
      <c r="H754" s="29"/>
      <c r="I754" s="29"/>
      <c r="J754" s="29"/>
      <c r="K754" s="29"/>
      <c r="L754" s="29"/>
    </row>
    <row r="755" spans="1:12" ht="15.75" customHeight="1" x14ac:dyDescent="0.2">
      <c r="A755" s="29"/>
      <c r="B755" s="29"/>
      <c r="C755" s="29"/>
      <c r="D755" s="29"/>
      <c r="E755" s="29"/>
      <c r="F755" s="29"/>
      <c r="G755" s="29"/>
      <c r="H755" s="29"/>
      <c r="I755" s="29"/>
      <c r="J755" s="29"/>
      <c r="K755" s="29"/>
      <c r="L755" s="29"/>
    </row>
    <row r="756" spans="1:12" ht="15.75" customHeight="1" x14ac:dyDescent="0.2">
      <c r="A756" s="29"/>
      <c r="B756" s="29"/>
      <c r="C756" s="29"/>
      <c r="D756" s="29"/>
      <c r="E756" s="29"/>
      <c r="F756" s="29"/>
      <c r="G756" s="29"/>
      <c r="H756" s="29"/>
      <c r="I756" s="29"/>
      <c r="J756" s="29"/>
      <c r="K756" s="29"/>
      <c r="L756" s="29"/>
    </row>
    <row r="757" spans="1:12" ht="15.75" customHeight="1" x14ac:dyDescent="0.2">
      <c r="A757" s="29"/>
      <c r="B757" s="29"/>
      <c r="C757" s="29"/>
      <c r="D757" s="29"/>
      <c r="E757" s="29"/>
      <c r="F757" s="29"/>
      <c r="G757" s="29"/>
      <c r="H757" s="29"/>
      <c r="I757" s="29"/>
      <c r="J757" s="29"/>
      <c r="K757" s="29"/>
      <c r="L757" s="29"/>
    </row>
    <row r="758" spans="1:12" ht="15.75" customHeight="1" x14ac:dyDescent="0.2">
      <c r="A758" s="29"/>
      <c r="B758" s="29"/>
      <c r="C758" s="29"/>
      <c r="D758" s="29"/>
      <c r="E758" s="29"/>
      <c r="F758" s="29"/>
      <c r="G758" s="29"/>
      <c r="H758" s="29"/>
      <c r="I758" s="29"/>
      <c r="J758" s="29"/>
      <c r="K758" s="29"/>
      <c r="L758" s="29"/>
    </row>
    <row r="759" spans="1:12" ht="15.75" customHeight="1" x14ac:dyDescent="0.2">
      <c r="A759" s="29"/>
      <c r="B759" s="29"/>
      <c r="C759" s="29"/>
      <c r="D759" s="29"/>
      <c r="E759" s="29"/>
      <c r="F759" s="29"/>
      <c r="G759" s="29"/>
      <c r="H759" s="29"/>
      <c r="I759" s="29"/>
      <c r="J759" s="29"/>
      <c r="K759" s="29"/>
      <c r="L759" s="29"/>
    </row>
    <row r="760" spans="1:12" ht="15.75" customHeight="1" x14ac:dyDescent="0.2">
      <c r="A760" s="29"/>
      <c r="B760" s="29"/>
      <c r="C760" s="29"/>
      <c r="D760" s="29"/>
      <c r="E760" s="29"/>
      <c r="F760" s="29"/>
      <c r="G760" s="29"/>
      <c r="H760" s="29"/>
      <c r="I760" s="29"/>
      <c r="J760" s="29"/>
      <c r="K760" s="29"/>
      <c r="L760" s="29"/>
    </row>
    <row r="761" spans="1:12" ht="15.75" customHeight="1" x14ac:dyDescent="0.2">
      <c r="A761" s="29"/>
      <c r="B761" s="29"/>
      <c r="C761" s="29"/>
      <c r="D761" s="29"/>
      <c r="E761" s="29"/>
      <c r="F761" s="29"/>
      <c r="G761" s="29"/>
      <c r="H761" s="29"/>
      <c r="I761" s="29"/>
      <c r="J761" s="29"/>
      <c r="K761" s="29"/>
      <c r="L761" s="29"/>
    </row>
    <row r="762" spans="1:12" ht="15.75" customHeight="1" x14ac:dyDescent="0.2">
      <c r="A762" s="29"/>
      <c r="B762" s="29"/>
      <c r="C762" s="29"/>
      <c r="D762" s="29"/>
      <c r="E762" s="29"/>
      <c r="F762" s="29"/>
      <c r="G762" s="29"/>
      <c r="H762" s="29"/>
      <c r="I762" s="29"/>
      <c r="J762" s="29"/>
      <c r="K762" s="29"/>
      <c r="L762" s="29"/>
    </row>
    <row r="763" spans="1:12" ht="15.75" customHeight="1" x14ac:dyDescent="0.2">
      <c r="A763" s="29"/>
      <c r="B763" s="29"/>
      <c r="C763" s="29"/>
      <c r="D763" s="29"/>
      <c r="E763" s="29"/>
      <c r="F763" s="29"/>
      <c r="G763" s="29"/>
      <c r="H763" s="29"/>
      <c r="I763" s="29"/>
      <c r="J763" s="29"/>
      <c r="K763" s="29"/>
      <c r="L763" s="29"/>
    </row>
    <row r="764" spans="1:12" ht="15.75" customHeight="1" x14ac:dyDescent="0.2">
      <c r="A764" s="29"/>
      <c r="B764" s="29"/>
      <c r="C764" s="29"/>
      <c r="D764" s="29"/>
      <c r="E764" s="29"/>
      <c r="F764" s="29"/>
      <c r="G764" s="29"/>
      <c r="H764" s="29"/>
      <c r="I764" s="29"/>
      <c r="J764" s="29"/>
      <c r="K764" s="29"/>
      <c r="L764" s="29"/>
    </row>
    <row r="765" spans="1:12" ht="15.75" customHeight="1" x14ac:dyDescent="0.2">
      <c r="A765" s="29"/>
      <c r="B765" s="29"/>
      <c r="C765" s="29"/>
      <c r="D765" s="29"/>
      <c r="E765" s="29"/>
      <c r="F765" s="29"/>
      <c r="G765" s="29"/>
      <c r="H765" s="29"/>
      <c r="I765" s="29"/>
      <c r="J765" s="29"/>
      <c r="K765" s="29"/>
      <c r="L765" s="29"/>
    </row>
    <row r="766" spans="1:12" ht="15.75" customHeight="1" x14ac:dyDescent="0.2">
      <c r="A766" s="29"/>
      <c r="B766" s="29"/>
      <c r="C766" s="29"/>
      <c r="D766" s="29"/>
      <c r="E766" s="29"/>
      <c r="F766" s="29"/>
      <c r="G766" s="29"/>
      <c r="H766" s="29"/>
      <c r="I766" s="29"/>
      <c r="J766" s="29"/>
      <c r="K766" s="29"/>
      <c r="L766" s="29"/>
    </row>
    <row r="767" spans="1:12" ht="15.75" customHeight="1" x14ac:dyDescent="0.2">
      <c r="A767" s="29"/>
      <c r="B767" s="29"/>
      <c r="C767" s="29"/>
      <c r="D767" s="29"/>
      <c r="E767" s="29"/>
      <c r="F767" s="29"/>
      <c r="G767" s="29"/>
      <c r="H767" s="29"/>
      <c r="I767" s="29"/>
      <c r="J767" s="29"/>
      <c r="K767" s="29"/>
      <c r="L767" s="29"/>
    </row>
    <row r="768" spans="1:12" ht="15.75" customHeight="1" x14ac:dyDescent="0.2">
      <c r="A768" s="29"/>
      <c r="B768" s="29"/>
      <c r="C768" s="29"/>
      <c r="D768" s="29"/>
      <c r="E768" s="29"/>
      <c r="F768" s="29"/>
      <c r="G768" s="29"/>
      <c r="H768" s="29"/>
      <c r="I768" s="29"/>
      <c r="J768" s="29"/>
      <c r="K768" s="29"/>
      <c r="L768" s="29"/>
    </row>
    <row r="769" spans="1:12" ht="15.75" customHeight="1" x14ac:dyDescent="0.2">
      <c r="A769" s="29"/>
      <c r="B769" s="29"/>
      <c r="C769" s="29"/>
      <c r="D769" s="29"/>
      <c r="E769" s="29"/>
      <c r="F769" s="29"/>
      <c r="G769" s="29"/>
      <c r="H769" s="29"/>
      <c r="I769" s="29"/>
      <c r="J769" s="29"/>
      <c r="K769" s="29"/>
      <c r="L769" s="29"/>
    </row>
    <row r="770" spans="1:12" ht="15.75" customHeight="1" x14ac:dyDescent="0.2">
      <c r="A770" s="29"/>
      <c r="B770" s="29"/>
      <c r="C770" s="29"/>
      <c r="D770" s="29"/>
      <c r="E770" s="29"/>
      <c r="F770" s="29"/>
      <c r="G770" s="29"/>
      <c r="H770" s="29"/>
      <c r="I770" s="29"/>
      <c r="J770" s="29"/>
      <c r="K770" s="29"/>
      <c r="L770" s="29"/>
    </row>
    <row r="771" spans="1:12" ht="15.75" customHeight="1" x14ac:dyDescent="0.2">
      <c r="A771" s="29"/>
      <c r="B771" s="29"/>
      <c r="C771" s="29"/>
      <c r="D771" s="29"/>
      <c r="E771" s="29"/>
      <c r="F771" s="29"/>
      <c r="G771" s="29"/>
      <c r="H771" s="29"/>
      <c r="I771" s="29"/>
      <c r="J771" s="29"/>
      <c r="K771" s="29"/>
      <c r="L771" s="29"/>
    </row>
    <row r="772" spans="1:12" ht="15.75" customHeight="1" x14ac:dyDescent="0.2">
      <c r="A772" s="29"/>
      <c r="B772" s="29"/>
      <c r="C772" s="29"/>
      <c r="D772" s="29"/>
      <c r="E772" s="29"/>
      <c r="F772" s="29"/>
      <c r="G772" s="29"/>
      <c r="H772" s="29"/>
      <c r="I772" s="29"/>
      <c r="J772" s="29"/>
      <c r="K772" s="29"/>
      <c r="L772" s="29"/>
    </row>
    <row r="773" spans="1:12" ht="15.75" customHeight="1" x14ac:dyDescent="0.2">
      <c r="A773" s="29"/>
      <c r="B773" s="29"/>
      <c r="C773" s="29"/>
      <c r="D773" s="29"/>
      <c r="E773" s="29"/>
      <c r="F773" s="29"/>
      <c r="G773" s="29"/>
      <c r="H773" s="29"/>
      <c r="I773" s="29"/>
      <c r="J773" s="29"/>
      <c r="K773" s="29"/>
      <c r="L773" s="29"/>
    </row>
    <row r="774" spans="1:12" ht="15.75" customHeight="1" x14ac:dyDescent="0.2">
      <c r="A774" s="29"/>
      <c r="B774" s="29"/>
      <c r="C774" s="29"/>
      <c r="D774" s="29"/>
      <c r="E774" s="29"/>
      <c r="F774" s="29"/>
      <c r="G774" s="29"/>
      <c r="H774" s="29"/>
      <c r="I774" s="29"/>
      <c r="J774" s="29"/>
      <c r="K774" s="29"/>
      <c r="L774" s="29"/>
    </row>
    <row r="775" spans="1:12" ht="15.75" customHeight="1" x14ac:dyDescent="0.2">
      <c r="A775" s="29"/>
      <c r="B775" s="29"/>
      <c r="C775" s="29"/>
      <c r="D775" s="29"/>
      <c r="E775" s="29"/>
      <c r="F775" s="29"/>
      <c r="G775" s="29"/>
      <c r="H775" s="29"/>
      <c r="I775" s="29"/>
      <c r="J775" s="29"/>
      <c r="K775" s="29"/>
      <c r="L775" s="29"/>
    </row>
    <row r="776" spans="1:12" ht="15.75" customHeight="1" x14ac:dyDescent="0.2">
      <c r="A776" s="29"/>
      <c r="B776" s="29"/>
      <c r="C776" s="29"/>
      <c r="D776" s="29"/>
      <c r="E776" s="29"/>
      <c r="F776" s="29"/>
      <c r="G776" s="29"/>
      <c r="H776" s="29"/>
      <c r="I776" s="29"/>
      <c r="J776" s="29"/>
      <c r="K776" s="29"/>
      <c r="L776" s="29"/>
    </row>
    <row r="777" spans="1:12" ht="15.75" customHeight="1" x14ac:dyDescent="0.2">
      <c r="A777" s="29"/>
      <c r="B777" s="29"/>
      <c r="C777" s="29"/>
      <c r="D777" s="29"/>
      <c r="E777" s="29"/>
      <c r="F777" s="29"/>
      <c r="G777" s="29"/>
      <c r="H777" s="29"/>
      <c r="I777" s="29"/>
      <c r="J777" s="29"/>
      <c r="K777" s="29"/>
      <c r="L777" s="29"/>
    </row>
    <row r="778" spans="1:12" ht="15.75" customHeight="1" x14ac:dyDescent="0.2">
      <c r="A778" s="29"/>
      <c r="B778" s="29"/>
      <c r="C778" s="29"/>
      <c r="D778" s="29"/>
      <c r="E778" s="29"/>
      <c r="F778" s="29"/>
      <c r="G778" s="29"/>
      <c r="H778" s="29"/>
      <c r="I778" s="29"/>
      <c r="J778" s="29"/>
      <c r="K778" s="29"/>
      <c r="L778" s="29"/>
    </row>
    <row r="779" spans="1:12" ht="15.75" customHeight="1" x14ac:dyDescent="0.2">
      <c r="A779" s="29"/>
      <c r="B779" s="29"/>
      <c r="C779" s="29"/>
      <c r="D779" s="29"/>
      <c r="E779" s="29"/>
      <c r="F779" s="29"/>
      <c r="G779" s="29"/>
      <c r="H779" s="29"/>
      <c r="I779" s="29"/>
      <c r="J779" s="29"/>
      <c r="K779" s="29"/>
      <c r="L779" s="29"/>
    </row>
    <row r="780" spans="1:12" ht="15.75" customHeight="1" x14ac:dyDescent="0.2">
      <c r="A780" s="29"/>
      <c r="B780" s="29"/>
      <c r="C780" s="29"/>
      <c r="D780" s="29"/>
      <c r="E780" s="29"/>
      <c r="F780" s="29"/>
      <c r="G780" s="29"/>
      <c r="H780" s="29"/>
      <c r="I780" s="29"/>
      <c r="J780" s="29"/>
      <c r="K780" s="29"/>
      <c r="L780" s="29"/>
    </row>
    <row r="781" spans="1:12" ht="15.75" customHeight="1" x14ac:dyDescent="0.2">
      <c r="A781" s="29"/>
      <c r="B781" s="29"/>
      <c r="C781" s="29"/>
      <c r="D781" s="29"/>
      <c r="E781" s="29"/>
      <c r="F781" s="29"/>
      <c r="G781" s="29"/>
      <c r="H781" s="29"/>
      <c r="I781" s="29"/>
      <c r="J781" s="29"/>
      <c r="K781" s="29"/>
      <c r="L781" s="29"/>
    </row>
    <row r="782" spans="1:12" ht="15.75" customHeight="1" x14ac:dyDescent="0.2">
      <c r="A782" s="29"/>
      <c r="B782" s="29"/>
      <c r="C782" s="29"/>
      <c r="D782" s="29"/>
      <c r="E782" s="29"/>
      <c r="F782" s="29"/>
      <c r="G782" s="29"/>
      <c r="H782" s="29"/>
      <c r="I782" s="29"/>
      <c r="J782" s="29"/>
      <c r="K782" s="29"/>
      <c r="L782" s="29"/>
    </row>
    <row r="783" spans="1:12" ht="15.75" customHeight="1" x14ac:dyDescent="0.2">
      <c r="A783" s="29"/>
      <c r="B783" s="29"/>
      <c r="C783" s="29"/>
      <c r="D783" s="29"/>
      <c r="E783" s="29"/>
      <c r="F783" s="29"/>
      <c r="G783" s="29"/>
      <c r="H783" s="29"/>
      <c r="I783" s="29"/>
      <c r="J783" s="29"/>
      <c r="K783" s="29"/>
      <c r="L783" s="29"/>
    </row>
    <row r="784" spans="1:12" ht="15.75" customHeight="1" x14ac:dyDescent="0.2">
      <c r="A784" s="29"/>
      <c r="B784" s="29"/>
      <c r="C784" s="29"/>
      <c r="D784" s="29"/>
      <c r="E784" s="29"/>
      <c r="F784" s="29"/>
      <c r="G784" s="29"/>
      <c r="H784" s="29"/>
      <c r="I784" s="29"/>
      <c r="J784" s="29"/>
      <c r="K784" s="29"/>
      <c r="L784" s="29"/>
    </row>
    <row r="785" spans="1:12" ht="15.75" customHeight="1" x14ac:dyDescent="0.2">
      <c r="A785" s="29"/>
      <c r="B785" s="29"/>
      <c r="C785" s="29"/>
      <c r="D785" s="29"/>
      <c r="E785" s="29"/>
      <c r="F785" s="29"/>
      <c r="G785" s="29"/>
      <c r="H785" s="29"/>
      <c r="I785" s="29"/>
      <c r="J785" s="29"/>
      <c r="K785" s="29"/>
      <c r="L785" s="29"/>
    </row>
    <row r="786" spans="1:12" ht="15.75" customHeight="1" x14ac:dyDescent="0.2">
      <c r="A786" s="29"/>
      <c r="B786" s="29"/>
      <c r="C786" s="29"/>
      <c r="D786" s="29"/>
      <c r="E786" s="29"/>
      <c r="F786" s="29"/>
      <c r="G786" s="29"/>
      <c r="H786" s="29"/>
      <c r="I786" s="29"/>
      <c r="J786" s="29"/>
      <c r="K786" s="29"/>
      <c r="L786" s="29"/>
    </row>
    <row r="787" spans="1:12" ht="15.75" customHeight="1" x14ac:dyDescent="0.2">
      <c r="A787" s="29"/>
      <c r="B787" s="29"/>
      <c r="C787" s="29"/>
      <c r="D787" s="29"/>
      <c r="E787" s="29"/>
      <c r="F787" s="29"/>
      <c r="G787" s="29"/>
      <c r="H787" s="29"/>
      <c r="I787" s="29"/>
      <c r="J787" s="29"/>
      <c r="K787" s="29"/>
      <c r="L787" s="29"/>
    </row>
    <row r="788" spans="1:12" ht="15.75" customHeight="1" x14ac:dyDescent="0.2">
      <c r="A788" s="29"/>
      <c r="B788" s="29"/>
      <c r="C788" s="29"/>
      <c r="D788" s="29"/>
      <c r="E788" s="29"/>
      <c r="F788" s="29"/>
      <c r="G788" s="29"/>
      <c r="H788" s="29"/>
      <c r="I788" s="29"/>
      <c r="J788" s="29"/>
      <c r="K788" s="29"/>
      <c r="L788" s="29"/>
    </row>
    <row r="789" spans="1:12" ht="15.75" customHeight="1" x14ac:dyDescent="0.2">
      <c r="A789" s="29"/>
      <c r="B789" s="29"/>
      <c r="C789" s="29"/>
      <c r="D789" s="29"/>
      <c r="E789" s="29"/>
      <c r="F789" s="29"/>
      <c r="G789" s="29"/>
      <c r="H789" s="29"/>
      <c r="I789" s="29"/>
      <c r="J789" s="29"/>
      <c r="K789" s="29"/>
      <c r="L789" s="29"/>
    </row>
    <row r="790" spans="1:12" ht="15.75" customHeight="1" x14ac:dyDescent="0.2">
      <c r="A790" s="29"/>
      <c r="B790" s="29"/>
      <c r="C790" s="29"/>
      <c r="D790" s="29"/>
      <c r="E790" s="29"/>
      <c r="F790" s="29"/>
      <c r="G790" s="29"/>
      <c r="H790" s="29"/>
      <c r="I790" s="29"/>
      <c r="J790" s="29"/>
      <c r="K790" s="29"/>
      <c r="L790" s="29"/>
    </row>
    <row r="791" spans="1:12" ht="15.75" customHeight="1" x14ac:dyDescent="0.2">
      <c r="A791" s="29"/>
      <c r="B791" s="29"/>
      <c r="C791" s="29"/>
      <c r="D791" s="29"/>
      <c r="E791" s="29"/>
      <c r="F791" s="29"/>
      <c r="G791" s="29"/>
      <c r="H791" s="29"/>
      <c r="I791" s="29"/>
      <c r="J791" s="29"/>
      <c r="K791" s="29"/>
      <c r="L791" s="29"/>
    </row>
    <row r="792" spans="1:12" ht="15.75" customHeight="1" x14ac:dyDescent="0.2">
      <c r="A792" s="29"/>
      <c r="B792" s="29"/>
      <c r="C792" s="29"/>
      <c r="D792" s="29"/>
      <c r="E792" s="29"/>
      <c r="F792" s="29"/>
      <c r="G792" s="29"/>
      <c r="H792" s="29"/>
      <c r="I792" s="29"/>
      <c r="J792" s="29"/>
      <c r="K792" s="29"/>
      <c r="L792" s="29"/>
    </row>
    <row r="793" spans="1:12" ht="15.75" customHeight="1" x14ac:dyDescent="0.2">
      <c r="A793" s="29"/>
      <c r="B793" s="29"/>
      <c r="C793" s="29"/>
      <c r="D793" s="29"/>
      <c r="E793" s="29"/>
      <c r="F793" s="29"/>
      <c r="G793" s="29"/>
      <c r="H793" s="29"/>
      <c r="I793" s="29"/>
      <c r="J793" s="29"/>
      <c r="K793" s="29"/>
      <c r="L793" s="29"/>
    </row>
    <row r="794" spans="1:12" ht="15.75" customHeight="1" x14ac:dyDescent="0.2">
      <c r="A794" s="29"/>
      <c r="B794" s="29"/>
      <c r="C794" s="29"/>
      <c r="D794" s="29"/>
      <c r="E794" s="29"/>
      <c r="F794" s="29"/>
      <c r="G794" s="29"/>
      <c r="H794" s="29"/>
      <c r="I794" s="29"/>
      <c r="J794" s="29"/>
      <c r="K794" s="29"/>
      <c r="L794" s="29"/>
    </row>
    <row r="795" spans="1:12" ht="15.75" customHeight="1" x14ac:dyDescent="0.2">
      <c r="A795" s="29"/>
      <c r="B795" s="29"/>
      <c r="C795" s="29"/>
      <c r="D795" s="29"/>
      <c r="E795" s="29"/>
      <c r="F795" s="29"/>
      <c r="G795" s="29"/>
      <c r="H795" s="29"/>
      <c r="I795" s="29"/>
      <c r="J795" s="29"/>
      <c r="K795" s="29"/>
      <c r="L795" s="29"/>
    </row>
    <row r="796" spans="1:12" ht="15.75" customHeight="1" x14ac:dyDescent="0.2">
      <c r="A796" s="29"/>
      <c r="B796" s="29"/>
      <c r="C796" s="29"/>
      <c r="D796" s="29"/>
      <c r="E796" s="29"/>
      <c r="F796" s="29"/>
      <c r="G796" s="29"/>
      <c r="H796" s="29"/>
      <c r="I796" s="29"/>
      <c r="J796" s="29"/>
      <c r="K796" s="29"/>
      <c r="L796" s="29"/>
    </row>
    <row r="797" spans="1:12" ht="15.75" customHeight="1" x14ac:dyDescent="0.2">
      <c r="A797" s="29"/>
      <c r="B797" s="29"/>
      <c r="C797" s="29"/>
      <c r="D797" s="29"/>
      <c r="E797" s="29"/>
      <c r="F797" s="29"/>
      <c r="G797" s="29"/>
      <c r="H797" s="29"/>
      <c r="I797" s="29"/>
      <c r="J797" s="29"/>
      <c r="K797" s="29"/>
      <c r="L797" s="29"/>
    </row>
    <row r="798" spans="1:12" ht="15.75" customHeight="1" x14ac:dyDescent="0.2">
      <c r="A798" s="29"/>
      <c r="B798" s="29"/>
      <c r="C798" s="29"/>
      <c r="D798" s="29"/>
      <c r="E798" s="29"/>
      <c r="F798" s="29"/>
      <c r="G798" s="29"/>
      <c r="H798" s="29"/>
      <c r="I798" s="29"/>
      <c r="J798" s="29"/>
      <c r="K798" s="29"/>
      <c r="L798" s="29"/>
    </row>
    <row r="799" spans="1:12" ht="15.75" customHeight="1" x14ac:dyDescent="0.2">
      <c r="A799" s="29"/>
      <c r="B799" s="29"/>
      <c r="C799" s="29"/>
      <c r="D799" s="29"/>
      <c r="E799" s="29"/>
      <c r="F799" s="29"/>
      <c r="G799" s="29"/>
      <c r="H799" s="29"/>
      <c r="I799" s="29"/>
      <c r="J799" s="29"/>
      <c r="K799" s="29"/>
      <c r="L799" s="29"/>
    </row>
    <row r="800" spans="1:12" ht="15.75" customHeight="1" x14ac:dyDescent="0.2">
      <c r="A800" s="29"/>
      <c r="B800" s="29"/>
      <c r="C800" s="29"/>
      <c r="D800" s="29"/>
      <c r="E800" s="29"/>
      <c r="F800" s="29"/>
      <c r="G800" s="29"/>
      <c r="H800" s="29"/>
      <c r="I800" s="29"/>
      <c r="J800" s="29"/>
      <c r="K800" s="29"/>
      <c r="L800" s="29"/>
    </row>
    <row r="801" spans="1:12" ht="15.75" customHeight="1" x14ac:dyDescent="0.2">
      <c r="A801" s="29"/>
      <c r="B801" s="29"/>
      <c r="C801" s="29"/>
      <c r="D801" s="29"/>
      <c r="E801" s="29"/>
      <c r="F801" s="29"/>
      <c r="G801" s="29"/>
      <c r="H801" s="29"/>
      <c r="I801" s="29"/>
      <c r="J801" s="29"/>
      <c r="K801" s="29"/>
      <c r="L801" s="29"/>
    </row>
    <row r="802" spans="1:12" ht="15.75" customHeight="1" x14ac:dyDescent="0.2">
      <c r="A802" s="29"/>
      <c r="B802" s="29"/>
      <c r="C802" s="29"/>
      <c r="D802" s="29"/>
      <c r="E802" s="29"/>
      <c r="F802" s="29"/>
      <c r="G802" s="29"/>
      <c r="H802" s="29"/>
      <c r="I802" s="29"/>
      <c r="J802" s="29"/>
      <c r="K802" s="29"/>
      <c r="L802" s="29"/>
    </row>
    <row r="803" spans="1:12" ht="15.75" customHeight="1" x14ac:dyDescent="0.2">
      <c r="A803" s="29"/>
      <c r="B803" s="29"/>
      <c r="C803" s="29"/>
      <c r="D803" s="29"/>
      <c r="E803" s="29"/>
      <c r="F803" s="29"/>
      <c r="G803" s="29"/>
      <c r="H803" s="29"/>
      <c r="I803" s="29"/>
      <c r="J803" s="29"/>
      <c r="K803" s="29"/>
      <c r="L803" s="29"/>
    </row>
    <row r="804" spans="1:12" ht="15.75" customHeight="1" x14ac:dyDescent="0.2">
      <c r="A804" s="29"/>
      <c r="B804" s="29"/>
      <c r="C804" s="29"/>
      <c r="D804" s="29"/>
      <c r="E804" s="29"/>
      <c r="F804" s="29"/>
      <c r="G804" s="29"/>
      <c r="H804" s="29"/>
      <c r="I804" s="29"/>
      <c r="J804" s="29"/>
      <c r="K804" s="29"/>
      <c r="L804" s="29"/>
    </row>
    <row r="805" spans="1:12" ht="15.75" customHeight="1" x14ac:dyDescent="0.2">
      <c r="A805" s="29"/>
      <c r="B805" s="29"/>
      <c r="C805" s="29"/>
      <c r="D805" s="29"/>
      <c r="E805" s="29"/>
      <c r="F805" s="29"/>
      <c r="G805" s="29"/>
      <c r="H805" s="29"/>
      <c r="I805" s="29"/>
      <c r="J805" s="29"/>
      <c r="K805" s="29"/>
      <c r="L805" s="29"/>
    </row>
    <row r="806" spans="1:12" ht="15.75" customHeight="1" x14ac:dyDescent="0.2">
      <c r="A806" s="29"/>
      <c r="B806" s="29"/>
      <c r="C806" s="29"/>
      <c r="D806" s="29"/>
      <c r="E806" s="29"/>
      <c r="F806" s="29"/>
      <c r="G806" s="29"/>
      <c r="H806" s="29"/>
      <c r="I806" s="29"/>
      <c r="J806" s="29"/>
      <c r="K806" s="29"/>
      <c r="L806" s="29"/>
    </row>
    <row r="807" spans="1:12" ht="15.75" customHeight="1" x14ac:dyDescent="0.2">
      <c r="A807" s="29"/>
      <c r="B807" s="29"/>
      <c r="C807" s="29"/>
      <c r="D807" s="29"/>
      <c r="E807" s="29"/>
      <c r="F807" s="29"/>
      <c r="G807" s="29"/>
      <c r="H807" s="29"/>
      <c r="I807" s="29"/>
      <c r="J807" s="29"/>
      <c r="K807" s="29"/>
      <c r="L807" s="29"/>
    </row>
    <row r="808" spans="1:12" ht="15.75" customHeight="1" x14ac:dyDescent="0.2">
      <c r="A808" s="29"/>
      <c r="B808" s="29"/>
      <c r="C808" s="29"/>
      <c r="D808" s="29"/>
      <c r="E808" s="29"/>
      <c r="F808" s="29"/>
      <c r="G808" s="29"/>
      <c r="H808" s="29"/>
      <c r="I808" s="29"/>
      <c r="J808" s="29"/>
      <c r="K808" s="29"/>
      <c r="L808" s="29"/>
    </row>
    <row r="809" spans="1:12" ht="15.75" customHeight="1" x14ac:dyDescent="0.2">
      <c r="A809" s="29"/>
      <c r="B809" s="29"/>
      <c r="C809" s="29"/>
      <c r="D809" s="29"/>
      <c r="E809" s="29"/>
      <c r="F809" s="29"/>
      <c r="G809" s="29"/>
      <c r="H809" s="29"/>
      <c r="I809" s="29"/>
      <c r="J809" s="29"/>
      <c r="K809" s="29"/>
      <c r="L809" s="29"/>
    </row>
    <row r="810" spans="1:12" ht="15.75" customHeight="1" x14ac:dyDescent="0.2">
      <c r="A810" s="29"/>
      <c r="B810" s="29"/>
      <c r="C810" s="29"/>
      <c r="D810" s="29"/>
      <c r="E810" s="29"/>
      <c r="F810" s="29"/>
      <c r="G810" s="29"/>
      <c r="H810" s="29"/>
      <c r="I810" s="29"/>
      <c r="J810" s="29"/>
      <c r="K810" s="29"/>
      <c r="L810" s="29"/>
    </row>
    <row r="811" spans="1:12" ht="15.75" customHeight="1" x14ac:dyDescent="0.2">
      <c r="A811" s="29"/>
      <c r="B811" s="29"/>
      <c r="C811" s="29"/>
      <c r="D811" s="29"/>
      <c r="E811" s="29"/>
      <c r="F811" s="29"/>
      <c r="G811" s="29"/>
      <c r="H811" s="29"/>
      <c r="I811" s="29"/>
      <c r="J811" s="29"/>
      <c r="K811" s="29"/>
      <c r="L811" s="29"/>
    </row>
    <row r="812" spans="1:12" ht="15.75" customHeight="1" x14ac:dyDescent="0.2">
      <c r="A812" s="29"/>
      <c r="B812" s="29"/>
      <c r="C812" s="29"/>
      <c r="D812" s="29"/>
      <c r="E812" s="29"/>
      <c r="F812" s="29"/>
      <c r="G812" s="29"/>
      <c r="H812" s="29"/>
      <c r="I812" s="29"/>
      <c r="J812" s="29"/>
      <c r="K812" s="29"/>
      <c r="L812" s="29"/>
    </row>
    <row r="813" spans="1:12" ht="15.75" customHeight="1" x14ac:dyDescent="0.2">
      <c r="A813" s="29"/>
      <c r="B813" s="29"/>
      <c r="C813" s="29"/>
      <c r="D813" s="29"/>
      <c r="E813" s="29"/>
      <c r="F813" s="29"/>
      <c r="G813" s="29"/>
      <c r="H813" s="29"/>
      <c r="I813" s="29"/>
      <c r="J813" s="29"/>
      <c r="K813" s="29"/>
      <c r="L813" s="29"/>
    </row>
    <row r="814" spans="1:12" ht="15.75" customHeight="1" x14ac:dyDescent="0.2">
      <c r="A814" s="29"/>
      <c r="B814" s="29"/>
      <c r="C814" s="29"/>
      <c r="D814" s="29"/>
      <c r="E814" s="29"/>
      <c r="F814" s="29"/>
      <c r="G814" s="29"/>
      <c r="H814" s="29"/>
      <c r="I814" s="29"/>
      <c r="J814" s="29"/>
      <c r="K814" s="29"/>
      <c r="L814" s="29"/>
    </row>
    <row r="815" spans="1:12" ht="15.75" customHeight="1" x14ac:dyDescent="0.2">
      <c r="A815" s="29"/>
      <c r="B815" s="29"/>
      <c r="C815" s="29"/>
      <c r="D815" s="29"/>
      <c r="E815" s="29"/>
      <c r="F815" s="29"/>
      <c r="G815" s="29"/>
      <c r="H815" s="29"/>
      <c r="I815" s="29"/>
      <c r="J815" s="29"/>
      <c r="K815" s="29"/>
      <c r="L815" s="29"/>
    </row>
    <row r="816" spans="1:12" ht="15.75" customHeight="1" x14ac:dyDescent="0.2">
      <c r="A816" s="29"/>
      <c r="B816" s="29"/>
      <c r="C816" s="29"/>
      <c r="D816" s="29"/>
      <c r="E816" s="29"/>
      <c r="F816" s="29"/>
      <c r="G816" s="29"/>
      <c r="H816" s="29"/>
      <c r="I816" s="29"/>
      <c r="J816" s="29"/>
      <c r="K816" s="29"/>
      <c r="L816" s="29"/>
    </row>
    <row r="817" spans="1:12" ht="15.75" customHeight="1" x14ac:dyDescent="0.2">
      <c r="A817" s="29"/>
      <c r="B817" s="29"/>
      <c r="C817" s="29"/>
      <c r="D817" s="29"/>
      <c r="E817" s="29"/>
      <c r="F817" s="29"/>
      <c r="G817" s="29"/>
      <c r="H817" s="29"/>
      <c r="I817" s="29"/>
      <c r="J817" s="29"/>
      <c r="K817" s="29"/>
      <c r="L817" s="29"/>
    </row>
    <row r="818" spans="1:12" ht="15.75" customHeight="1" x14ac:dyDescent="0.2">
      <c r="A818" s="29"/>
      <c r="B818" s="29"/>
      <c r="C818" s="29"/>
      <c r="D818" s="29"/>
      <c r="E818" s="29"/>
      <c r="F818" s="29"/>
      <c r="G818" s="29"/>
      <c r="H818" s="29"/>
      <c r="I818" s="29"/>
      <c r="J818" s="29"/>
      <c r="K818" s="29"/>
      <c r="L818" s="29"/>
    </row>
    <row r="819" spans="1:12" ht="15.75" customHeight="1" x14ac:dyDescent="0.2">
      <c r="A819" s="29"/>
      <c r="B819" s="29"/>
      <c r="C819" s="29"/>
      <c r="D819" s="29"/>
      <c r="E819" s="29"/>
      <c r="F819" s="29"/>
      <c r="G819" s="29"/>
      <c r="H819" s="29"/>
      <c r="I819" s="29"/>
      <c r="J819" s="29"/>
      <c r="K819" s="29"/>
      <c r="L819" s="29"/>
    </row>
    <row r="820" spans="1:12" ht="15.75" customHeight="1" x14ac:dyDescent="0.2">
      <c r="A820" s="29"/>
      <c r="B820" s="29"/>
      <c r="C820" s="29"/>
      <c r="D820" s="29"/>
      <c r="E820" s="29"/>
      <c r="F820" s="29"/>
      <c r="G820" s="29"/>
      <c r="H820" s="29"/>
      <c r="I820" s="29"/>
      <c r="J820" s="29"/>
      <c r="K820" s="29"/>
      <c r="L820" s="29"/>
    </row>
    <row r="821" spans="1:12" ht="15.75" customHeight="1" x14ac:dyDescent="0.2">
      <c r="A821" s="29"/>
      <c r="B821" s="29"/>
      <c r="C821" s="29"/>
      <c r="D821" s="29"/>
      <c r="E821" s="29"/>
      <c r="F821" s="29"/>
      <c r="G821" s="29"/>
      <c r="H821" s="29"/>
      <c r="I821" s="29"/>
      <c r="J821" s="29"/>
      <c r="K821" s="29"/>
      <c r="L821" s="29"/>
    </row>
    <row r="822" spans="1:12" ht="15.75" customHeight="1" x14ac:dyDescent="0.2">
      <c r="A822" s="29"/>
      <c r="B822" s="29"/>
      <c r="C822" s="29"/>
      <c r="D822" s="29"/>
      <c r="E822" s="29"/>
      <c r="F822" s="29"/>
      <c r="G822" s="29"/>
      <c r="H822" s="29"/>
      <c r="I822" s="29"/>
      <c r="J822" s="29"/>
      <c r="K822" s="29"/>
      <c r="L822" s="29"/>
    </row>
    <row r="823" spans="1:12" ht="15.75" customHeight="1" x14ac:dyDescent="0.2">
      <c r="A823" s="29"/>
      <c r="B823" s="29"/>
      <c r="C823" s="29"/>
      <c r="D823" s="29"/>
      <c r="E823" s="29"/>
      <c r="F823" s="29"/>
      <c r="G823" s="29"/>
      <c r="H823" s="29"/>
      <c r="I823" s="29"/>
      <c r="J823" s="29"/>
      <c r="K823" s="29"/>
      <c r="L823" s="29"/>
    </row>
    <row r="824" spans="1:12" ht="15.75" customHeight="1" x14ac:dyDescent="0.2">
      <c r="A824" s="29"/>
      <c r="B824" s="29"/>
      <c r="C824" s="29"/>
      <c r="D824" s="29"/>
      <c r="E824" s="29"/>
      <c r="F824" s="29"/>
      <c r="G824" s="29"/>
      <c r="H824" s="29"/>
      <c r="I824" s="29"/>
      <c r="J824" s="29"/>
      <c r="K824" s="29"/>
      <c r="L824" s="29"/>
    </row>
    <row r="825" spans="1:12" ht="15.75" customHeight="1" x14ac:dyDescent="0.2">
      <c r="A825" s="29"/>
      <c r="B825" s="29"/>
      <c r="C825" s="29"/>
      <c r="D825" s="29"/>
      <c r="E825" s="29"/>
      <c r="F825" s="29"/>
      <c r="G825" s="29"/>
      <c r="H825" s="29"/>
      <c r="I825" s="29"/>
      <c r="J825" s="29"/>
      <c r="K825" s="29"/>
      <c r="L825" s="29"/>
    </row>
    <row r="826" spans="1:12" ht="15.75" customHeight="1" x14ac:dyDescent="0.2">
      <c r="A826" s="29"/>
      <c r="B826" s="29"/>
      <c r="C826" s="29"/>
      <c r="D826" s="29"/>
      <c r="E826" s="29"/>
      <c r="F826" s="29"/>
      <c r="G826" s="29"/>
      <c r="H826" s="29"/>
      <c r="I826" s="29"/>
      <c r="J826" s="29"/>
      <c r="K826" s="29"/>
      <c r="L826" s="29"/>
    </row>
    <row r="827" spans="1:12" ht="15.75" customHeight="1" x14ac:dyDescent="0.2">
      <c r="A827" s="29"/>
      <c r="B827" s="29"/>
      <c r="C827" s="29"/>
      <c r="D827" s="29"/>
      <c r="E827" s="29"/>
      <c r="F827" s="29"/>
      <c r="G827" s="29"/>
      <c r="H827" s="29"/>
      <c r="I827" s="29"/>
      <c r="J827" s="29"/>
      <c r="K827" s="29"/>
      <c r="L827" s="29"/>
    </row>
    <row r="828" spans="1:12" ht="15.75" customHeight="1" x14ac:dyDescent="0.2">
      <c r="A828" s="29"/>
      <c r="B828" s="29"/>
      <c r="C828" s="29"/>
      <c r="D828" s="29"/>
      <c r="E828" s="29"/>
      <c r="F828" s="29"/>
      <c r="G828" s="29"/>
      <c r="H828" s="29"/>
      <c r="I828" s="29"/>
      <c r="J828" s="29"/>
      <c r="K828" s="29"/>
      <c r="L828" s="29"/>
    </row>
    <row r="829" spans="1:12" ht="15.75" customHeight="1" x14ac:dyDescent="0.2">
      <c r="A829" s="29"/>
      <c r="B829" s="29"/>
      <c r="C829" s="29"/>
      <c r="D829" s="29"/>
      <c r="E829" s="29"/>
      <c r="F829" s="29"/>
      <c r="G829" s="29"/>
      <c r="H829" s="29"/>
      <c r="I829" s="29"/>
      <c r="J829" s="29"/>
      <c r="K829" s="29"/>
      <c r="L829" s="29"/>
    </row>
    <row r="830" spans="1:12" ht="15.75" customHeight="1" x14ac:dyDescent="0.2">
      <c r="A830" s="29"/>
      <c r="B830" s="29"/>
      <c r="C830" s="29"/>
      <c r="D830" s="29"/>
      <c r="E830" s="29"/>
      <c r="F830" s="29"/>
      <c r="G830" s="29"/>
      <c r="H830" s="29"/>
      <c r="I830" s="29"/>
      <c r="J830" s="29"/>
      <c r="K830" s="29"/>
      <c r="L830" s="29"/>
    </row>
    <row r="831" spans="1:12" ht="15.75" customHeight="1" x14ac:dyDescent="0.2">
      <c r="A831" s="29"/>
      <c r="B831" s="29"/>
      <c r="C831" s="29"/>
      <c r="D831" s="29"/>
      <c r="E831" s="29"/>
      <c r="F831" s="29"/>
      <c r="G831" s="29"/>
      <c r="H831" s="29"/>
      <c r="I831" s="29"/>
      <c r="J831" s="29"/>
      <c r="K831" s="29"/>
      <c r="L831" s="29"/>
    </row>
    <row r="832" spans="1:12" ht="15.75" customHeight="1" x14ac:dyDescent="0.2">
      <c r="A832" s="29"/>
      <c r="B832" s="29"/>
      <c r="C832" s="29"/>
      <c r="D832" s="29"/>
      <c r="E832" s="29"/>
      <c r="F832" s="29"/>
      <c r="G832" s="29"/>
      <c r="H832" s="29"/>
      <c r="I832" s="29"/>
      <c r="J832" s="29"/>
      <c r="K832" s="29"/>
      <c r="L832" s="29"/>
    </row>
    <row r="833" spans="1:12" ht="15.75" customHeight="1" x14ac:dyDescent="0.2">
      <c r="A833" s="29"/>
      <c r="B833" s="29"/>
      <c r="C833" s="29"/>
      <c r="D833" s="29"/>
      <c r="E833" s="29"/>
      <c r="F833" s="29"/>
      <c r="G833" s="29"/>
      <c r="H833" s="29"/>
      <c r="I833" s="29"/>
      <c r="J833" s="29"/>
      <c r="K833" s="29"/>
      <c r="L833" s="29"/>
    </row>
    <row r="834" spans="1:12" ht="15.75" customHeight="1" x14ac:dyDescent="0.2">
      <c r="A834" s="29"/>
      <c r="B834" s="29"/>
      <c r="C834" s="29"/>
      <c r="D834" s="29"/>
      <c r="E834" s="29"/>
      <c r="F834" s="29"/>
      <c r="G834" s="29"/>
      <c r="H834" s="29"/>
      <c r="I834" s="29"/>
      <c r="J834" s="29"/>
      <c r="K834" s="29"/>
      <c r="L834" s="29"/>
    </row>
    <row r="835" spans="1:12" ht="15.75" customHeight="1" x14ac:dyDescent="0.2">
      <c r="A835" s="29"/>
      <c r="B835" s="29"/>
      <c r="C835" s="29"/>
      <c r="D835" s="29"/>
      <c r="E835" s="29"/>
      <c r="F835" s="29"/>
      <c r="G835" s="29"/>
      <c r="H835" s="29"/>
      <c r="I835" s="29"/>
      <c r="J835" s="29"/>
      <c r="K835" s="29"/>
      <c r="L835" s="29"/>
    </row>
    <row r="836" spans="1:12" ht="15.75" customHeight="1" x14ac:dyDescent="0.2">
      <c r="A836" s="29"/>
      <c r="B836" s="29"/>
      <c r="C836" s="29"/>
      <c r="D836" s="29"/>
      <c r="E836" s="29"/>
      <c r="F836" s="29"/>
      <c r="G836" s="29"/>
      <c r="H836" s="29"/>
      <c r="I836" s="29"/>
      <c r="J836" s="29"/>
      <c r="K836" s="29"/>
      <c r="L836" s="29"/>
    </row>
    <row r="837" spans="1:12" ht="15.75" customHeight="1" x14ac:dyDescent="0.2">
      <c r="A837" s="29"/>
      <c r="B837" s="29"/>
      <c r="C837" s="29"/>
      <c r="D837" s="29"/>
      <c r="E837" s="29"/>
      <c r="F837" s="29"/>
      <c r="G837" s="29"/>
      <c r="H837" s="29"/>
      <c r="I837" s="29"/>
      <c r="J837" s="29"/>
      <c r="K837" s="29"/>
      <c r="L837" s="29"/>
    </row>
    <row r="838" spans="1:12" ht="15.75" customHeight="1" x14ac:dyDescent="0.2">
      <c r="A838" s="29"/>
      <c r="B838" s="29"/>
      <c r="C838" s="29"/>
      <c r="D838" s="29"/>
      <c r="E838" s="29"/>
      <c r="F838" s="29"/>
      <c r="G838" s="29"/>
      <c r="H838" s="29"/>
      <c r="I838" s="29"/>
      <c r="J838" s="29"/>
      <c r="K838" s="29"/>
      <c r="L838" s="29"/>
    </row>
    <row r="839" spans="1:12" ht="15.75" customHeight="1" x14ac:dyDescent="0.2">
      <c r="A839" s="29"/>
      <c r="B839" s="29"/>
      <c r="C839" s="29"/>
      <c r="D839" s="29"/>
      <c r="E839" s="29"/>
      <c r="F839" s="29"/>
      <c r="G839" s="29"/>
      <c r="H839" s="29"/>
      <c r="I839" s="29"/>
      <c r="J839" s="29"/>
      <c r="K839" s="29"/>
      <c r="L839" s="29"/>
    </row>
    <row r="840" spans="1:12" ht="15.75" customHeight="1" x14ac:dyDescent="0.2">
      <c r="A840" s="29"/>
      <c r="B840" s="29"/>
      <c r="C840" s="29"/>
      <c r="D840" s="29"/>
      <c r="E840" s="29"/>
      <c r="F840" s="29"/>
      <c r="G840" s="29"/>
      <c r="H840" s="29"/>
      <c r="I840" s="29"/>
      <c r="J840" s="29"/>
      <c r="K840" s="29"/>
      <c r="L840" s="29"/>
    </row>
    <row r="841" spans="1:12" ht="15.75" customHeight="1" x14ac:dyDescent="0.2">
      <c r="A841" s="29"/>
      <c r="B841" s="29"/>
      <c r="C841" s="29"/>
      <c r="D841" s="29"/>
      <c r="E841" s="29"/>
      <c r="F841" s="29"/>
      <c r="G841" s="29"/>
      <c r="H841" s="29"/>
      <c r="I841" s="29"/>
      <c r="J841" s="29"/>
      <c r="K841" s="29"/>
      <c r="L841" s="29"/>
    </row>
    <row r="842" spans="1:12" ht="15.75" customHeight="1" x14ac:dyDescent="0.2">
      <c r="A842" s="29"/>
      <c r="B842" s="29"/>
      <c r="C842" s="29"/>
      <c r="D842" s="29"/>
      <c r="E842" s="29"/>
      <c r="F842" s="29"/>
      <c r="G842" s="29"/>
      <c r="H842" s="29"/>
      <c r="I842" s="29"/>
      <c r="J842" s="29"/>
      <c r="K842" s="29"/>
      <c r="L842" s="29"/>
    </row>
    <row r="843" spans="1:12" ht="15.75" customHeight="1" x14ac:dyDescent="0.2">
      <c r="A843" s="29"/>
      <c r="B843" s="29"/>
      <c r="C843" s="29"/>
      <c r="D843" s="29"/>
      <c r="E843" s="29"/>
      <c r="F843" s="29"/>
      <c r="G843" s="29"/>
      <c r="H843" s="29"/>
      <c r="I843" s="29"/>
      <c r="J843" s="29"/>
      <c r="K843" s="29"/>
      <c r="L843" s="29"/>
    </row>
    <row r="844" spans="1:12" ht="15.75" customHeight="1" x14ac:dyDescent="0.2">
      <c r="A844" s="29"/>
      <c r="B844" s="29"/>
      <c r="C844" s="29"/>
      <c r="D844" s="29"/>
      <c r="E844" s="29"/>
      <c r="F844" s="29"/>
      <c r="G844" s="29"/>
      <c r="H844" s="29"/>
      <c r="I844" s="29"/>
      <c r="J844" s="29"/>
      <c r="K844" s="29"/>
      <c r="L844" s="29"/>
    </row>
    <row r="845" spans="1:12" ht="15.75" customHeight="1" x14ac:dyDescent="0.2">
      <c r="A845" s="29"/>
      <c r="B845" s="29"/>
      <c r="C845" s="29"/>
      <c r="D845" s="29"/>
      <c r="E845" s="29"/>
      <c r="F845" s="29"/>
      <c r="G845" s="29"/>
      <c r="H845" s="29"/>
      <c r="I845" s="29"/>
      <c r="J845" s="29"/>
      <c r="K845" s="29"/>
      <c r="L845" s="29"/>
    </row>
    <row r="846" spans="1:12" ht="15.75" customHeight="1" x14ac:dyDescent="0.2">
      <c r="A846" s="29"/>
      <c r="B846" s="29"/>
      <c r="C846" s="29"/>
      <c r="D846" s="29"/>
      <c r="E846" s="29"/>
      <c r="F846" s="29"/>
      <c r="G846" s="29"/>
      <c r="H846" s="29"/>
      <c r="I846" s="29"/>
      <c r="J846" s="29"/>
      <c r="K846" s="29"/>
      <c r="L846" s="29"/>
    </row>
    <row r="847" spans="1:12" ht="15.75" customHeight="1" x14ac:dyDescent="0.2">
      <c r="A847" s="29"/>
      <c r="B847" s="29"/>
      <c r="C847" s="29"/>
      <c r="D847" s="29"/>
      <c r="E847" s="29"/>
      <c r="F847" s="29"/>
      <c r="G847" s="29"/>
      <c r="H847" s="29"/>
      <c r="I847" s="29"/>
      <c r="J847" s="29"/>
      <c r="K847" s="29"/>
      <c r="L847" s="29"/>
    </row>
    <row r="848" spans="1:12" ht="15.75" customHeight="1" x14ac:dyDescent="0.2">
      <c r="A848" s="29"/>
      <c r="B848" s="29"/>
      <c r="C848" s="29"/>
      <c r="D848" s="29"/>
      <c r="E848" s="29"/>
      <c r="F848" s="29"/>
      <c r="G848" s="29"/>
      <c r="H848" s="29"/>
      <c r="I848" s="29"/>
      <c r="J848" s="29"/>
      <c r="K848" s="29"/>
      <c r="L848" s="29"/>
    </row>
    <row r="849" spans="1:12" ht="15.75" customHeight="1" x14ac:dyDescent="0.2">
      <c r="A849" s="29"/>
      <c r="B849" s="29"/>
      <c r="C849" s="29"/>
      <c r="D849" s="29"/>
      <c r="E849" s="29"/>
      <c r="F849" s="29"/>
      <c r="G849" s="29"/>
      <c r="H849" s="29"/>
      <c r="I849" s="29"/>
      <c r="J849" s="29"/>
      <c r="K849" s="29"/>
      <c r="L849" s="29"/>
    </row>
    <row r="850" spans="1:12" ht="15.75" customHeight="1" x14ac:dyDescent="0.2">
      <c r="A850" s="29"/>
      <c r="B850" s="29"/>
      <c r="C850" s="29"/>
      <c r="D850" s="29"/>
      <c r="E850" s="29"/>
      <c r="F850" s="29"/>
      <c r="G850" s="29"/>
      <c r="H850" s="29"/>
      <c r="I850" s="29"/>
      <c r="J850" s="29"/>
      <c r="K850" s="29"/>
      <c r="L850" s="29"/>
    </row>
    <row r="851" spans="1:12" ht="15.75" customHeight="1" x14ac:dyDescent="0.2">
      <c r="A851" s="29"/>
      <c r="B851" s="29"/>
      <c r="C851" s="29"/>
      <c r="D851" s="29"/>
      <c r="E851" s="29"/>
      <c r="F851" s="29"/>
      <c r="G851" s="29"/>
      <c r="H851" s="29"/>
      <c r="I851" s="29"/>
      <c r="J851" s="29"/>
      <c r="K851" s="29"/>
      <c r="L851" s="29"/>
    </row>
    <row r="852" spans="1:12" ht="15.75" customHeight="1" x14ac:dyDescent="0.2">
      <c r="A852" s="29"/>
      <c r="B852" s="29"/>
      <c r="C852" s="29"/>
      <c r="D852" s="29"/>
      <c r="E852" s="29"/>
      <c r="F852" s="29"/>
      <c r="G852" s="29"/>
      <c r="H852" s="29"/>
      <c r="I852" s="29"/>
      <c r="J852" s="29"/>
      <c r="K852" s="29"/>
      <c r="L852" s="29"/>
    </row>
    <row r="853" spans="1:12" ht="15.75" customHeight="1" x14ac:dyDescent="0.2">
      <c r="A853" s="29"/>
      <c r="B853" s="29"/>
      <c r="C853" s="29"/>
      <c r="D853" s="29"/>
      <c r="E853" s="29"/>
      <c r="F853" s="29"/>
      <c r="G853" s="29"/>
      <c r="H853" s="29"/>
      <c r="I853" s="29"/>
      <c r="J853" s="29"/>
      <c r="K853" s="29"/>
      <c r="L853" s="29"/>
    </row>
    <row r="854" spans="1:12" ht="15.75" customHeight="1" x14ac:dyDescent="0.2">
      <c r="A854" s="29"/>
      <c r="B854" s="29"/>
      <c r="C854" s="29"/>
      <c r="D854" s="29"/>
      <c r="E854" s="29"/>
      <c r="F854" s="29"/>
      <c r="G854" s="29"/>
      <c r="H854" s="29"/>
      <c r="I854" s="29"/>
      <c r="J854" s="29"/>
      <c r="K854" s="29"/>
      <c r="L854" s="29"/>
    </row>
    <row r="855" spans="1:12" ht="15.75" customHeight="1" x14ac:dyDescent="0.2">
      <c r="A855" s="29"/>
      <c r="B855" s="29"/>
      <c r="C855" s="29"/>
      <c r="D855" s="29"/>
      <c r="E855" s="29"/>
      <c r="F855" s="29"/>
      <c r="G855" s="29"/>
      <c r="H855" s="29"/>
      <c r="I855" s="29"/>
      <c r="J855" s="29"/>
      <c r="K855" s="29"/>
      <c r="L855" s="29"/>
    </row>
    <row r="856" spans="1:12" ht="15.75" customHeight="1" x14ac:dyDescent="0.2">
      <c r="A856" s="29"/>
      <c r="B856" s="29"/>
      <c r="C856" s="29"/>
      <c r="D856" s="29"/>
      <c r="E856" s="29"/>
      <c r="F856" s="29"/>
      <c r="G856" s="29"/>
      <c r="H856" s="29"/>
      <c r="I856" s="29"/>
      <c r="J856" s="29"/>
      <c r="K856" s="29"/>
      <c r="L856" s="29"/>
    </row>
    <row r="857" spans="1:12" ht="15.75" customHeight="1" x14ac:dyDescent="0.2">
      <c r="A857" s="29"/>
      <c r="B857" s="29"/>
      <c r="C857" s="29"/>
      <c r="D857" s="29"/>
      <c r="E857" s="29"/>
      <c r="F857" s="29"/>
      <c r="G857" s="29"/>
      <c r="H857" s="29"/>
      <c r="I857" s="29"/>
      <c r="J857" s="29"/>
      <c r="K857" s="29"/>
      <c r="L857" s="29"/>
    </row>
    <row r="858" spans="1:12" ht="15.75" customHeight="1" x14ac:dyDescent="0.2">
      <c r="A858" s="29"/>
      <c r="B858" s="29"/>
      <c r="C858" s="29"/>
      <c r="D858" s="29"/>
      <c r="E858" s="29"/>
      <c r="F858" s="29"/>
      <c r="G858" s="29"/>
      <c r="H858" s="29"/>
      <c r="I858" s="29"/>
      <c r="J858" s="29"/>
      <c r="K858" s="29"/>
      <c r="L858" s="29"/>
    </row>
    <row r="859" spans="1:12" ht="15.75" customHeight="1" x14ac:dyDescent="0.2">
      <c r="A859" s="29"/>
      <c r="B859" s="29"/>
      <c r="C859" s="29"/>
      <c r="D859" s="29"/>
      <c r="E859" s="29"/>
      <c r="F859" s="29"/>
      <c r="G859" s="29"/>
      <c r="H859" s="29"/>
      <c r="I859" s="29"/>
      <c r="J859" s="29"/>
      <c r="K859" s="29"/>
      <c r="L859" s="29"/>
    </row>
    <row r="860" spans="1:12" ht="15.75" customHeight="1" x14ac:dyDescent="0.2">
      <c r="A860" s="29"/>
      <c r="B860" s="29"/>
      <c r="C860" s="29"/>
      <c r="D860" s="29"/>
      <c r="E860" s="29"/>
      <c r="F860" s="29"/>
      <c r="G860" s="29"/>
      <c r="H860" s="29"/>
      <c r="I860" s="29"/>
      <c r="J860" s="29"/>
      <c r="K860" s="29"/>
      <c r="L860" s="29"/>
    </row>
    <row r="861" spans="1:12" ht="15.75" customHeight="1" x14ac:dyDescent="0.2">
      <c r="A861" s="29"/>
      <c r="B861" s="29"/>
      <c r="C861" s="29"/>
      <c r="D861" s="29"/>
      <c r="E861" s="29"/>
      <c r="F861" s="29"/>
      <c r="G861" s="29"/>
      <c r="H861" s="29"/>
      <c r="I861" s="29"/>
      <c r="J861" s="29"/>
      <c r="K861" s="29"/>
      <c r="L861" s="29"/>
    </row>
    <row r="862" spans="1:12" ht="15.75" customHeight="1" x14ac:dyDescent="0.2">
      <c r="A862" s="29"/>
      <c r="B862" s="29"/>
      <c r="C862" s="29"/>
      <c r="D862" s="29"/>
      <c r="E862" s="29"/>
      <c r="F862" s="29"/>
      <c r="G862" s="29"/>
      <c r="H862" s="29"/>
      <c r="I862" s="29"/>
      <c r="J862" s="29"/>
      <c r="K862" s="29"/>
      <c r="L862" s="29"/>
    </row>
    <row r="863" spans="1:12" ht="15.75" customHeight="1" x14ac:dyDescent="0.2">
      <c r="A863" s="29"/>
      <c r="B863" s="29"/>
      <c r="C863" s="29"/>
      <c r="D863" s="29"/>
      <c r="E863" s="29"/>
      <c r="F863" s="29"/>
      <c r="G863" s="29"/>
      <c r="H863" s="29"/>
      <c r="I863" s="29"/>
      <c r="J863" s="29"/>
      <c r="K863" s="29"/>
      <c r="L863" s="29"/>
    </row>
    <row r="864" spans="1:12" ht="15.75" customHeight="1" x14ac:dyDescent="0.2">
      <c r="A864" s="29"/>
      <c r="B864" s="29"/>
      <c r="C864" s="29"/>
      <c r="D864" s="29"/>
      <c r="E864" s="29"/>
      <c r="F864" s="29"/>
      <c r="G864" s="29"/>
      <c r="H864" s="29"/>
      <c r="I864" s="29"/>
      <c r="J864" s="29"/>
      <c r="K864" s="29"/>
      <c r="L864" s="29"/>
    </row>
    <row r="865" spans="1:12" ht="15.75" customHeight="1" x14ac:dyDescent="0.2">
      <c r="A865" s="29"/>
      <c r="B865" s="29"/>
      <c r="C865" s="29"/>
      <c r="D865" s="29"/>
      <c r="E865" s="29"/>
      <c r="F865" s="29"/>
      <c r="G865" s="29"/>
      <c r="H865" s="29"/>
      <c r="I865" s="29"/>
      <c r="J865" s="29"/>
      <c r="K865" s="29"/>
      <c r="L865" s="29"/>
    </row>
    <row r="866" spans="1:12" ht="15.75" customHeight="1" x14ac:dyDescent="0.2">
      <c r="A866" s="29"/>
      <c r="B866" s="29"/>
      <c r="C866" s="29"/>
      <c r="D866" s="29"/>
      <c r="E866" s="29"/>
      <c r="F866" s="29"/>
      <c r="G866" s="29"/>
      <c r="H866" s="29"/>
      <c r="I866" s="29"/>
      <c r="J866" s="29"/>
      <c r="K866" s="29"/>
      <c r="L866" s="29"/>
    </row>
    <row r="867" spans="1:12" ht="15.75" customHeight="1" x14ac:dyDescent="0.2">
      <c r="A867" s="29"/>
      <c r="B867" s="29"/>
      <c r="C867" s="29"/>
      <c r="D867" s="29"/>
      <c r="E867" s="29"/>
      <c r="F867" s="29"/>
      <c r="G867" s="29"/>
      <c r="H867" s="29"/>
      <c r="I867" s="29"/>
      <c r="J867" s="29"/>
      <c r="K867" s="29"/>
      <c r="L867" s="29"/>
    </row>
    <row r="868" spans="1:12" ht="15.75" customHeight="1" x14ac:dyDescent="0.2">
      <c r="A868" s="29"/>
      <c r="B868" s="29"/>
      <c r="C868" s="29"/>
      <c r="D868" s="29"/>
      <c r="E868" s="29"/>
      <c r="F868" s="29"/>
      <c r="G868" s="29"/>
      <c r="H868" s="29"/>
      <c r="I868" s="29"/>
      <c r="J868" s="29"/>
      <c r="K868" s="29"/>
      <c r="L868" s="29"/>
    </row>
    <row r="869" spans="1:12" ht="15.75" customHeight="1" x14ac:dyDescent="0.2">
      <c r="A869" s="29"/>
      <c r="B869" s="29"/>
      <c r="C869" s="29"/>
      <c r="D869" s="29"/>
      <c r="E869" s="29"/>
      <c r="F869" s="29"/>
      <c r="G869" s="29"/>
      <c r="H869" s="29"/>
      <c r="I869" s="29"/>
      <c r="J869" s="29"/>
      <c r="K869" s="29"/>
      <c r="L869" s="29"/>
    </row>
    <row r="870" spans="1:12" ht="15.75" customHeight="1" x14ac:dyDescent="0.2">
      <c r="A870" s="29"/>
      <c r="B870" s="29"/>
      <c r="C870" s="29"/>
      <c r="D870" s="29"/>
      <c r="E870" s="29"/>
      <c r="F870" s="29"/>
      <c r="G870" s="29"/>
      <c r="H870" s="29"/>
      <c r="I870" s="29"/>
      <c r="J870" s="29"/>
      <c r="K870" s="29"/>
      <c r="L870" s="29"/>
    </row>
    <row r="871" spans="1:12" ht="15.75" customHeight="1" x14ac:dyDescent="0.2">
      <c r="A871" s="29"/>
      <c r="B871" s="29"/>
      <c r="C871" s="29"/>
      <c r="D871" s="29"/>
      <c r="E871" s="29"/>
      <c r="F871" s="29"/>
      <c r="G871" s="29"/>
      <c r="H871" s="29"/>
      <c r="I871" s="29"/>
      <c r="J871" s="29"/>
      <c r="K871" s="29"/>
      <c r="L871" s="29"/>
    </row>
    <row r="872" spans="1:12" ht="15.75" customHeight="1" x14ac:dyDescent="0.2">
      <c r="A872" s="29"/>
      <c r="B872" s="29"/>
      <c r="C872" s="29"/>
      <c r="D872" s="29"/>
      <c r="E872" s="29"/>
      <c r="F872" s="29"/>
      <c r="G872" s="29"/>
      <c r="H872" s="29"/>
      <c r="I872" s="29"/>
      <c r="J872" s="29"/>
      <c r="K872" s="29"/>
      <c r="L872" s="29"/>
    </row>
    <row r="873" spans="1:12" ht="15.75" customHeight="1" x14ac:dyDescent="0.2">
      <c r="A873" s="29"/>
      <c r="B873" s="29"/>
      <c r="C873" s="29"/>
      <c r="D873" s="29"/>
      <c r="E873" s="29"/>
      <c r="F873" s="29"/>
      <c r="G873" s="29"/>
      <c r="H873" s="29"/>
      <c r="I873" s="29"/>
      <c r="J873" s="29"/>
      <c r="K873" s="29"/>
      <c r="L873" s="29"/>
    </row>
    <row r="874" spans="1:12" ht="15.75" customHeight="1" x14ac:dyDescent="0.2">
      <c r="A874" s="29"/>
      <c r="B874" s="29"/>
      <c r="C874" s="29"/>
      <c r="D874" s="29"/>
      <c r="E874" s="29"/>
      <c r="F874" s="29"/>
      <c r="G874" s="29"/>
      <c r="H874" s="29"/>
      <c r="I874" s="29"/>
      <c r="J874" s="29"/>
      <c r="K874" s="29"/>
      <c r="L874" s="29"/>
    </row>
    <row r="875" spans="1:12" ht="15.75" customHeight="1" x14ac:dyDescent="0.2">
      <c r="A875" s="29"/>
      <c r="B875" s="29"/>
      <c r="C875" s="29"/>
      <c r="D875" s="29"/>
      <c r="E875" s="29"/>
      <c r="F875" s="29"/>
      <c r="G875" s="29"/>
      <c r="H875" s="29"/>
      <c r="I875" s="29"/>
      <c r="J875" s="29"/>
      <c r="K875" s="29"/>
      <c r="L875" s="29"/>
    </row>
    <row r="876" spans="1:12" ht="15.75" customHeight="1" x14ac:dyDescent="0.2">
      <c r="A876" s="29"/>
      <c r="B876" s="29"/>
      <c r="C876" s="29"/>
      <c r="D876" s="29"/>
      <c r="E876" s="29"/>
      <c r="F876" s="29"/>
      <c r="G876" s="29"/>
      <c r="H876" s="29"/>
      <c r="I876" s="29"/>
      <c r="J876" s="29"/>
      <c r="K876" s="29"/>
      <c r="L876" s="29"/>
    </row>
    <row r="877" spans="1:12" ht="15.75" customHeight="1" x14ac:dyDescent="0.2">
      <c r="A877" s="29"/>
      <c r="B877" s="29"/>
      <c r="C877" s="29"/>
      <c r="D877" s="29"/>
      <c r="E877" s="29"/>
      <c r="F877" s="29"/>
      <c r="G877" s="29"/>
      <c r="H877" s="29"/>
      <c r="I877" s="29"/>
      <c r="J877" s="29"/>
      <c r="K877" s="29"/>
      <c r="L877" s="29"/>
    </row>
    <row r="878" spans="1:12" ht="15.75" customHeight="1" x14ac:dyDescent="0.2">
      <c r="A878" s="29"/>
      <c r="B878" s="29"/>
      <c r="C878" s="29"/>
      <c r="D878" s="29"/>
      <c r="E878" s="29"/>
      <c r="F878" s="29"/>
      <c r="G878" s="29"/>
      <c r="H878" s="29"/>
      <c r="I878" s="29"/>
      <c r="J878" s="29"/>
      <c r="K878" s="29"/>
      <c r="L878" s="29"/>
    </row>
    <row r="879" spans="1:12" ht="15.75" customHeight="1" x14ac:dyDescent="0.2">
      <c r="A879" s="29"/>
      <c r="B879" s="29"/>
      <c r="C879" s="29"/>
      <c r="D879" s="29"/>
      <c r="E879" s="29"/>
      <c r="F879" s="29"/>
      <c r="G879" s="29"/>
      <c r="H879" s="29"/>
      <c r="I879" s="29"/>
      <c r="J879" s="29"/>
      <c r="K879" s="29"/>
      <c r="L879" s="29"/>
    </row>
    <row r="880" spans="1:12" ht="15.75" customHeight="1" x14ac:dyDescent="0.2">
      <c r="A880" s="29"/>
      <c r="B880" s="29"/>
      <c r="C880" s="29"/>
      <c r="D880" s="29"/>
      <c r="E880" s="29"/>
      <c r="F880" s="29"/>
      <c r="G880" s="29"/>
      <c r="H880" s="29"/>
      <c r="I880" s="29"/>
      <c r="J880" s="29"/>
      <c r="K880" s="29"/>
      <c r="L880" s="29"/>
    </row>
    <row r="881" spans="1:12" ht="15.75" customHeight="1" x14ac:dyDescent="0.2">
      <c r="A881" s="29"/>
      <c r="B881" s="29"/>
      <c r="C881" s="29"/>
      <c r="D881" s="29"/>
      <c r="E881" s="29"/>
      <c r="F881" s="29"/>
      <c r="G881" s="29"/>
      <c r="H881" s="29"/>
      <c r="I881" s="29"/>
      <c r="J881" s="29"/>
      <c r="K881" s="29"/>
      <c r="L881" s="29"/>
    </row>
    <row r="882" spans="1:12" ht="15.75" customHeight="1" x14ac:dyDescent="0.2">
      <c r="A882" s="29"/>
      <c r="B882" s="29"/>
      <c r="C882" s="29"/>
      <c r="D882" s="29"/>
      <c r="E882" s="29"/>
      <c r="F882" s="29"/>
      <c r="G882" s="29"/>
      <c r="H882" s="29"/>
      <c r="I882" s="29"/>
      <c r="J882" s="29"/>
      <c r="K882" s="29"/>
      <c r="L882" s="29"/>
    </row>
    <row r="883" spans="1:12" ht="15.75" customHeight="1" x14ac:dyDescent="0.2">
      <c r="A883" s="29"/>
      <c r="B883" s="29"/>
      <c r="C883" s="29"/>
      <c r="D883" s="29"/>
      <c r="E883" s="29"/>
      <c r="F883" s="29"/>
      <c r="G883" s="29"/>
      <c r="H883" s="29"/>
      <c r="I883" s="29"/>
      <c r="J883" s="29"/>
      <c r="K883" s="29"/>
      <c r="L883" s="29"/>
    </row>
    <row r="884" spans="1:12" ht="15.75" customHeight="1" x14ac:dyDescent="0.2">
      <c r="A884" s="29"/>
      <c r="B884" s="29"/>
      <c r="C884" s="29"/>
      <c r="D884" s="29"/>
      <c r="E884" s="29"/>
      <c r="F884" s="29"/>
      <c r="G884" s="29"/>
      <c r="H884" s="29"/>
      <c r="I884" s="29"/>
      <c r="J884" s="29"/>
      <c r="K884" s="29"/>
      <c r="L884" s="29"/>
    </row>
    <row r="885" spans="1:12" ht="15.75" customHeight="1" x14ac:dyDescent="0.2">
      <c r="A885" s="29"/>
      <c r="B885" s="29"/>
      <c r="C885" s="29"/>
      <c r="D885" s="29"/>
      <c r="E885" s="29"/>
      <c r="F885" s="29"/>
      <c r="G885" s="29"/>
      <c r="H885" s="29"/>
      <c r="I885" s="29"/>
      <c r="J885" s="29"/>
      <c r="K885" s="29"/>
      <c r="L885" s="29"/>
    </row>
    <row r="886" spans="1:12" ht="15.75" customHeight="1" x14ac:dyDescent="0.2">
      <c r="A886" s="29"/>
      <c r="B886" s="29"/>
      <c r="C886" s="29"/>
      <c r="D886" s="29"/>
      <c r="E886" s="29"/>
      <c r="F886" s="29"/>
      <c r="G886" s="29"/>
      <c r="H886" s="29"/>
      <c r="I886" s="29"/>
      <c r="J886" s="29"/>
      <c r="K886" s="29"/>
      <c r="L886" s="29"/>
    </row>
    <row r="887" spans="1:12" ht="15.75" customHeight="1" x14ac:dyDescent="0.2">
      <c r="A887" s="29"/>
      <c r="B887" s="29"/>
      <c r="C887" s="29"/>
      <c r="D887" s="29"/>
      <c r="E887" s="29"/>
      <c r="F887" s="29"/>
      <c r="G887" s="29"/>
      <c r="H887" s="29"/>
      <c r="I887" s="29"/>
      <c r="J887" s="29"/>
      <c r="K887" s="29"/>
      <c r="L887" s="29"/>
    </row>
    <row r="888" spans="1:12" ht="15.75" customHeight="1" x14ac:dyDescent="0.2">
      <c r="A888" s="29"/>
      <c r="B888" s="29"/>
      <c r="C888" s="29"/>
      <c r="D888" s="29"/>
      <c r="E888" s="29"/>
      <c r="F888" s="29"/>
      <c r="G888" s="29"/>
      <c r="H888" s="29"/>
      <c r="I888" s="29"/>
      <c r="J888" s="29"/>
      <c r="K888" s="29"/>
      <c r="L888" s="29"/>
    </row>
    <row r="889" spans="1:12" ht="15.75" customHeight="1" x14ac:dyDescent="0.2">
      <c r="A889" s="29"/>
      <c r="B889" s="29"/>
      <c r="C889" s="29"/>
      <c r="D889" s="29"/>
      <c r="E889" s="29"/>
      <c r="F889" s="29"/>
      <c r="G889" s="29"/>
      <c r="H889" s="29"/>
      <c r="I889" s="29"/>
      <c r="J889" s="29"/>
      <c r="K889" s="29"/>
      <c r="L889" s="29"/>
    </row>
    <row r="890" spans="1:12" ht="15.75" customHeight="1" x14ac:dyDescent="0.2">
      <c r="A890" s="29"/>
      <c r="B890" s="29"/>
      <c r="C890" s="29"/>
      <c r="D890" s="29"/>
      <c r="E890" s="29"/>
      <c r="F890" s="29"/>
      <c r="G890" s="29"/>
      <c r="H890" s="29"/>
      <c r="I890" s="29"/>
      <c r="J890" s="29"/>
      <c r="K890" s="29"/>
      <c r="L890" s="29"/>
    </row>
    <row r="891" spans="1:12" ht="15.75" customHeight="1" x14ac:dyDescent="0.2">
      <c r="A891" s="29"/>
      <c r="B891" s="29"/>
      <c r="C891" s="29"/>
      <c r="D891" s="29"/>
      <c r="E891" s="29"/>
      <c r="F891" s="29"/>
      <c r="G891" s="29"/>
      <c r="H891" s="29"/>
      <c r="I891" s="29"/>
      <c r="J891" s="29"/>
      <c r="K891" s="29"/>
      <c r="L891" s="29"/>
    </row>
    <row r="892" spans="1:12" ht="15.75" customHeight="1" x14ac:dyDescent="0.2">
      <c r="A892" s="29"/>
      <c r="B892" s="29"/>
      <c r="C892" s="29"/>
      <c r="D892" s="29"/>
      <c r="E892" s="29"/>
      <c r="F892" s="29"/>
      <c r="G892" s="29"/>
      <c r="H892" s="29"/>
      <c r="I892" s="29"/>
      <c r="J892" s="29"/>
      <c r="K892" s="29"/>
      <c r="L892" s="29"/>
    </row>
    <row r="893" spans="1:12" ht="15.75" customHeight="1" x14ac:dyDescent="0.2">
      <c r="A893" s="29"/>
      <c r="B893" s="29"/>
      <c r="C893" s="29"/>
      <c r="D893" s="29"/>
      <c r="E893" s="29"/>
      <c r="F893" s="29"/>
      <c r="G893" s="29"/>
      <c r="H893" s="29"/>
      <c r="I893" s="29"/>
      <c r="J893" s="29"/>
      <c r="K893" s="29"/>
      <c r="L893" s="29"/>
    </row>
    <row r="894" spans="1:12" ht="15.75" customHeight="1" x14ac:dyDescent="0.2">
      <c r="A894" s="29"/>
      <c r="B894" s="29"/>
      <c r="C894" s="29"/>
      <c r="D894" s="29"/>
      <c r="E894" s="29"/>
      <c r="F894" s="29"/>
      <c r="G894" s="29"/>
      <c r="H894" s="29"/>
      <c r="I894" s="29"/>
      <c r="J894" s="29"/>
      <c r="K894" s="29"/>
      <c r="L894" s="29"/>
    </row>
    <row r="895" spans="1:12" ht="15.75" customHeight="1" x14ac:dyDescent="0.2">
      <c r="A895" s="29"/>
      <c r="B895" s="29"/>
      <c r="C895" s="29"/>
      <c r="D895" s="29"/>
      <c r="E895" s="29"/>
      <c r="F895" s="29"/>
      <c r="G895" s="29"/>
      <c r="H895" s="29"/>
      <c r="I895" s="29"/>
      <c r="J895" s="29"/>
      <c r="K895" s="29"/>
      <c r="L895" s="29"/>
    </row>
    <row r="896" spans="1:12" ht="15.75" customHeight="1" x14ac:dyDescent="0.2">
      <c r="A896" s="29"/>
      <c r="B896" s="29"/>
      <c r="C896" s="29"/>
      <c r="D896" s="29"/>
      <c r="E896" s="29"/>
      <c r="F896" s="29"/>
      <c r="G896" s="29"/>
      <c r="H896" s="29"/>
      <c r="I896" s="29"/>
      <c r="J896" s="29"/>
      <c r="K896" s="29"/>
      <c r="L896" s="29"/>
    </row>
    <row r="897" spans="1:12" ht="15.75" customHeight="1" x14ac:dyDescent="0.2">
      <c r="A897" s="29"/>
      <c r="B897" s="29"/>
      <c r="C897" s="29"/>
      <c r="D897" s="29"/>
      <c r="E897" s="29"/>
      <c r="F897" s="29"/>
      <c r="G897" s="29"/>
      <c r="H897" s="29"/>
      <c r="I897" s="29"/>
      <c r="J897" s="29"/>
      <c r="K897" s="29"/>
      <c r="L897" s="29"/>
    </row>
    <row r="898" spans="1:12" ht="15.75" customHeight="1" x14ac:dyDescent="0.2">
      <c r="A898" s="29"/>
      <c r="B898" s="29"/>
      <c r="C898" s="29"/>
      <c r="D898" s="29"/>
      <c r="E898" s="29"/>
      <c r="F898" s="29"/>
      <c r="G898" s="29"/>
      <c r="H898" s="29"/>
      <c r="I898" s="29"/>
      <c r="J898" s="29"/>
      <c r="K898" s="29"/>
      <c r="L898" s="29"/>
    </row>
    <row r="899" spans="1:12" ht="15.75" customHeight="1" x14ac:dyDescent="0.2">
      <c r="A899" s="29"/>
      <c r="B899" s="29"/>
      <c r="C899" s="29"/>
      <c r="D899" s="29"/>
      <c r="E899" s="29"/>
      <c r="F899" s="29"/>
      <c r="G899" s="29"/>
      <c r="H899" s="29"/>
      <c r="I899" s="29"/>
      <c r="J899" s="29"/>
      <c r="K899" s="29"/>
      <c r="L899" s="29"/>
    </row>
    <row r="900" spans="1:12" ht="15.75" customHeight="1" x14ac:dyDescent="0.2">
      <c r="A900" s="29"/>
      <c r="B900" s="29"/>
      <c r="C900" s="29"/>
      <c r="D900" s="29"/>
      <c r="E900" s="29"/>
      <c r="F900" s="29"/>
      <c r="G900" s="29"/>
      <c r="H900" s="29"/>
      <c r="I900" s="29"/>
      <c r="J900" s="29"/>
      <c r="K900" s="29"/>
      <c r="L900" s="29"/>
    </row>
    <row r="901" spans="1:12" ht="15.75" customHeight="1" x14ac:dyDescent="0.2">
      <c r="A901" s="29"/>
      <c r="B901" s="29"/>
      <c r="C901" s="29"/>
      <c r="D901" s="29"/>
      <c r="E901" s="29"/>
      <c r="F901" s="29"/>
      <c r="G901" s="29"/>
      <c r="H901" s="29"/>
      <c r="I901" s="29"/>
      <c r="J901" s="29"/>
      <c r="K901" s="29"/>
      <c r="L901" s="29"/>
    </row>
    <row r="902" spans="1:12" ht="15.75" customHeight="1" x14ac:dyDescent="0.2">
      <c r="A902" s="29"/>
      <c r="B902" s="29"/>
      <c r="C902" s="29"/>
      <c r="D902" s="29"/>
      <c r="E902" s="29"/>
      <c r="F902" s="29"/>
      <c r="G902" s="29"/>
      <c r="H902" s="29"/>
      <c r="I902" s="29"/>
      <c r="J902" s="29"/>
      <c r="K902" s="29"/>
      <c r="L902" s="29"/>
    </row>
    <row r="903" spans="1:12" ht="15.75" customHeight="1" x14ac:dyDescent="0.2">
      <c r="A903" s="29"/>
      <c r="B903" s="29"/>
      <c r="C903" s="29"/>
      <c r="D903" s="29"/>
      <c r="E903" s="29"/>
      <c r="F903" s="29"/>
      <c r="G903" s="29"/>
      <c r="H903" s="29"/>
      <c r="I903" s="29"/>
      <c r="J903" s="29"/>
      <c r="K903" s="29"/>
      <c r="L903" s="29"/>
    </row>
    <row r="904" spans="1:12" ht="15.75" customHeight="1" x14ac:dyDescent="0.2">
      <c r="A904" s="29"/>
      <c r="B904" s="29"/>
      <c r="C904" s="29"/>
      <c r="D904" s="29"/>
      <c r="E904" s="29"/>
      <c r="F904" s="29"/>
      <c r="G904" s="29"/>
      <c r="H904" s="29"/>
      <c r="I904" s="29"/>
      <c r="J904" s="29"/>
      <c r="K904" s="29"/>
      <c r="L904" s="29"/>
    </row>
    <row r="905" spans="1:12" ht="15.75" customHeight="1" x14ac:dyDescent="0.2">
      <c r="A905" s="29"/>
      <c r="B905" s="29"/>
      <c r="C905" s="29"/>
      <c r="D905" s="29"/>
      <c r="E905" s="29"/>
      <c r="F905" s="29"/>
      <c r="G905" s="29"/>
      <c r="H905" s="29"/>
      <c r="I905" s="29"/>
      <c r="J905" s="29"/>
      <c r="K905" s="29"/>
      <c r="L905" s="29"/>
    </row>
    <row r="906" spans="1:12" ht="15.75" customHeight="1" x14ac:dyDescent="0.2">
      <c r="A906" s="29"/>
      <c r="B906" s="29"/>
      <c r="C906" s="29"/>
      <c r="D906" s="29"/>
      <c r="E906" s="29"/>
      <c r="F906" s="29"/>
      <c r="G906" s="29"/>
      <c r="H906" s="29"/>
      <c r="I906" s="29"/>
      <c r="J906" s="29"/>
      <c r="K906" s="29"/>
      <c r="L906" s="29"/>
    </row>
    <row r="907" spans="1:12" ht="15.75" customHeight="1" x14ac:dyDescent="0.2">
      <c r="A907" s="29"/>
      <c r="B907" s="29"/>
      <c r="C907" s="29"/>
      <c r="D907" s="29"/>
      <c r="E907" s="29"/>
      <c r="F907" s="29"/>
      <c r="G907" s="29"/>
      <c r="H907" s="29"/>
      <c r="I907" s="29"/>
      <c r="J907" s="29"/>
      <c r="K907" s="29"/>
      <c r="L907" s="29"/>
    </row>
    <row r="908" spans="1:12" ht="15.75" customHeight="1" x14ac:dyDescent="0.2">
      <c r="A908" s="29"/>
      <c r="B908" s="29"/>
      <c r="C908" s="29"/>
      <c r="D908" s="29"/>
      <c r="E908" s="29"/>
      <c r="F908" s="29"/>
      <c r="G908" s="29"/>
      <c r="H908" s="29"/>
      <c r="I908" s="29"/>
      <c r="J908" s="29"/>
      <c r="K908" s="29"/>
      <c r="L908" s="29"/>
    </row>
    <row r="909" spans="1:12" ht="15.75" customHeight="1" x14ac:dyDescent="0.2">
      <c r="A909" s="29"/>
      <c r="B909" s="29"/>
      <c r="C909" s="29"/>
      <c r="D909" s="29"/>
      <c r="E909" s="29"/>
      <c r="F909" s="29"/>
      <c r="G909" s="29"/>
      <c r="H909" s="29"/>
      <c r="I909" s="29"/>
      <c r="J909" s="29"/>
      <c r="K909" s="29"/>
      <c r="L909" s="29"/>
    </row>
    <row r="910" spans="1:12" ht="15.75" customHeight="1" x14ac:dyDescent="0.2">
      <c r="A910" s="29"/>
      <c r="B910" s="29"/>
      <c r="C910" s="29"/>
      <c r="D910" s="29"/>
      <c r="E910" s="29"/>
      <c r="F910" s="29"/>
      <c r="G910" s="29"/>
      <c r="H910" s="29"/>
      <c r="I910" s="29"/>
      <c r="J910" s="29"/>
      <c r="K910" s="29"/>
      <c r="L910" s="29"/>
    </row>
    <row r="911" spans="1:12" ht="15.75" customHeight="1" x14ac:dyDescent="0.2">
      <c r="A911" s="29"/>
      <c r="B911" s="29"/>
      <c r="C911" s="29"/>
      <c r="D911" s="29"/>
      <c r="E911" s="29"/>
      <c r="F911" s="29"/>
      <c r="G911" s="29"/>
      <c r="H911" s="29"/>
      <c r="I911" s="29"/>
      <c r="J911" s="29"/>
      <c r="K911" s="29"/>
      <c r="L911" s="29"/>
    </row>
    <row r="912" spans="1:12" ht="15.75" customHeight="1" x14ac:dyDescent="0.2">
      <c r="A912" s="29"/>
      <c r="B912" s="29"/>
      <c r="C912" s="29"/>
      <c r="D912" s="29"/>
      <c r="E912" s="29"/>
      <c r="F912" s="29"/>
      <c r="G912" s="29"/>
      <c r="H912" s="29"/>
      <c r="I912" s="29"/>
      <c r="J912" s="29"/>
      <c r="K912" s="29"/>
      <c r="L912" s="29"/>
    </row>
    <row r="913" spans="1:12" ht="15.75" customHeight="1" x14ac:dyDescent="0.2">
      <c r="A913" s="29"/>
      <c r="B913" s="29"/>
      <c r="C913" s="29"/>
      <c r="D913" s="29"/>
      <c r="E913" s="29"/>
      <c r="F913" s="29"/>
      <c r="G913" s="29"/>
      <c r="H913" s="29"/>
      <c r="I913" s="29"/>
      <c r="J913" s="29"/>
      <c r="K913" s="29"/>
      <c r="L913" s="29"/>
    </row>
    <row r="914" spans="1:12" ht="15.75" customHeight="1" x14ac:dyDescent="0.2">
      <c r="A914" s="29"/>
      <c r="B914" s="29"/>
      <c r="C914" s="29"/>
      <c r="D914" s="29"/>
      <c r="E914" s="29"/>
      <c r="F914" s="29"/>
      <c r="G914" s="29"/>
      <c r="H914" s="29"/>
      <c r="I914" s="29"/>
      <c r="J914" s="29"/>
      <c r="K914" s="29"/>
      <c r="L914" s="29"/>
    </row>
    <row r="915" spans="1:12" ht="15.75" customHeight="1" x14ac:dyDescent="0.2">
      <c r="A915" s="29"/>
      <c r="B915" s="29"/>
      <c r="C915" s="29"/>
      <c r="D915" s="29"/>
      <c r="E915" s="29"/>
      <c r="F915" s="29"/>
      <c r="G915" s="29"/>
      <c r="H915" s="29"/>
      <c r="I915" s="29"/>
      <c r="J915" s="29"/>
      <c r="K915" s="29"/>
      <c r="L915" s="29"/>
    </row>
    <row r="916" spans="1:12" ht="15.75" customHeight="1" x14ac:dyDescent="0.2">
      <c r="A916" s="29"/>
      <c r="B916" s="29"/>
      <c r="C916" s="29"/>
      <c r="D916" s="29"/>
      <c r="E916" s="29"/>
      <c r="F916" s="29"/>
      <c r="G916" s="29"/>
      <c r="H916" s="29"/>
      <c r="I916" s="29"/>
      <c r="J916" s="29"/>
      <c r="K916" s="29"/>
      <c r="L916" s="29"/>
    </row>
    <row r="917" spans="1:12" ht="15.75" customHeight="1" x14ac:dyDescent="0.2">
      <c r="A917" s="29"/>
      <c r="B917" s="29"/>
      <c r="C917" s="29"/>
      <c r="D917" s="29"/>
      <c r="E917" s="29"/>
      <c r="F917" s="29"/>
      <c r="G917" s="29"/>
      <c r="H917" s="29"/>
      <c r="I917" s="29"/>
      <c r="J917" s="29"/>
      <c r="K917" s="29"/>
      <c r="L917" s="29"/>
    </row>
    <row r="918" spans="1:12" ht="15.75" customHeight="1" x14ac:dyDescent="0.2">
      <c r="A918" s="29"/>
      <c r="B918" s="29"/>
      <c r="C918" s="29"/>
      <c r="D918" s="29"/>
      <c r="E918" s="29"/>
      <c r="F918" s="29"/>
      <c r="G918" s="29"/>
      <c r="H918" s="29"/>
      <c r="I918" s="29"/>
      <c r="J918" s="29"/>
      <c r="K918" s="29"/>
      <c r="L918" s="29"/>
    </row>
    <row r="919" spans="1:12" ht="15.75" customHeight="1" x14ac:dyDescent="0.2">
      <c r="A919" s="29"/>
      <c r="B919" s="29"/>
      <c r="C919" s="29"/>
      <c r="D919" s="29"/>
      <c r="E919" s="29"/>
      <c r="F919" s="29"/>
      <c r="G919" s="29"/>
      <c r="H919" s="29"/>
      <c r="I919" s="29"/>
      <c r="J919" s="29"/>
      <c r="K919" s="29"/>
      <c r="L919" s="29"/>
    </row>
    <row r="920" spans="1:12" ht="15.75" customHeight="1" x14ac:dyDescent="0.2">
      <c r="A920" s="29"/>
      <c r="B920" s="29"/>
      <c r="C920" s="29"/>
      <c r="D920" s="29"/>
      <c r="E920" s="29"/>
      <c r="F920" s="29"/>
      <c r="G920" s="29"/>
      <c r="H920" s="29"/>
      <c r="I920" s="29"/>
      <c r="J920" s="29"/>
      <c r="K920" s="29"/>
      <c r="L920" s="29"/>
    </row>
    <row r="921" spans="1:12" ht="15.75" customHeight="1" x14ac:dyDescent="0.2">
      <c r="A921" s="29"/>
      <c r="B921" s="29"/>
      <c r="C921" s="29"/>
      <c r="D921" s="29"/>
      <c r="E921" s="29"/>
      <c r="F921" s="29"/>
      <c r="G921" s="29"/>
      <c r="H921" s="29"/>
      <c r="I921" s="29"/>
      <c r="J921" s="29"/>
      <c r="K921" s="29"/>
      <c r="L921" s="29"/>
    </row>
    <row r="922" spans="1:12" ht="15.75" customHeight="1" x14ac:dyDescent="0.2">
      <c r="A922" s="29"/>
      <c r="B922" s="29"/>
      <c r="C922" s="29"/>
      <c r="D922" s="29"/>
      <c r="E922" s="29"/>
      <c r="F922" s="29"/>
      <c r="G922" s="29"/>
      <c r="H922" s="29"/>
      <c r="I922" s="29"/>
      <c r="J922" s="29"/>
      <c r="K922" s="29"/>
      <c r="L922" s="29"/>
    </row>
    <row r="923" spans="1:12" ht="15.75" customHeight="1" x14ac:dyDescent="0.2">
      <c r="A923" s="29"/>
      <c r="B923" s="29"/>
      <c r="C923" s="29"/>
      <c r="D923" s="29"/>
      <c r="E923" s="29"/>
      <c r="F923" s="29"/>
      <c r="G923" s="29"/>
      <c r="H923" s="29"/>
      <c r="I923" s="29"/>
      <c r="J923" s="29"/>
      <c r="K923" s="29"/>
      <c r="L923" s="29"/>
    </row>
    <row r="924" spans="1:12" ht="15.75" customHeight="1" x14ac:dyDescent="0.2">
      <c r="A924" s="29"/>
      <c r="B924" s="29"/>
      <c r="C924" s="29"/>
      <c r="D924" s="29"/>
      <c r="E924" s="29"/>
      <c r="F924" s="29"/>
      <c r="G924" s="29"/>
      <c r="H924" s="29"/>
      <c r="I924" s="29"/>
      <c r="J924" s="29"/>
      <c r="K924" s="29"/>
      <c r="L924" s="29"/>
    </row>
    <row r="925" spans="1:12" ht="15.75" customHeight="1" x14ac:dyDescent="0.2">
      <c r="A925" s="29"/>
      <c r="B925" s="29"/>
      <c r="C925" s="29"/>
      <c r="D925" s="29"/>
      <c r="E925" s="29"/>
      <c r="F925" s="29"/>
      <c r="G925" s="29"/>
      <c r="H925" s="29"/>
      <c r="I925" s="29"/>
      <c r="J925" s="29"/>
      <c r="K925" s="29"/>
      <c r="L925" s="29"/>
    </row>
    <row r="926" spans="1:12" ht="15.75" customHeight="1" x14ac:dyDescent="0.2">
      <c r="A926" s="29"/>
      <c r="B926" s="29"/>
      <c r="C926" s="29"/>
      <c r="D926" s="29"/>
      <c r="E926" s="29"/>
      <c r="F926" s="29"/>
      <c r="G926" s="29"/>
      <c r="H926" s="29"/>
      <c r="I926" s="29"/>
      <c r="J926" s="29"/>
      <c r="K926" s="29"/>
      <c r="L926" s="29"/>
    </row>
    <row r="927" spans="1:12" ht="15.75" customHeight="1" x14ac:dyDescent="0.2">
      <c r="A927" s="29"/>
      <c r="B927" s="29"/>
      <c r="C927" s="29"/>
      <c r="D927" s="29"/>
      <c r="E927" s="29"/>
      <c r="F927" s="29"/>
      <c r="G927" s="29"/>
      <c r="H927" s="29"/>
      <c r="I927" s="29"/>
      <c r="J927" s="29"/>
      <c r="K927" s="29"/>
      <c r="L927" s="29"/>
    </row>
    <row r="928" spans="1:12" ht="15.75" customHeight="1" x14ac:dyDescent="0.2">
      <c r="A928" s="29"/>
      <c r="B928" s="29"/>
      <c r="C928" s="29"/>
      <c r="D928" s="29"/>
      <c r="E928" s="29"/>
      <c r="F928" s="29"/>
      <c r="G928" s="29"/>
      <c r="H928" s="29"/>
      <c r="I928" s="29"/>
      <c r="J928" s="29"/>
      <c r="K928" s="29"/>
      <c r="L928" s="29"/>
    </row>
    <row r="929" spans="1:12" ht="15.75" customHeight="1" x14ac:dyDescent="0.2">
      <c r="A929" s="29"/>
      <c r="B929" s="29"/>
      <c r="C929" s="29"/>
      <c r="D929" s="29"/>
      <c r="E929" s="29"/>
      <c r="F929" s="29"/>
      <c r="G929" s="29"/>
      <c r="H929" s="29"/>
      <c r="I929" s="29"/>
      <c r="J929" s="29"/>
      <c r="K929" s="29"/>
      <c r="L929" s="29"/>
    </row>
    <row r="930" spans="1:12" ht="15.75" customHeight="1" x14ac:dyDescent="0.2">
      <c r="A930" s="29"/>
      <c r="B930" s="29"/>
      <c r="C930" s="29"/>
      <c r="D930" s="29"/>
      <c r="E930" s="29"/>
      <c r="F930" s="29"/>
      <c r="G930" s="29"/>
      <c r="H930" s="29"/>
      <c r="I930" s="29"/>
      <c r="J930" s="29"/>
      <c r="K930" s="29"/>
      <c r="L930" s="29"/>
    </row>
    <row r="931" spans="1:12" ht="15.75" customHeight="1" x14ac:dyDescent="0.2">
      <c r="A931" s="29"/>
      <c r="B931" s="29"/>
      <c r="C931" s="29"/>
      <c r="D931" s="29"/>
      <c r="E931" s="29"/>
      <c r="F931" s="29"/>
      <c r="G931" s="29"/>
      <c r="H931" s="29"/>
      <c r="I931" s="29"/>
      <c r="J931" s="29"/>
      <c r="K931" s="29"/>
      <c r="L931" s="29"/>
    </row>
    <row r="932" spans="1:12" ht="15.75" customHeight="1" x14ac:dyDescent="0.2">
      <c r="A932" s="29"/>
      <c r="B932" s="29"/>
      <c r="C932" s="29"/>
      <c r="D932" s="29"/>
      <c r="E932" s="29"/>
      <c r="F932" s="29"/>
      <c r="G932" s="29"/>
      <c r="H932" s="29"/>
      <c r="I932" s="29"/>
      <c r="J932" s="29"/>
      <c r="K932" s="29"/>
      <c r="L932" s="29"/>
    </row>
    <row r="933" spans="1:12" ht="15.75" customHeight="1" x14ac:dyDescent="0.2">
      <c r="A933" s="29"/>
      <c r="B933" s="29"/>
      <c r="C933" s="29"/>
      <c r="D933" s="29"/>
      <c r="E933" s="29"/>
      <c r="F933" s="29"/>
      <c r="G933" s="29"/>
      <c r="H933" s="29"/>
      <c r="I933" s="29"/>
      <c r="J933" s="29"/>
      <c r="K933" s="29"/>
      <c r="L933" s="29"/>
    </row>
    <row r="934" spans="1:12" ht="15.75" customHeight="1" x14ac:dyDescent="0.2">
      <c r="A934" s="29"/>
      <c r="B934" s="29"/>
      <c r="C934" s="29"/>
      <c r="D934" s="29"/>
      <c r="E934" s="29"/>
      <c r="F934" s="29"/>
      <c r="G934" s="29"/>
      <c r="H934" s="29"/>
      <c r="I934" s="29"/>
      <c r="J934" s="29"/>
      <c r="K934" s="29"/>
      <c r="L934" s="29"/>
    </row>
    <row r="935" spans="1:12" ht="15.75" customHeight="1" x14ac:dyDescent="0.2">
      <c r="A935" s="29"/>
      <c r="B935" s="29"/>
      <c r="C935" s="29"/>
      <c r="D935" s="29"/>
      <c r="E935" s="29"/>
      <c r="F935" s="29"/>
      <c r="G935" s="29"/>
      <c r="H935" s="29"/>
      <c r="I935" s="29"/>
      <c r="J935" s="29"/>
      <c r="K935" s="29"/>
      <c r="L935" s="29"/>
    </row>
    <row r="936" spans="1:12" ht="15.75" customHeight="1" x14ac:dyDescent="0.2">
      <c r="A936" s="29"/>
      <c r="B936" s="29"/>
      <c r="C936" s="29"/>
      <c r="D936" s="29"/>
      <c r="E936" s="29"/>
      <c r="F936" s="29"/>
      <c r="G936" s="29"/>
      <c r="H936" s="29"/>
      <c r="I936" s="29"/>
      <c r="J936" s="29"/>
      <c r="K936" s="29"/>
      <c r="L936" s="29"/>
    </row>
    <row r="937" spans="1:12" ht="15.75" customHeight="1" x14ac:dyDescent="0.2">
      <c r="A937" s="29"/>
      <c r="B937" s="29"/>
      <c r="C937" s="29"/>
      <c r="D937" s="29"/>
      <c r="E937" s="29"/>
      <c r="F937" s="29"/>
      <c r="G937" s="29"/>
      <c r="H937" s="29"/>
      <c r="I937" s="29"/>
      <c r="J937" s="29"/>
      <c r="K937" s="29"/>
      <c r="L937" s="29"/>
    </row>
    <row r="938" spans="1:12" ht="15.75" customHeight="1" x14ac:dyDescent="0.2">
      <c r="A938" s="29"/>
      <c r="B938" s="29"/>
      <c r="C938" s="29"/>
      <c r="D938" s="29"/>
      <c r="E938" s="29"/>
      <c r="F938" s="29"/>
      <c r="G938" s="29"/>
      <c r="H938" s="29"/>
      <c r="I938" s="29"/>
      <c r="J938" s="29"/>
      <c r="K938" s="29"/>
      <c r="L938" s="29"/>
    </row>
    <row r="939" spans="1:12" ht="15.75" customHeight="1" x14ac:dyDescent="0.2">
      <c r="A939" s="29"/>
      <c r="B939" s="29"/>
      <c r="C939" s="29"/>
      <c r="D939" s="29"/>
      <c r="E939" s="29"/>
      <c r="F939" s="29"/>
      <c r="G939" s="29"/>
      <c r="H939" s="29"/>
      <c r="I939" s="29"/>
      <c r="J939" s="29"/>
      <c r="K939" s="29"/>
      <c r="L939" s="29"/>
    </row>
    <row r="940" spans="1:12" ht="15.75" customHeight="1" x14ac:dyDescent="0.2">
      <c r="A940" s="29"/>
      <c r="B940" s="29"/>
      <c r="C940" s="29"/>
      <c r="D940" s="29"/>
      <c r="E940" s="29"/>
      <c r="F940" s="29"/>
      <c r="G940" s="29"/>
      <c r="H940" s="29"/>
      <c r="I940" s="29"/>
      <c r="J940" s="29"/>
      <c r="K940" s="29"/>
      <c r="L940" s="29"/>
    </row>
    <row r="941" spans="1:12" ht="15.75" customHeight="1" x14ac:dyDescent="0.2">
      <c r="A941" s="29"/>
      <c r="B941" s="29"/>
      <c r="C941" s="29"/>
      <c r="D941" s="29"/>
      <c r="E941" s="29"/>
      <c r="F941" s="29"/>
      <c r="G941" s="29"/>
      <c r="H941" s="29"/>
      <c r="I941" s="29"/>
      <c r="J941" s="29"/>
      <c r="K941" s="29"/>
      <c r="L941" s="29"/>
    </row>
    <row r="942" spans="1:12" ht="15.75" customHeight="1" x14ac:dyDescent="0.2">
      <c r="A942" s="29"/>
      <c r="B942" s="29"/>
      <c r="C942" s="29"/>
      <c r="D942" s="29"/>
      <c r="E942" s="29"/>
      <c r="F942" s="29"/>
      <c r="G942" s="29"/>
      <c r="H942" s="29"/>
      <c r="I942" s="29"/>
      <c r="J942" s="29"/>
      <c r="K942" s="29"/>
      <c r="L942" s="29"/>
    </row>
    <row r="943" spans="1:12" ht="15.75" customHeight="1" x14ac:dyDescent="0.2">
      <c r="A943" s="29"/>
      <c r="B943" s="29"/>
      <c r="C943" s="29"/>
      <c r="D943" s="29"/>
      <c r="E943" s="29"/>
      <c r="F943" s="29"/>
      <c r="G943" s="29"/>
      <c r="H943" s="29"/>
      <c r="I943" s="29"/>
      <c r="J943" s="29"/>
      <c r="K943" s="29"/>
      <c r="L943" s="29"/>
    </row>
    <row r="944" spans="1:12" ht="15.75" customHeight="1" x14ac:dyDescent="0.2">
      <c r="A944" s="29"/>
      <c r="B944" s="29"/>
      <c r="C944" s="29"/>
      <c r="D944" s="29"/>
      <c r="E944" s="29"/>
      <c r="F944" s="29"/>
      <c r="G944" s="29"/>
      <c r="H944" s="29"/>
      <c r="I944" s="29"/>
      <c r="J944" s="29"/>
      <c r="K944" s="29"/>
      <c r="L944" s="29"/>
    </row>
    <row r="945" spans="1:12" ht="15.75" customHeight="1" x14ac:dyDescent="0.2">
      <c r="A945" s="29"/>
      <c r="B945" s="29"/>
      <c r="C945" s="29"/>
      <c r="D945" s="29"/>
      <c r="E945" s="29"/>
      <c r="F945" s="29"/>
      <c r="G945" s="29"/>
      <c r="H945" s="29"/>
      <c r="I945" s="29"/>
      <c r="J945" s="29"/>
      <c r="K945" s="29"/>
      <c r="L945" s="29"/>
    </row>
    <row r="946" spans="1:12" ht="15.75" customHeight="1" x14ac:dyDescent="0.2">
      <c r="A946" s="29"/>
      <c r="B946" s="29"/>
      <c r="C946" s="29"/>
      <c r="D946" s="29"/>
      <c r="E946" s="29"/>
      <c r="F946" s="29"/>
      <c r="G946" s="29"/>
      <c r="H946" s="29"/>
      <c r="I946" s="29"/>
      <c r="J946" s="29"/>
      <c r="K946" s="29"/>
      <c r="L946" s="29"/>
    </row>
    <row r="947" spans="1:12" ht="15.75" customHeight="1" x14ac:dyDescent="0.2">
      <c r="A947" s="29"/>
      <c r="B947" s="29"/>
      <c r="C947" s="29"/>
      <c r="D947" s="29"/>
      <c r="E947" s="29"/>
      <c r="F947" s="29"/>
      <c r="G947" s="29"/>
      <c r="H947" s="29"/>
      <c r="I947" s="29"/>
      <c r="J947" s="29"/>
      <c r="K947" s="29"/>
      <c r="L947" s="29"/>
    </row>
    <row r="948" spans="1:12" ht="15.75" customHeight="1" x14ac:dyDescent="0.2">
      <c r="A948" s="29"/>
      <c r="B948" s="29"/>
      <c r="C948" s="29"/>
      <c r="D948" s="29"/>
      <c r="E948" s="29"/>
      <c r="F948" s="29"/>
      <c r="G948" s="29"/>
      <c r="H948" s="29"/>
      <c r="I948" s="29"/>
      <c r="J948" s="29"/>
      <c r="K948" s="29"/>
      <c r="L948" s="29"/>
    </row>
    <row r="949" spans="1:12" ht="15.75" customHeight="1" x14ac:dyDescent="0.2">
      <c r="A949" s="29"/>
      <c r="B949" s="29"/>
      <c r="C949" s="29"/>
      <c r="D949" s="29"/>
      <c r="E949" s="29"/>
      <c r="F949" s="29"/>
      <c r="G949" s="29"/>
      <c r="H949" s="29"/>
      <c r="I949" s="29"/>
      <c r="J949" s="29"/>
      <c r="K949" s="29"/>
      <c r="L949" s="29"/>
    </row>
    <row r="950" spans="1:12" ht="15.75" customHeight="1" x14ac:dyDescent="0.2">
      <c r="A950" s="29"/>
      <c r="B950" s="29"/>
      <c r="C950" s="29"/>
      <c r="D950" s="29"/>
      <c r="E950" s="29"/>
      <c r="F950" s="29"/>
      <c r="G950" s="29"/>
      <c r="H950" s="29"/>
      <c r="I950" s="29"/>
      <c r="J950" s="29"/>
      <c r="K950" s="29"/>
      <c r="L950" s="29"/>
    </row>
    <row r="951" spans="1:12" ht="15.75" customHeight="1" x14ac:dyDescent="0.2">
      <c r="A951" s="29"/>
      <c r="B951" s="29"/>
      <c r="C951" s="29"/>
      <c r="D951" s="29"/>
      <c r="E951" s="29"/>
      <c r="F951" s="29"/>
      <c r="G951" s="29"/>
      <c r="H951" s="29"/>
      <c r="I951" s="29"/>
      <c r="J951" s="29"/>
      <c r="K951" s="29"/>
      <c r="L951" s="29"/>
    </row>
    <row r="952" spans="1:12" ht="15.75" customHeight="1" x14ac:dyDescent="0.2">
      <c r="A952" s="29"/>
      <c r="B952" s="29"/>
      <c r="C952" s="29"/>
      <c r="D952" s="29"/>
      <c r="E952" s="29"/>
      <c r="F952" s="29"/>
      <c r="G952" s="29"/>
      <c r="H952" s="29"/>
      <c r="I952" s="29"/>
      <c r="J952" s="29"/>
      <c r="K952" s="29"/>
      <c r="L952" s="29"/>
    </row>
    <row r="953" spans="1:12" ht="15.75" customHeight="1" x14ac:dyDescent="0.2">
      <c r="A953" s="29"/>
      <c r="B953" s="29"/>
      <c r="C953" s="29"/>
      <c r="D953" s="29"/>
      <c r="E953" s="29"/>
      <c r="F953" s="29"/>
      <c r="G953" s="29"/>
      <c r="H953" s="29"/>
      <c r="I953" s="29"/>
      <c r="J953" s="29"/>
      <c r="K953" s="29"/>
      <c r="L953" s="29"/>
    </row>
    <row r="954" spans="1:12" ht="15.75" customHeight="1" x14ac:dyDescent="0.2">
      <c r="A954" s="29"/>
      <c r="B954" s="29"/>
      <c r="C954" s="29"/>
      <c r="D954" s="29"/>
      <c r="E954" s="29"/>
      <c r="F954" s="29"/>
      <c r="G954" s="29"/>
      <c r="H954" s="29"/>
      <c r="I954" s="29"/>
      <c r="J954" s="29"/>
      <c r="K954" s="29"/>
      <c r="L954" s="29"/>
    </row>
    <row r="955" spans="1:12" ht="15.75" customHeight="1" x14ac:dyDescent="0.2">
      <c r="A955" s="29"/>
      <c r="B955" s="29"/>
      <c r="C955" s="29"/>
      <c r="D955" s="29"/>
      <c r="E955" s="29"/>
      <c r="F955" s="29"/>
      <c r="G955" s="29"/>
      <c r="H955" s="29"/>
      <c r="I955" s="29"/>
      <c r="J955" s="29"/>
      <c r="K955" s="29"/>
      <c r="L955" s="29"/>
    </row>
    <row r="956" spans="1:12" ht="15.75" customHeight="1" x14ac:dyDescent="0.2">
      <c r="A956" s="29"/>
      <c r="B956" s="29"/>
      <c r="C956" s="29"/>
      <c r="D956" s="29"/>
      <c r="E956" s="29"/>
      <c r="F956" s="29"/>
      <c r="G956" s="29"/>
      <c r="H956" s="29"/>
      <c r="I956" s="29"/>
      <c r="J956" s="29"/>
      <c r="K956" s="29"/>
      <c r="L956" s="29"/>
    </row>
    <row r="957" spans="1:12" ht="15.75" customHeight="1" x14ac:dyDescent="0.2">
      <c r="A957" s="29"/>
      <c r="B957" s="29"/>
      <c r="C957" s="29"/>
      <c r="D957" s="29"/>
      <c r="E957" s="29"/>
      <c r="F957" s="29"/>
      <c r="G957" s="29"/>
      <c r="H957" s="29"/>
      <c r="I957" s="29"/>
      <c r="J957" s="29"/>
      <c r="K957" s="29"/>
      <c r="L957" s="29"/>
    </row>
    <row r="958" spans="1:12" ht="15.75" customHeight="1" x14ac:dyDescent="0.2">
      <c r="A958" s="29"/>
      <c r="B958" s="29"/>
      <c r="C958" s="29"/>
      <c r="D958" s="29"/>
      <c r="E958" s="29"/>
      <c r="F958" s="29"/>
      <c r="G958" s="29"/>
      <c r="H958" s="29"/>
      <c r="I958" s="29"/>
      <c r="J958" s="29"/>
      <c r="K958" s="29"/>
      <c r="L958" s="29"/>
    </row>
    <row r="959" spans="1:12" ht="15.75" customHeight="1" x14ac:dyDescent="0.2">
      <c r="A959" s="29"/>
      <c r="B959" s="29"/>
      <c r="C959" s="29"/>
      <c r="D959" s="29"/>
      <c r="E959" s="29"/>
      <c r="F959" s="29"/>
      <c r="G959" s="29"/>
      <c r="H959" s="29"/>
      <c r="I959" s="29"/>
      <c r="J959" s="29"/>
      <c r="K959" s="29"/>
      <c r="L959" s="29"/>
    </row>
    <row r="960" spans="1:12" ht="15.75" customHeight="1" x14ac:dyDescent="0.2">
      <c r="A960" s="29"/>
      <c r="B960" s="29"/>
      <c r="C960" s="29"/>
      <c r="D960" s="29"/>
      <c r="E960" s="29"/>
      <c r="F960" s="29"/>
      <c r="G960" s="29"/>
      <c r="H960" s="29"/>
      <c r="I960" s="29"/>
      <c r="J960" s="29"/>
      <c r="K960" s="29"/>
      <c r="L960" s="29"/>
    </row>
    <row r="961" spans="1:12" ht="15.75" customHeight="1" x14ac:dyDescent="0.2">
      <c r="A961" s="29"/>
      <c r="B961" s="29"/>
      <c r="C961" s="29"/>
      <c r="D961" s="29"/>
      <c r="E961" s="29"/>
      <c r="F961" s="29"/>
      <c r="G961" s="29"/>
      <c r="H961" s="29"/>
      <c r="I961" s="29"/>
      <c r="J961" s="29"/>
      <c r="K961" s="29"/>
      <c r="L961" s="29"/>
    </row>
    <row r="962" spans="1:12" ht="15.75" customHeight="1" x14ac:dyDescent="0.2">
      <c r="A962" s="29"/>
      <c r="B962" s="29"/>
      <c r="C962" s="29"/>
      <c r="D962" s="29"/>
      <c r="E962" s="29"/>
      <c r="F962" s="29"/>
      <c r="G962" s="29"/>
      <c r="H962" s="29"/>
      <c r="I962" s="29"/>
      <c r="J962" s="29"/>
      <c r="K962" s="29"/>
      <c r="L962" s="29"/>
    </row>
    <row r="963" spans="1:12" ht="15.75" customHeight="1" x14ac:dyDescent="0.2">
      <c r="A963" s="29"/>
      <c r="B963" s="29"/>
      <c r="C963" s="29"/>
      <c r="D963" s="29"/>
      <c r="E963" s="29"/>
      <c r="F963" s="29"/>
      <c r="G963" s="29"/>
      <c r="H963" s="29"/>
      <c r="I963" s="29"/>
      <c r="J963" s="29"/>
      <c r="K963" s="29"/>
      <c r="L963" s="29"/>
    </row>
    <row r="964" spans="1:12" ht="15.75" customHeight="1" x14ac:dyDescent="0.2">
      <c r="A964" s="29"/>
      <c r="B964" s="29"/>
      <c r="C964" s="29"/>
      <c r="D964" s="29"/>
      <c r="E964" s="29"/>
      <c r="F964" s="29"/>
      <c r="G964" s="29"/>
      <c r="H964" s="29"/>
      <c r="I964" s="29"/>
      <c r="J964" s="29"/>
      <c r="K964" s="29"/>
      <c r="L964" s="29"/>
    </row>
    <row r="965" spans="1:12" ht="15.75" customHeight="1" x14ac:dyDescent="0.2">
      <c r="A965" s="29"/>
      <c r="B965" s="29"/>
      <c r="C965" s="29"/>
      <c r="D965" s="29"/>
      <c r="E965" s="29"/>
      <c r="F965" s="29"/>
      <c r="G965" s="29"/>
      <c r="H965" s="29"/>
      <c r="I965" s="29"/>
      <c r="J965" s="29"/>
      <c r="K965" s="29"/>
      <c r="L965" s="29"/>
    </row>
    <row r="966" spans="1:12" ht="15.75" customHeight="1" x14ac:dyDescent="0.2">
      <c r="A966" s="29"/>
      <c r="B966" s="29"/>
      <c r="C966" s="29"/>
      <c r="D966" s="29"/>
      <c r="E966" s="29"/>
      <c r="F966" s="29"/>
      <c r="G966" s="29"/>
      <c r="H966" s="29"/>
      <c r="I966" s="29"/>
      <c r="J966" s="29"/>
      <c r="K966" s="29"/>
      <c r="L966" s="29"/>
    </row>
    <row r="967" spans="1:12" ht="15.75" customHeight="1" x14ac:dyDescent="0.2">
      <c r="A967" s="29"/>
      <c r="B967" s="29"/>
      <c r="C967" s="29"/>
      <c r="D967" s="29"/>
      <c r="E967" s="29"/>
      <c r="F967" s="29"/>
      <c r="G967" s="29"/>
      <c r="H967" s="29"/>
      <c r="I967" s="29"/>
      <c r="J967" s="29"/>
      <c r="K967" s="29"/>
      <c r="L967" s="29"/>
    </row>
    <row r="968" spans="1:12" ht="15.75" customHeight="1" x14ac:dyDescent="0.2">
      <c r="A968" s="29"/>
      <c r="B968" s="29"/>
      <c r="C968" s="29"/>
      <c r="D968" s="29"/>
      <c r="E968" s="29"/>
      <c r="F968" s="29"/>
      <c r="G968" s="29"/>
      <c r="H968" s="29"/>
      <c r="I968" s="29"/>
      <c r="J968" s="29"/>
      <c r="K968" s="29"/>
      <c r="L968" s="29"/>
    </row>
    <row r="969" spans="1:12" ht="15.75" customHeight="1" x14ac:dyDescent="0.2">
      <c r="A969" s="29"/>
      <c r="B969" s="29"/>
      <c r="C969" s="29"/>
      <c r="D969" s="29"/>
      <c r="E969" s="29"/>
      <c r="F969" s="29"/>
      <c r="G969" s="29"/>
      <c r="H969" s="29"/>
      <c r="I969" s="29"/>
      <c r="J969" s="29"/>
      <c r="K969" s="29"/>
      <c r="L969" s="29"/>
    </row>
    <row r="970" spans="1:12" ht="15.75" customHeight="1" x14ac:dyDescent="0.2">
      <c r="A970" s="29"/>
      <c r="B970" s="29"/>
      <c r="C970" s="29"/>
      <c r="D970" s="29"/>
      <c r="E970" s="29"/>
      <c r="F970" s="29"/>
      <c r="G970" s="29"/>
      <c r="H970" s="29"/>
      <c r="I970" s="29"/>
      <c r="J970" s="29"/>
      <c r="K970" s="29"/>
      <c r="L970" s="29"/>
    </row>
    <row r="971" spans="1:12" ht="15.75" customHeight="1" x14ac:dyDescent="0.2">
      <c r="A971" s="29"/>
      <c r="B971" s="29"/>
      <c r="C971" s="29"/>
      <c r="D971" s="29"/>
      <c r="E971" s="29"/>
      <c r="F971" s="29"/>
      <c r="G971" s="29"/>
      <c r="H971" s="29"/>
      <c r="I971" s="29"/>
      <c r="J971" s="29"/>
      <c r="K971" s="29"/>
      <c r="L971" s="29"/>
    </row>
    <row r="972" spans="1:12" ht="15.75" customHeight="1" x14ac:dyDescent="0.2">
      <c r="A972" s="29"/>
      <c r="B972" s="29"/>
      <c r="C972" s="29"/>
      <c r="D972" s="29"/>
      <c r="E972" s="29"/>
      <c r="F972" s="29"/>
      <c r="G972" s="29"/>
      <c r="H972" s="29"/>
      <c r="I972" s="29"/>
      <c r="J972" s="29"/>
      <c r="K972" s="29"/>
      <c r="L972" s="29"/>
    </row>
    <row r="973" spans="1:12" ht="15.75" customHeight="1" x14ac:dyDescent="0.2">
      <c r="A973" s="29"/>
      <c r="B973" s="29"/>
      <c r="C973" s="29"/>
      <c r="D973" s="29"/>
      <c r="E973" s="29"/>
      <c r="F973" s="29"/>
      <c r="G973" s="29"/>
      <c r="H973" s="29"/>
      <c r="I973" s="29"/>
      <c r="J973" s="29"/>
      <c r="K973" s="29"/>
      <c r="L973" s="29"/>
    </row>
    <row r="974" spans="1:12" ht="15.75" customHeight="1" x14ac:dyDescent="0.2">
      <c r="A974" s="29"/>
      <c r="B974" s="29"/>
      <c r="C974" s="29"/>
      <c r="D974" s="29"/>
      <c r="E974" s="29"/>
      <c r="F974" s="29"/>
      <c r="G974" s="29"/>
      <c r="H974" s="29"/>
      <c r="I974" s="29"/>
      <c r="J974" s="29"/>
      <c r="K974" s="29"/>
      <c r="L974" s="29"/>
    </row>
    <row r="975" spans="1:12" ht="15.75" customHeight="1" x14ac:dyDescent="0.2">
      <c r="A975" s="29"/>
      <c r="B975" s="29"/>
      <c r="C975" s="29"/>
      <c r="D975" s="29"/>
      <c r="E975" s="29"/>
      <c r="F975" s="29"/>
      <c r="G975" s="29"/>
      <c r="H975" s="29"/>
      <c r="I975" s="29"/>
      <c r="J975" s="29"/>
      <c r="K975" s="29"/>
      <c r="L975" s="29"/>
    </row>
    <row r="976" spans="1:12" ht="15.75" customHeight="1" x14ac:dyDescent="0.2">
      <c r="A976" s="29"/>
      <c r="B976" s="29"/>
      <c r="C976" s="29"/>
      <c r="D976" s="29"/>
      <c r="E976" s="29"/>
      <c r="F976" s="29"/>
      <c r="G976" s="29"/>
      <c r="H976" s="29"/>
      <c r="I976" s="29"/>
      <c r="J976" s="29"/>
      <c r="K976" s="29"/>
      <c r="L976" s="29"/>
    </row>
    <row r="977" spans="1:12" ht="15.75" customHeight="1" x14ac:dyDescent="0.2">
      <c r="A977" s="29"/>
      <c r="B977" s="29"/>
      <c r="C977" s="29"/>
      <c r="D977" s="29"/>
      <c r="E977" s="29"/>
      <c r="F977" s="29"/>
      <c r="G977" s="29"/>
      <c r="H977" s="29"/>
      <c r="I977" s="29"/>
      <c r="J977" s="29"/>
      <c r="K977" s="29"/>
      <c r="L977" s="29"/>
    </row>
    <row r="978" spans="1:12" ht="15.75" customHeight="1" x14ac:dyDescent="0.2">
      <c r="A978" s="29"/>
      <c r="B978" s="29"/>
      <c r="C978" s="29"/>
      <c r="D978" s="29"/>
      <c r="E978" s="29"/>
      <c r="F978" s="29"/>
      <c r="G978" s="29"/>
      <c r="H978" s="29"/>
      <c r="I978" s="29"/>
      <c r="J978" s="29"/>
      <c r="K978" s="29"/>
      <c r="L978" s="29"/>
    </row>
    <row r="979" spans="1:12" ht="15.75" customHeight="1" x14ac:dyDescent="0.2">
      <c r="A979" s="29"/>
      <c r="B979" s="29"/>
      <c r="C979" s="29"/>
      <c r="D979" s="29"/>
      <c r="E979" s="29"/>
      <c r="F979" s="29"/>
      <c r="G979" s="29"/>
      <c r="H979" s="29"/>
      <c r="I979" s="29"/>
      <c r="J979" s="29"/>
      <c r="K979" s="29"/>
      <c r="L979" s="29"/>
    </row>
    <row r="980" spans="1:12" ht="15.75" customHeight="1" x14ac:dyDescent="0.2">
      <c r="A980" s="29"/>
      <c r="B980" s="29"/>
      <c r="C980" s="29"/>
      <c r="D980" s="29"/>
      <c r="E980" s="29"/>
      <c r="F980" s="29"/>
      <c r="G980" s="29"/>
      <c r="H980" s="29"/>
      <c r="I980" s="29"/>
      <c r="J980" s="29"/>
      <c r="K980" s="29"/>
      <c r="L980" s="29"/>
    </row>
    <row r="981" spans="1:12" ht="15.75" customHeight="1" x14ac:dyDescent="0.2">
      <c r="A981" s="29"/>
      <c r="B981" s="29"/>
      <c r="C981" s="29"/>
      <c r="D981" s="29"/>
      <c r="E981" s="29"/>
      <c r="F981" s="29"/>
      <c r="G981" s="29"/>
      <c r="H981" s="29"/>
      <c r="I981" s="29"/>
      <c r="J981" s="29"/>
      <c r="K981" s="29"/>
      <c r="L981" s="29"/>
    </row>
    <row r="982" spans="1:12" ht="15.75" customHeight="1" x14ac:dyDescent="0.2">
      <c r="A982" s="29"/>
      <c r="B982" s="29"/>
      <c r="C982" s="29"/>
      <c r="D982" s="29"/>
      <c r="E982" s="29"/>
      <c r="F982" s="29"/>
      <c r="G982" s="29"/>
      <c r="H982" s="29"/>
      <c r="I982" s="29"/>
      <c r="J982" s="29"/>
      <c r="K982" s="29"/>
      <c r="L982" s="29"/>
    </row>
    <row r="983" spans="1:12" ht="15.75" customHeight="1" x14ac:dyDescent="0.2">
      <c r="A983" s="29"/>
      <c r="B983" s="29"/>
      <c r="C983" s="29"/>
      <c r="D983" s="29"/>
      <c r="E983" s="29"/>
      <c r="F983" s="29"/>
      <c r="G983" s="29"/>
      <c r="H983" s="29"/>
      <c r="I983" s="29"/>
      <c r="J983" s="29"/>
      <c r="K983" s="29"/>
      <c r="L983" s="29"/>
    </row>
    <row r="984" spans="1:12" ht="15.75" customHeight="1" x14ac:dyDescent="0.2">
      <c r="A984" s="29"/>
      <c r="B984" s="29"/>
      <c r="C984" s="29"/>
      <c r="D984" s="29"/>
      <c r="E984" s="29"/>
      <c r="F984" s="29"/>
      <c r="G984" s="29"/>
      <c r="H984" s="29"/>
      <c r="I984" s="29"/>
      <c r="J984" s="29"/>
      <c r="K984" s="29"/>
      <c r="L984" s="29"/>
    </row>
    <row r="985" spans="1:12" ht="15.75" customHeight="1" x14ac:dyDescent="0.2">
      <c r="A985" s="29"/>
      <c r="B985" s="29"/>
      <c r="C985" s="29"/>
      <c r="D985" s="29"/>
      <c r="E985" s="29"/>
      <c r="F985" s="29"/>
      <c r="G985" s="29"/>
      <c r="H985" s="29"/>
      <c r="I985" s="29"/>
      <c r="J985" s="29"/>
      <c r="K985" s="29"/>
      <c r="L985" s="29"/>
    </row>
    <row r="986" spans="1:12" ht="15.75" customHeight="1" x14ac:dyDescent="0.2">
      <c r="A986" s="29"/>
      <c r="B986" s="29"/>
      <c r="C986" s="29"/>
      <c r="D986" s="29"/>
      <c r="E986" s="29"/>
      <c r="F986" s="29"/>
      <c r="G986" s="29"/>
      <c r="H986" s="29"/>
      <c r="I986" s="29"/>
      <c r="J986" s="29"/>
      <c r="K986" s="29"/>
      <c r="L986" s="29"/>
    </row>
    <row r="987" spans="1:12" ht="15.75" customHeight="1" x14ac:dyDescent="0.2">
      <c r="A987" s="29"/>
      <c r="B987" s="29"/>
      <c r="C987" s="29"/>
      <c r="D987" s="29"/>
      <c r="E987" s="29"/>
      <c r="F987" s="29"/>
      <c r="G987" s="29"/>
      <c r="H987" s="29"/>
      <c r="I987" s="29"/>
      <c r="J987" s="29"/>
      <c r="K987" s="29"/>
      <c r="L987" s="29"/>
    </row>
    <row r="988" spans="1:12" ht="15.75" customHeight="1" x14ac:dyDescent="0.2">
      <c r="A988" s="29"/>
      <c r="B988" s="29"/>
      <c r="C988" s="29"/>
      <c r="D988" s="29"/>
      <c r="E988" s="29"/>
      <c r="F988" s="29"/>
      <c r="G988" s="29"/>
      <c r="H988" s="29"/>
      <c r="I988" s="29"/>
      <c r="J988" s="29"/>
      <c r="K988" s="29"/>
      <c r="L988" s="29"/>
    </row>
    <row r="989" spans="1:12" ht="15.75" customHeight="1" x14ac:dyDescent="0.2">
      <c r="A989" s="29"/>
      <c r="B989" s="29"/>
      <c r="C989" s="29"/>
      <c r="D989" s="29"/>
      <c r="E989" s="29"/>
      <c r="F989" s="29"/>
      <c r="G989" s="29"/>
      <c r="H989" s="29"/>
      <c r="I989" s="29"/>
      <c r="J989" s="29"/>
      <c r="K989" s="29"/>
      <c r="L989" s="29"/>
    </row>
    <row r="990" spans="1:12" ht="15.75" customHeight="1" x14ac:dyDescent="0.2">
      <c r="A990" s="29"/>
      <c r="B990" s="29"/>
      <c r="C990" s="29"/>
      <c r="D990" s="29"/>
      <c r="E990" s="29"/>
      <c r="F990" s="29"/>
      <c r="G990" s="29"/>
      <c r="H990" s="29"/>
      <c r="I990" s="29"/>
      <c r="J990" s="29"/>
      <c r="K990" s="29"/>
      <c r="L990" s="29"/>
    </row>
    <row r="991" spans="1:12" ht="15.75" customHeight="1" x14ac:dyDescent="0.2">
      <c r="A991" s="29"/>
      <c r="B991" s="29"/>
      <c r="C991" s="29"/>
      <c r="D991" s="29"/>
      <c r="E991" s="29"/>
      <c r="F991" s="29"/>
      <c r="G991" s="29"/>
      <c r="H991" s="29"/>
      <c r="I991" s="29"/>
      <c r="J991" s="29"/>
      <c r="K991" s="29"/>
      <c r="L991" s="29"/>
    </row>
    <row r="992" spans="1:12" ht="15.75" customHeight="1" x14ac:dyDescent="0.2">
      <c r="A992" s="29"/>
      <c r="B992" s="29"/>
      <c r="C992" s="29"/>
      <c r="D992" s="29"/>
      <c r="E992" s="29"/>
      <c r="F992" s="29"/>
      <c r="G992" s="29"/>
      <c r="H992" s="29"/>
      <c r="I992" s="29"/>
      <c r="J992" s="29"/>
      <c r="K992" s="29"/>
      <c r="L992" s="29"/>
    </row>
    <row r="993" spans="1:12" ht="15.75" customHeight="1" x14ac:dyDescent="0.2">
      <c r="A993" s="29"/>
      <c r="B993" s="29"/>
      <c r="C993" s="29"/>
      <c r="D993" s="29"/>
      <c r="E993" s="29"/>
      <c r="F993" s="29"/>
      <c r="G993" s="29"/>
      <c r="H993" s="29"/>
      <c r="I993" s="29"/>
      <c r="J993" s="29"/>
      <c r="K993" s="29"/>
      <c r="L993" s="29"/>
    </row>
    <row r="994" spans="1:12" ht="15.75" customHeight="1" x14ac:dyDescent="0.2">
      <c r="A994" s="29"/>
      <c r="B994" s="29"/>
      <c r="C994" s="29"/>
      <c r="D994" s="29"/>
      <c r="E994" s="29"/>
      <c r="F994" s="29"/>
      <c r="G994" s="29"/>
      <c r="H994" s="29"/>
      <c r="I994" s="29"/>
      <c r="J994" s="29"/>
      <c r="K994" s="29"/>
      <c r="L994" s="29"/>
    </row>
    <row r="995" spans="1:12" ht="15.75" customHeight="1" x14ac:dyDescent="0.2">
      <c r="A995" s="29"/>
      <c r="B995" s="29"/>
      <c r="C995" s="29"/>
      <c r="D995" s="29"/>
      <c r="E995" s="29"/>
      <c r="F995" s="29"/>
      <c r="G995" s="29"/>
      <c r="H995" s="29"/>
      <c r="I995" s="29"/>
      <c r="J995" s="29"/>
      <c r="K995" s="29"/>
      <c r="L995" s="29"/>
    </row>
    <row r="996" spans="1:12" ht="15.75" customHeight="1" x14ac:dyDescent="0.2">
      <c r="A996" s="29"/>
      <c r="B996" s="29"/>
      <c r="C996" s="29"/>
      <c r="D996" s="29"/>
      <c r="E996" s="29"/>
      <c r="F996" s="29"/>
      <c r="G996" s="29"/>
      <c r="H996" s="29"/>
      <c r="I996" s="29"/>
      <c r="J996" s="29"/>
      <c r="K996" s="29"/>
      <c r="L996" s="29"/>
    </row>
    <row r="997" spans="1:12" ht="15.75" customHeight="1" x14ac:dyDescent="0.2">
      <c r="A997" s="29"/>
      <c r="B997" s="29"/>
      <c r="C997" s="29"/>
      <c r="D997" s="29"/>
      <c r="E997" s="29"/>
      <c r="F997" s="29"/>
      <c r="G997" s="29"/>
      <c r="H997" s="29"/>
      <c r="I997" s="29"/>
      <c r="J997" s="29"/>
      <c r="K997" s="29"/>
      <c r="L997" s="29"/>
    </row>
    <row r="998" spans="1:12" ht="15.75" customHeight="1" x14ac:dyDescent="0.2">
      <c r="A998" s="29"/>
      <c r="B998" s="29"/>
      <c r="C998" s="29"/>
      <c r="D998" s="29"/>
      <c r="E998" s="29"/>
      <c r="F998" s="29"/>
      <c r="G998" s="29"/>
      <c r="H998" s="29"/>
      <c r="I998" s="29"/>
      <c r="J998" s="29"/>
      <c r="K998" s="29"/>
      <c r="L998" s="29"/>
    </row>
    <row r="999" spans="1:12" ht="15.75" customHeight="1" x14ac:dyDescent="0.2">
      <c r="A999" s="29"/>
      <c r="B999" s="29"/>
      <c r="C999" s="29"/>
      <c r="D999" s="29"/>
      <c r="E999" s="29"/>
      <c r="F999" s="29"/>
      <c r="G999" s="29"/>
      <c r="H999" s="29"/>
      <c r="I999" s="29"/>
      <c r="J999" s="29"/>
      <c r="K999" s="29"/>
      <c r="L999" s="29"/>
    </row>
    <row r="1000" spans="1:12" ht="15.75" customHeight="1" x14ac:dyDescent="0.2">
      <c r="A1000" s="29"/>
      <c r="B1000" s="29"/>
      <c r="C1000" s="29"/>
      <c r="D1000" s="29"/>
      <c r="E1000" s="29"/>
      <c r="F1000" s="29"/>
      <c r="G1000" s="29"/>
      <c r="H1000" s="29"/>
      <c r="I1000" s="29"/>
      <c r="J1000" s="29"/>
      <c r="K1000" s="29"/>
      <c r="L1000" s="29"/>
    </row>
  </sheetData>
  <mergeCells count="28">
    <mergeCell ref="K11:L11"/>
    <mergeCell ref="H17:L17"/>
    <mergeCell ref="H6:I6"/>
    <mergeCell ref="K6:L6"/>
    <mergeCell ref="H9:I9"/>
    <mergeCell ref="K9:L9"/>
    <mergeCell ref="H10:I10"/>
    <mergeCell ref="K10:L10"/>
    <mergeCell ref="H11:I11"/>
    <mergeCell ref="B6:C6"/>
    <mergeCell ref="E11:F11"/>
    <mergeCell ref="A17:F17"/>
    <mergeCell ref="A32:F32"/>
    <mergeCell ref="E5:F5"/>
    <mergeCell ref="E6:F6"/>
    <mergeCell ref="B9:C9"/>
    <mergeCell ref="E9:F9"/>
    <mergeCell ref="B10:C10"/>
    <mergeCell ref="E10:F10"/>
    <mergeCell ref="B11:C11"/>
    <mergeCell ref="K4:L4"/>
    <mergeCell ref="K5:L5"/>
    <mergeCell ref="A1:M1"/>
    <mergeCell ref="B4:C4"/>
    <mergeCell ref="E4:F4"/>
    <mergeCell ref="H4:I4"/>
    <mergeCell ref="B5:C5"/>
    <mergeCell ref="H5:I5"/>
  </mergeCells>
  <conditionalFormatting sqref="C19:C29">
    <cfRule type="expression" dxfId="15" priority="1">
      <formula>C19&gt;=0.9</formula>
    </cfRule>
    <cfRule type="expression" dxfId="14" priority="2">
      <formula>AND(C19&gt;=0.7,C19&lt;0.9)</formula>
    </cfRule>
    <cfRule type="expression" dxfId="13" priority="3">
      <formula>AND(C19&gt;0,C19&lt;0.7)</formula>
    </cfRule>
  </conditionalFormatting>
  <pageMargins left="0.75" right="0.75" top="1" bottom="1" header="0" footer="0"/>
  <pageSetup paperSize="9" orientation="portrait"/>
  <headerFooter>
    <oddFooter>&amp;C This template is brought to you by Chorus  |  www.choruslearning.co.uk  |  Training • Compliance • Competence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E3A6B"/>
  </sheetPr>
  <dimension ref="A1:O1000"/>
  <sheetViews>
    <sheetView showGridLines="0" workbookViewId="0">
      <pane ySplit="3" topLeftCell="A4" activePane="bottomLeft" state="frozen"/>
      <selection pane="bottomLeft" activeCell="P1" sqref="P1:XFD1048576"/>
    </sheetView>
  </sheetViews>
  <sheetFormatPr baseColWidth="10" defaultColWidth="0" defaultRowHeight="15" customHeight="1" x14ac:dyDescent="0.2"/>
  <cols>
    <col min="1" max="1" width="12" customWidth="1"/>
    <col min="2" max="2" width="18" customWidth="1"/>
    <col min="3" max="4" width="16" customWidth="1"/>
    <col min="5" max="5" width="22" customWidth="1"/>
    <col min="6" max="6" width="30" customWidth="1"/>
    <col min="7" max="7" width="12" customWidth="1"/>
    <col min="8" max="8" width="22" customWidth="1"/>
    <col min="9" max="9" width="24.33203125" customWidth="1"/>
    <col min="10" max="11" width="14" customWidth="1"/>
    <col min="12" max="12" width="30" customWidth="1"/>
    <col min="13" max="13" width="20" customWidth="1"/>
    <col min="14" max="14" width="16" customWidth="1"/>
    <col min="15" max="15" width="10" customWidth="1"/>
    <col min="16" max="16384" width="14.5" hidden="1"/>
  </cols>
  <sheetData>
    <row r="1" spans="1:15" ht="43.5" customHeight="1" x14ac:dyDescent="0.2">
      <c r="A1" s="115" t="s">
        <v>108</v>
      </c>
      <c r="B1" s="105"/>
      <c r="C1" s="105"/>
      <c r="D1" s="105"/>
      <c r="E1" s="105"/>
      <c r="F1" s="105"/>
      <c r="G1" s="105"/>
      <c r="H1" s="105"/>
      <c r="I1" s="105"/>
      <c r="J1" s="105"/>
      <c r="K1" s="105"/>
      <c r="L1" s="105"/>
      <c r="M1" s="105"/>
      <c r="N1" s="105"/>
      <c r="O1" s="107"/>
    </row>
    <row r="2" spans="1:15" ht="18" customHeight="1" x14ac:dyDescent="0.2">
      <c r="A2" s="122" t="s">
        <v>111</v>
      </c>
      <c r="B2" s="105"/>
      <c r="C2" s="105"/>
      <c r="D2" s="105"/>
      <c r="E2" s="105"/>
      <c r="F2" s="105"/>
      <c r="G2" s="105"/>
      <c r="H2" s="105"/>
      <c r="I2" s="105"/>
      <c r="J2" s="105"/>
      <c r="K2" s="105"/>
      <c r="L2" s="105"/>
      <c r="M2" s="105"/>
      <c r="N2" s="105"/>
      <c r="O2" s="107"/>
    </row>
    <row r="3" spans="1:15" ht="31.5" customHeight="1" x14ac:dyDescent="0.2">
      <c r="A3" s="20" t="s">
        <v>114</v>
      </c>
      <c r="B3" s="20" t="s">
        <v>65</v>
      </c>
      <c r="C3" s="20" t="s">
        <v>66</v>
      </c>
      <c r="D3" s="20" t="s">
        <v>7</v>
      </c>
      <c r="E3" s="20" t="s">
        <v>67</v>
      </c>
      <c r="F3" s="20" t="s">
        <v>68</v>
      </c>
      <c r="G3" s="20" t="s">
        <v>115</v>
      </c>
      <c r="H3" s="20" t="s">
        <v>116</v>
      </c>
      <c r="I3" s="20" t="s">
        <v>117</v>
      </c>
      <c r="J3" s="20" t="s">
        <v>118</v>
      </c>
      <c r="K3" s="20" t="s">
        <v>119</v>
      </c>
      <c r="L3" s="20" t="s">
        <v>120</v>
      </c>
      <c r="M3" s="20" t="s">
        <v>121</v>
      </c>
      <c r="N3" s="20" t="s">
        <v>122</v>
      </c>
      <c r="O3" s="20" t="s">
        <v>123</v>
      </c>
    </row>
    <row r="4" spans="1:15" ht="15.75" customHeight="1" x14ac:dyDescent="0.2">
      <c r="A4" s="24" t="s">
        <v>77</v>
      </c>
      <c r="B4" s="26" t="s">
        <v>78</v>
      </c>
      <c r="C4" s="26" t="s">
        <v>80</v>
      </c>
      <c r="D4" s="33" t="s">
        <v>74</v>
      </c>
      <c r="E4" s="26" t="s">
        <v>100</v>
      </c>
      <c r="F4" s="26" t="s">
        <v>101</v>
      </c>
      <c r="G4" s="24" t="s">
        <v>124</v>
      </c>
      <c r="H4" s="24" t="s">
        <v>104</v>
      </c>
      <c r="I4" s="24" t="s">
        <v>103</v>
      </c>
      <c r="J4" s="24" t="s">
        <v>125</v>
      </c>
      <c r="K4" s="24" t="s">
        <v>126</v>
      </c>
      <c r="L4" s="26" t="s">
        <v>127</v>
      </c>
      <c r="M4" s="24" t="s">
        <v>128</v>
      </c>
      <c r="N4" s="24" t="s">
        <v>129</v>
      </c>
      <c r="O4" s="24" t="s">
        <v>130</v>
      </c>
    </row>
    <row r="5" spans="1:15" ht="15.75" customHeight="1" x14ac:dyDescent="0.2">
      <c r="A5" s="36" t="s">
        <v>131</v>
      </c>
      <c r="B5" s="37" t="s">
        <v>132</v>
      </c>
      <c r="C5" s="37" t="s">
        <v>133</v>
      </c>
      <c r="D5" s="36" t="s">
        <v>134</v>
      </c>
      <c r="E5" s="37" t="s">
        <v>135</v>
      </c>
      <c r="F5" s="37" t="s">
        <v>136</v>
      </c>
      <c r="G5" s="36" t="s">
        <v>137</v>
      </c>
      <c r="H5" s="36" t="s">
        <v>138</v>
      </c>
      <c r="I5" s="36" t="s">
        <v>139</v>
      </c>
      <c r="J5" s="36" t="s">
        <v>140</v>
      </c>
      <c r="K5" s="36"/>
      <c r="L5" s="37" t="s">
        <v>142</v>
      </c>
      <c r="M5" s="36" t="s">
        <v>143</v>
      </c>
      <c r="N5" s="36" t="s">
        <v>144</v>
      </c>
      <c r="O5" s="36" t="s">
        <v>130</v>
      </c>
    </row>
    <row r="6" spans="1:15" ht="15.75" customHeight="1" x14ac:dyDescent="0.2">
      <c r="A6" s="40" t="s">
        <v>145</v>
      </c>
      <c r="B6" s="41" t="s">
        <v>146</v>
      </c>
      <c r="C6" s="41" t="s">
        <v>147</v>
      </c>
      <c r="D6" s="40" t="s">
        <v>134</v>
      </c>
      <c r="E6" s="41" t="s">
        <v>148</v>
      </c>
      <c r="F6" s="41" t="s">
        <v>149</v>
      </c>
      <c r="G6" s="40" t="s">
        <v>137</v>
      </c>
      <c r="H6" s="40" t="s">
        <v>104</v>
      </c>
      <c r="I6" s="40" t="s">
        <v>150</v>
      </c>
      <c r="J6" s="40" t="s">
        <v>151</v>
      </c>
      <c r="K6" s="40"/>
      <c r="L6" s="41" t="s">
        <v>152</v>
      </c>
      <c r="M6" s="40" t="s">
        <v>153</v>
      </c>
      <c r="N6" s="40" t="s">
        <v>154</v>
      </c>
      <c r="O6" s="40" t="s">
        <v>130</v>
      </c>
    </row>
    <row r="7" spans="1:15" ht="15.75" customHeight="1" x14ac:dyDescent="0.2">
      <c r="A7" s="36" t="s">
        <v>155</v>
      </c>
      <c r="B7" s="37" t="s">
        <v>156</v>
      </c>
      <c r="C7" s="37" t="s">
        <v>157</v>
      </c>
      <c r="D7" s="36" t="s">
        <v>134</v>
      </c>
      <c r="E7" s="37" t="s">
        <v>135</v>
      </c>
      <c r="F7" s="37" t="s">
        <v>136</v>
      </c>
      <c r="G7" s="36" t="s">
        <v>158</v>
      </c>
      <c r="H7" s="36" t="s">
        <v>159</v>
      </c>
      <c r="I7" s="36" t="s">
        <v>160</v>
      </c>
      <c r="J7" s="36" t="s">
        <v>161</v>
      </c>
      <c r="K7" s="36"/>
      <c r="L7" s="37" t="s">
        <v>162</v>
      </c>
      <c r="M7" s="36" t="s">
        <v>163</v>
      </c>
      <c r="N7" s="36" t="s">
        <v>164</v>
      </c>
      <c r="O7" s="36" t="s">
        <v>130</v>
      </c>
    </row>
    <row r="8" spans="1:15" ht="15.75" customHeight="1" x14ac:dyDescent="0.2">
      <c r="A8" s="40" t="s">
        <v>165</v>
      </c>
      <c r="B8" s="41" t="s">
        <v>166</v>
      </c>
      <c r="C8" s="41" t="s">
        <v>157</v>
      </c>
      <c r="D8" s="40" t="s">
        <v>134</v>
      </c>
      <c r="E8" s="41" t="s">
        <v>167</v>
      </c>
      <c r="F8" s="41" t="s">
        <v>168</v>
      </c>
      <c r="G8" s="40" t="s">
        <v>158</v>
      </c>
      <c r="H8" s="40" t="s">
        <v>169</v>
      </c>
      <c r="I8" s="40" t="s">
        <v>150</v>
      </c>
      <c r="J8" s="40" t="s">
        <v>170</v>
      </c>
      <c r="K8" s="40"/>
      <c r="L8" s="41" t="s">
        <v>171</v>
      </c>
      <c r="M8" s="40" t="s">
        <v>172</v>
      </c>
      <c r="N8" s="40" t="s">
        <v>173</v>
      </c>
      <c r="O8" s="40" t="s">
        <v>130</v>
      </c>
    </row>
    <row r="9" spans="1:15" ht="15.75" customHeight="1" x14ac:dyDescent="0.2">
      <c r="A9" s="24" t="s">
        <v>174</v>
      </c>
      <c r="B9" s="26" t="s">
        <v>175</v>
      </c>
      <c r="C9" s="26" t="s">
        <v>176</v>
      </c>
      <c r="D9" s="33" t="s">
        <v>74</v>
      </c>
      <c r="E9" s="26" t="s">
        <v>135</v>
      </c>
      <c r="F9" s="26" t="s">
        <v>177</v>
      </c>
      <c r="G9" s="24" t="s">
        <v>158</v>
      </c>
      <c r="H9" s="24" t="s">
        <v>178</v>
      </c>
      <c r="I9" s="24" t="s">
        <v>160</v>
      </c>
      <c r="J9" s="24" t="s">
        <v>179</v>
      </c>
      <c r="K9" s="24" t="s">
        <v>180</v>
      </c>
      <c r="L9" s="26" t="s">
        <v>181</v>
      </c>
      <c r="M9" s="24" t="s">
        <v>182</v>
      </c>
      <c r="N9" s="24" t="s">
        <v>183</v>
      </c>
      <c r="O9" s="24" t="s">
        <v>130</v>
      </c>
    </row>
    <row r="10" spans="1:15" ht="15.75" customHeight="1" x14ac:dyDescent="0.2">
      <c r="A10" s="24" t="s">
        <v>184</v>
      </c>
      <c r="B10" s="26" t="s">
        <v>185</v>
      </c>
      <c r="C10" s="26" t="s">
        <v>186</v>
      </c>
      <c r="D10" s="33" t="s">
        <v>74</v>
      </c>
      <c r="E10" s="26" t="s">
        <v>187</v>
      </c>
      <c r="F10" s="26" t="s">
        <v>188</v>
      </c>
      <c r="G10" s="24" t="s">
        <v>189</v>
      </c>
      <c r="H10" s="24" t="s">
        <v>138</v>
      </c>
      <c r="I10" s="24" t="s">
        <v>190</v>
      </c>
      <c r="J10" s="24" t="s">
        <v>191</v>
      </c>
      <c r="K10" s="24" t="s">
        <v>192</v>
      </c>
      <c r="L10" s="26" t="s">
        <v>193</v>
      </c>
      <c r="M10" s="24" t="s">
        <v>194</v>
      </c>
      <c r="N10" s="24" t="s">
        <v>195</v>
      </c>
      <c r="O10" s="24" t="s">
        <v>130</v>
      </c>
    </row>
    <row r="11" spans="1:15" ht="15.75" customHeight="1" x14ac:dyDescent="0.2">
      <c r="A11" s="36" t="s">
        <v>196</v>
      </c>
      <c r="B11" s="37" t="s">
        <v>197</v>
      </c>
      <c r="C11" s="37" t="s">
        <v>198</v>
      </c>
      <c r="D11" s="36" t="s">
        <v>134</v>
      </c>
      <c r="E11" s="37" t="s">
        <v>199</v>
      </c>
      <c r="F11" s="37" t="s">
        <v>200</v>
      </c>
      <c r="G11" s="36" t="s">
        <v>124</v>
      </c>
      <c r="H11" s="36" t="s">
        <v>178</v>
      </c>
      <c r="I11" s="36" t="s">
        <v>201</v>
      </c>
      <c r="J11" s="36" t="s">
        <v>202</v>
      </c>
      <c r="K11" s="36"/>
      <c r="L11" s="37" t="s">
        <v>203</v>
      </c>
      <c r="M11" s="36" t="s">
        <v>204</v>
      </c>
      <c r="N11" s="36" t="s">
        <v>205</v>
      </c>
      <c r="O11" s="36" t="s">
        <v>130</v>
      </c>
    </row>
    <row r="12" spans="1:15" ht="15.75" customHeight="1" x14ac:dyDescent="0.2">
      <c r="A12" s="40" t="s">
        <v>206</v>
      </c>
      <c r="B12" s="41" t="s">
        <v>207</v>
      </c>
      <c r="C12" s="41" t="s">
        <v>176</v>
      </c>
      <c r="D12" s="40" t="s">
        <v>134</v>
      </c>
      <c r="E12" s="41" t="s">
        <v>208</v>
      </c>
      <c r="F12" s="41" t="s">
        <v>209</v>
      </c>
      <c r="G12" s="40" t="s">
        <v>210</v>
      </c>
      <c r="H12" s="40" t="s">
        <v>178</v>
      </c>
      <c r="I12" s="40" t="s">
        <v>201</v>
      </c>
      <c r="J12" s="40" t="s">
        <v>211</v>
      </c>
      <c r="K12" s="40"/>
      <c r="L12" s="41" t="s">
        <v>212</v>
      </c>
      <c r="M12" s="40" t="s">
        <v>213</v>
      </c>
      <c r="N12" s="40" t="s">
        <v>214</v>
      </c>
      <c r="O12" s="40" t="s">
        <v>130</v>
      </c>
    </row>
    <row r="13" spans="1:15" ht="15.75" customHeight="1" x14ac:dyDescent="0.2">
      <c r="A13" s="36" t="s">
        <v>215</v>
      </c>
      <c r="B13" s="37" t="s">
        <v>197</v>
      </c>
      <c r="C13" s="37" t="s">
        <v>216</v>
      </c>
      <c r="D13" s="36" t="s">
        <v>134</v>
      </c>
      <c r="E13" s="37" t="s">
        <v>208</v>
      </c>
      <c r="F13" s="37" t="s">
        <v>217</v>
      </c>
      <c r="G13" s="36" t="s">
        <v>189</v>
      </c>
      <c r="H13" s="36" t="s">
        <v>104</v>
      </c>
      <c r="I13" s="36" t="s">
        <v>218</v>
      </c>
      <c r="J13" s="36" t="s">
        <v>219</v>
      </c>
      <c r="K13" s="36"/>
      <c r="L13" s="37" t="s">
        <v>220</v>
      </c>
      <c r="M13" s="36" t="s">
        <v>221</v>
      </c>
      <c r="N13" s="36" t="s">
        <v>222</v>
      </c>
      <c r="O13" s="36" t="s">
        <v>130</v>
      </c>
    </row>
    <row r="14" spans="1:15" ht="15.75" customHeight="1" x14ac:dyDescent="0.2">
      <c r="A14" s="40" t="s">
        <v>223</v>
      </c>
      <c r="B14" s="41" t="s">
        <v>224</v>
      </c>
      <c r="C14" s="41" t="s">
        <v>186</v>
      </c>
      <c r="D14" s="40" t="s">
        <v>134</v>
      </c>
      <c r="E14" s="41" t="s">
        <v>148</v>
      </c>
      <c r="F14" s="41" t="s">
        <v>225</v>
      </c>
      <c r="G14" s="40" t="s">
        <v>158</v>
      </c>
      <c r="H14" s="40" t="s">
        <v>138</v>
      </c>
      <c r="I14" s="40" t="s">
        <v>160</v>
      </c>
      <c r="J14" s="40" t="s">
        <v>226</v>
      </c>
      <c r="K14" s="40"/>
      <c r="L14" s="41" t="s">
        <v>227</v>
      </c>
      <c r="M14" s="40" t="s">
        <v>228</v>
      </c>
      <c r="N14" s="40" t="s">
        <v>229</v>
      </c>
      <c r="O14" s="40" t="s">
        <v>130</v>
      </c>
    </row>
    <row r="15" spans="1:15" ht="15.75" customHeight="1" x14ac:dyDescent="0.2">
      <c r="A15" s="36" t="s">
        <v>230</v>
      </c>
      <c r="B15" s="37" t="s">
        <v>231</v>
      </c>
      <c r="C15" s="37" t="s">
        <v>198</v>
      </c>
      <c r="D15" s="36" t="s">
        <v>134</v>
      </c>
      <c r="E15" s="37" t="s">
        <v>167</v>
      </c>
      <c r="F15" s="37" t="s">
        <v>232</v>
      </c>
      <c r="G15" s="36" t="s">
        <v>210</v>
      </c>
      <c r="H15" s="36" t="s">
        <v>169</v>
      </c>
      <c r="I15" s="36" t="s">
        <v>218</v>
      </c>
      <c r="J15" s="36" t="s">
        <v>233</v>
      </c>
      <c r="K15" s="36"/>
      <c r="L15" s="37" t="s">
        <v>234</v>
      </c>
      <c r="M15" s="36" t="s">
        <v>235</v>
      </c>
      <c r="N15" s="36" t="s">
        <v>236</v>
      </c>
      <c r="O15" s="36" t="s">
        <v>130</v>
      </c>
    </row>
    <row r="16" spans="1:15" ht="15.75" customHeight="1" x14ac:dyDescent="0.2">
      <c r="A16" s="40" t="s">
        <v>237</v>
      </c>
      <c r="B16" s="41" t="s">
        <v>238</v>
      </c>
      <c r="C16" s="41" t="s">
        <v>239</v>
      </c>
      <c r="D16" s="40" t="s">
        <v>134</v>
      </c>
      <c r="E16" s="41" t="s">
        <v>240</v>
      </c>
      <c r="F16" s="41" t="s">
        <v>241</v>
      </c>
      <c r="G16" s="40" t="s">
        <v>210</v>
      </c>
      <c r="H16" s="40" t="s">
        <v>242</v>
      </c>
      <c r="I16" s="40" t="s">
        <v>201</v>
      </c>
      <c r="J16" s="40" t="s">
        <v>243</v>
      </c>
      <c r="K16" s="40"/>
      <c r="L16" s="41" t="s">
        <v>244</v>
      </c>
      <c r="M16" s="40" t="s">
        <v>245</v>
      </c>
      <c r="N16" s="40" t="s">
        <v>246</v>
      </c>
      <c r="O16" s="40" t="s">
        <v>130</v>
      </c>
    </row>
    <row r="17" spans="1:15" ht="15.75" customHeight="1" x14ac:dyDescent="0.2">
      <c r="A17" s="24" t="s">
        <v>247</v>
      </c>
      <c r="B17" s="26" t="s">
        <v>248</v>
      </c>
      <c r="C17" s="26" t="s">
        <v>249</v>
      </c>
      <c r="D17" s="33" t="s">
        <v>74</v>
      </c>
      <c r="E17" s="26" t="s">
        <v>199</v>
      </c>
      <c r="F17" s="26" t="s">
        <v>250</v>
      </c>
      <c r="G17" s="24" t="s">
        <v>158</v>
      </c>
      <c r="H17" s="24" t="s">
        <v>104</v>
      </c>
      <c r="I17" s="24" t="s">
        <v>160</v>
      </c>
      <c r="J17" s="24" t="s">
        <v>251</v>
      </c>
      <c r="K17" s="24" t="s">
        <v>252</v>
      </c>
      <c r="L17" s="26" t="s">
        <v>253</v>
      </c>
      <c r="M17" s="24" t="s">
        <v>254</v>
      </c>
      <c r="N17" s="24" t="s">
        <v>255</v>
      </c>
      <c r="O17" s="24" t="s">
        <v>130</v>
      </c>
    </row>
    <row r="18" spans="1:15" ht="15.75" customHeight="1" x14ac:dyDescent="0.2">
      <c r="A18" s="40" t="s">
        <v>256</v>
      </c>
      <c r="B18" s="41" t="s">
        <v>132</v>
      </c>
      <c r="C18" s="41" t="s">
        <v>257</v>
      </c>
      <c r="D18" s="40" t="s">
        <v>134</v>
      </c>
      <c r="E18" s="41" t="s">
        <v>199</v>
      </c>
      <c r="F18" s="41" t="s">
        <v>258</v>
      </c>
      <c r="G18" s="40" t="s">
        <v>124</v>
      </c>
      <c r="H18" s="40" t="s">
        <v>104</v>
      </c>
      <c r="I18" s="40" t="s">
        <v>103</v>
      </c>
      <c r="J18" s="40" t="s">
        <v>259</v>
      </c>
      <c r="K18" s="40"/>
      <c r="L18" s="41" t="s">
        <v>260</v>
      </c>
      <c r="M18" s="40" t="s">
        <v>261</v>
      </c>
      <c r="N18" s="40" t="s">
        <v>262</v>
      </c>
      <c r="O18" s="40" t="s">
        <v>130</v>
      </c>
    </row>
    <row r="19" spans="1:15" ht="15.75" customHeight="1" x14ac:dyDescent="0.2">
      <c r="A19" s="36" t="s">
        <v>263</v>
      </c>
      <c r="B19" s="37" t="s">
        <v>264</v>
      </c>
      <c r="C19" s="37" t="s">
        <v>265</v>
      </c>
      <c r="D19" s="36" t="s">
        <v>134</v>
      </c>
      <c r="E19" s="37" t="s">
        <v>100</v>
      </c>
      <c r="F19" s="37" t="s">
        <v>266</v>
      </c>
      <c r="G19" s="36" t="s">
        <v>158</v>
      </c>
      <c r="H19" s="36" t="s">
        <v>104</v>
      </c>
      <c r="I19" s="36" t="s">
        <v>160</v>
      </c>
      <c r="J19" s="36" t="s">
        <v>267</v>
      </c>
      <c r="K19" s="36"/>
      <c r="L19" s="37" t="s">
        <v>268</v>
      </c>
      <c r="M19" s="36" t="s">
        <v>269</v>
      </c>
      <c r="N19" s="36" t="s">
        <v>270</v>
      </c>
      <c r="O19" s="36" t="s">
        <v>130</v>
      </c>
    </row>
    <row r="20" spans="1:15" ht="15.75" customHeight="1" x14ac:dyDescent="0.2">
      <c r="A20" s="40" t="s">
        <v>271</v>
      </c>
      <c r="B20" s="41" t="s">
        <v>238</v>
      </c>
      <c r="C20" s="41" t="s">
        <v>272</v>
      </c>
      <c r="D20" s="40" t="s">
        <v>134</v>
      </c>
      <c r="E20" s="41" t="s">
        <v>148</v>
      </c>
      <c r="F20" s="41" t="s">
        <v>273</v>
      </c>
      <c r="G20" s="40" t="s">
        <v>210</v>
      </c>
      <c r="H20" s="40" t="s">
        <v>104</v>
      </c>
      <c r="I20" s="40" t="s">
        <v>139</v>
      </c>
      <c r="J20" s="40" t="s">
        <v>274</v>
      </c>
      <c r="K20" s="40"/>
      <c r="L20" s="41" t="s">
        <v>275</v>
      </c>
      <c r="M20" s="40" t="s">
        <v>276</v>
      </c>
      <c r="N20" s="40" t="s">
        <v>277</v>
      </c>
      <c r="O20" s="40" t="s">
        <v>130</v>
      </c>
    </row>
    <row r="21" spans="1:15" ht="15.75" customHeight="1" x14ac:dyDescent="0.2">
      <c r="A21" s="36" t="s">
        <v>278</v>
      </c>
      <c r="B21" s="37" t="s">
        <v>185</v>
      </c>
      <c r="C21" s="37" t="s">
        <v>279</v>
      </c>
      <c r="D21" s="36" t="s">
        <v>134</v>
      </c>
      <c r="E21" s="37" t="s">
        <v>148</v>
      </c>
      <c r="F21" s="37" t="s">
        <v>280</v>
      </c>
      <c r="G21" s="36" t="s">
        <v>124</v>
      </c>
      <c r="H21" s="36" t="s">
        <v>169</v>
      </c>
      <c r="I21" s="36" t="s">
        <v>103</v>
      </c>
      <c r="J21" s="36" t="s">
        <v>281</v>
      </c>
      <c r="K21" s="36"/>
      <c r="L21" s="37" t="s">
        <v>282</v>
      </c>
      <c r="M21" s="36" t="s">
        <v>283</v>
      </c>
      <c r="N21" s="36" t="s">
        <v>284</v>
      </c>
      <c r="O21" s="36" t="s">
        <v>130</v>
      </c>
    </row>
    <row r="22" spans="1:15" ht="15.75" customHeight="1" x14ac:dyDescent="0.2">
      <c r="A22" s="40" t="s">
        <v>285</v>
      </c>
      <c r="B22" s="41" t="s">
        <v>286</v>
      </c>
      <c r="C22" s="41" t="s">
        <v>287</v>
      </c>
      <c r="D22" s="40" t="s">
        <v>134</v>
      </c>
      <c r="E22" s="41" t="s">
        <v>135</v>
      </c>
      <c r="F22" s="41" t="s">
        <v>177</v>
      </c>
      <c r="G22" s="40" t="s">
        <v>189</v>
      </c>
      <c r="H22" s="40" t="s">
        <v>178</v>
      </c>
      <c r="I22" s="40" t="s">
        <v>139</v>
      </c>
      <c r="J22" s="40" t="s">
        <v>288</v>
      </c>
      <c r="K22" s="40"/>
      <c r="L22" s="41" t="s">
        <v>289</v>
      </c>
      <c r="M22" s="40" t="s">
        <v>290</v>
      </c>
      <c r="N22" s="40" t="s">
        <v>291</v>
      </c>
      <c r="O22" s="40" t="s">
        <v>130</v>
      </c>
    </row>
    <row r="23" spans="1:15" ht="15.75" customHeight="1" x14ac:dyDescent="0.2">
      <c r="A23" s="24" t="s">
        <v>292</v>
      </c>
      <c r="B23" s="26" t="s">
        <v>156</v>
      </c>
      <c r="C23" s="26" t="s">
        <v>293</v>
      </c>
      <c r="D23" s="33" t="s">
        <v>74</v>
      </c>
      <c r="E23" s="26" t="s">
        <v>135</v>
      </c>
      <c r="F23" s="26" t="s">
        <v>177</v>
      </c>
      <c r="G23" s="24" t="s">
        <v>124</v>
      </c>
      <c r="H23" s="24" t="s">
        <v>104</v>
      </c>
      <c r="I23" s="24" t="s">
        <v>160</v>
      </c>
      <c r="J23" s="24" t="s">
        <v>294</v>
      </c>
      <c r="K23" s="24" t="s">
        <v>295</v>
      </c>
      <c r="L23" s="26" t="s">
        <v>296</v>
      </c>
      <c r="M23" s="24" t="s">
        <v>297</v>
      </c>
      <c r="N23" s="24" t="s">
        <v>298</v>
      </c>
      <c r="O23" s="24" t="s">
        <v>130</v>
      </c>
    </row>
    <row r="24" spans="1:15" ht="15.75" customHeight="1" x14ac:dyDescent="0.2">
      <c r="A24" s="40" t="s">
        <v>300</v>
      </c>
      <c r="B24" s="41" t="s">
        <v>301</v>
      </c>
      <c r="C24" s="41" t="s">
        <v>302</v>
      </c>
      <c r="D24" s="40" t="s">
        <v>134</v>
      </c>
      <c r="E24" s="41" t="s">
        <v>199</v>
      </c>
      <c r="F24" s="41" t="s">
        <v>250</v>
      </c>
      <c r="G24" s="40" t="s">
        <v>158</v>
      </c>
      <c r="H24" s="40" t="s">
        <v>138</v>
      </c>
      <c r="I24" s="40" t="s">
        <v>160</v>
      </c>
      <c r="J24" s="40" t="s">
        <v>303</v>
      </c>
      <c r="K24" s="40"/>
      <c r="L24" s="41" t="s">
        <v>305</v>
      </c>
      <c r="M24" s="40" t="s">
        <v>306</v>
      </c>
      <c r="N24" s="40" t="s">
        <v>307</v>
      </c>
      <c r="O24" s="40" t="s">
        <v>130</v>
      </c>
    </row>
    <row r="25" spans="1:15" ht="15.75" customHeight="1" x14ac:dyDescent="0.2">
      <c r="A25" s="36" t="s">
        <v>308</v>
      </c>
      <c r="B25" s="37" t="s">
        <v>309</v>
      </c>
      <c r="C25" s="37" t="s">
        <v>272</v>
      </c>
      <c r="D25" s="36" t="s">
        <v>134</v>
      </c>
      <c r="E25" s="37" t="s">
        <v>148</v>
      </c>
      <c r="F25" s="37" t="s">
        <v>273</v>
      </c>
      <c r="G25" s="36" t="s">
        <v>210</v>
      </c>
      <c r="H25" s="36" t="s">
        <v>104</v>
      </c>
      <c r="I25" s="36" t="s">
        <v>201</v>
      </c>
      <c r="J25" s="36" t="s">
        <v>312</v>
      </c>
      <c r="K25" s="36"/>
      <c r="L25" s="37" t="s">
        <v>314</v>
      </c>
      <c r="M25" s="36" t="s">
        <v>316</v>
      </c>
      <c r="N25" s="36" t="s">
        <v>318</v>
      </c>
      <c r="O25" s="36" t="s">
        <v>130</v>
      </c>
    </row>
    <row r="26" spans="1:15" ht="15.75" customHeight="1" x14ac:dyDescent="0.2">
      <c r="A26" s="40" t="s">
        <v>321</v>
      </c>
      <c r="B26" s="41" t="s">
        <v>238</v>
      </c>
      <c r="C26" s="41" t="s">
        <v>323</v>
      </c>
      <c r="D26" s="40" t="s">
        <v>134</v>
      </c>
      <c r="E26" s="41" t="s">
        <v>167</v>
      </c>
      <c r="F26" s="41" t="s">
        <v>168</v>
      </c>
      <c r="G26" s="40" t="s">
        <v>210</v>
      </c>
      <c r="H26" s="40" t="s">
        <v>138</v>
      </c>
      <c r="I26" s="40" t="s">
        <v>139</v>
      </c>
      <c r="J26" s="40" t="s">
        <v>324</v>
      </c>
      <c r="K26" s="40"/>
      <c r="L26" s="41" t="s">
        <v>325</v>
      </c>
      <c r="M26" s="40" t="s">
        <v>326</v>
      </c>
      <c r="N26" s="40" t="s">
        <v>327</v>
      </c>
      <c r="O26" s="40" t="s">
        <v>130</v>
      </c>
    </row>
    <row r="27" spans="1:15" ht="15.75" customHeight="1" x14ac:dyDescent="0.2">
      <c r="A27" s="24" t="s">
        <v>328</v>
      </c>
      <c r="B27" s="26" t="s">
        <v>329</v>
      </c>
      <c r="C27" s="26" t="s">
        <v>265</v>
      </c>
      <c r="D27" s="33" t="s">
        <v>74</v>
      </c>
      <c r="E27" s="26" t="s">
        <v>148</v>
      </c>
      <c r="F27" s="26" t="s">
        <v>273</v>
      </c>
      <c r="G27" s="24" t="s">
        <v>158</v>
      </c>
      <c r="H27" s="24" t="s">
        <v>330</v>
      </c>
      <c r="I27" s="24" t="s">
        <v>150</v>
      </c>
      <c r="J27" s="24" t="s">
        <v>331</v>
      </c>
      <c r="K27" s="24" t="s">
        <v>332</v>
      </c>
      <c r="L27" s="26" t="s">
        <v>333</v>
      </c>
      <c r="M27" s="24" t="s">
        <v>334</v>
      </c>
      <c r="N27" s="24" t="s">
        <v>335</v>
      </c>
      <c r="O27" s="24" t="s">
        <v>130</v>
      </c>
    </row>
    <row r="28" spans="1:15" ht="15.75" customHeight="1" x14ac:dyDescent="0.2">
      <c r="A28" s="40" t="s">
        <v>336</v>
      </c>
      <c r="B28" s="41" t="s">
        <v>337</v>
      </c>
      <c r="C28" s="41" t="s">
        <v>80</v>
      </c>
      <c r="D28" s="40" t="s">
        <v>134</v>
      </c>
      <c r="E28" s="41" t="s">
        <v>338</v>
      </c>
      <c r="F28" s="41" t="s">
        <v>339</v>
      </c>
      <c r="G28" s="40" t="s">
        <v>158</v>
      </c>
      <c r="H28" s="40" t="s">
        <v>169</v>
      </c>
      <c r="I28" s="40" t="s">
        <v>218</v>
      </c>
      <c r="J28" s="40" t="s">
        <v>340</v>
      </c>
      <c r="K28" s="40"/>
      <c r="L28" s="41" t="s">
        <v>341</v>
      </c>
      <c r="M28" s="40" t="s">
        <v>342</v>
      </c>
      <c r="N28" s="40" t="s">
        <v>343</v>
      </c>
      <c r="O28" s="40" t="s">
        <v>130</v>
      </c>
    </row>
    <row r="29" spans="1:15" ht="15.75" customHeight="1" x14ac:dyDescent="0.2">
      <c r="A29" s="24" t="s">
        <v>344</v>
      </c>
      <c r="B29" s="26" t="s">
        <v>345</v>
      </c>
      <c r="C29" s="26" t="s">
        <v>287</v>
      </c>
      <c r="D29" s="33" t="s">
        <v>74</v>
      </c>
      <c r="E29" s="26" t="s">
        <v>135</v>
      </c>
      <c r="F29" s="26" t="s">
        <v>136</v>
      </c>
      <c r="G29" s="24" t="s">
        <v>210</v>
      </c>
      <c r="H29" s="24" t="s">
        <v>169</v>
      </c>
      <c r="I29" s="24" t="s">
        <v>103</v>
      </c>
      <c r="J29" s="24" t="s">
        <v>346</v>
      </c>
      <c r="K29" s="24" t="s">
        <v>347</v>
      </c>
      <c r="L29" s="26" t="s">
        <v>348</v>
      </c>
      <c r="M29" s="24" t="s">
        <v>349</v>
      </c>
      <c r="N29" s="24" t="s">
        <v>350</v>
      </c>
      <c r="O29" s="24" t="s">
        <v>130</v>
      </c>
    </row>
    <row r="30" spans="1:15" ht="15.75" customHeight="1" x14ac:dyDescent="0.2">
      <c r="A30" s="40" t="s">
        <v>351</v>
      </c>
      <c r="B30" s="41" t="s">
        <v>352</v>
      </c>
      <c r="C30" s="41" t="s">
        <v>265</v>
      </c>
      <c r="D30" s="40" t="s">
        <v>134</v>
      </c>
      <c r="E30" s="41" t="s">
        <v>353</v>
      </c>
      <c r="F30" s="41" t="s">
        <v>354</v>
      </c>
      <c r="G30" s="40" t="s">
        <v>210</v>
      </c>
      <c r="H30" s="40" t="s">
        <v>355</v>
      </c>
      <c r="I30" s="40" t="s">
        <v>190</v>
      </c>
      <c r="J30" s="40" t="s">
        <v>356</v>
      </c>
      <c r="K30" s="40"/>
      <c r="L30" s="41" t="s">
        <v>357</v>
      </c>
      <c r="M30" s="40" t="s">
        <v>358</v>
      </c>
      <c r="N30" s="40" t="s">
        <v>359</v>
      </c>
      <c r="O30" s="40" t="s">
        <v>130</v>
      </c>
    </row>
    <row r="31" spans="1:15" ht="15.75" customHeight="1" x14ac:dyDescent="0.2">
      <c r="A31" s="36" t="s">
        <v>360</v>
      </c>
      <c r="B31" s="37" t="s">
        <v>166</v>
      </c>
      <c r="C31" s="37" t="s">
        <v>361</v>
      </c>
      <c r="D31" s="36" t="s">
        <v>134</v>
      </c>
      <c r="E31" s="37" t="s">
        <v>353</v>
      </c>
      <c r="F31" s="37" t="s">
        <v>362</v>
      </c>
      <c r="G31" s="36" t="s">
        <v>124</v>
      </c>
      <c r="H31" s="36" t="s">
        <v>355</v>
      </c>
      <c r="I31" s="36" t="s">
        <v>139</v>
      </c>
      <c r="J31" s="36" t="s">
        <v>363</v>
      </c>
      <c r="K31" s="36"/>
      <c r="L31" s="37" t="s">
        <v>364</v>
      </c>
      <c r="M31" s="36" t="s">
        <v>365</v>
      </c>
      <c r="N31" s="36" t="s">
        <v>366</v>
      </c>
      <c r="O31" s="36" t="s">
        <v>130</v>
      </c>
    </row>
    <row r="32" spans="1:15" ht="15.75" customHeight="1" x14ac:dyDescent="0.2">
      <c r="A32" s="40" t="s">
        <v>367</v>
      </c>
      <c r="B32" s="41" t="s">
        <v>248</v>
      </c>
      <c r="C32" s="41" t="s">
        <v>368</v>
      </c>
      <c r="D32" s="40" t="s">
        <v>134</v>
      </c>
      <c r="E32" s="41" t="s">
        <v>353</v>
      </c>
      <c r="F32" s="41" t="s">
        <v>362</v>
      </c>
      <c r="G32" s="40" t="s">
        <v>189</v>
      </c>
      <c r="H32" s="40" t="s">
        <v>355</v>
      </c>
      <c r="I32" s="40" t="s">
        <v>150</v>
      </c>
      <c r="J32" s="40" t="s">
        <v>369</v>
      </c>
      <c r="K32" s="40"/>
      <c r="L32" s="41" t="s">
        <v>370</v>
      </c>
      <c r="M32" s="40" t="s">
        <v>371</v>
      </c>
      <c r="N32" s="40" t="s">
        <v>372</v>
      </c>
      <c r="O32" s="40" t="s">
        <v>130</v>
      </c>
    </row>
    <row r="33" spans="1:15" ht="15.75" customHeight="1" x14ac:dyDescent="0.2">
      <c r="A33" s="36" t="s">
        <v>373</v>
      </c>
      <c r="B33" s="37" t="s">
        <v>374</v>
      </c>
      <c r="C33" s="37" t="s">
        <v>375</v>
      </c>
      <c r="D33" s="36" t="s">
        <v>134</v>
      </c>
      <c r="E33" s="37" t="s">
        <v>100</v>
      </c>
      <c r="F33" s="37" t="s">
        <v>266</v>
      </c>
      <c r="G33" s="36" t="s">
        <v>158</v>
      </c>
      <c r="H33" s="36" t="s">
        <v>169</v>
      </c>
      <c r="I33" s="36" t="s">
        <v>218</v>
      </c>
      <c r="J33" s="36" t="s">
        <v>376</v>
      </c>
      <c r="K33" s="36"/>
      <c r="L33" s="37" t="s">
        <v>377</v>
      </c>
      <c r="M33" s="36" t="s">
        <v>378</v>
      </c>
      <c r="N33" s="36" t="s">
        <v>379</v>
      </c>
      <c r="O33" s="36" t="s">
        <v>130</v>
      </c>
    </row>
    <row r="34" spans="1:15" ht="15.75" customHeight="1" x14ac:dyDescent="0.2">
      <c r="A34" s="40" t="s">
        <v>380</v>
      </c>
      <c r="B34" s="41" t="s">
        <v>175</v>
      </c>
      <c r="C34" s="41" t="s">
        <v>381</v>
      </c>
      <c r="D34" s="40" t="s">
        <v>134</v>
      </c>
      <c r="E34" s="41" t="s">
        <v>208</v>
      </c>
      <c r="F34" s="41" t="s">
        <v>382</v>
      </c>
      <c r="G34" s="40" t="s">
        <v>210</v>
      </c>
      <c r="H34" s="40" t="s">
        <v>330</v>
      </c>
      <c r="I34" s="40" t="s">
        <v>218</v>
      </c>
      <c r="J34" s="40" t="s">
        <v>243</v>
      </c>
      <c r="K34" s="40"/>
      <c r="L34" s="41" t="s">
        <v>383</v>
      </c>
      <c r="M34" s="40" t="s">
        <v>384</v>
      </c>
      <c r="N34" s="40" t="s">
        <v>385</v>
      </c>
      <c r="O34" s="40" t="s">
        <v>130</v>
      </c>
    </row>
    <row r="35" spans="1:15" ht="15.75" customHeight="1" x14ac:dyDescent="0.2">
      <c r="A35" s="24" t="s">
        <v>386</v>
      </c>
      <c r="B35" s="26" t="s">
        <v>387</v>
      </c>
      <c r="C35" s="26" t="s">
        <v>147</v>
      </c>
      <c r="D35" s="33" t="s">
        <v>74</v>
      </c>
      <c r="E35" s="26" t="s">
        <v>353</v>
      </c>
      <c r="F35" s="26" t="s">
        <v>362</v>
      </c>
      <c r="G35" s="24" t="s">
        <v>158</v>
      </c>
      <c r="H35" s="24" t="s">
        <v>138</v>
      </c>
      <c r="I35" s="24" t="s">
        <v>103</v>
      </c>
      <c r="J35" s="24" t="s">
        <v>388</v>
      </c>
      <c r="K35" s="24" t="s">
        <v>389</v>
      </c>
      <c r="L35" s="26" t="s">
        <v>390</v>
      </c>
      <c r="M35" s="24" t="s">
        <v>391</v>
      </c>
      <c r="N35" s="24" t="s">
        <v>392</v>
      </c>
      <c r="O35" s="24" t="s">
        <v>130</v>
      </c>
    </row>
    <row r="36" spans="1:15" ht="15.75" customHeight="1" x14ac:dyDescent="0.2">
      <c r="A36" s="40" t="s">
        <v>393</v>
      </c>
      <c r="B36" s="41" t="s">
        <v>387</v>
      </c>
      <c r="C36" s="41" t="s">
        <v>394</v>
      </c>
      <c r="D36" s="40" t="s">
        <v>134</v>
      </c>
      <c r="E36" s="41" t="s">
        <v>208</v>
      </c>
      <c r="F36" s="41" t="s">
        <v>382</v>
      </c>
      <c r="G36" s="40" t="s">
        <v>158</v>
      </c>
      <c r="H36" s="40" t="s">
        <v>355</v>
      </c>
      <c r="I36" s="40" t="s">
        <v>139</v>
      </c>
      <c r="J36" s="40" t="s">
        <v>395</v>
      </c>
      <c r="K36" s="40"/>
      <c r="L36" s="41" t="s">
        <v>396</v>
      </c>
      <c r="M36" s="40" t="s">
        <v>397</v>
      </c>
      <c r="N36" s="40" t="s">
        <v>398</v>
      </c>
      <c r="O36" s="40" t="s">
        <v>130</v>
      </c>
    </row>
    <row r="37" spans="1:15" ht="15.75" customHeight="1" x14ac:dyDescent="0.2">
      <c r="A37" s="36" t="s">
        <v>399</v>
      </c>
      <c r="B37" s="37" t="s">
        <v>197</v>
      </c>
      <c r="C37" s="37" t="s">
        <v>279</v>
      </c>
      <c r="D37" s="36" t="s">
        <v>134</v>
      </c>
      <c r="E37" s="37" t="s">
        <v>400</v>
      </c>
      <c r="F37" s="37" t="s">
        <v>401</v>
      </c>
      <c r="G37" s="36" t="s">
        <v>189</v>
      </c>
      <c r="H37" s="36" t="s">
        <v>104</v>
      </c>
      <c r="I37" s="36" t="s">
        <v>218</v>
      </c>
      <c r="J37" s="36" t="s">
        <v>402</v>
      </c>
      <c r="K37" s="36"/>
      <c r="L37" s="37" t="s">
        <v>403</v>
      </c>
      <c r="M37" s="36" t="s">
        <v>404</v>
      </c>
      <c r="N37" s="36" t="s">
        <v>405</v>
      </c>
      <c r="O37" s="36" t="s">
        <v>130</v>
      </c>
    </row>
    <row r="38" spans="1:15" ht="15.75" customHeight="1" x14ac:dyDescent="0.2">
      <c r="A38" s="24" t="s">
        <v>406</v>
      </c>
      <c r="B38" s="26" t="s">
        <v>407</v>
      </c>
      <c r="C38" s="26" t="s">
        <v>408</v>
      </c>
      <c r="D38" s="33" t="s">
        <v>74</v>
      </c>
      <c r="E38" s="26" t="s">
        <v>100</v>
      </c>
      <c r="F38" s="26" t="s">
        <v>409</v>
      </c>
      <c r="G38" s="24" t="s">
        <v>189</v>
      </c>
      <c r="H38" s="24" t="s">
        <v>242</v>
      </c>
      <c r="I38" s="24" t="s">
        <v>201</v>
      </c>
      <c r="J38" s="24" t="s">
        <v>410</v>
      </c>
      <c r="K38" s="24" t="s">
        <v>411</v>
      </c>
      <c r="L38" s="26" t="s">
        <v>412</v>
      </c>
      <c r="M38" s="24" t="s">
        <v>413</v>
      </c>
      <c r="N38" s="24" t="s">
        <v>414</v>
      </c>
      <c r="O38" s="24" t="s">
        <v>130</v>
      </c>
    </row>
    <row r="39" spans="1:15" ht="15.75" customHeight="1" x14ac:dyDescent="0.2">
      <c r="A39" s="24" t="s">
        <v>415</v>
      </c>
      <c r="B39" s="26" t="s">
        <v>146</v>
      </c>
      <c r="C39" s="26" t="s">
        <v>416</v>
      </c>
      <c r="D39" s="33" t="s">
        <v>74</v>
      </c>
      <c r="E39" s="26" t="s">
        <v>400</v>
      </c>
      <c r="F39" s="26" t="s">
        <v>401</v>
      </c>
      <c r="G39" s="24" t="s">
        <v>189</v>
      </c>
      <c r="H39" s="24" t="s">
        <v>169</v>
      </c>
      <c r="I39" s="24" t="s">
        <v>417</v>
      </c>
      <c r="J39" s="24" t="s">
        <v>418</v>
      </c>
      <c r="K39" s="24" t="s">
        <v>419</v>
      </c>
      <c r="L39" s="26" t="s">
        <v>420</v>
      </c>
      <c r="M39" s="24" t="s">
        <v>421</v>
      </c>
      <c r="N39" s="24" t="s">
        <v>422</v>
      </c>
      <c r="O39" s="24" t="s">
        <v>130</v>
      </c>
    </row>
    <row r="40" spans="1:15" ht="15.75" customHeight="1" x14ac:dyDescent="0.2">
      <c r="A40" s="40" t="s">
        <v>423</v>
      </c>
      <c r="B40" s="41" t="s">
        <v>424</v>
      </c>
      <c r="C40" s="41" t="s">
        <v>425</v>
      </c>
      <c r="D40" s="40" t="s">
        <v>134</v>
      </c>
      <c r="E40" s="41" t="s">
        <v>400</v>
      </c>
      <c r="F40" s="41" t="s">
        <v>426</v>
      </c>
      <c r="G40" s="40" t="s">
        <v>137</v>
      </c>
      <c r="H40" s="40" t="s">
        <v>355</v>
      </c>
      <c r="I40" s="40" t="s">
        <v>417</v>
      </c>
      <c r="J40" s="40" t="s">
        <v>427</v>
      </c>
      <c r="K40" s="40"/>
      <c r="L40" s="41" t="s">
        <v>428</v>
      </c>
      <c r="M40" s="40" t="s">
        <v>429</v>
      </c>
      <c r="N40" s="40" t="s">
        <v>430</v>
      </c>
      <c r="O40" s="40" t="s">
        <v>130</v>
      </c>
    </row>
    <row r="41" spans="1:15" ht="15.75" customHeight="1" x14ac:dyDescent="0.2">
      <c r="A41" s="36" t="s">
        <v>431</v>
      </c>
      <c r="B41" s="37" t="s">
        <v>432</v>
      </c>
      <c r="C41" s="37" t="s">
        <v>433</v>
      </c>
      <c r="D41" s="36" t="s">
        <v>134</v>
      </c>
      <c r="E41" s="37" t="s">
        <v>100</v>
      </c>
      <c r="F41" s="37" t="s">
        <v>409</v>
      </c>
      <c r="G41" s="36" t="s">
        <v>189</v>
      </c>
      <c r="H41" s="36" t="s">
        <v>138</v>
      </c>
      <c r="I41" s="36" t="s">
        <v>417</v>
      </c>
      <c r="J41" s="36" t="s">
        <v>434</v>
      </c>
      <c r="K41" s="36"/>
      <c r="L41" s="37" t="s">
        <v>435</v>
      </c>
      <c r="M41" s="36" t="s">
        <v>436</v>
      </c>
      <c r="N41" s="36" t="s">
        <v>437</v>
      </c>
      <c r="O41" s="36" t="s">
        <v>130</v>
      </c>
    </row>
    <row r="42" spans="1:15" ht="15.75" customHeight="1" x14ac:dyDescent="0.2">
      <c r="A42" s="24" t="s">
        <v>438</v>
      </c>
      <c r="B42" s="26" t="s">
        <v>248</v>
      </c>
      <c r="C42" s="26" t="s">
        <v>287</v>
      </c>
      <c r="D42" s="33" t="s">
        <v>74</v>
      </c>
      <c r="E42" s="26" t="s">
        <v>353</v>
      </c>
      <c r="F42" s="26" t="s">
        <v>439</v>
      </c>
      <c r="G42" s="24" t="s">
        <v>189</v>
      </c>
      <c r="H42" s="24" t="s">
        <v>104</v>
      </c>
      <c r="I42" s="24" t="s">
        <v>103</v>
      </c>
      <c r="J42" s="24" t="s">
        <v>440</v>
      </c>
      <c r="K42" s="24" t="s">
        <v>441</v>
      </c>
      <c r="L42" s="26" t="s">
        <v>442</v>
      </c>
      <c r="M42" s="24" t="s">
        <v>443</v>
      </c>
      <c r="N42" s="24" t="s">
        <v>444</v>
      </c>
      <c r="O42" s="24" t="s">
        <v>130</v>
      </c>
    </row>
    <row r="43" spans="1:15" ht="15.75" customHeight="1" x14ac:dyDescent="0.2">
      <c r="A43" s="36" t="s">
        <v>445</v>
      </c>
      <c r="B43" s="37" t="s">
        <v>224</v>
      </c>
      <c r="C43" s="37" t="s">
        <v>302</v>
      </c>
      <c r="D43" s="36" t="s">
        <v>134</v>
      </c>
      <c r="E43" s="37" t="s">
        <v>187</v>
      </c>
      <c r="F43" s="37" t="s">
        <v>446</v>
      </c>
      <c r="G43" s="36" t="s">
        <v>210</v>
      </c>
      <c r="H43" s="36" t="s">
        <v>355</v>
      </c>
      <c r="I43" s="36" t="s">
        <v>417</v>
      </c>
      <c r="J43" s="36" t="s">
        <v>447</v>
      </c>
      <c r="K43" s="36"/>
      <c r="L43" s="37" t="s">
        <v>448</v>
      </c>
      <c r="M43" s="36" t="s">
        <v>449</v>
      </c>
      <c r="N43" s="36" t="s">
        <v>450</v>
      </c>
      <c r="O43" s="36" t="s">
        <v>130</v>
      </c>
    </row>
    <row r="44" spans="1:15" ht="15.75" customHeight="1" x14ac:dyDescent="0.2">
      <c r="A44" s="40" t="s">
        <v>451</v>
      </c>
      <c r="B44" s="41" t="s">
        <v>248</v>
      </c>
      <c r="C44" s="41" t="s">
        <v>452</v>
      </c>
      <c r="D44" s="40" t="s">
        <v>134</v>
      </c>
      <c r="E44" s="41" t="s">
        <v>135</v>
      </c>
      <c r="F44" s="41" t="s">
        <v>177</v>
      </c>
      <c r="G44" s="40" t="s">
        <v>189</v>
      </c>
      <c r="H44" s="40" t="s">
        <v>138</v>
      </c>
      <c r="I44" s="40" t="s">
        <v>103</v>
      </c>
      <c r="J44" s="40" t="s">
        <v>453</v>
      </c>
      <c r="K44" s="40"/>
      <c r="L44" s="41" t="s">
        <v>454</v>
      </c>
      <c r="M44" s="40" t="s">
        <v>455</v>
      </c>
      <c r="N44" s="40" t="s">
        <v>456</v>
      </c>
      <c r="O44" s="40" t="s">
        <v>130</v>
      </c>
    </row>
    <row r="45" spans="1:15" ht="15.75" customHeight="1" x14ac:dyDescent="0.2">
      <c r="A45" s="36" t="s">
        <v>457</v>
      </c>
      <c r="B45" s="37" t="s">
        <v>345</v>
      </c>
      <c r="C45" s="37" t="s">
        <v>458</v>
      </c>
      <c r="D45" s="36" t="s">
        <v>134</v>
      </c>
      <c r="E45" s="37" t="s">
        <v>148</v>
      </c>
      <c r="F45" s="37" t="s">
        <v>280</v>
      </c>
      <c r="G45" s="36" t="s">
        <v>137</v>
      </c>
      <c r="H45" s="36" t="s">
        <v>178</v>
      </c>
      <c r="I45" s="36" t="s">
        <v>201</v>
      </c>
      <c r="J45" s="36" t="s">
        <v>459</v>
      </c>
      <c r="K45" s="36"/>
      <c r="L45" s="37" t="s">
        <v>460</v>
      </c>
      <c r="M45" s="36" t="s">
        <v>461</v>
      </c>
      <c r="N45" s="36" t="s">
        <v>462</v>
      </c>
      <c r="O45" s="36" t="s">
        <v>130</v>
      </c>
    </row>
    <row r="46" spans="1:15" ht="15.75" customHeight="1" x14ac:dyDescent="0.2">
      <c r="A46" s="40" t="s">
        <v>463</v>
      </c>
      <c r="B46" s="41" t="s">
        <v>464</v>
      </c>
      <c r="C46" s="41" t="s">
        <v>176</v>
      </c>
      <c r="D46" s="40" t="s">
        <v>134</v>
      </c>
      <c r="E46" s="41" t="s">
        <v>240</v>
      </c>
      <c r="F46" s="41" t="s">
        <v>241</v>
      </c>
      <c r="G46" s="40" t="s">
        <v>137</v>
      </c>
      <c r="H46" s="40" t="s">
        <v>138</v>
      </c>
      <c r="I46" s="40" t="s">
        <v>103</v>
      </c>
      <c r="J46" s="40" t="s">
        <v>465</v>
      </c>
      <c r="K46" s="40"/>
      <c r="L46" s="41" t="s">
        <v>466</v>
      </c>
      <c r="M46" s="40" t="s">
        <v>467</v>
      </c>
      <c r="N46" s="40" t="s">
        <v>468</v>
      </c>
      <c r="O46" s="40" t="s">
        <v>130</v>
      </c>
    </row>
    <row r="47" spans="1:15" ht="15.75" customHeight="1" x14ac:dyDescent="0.2">
      <c r="A47" s="36" t="s">
        <v>469</v>
      </c>
      <c r="B47" s="37" t="s">
        <v>224</v>
      </c>
      <c r="C47" s="37" t="s">
        <v>470</v>
      </c>
      <c r="D47" s="36" t="s">
        <v>134</v>
      </c>
      <c r="E47" s="37" t="s">
        <v>353</v>
      </c>
      <c r="F47" s="37" t="s">
        <v>354</v>
      </c>
      <c r="G47" s="36" t="s">
        <v>189</v>
      </c>
      <c r="H47" s="36" t="s">
        <v>330</v>
      </c>
      <c r="I47" s="36" t="s">
        <v>139</v>
      </c>
      <c r="J47" s="36" t="s">
        <v>471</v>
      </c>
      <c r="K47" s="36"/>
      <c r="L47" s="37" t="s">
        <v>472</v>
      </c>
      <c r="M47" s="36" t="s">
        <v>473</v>
      </c>
      <c r="N47" s="36" t="s">
        <v>474</v>
      </c>
      <c r="O47" s="36" t="s">
        <v>130</v>
      </c>
    </row>
    <row r="48" spans="1:15" ht="15.75" customHeight="1" x14ac:dyDescent="0.2">
      <c r="A48" s="40" t="s">
        <v>475</v>
      </c>
      <c r="B48" s="41" t="s">
        <v>476</v>
      </c>
      <c r="C48" s="41" t="s">
        <v>216</v>
      </c>
      <c r="D48" s="40" t="s">
        <v>134</v>
      </c>
      <c r="E48" s="41" t="s">
        <v>199</v>
      </c>
      <c r="F48" s="41" t="s">
        <v>250</v>
      </c>
      <c r="G48" s="40" t="s">
        <v>210</v>
      </c>
      <c r="H48" s="40" t="s">
        <v>104</v>
      </c>
      <c r="I48" s="40" t="s">
        <v>190</v>
      </c>
      <c r="J48" s="40" t="s">
        <v>477</v>
      </c>
      <c r="K48" s="40"/>
      <c r="L48" s="41" t="s">
        <v>478</v>
      </c>
      <c r="M48" s="40" t="s">
        <v>479</v>
      </c>
      <c r="N48" s="40" t="s">
        <v>480</v>
      </c>
      <c r="O48" s="40" t="s">
        <v>130</v>
      </c>
    </row>
    <row r="49" spans="1:15" ht="15.75" customHeight="1" x14ac:dyDescent="0.2">
      <c r="A49" s="24" t="s">
        <v>481</v>
      </c>
      <c r="B49" s="26" t="s">
        <v>78</v>
      </c>
      <c r="C49" s="26" t="s">
        <v>302</v>
      </c>
      <c r="D49" s="33" t="s">
        <v>74</v>
      </c>
      <c r="E49" s="26" t="s">
        <v>208</v>
      </c>
      <c r="F49" s="26" t="s">
        <v>382</v>
      </c>
      <c r="G49" s="24" t="s">
        <v>210</v>
      </c>
      <c r="H49" s="24" t="s">
        <v>104</v>
      </c>
      <c r="I49" s="24" t="s">
        <v>139</v>
      </c>
      <c r="J49" s="24" t="s">
        <v>484</v>
      </c>
      <c r="K49" s="24" t="s">
        <v>485</v>
      </c>
      <c r="L49" s="26" t="s">
        <v>486</v>
      </c>
      <c r="M49" s="24" t="s">
        <v>487</v>
      </c>
      <c r="N49" s="24" t="s">
        <v>488</v>
      </c>
      <c r="O49" s="24" t="s">
        <v>130</v>
      </c>
    </row>
    <row r="50" spans="1:15" ht="15.75" customHeight="1" x14ac:dyDescent="0.2">
      <c r="A50" s="40" t="s">
        <v>489</v>
      </c>
      <c r="B50" s="41" t="s">
        <v>490</v>
      </c>
      <c r="C50" s="41" t="s">
        <v>265</v>
      </c>
      <c r="D50" s="40" t="s">
        <v>134</v>
      </c>
      <c r="E50" s="41" t="s">
        <v>338</v>
      </c>
      <c r="F50" s="41" t="s">
        <v>491</v>
      </c>
      <c r="G50" s="40" t="s">
        <v>158</v>
      </c>
      <c r="H50" s="40" t="s">
        <v>242</v>
      </c>
      <c r="I50" s="40" t="s">
        <v>190</v>
      </c>
      <c r="J50" s="40" t="s">
        <v>492</v>
      </c>
      <c r="K50" s="40"/>
      <c r="L50" s="41" t="s">
        <v>493</v>
      </c>
      <c r="M50" s="40" t="s">
        <v>494</v>
      </c>
      <c r="N50" s="40" t="s">
        <v>495</v>
      </c>
      <c r="O50" s="40" t="s">
        <v>130</v>
      </c>
    </row>
    <row r="51" spans="1:15" ht="15.75" customHeight="1" x14ac:dyDescent="0.2">
      <c r="A51" s="36" t="s">
        <v>496</v>
      </c>
      <c r="B51" s="37" t="s">
        <v>166</v>
      </c>
      <c r="C51" s="37" t="s">
        <v>302</v>
      </c>
      <c r="D51" s="36" t="s">
        <v>134</v>
      </c>
      <c r="E51" s="37" t="s">
        <v>400</v>
      </c>
      <c r="F51" s="37" t="s">
        <v>401</v>
      </c>
      <c r="G51" s="36" t="s">
        <v>189</v>
      </c>
      <c r="H51" s="36" t="s">
        <v>104</v>
      </c>
      <c r="I51" s="36" t="s">
        <v>218</v>
      </c>
      <c r="J51" s="36" t="s">
        <v>497</v>
      </c>
      <c r="K51" s="36"/>
      <c r="L51" s="37" t="s">
        <v>498</v>
      </c>
      <c r="M51" s="36" t="s">
        <v>499</v>
      </c>
      <c r="N51" s="36" t="s">
        <v>500</v>
      </c>
      <c r="O51" s="36" t="s">
        <v>130</v>
      </c>
    </row>
    <row r="52" spans="1:15" ht="15.75" customHeight="1" x14ac:dyDescent="0.2">
      <c r="A52" s="40" t="s">
        <v>501</v>
      </c>
      <c r="B52" s="41" t="s">
        <v>502</v>
      </c>
      <c r="C52" s="41" t="s">
        <v>503</v>
      </c>
      <c r="D52" s="40" t="s">
        <v>134</v>
      </c>
      <c r="E52" s="41" t="s">
        <v>353</v>
      </c>
      <c r="F52" s="41" t="s">
        <v>354</v>
      </c>
      <c r="G52" s="40" t="s">
        <v>189</v>
      </c>
      <c r="H52" s="40" t="s">
        <v>159</v>
      </c>
      <c r="I52" s="40" t="s">
        <v>218</v>
      </c>
      <c r="J52" s="40" t="s">
        <v>504</v>
      </c>
      <c r="K52" s="40"/>
      <c r="L52" s="41" t="s">
        <v>505</v>
      </c>
      <c r="M52" s="40" t="s">
        <v>506</v>
      </c>
      <c r="N52" s="40" t="s">
        <v>507</v>
      </c>
      <c r="O52" s="40" t="s">
        <v>130</v>
      </c>
    </row>
    <row r="53" spans="1:15" ht="15.75" customHeight="1" x14ac:dyDescent="0.2">
      <c r="A53" s="36" t="s">
        <v>508</v>
      </c>
      <c r="B53" s="37" t="s">
        <v>329</v>
      </c>
      <c r="C53" s="37" t="s">
        <v>186</v>
      </c>
      <c r="D53" s="36" t="s">
        <v>134</v>
      </c>
      <c r="E53" s="37" t="s">
        <v>167</v>
      </c>
      <c r="F53" s="37" t="s">
        <v>168</v>
      </c>
      <c r="G53" s="36" t="s">
        <v>189</v>
      </c>
      <c r="H53" s="36" t="s">
        <v>242</v>
      </c>
      <c r="I53" s="36" t="s">
        <v>417</v>
      </c>
      <c r="J53" s="36" t="s">
        <v>509</v>
      </c>
      <c r="K53" s="36"/>
      <c r="L53" s="37" t="s">
        <v>510</v>
      </c>
      <c r="M53" s="36" t="s">
        <v>511</v>
      </c>
      <c r="N53" s="36" t="s">
        <v>512</v>
      </c>
      <c r="O53" s="36" t="s">
        <v>130</v>
      </c>
    </row>
    <row r="54" spans="1:15" ht="15.75" customHeight="1" x14ac:dyDescent="0.2">
      <c r="A54" s="24" t="s">
        <v>513</v>
      </c>
      <c r="B54" s="26" t="s">
        <v>476</v>
      </c>
      <c r="C54" s="26" t="s">
        <v>302</v>
      </c>
      <c r="D54" s="33" t="s">
        <v>74</v>
      </c>
      <c r="E54" s="26" t="s">
        <v>208</v>
      </c>
      <c r="F54" s="26" t="s">
        <v>382</v>
      </c>
      <c r="G54" s="24" t="s">
        <v>158</v>
      </c>
      <c r="H54" s="24" t="s">
        <v>355</v>
      </c>
      <c r="I54" s="24" t="s">
        <v>150</v>
      </c>
      <c r="J54" s="24" t="s">
        <v>402</v>
      </c>
      <c r="K54" s="24" t="s">
        <v>514</v>
      </c>
      <c r="L54" s="26" t="s">
        <v>515</v>
      </c>
      <c r="M54" s="24" t="s">
        <v>516</v>
      </c>
      <c r="N54" s="24" t="s">
        <v>517</v>
      </c>
      <c r="O54" s="24" t="s">
        <v>130</v>
      </c>
    </row>
    <row r="55" spans="1:15" ht="15.75" customHeight="1" x14ac:dyDescent="0.2">
      <c r="A55" s="36" t="s">
        <v>518</v>
      </c>
      <c r="B55" s="37" t="s">
        <v>374</v>
      </c>
      <c r="C55" s="37" t="s">
        <v>503</v>
      </c>
      <c r="D55" s="36" t="s">
        <v>134</v>
      </c>
      <c r="E55" s="37" t="s">
        <v>187</v>
      </c>
      <c r="F55" s="37" t="s">
        <v>519</v>
      </c>
      <c r="G55" s="36" t="s">
        <v>210</v>
      </c>
      <c r="H55" s="36" t="s">
        <v>169</v>
      </c>
      <c r="I55" s="36" t="s">
        <v>160</v>
      </c>
      <c r="J55" s="36" t="s">
        <v>520</v>
      </c>
      <c r="K55" s="36"/>
      <c r="L55" s="37" t="s">
        <v>521</v>
      </c>
      <c r="M55" s="36" t="s">
        <v>522</v>
      </c>
      <c r="N55" s="36" t="s">
        <v>523</v>
      </c>
      <c r="O55" s="36" t="s">
        <v>130</v>
      </c>
    </row>
    <row r="56" spans="1:15" ht="15.75" customHeight="1" x14ac:dyDescent="0.2">
      <c r="A56" s="40" t="s">
        <v>524</v>
      </c>
      <c r="B56" s="41" t="s">
        <v>502</v>
      </c>
      <c r="C56" s="41" t="s">
        <v>239</v>
      </c>
      <c r="D56" s="40" t="s">
        <v>134</v>
      </c>
      <c r="E56" s="41" t="s">
        <v>167</v>
      </c>
      <c r="F56" s="41" t="s">
        <v>168</v>
      </c>
      <c r="G56" s="40" t="s">
        <v>124</v>
      </c>
      <c r="H56" s="40" t="s">
        <v>169</v>
      </c>
      <c r="I56" s="40" t="s">
        <v>218</v>
      </c>
      <c r="J56" s="40" t="s">
        <v>525</v>
      </c>
      <c r="K56" s="40"/>
      <c r="L56" s="41" t="s">
        <v>526</v>
      </c>
      <c r="M56" s="40" t="s">
        <v>527</v>
      </c>
      <c r="N56" s="40" t="s">
        <v>528</v>
      </c>
      <c r="O56" s="40" t="s">
        <v>130</v>
      </c>
    </row>
    <row r="57" spans="1:15" ht="15.75" customHeight="1" x14ac:dyDescent="0.2">
      <c r="A57" s="24" t="s">
        <v>529</v>
      </c>
      <c r="B57" s="26" t="s">
        <v>301</v>
      </c>
      <c r="C57" s="26" t="s">
        <v>416</v>
      </c>
      <c r="D57" s="33" t="s">
        <v>74</v>
      </c>
      <c r="E57" s="26" t="s">
        <v>100</v>
      </c>
      <c r="F57" s="26" t="s">
        <v>409</v>
      </c>
      <c r="G57" s="24" t="s">
        <v>137</v>
      </c>
      <c r="H57" s="24" t="s">
        <v>242</v>
      </c>
      <c r="I57" s="24" t="s">
        <v>150</v>
      </c>
      <c r="J57" s="24" t="s">
        <v>530</v>
      </c>
      <c r="K57" s="24" t="s">
        <v>531</v>
      </c>
      <c r="L57" s="26" t="s">
        <v>532</v>
      </c>
      <c r="M57" s="24" t="s">
        <v>533</v>
      </c>
      <c r="N57" s="24" t="s">
        <v>534</v>
      </c>
      <c r="O57" s="24" t="s">
        <v>130</v>
      </c>
    </row>
    <row r="58" spans="1:15" ht="15.75" customHeight="1" x14ac:dyDescent="0.2">
      <c r="A58" s="24" t="s">
        <v>535</v>
      </c>
      <c r="B58" s="26" t="s">
        <v>407</v>
      </c>
      <c r="C58" s="26" t="s">
        <v>249</v>
      </c>
      <c r="D58" s="33" t="s">
        <v>74</v>
      </c>
      <c r="E58" s="26" t="s">
        <v>208</v>
      </c>
      <c r="F58" s="26" t="s">
        <v>209</v>
      </c>
      <c r="G58" s="24" t="s">
        <v>124</v>
      </c>
      <c r="H58" s="24" t="s">
        <v>330</v>
      </c>
      <c r="I58" s="24" t="s">
        <v>201</v>
      </c>
      <c r="J58" s="24" t="s">
        <v>536</v>
      </c>
      <c r="K58" s="24" t="s">
        <v>537</v>
      </c>
      <c r="L58" s="26" t="s">
        <v>538</v>
      </c>
      <c r="M58" s="24" t="s">
        <v>539</v>
      </c>
      <c r="N58" s="24" t="s">
        <v>540</v>
      </c>
      <c r="O58" s="24" t="s">
        <v>130</v>
      </c>
    </row>
    <row r="59" spans="1:15" ht="15.75" customHeight="1" x14ac:dyDescent="0.2">
      <c r="A59" s="58"/>
      <c r="B59" s="58"/>
      <c r="C59" s="58"/>
      <c r="D59" s="58"/>
      <c r="E59" s="58"/>
      <c r="F59" s="58"/>
      <c r="G59" s="58"/>
      <c r="H59" s="58"/>
      <c r="I59" s="58"/>
      <c r="J59" s="58"/>
      <c r="K59" s="58"/>
      <c r="L59" s="58"/>
      <c r="M59" s="58"/>
      <c r="N59" s="58"/>
      <c r="O59" s="58"/>
    </row>
    <row r="60" spans="1:15" ht="15.75" customHeight="1" x14ac:dyDescent="0.2">
      <c r="A60" s="58"/>
      <c r="B60" s="58"/>
      <c r="C60" s="58"/>
      <c r="D60" s="58"/>
      <c r="E60" s="58"/>
      <c r="F60" s="58"/>
      <c r="G60" s="58"/>
      <c r="H60" s="58"/>
      <c r="I60" s="58"/>
      <c r="J60" s="58"/>
      <c r="K60" s="58"/>
      <c r="L60" s="58"/>
      <c r="M60" s="58"/>
      <c r="N60" s="58"/>
      <c r="O60" s="58"/>
    </row>
    <row r="61" spans="1:15" ht="15.75" customHeight="1" x14ac:dyDescent="0.2">
      <c r="A61" s="58"/>
      <c r="B61" s="58"/>
      <c r="C61" s="58"/>
      <c r="D61" s="58"/>
      <c r="E61" s="58"/>
      <c r="F61" s="58"/>
      <c r="G61" s="58"/>
      <c r="H61" s="58"/>
      <c r="I61" s="58"/>
      <c r="J61" s="58"/>
      <c r="K61" s="58"/>
      <c r="L61" s="58"/>
      <c r="M61" s="58"/>
      <c r="N61" s="58"/>
      <c r="O61" s="58"/>
    </row>
    <row r="62" spans="1:15" ht="15.75" customHeight="1" x14ac:dyDescent="0.2">
      <c r="A62" s="58"/>
      <c r="B62" s="58"/>
      <c r="C62" s="58"/>
      <c r="D62" s="58"/>
      <c r="E62" s="58"/>
      <c r="F62" s="58"/>
      <c r="G62" s="58"/>
      <c r="H62" s="58"/>
      <c r="I62" s="58"/>
      <c r="J62" s="58"/>
      <c r="K62" s="58"/>
      <c r="L62" s="58"/>
      <c r="M62" s="58"/>
      <c r="N62" s="58"/>
      <c r="O62" s="58"/>
    </row>
    <row r="63" spans="1:15" ht="15.75" customHeight="1" x14ac:dyDescent="0.2">
      <c r="A63" s="58"/>
      <c r="B63" s="58"/>
      <c r="C63" s="58"/>
      <c r="D63" s="58"/>
      <c r="E63" s="58"/>
      <c r="F63" s="58"/>
      <c r="G63" s="58"/>
      <c r="H63" s="58"/>
      <c r="I63" s="58"/>
      <c r="J63" s="58"/>
      <c r="K63" s="58"/>
      <c r="L63" s="58"/>
      <c r="M63" s="58"/>
      <c r="N63" s="58"/>
      <c r="O63" s="58"/>
    </row>
    <row r="64" spans="1:15" ht="15.75" customHeight="1" x14ac:dyDescent="0.2">
      <c r="A64" s="58"/>
      <c r="B64" s="58"/>
      <c r="C64" s="58"/>
      <c r="D64" s="58"/>
      <c r="E64" s="58"/>
      <c r="F64" s="58"/>
      <c r="G64" s="58"/>
      <c r="H64" s="58"/>
      <c r="I64" s="58"/>
      <c r="J64" s="58"/>
      <c r="K64" s="58"/>
      <c r="L64" s="58"/>
      <c r="M64" s="58"/>
      <c r="N64" s="58"/>
      <c r="O64" s="58"/>
    </row>
    <row r="65" spans="1:15" ht="15.75" customHeight="1" x14ac:dyDescent="0.2">
      <c r="A65" s="58"/>
      <c r="B65" s="58"/>
      <c r="C65" s="58"/>
      <c r="D65" s="58"/>
      <c r="E65" s="58"/>
      <c r="F65" s="58"/>
      <c r="G65" s="58"/>
      <c r="H65" s="58"/>
      <c r="I65" s="58"/>
      <c r="J65" s="58"/>
      <c r="K65" s="58"/>
      <c r="L65" s="58"/>
      <c r="M65" s="58"/>
      <c r="N65" s="58"/>
      <c r="O65" s="58"/>
    </row>
    <row r="66" spans="1:15" ht="15.75" customHeight="1" x14ac:dyDescent="0.2">
      <c r="A66" s="58"/>
      <c r="B66" s="58"/>
      <c r="C66" s="58"/>
      <c r="D66" s="58"/>
      <c r="E66" s="58"/>
      <c r="F66" s="58"/>
      <c r="G66" s="58"/>
      <c r="H66" s="58"/>
      <c r="I66" s="58"/>
      <c r="J66" s="58"/>
      <c r="K66" s="58"/>
      <c r="L66" s="58"/>
      <c r="M66" s="58"/>
      <c r="N66" s="58"/>
      <c r="O66" s="58"/>
    </row>
    <row r="67" spans="1:15" ht="15.75" customHeight="1" x14ac:dyDescent="0.2">
      <c r="A67" s="58"/>
      <c r="B67" s="58"/>
      <c r="C67" s="58"/>
      <c r="D67" s="58"/>
      <c r="E67" s="58"/>
      <c r="F67" s="58"/>
      <c r="G67" s="58"/>
      <c r="H67" s="58"/>
      <c r="I67" s="58"/>
      <c r="J67" s="58"/>
      <c r="K67" s="58"/>
      <c r="L67" s="58"/>
      <c r="M67" s="58"/>
      <c r="N67" s="58"/>
      <c r="O67" s="58"/>
    </row>
    <row r="68" spans="1:15" ht="15.75" customHeight="1" x14ac:dyDescent="0.2">
      <c r="A68" s="58"/>
      <c r="B68" s="58"/>
      <c r="C68" s="58"/>
      <c r="D68" s="58"/>
      <c r="E68" s="58"/>
      <c r="F68" s="58"/>
      <c r="G68" s="58"/>
      <c r="H68" s="58"/>
      <c r="I68" s="58"/>
      <c r="J68" s="58"/>
      <c r="K68" s="58"/>
      <c r="L68" s="58"/>
      <c r="M68" s="58"/>
      <c r="N68" s="58"/>
      <c r="O68" s="58"/>
    </row>
    <row r="69" spans="1:15" ht="15.75" customHeight="1" x14ac:dyDescent="0.2">
      <c r="A69" s="58"/>
      <c r="B69" s="58"/>
      <c r="C69" s="58"/>
      <c r="D69" s="58"/>
      <c r="E69" s="58"/>
      <c r="F69" s="58"/>
      <c r="G69" s="58"/>
      <c r="H69" s="58"/>
      <c r="I69" s="58"/>
      <c r="J69" s="58"/>
      <c r="K69" s="58"/>
      <c r="L69" s="58"/>
      <c r="M69" s="58"/>
      <c r="N69" s="58"/>
      <c r="O69" s="58"/>
    </row>
    <row r="70" spans="1:15" ht="15.75" customHeight="1" x14ac:dyDescent="0.2">
      <c r="A70" s="58"/>
      <c r="B70" s="58"/>
      <c r="C70" s="58"/>
      <c r="D70" s="58"/>
      <c r="E70" s="58"/>
      <c r="F70" s="58"/>
      <c r="G70" s="58"/>
      <c r="H70" s="58"/>
      <c r="I70" s="58"/>
      <c r="J70" s="58"/>
      <c r="K70" s="58"/>
      <c r="L70" s="58"/>
      <c r="M70" s="58"/>
      <c r="N70" s="58"/>
      <c r="O70" s="58"/>
    </row>
    <row r="71" spans="1:15" ht="15.75" customHeight="1" x14ac:dyDescent="0.2">
      <c r="A71" s="58"/>
      <c r="B71" s="58"/>
      <c r="C71" s="58"/>
      <c r="D71" s="58"/>
      <c r="E71" s="58"/>
      <c r="F71" s="58"/>
      <c r="G71" s="58"/>
      <c r="H71" s="58"/>
      <c r="I71" s="58"/>
      <c r="J71" s="58"/>
      <c r="K71" s="58"/>
      <c r="L71" s="58"/>
      <c r="M71" s="58"/>
      <c r="N71" s="58"/>
      <c r="O71" s="58"/>
    </row>
    <row r="72" spans="1:15" ht="15.75" customHeight="1" x14ac:dyDescent="0.2">
      <c r="A72" s="58"/>
      <c r="B72" s="58"/>
      <c r="C72" s="58"/>
      <c r="D72" s="58"/>
      <c r="E72" s="58"/>
      <c r="F72" s="58"/>
      <c r="G72" s="58"/>
      <c r="H72" s="58"/>
      <c r="I72" s="58"/>
      <c r="J72" s="58"/>
      <c r="K72" s="58"/>
      <c r="L72" s="58"/>
      <c r="M72" s="58"/>
      <c r="N72" s="58"/>
      <c r="O72" s="58"/>
    </row>
    <row r="73" spans="1:15" ht="15.75" customHeight="1" x14ac:dyDescent="0.2">
      <c r="A73" s="58"/>
      <c r="B73" s="58"/>
      <c r="C73" s="58"/>
      <c r="D73" s="58"/>
      <c r="E73" s="58"/>
      <c r="F73" s="58"/>
      <c r="G73" s="58"/>
      <c r="H73" s="58"/>
      <c r="I73" s="58"/>
      <c r="J73" s="58"/>
      <c r="K73" s="58"/>
      <c r="L73" s="58"/>
      <c r="M73" s="58"/>
      <c r="N73" s="58"/>
      <c r="O73" s="58"/>
    </row>
    <row r="74" spans="1:15" ht="15.75" customHeight="1" x14ac:dyDescent="0.2">
      <c r="A74" s="58"/>
      <c r="B74" s="58"/>
      <c r="C74" s="58"/>
      <c r="D74" s="58"/>
      <c r="E74" s="58"/>
      <c r="F74" s="58"/>
      <c r="G74" s="58"/>
      <c r="H74" s="58"/>
      <c r="I74" s="58"/>
      <c r="J74" s="58"/>
      <c r="K74" s="58"/>
      <c r="L74" s="58"/>
      <c r="M74" s="58"/>
      <c r="N74" s="58"/>
      <c r="O74" s="58"/>
    </row>
    <row r="75" spans="1:15" ht="15.75" customHeight="1" x14ac:dyDescent="0.2">
      <c r="A75" s="58"/>
      <c r="B75" s="58"/>
      <c r="C75" s="58"/>
      <c r="D75" s="58"/>
      <c r="E75" s="58"/>
      <c r="F75" s="58"/>
      <c r="G75" s="58"/>
      <c r="H75" s="58"/>
      <c r="I75" s="58"/>
      <c r="J75" s="58"/>
      <c r="K75" s="58"/>
      <c r="L75" s="58"/>
      <c r="M75" s="58"/>
      <c r="N75" s="58"/>
      <c r="O75" s="58"/>
    </row>
    <row r="76" spans="1:15" ht="15.75" customHeight="1" x14ac:dyDescent="0.2">
      <c r="A76" s="58"/>
      <c r="B76" s="58"/>
      <c r="C76" s="58"/>
      <c r="D76" s="58"/>
      <c r="E76" s="58"/>
      <c r="F76" s="58"/>
      <c r="G76" s="58"/>
      <c r="H76" s="58"/>
      <c r="I76" s="58"/>
      <c r="J76" s="58"/>
      <c r="K76" s="58"/>
      <c r="L76" s="58"/>
      <c r="M76" s="58"/>
      <c r="N76" s="58"/>
      <c r="O76" s="58"/>
    </row>
    <row r="77" spans="1:15" ht="15.75" customHeight="1" x14ac:dyDescent="0.2">
      <c r="A77" s="58"/>
      <c r="B77" s="58"/>
      <c r="C77" s="58"/>
      <c r="D77" s="58"/>
      <c r="E77" s="58"/>
      <c r="F77" s="58"/>
      <c r="G77" s="58"/>
      <c r="H77" s="58"/>
      <c r="I77" s="58"/>
      <c r="J77" s="58"/>
      <c r="K77" s="58"/>
      <c r="L77" s="58"/>
      <c r="M77" s="58"/>
      <c r="N77" s="58"/>
      <c r="O77" s="58"/>
    </row>
    <row r="78" spans="1:15" ht="15.75" customHeight="1" x14ac:dyDescent="0.2">
      <c r="A78" s="58"/>
      <c r="B78" s="58"/>
      <c r="C78" s="58"/>
      <c r="D78" s="58"/>
      <c r="E78" s="58"/>
      <c r="F78" s="58"/>
      <c r="G78" s="58"/>
      <c r="H78" s="58"/>
      <c r="I78" s="58"/>
      <c r="J78" s="58"/>
      <c r="K78" s="58"/>
      <c r="L78" s="58"/>
      <c r="M78" s="58"/>
      <c r="N78" s="58"/>
      <c r="O78" s="58"/>
    </row>
    <row r="79" spans="1:15" ht="15.75" customHeight="1" x14ac:dyDescent="0.2">
      <c r="A79" s="58"/>
      <c r="B79" s="58"/>
      <c r="C79" s="58"/>
      <c r="D79" s="58"/>
      <c r="E79" s="58"/>
      <c r="F79" s="58"/>
      <c r="G79" s="58"/>
      <c r="H79" s="58"/>
      <c r="I79" s="58"/>
      <c r="J79" s="58"/>
      <c r="K79" s="58"/>
      <c r="L79" s="58"/>
      <c r="M79" s="58"/>
      <c r="N79" s="58"/>
      <c r="O79" s="58"/>
    </row>
    <row r="80" spans="1:15" ht="15.75" customHeight="1" x14ac:dyDescent="0.2">
      <c r="A80" s="58"/>
      <c r="B80" s="58"/>
      <c r="C80" s="58"/>
      <c r="D80" s="58"/>
      <c r="E80" s="58"/>
      <c r="F80" s="58"/>
      <c r="G80" s="58"/>
      <c r="H80" s="58"/>
      <c r="I80" s="58"/>
      <c r="J80" s="58"/>
      <c r="K80" s="58"/>
      <c r="L80" s="58"/>
      <c r="M80" s="58"/>
      <c r="N80" s="58"/>
      <c r="O80" s="58"/>
    </row>
    <row r="81" spans="1:15" ht="15.75" customHeight="1" x14ac:dyDescent="0.2">
      <c r="A81" s="58"/>
      <c r="B81" s="58"/>
      <c r="C81" s="58"/>
      <c r="D81" s="58"/>
      <c r="E81" s="58"/>
      <c r="F81" s="58"/>
      <c r="G81" s="58"/>
      <c r="H81" s="58"/>
      <c r="I81" s="58"/>
      <c r="J81" s="58"/>
      <c r="K81" s="58"/>
      <c r="L81" s="58"/>
      <c r="M81" s="58"/>
      <c r="N81" s="58"/>
      <c r="O81" s="58"/>
    </row>
    <row r="82" spans="1:15" ht="15.75" customHeight="1" x14ac:dyDescent="0.2">
      <c r="A82" s="58"/>
      <c r="B82" s="58"/>
      <c r="C82" s="58"/>
      <c r="D82" s="58"/>
      <c r="E82" s="58"/>
      <c r="F82" s="58"/>
      <c r="G82" s="58"/>
      <c r="H82" s="58"/>
      <c r="I82" s="58"/>
      <c r="J82" s="58"/>
      <c r="K82" s="58"/>
      <c r="L82" s="58"/>
      <c r="M82" s="58"/>
      <c r="N82" s="58"/>
      <c r="O82" s="58"/>
    </row>
    <row r="83" spans="1:15" ht="15.75" customHeight="1" x14ac:dyDescent="0.2">
      <c r="A83" s="58"/>
      <c r="B83" s="58"/>
      <c r="C83" s="58"/>
      <c r="D83" s="58"/>
      <c r="E83" s="58"/>
      <c r="F83" s="58"/>
      <c r="G83" s="58"/>
      <c r="H83" s="58"/>
      <c r="I83" s="58"/>
      <c r="J83" s="58"/>
      <c r="K83" s="58"/>
      <c r="L83" s="58"/>
      <c r="M83" s="58"/>
      <c r="N83" s="58"/>
      <c r="O83" s="58"/>
    </row>
    <row r="84" spans="1:15" ht="15.75" customHeight="1" x14ac:dyDescent="0.2">
      <c r="A84" s="58"/>
      <c r="B84" s="58"/>
      <c r="C84" s="58"/>
      <c r="D84" s="58"/>
      <c r="E84" s="58"/>
      <c r="F84" s="58"/>
      <c r="G84" s="58"/>
      <c r="H84" s="58"/>
      <c r="I84" s="58"/>
      <c r="J84" s="58"/>
      <c r="K84" s="58"/>
      <c r="L84" s="58"/>
      <c r="M84" s="58"/>
      <c r="N84" s="58"/>
      <c r="O84" s="58"/>
    </row>
    <row r="85" spans="1:15" ht="15.75" customHeight="1" x14ac:dyDescent="0.2">
      <c r="A85" s="58"/>
      <c r="B85" s="58"/>
      <c r="C85" s="58"/>
      <c r="D85" s="58"/>
      <c r="E85" s="58"/>
      <c r="F85" s="58"/>
      <c r="G85" s="58"/>
      <c r="H85" s="58"/>
      <c r="I85" s="58"/>
      <c r="J85" s="58"/>
      <c r="K85" s="58"/>
      <c r="L85" s="58"/>
      <c r="M85" s="58"/>
      <c r="N85" s="58"/>
      <c r="O85" s="58"/>
    </row>
    <row r="86" spans="1:15" ht="15.75" customHeight="1" x14ac:dyDescent="0.2">
      <c r="A86" s="58"/>
      <c r="B86" s="58"/>
      <c r="C86" s="58"/>
      <c r="D86" s="58"/>
      <c r="E86" s="58"/>
      <c r="F86" s="58"/>
      <c r="G86" s="58"/>
      <c r="H86" s="58"/>
      <c r="I86" s="58"/>
      <c r="J86" s="58"/>
      <c r="K86" s="58"/>
      <c r="L86" s="58"/>
      <c r="M86" s="58"/>
      <c r="N86" s="58"/>
      <c r="O86" s="58"/>
    </row>
    <row r="87" spans="1:15" ht="15.75" customHeight="1" x14ac:dyDescent="0.2">
      <c r="A87" s="58"/>
      <c r="B87" s="58"/>
      <c r="C87" s="58"/>
      <c r="D87" s="58"/>
      <c r="E87" s="58"/>
      <c r="F87" s="58"/>
      <c r="G87" s="58"/>
      <c r="H87" s="58"/>
      <c r="I87" s="58"/>
      <c r="J87" s="58"/>
      <c r="K87" s="58"/>
      <c r="L87" s="58"/>
      <c r="M87" s="58"/>
      <c r="N87" s="58"/>
      <c r="O87" s="58"/>
    </row>
    <row r="88" spans="1:15" ht="15.75" customHeight="1" x14ac:dyDescent="0.2">
      <c r="A88" s="58"/>
      <c r="B88" s="58"/>
      <c r="C88" s="58"/>
      <c r="D88" s="58"/>
      <c r="E88" s="58"/>
      <c r="F88" s="58"/>
      <c r="G88" s="58"/>
      <c r="H88" s="58"/>
      <c r="I88" s="58"/>
      <c r="J88" s="58"/>
      <c r="K88" s="58"/>
      <c r="L88" s="58"/>
      <c r="M88" s="58"/>
      <c r="N88" s="58"/>
      <c r="O88" s="58"/>
    </row>
    <row r="89" spans="1:15" ht="15.75" customHeight="1" x14ac:dyDescent="0.2">
      <c r="A89" s="58"/>
      <c r="B89" s="58"/>
      <c r="C89" s="58"/>
      <c r="D89" s="58"/>
      <c r="E89" s="58"/>
      <c r="F89" s="58"/>
      <c r="G89" s="58"/>
      <c r="H89" s="58"/>
      <c r="I89" s="58"/>
      <c r="J89" s="58"/>
      <c r="K89" s="58"/>
      <c r="L89" s="58"/>
      <c r="M89" s="58"/>
      <c r="N89" s="58"/>
      <c r="O89" s="58"/>
    </row>
    <row r="90" spans="1:15" ht="15.75" customHeight="1" x14ac:dyDescent="0.2">
      <c r="A90" s="58"/>
      <c r="B90" s="58"/>
      <c r="C90" s="58"/>
      <c r="D90" s="58"/>
      <c r="E90" s="58"/>
      <c r="F90" s="58"/>
      <c r="G90" s="58"/>
      <c r="H90" s="58"/>
      <c r="I90" s="58"/>
      <c r="J90" s="58"/>
      <c r="K90" s="58"/>
      <c r="L90" s="58"/>
      <c r="M90" s="58"/>
      <c r="N90" s="58"/>
      <c r="O90" s="58"/>
    </row>
    <row r="91" spans="1:15" ht="15.75" customHeight="1" x14ac:dyDescent="0.2">
      <c r="A91" s="58"/>
      <c r="B91" s="58"/>
      <c r="C91" s="58"/>
      <c r="D91" s="58"/>
      <c r="E91" s="58"/>
      <c r="F91" s="58"/>
      <c r="G91" s="58"/>
      <c r="H91" s="58"/>
      <c r="I91" s="58"/>
      <c r="J91" s="58"/>
      <c r="K91" s="58"/>
      <c r="L91" s="58"/>
      <c r="M91" s="58"/>
      <c r="N91" s="58"/>
      <c r="O91" s="58"/>
    </row>
    <row r="92" spans="1:15" ht="15.75" customHeight="1" x14ac:dyDescent="0.2">
      <c r="A92" s="58"/>
      <c r="B92" s="58"/>
      <c r="C92" s="58"/>
      <c r="D92" s="58"/>
      <c r="E92" s="58"/>
      <c r="F92" s="58"/>
      <c r="G92" s="58"/>
      <c r="H92" s="58"/>
      <c r="I92" s="58"/>
      <c r="J92" s="58"/>
      <c r="K92" s="58"/>
      <c r="L92" s="58"/>
      <c r="M92" s="58"/>
      <c r="N92" s="58"/>
      <c r="O92" s="58"/>
    </row>
    <row r="93" spans="1:15" ht="15.75" customHeight="1" x14ac:dyDescent="0.2">
      <c r="A93" s="58"/>
      <c r="B93" s="58"/>
      <c r="C93" s="58"/>
      <c r="D93" s="58"/>
      <c r="E93" s="58"/>
      <c r="F93" s="58"/>
      <c r="G93" s="58"/>
      <c r="H93" s="58"/>
      <c r="I93" s="58"/>
      <c r="J93" s="58"/>
      <c r="K93" s="58"/>
      <c r="L93" s="58"/>
      <c r="M93" s="58"/>
      <c r="N93" s="58"/>
      <c r="O93" s="58"/>
    </row>
    <row r="94" spans="1:15" ht="15.75" customHeight="1" x14ac:dyDescent="0.2">
      <c r="A94" s="58"/>
      <c r="B94" s="58"/>
      <c r="C94" s="58"/>
      <c r="D94" s="58"/>
      <c r="E94" s="58"/>
      <c r="F94" s="58"/>
      <c r="G94" s="58"/>
      <c r="H94" s="58"/>
      <c r="I94" s="58"/>
      <c r="J94" s="58"/>
      <c r="K94" s="58"/>
      <c r="L94" s="58"/>
      <c r="M94" s="58"/>
      <c r="N94" s="58"/>
      <c r="O94" s="58"/>
    </row>
    <row r="95" spans="1:15" ht="15.75" customHeight="1" x14ac:dyDescent="0.2">
      <c r="A95" s="58"/>
      <c r="B95" s="58"/>
      <c r="C95" s="58"/>
      <c r="D95" s="58"/>
      <c r="E95" s="58"/>
      <c r="F95" s="58"/>
      <c r="G95" s="58"/>
      <c r="H95" s="58"/>
      <c r="I95" s="58"/>
      <c r="J95" s="58"/>
      <c r="K95" s="58"/>
      <c r="L95" s="58"/>
      <c r="M95" s="58"/>
      <c r="N95" s="58"/>
      <c r="O95" s="58"/>
    </row>
    <row r="96" spans="1:15" ht="15.75" customHeight="1" x14ac:dyDescent="0.2">
      <c r="A96" s="58"/>
      <c r="B96" s="58"/>
      <c r="C96" s="58"/>
      <c r="D96" s="58"/>
      <c r="E96" s="58"/>
      <c r="F96" s="58"/>
      <c r="G96" s="58"/>
      <c r="H96" s="58"/>
      <c r="I96" s="58"/>
      <c r="J96" s="58"/>
      <c r="K96" s="58"/>
      <c r="L96" s="58"/>
      <c r="M96" s="58"/>
      <c r="N96" s="58"/>
      <c r="O96" s="58"/>
    </row>
    <row r="97" spans="1:15" ht="15.75" customHeight="1" x14ac:dyDescent="0.2">
      <c r="A97" s="58"/>
      <c r="B97" s="58"/>
      <c r="C97" s="58"/>
      <c r="D97" s="58"/>
      <c r="E97" s="58"/>
      <c r="F97" s="58"/>
      <c r="G97" s="58"/>
      <c r="H97" s="58"/>
      <c r="I97" s="58"/>
      <c r="J97" s="58"/>
      <c r="K97" s="58"/>
      <c r="L97" s="58"/>
      <c r="M97" s="58"/>
      <c r="N97" s="58"/>
      <c r="O97" s="58"/>
    </row>
    <row r="98" spans="1:15" ht="15.75" customHeight="1" x14ac:dyDescent="0.2">
      <c r="A98" s="58"/>
      <c r="B98" s="58"/>
      <c r="C98" s="58"/>
      <c r="D98" s="58"/>
      <c r="E98" s="58"/>
      <c r="F98" s="58"/>
      <c r="G98" s="58"/>
      <c r="H98" s="58"/>
      <c r="I98" s="58"/>
      <c r="J98" s="58"/>
      <c r="K98" s="58"/>
      <c r="L98" s="58"/>
      <c r="M98" s="58"/>
      <c r="N98" s="58"/>
      <c r="O98" s="58"/>
    </row>
    <row r="99" spans="1:15" ht="15.75" customHeight="1" x14ac:dyDescent="0.2">
      <c r="A99" s="58"/>
      <c r="B99" s="58"/>
      <c r="C99" s="58"/>
      <c r="D99" s="58"/>
      <c r="E99" s="58"/>
      <c r="F99" s="58"/>
      <c r="G99" s="58"/>
      <c r="H99" s="58"/>
      <c r="I99" s="58"/>
      <c r="J99" s="58"/>
      <c r="K99" s="58"/>
      <c r="L99" s="58"/>
      <c r="M99" s="58"/>
      <c r="N99" s="58"/>
      <c r="O99" s="58"/>
    </row>
    <row r="100" spans="1:15" ht="15.75" customHeight="1" x14ac:dyDescent="0.2">
      <c r="A100" s="58"/>
      <c r="B100" s="58"/>
      <c r="C100" s="58"/>
      <c r="D100" s="58"/>
      <c r="E100" s="58"/>
      <c r="F100" s="58"/>
      <c r="G100" s="58"/>
      <c r="H100" s="58"/>
      <c r="I100" s="58"/>
      <c r="J100" s="58"/>
      <c r="K100" s="58"/>
      <c r="L100" s="58"/>
      <c r="M100" s="58"/>
      <c r="N100" s="58"/>
      <c r="O100" s="58"/>
    </row>
    <row r="101" spans="1:15" ht="15.75" customHeight="1" x14ac:dyDescent="0.2">
      <c r="A101" s="58"/>
      <c r="B101" s="58"/>
      <c r="C101" s="58"/>
      <c r="D101" s="58"/>
      <c r="E101" s="58"/>
      <c r="F101" s="58"/>
      <c r="G101" s="58"/>
      <c r="H101" s="58"/>
      <c r="I101" s="58"/>
      <c r="J101" s="58"/>
      <c r="K101" s="58"/>
      <c r="L101" s="58"/>
      <c r="M101" s="58"/>
      <c r="N101" s="58"/>
      <c r="O101" s="58"/>
    </row>
    <row r="102" spans="1:15" ht="15.75" customHeight="1" x14ac:dyDescent="0.2">
      <c r="A102" s="58"/>
      <c r="B102" s="58"/>
      <c r="C102" s="58"/>
      <c r="D102" s="58"/>
      <c r="E102" s="58"/>
      <c r="F102" s="58"/>
      <c r="G102" s="58"/>
      <c r="H102" s="58"/>
      <c r="I102" s="58"/>
      <c r="J102" s="58"/>
      <c r="K102" s="58"/>
      <c r="L102" s="58"/>
      <c r="M102" s="58"/>
      <c r="N102" s="58"/>
      <c r="O102" s="58"/>
    </row>
    <row r="103" spans="1:15" ht="15.75" customHeight="1" x14ac:dyDescent="0.2">
      <c r="A103" s="58"/>
      <c r="B103" s="58"/>
      <c r="C103" s="58"/>
      <c r="D103" s="58"/>
      <c r="E103" s="58"/>
      <c r="F103" s="58"/>
      <c r="G103" s="58"/>
      <c r="H103" s="58"/>
      <c r="I103" s="58"/>
      <c r="J103" s="58"/>
      <c r="K103" s="58"/>
      <c r="L103" s="58"/>
      <c r="M103" s="58"/>
      <c r="N103" s="58"/>
      <c r="O103" s="58"/>
    </row>
    <row r="104" spans="1:15" ht="15.75" customHeight="1" x14ac:dyDescent="0.2">
      <c r="A104" s="58"/>
      <c r="B104" s="58"/>
      <c r="C104" s="58"/>
      <c r="D104" s="58"/>
      <c r="E104" s="58"/>
      <c r="F104" s="58"/>
      <c r="G104" s="58"/>
      <c r="H104" s="58"/>
      <c r="I104" s="58"/>
      <c r="J104" s="58"/>
      <c r="K104" s="58"/>
      <c r="L104" s="58"/>
      <c r="M104" s="58"/>
      <c r="N104" s="58"/>
      <c r="O104" s="58"/>
    </row>
    <row r="105" spans="1:15" ht="15.75" customHeight="1" x14ac:dyDescent="0.2">
      <c r="A105" s="58"/>
      <c r="B105" s="58"/>
      <c r="C105" s="58"/>
      <c r="D105" s="58"/>
      <c r="E105" s="58"/>
      <c r="F105" s="58"/>
      <c r="G105" s="58"/>
      <c r="H105" s="58"/>
      <c r="I105" s="58"/>
      <c r="J105" s="58"/>
      <c r="K105" s="58"/>
      <c r="L105" s="58"/>
      <c r="M105" s="58"/>
      <c r="N105" s="58"/>
      <c r="O105" s="58"/>
    </row>
    <row r="106" spans="1:15" ht="15.75" customHeight="1" x14ac:dyDescent="0.2">
      <c r="A106" s="58"/>
      <c r="B106" s="58"/>
      <c r="C106" s="58"/>
      <c r="D106" s="58"/>
      <c r="E106" s="58"/>
      <c r="F106" s="58"/>
      <c r="G106" s="58"/>
      <c r="H106" s="58"/>
      <c r="I106" s="58"/>
      <c r="J106" s="58"/>
      <c r="K106" s="58"/>
      <c r="L106" s="58"/>
      <c r="M106" s="58"/>
      <c r="N106" s="58"/>
      <c r="O106" s="58"/>
    </row>
    <row r="107" spans="1:15" ht="15.75" customHeight="1" x14ac:dyDescent="0.2">
      <c r="A107" s="58"/>
      <c r="B107" s="58"/>
      <c r="C107" s="58"/>
      <c r="D107" s="58"/>
      <c r="E107" s="58"/>
      <c r="F107" s="58"/>
      <c r="G107" s="58"/>
      <c r="H107" s="58"/>
      <c r="I107" s="58"/>
      <c r="J107" s="58"/>
      <c r="K107" s="58"/>
      <c r="L107" s="58"/>
      <c r="M107" s="58"/>
      <c r="N107" s="58"/>
      <c r="O107" s="58"/>
    </row>
    <row r="108" spans="1:15" ht="15.75" customHeight="1" x14ac:dyDescent="0.2">
      <c r="A108" s="58"/>
      <c r="B108" s="58"/>
      <c r="C108" s="58"/>
      <c r="D108" s="58"/>
      <c r="E108" s="58"/>
      <c r="F108" s="58"/>
      <c r="G108" s="58"/>
      <c r="H108" s="58"/>
      <c r="I108" s="58"/>
      <c r="J108" s="58"/>
      <c r="K108" s="58"/>
      <c r="L108" s="58"/>
      <c r="M108" s="58"/>
      <c r="N108" s="58"/>
      <c r="O108" s="58"/>
    </row>
    <row r="109" spans="1:15" ht="15.75" customHeight="1" x14ac:dyDescent="0.2">
      <c r="A109" s="58"/>
      <c r="B109" s="58"/>
      <c r="C109" s="58"/>
      <c r="D109" s="58"/>
      <c r="E109" s="58"/>
      <c r="F109" s="58"/>
      <c r="G109" s="58"/>
      <c r="H109" s="58"/>
      <c r="I109" s="58"/>
      <c r="J109" s="58"/>
      <c r="K109" s="58"/>
      <c r="L109" s="58"/>
      <c r="M109" s="58"/>
      <c r="N109" s="58"/>
      <c r="O109" s="58"/>
    </row>
    <row r="110" spans="1:15" ht="15.75" customHeight="1" x14ac:dyDescent="0.2">
      <c r="A110" s="58"/>
      <c r="B110" s="58"/>
      <c r="C110" s="58"/>
      <c r="D110" s="58"/>
      <c r="E110" s="58"/>
      <c r="F110" s="58"/>
      <c r="G110" s="58"/>
      <c r="H110" s="58"/>
      <c r="I110" s="58"/>
      <c r="J110" s="58"/>
      <c r="K110" s="58"/>
      <c r="L110" s="58"/>
      <c r="M110" s="58"/>
      <c r="N110" s="58"/>
      <c r="O110" s="58"/>
    </row>
    <row r="111" spans="1:15" ht="15.75" customHeight="1" x14ac:dyDescent="0.2">
      <c r="A111" s="58"/>
      <c r="B111" s="58"/>
      <c r="C111" s="58"/>
      <c r="D111" s="58"/>
      <c r="E111" s="58"/>
      <c r="F111" s="58"/>
      <c r="G111" s="58"/>
      <c r="H111" s="58"/>
      <c r="I111" s="58"/>
      <c r="J111" s="58"/>
      <c r="K111" s="58"/>
      <c r="L111" s="58"/>
      <c r="M111" s="58"/>
      <c r="N111" s="58"/>
      <c r="O111" s="58"/>
    </row>
    <row r="112" spans="1:15" ht="15.75" customHeight="1" x14ac:dyDescent="0.2">
      <c r="A112" s="58"/>
      <c r="B112" s="58"/>
      <c r="C112" s="58"/>
      <c r="D112" s="58"/>
      <c r="E112" s="58"/>
      <c r="F112" s="58"/>
      <c r="G112" s="58"/>
      <c r="H112" s="58"/>
      <c r="I112" s="58"/>
      <c r="J112" s="58"/>
      <c r="K112" s="58"/>
      <c r="L112" s="58"/>
      <c r="M112" s="58"/>
      <c r="N112" s="58"/>
      <c r="O112" s="58"/>
    </row>
    <row r="113" spans="1:15" ht="15.75" customHeight="1" x14ac:dyDescent="0.2">
      <c r="A113" s="58"/>
      <c r="B113" s="58"/>
      <c r="C113" s="58"/>
      <c r="D113" s="58"/>
      <c r="E113" s="58"/>
      <c r="F113" s="58"/>
      <c r="G113" s="58"/>
      <c r="H113" s="58"/>
      <c r="I113" s="58"/>
      <c r="J113" s="58"/>
      <c r="K113" s="58"/>
      <c r="L113" s="58"/>
      <c r="M113" s="58"/>
      <c r="N113" s="58"/>
      <c r="O113" s="58"/>
    </row>
    <row r="114" spans="1:15" ht="15.75" customHeight="1" x14ac:dyDescent="0.2">
      <c r="A114" s="58"/>
      <c r="B114" s="58"/>
      <c r="C114" s="58"/>
      <c r="D114" s="58"/>
      <c r="E114" s="58"/>
      <c r="F114" s="58"/>
      <c r="G114" s="58"/>
      <c r="H114" s="58"/>
      <c r="I114" s="58"/>
      <c r="J114" s="58"/>
      <c r="K114" s="58"/>
      <c r="L114" s="58"/>
      <c r="M114" s="58"/>
      <c r="N114" s="58"/>
      <c r="O114" s="58"/>
    </row>
    <row r="115" spans="1:15" ht="15.75" customHeight="1" x14ac:dyDescent="0.2">
      <c r="A115" s="58"/>
      <c r="B115" s="58"/>
      <c r="C115" s="58"/>
      <c r="D115" s="58"/>
      <c r="E115" s="58"/>
      <c r="F115" s="58"/>
      <c r="G115" s="58"/>
      <c r="H115" s="58"/>
      <c r="I115" s="58"/>
      <c r="J115" s="58"/>
      <c r="K115" s="58"/>
      <c r="L115" s="58"/>
      <c r="M115" s="58"/>
      <c r="N115" s="58"/>
      <c r="O115" s="58"/>
    </row>
    <row r="116" spans="1:15" ht="15.75" customHeight="1" x14ac:dyDescent="0.2">
      <c r="A116" s="58"/>
      <c r="B116" s="58"/>
      <c r="C116" s="58"/>
      <c r="D116" s="58"/>
      <c r="E116" s="58"/>
      <c r="F116" s="58"/>
      <c r="G116" s="58"/>
      <c r="H116" s="58"/>
      <c r="I116" s="58"/>
      <c r="J116" s="58"/>
      <c r="K116" s="58"/>
      <c r="L116" s="58"/>
      <c r="M116" s="58"/>
      <c r="N116" s="58"/>
      <c r="O116" s="58"/>
    </row>
    <row r="117" spans="1:15" ht="15.75" customHeight="1" x14ac:dyDescent="0.2">
      <c r="A117" s="58"/>
      <c r="B117" s="58"/>
      <c r="C117" s="58"/>
      <c r="D117" s="58"/>
      <c r="E117" s="58"/>
      <c r="F117" s="58"/>
      <c r="G117" s="58"/>
      <c r="H117" s="58"/>
      <c r="I117" s="58"/>
      <c r="J117" s="58"/>
      <c r="K117" s="58"/>
      <c r="L117" s="58"/>
      <c r="M117" s="58"/>
      <c r="N117" s="58"/>
      <c r="O117" s="58"/>
    </row>
    <row r="118" spans="1:15" ht="15.75" customHeight="1" x14ac:dyDescent="0.2">
      <c r="A118" s="58"/>
      <c r="B118" s="58"/>
      <c r="C118" s="58"/>
      <c r="D118" s="58"/>
      <c r="E118" s="58"/>
      <c r="F118" s="58"/>
      <c r="G118" s="58"/>
      <c r="H118" s="58"/>
      <c r="I118" s="58"/>
      <c r="J118" s="58"/>
      <c r="K118" s="58"/>
      <c r="L118" s="58"/>
      <c r="M118" s="58"/>
      <c r="N118" s="58"/>
      <c r="O118" s="58"/>
    </row>
    <row r="119" spans="1:15" ht="15.75" customHeight="1" x14ac:dyDescent="0.2">
      <c r="A119" s="58"/>
      <c r="B119" s="58"/>
      <c r="C119" s="58"/>
      <c r="D119" s="58"/>
      <c r="E119" s="58"/>
      <c r="F119" s="58"/>
      <c r="G119" s="58"/>
      <c r="H119" s="58"/>
      <c r="I119" s="58"/>
      <c r="J119" s="58"/>
      <c r="K119" s="58"/>
      <c r="L119" s="58"/>
      <c r="M119" s="58"/>
      <c r="N119" s="58"/>
      <c r="O119" s="58"/>
    </row>
    <row r="120" spans="1:15" ht="15.75" customHeight="1" x14ac:dyDescent="0.2">
      <c r="A120" s="58"/>
      <c r="B120" s="58"/>
      <c r="C120" s="58"/>
      <c r="D120" s="58"/>
      <c r="E120" s="58"/>
      <c r="F120" s="58"/>
      <c r="G120" s="58"/>
      <c r="H120" s="58"/>
      <c r="I120" s="58"/>
      <c r="J120" s="58"/>
      <c r="K120" s="58"/>
      <c r="L120" s="58"/>
      <c r="M120" s="58"/>
      <c r="N120" s="58"/>
      <c r="O120" s="58"/>
    </row>
    <row r="121" spans="1:15" ht="15.75" customHeight="1" x14ac:dyDescent="0.2">
      <c r="A121" s="58"/>
      <c r="B121" s="58"/>
      <c r="C121" s="58"/>
      <c r="D121" s="58"/>
      <c r="E121" s="58"/>
      <c r="F121" s="58"/>
      <c r="G121" s="58"/>
      <c r="H121" s="58"/>
      <c r="I121" s="58"/>
      <c r="J121" s="58"/>
      <c r="K121" s="58"/>
      <c r="L121" s="58"/>
      <c r="M121" s="58"/>
      <c r="N121" s="58"/>
      <c r="O121" s="58"/>
    </row>
    <row r="122" spans="1:15" ht="15.75" customHeight="1" x14ac:dyDescent="0.2">
      <c r="A122" s="58"/>
      <c r="B122" s="58"/>
      <c r="C122" s="58"/>
      <c r="D122" s="58"/>
      <c r="E122" s="58"/>
      <c r="F122" s="58"/>
      <c r="G122" s="58"/>
      <c r="H122" s="58"/>
      <c r="I122" s="58"/>
      <c r="J122" s="58"/>
      <c r="K122" s="58"/>
      <c r="L122" s="58"/>
      <c r="M122" s="58"/>
      <c r="N122" s="58"/>
      <c r="O122" s="58"/>
    </row>
    <row r="123" spans="1:15" ht="15.75" customHeight="1" x14ac:dyDescent="0.2">
      <c r="A123" s="58"/>
      <c r="B123" s="58"/>
      <c r="C123" s="58"/>
      <c r="D123" s="58"/>
      <c r="E123" s="58"/>
      <c r="F123" s="58"/>
      <c r="G123" s="58"/>
      <c r="H123" s="58"/>
      <c r="I123" s="58"/>
      <c r="J123" s="58"/>
      <c r="K123" s="58"/>
      <c r="L123" s="58"/>
      <c r="M123" s="58"/>
      <c r="N123" s="58"/>
      <c r="O123" s="58"/>
    </row>
    <row r="124" spans="1:15" ht="15.75" customHeight="1" x14ac:dyDescent="0.2">
      <c r="A124" s="58"/>
      <c r="B124" s="58"/>
      <c r="C124" s="58"/>
      <c r="D124" s="58"/>
      <c r="E124" s="58"/>
      <c r="F124" s="58"/>
      <c r="G124" s="58"/>
      <c r="H124" s="58"/>
      <c r="I124" s="58"/>
      <c r="J124" s="58"/>
      <c r="K124" s="58"/>
      <c r="L124" s="58"/>
      <c r="M124" s="58"/>
      <c r="N124" s="58"/>
      <c r="O124" s="58"/>
    </row>
    <row r="125" spans="1:15" ht="15.75" customHeight="1" x14ac:dyDescent="0.2">
      <c r="A125" s="58"/>
      <c r="B125" s="58"/>
      <c r="C125" s="58"/>
      <c r="D125" s="58"/>
      <c r="E125" s="58"/>
      <c r="F125" s="58"/>
      <c r="G125" s="58"/>
      <c r="H125" s="58"/>
      <c r="I125" s="58"/>
      <c r="J125" s="58"/>
      <c r="K125" s="58"/>
      <c r="L125" s="58"/>
      <c r="M125" s="58"/>
      <c r="N125" s="58"/>
      <c r="O125" s="58"/>
    </row>
    <row r="126" spans="1:15" ht="15.75" customHeight="1" x14ac:dyDescent="0.2">
      <c r="A126" s="58"/>
      <c r="B126" s="58"/>
      <c r="C126" s="58"/>
      <c r="D126" s="58"/>
      <c r="E126" s="58"/>
      <c r="F126" s="58"/>
      <c r="G126" s="58"/>
      <c r="H126" s="58"/>
      <c r="I126" s="58"/>
      <c r="J126" s="58"/>
      <c r="K126" s="58"/>
      <c r="L126" s="58"/>
      <c r="M126" s="58"/>
      <c r="N126" s="58"/>
      <c r="O126" s="58"/>
    </row>
    <row r="127" spans="1:15" ht="15.75" customHeight="1" x14ac:dyDescent="0.2">
      <c r="A127" s="58"/>
      <c r="B127" s="58"/>
      <c r="C127" s="58"/>
      <c r="D127" s="58"/>
      <c r="E127" s="58"/>
      <c r="F127" s="58"/>
      <c r="G127" s="58"/>
      <c r="H127" s="58"/>
      <c r="I127" s="58"/>
      <c r="J127" s="58"/>
      <c r="K127" s="58"/>
      <c r="L127" s="58"/>
      <c r="M127" s="58"/>
      <c r="N127" s="58"/>
      <c r="O127" s="58"/>
    </row>
    <row r="128" spans="1:15" ht="15.75" customHeight="1" x14ac:dyDescent="0.2">
      <c r="A128" s="58"/>
      <c r="B128" s="58"/>
      <c r="C128" s="58"/>
      <c r="D128" s="58"/>
      <c r="E128" s="58"/>
      <c r="F128" s="58"/>
      <c r="G128" s="58"/>
      <c r="H128" s="58"/>
      <c r="I128" s="58"/>
      <c r="J128" s="58"/>
      <c r="K128" s="58"/>
      <c r="L128" s="58"/>
      <c r="M128" s="58"/>
      <c r="N128" s="58"/>
      <c r="O128" s="58"/>
    </row>
    <row r="129" spans="1:15" ht="15.75" customHeight="1" x14ac:dyDescent="0.2">
      <c r="A129" s="58"/>
      <c r="B129" s="58"/>
      <c r="C129" s="58"/>
      <c r="D129" s="58"/>
      <c r="E129" s="58"/>
      <c r="F129" s="58"/>
      <c r="G129" s="58"/>
      <c r="H129" s="58"/>
      <c r="I129" s="58"/>
      <c r="J129" s="58"/>
      <c r="K129" s="58"/>
      <c r="L129" s="58"/>
      <c r="M129" s="58"/>
      <c r="N129" s="58"/>
      <c r="O129" s="58"/>
    </row>
    <row r="130" spans="1:15" ht="15.75" customHeight="1" x14ac:dyDescent="0.2">
      <c r="A130" s="58"/>
      <c r="B130" s="58"/>
      <c r="C130" s="58"/>
      <c r="D130" s="58"/>
      <c r="E130" s="58"/>
      <c r="F130" s="58"/>
      <c r="G130" s="58"/>
      <c r="H130" s="58"/>
      <c r="I130" s="58"/>
      <c r="J130" s="58"/>
      <c r="K130" s="58"/>
      <c r="L130" s="58"/>
      <c r="M130" s="58"/>
      <c r="N130" s="58"/>
      <c r="O130" s="58"/>
    </row>
    <row r="131" spans="1:15" ht="15.75" customHeight="1" x14ac:dyDescent="0.2">
      <c r="A131" s="58"/>
      <c r="B131" s="58"/>
      <c r="C131" s="58"/>
      <c r="D131" s="58"/>
      <c r="E131" s="58"/>
      <c r="F131" s="58"/>
      <c r="G131" s="58"/>
      <c r="H131" s="58"/>
      <c r="I131" s="58"/>
      <c r="J131" s="58"/>
      <c r="K131" s="58"/>
      <c r="L131" s="58"/>
      <c r="M131" s="58"/>
      <c r="N131" s="58"/>
      <c r="O131" s="58"/>
    </row>
    <row r="132" spans="1:15" ht="15.75" customHeight="1" x14ac:dyDescent="0.2">
      <c r="A132" s="58"/>
      <c r="B132" s="58"/>
      <c r="C132" s="58"/>
      <c r="D132" s="58"/>
      <c r="E132" s="58"/>
      <c r="F132" s="58"/>
      <c r="G132" s="58"/>
      <c r="H132" s="58"/>
      <c r="I132" s="58"/>
      <c r="J132" s="58"/>
      <c r="K132" s="58"/>
      <c r="L132" s="58"/>
      <c r="M132" s="58"/>
      <c r="N132" s="58"/>
      <c r="O132" s="58"/>
    </row>
    <row r="133" spans="1:15" ht="15.75" customHeight="1" x14ac:dyDescent="0.2">
      <c r="A133" s="58"/>
      <c r="B133" s="58"/>
      <c r="C133" s="58"/>
      <c r="D133" s="58"/>
      <c r="E133" s="58"/>
      <c r="F133" s="58"/>
      <c r="G133" s="58"/>
      <c r="H133" s="58"/>
      <c r="I133" s="58"/>
      <c r="J133" s="58"/>
      <c r="K133" s="58"/>
      <c r="L133" s="58"/>
      <c r="M133" s="58"/>
      <c r="N133" s="58"/>
      <c r="O133" s="58"/>
    </row>
    <row r="134" spans="1:15" ht="15.75" customHeight="1" x14ac:dyDescent="0.2">
      <c r="A134" s="58"/>
      <c r="B134" s="58"/>
      <c r="C134" s="58"/>
      <c r="D134" s="58"/>
      <c r="E134" s="58"/>
      <c r="F134" s="58"/>
      <c r="G134" s="58"/>
      <c r="H134" s="58"/>
      <c r="I134" s="58"/>
      <c r="J134" s="58"/>
      <c r="K134" s="58"/>
      <c r="L134" s="58"/>
      <c r="M134" s="58"/>
      <c r="N134" s="58"/>
      <c r="O134" s="58"/>
    </row>
    <row r="135" spans="1:15" ht="15.75" customHeight="1" x14ac:dyDescent="0.2">
      <c r="A135" s="58"/>
      <c r="B135" s="58"/>
      <c r="C135" s="58"/>
      <c r="D135" s="58"/>
      <c r="E135" s="58"/>
      <c r="F135" s="58"/>
      <c r="G135" s="58"/>
      <c r="H135" s="58"/>
      <c r="I135" s="58"/>
      <c r="J135" s="58"/>
      <c r="K135" s="58"/>
      <c r="L135" s="58"/>
      <c r="M135" s="58"/>
      <c r="N135" s="58"/>
      <c r="O135" s="58"/>
    </row>
    <row r="136" spans="1:15" ht="15.75" customHeight="1" x14ac:dyDescent="0.2">
      <c r="A136" s="58"/>
      <c r="B136" s="58"/>
      <c r="C136" s="58"/>
      <c r="D136" s="58"/>
      <c r="E136" s="58"/>
      <c r="F136" s="58"/>
      <c r="G136" s="58"/>
      <c r="H136" s="58"/>
      <c r="I136" s="58"/>
      <c r="J136" s="58"/>
      <c r="K136" s="58"/>
      <c r="L136" s="58"/>
      <c r="M136" s="58"/>
      <c r="N136" s="58"/>
      <c r="O136" s="58"/>
    </row>
    <row r="137" spans="1:15" ht="15.75" customHeight="1" x14ac:dyDescent="0.2">
      <c r="A137" s="58"/>
      <c r="B137" s="58"/>
      <c r="C137" s="58"/>
      <c r="D137" s="58"/>
      <c r="E137" s="58"/>
      <c r="F137" s="58"/>
      <c r="G137" s="58"/>
      <c r="H137" s="58"/>
      <c r="I137" s="58"/>
      <c r="J137" s="58"/>
      <c r="K137" s="58"/>
      <c r="L137" s="58"/>
      <c r="M137" s="58"/>
      <c r="N137" s="58"/>
      <c r="O137" s="58"/>
    </row>
    <row r="138" spans="1:15" ht="15.75" customHeight="1" x14ac:dyDescent="0.2">
      <c r="A138" s="58"/>
      <c r="B138" s="58"/>
      <c r="C138" s="58"/>
      <c r="D138" s="58"/>
      <c r="E138" s="58"/>
      <c r="F138" s="58"/>
      <c r="G138" s="58"/>
      <c r="H138" s="58"/>
      <c r="I138" s="58"/>
      <c r="J138" s="58"/>
      <c r="K138" s="58"/>
      <c r="L138" s="58"/>
      <c r="M138" s="58"/>
      <c r="N138" s="58"/>
      <c r="O138" s="58"/>
    </row>
    <row r="139" spans="1:15" ht="15.75" customHeight="1" x14ac:dyDescent="0.2">
      <c r="A139" s="58"/>
      <c r="B139" s="58"/>
      <c r="C139" s="58"/>
      <c r="D139" s="58"/>
      <c r="E139" s="58"/>
      <c r="F139" s="58"/>
      <c r="G139" s="58"/>
      <c r="H139" s="58"/>
      <c r="I139" s="58"/>
      <c r="J139" s="58"/>
      <c r="K139" s="58"/>
      <c r="L139" s="58"/>
      <c r="M139" s="58"/>
      <c r="N139" s="58"/>
      <c r="O139" s="58"/>
    </row>
    <row r="140" spans="1:15" ht="15.75" customHeight="1" x14ac:dyDescent="0.2">
      <c r="A140" s="58"/>
      <c r="B140" s="58"/>
      <c r="C140" s="58"/>
      <c r="D140" s="58"/>
      <c r="E140" s="58"/>
      <c r="F140" s="58"/>
      <c r="G140" s="58"/>
      <c r="H140" s="58"/>
      <c r="I140" s="58"/>
      <c r="J140" s="58"/>
      <c r="K140" s="58"/>
      <c r="L140" s="58"/>
      <c r="M140" s="58"/>
      <c r="N140" s="58"/>
      <c r="O140" s="58"/>
    </row>
    <row r="141" spans="1:15" ht="15.75" customHeight="1" x14ac:dyDescent="0.2">
      <c r="A141" s="58"/>
      <c r="B141" s="58"/>
      <c r="C141" s="58"/>
      <c r="D141" s="58"/>
      <c r="E141" s="58"/>
      <c r="F141" s="58"/>
      <c r="G141" s="58"/>
      <c r="H141" s="58"/>
      <c r="I141" s="58"/>
      <c r="J141" s="58"/>
      <c r="K141" s="58"/>
      <c r="L141" s="58"/>
      <c r="M141" s="58"/>
      <c r="N141" s="58"/>
      <c r="O141" s="58"/>
    </row>
    <row r="142" spans="1:15" ht="15.75" customHeight="1" x14ac:dyDescent="0.2">
      <c r="A142" s="58"/>
      <c r="B142" s="58"/>
      <c r="C142" s="58"/>
      <c r="D142" s="58"/>
      <c r="E142" s="58"/>
      <c r="F142" s="58"/>
      <c r="G142" s="58"/>
      <c r="H142" s="58"/>
      <c r="I142" s="58"/>
      <c r="J142" s="58"/>
      <c r="K142" s="58"/>
      <c r="L142" s="58"/>
      <c r="M142" s="58"/>
      <c r="N142" s="58"/>
      <c r="O142" s="58"/>
    </row>
    <row r="143" spans="1:15" ht="15.75" customHeight="1" x14ac:dyDescent="0.2">
      <c r="A143" s="58"/>
      <c r="B143" s="58"/>
      <c r="C143" s="58"/>
      <c r="D143" s="58"/>
      <c r="E143" s="58"/>
      <c r="F143" s="58"/>
      <c r="G143" s="58"/>
      <c r="H143" s="58"/>
      <c r="I143" s="58"/>
      <c r="J143" s="58"/>
      <c r="K143" s="58"/>
      <c r="L143" s="58"/>
      <c r="M143" s="58"/>
      <c r="N143" s="58"/>
      <c r="O143" s="58"/>
    </row>
    <row r="144" spans="1:15" ht="15.75" customHeight="1" x14ac:dyDescent="0.2">
      <c r="A144" s="58"/>
      <c r="B144" s="58"/>
      <c r="C144" s="58"/>
      <c r="D144" s="58"/>
      <c r="E144" s="58"/>
      <c r="F144" s="58"/>
      <c r="G144" s="58"/>
      <c r="H144" s="58"/>
      <c r="I144" s="58"/>
      <c r="J144" s="58"/>
      <c r="K144" s="58"/>
      <c r="L144" s="58"/>
      <c r="M144" s="58"/>
      <c r="N144" s="58"/>
      <c r="O144" s="58"/>
    </row>
    <row r="145" spans="1:15" ht="15.75" customHeight="1" x14ac:dyDescent="0.2">
      <c r="A145" s="58"/>
      <c r="B145" s="58"/>
      <c r="C145" s="58"/>
      <c r="D145" s="58"/>
      <c r="E145" s="58"/>
      <c r="F145" s="58"/>
      <c r="G145" s="58"/>
      <c r="H145" s="58"/>
      <c r="I145" s="58"/>
      <c r="J145" s="58"/>
      <c r="K145" s="58"/>
      <c r="L145" s="58"/>
      <c r="M145" s="58"/>
      <c r="N145" s="58"/>
      <c r="O145" s="58"/>
    </row>
    <row r="146" spans="1:15" ht="15.75" customHeight="1" x14ac:dyDescent="0.2">
      <c r="A146" s="58"/>
      <c r="B146" s="58"/>
      <c r="C146" s="58"/>
      <c r="D146" s="58"/>
      <c r="E146" s="58"/>
      <c r="F146" s="58"/>
      <c r="G146" s="58"/>
      <c r="H146" s="58"/>
      <c r="I146" s="58"/>
      <c r="J146" s="58"/>
      <c r="K146" s="58"/>
      <c r="L146" s="58"/>
      <c r="M146" s="58"/>
      <c r="N146" s="58"/>
      <c r="O146" s="58"/>
    </row>
    <row r="147" spans="1:15" ht="15.75" customHeight="1" x14ac:dyDescent="0.2">
      <c r="A147" s="58"/>
      <c r="B147" s="58"/>
      <c r="C147" s="58"/>
      <c r="D147" s="58"/>
      <c r="E147" s="58"/>
      <c r="F147" s="58"/>
      <c r="G147" s="58"/>
      <c r="H147" s="58"/>
      <c r="I147" s="58"/>
      <c r="J147" s="58"/>
      <c r="K147" s="58"/>
      <c r="L147" s="58"/>
      <c r="M147" s="58"/>
      <c r="N147" s="58"/>
      <c r="O147" s="58"/>
    </row>
    <row r="148" spans="1:15" ht="15.75" customHeight="1" x14ac:dyDescent="0.2">
      <c r="A148" s="58"/>
      <c r="B148" s="58"/>
      <c r="C148" s="58"/>
      <c r="D148" s="58"/>
      <c r="E148" s="58"/>
      <c r="F148" s="58"/>
      <c r="G148" s="58"/>
      <c r="H148" s="58"/>
      <c r="I148" s="58"/>
      <c r="J148" s="58"/>
      <c r="K148" s="58"/>
      <c r="L148" s="58"/>
      <c r="M148" s="58"/>
      <c r="N148" s="58"/>
      <c r="O148" s="58"/>
    </row>
    <row r="149" spans="1:15" ht="15.75" customHeight="1" x14ac:dyDescent="0.2">
      <c r="A149" s="58"/>
      <c r="B149" s="58"/>
      <c r="C149" s="58"/>
      <c r="D149" s="58"/>
      <c r="E149" s="58"/>
      <c r="F149" s="58"/>
      <c r="G149" s="58"/>
      <c r="H149" s="58"/>
      <c r="I149" s="58"/>
      <c r="J149" s="58"/>
      <c r="K149" s="58"/>
      <c r="L149" s="58"/>
      <c r="M149" s="58"/>
      <c r="N149" s="58"/>
      <c r="O149" s="58"/>
    </row>
    <row r="150" spans="1:15" ht="15.75" customHeight="1" x14ac:dyDescent="0.2">
      <c r="A150" s="58"/>
      <c r="B150" s="58"/>
      <c r="C150" s="58"/>
      <c r="D150" s="58"/>
      <c r="E150" s="58"/>
      <c r="F150" s="58"/>
      <c r="G150" s="58"/>
      <c r="H150" s="58"/>
      <c r="I150" s="58"/>
      <c r="J150" s="58"/>
      <c r="K150" s="58"/>
      <c r="L150" s="58"/>
      <c r="M150" s="58"/>
      <c r="N150" s="58"/>
      <c r="O150" s="58"/>
    </row>
    <row r="151" spans="1:15" ht="15.75" customHeight="1" x14ac:dyDescent="0.2">
      <c r="A151" s="58"/>
      <c r="B151" s="58"/>
      <c r="C151" s="58"/>
      <c r="D151" s="58"/>
      <c r="E151" s="58"/>
      <c r="F151" s="58"/>
      <c r="G151" s="58"/>
      <c r="H151" s="58"/>
      <c r="I151" s="58"/>
      <c r="J151" s="58"/>
      <c r="K151" s="58"/>
      <c r="L151" s="58"/>
      <c r="M151" s="58"/>
      <c r="N151" s="58"/>
      <c r="O151" s="58"/>
    </row>
    <row r="152" spans="1:15" ht="15.75" customHeight="1" x14ac:dyDescent="0.2">
      <c r="A152" s="58"/>
      <c r="B152" s="58"/>
      <c r="C152" s="58"/>
      <c r="D152" s="58"/>
      <c r="E152" s="58"/>
      <c r="F152" s="58"/>
      <c r="G152" s="58"/>
      <c r="H152" s="58"/>
      <c r="I152" s="58"/>
      <c r="J152" s="58"/>
      <c r="K152" s="58"/>
      <c r="L152" s="58"/>
      <c r="M152" s="58"/>
      <c r="N152" s="58"/>
      <c r="O152" s="58"/>
    </row>
    <row r="153" spans="1:15" ht="15.75" customHeight="1" x14ac:dyDescent="0.2">
      <c r="A153" s="58"/>
      <c r="B153" s="58"/>
      <c r="C153" s="58"/>
      <c r="D153" s="58"/>
      <c r="E153" s="58"/>
      <c r="F153" s="58"/>
      <c r="G153" s="58"/>
      <c r="H153" s="58"/>
      <c r="I153" s="58"/>
      <c r="J153" s="58"/>
      <c r="K153" s="58"/>
      <c r="L153" s="58"/>
      <c r="M153" s="58"/>
      <c r="N153" s="58"/>
      <c r="O153" s="58"/>
    </row>
    <row r="154" spans="1:15" ht="15.75" customHeight="1" x14ac:dyDescent="0.2">
      <c r="A154" s="58"/>
      <c r="B154" s="58"/>
      <c r="C154" s="58"/>
      <c r="D154" s="58"/>
      <c r="E154" s="58"/>
      <c r="F154" s="58"/>
      <c r="G154" s="58"/>
      <c r="H154" s="58"/>
      <c r="I154" s="58"/>
      <c r="J154" s="58"/>
      <c r="K154" s="58"/>
      <c r="L154" s="58"/>
      <c r="M154" s="58"/>
      <c r="N154" s="58"/>
      <c r="O154" s="58"/>
    </row>
    <row r="155" spans="1:15" ht="15.75" customHeight="1" x14ac:dyDescent="0.2">
      <c r="A155" s="58"/>
      <c r="B155" s="58"/>
      <c r="C155" s="58"/>
      <c r="D155" s="58"/>
      <c r="E155" s="58"/>
      <c r="F155" s="58"/>
      <c r="G155" s="58"/>
      <c r="H155" s="58"/>
      <c r="I155" s="58"/>
      <c r="J155" s="58"/>
      <c r="K155" s="58"/>
      <c r="L155" s="58"/>
      <c r="M155" s="58"/>
      <c r="N155" s="58"/>
      <c r="O155" s="58"/>
    </row>
    <row r="156" spans="1:15" ht="15.75" customHeight="1" x14ac:dyDescent="0.2">
      <c r="A156" s="58"/>
      <c r="B156" s="58"/>
      <c r="C156" s="58"/>
      <c r="D156" s="58"/>
      <c r="E156" s="58"/>
      <c r="F156" s="58"/>
      <c r="G156" s="58"/>
      <c r="H156" s="58"/>
      <c r="I156" s="58"/>
      <c r="J156" s="58"/>
      <c r="K156" s="58"/>
      <c r="L156" s="58"/>
      <c r="M156" s="58"/>
      <c r="N156" s="58"/>
      <c r="O156" s="58"/>
    </row>
    <row r="157" spans="1:15" ht="15.75" customHeight="1" x14ac:dyDescent="0.2">
      <c r="A157" s="58"/>
      <c r="B157" s="58"/>
      <c r="C157" s="58"/>
      <c r="D157" s="58"/>
      <c r="E157" s="58"/>
      <c r="F157" s="58"/>
      <c r="G157" s="58"/>
      <c r="H157" s="58"/>
      <c r="I157" s="58"/>
      <c r="J157" s="58"/>
      <c r="K157" s="58"/>
      <c r="L157" s="58"/>
      <c r="M157" s="58"/>
      <c r="N157" s="58"/>
      <c r="O157" s="58"/>
    </row>
    <row r="158" spans="1:15" ht="15.75" customHeight="1" x14ac:dyDescent="0.2">
      <c r="A158" s="58"/>
      <c r="B158" s="58"/>
      <c r="C158" s="58"/>
      <c r="D158" s="58"/>
      <c r="E158" s="58"/>
      <c r="F158" s="58"/>
      <c r="G158" s="58"/>
      <c r="H158" s="58"/>
      <c r="I158" s="58"/>
      <c r="J158" s="58"/>
      <c r="K158" s="58"/>
      <c r="L158" s="58"/>
      <c r="M158" s="58"/>
      <c r="N158" s="58"/>
      <c r="O158" s="58"/>
    </row>
    <row r="159" spans="1:15" ht="15.75" customHeight="1" x14ac:dyDescent="0.2">
      <c r="A159" s="58"/>
      <c r="B159" s="58"/>
      <c r="C159" s="58"/>
      <c r="D159" s="58"/>
      <c r="E159" s="58"/>
      <c r="F159" s="58"/>
      <c r="G159" s="58"/>
      <c r="H159" s="58"/>
      <c r="I159" s="58"/>
      <c r="J159" s="58"/>
      <c r="K159" s="58"/>
      <c r="L159" s="58"/>
      <c r="M159" s="58"/>
      <c r="N159" s="58"/>
      <c r="O159" s="58"/>
    </row>
    <row r="160" spans="1:15" ht="15.75" customHeight="1" x14ac:dyDescent="0.2">
      <c r="A160" s="58"/>
      <c r="B160" s="58"/>
      <c r="C160" s="58"/>
      <c r="D160" s="58"/>
      <c r="E160" s="58"/>
      <c r="F160" s="58"/>
      <c r="G160" s="58"/>
      <c r="H160" s="58"/>
      <c r="I160" s="58"/>
      <c r="J160" s="58"/>
      <c r="K160" s="58"/>
      <c r="L160" s="58"/>
      <c r="M160" s="58"/>
      <c r="N160" s="58"/>
      <c r="O160" s="58"/>
    </row>
    <row r="161" spans="1:15" ht="15.75" customHeight="1" x14ac:dyDescent="0.2">
      <c r="A161" s="58"/>
      <c r="B161" s="58"/>
      <c r="C161" s="58"/>
      <c r="D161" s="58"/>
      <c r="E161" s="58"/>
      <c r="F161" s="58"/>
      <c r="G161" s="58"/>
      <c r="H161" s="58"/>
      <c r="I161" s="58"/>
      <c r="J161" s="58"/>
      <c r="K161" s="58"/>
      <c r="L161" s="58"/>
      <c r="M161" s="58"/>
      <c r="N161" s="58"/>
      <c r="O161" s="58"/>
    </row>
    <row r="162" spans="1:15" ht="15.75" customHeight="1" x14ac:dyDescent="0.2">
      <c r="A162" s="58"/>
      <c r="B162" s="58"/>
      <c r="C162" s="58"/>
      <c r="D162" s="58"/>
      <c r="E162" s="58"/>
      <c r="F162" s="58"/>
      <c r="G162" s="58"/>
      <c r="H162" s="58"/>
      <c r="I162" s="58"/>
      <c r="J162" s="58"/>
      <c r="K162" s="58"/>
      <c r="L162" s="58"/>
      <c r="M162" s="58"/>
      <c r="N162" s="58"/>
      <c r="O162" s="58"/>
    </row>
    <row r="163" spans="1:15" ht="15.75" customHeight="1" x14ac:dyDescent="0.2">
      <c r="A163" s="58"/>
      <c r="B163" s="58"/>
      <c r="C163" s="58"/>
      <c r="D163" s="58"/>
      <c r="E163" s="58"/>
      <c r="F163" s="58"/>
      <c r="G163" s="58"/>
      <c r="H163" s="58"/>
      <c r="I163" s="58"/>
      <c r="J163" s="58"/>
      <c r="K163" s="58"/>
      <c r="L163" s="58"/>
      <c r="M163" s="58"/>
      <c r="N163" s="58"/>
      <c r="O163" s="58"/>
    </row>
    <row r="164" spans="1:15" ht="15.75" customHeight="1" x14ac:dyDescent="0.2">
      <c r="A164" s="58"/>
      <c r="B164" s="58"/>
      <c r="C164" s="58"/>
      <c r="D164" s="58"/>
      <c r="E164" s="58"/>
      <c r="F164" s="58"/>
      <c r="G164" s="58"/>
      <c r="H164" s="58"/>
      <c r="I164" s="58"/>
      <c r="J164" s="58"/>
      <c r="K164" s="58"/>
      <c r="L164" s="58"/>
      <c r="M164" s="58"/>
      <c r="N164" s="58"/>
      <c r="O164" s="58"/>
    </row>
    <row r="165" spans="1:15" ht="15.75" customHeight="1" x14ac:dyDescent="0.2">
      <c r="A165" s="58"/>
      <c r="B165" s="58"/>
      <c r="C165" s="58"/>
      <c r="D165" s="58"/>
      <c r="E165" s="58"/>
      <c r="F165" s="58"/>
      <c r="G165" s="58"/>
      <c r="H165" s="58"/>
      <c r="I165" s="58"/>
      <c r="J165" s="58"/>
      <c r="K165" s="58"/>
      <c r="L165" s="58"/>
      <c r="M165" s="58"/>
      <c r="N165" s="58"/>
      <c r="O165" s="58"/>
    </row>
    <row r="166" spans="1:15" ht="15.75" customHeight="1" x14ac:dyDescent="0.2">
      <c r="A166" s="58"/>
      <c r="B166" s="58"/>
      <c r="C166" s="58"/>
      <c r="D166" s="58"/>
      <c r="E166" s="58"/>
      <c r="F166" s="58"/>
      <c r="G166" s="58"/>
      <c r="H166" s="58"/>
      <c r="I166" s="58"/>
      <c r="J166" s="58"/>
      <c r="K166" s="58"/>
      <c r="L166" s="58"/>
      <c r="M166" s="58"/>
      <c r="N166" s="58"/>
      <c r="O166" s="58"/>
    </row>
    <row r="167" spans="1:15" ht="15.75" customHeight="1" x14ac:dyDescent="0.2">
      <c r="A167" s="58"/>
      <c r="B167" s="58"/>
      <c r="C167" s="58"/>
      <c r="D167" s="58"/>
      <c r="E167" s="58"/>
      <c r="F167" s="58"/>
      <c r="G167" s="58"/>
      <c r="H167" s="58"/>
      <c r="I167" s="58"/>
      <c r="J167" s="58"/>
      <c r="K167" s="58"/>
      <c r="L167" s="58"/>
      <c r="M167" s="58"/>
      <c r="N167" s="58"/>
      <c r="O167" s="58"/>
    </row>
    <row r="168" spans="1:15" ht="15.75" customHeight="1" x14ac:dyDescent="0.2">
      <c r="A168" s="58"/>
      <c r="B168" s="58"/>
      <c r="C168" s="58"/>
      <c r="D168" s="58"/>
      <c r="E168" s="58"/>
      <c r="F168" s="58"/>
      <c r="G168" s="58"/>
      <c r="H168" s="58"/>
      <c r="I168" s="58"/>
      <c r="J168" s="58"/>
      <c r="K168" s="58"/>
      <c r="L168" s="58"/>
      <c r="M168" s="58"/>
      <c r="N168" s="58"/>
      <c r="O168" s="58"/>
    </row>
    <row r="169" spans="1:15" ht="15.75" customHeight="1" x14ac:dyDescent="0.2">
      <c r="A169" s="58"/>
      <c r="B169" s="58"/>
      <c r="C169" s="58"/>
      <c r="D169" s="58"/>
      <c r="E169" s="58"/>
      <c r="F169" s="58"/>
      <c r="G169" s="58"/>
      <c r="H169" s="58"/>
      <c r="I169" s="58"/>
      <c r="J169" s="58"/>
      <c r="K169" s="58"/>
      <c r="L169" s="58"/>
      <c r="M169" s="58"/>
      <c r="N169" s="58"/>
      <c r="O169" s="58"/>
    </row>
    <row r="170" spans="1:15" ht="15.75" customHeight="1" x14ac:dyDescent="0.2">
      <c r="A170" s="58"/>
      <c r="B170" s="58"/>
      <c r="C170" s="58"/>
      <c r="D170" s="58"/>
      <c r="E170" s="58"/>
      <c r="F170" s="58"/>
      <c r="G170" s="58"/>
      <c r="H170" s="58"/>
      <c r="I170" s="58"/>
      <c r="J170" s="58"/>
      <c r="K170" s="58"/>
      <c r="L170" s="58"/>
      <c r="M170" s="58"/>
      <c r="N170" s="58"/>
      <c r="O170" s="58"/>
    </row>
    <row r="171" spans="1:15" ht="15.75" customHeight="1" x14ac:dyDescent="0.2">
      <c r="A171" s="58"/>
      <c r="B171" s="58"/>
      <c r="C171" s="58"/>
      <c r="D171" s="58"/>
      <c r="E171" s="58"/>
      <c r="F171" s="58"/>
      <c r="G171" s="58"/>
      <c r="H171" s="58"/>
      <c r="I171" s="58"/>
      <c r="J171" s="58"/>
      <c r="K171" s="58"/>
      <c r="L171" s="58"/>
      <c r="M171" s="58"/>
      <c r="N171" s="58"/>
      <c r="O171" s="58"/>
    </row>
    <row r="172" spans="1:15" ht="15.75" customHeight="1" x14ac:dyDescent="0.2">
      <c r="A172" s="58"/>
      <c r="B172" s="58"/>
      <c r="C172" s="58"/>
      <c r="D172" s="58"/>
      <c r="E172" s="58"/>
      <c r="F172" s="58"/>
      <c r="G172" s="58"/>
      <c r="H172" s="58"/>
      <c r="I172" s="58"/>
      <c r="J172" s="58"/>
      <c r="K172" s="58"/>
      <c r="L172" s="58"/>
      <c r="M172" s="58"/>
      <c r="N172" s="58"/>
      <c r="O172" s="58"/>
    </row>
    <row r="173" spans="1:15" ht="15.75" customHeight="1" x14ac:dyDescent="0.2">
      <c r="A173" s="58"/>
      <c r="B173" s="58"/>
      <c r="C173" s="58"/>
      <c r="D173" s="58"/>
      <c r="E173" s="58"/>
      <c r="F173" s="58"/>
      <c r="G173" s="58"/>
      <c r="H173" s="58"/>
      <c r="I173" s="58"/>
      <c r="J173" s="58"/>
      <c r="K173" s="58"/>
      <c r="L173" s="58"/>
      <c r="M173" s="58"/>
      <c r="N173" s="58"/>
      <c r="O173" s="58"/>
    </row>
    <row r="174" spans="1:15" ht="15.75" customHeight="1" x14ac:dyDescent="0.2">
      <c r="A174" s="58"/>
      <c r="B174" s="58"/>
      <c r="C174" s="58"/>
      <c r="D174" s="58"/>
      <c r="E174" s="58"/>
      <c r="F174" s="58"/>
      <c r="G174" s="58"/>
      <c r="H174" s="58"/>
      <c r="I174" s="58"/>
      <c r="J174" s="58"/>
      <c r="K174" s="58"/>
      <c r="L174" s="58"/>
      <c r="M174" s="58"/>
      <c r="N174" s="58"/>
      <c r="O174" s="58"/>
    </row>
    <row r="175" spans="1:15" ht="15.75" customHeight="1" x14ac:dyDescent="0.2">
      <c r="A175" s="58"/>
      <c r="B175" s="58"/>
      <c r="C175" s="58"/>
      <c r="D175" s="58"/>
      <c r="E175" s="58"/>
      <c r="F175" s="58"/>
      <c r="G175" s="58"/>
      <c r="H175" s="58"/>
      <c r="I175" s="58"/>
      <c r="J175" s="58"/>
      <c r="K175" s="58"/>
      <c r="L175" s="58"/>
      <c r="M175" s="58"/>
      <c r="N175" s="58"/>
      <c r="O175" s="58"/>
    </row>
    <row r="176" spans="1:15" ht="15.75" customHeight="1" x14ac:dyDescent="0.2">
      <c r="A176" s="58"/>
      <c r="B176" s="58"/>
      <c r="C176" s="58"/>
      <c r="D176" s="58"/>
      <c r="E176" s="58"/>
      <c r="F176" s="58"/>
      <c r="G176" s="58"/>
      <c r="H176" s="58"/>
      <c r="I176" s="58"/>
      <c r="J176" s="58"/>
      <c r="K176" s="58"/>
      <c r="L176" s="58"/>
      <c r="M176" s="58"/>
      <c r="N176" s="58"/>
      <c r="O176" s="58"/>
    </row>
    <row r="177" spans="1:15" ht="15.75" customHeight="1" x14ac:dyDescent="0.2">
      <c r="A177" s="58"/>
      <c r="B177" s="58"/>
      <c r="C177" s="58"/>
      <c r="D177" s="58"/>
      <c r="E177" s="58"/>
      <c r="F177" s="58"/>
      <c r="G177" s="58"/>
      <c r="H177" s="58"/>
      <c r="I177" s="58"/>
      <c r="J177" s="58"/>
      <c r="K177" s="58"/>
      <c r="L177" s="58"/>
      <c r="M177" s="58"/>
      <c r="N177" s="58"/>
      <c r="O177" s="58"/>
    </row>
    <row r="178" spans="1:15" ht="15.75" customHeight="1" x14ac:dyDescent="0.2">
      <c r="A178" s="58"/>
      <c r="B178" s="58"/>
      <c r="C178" s="58"/>
      <c r="D178" s="58"/>
      <c r="E178" s="58"/>
      <c r="F178" s="58"/>
      <c r="G178" s="58"/>
      <c r="H178" s="58"/>
      <c r="I178" s="58"/>
      <c r="J178" s="58"/>
      <c r="K178" s="58"/>
      <c r="L178" s="58"/>
      <c r="M178" s="58"/>
      <c r="N178" s="58"/>
      <c r="O178" s="58"/>
    </row>
    <row r="179" spans="1:15" ht="15.75" customHeight="1" x14ac:dyDescent="0.2">
      <c r="A179" s="58"/>
      <c r="B179" s="58"/>
      <c r="C179" s="58"/>
      <c r="D179" s="58"/>
      <c r="E179" s="58"/>
      <c r="F179" s="58"/>
      <c r="G179" s="58"/>
      <c r="H179" s="58"/>
      <c r="I179" s="58"/>
      <c r="J179" s="58"/>
      <c r="K179" s="58"/>
      <c r="L179" s="58"/>
      <c r="M179" s="58"/>
      <c r="N179" s="58"/>
      <c r="O179" s="58"/>
    </row>
    <row r="180" spans="1:15" ht="15.75" customHeight="1" x14ac:dyDescent="0.2">
      <c r="A180" s="58"/>
      <c r="B180" s="58"/>
      <c r="C180" s="58"/>
      <c r="D180" s="58"/>
      <c r="E180" s="58"/>
      <c r="F180" s="58"/>
      <c r="G180" s="58"/>
      <c r="H180" s="58"/>
      <c r="I180" s="58"/>
      <c r="J180" s="58"/>
      <c r="K180" s="58"/>
      <c r="L180" s="58"/>
      <c r="M180" s="58"/>
      <c r="N180" s="58"/>
      <c r="O180" s="58"/>
    </row>
    <row r="181" spans="1:15" ht="15.75" customHeight="1" x14ac:dyDescent="0.2">
      <c r="A181" s="58"/>
      <c r="B181" s="58"/>
      <c r="C181" s="58"/>
      <c r="D181" s="58"/>
      <c r="E181" s="58"/>
      <c r="F181" s="58"/>
      <c r="G181" s="58"/>
      <c r="H181" s="58"/>
      <c r="I181" s="58"/>
      <c r="J181" s="58"/>
      <c r="K181" s="58"/>
      <c r="L181" s="58"/>
      <c r="M181" s="58"/>
      <c r="N181" s="58"/>
      <c r="O181" s="58"/>
    </row>
    <row r="182" spans="1:15" ht="15.75" customHeight="1" x14ac:dyDescent="0.2">
      <c r="A182" s="58"/>
      <c r="B182" s="58"/>
      <c r="C182" s="58"/>
      <c r="D182" s="58"/>
      <c r="E182" s="58"/>
      <c r="F182" s="58"/>
      <c r="G182" s="58"/>
      <c r="H182" s="58"/>
      <c r="I182" s="58"/>
      <c r="J182" s="58"/>
      <c r="K182" s="58"/>
      <c r="L182" s="58"/>
      <c r="M182" s="58"/>
      <c r="N182" s="58"/>
      <c r="O182" s="58"/>
    </row>
    <row r="183" spans="1:15" ht="15.75" customHeight="1" x14ac:dyDescent="0.2">
      <c r="A183" s="58"/>
      <c r="B183" s="58"/>
      <c r="C183" s="58"/>
      <c r="D183" s="58"/>
      <c r="E183" s="58"/>
      <c r="F183" s="58"/>
      <c r="G183" s="58"/>
      <c r="H183" s="58"/>
      <c r="I183" s="58"/>
      <c r="J183" s="58"/>
      <c r="K183" s="58"/>
      <c r="L183" s="58"/>
      <c r="M183" s="58"/>
      <c r="N183" s="58"/>
      <c r="O183" s="58"/>
    </row>
    <row r="184" spans="1:15" ht="15.75" customHeight="1" x14ac:dyDescent="0.2">
      <c r="A184" s="58"/>
      <c r="B184" s="58"/>
      <c r="C184" s="58"/>
      <c r="D184" s="58"/>
      <c r="E184" s="58"/>
      <c r="F184" s="58"/>
      <c r="G184" s="58"/>
      <c r="H184" s="58"/>
      <c r="I184" s="58"/>
      <c r="J184" s="58"/>
      <c r="K184" s="58"/>
      <c r="L184" s="58"/>
      <c r="M184" s="58"/>
      <c r="N184" s="58"/>
      <c r="O184" s="58"/>
    </row>
    <row r="185" spans="1:15" ht="15.75" customHeight="1" x14ac:dyDescent="0.2">
      <c r="A185" s="58"/>
      <c r="B185" s="58"/>
      <c r="C185" s="58"/>
      <c r="D185" s="58"/>
      <c r="E185" s="58"/>
      <c r="F185" s="58"/>
      <c r="G185" s="58"/>
      <c r="H185" s="58"/>
      <c r="I185" s="58"/>
      <c r="J185" s="58"/>
      <c r="K185" s="58"/>
      <c r="L185" s="58"/>
      <c r="M185" s="58"/>
      <c r="N185" s="58"/>
      <c r="O185" s="58"/>
    </row>
    <row r="186" spans="1:15" ht="15.75" customHeight="1" x14ac:dyDescent="0.2">
      <c r="A186" s="58"/>
      <c r="B186" s="58"/>
      <c r="C186" s="58"/>
      <c r="D186" s="58"/>
      <c r="E186" s="58"/>
      <c r="F186" s="58"/>
      <c r="G186" s="58"/>
      <c r="H186" s="58"/>
      <c r="I186" s="58"/>
      <c r="J186" s="58"/>
      <c r="K186" s="58"/>
      <c r="L186" s="58"/>
      <c r="M186" s="58"/>
      <c r="N186" s="58"/>
      <c r="O186" s="58"/>
    </row>
    <row r="187" spans="1:15" ht="15.75" customHeight="1" x14ac:dyDescent="0.2">
      <c r="A187" s="58"/>
      <c r="B187" s="58"/>
      <c r="C187" s="58"/>
      <c r="D187" s="58"/>
      <c r="E187" s="58"/>
      <c r="F187" s="58"/>
      <c r="G187" s="58"/>
      <c r="H187" s="58"/>
      <c r="I187" s="58"/>
      <c r="J187" s="58"/>
      <c r="K187" s="58"/>
      <c r="L187" s="58"/>
      <c r="M187" s="58"/>
      <c r="N187" s="58"/>
      <c r="O187" s="58"/>
    </row>
    <row r="188" spans="1:15" ht="15.75" customHeight="1" x14ac:dyDescent="0.2">
      <c r="A188" s="58"/>
      <c r="B188" s="58"/>
      <c r="C188" s="58"/>
      <c r="D188" s="58"/>
      <c r="E188" s="58"/>
      <c r="F188" s="58"/>
      <c r="G188" s="58"/>
      <c r="H188" s="58"/>
      <c r="I188" s="58"/>
      <c r="J188" s="58"/>
      <c r="K188" s="58"/>
      <c r="L188" s="58"/>
      <c r="M188" s="58"/>
      <c r="N188" s="58"/>
      <c r="O188" s="58"/>
    </row>
    <row r="189" spans="1:15" ht="15.75" customHeight="1" x14ac:dyDescent="0.2">
      <c r="A189" s="58"/>
      <c r="B189" s="58"/>
      <c r="C189" s="58"/>
      <c r="D189" s="58"/>
      <c r="E189" s="58"/>
      <c r="F189" s="58"/>
      <c r="G189" s="58"/>
      <c r="H189" s="58"/>
      <c r="I189" s="58"/>
      <c r="J189" s="58"/>
      <c r="K189" s="58"/>
      <c r="L189" s="58"/>
      <c r="M189" s="58"/>
      <c r="N189" s="58"/>
      <c r="O189" s="58"/>
    </row>
    <row r="190" spans="1:15" ht="15.75" customHeight="1" x14ac:dyDescent="0.2">
      <c r="A190" s="58"/>
      <c r="B190" s="58"/>
      <c r="C190" s="58"/>
      <c r="D190" s="58"/>
      <c r="E190" s="58"/>
      <c r="F190" s="58"/>
      <c r="G190" s="58"/>
      <c r="H190" s="58"/>
      <c r="I190" s="58"/>
      <c r="J190" s="58"/>
      <c r="K190" s="58"/>
      <c r="L190" s="58"/>
      <c r="M190" s="58"/>
      <c r="N190" s="58"/>
      <c r="O190" s="58"/>
    </row>
    <row r="191" spans="1:15" ht="15.75" customHeight="1" x14ac:dyDescent="0.2">
      <c r="A191" s="58"/>
      <c r="B191" s="58"/>
      <c r="C191" s="58"/>
      <c r="D191" s="58"/>
      <c r="E191" s="58"/>
      <c r="F191" s="58"/>
      <c r="G191" s="58"/>
      <c r="H191" s="58"/>
      <c r="I191" s="58"/>
      <c r="J191" s="58"/>
      <c r="K191" s="58"/>
      <c r="L191" s="58"/>
      <c r="M191" s="58"/>
      <c r="N191" s="58"/>
      <c r="O191" s="58"/>
    </row>
    <row r="192" spans="1:15" ht="15.75" customHeight="1" x14ac:dyDescent="0.2">
      <c r="A192" s="58"/>
      <c r="B192" s="58"/>
      <c r="C192" s="58"/>
      <c r="D192" s="58"/>
      <c r="E192" s="58"/>
      <c r="F192" s="58"/>
      <c r="G192" s="58"/>
      <c r="H192" s="58"/>
      <c r="I192" s="58"/>
      <c r="J192" s="58"/>
      <c r="K192" s="58"/>
      <c r="L192" s="58"/>
      <c r="M192" s="58"/>
      <c r="N192" s="58"/>
      <c r="O192" s="58"/>
    </row>
    <row r="193" spans="1:15" ht="15.75" customHeight="1" x14ac:dyDescent="0.2">
      <c r="A193" s="58"/>
      <c r="B193" s="58"/>
      <c r="C193" s="58"/>
      <c r="D193" s="58"/>
      <c r="E193" s="58"/>
      <c r="F193" s="58"/>
      <c r="G193" s="58"/>
      <c r="H193" s="58"/>
      <c r="I193" s="58"/>
      <c r="J193" s="58"/>
      <c r="K193" s="58"/>
      <c r="L193" s="58"/>
      <c r="M193" s="58"/>
      <c r="N193" s="58"/>
      <c r="O193" s="58"/>
    </row>
    <row r="194" spans="1:15" ht="15.75" customHeight="1" x14ac:dyDescent="0.2">
      <c r="A194" s="58"/>
      <c r="B194" s="58"/>
      <c r="C194" s="58"/>
      <c r="D194" s="58"/>
      <c r="E194" s="58"/>
      <c r="F194" s="58"/>
      <c r="G194" s="58"/>
      <c r="H194" s="58"/>
      <c r="I194" s="58"/>
      <c r="J194" s="58"/>
      <c r="K194" s="58"/>
      <c r="L194" s="58"/>
      <c r="M194" s="58"/>
      <c r="N194" s="58"/>
      <c r="O194" s="58"/>
    </row>
    <row r="195" spans="1:15" ht="15.75" customHeight="1" x14ac:dyDescent="0.2">
      <c r="A195" s="58"/>
      <c r="B195" s="58"/>
      <c r="C195" s="58"/>
      <c r="D195" s="58"/>
      <c r="E195" s="58"/>
      <c r="F195" s="58"/>
      <c r="G195" s="58"/>
      <c r="H195" s="58"/>
      <c r="I195" s="58"/>
      <c r="J195" s="58"/>
      <c r="K195" s="58"/>
      <c r="L195" s="58"/>
      <c r="M195" s="58"/>
      <c r="N195" s="58"/>
      <c r="O195" s="58"/>
    </row>
    <row r="196" spans="1:15" ht="15.75" customHeight="1" x14ac:dyDescent="0.2">
      <c r="A196" s="58"/>
      <c r="B196" s="58"/>
      <c r="C196" s="58"/>
      <c r="D196" s="58"/>
      <c r="E196" s="58"/>
      <c r="F196" s="58"/>
      <c r="G196" s="58"/>
      <c r="H196" s="58"/>
      <c r="I196" s="58"/>
      <c r="J196" s="58"/>
      <c r="K196" s="58"/>
      <c r="L196" s="58"/>
      <c r="M196" s="58"/>
      <c r="N196" s="58"/>
      <c r="O196" s="58"/>
    </row>
    <row r="197" spans="1:15" ht="15.75" customHeight="1" x14ac:dyDescent="0.2">
      <c r="A197" s="58"/>
      <c r="B197" s="58"/>
      <c r="C197" s="58"/>
      <c r="D197" s="58"/>
      <c r="E197" s="58"/>
      <c r="F197" s="58"/>
      <c r="G197" s="58"/>
      <c r="H197" s="58"/>
      <c r="I197" s="58"/>
      <c r="J197" s="58"/>
      <c r="K197" s="58"/>
      <c r="L197" s="58"/>
      <c r="M197" s="58"/>
      <c r="N197" s="58"/>
      <c r="O197" s="58"/>
    </row>
    <row r="198" spans="1:15" ht="15.75" customHeight="1" x14ac:dyDescent="0.2">
      <c r="A198" s="58"/>
      <c r="B198" s="58"/>
      <c r="C198" s="58"/>
      <c r="D198" s="58"/>
      <c r="E198" s="58"/>
      <c r="F198" s="58"/>
      <c r="G198" s="58"/>
      <c r="H198" s="58"/>
      <c r="I198" s="58"/>
      <c r="J198" s="58"/>
      <c r="K198" s="58"/>
      <c r="L198" s="58"/>
      <c r="M198" s="58"/>
      <c r="N198" s="58"/>
      <c r="O198" s="58"/>
    </row>
    <row r="199" spans="1:15" ht="15.75" customHeight="1" x14ac:dyDescent="0.2">
      <c r="A199" s="58"/>
      <c r="B199" s="58"/>
      <c r="C199" s="58"/>
      <c r="D199" s="58"/>
      <c r="E199" s="58"/>
      <c r="F199" s="58"/>
      <c r="G199" s="58"/>
      <c r="H199" s="58"/>
      <c r="I199" s="58"/>
      <c r="J199" s="58"/>
      <c r="K199" s="58"/>
      <c r="L199" s="58"/>
      <c r="M199" s="58"/>
      <c r="N199" s="58"/>
      <c r="O199" s="58"/>
    </row>
    <row r="200" spans="1:15" ht="15.75" customHeight="1" x14ac:dyDescent="0.2">
      <c r="A200" s="58"/>
      <c r="B200" s="58"/>
      <c r="C200" s="58"/>
      <c r="D200" s="58"/>
      <c r="E200" s="58"/>
      <c r="F200" s="58"/>
      <c r="G200" s="58"/>
      <c r="H200" s="58"/>
      <c r="I200" s="58"/>
      <c r="J200" s="58"/>
      <c r="K200" s="58"/>
      <c r="L200" s="58"/>
      <c r="M200" s="58"/>
      <c r="N200" s="58"/>
      <c r="O200" s="58"/>
    </row>
    <row r="201" spans="1:15" ht="15.75" customHeight="1" x14ac:dyDescent="0.2">
      <c r="A201" s="58"/>
      <c r="B201" s="58"/>
      <c r="C201" s="58"/>
      <c r="D201" s="58"/>
      <c r="E201" s="58"/>
      <c r="F201" s="58"/>
      <c r="G201" s="58"/>
      <c r="H201" s="58"/>
      <c r="I201" s="58"/>
      <c r="J201" s="58"/>
      <c r="K201" s="58"/>
      <c r="L201" s="58"/>
      <c r="M201" s="58"/>
      <c r="N201" s="58"/>
      <c r="O201" s="58"/>
    </row>
    <row r="202" spans="1:15" ht="15.75" customHeight="1" x14ac:dyDescent="0.2">
      <c r="A202" s="58"/>
      <c r="B202" s="58"/>
      <c r="C202" s="58"/>
      <c r="D202" s="58"/>
      <c r="E202" s="58"/>
      <c r="F202" s="58"/>
      <c r="G202" s="58"/>
      <c r="H202" s="58"/>
      <c r="I202" s="58"/>
      <c r="J202" s="58"/>
      <c r="K202" s="58"/>
      <c r="L202" s="58"/>
      <c r="M202" s="58"/>
      <c r="N202" s="58"/>
      <c r="O202" s="58"/>
    </row>
    <row r="203" spans="1:15" ht="15.75" customHeight="1" x14ac:dyDescent="0.2">
      <c r="A203" s="58"/>
      <c r="B203" s="58"/>
      <c r="C203" s="58"/>
      <c r="D203" s="58"/>
      <c r="E203" s="58"/>
      <c r="F203" s="58"/>
      <c r="G203" s="58"/>
      <c r="H203" s="58"/>
      <c r="I203" s="58"/>
      <c r="J203" s="58"/>
      <c r="K203" s="58"/>
      <c r="L203" s="58"/>
      <c r="M203" s="58"/>
      <c r="N203" s="58"/>
      <c r="O203" s="58"/>
    </row>
    <row r="204" spans="1:15" ht="15.75" customHeight="1" x14ac:dyDescent="0.2">
      <c r="A204" s="58"/>
      <c r="B204" s="58"/>
      <c r="C204" s="58"/>
      <c r="D204" s="58"/>
      <c r="E204" s="58"/>
      <c r="F204" s="58"/>
      <c r="G204" s="58"/>
      <c r="H204" s="58"/>
      <c r="I204" s="58"/>
      <c r="J204" s="58"/>
      <c r="K204" s="58"/>
      <c r="L204" s="58"/>
      <c r="M204" s="58"/>
      <c r="N204" s="58"/>
      <c r="O204" s="58"/>
    </row>
    <row r="205" spans="1:15" ht="15.75" customHeight="1" x14ac:dyDescent="0.2">
      <c r="A205" s="58"/>
      <c r="B205" s="58"/>
      <c r="C205" s="58"/>
      <c r="D205" s="58"/>
      <c r="E205" s="58"/>
      <c r="F205" s="58"/>
      <c r="G205" s="58"/>
      <c r="H205" s="58"/>
      <c r="I205" s="58"/>
      <c r="J205" s="58"/>
      <c r="K205" s="58"/>
      <c r="L205" s="58"/>
      <c r="M205" s="58"/>
      <c r="N205" s="58"/>
      <c r="O205" s="58"/>
    </row>
    <row r="206" spans="1:15" ht="15.75" customHeight="1" x14ac:dyDescent="0.2">
      <c r="A206" s="58"/>
      <c r="B206" s="58"/>
      <c r="C206" s="58"/>
      <c r="D206" s="58"/>
      <c r="E206" s="58"/>
      <c r="F206" s="58"/>
      <c r="G206" s="58"/>
      <c r="H206" s="58"/>
      <c r="I206" s="58"/>
      <c r="J206" s="58"/>
      <c r="K206" s="58"/>
      <c r="L206" s="58"/>
      <c r="M206" s="58"/>
      <c r="N206" s="58"/>
      <c r="O206" s="58"/>
    </row>
    <row r="207" spans="1:15" ht="15.75" customHeight="1" x14ac:dyDescent="0.2">
      <c r="A207" s="58"/>
      <c r="B207" s="58"/>
      <c r="C207" s="58"/>
      <c r="D207" s="58"/>
      <c r="E207" s="58"/>
      <c r="F207" s="58"/>
      <c r="G207" s="58"/>
      <c r="H207" s="58"/>
      <c r="I207" s="58"/>
      <c r="J207" s="58"/>
      <c r="K207" s="58"/>
      <c r="L207" s="58"/>
      <c r="M207" s="58"/>
      <c r="N207" s="58"/>
      <c r="O207" s="58"/>
    </row>
    <row r="208" spans="1:15" ht="15.75" customHeight="1" x14ac:dyDescent="0.2">
      <c r="A208" s="58"/>
      <c r="B208" s="58"/>
      <c r="C208" s="58"/>
      <c r="D208" s="58"/>
      <c r="E208" s="58"/>
      <c r="F208" s="58"/>
      <c r="G208" s="58"/>
      <c r="H208" s="58"/>
      <c r="I208" s="58"/>
      <c r="J208" s="58"/>
      <c r="K208" s="58"/>
      <c r="L208" s="58"/>
      <c r="M208" s="58"/>
      <c r="N208" s="58"/>
      <c r="O208" s="58"/>
    </row>
    <row r="209" spans="1:15" ht="15.75" customHeight="1" x14ac:dyDescent="0.2">
      <c r="A209" s="58"/>
      <c r="B209" s="58"/>
      <c r="C209" s="58"/>
      <c r="D209" s="58"/>
      <c r="E209" s="58"/>
      <c r="F209" s="58"/>
      <c r="G209" s="58"/>
      <c r="H209" s="58"/>
      <c r="I209" s="58"/>
      <c r="J209" s="58"/>
      <c r="K209" s="58"/>
      <c r="L209" s="58"/>
      <c r="M209" s="58"/>
      <c r="N209" s="58"/>
      <c r="O209" s="58"/>
    </row>
    <row r="210" spans="1:15" ht="15.75" customHeight="1" x14ac:dyDescent="0.2">
      <c r="A210" s="58"/>
      <c r="B210" s="58"/>
      <c r="C210" s="58"/>
      <c r="D210" s="58"/>
      <c r="E210" s="58"/>
      <c r="F210" s="58"/>
      <c r="G210" s="58"/>
      <c r="H210" s="58"/>
      <c r="I210" s="58"/>
      <c r="J210" s="58"/>
      <c r="K210" s="58"/>
      <c r="L210" s="58"/>
      <c r="M210" s="58"/>
      <c r="N210" s="58"/>
      <c r="O210" s="58"/>
    </row>
    <row r="211" spans="1:15" ht="15.75" customHeight="1" x14ac:dyDescent="0.2">
      <c r="A211" s="58"/>
      <c r="B211" s="58"/>
      <c r="C211" s="58"/>
      <c r="D211" s="58"/>
      <c r="E211" s="58"/>
      <c r="F211" s="58"/>
      <c r="G211" s="58"/>
      <c r="H211" s="58"/>
      <c r="I211" s="58"/>
      <c r="J211" s="58"/>
      <c r="K211" s="58"/>
      <c r="L211" s="58"/>
      <c r="M211" s="58"/>
      <c r="N211" s="58"/>
      <c r="O211" s="58"/>
    </row>
    <row r="212" spans="1:15" ht="15.75" customHeight="1" x14ac:dyDescent="0.2">
      <c r="A212" s="58"/>
      <c r="B212" s="58"/>
      <c r="C212" s="58"/>
      <c r="D212" s="58"/>
      <c r="E212" s="58"/>
      <c r="F212" s="58"/>
      <c r="G212" s="58"/>
      <c r="H212" s="58"/>
      <c r="I212" s="58"/>
      <c r="J212" s="58"/>
      <c r="K212" s="58"/>
      <c r="L212" s="58"/>
      <c r="M212" s="58"/>
      <c r="N212" s="58"/>
      <c r="O212" s="58"/>
    </row>
    <row r="213" spans="1:15" ht="15.75" customHeight="1" x14ac:dyDescent="0.2">
      <c r="A213" s="58"/>
      <c r="B213" s="58"/>
      <c r="C213" s="58"/>
      <c r="D213" s="58"/>
      <c r="E213" s="58"/>
      <c r="F213" s="58"/>
      <c r="G213" s="58"/>
      <c r="H213" s="58"/>
      <c r="I213" s="58"/>
      <c r="J213" s="58"/>
      <c r="K213" s="58"/>
      <c r="L213" s="58"/>
      <c r="M213" s="58"/>
      <c r="N213" s="58"/>
      <c r="O213" s="58"/>
    </row>
    <row r="214" spans="1:15" ht="15.75" customHeight="1" x14ac:dyDescent="0.2">
      <c r="A214" s="58"/>
      <c r="B214" s="58"/>
      <c r="C214" s="58"/>
      <c r="D214" s="58"/>
      <c r="E214" s="58"/>
      <c r="F214" s="58"/>
      <c r="G214" s="58"/>
      <c r="H214" s="58"/>
      <c r="I214" s="58"/>
      <c r="J214" s="58"/>
      <c r="K214" s="58"/>
      <c r="L214" s="58"/>
      <c r="M214" s="58"/>
      <c r="N214" s="58"/>
      <c r="O214" s="58"/>
    </row>
    <row r="215" spans="1:15" ht="15.75" customHeight="1" x14ac:dyDescent="0.2">
      <c r="A215" s="58"/>
      <c r="B215" s="58"/>
      <c r="C215" s="58"/>
      <c r="D215" s="58"/>
      <c r="E215" s="58"/>
      <c r="F215" s="58"/>
      <c r="G215" s="58"/>
      <c r="H215" s="58"/>
      <c r="I215" s="58"/>
      <c r="J215" s="58"/>
      <c r="K215" s="58"/>
      <c r="L215" s="58"/>
      <c r="M215" s="58"/>
      <c r="N215" s="58"/>
      <c r="O215" s="58"/>
    </row>
    <row r="216" spans="1:15" ht="15.75" customHeight="1" x14ac:dyDescent="0.2">
      <c r="A216" s="58"/>
      <c r="B216" s="58"/>
      <c r="C216" s="58"/>
      <c r="D216" s="58"/>
      <c r="E216" s="58"/>
      <c r="F216" s="58"/>
      <c r="G216" s="58"/>
      <c r="H216" s="58"/>
      <c r="I216" s="58"/>
      <c r="J216" s="58"/>
      <c r="K216" s="58"/>
      <c r="L216" s="58"/>
      <c r="M216" s="58"/>
      <c r="N216" s="58"/>
      <c r="O216" s="58"/>
    </row>
    <row r="217" spans="1:15" ht="15.75" customHeight="1" x14ac:dyDescent="0.2">
      <c r="A217" s="58"/>
      <c r="B217" s="58"/>
      <c r="C217" s="58"/>
      <c r="D217" s="58"/>
      <c r="E217" s="58"/>
      <c r="F217" s="58"/>
      <c r="G217" s="58"/>
      <c r="H217" s="58"/>
      <c r="I217" s="58"/>
      <c r="J217" s="58"/>
      <c r="K217" s="58"/>
      <c r="L217" s="58"/>
      <c r="M217" s="58"/>
      <c r="N217" s="58"/>
      <c r="O217" s="58"/>
    </row>
    <row r="218" spans="1:15" ht="15.75" customHeight="1" x14ac:dyDescent="0.2">
      <c r="A218" s="58"/>
      <c r="B218" s="58"/>
      <c r="C218" s="58"/>
      <c r="D218" s="58"/>
      <c r="E218" s="58"/>
      <c r="F218" s="58"/>
      <c r="G218" s="58"/>
      <c r="H218" s="58"/>
      <c r="I218" s="58"/>
      <c r="J218" s="58"/>
      <c r="K218" s="58"/>
      <c r="L218" s="58"/>
      <c r="M218" s="58"/>
      <c r="N218" s="58"/>
      <c r="O218" s="58"/>
    </row>
    <row r="219" spans="1:15" ht="15.75" customHeight="1" x14ac:dyDescent="0.2">
      <c r="A219" s="58"/>
      <c r="B219" s="58"/>
      <c r="C219" s="58"/>
      <c r="D219" s="58"/>
      <c r="E219" s="58"/>
      <c r="F219" s="58"/>
      <c r="G219" s="58"/>
      <c r="H219" s="58"/>
      <c r="I219" s="58"/>
      <c r="J219" s="58"/>
      <c r="K219" s="58"/>
      <c r="L219" s="58"/>
      <c r="M219" s="58"/>
      <c r="N219" s="58"/>
      <c r="O219" s="58"/>
    </row>
    <row r="220" spans="1:15" ht="15.75" customHeight="1" x14ac:dyDescent="0.2">
      <c r="A220" s="58"/>
      <c r="B220" s="58"/>
      <c r="C220" s="58"/>
      <c r="D220" s="58"/>
      <c r="E220" s="58"/>
      <c r="F220" s="58"/>
      <c r="G220" s="58"/>
      <c r="H220" s="58"/>
      <c r="I220" s="58"/>
      <c r="J220" s="58"/>
      <c r="K220" s="58"/>
      <c r="L220" s="58"/>
      <c r="M220" s="58"/>
      <c r="N220" s="58"/>
      <c r="O220" s="58"/>
    </row>
    <row r="221" spans="1:15" ht="15.75" customHeight="1" x14ac:dyDescent="0.2">
      <c r="A221" s="58"/>
      <c r="B221" s="58"/>
      <c r="C221" s="58"/>
      <c r="D221" s="58"/>
      <c r="E221" s="58"/>
      <c r="F221" s="58"/>
      <c r="G221" s="58"/>
      <c r="H221" s="58"/>
      <c r="I221" s="58"/>
      <c r="J221" s="58"/>
      <c r="K221" s="58"/>
      <c r="L221" s="58"/>
      <c r="M221" s="58"/>
      <c r="N221" s="58"/>
      <c r="O221" s="58"/>
    </row>
    <row r="222" spans="1:15" ht="15.75" customHeight="1" x14ac:dyDescent="0.2">
      <c r="A222" s="58"/>
      <c r="B222" s="58"/>
      <c r="C222" s="58"/>
      <c r="D222" s="58"/>
      <c r="E222" s="58"/>
      <c r="F222" s="58"/>
      <c r="G222" s="58"/>
      <c r="H222" s="58"/>
      <c r="I222" s="58"/>
      <c r="J222" s="58"/>
      <c r="K222" s="58"/>
      <c r="L222" s="58"/>
      <c r="M222" s="58"/>
      <c r="N222" s="58"/>
      <c r="O222" s="58"/>
    </row>
    <row r="223" spans="1:15" ht="15.75" customHeight="1" x14ac:dyDescent="0.2">
      <c r="A223" s="58"/>
      <c r="B223" s="58"/>
      <c r="C223" s="58"/>
      <c r="D223" s="58"/>
      <c r="E223" s="58"/>
      <c r="F223" s="58"/>
      <c r="G223" s="58"/>
      <c r="H223" s="58"/>
      <c r="I223" s="58"/>
      <c r="J223" s="58"/>
      <c r="K223" s="58"/>
      <c r="L223" s="58"/>
      <c r="M223" s="58"/>
      <c r="N223" s="58"/>
      <c r="O223" s="58"/>
    </row>
    <row r="224" spans="1:15" ht="15.75" customHeight="1" x14ac:dyDescent="0.2">
      <c r="A224" s="58"/>
      <c r="B224" s="58"/>
      <c r="C224" s="58"/>
      <c r="D224" s="58"/>
      <c r="E224" s="58"/>
      <c r="F224" s="58"/>
      <c r="G224" s="58"/>
      <c r="H224" s="58"/>
      <c r="I224" s="58"/>
      <c r="J224" s="58"/>
      <c r="K224" s="58"/>
      <c r="L224" s="58"/>
      <c r="M224" s="58"/>
      <c r="N224" s="58"/>
      <c r="O224" s="58"/>
    </row>
    <row r="225" spans="1:15" ht="15.75" customHeight="1" x14ac:dyDescent="0.2">
      <c r="A225" s="58"/>
      <c r="B225" s="58"/>
      <c r="C225" s="58"/>
      <c r="D225" s="58"/>
      <c r="E225" s="58"/>
      <c r="F225" s="58"/>
      <c r="G225" s="58"/>
      <c r="H225" s="58"/>
      <c r="I225" s="58"/>
      <c r="J225" s="58"/>
      <c r="K225" s="58"/>
      <c r="L225" s="58"/>
      <c r="M225" s="58"/>
      <c r="N225" s="58"/>
      <c r="O225" s="58"/>
    </row>
    <row r="226" spans="1:15" ht="15.75" customHeight="1" x14ac:dyDescent="0.2">
      <c r="A226" s="58"/>
      <c r="B226" s="58"/>
      <c r="C226" s="58"/>
      <c r="D226" s="58"/>
      <c r="E226" s="58"/>
      <c r="F226" s="58"/>
      <c r="G226" s="58"/>
      <c r="H226" s="58"/>
      <c r="I226" s="58"/>
      <c r="J226" s="58"/>
      <c r="K226" s="58"/>
      <c r="L226" s="58"/>
      <c r="M226" s="58"/>
      <c r="N226" s="58"/>
      <c r="O226" s="58"/>
    </row>
    <row r="227" spans="1:15" ht="15.75" customHeight="1" x14ac:dyDescent="0.2">
      <c r="A227" s="58"/>
      <c r="B227" s="58"/>
      <c r="C227" s="58"/>
      <c r="D227" s="58"/>
      <c r="E227" s="58"/>
      <c r="F227" s="58"/>
      <c r="G227" s="58"/>
      <c r="H227" s="58"/>
      <c r="I227" s="58"/>
      <c r="J227" s="58"/>
      <c r="K227" s="58"/>
      <c r="L227" s="58"/>
      <c r="M227" s="58"/>
      <c r="N227" s="58"/>
      <c r="O227" s="58"/>
    </row>
    <row r="228" spans="1:15" ht="15.75" customHeight="1" x14ac:dyDescent="0.2">
      <c r="A228" s="58"/>
      <c r="B228" s="58"/>
      <c r="C228" s="58"/>
      <c r="D228" s="58"/>
      <c r="E228" s="58"/>
      <c r="F228" s="58"/>
      <c r="G228" s="58"/>
      <c r="H228" s="58"/>
      <c r="I228" s="58"/>
      <c r="J228" s="58"/>
      <c r="K228" s="58"/>
      <c r="L228" s="58"/>
      <c r="M228" s="58"/>
      <c r="N228" s="58"/>
      <c r="O228" s="58"/>
    </row>
    <row r="229" spans="1:15" ht="15.75" customHeight="1" x14ac:dyDescent="0.2">
      <c r="A229" s="58"/>
      <c r="B229" s="58"/>
      <c r="C229" s="58"/>
      <c r="D229" s="58"/>
      <c r="E229" s="58"/>
      <c r="F229" s="58"/>
      <c r="G229" s="58"/>
      <c r="H229" s="58"/>
      <c r="I229" s="58"/>
      <c r="J229" s="58"/>
      <c r="K229" s="58"/>
      <c r="L229" s="58"/>
      <c r="M229" s="58"/>
      <c r="N229" s="58"/>
      <c r="O229" s="58"/>
    </row>
    <row r="230" spans="1:15" ht="15.75" customHeight="1" x14ac:dyDescent="0.2">
      <c r="A230" s="58"/>
      <c r="B230" s="58"/>
      <c r="C230" s="58"/>
      <c r="D230" s="58"/>
      <c r="E230" s="58"/>
      <c r="F230" s="58"/>
      <c r="G230" s="58"/>
      <c r="H230" s="58"/>
      <c r="I230" s="58"/>
      <c r="J230" s="58"/>
      <c r="K230" s="58"/>
      <c r="L230" s="58"/>
      <c r="M230" s="58"/>
      <c r="N230" s="58"/>
      <c r="O230" s="58"/>
    </row>
    <row r="231" spans="1:15" ht="15.75" customHeight="1" x14ac:dyDescent="0.2">
      <c r="A231" s="58"/>
      <c r="B231" s="58"/>
      <c r="C231" s="58"/>
      <c r="D231" s="58"/>
      <c r="E231" s="58"/>
      <c r="F231" s="58"/>
      <c r="G231" s="58"/>
      <c r="H231" s="58"/>
      <c r="I231" s="58"/>
      <c r="J231" s="58"/>
      <c r="K231" s="58"/>
      <c r="L231" s="58"/>
      <c r="M231" s="58"/>
      <c r="N231" s="58"/>
      <c r="O231" s="58"/>
    </row>
    <row r="232" spans="1:15" ht="15.75" customHeight="1" x14ac:dyDescent="0.2">
      <c r="A232" s="58"/>
      <c r="B232" s="58"/>
      <c r="C232" s="58"/>
      <c r="D232" s="58"/>
      <c r="E232" s="58"/>
      <c r="F232" s="58"/>
      <c r="G232" s="58"/>
      <c r="H232" s="58"/>
      <c r="I232" s="58"/>
      <c r="J232" s="58"/>
      <c r="K232" s="58"/>
      <c r="L232" s="58"/>
      <c r="M232" s="58"/>
      <c r="N232" s="58"/>
      <c r="O232" s="58"/>
    </row>
    <row r="233" spans="1:15" ht="15.75" customHeight="1" x14ac:dyDescent="0.2">
      <c r="A233" s="58"/>
      <c r="B233" s="58"/>
      <c r="C233" s="58"/>
      <c r="D233" s="58"/>
      <c r="E233" s="58"/>
      <c r="F233" s="58"/>
      <c r="G233" s="58"/>
      <c r="H233" s="58"/>
      <c r="I233" s="58"/>
      <c r="J233" s="58"/>
      <c r="K233" s="58"/>
      <c r="L233" s="58"/>
      <c r="M233" s="58"/>
      <c r="N233" s="58"/>
      <c r="O233" s="58"/>
    </row>
    <row r="234" spans="1:15" ht="15.75" customHeight="1" x14ac:dyDescent="0.2">
      <c r="A234" s="58"/>
      <c r="B234" s="58"/>
      <c r="C234" s="58"/>
      <c r="D234" s="58"/>
      <c r="E234" s="58"/>
      <c r="F234" s="58"/>
      <c r="G234" s="58"/>
      <c r="H234" s="58"/>
      <c r="I234" s="58"/>
      <c r="J234" s="58"/>
      <c r="K234" s="58"/>
      <c r="L234" s="58"/>
      <c r="M234" s="58"/>
      <c r="N234" s="58"/>
      <c r="O234" s="58"/>
    </row>
    <row r="235" spans="1:15" ht="15.75" customHeight="1" x14ac:dyDescent="0.2">
      <c r="A235" s="58"/>
      <c r="B235" s="58"/>
      <c r="C235" s="58"/>
      <c r="D235" s="58"/>
      <c r="E235" s="58"/>
      <c r="F235" s="58"/>
      <c r="G235" s="58"/>
      <c r="H235" s="58"/>
      <c r="I235" s="58"/>
      <c r="J235" s="58"/>
      <c r="K235" s="58"/>
      <c r="L235" s="58"/>
      <c r="M235" s="58"/>
      <c r="N235" s="58"/>
      <c r="O235" s="58"/>
    </row>
    <row r="236" spans="1:15" ht="15.75" customHeight="1" x14ac:dyDescent="0.2">
      <c r="A236" s="58"/>
      <c r="B236" s="58"/>
      <c r="C236" s="58"/>
      <c r="D236" s="58"/>
      <c r="E236" s="58"/>
      <c r="F236" s="58"/>
      <c r="G236" s="58"/>
      <c r="H236" s="58"/>
      <c r="I236" s="58"/>
      <c r="J236" s="58"/>
      <c r="K236" s="58"/>
      <c r="L236" s="58"/>
      <c r="M236" s="58"/>
      <c r="N236" s="58"/>
      <c r="O236" s="58"/>
    </row>
    <row r="237" spans="1:15" ht="15.75" customHeight="1" x14ac:dyDescent="0.2">
      <c r="A237" s="58"/>
      <c r="B237" s="58"/>
      <c r="C237" s="58"/>
      <c r="D237" s="58"/>
      <c r="E237" s="58"/>
      <c r="F237" s="58"/>
      <c r="G237" s="58"/>
      <c r="H237" s="58"/>
      <c r="I237" s="58"/>
      <c r="J237" s="58"/>
      <c r="K237" s="58"/>
      <c r="L237" s="58"/>
      <c r="M237" s="58"/>
      <c r="N237" s="58"/>
      <c r="O237" s="58"/>
    </row>
    <row r="238" spans="1:15" ht="15.75" customHeight="1" x14ac:dyDescent="0.2">
      <c r="A238" s="58"/>
      <c r="B238" s="58"/>
      <c r="C238" s="58"/>
      <c r="D238" s="58"/>
      <c r="E238" s="58"/>
      <c r="F238" s="58"/>
      <c r="G238" s="58"/>
      <c r="H238" s="58"/>
      <c r="I238" s="58"/>
      <c r="J238" s="58"/>
      <c r="K238" s="58"/>
      <c r="L238" s="58"/>
      <c r="M238" s="58"/>
      <c r="N238" s="58"/>
      <c r="O238" s="58"/>
    </row>
    <row r="239" spans="1:15" ht="15.75" customHeight="1" x14ac:dyDescent="0.2">
      <c r="A239" s="58"/>
      <c r="B239" s="58"/>
      <c r="C239" s="58"/>
      <c r="D239" s="58"/>
      <c r="E239" s="58"/>
      <c r="F239" s="58"/>
      <c r="G239" s="58"/>
      <c r="H239" s="58"/>
      <c r="I239" s="58"/>
      <c r="J239" s="58"/>
      <c r="K239" s="58"/>
      <c r="L239" s="58"/>
      <c r="M239" s="58"/>
      <c r="N239" s="58"/>
      <c r="O239" s="58"/>
    </row>
    <row r="240" spans="1:15" ht="15.75" customHeight="1" x14ac:dyDescent="0.2">
      <c r="A240" s="58"/>
      <c r="B240" s="58"/>
      <c r="C240" s="58"/>
      <c r="D240" s="58"/>
      <c r="E240" s="58"/>
      <c r="F240" s="58"/>
      <c r="G240" s="58"/>
      <c r="H240" s="58"/>
      <c r="I240" s="58"/>
      <c r="J240" s="58"/>
      <c r="K240" s="58"/>
      <c r="L240" s="58"/>
      <c r="M240" s="58"/>
      <c r="N240" s="58"/>
      <c r="O240" s="58"/>
    </row>
    <row r="241" spans="1:15" ht="15.75" customHeight="1" x14ac:dyDescent="0.2">
      <c r="A241" s="58"/>
      <c r="B241" s="58"/>
      <c r="C241" s="58"/>
      <c r="D241" s="58"/>
      <c r="E241" s="58"/>
      <c r="F241" s="58"/>
      <c r="G241" s="58"/>
      <c r="H241" s="58"/>
      <c r="I241" s="58"/>
      <c r="J241" s="58"/>
      <c r="K241" s="58"/>
      <c r="L241" s="58"/>
      <c r="M241" s="58"/>
      <c r="N241" s="58"/>
      <c r="O241" s="58"/>
    </row>
    <row r="242" spans="1:15" ht="15.75" customHeight="1" x14ac:dyDescent="0.2">
      <c r="A242" s="58"/>
      <c r="B242" s="58"/>
      <c r="C242" s="58"/>
      <c r="D242" s="58"/>
      <c r="E242" s="58"/>
      <c r="F242" s="58"/>
      <c r="G242" s="58"/>
      <c r="H242" s="58"/>
      <c r="I242" s="58"/>
      <c r="J242" s="58"/>
      <c r="K242" s="58"/>
      <c r="L242" s="58"/>
      <c r="M242" s="58"/>
      <c r="N242" s="58"/>
      <c r="O242" s="58"/>
    </row>
    <row r="243" spans="1:15" ht="15.75" customHeight="1" x14ac:dyDescent="0.2">
      <c r="A243" s="58"/>
      <c r="B243" s="58"/>
      <c r="C243" s="58"/>
      <c r="D243" s="58"/>
      <c r="E243" s="58"/>
      <c r="F243" s="58"/>
      <c r="G243" s="58"/>
      <c r="H243" s="58"/>
      <c r="I243" s="58"/>
      <c r="J243" s="58"/>
      <c r="K243" s="58"/>
      <c r="L243" s="58"/>
      <c r="M243" s="58"/>
      <c r="N243" s="58"/>
      <c r="O243" s="58"/>
    </row>
    <row r="244" spans="1:15" ht="15.75" customHeight="1" x14ac:dyDescent="0.2">
      <c r="A244" s="58"/>
      <c r="B244" s="58"/>
      <c r="C244" s="58"/>
      <c r="D244" s="58"/>
      <c r="E244" s="58"/>
      <c r="F244" s="58"/>
      <c r="G244" s="58"/>
      <c r="H244" s="58"/>
      <c r="I244" s="58"/>
      <c r="J244" s="58"/>
      <c r="K244" s="58"/>
      <c r="L244" s="58"/>
      <c r="M244" s="58"/>
      <c r="N244" s="58"/>
      <c r="O244" s="58"/>
    </row>
    <row r="245" spans="1:15" ht="15.75" customHeight="1" x14ac:dyDescent="0.2">
      <c r="A245" s="58"/>
      <c r="B245" s="58"/>
      <c r="C245" s="58"/>
      <c r="D245" s="58"/>
      <c r="E245" s="58"/>
      <c r="F245" s="58"/>
      <c r="G245" s="58"/>
      <c r="H245" s="58"/>
      <c r="I245" s="58"/>
      <c r="J245" s="58"/>
      <c r="K245" s="58"/>
      <c r="L245" s="58"/>
      <c r="M245" s="58"/>
      <c r="N245" s="58"/>
      <c r="O245" s="58"/>
    </row>
    <row r="246" spans="1:15" ht="15.75" customHeight="1" x14ac:dyDescent="0.2">
      <c r="A246" s="58"/>
      <c r="B246" s="58"/>
      <c r="C246" s="58"/>
      <c r="D246" s="58"/>
      <c r="E246" s="58"/>
      <c r="F246" s="58"/>
      <c r="G246" s="58"/>
      <c r="H246" s="58"/>
      <c r="I246" s="58"/>
      <c r="J246" s="58"/>
      <c r="K246" s="58"/>
      <c r="L246" s="58"/>
      <c r="M246" s="58"/>
      <c r="N246" s="58"/>
      <c r="O246" s="58"/>
    </row>
    <row r="247" spans="1:15" ht="15.75" customHeight="1" x14ac:dyDescent="0.2">
      <c r="A247" s="58"/>
      <c r="B247" s="58"/>
      <c r="C247" s="58"/>
      <c r="D247" s="58"/>
      <c r="E247" s="58"/>
      <c r="F247" s="58"/>
      <c r="G247" s="58"/>
      <c r="H247" s="58"/>
      <c r="I247" s="58"/>
      <c r="J247" s="58"/>
      <c r="K247" s="58"/>
      <c r="L247" s="58"/>
      <c r="M247" s="58"/>
      <c r="N247" s="58"/>
      <c r="O247" s="58"/>
    </row>
    <row r="248" spans="1:15" ht="15.75" customHeight="1" x14ac:dyDescent="0.2">
      <c r="A248" s="58"/>
      <c r="B248" s="58"/>
      <c r="C248" s="58"/>
      <c r="D248" s="58"/>
      <c r="E248" s="58"/>
      <c r="F248" s="58"/>
      <c r="G248" s="58"/>
      <c r="H248" s="58"/>
      <c r="I248" s="58"/>
      <c r="J248" s="58"/>
      <c r="K248" s="58"/>
      <c r="L248" s="58"/>
      <c r="M248" s="58"/>
      <c r="N248" s="58"/>
      <c r="O248" s="58"/>
    </row>
    <row r="249" spans="1:15" ht="15.75" customHeight="1" x14ac:dyDescent="0.2">
      <c r="A249" s="58"/>
      <c r="B249" s="58"/>
      <c r="C249" s="58"/>
      <c r="D249" s="58"/>
      <c r="E249" s="58"/>
      <c r="F249" s="58"/>
      <c r="G249" s="58"/>
      <c r="H249" s="58"/>
      <c r="I249" s="58"/>
      <c r="J249" s="58"/>
      <c r="K249" s="58"/>
      <c r="L249" s="58"/>
      <c r="M249" s="58"/>
      <c r="N249" s="58"/>
      <c r="O249" s="58"/>
    </row>
    <row r="250" spans="1:15" ht="15.75" customHeight="1" x14ac:dyDescent="0.2">
      <c r="A250" s="58"/>
      <c r="B250" s="58"/>
      <c r="C250" s="58"/>
      <c r="D250" s="58"/>
      <c r="E250" s="58"/>
      <c r="F250" s="58"/>
      <c r="G250" s="58"/>
      <c r="H250" s="58"/>
      <c r="I250" s="58"/>
      <c r="J250" s="58"/>
      <c r="K250" s="58"/>
      <c r="L250" s="58"/>
      <c r="M250" s="58"/>
      <c r="N250" s="58"/>
      <c r="O250" s="58"/>
    </row>
    <row r="251" spans="1:15" ht="15.75" customHeight="1" x14ac:dyDescent="0.2">
      <c r="A251" s="58"/>
      <c r="B251" s="58"/>
      <c r="C251" s="58"/>
      <c r="D251" s="58"/>
      <c r="E251" s="58"/>
      <c r="F251" s="58"/>
      <c r="G251" s="58"/>
      <c r="H251" s="58"/>
      <c r="I251" s="58"/>
      <c r="J251" s="58"/>
      <c r="K251" s="58"/>
      <c r="L251" s="58"/>
      <c r="M251" s="58"/>
      <c r="N251" s="58"/>
      <c r="O251" s="58"/>
    </row>
    <row r="252" spans="1:15" ht="15.75" customHeight="1" x14ac:dyDescent="0.2">
      <c r="A252" s="58"/>
      <c r="B252" s="58"/>
      <c r="C252" s="58"/>
      <c r="D252" s="58"/>
      <c r="E252" s="58"/>
      <c r="F252" s="58"/>
      <c r="G252" s="58"/>
      <c r="H252" s="58"/>
      <c r="I252" s="58"/>
      <c r="J252" s="58"/>
      <c r="K252" s="58"/>
      <c r="L252" s="58"/>
      <c r="M252" s="58"/>
      <c r="N252" s="58"/>
      <c r="O252" s="58"/>
    </row>
    <row r="253" spans="1:15" ht="15.75" customHeight="1" x14ac:dyDescent="0.2">
      <c r="A253" s="58"/>
      <c r="B253" s="58"/>
      <c r="C253" s="58"/>
      <c r="D253" s="58"/>
      <c r="E253" s="58"/>
      <c r="F253" s="58"/>
      <c r="G253" s="58"/>
      <c r="H253" s="58"/>
      <c r="I253" s="58"/>
      <c r="J253" s="58"/>
      <c r="K253" s="58"/>
      <c r="L253" s="58"/>
      <c r="M253" s="58"/>
      <c r="N253" s="58"/>
      <c r="O253" s="58"/>
    </row>
    <row r="254" spans="1:15" ht="15.75" customHeight="1" x14ac:dyDescent="0.2">
      <c r="A254" s="58"/>
      <c r="B254" s="58"/>
      <c r="C254" s="58"/>
      <c r="D254" s="58"/>
      <c r="E254" s="58"/>
      <c r="F254" s="58"/>
      <c r="G254" s="58"/>
      <c r="H254" s="58"/>
      <c r="I254" s="58"/>
      <c r="J254" s="58"/>
      <c r="K254" s="58"/>
      <c r="L254" s="58"/>
      <c r="M254" s="58"/>
      <c r="N254" s="58"/>
      <c r="O254" s="58"/>
    </row>
    <row r="255" spans="1:15" ht="15.75" customHeight="1" x14ac:dyDescent="0.2">
      <c r="A255" s="58"/>
      <c r="B255" s="58"/>
      <c r="C255" s="58"/>
      <c r="D255" s="58"/>
      <c r="E255" s="58"/>
      <c r="F255" s="58"/>
      <c r="G255" s="58"/>
      <c r="H255" s="58"/>
      <c r="I255" s="58"/>
      <c r="J255" s="58"/>
      <c r="K255" s="58"/>
      <c r="L255" s="58"/>
      <c r="M255" s="58"/>
      <c r="N255" s="58"/>
      <c r="O255" s="58"/>
    </row>
    <row r="256" spans="1:15" ht="15.75" customHeight="1" x14ac:dyDescent="0.2">
      <c r="A256" s="58"/>
      <c r="B256" s="58"/>
      <c r="C256" s="58"/>
      <c r="D256" s="58"/>
      <c r="E256" s="58"/>
      <c r="F256" s="58"/>
      <c r="G256" s="58"/>
      <c r="H256" s="58"/>
      <c r="I256" s="58"/>
      <c r="J256" s="58"/>
      <c r="K256" s="58"/>
      <c r="L256" s="58"/>
      <c r="M256" s="58"/>
      <c r="N256" s="58"/>
      <c r="O256" s="58"/>
    </row>
    <row r="257" spans="1:15" ht="15.75" customHeight="1" x14ac:dyDescent="0.2">
      <c r="A257" s="58"/>
      <c r="B257" s="58"/>
      <c r="C257" s="58"/>
      <c r="D257" s="58"/>
      <c r="E257" s="58"/>
      <c r="F257" s="58"/>
      <c r="G257" s="58"/>
      <c r="H257" s="58"/>
      <c r="I257" s="58"/>
      <c r="J257" s="58"/>
      <c r="K257" s="58"/>
      <c r="L257" s="58"/>
      <c r="M257" s="58"/>
      <c r="N257" s="58"/>
      <c r="O257" s="58"/>
    </row>
    <row r="258" spans="1:15" ht="15.75" customHeight="1" x14ac:dyDescent="0.2">
      <c r="A258" s="58"/>
      <c r="B258" s="58"/>
      <c r="C258" s="58"/>
      <c r="D258" s="58"/>
      <c r="E258" s="58"/>
      <c r="F258" s="58"/>
      <c r="G258" s="58"/>
      <c r="H258" s="58"/>
      <c r="I258" s="58"/>
      <c r="J258" s="58"/>
      <c r="K258" s="58"/>
      <c r="L258" s="58"/>
      <c r="M258" s="58"/>
      <c r="N258" s="58"/>
      <c r="O258" s="58"/>
    </row>
    <row r="259" spans="1:15" ht="15.75" customHeight="1" x14ac:dyDescent="0.2">
      <c r="A259" s="58"/>
      <c r="B259" s="58"/>
      <c r="C259" s="58"/>
      <c r="D259" s="58"/>
      <c r="E259" s="58"/>
      <c r="F259" s="58"/>
      <c r="G259" s="58"/>
      <c r="H259" s="58"/>
      <c r="I259" s="58"/>
      <c r="J259" s="58"/>
      <c r="K259" s="58"/>
      <c r="L259" s="58"/>
      <c r="M259" s="58"/>
      <c r="N259" s="58"/>
      <c r="O259" s="58"/>
    </row>
    <row r="260" spans="1:15" ht="15.75" customHeight="1" x14ac:dyDescent="0.2">
      <c r="A260" s="58"/>
      <c r="B260" s="58"/>
      <c r="C260" s="58"/>
      <c r="D260" s="58"/>
      <c r="E260" s="58"/>
      <c r="F260" s="58"/>
      <c r="G260" s="58"/>
      <c r="H260" s="58"/>
      <c r="I260" s="58"/>
      <c r="J260" s="58"/>
      <c r="K260" s="58"/>
      <c r="L260" s="58"/>
      <c r="M260" s="58"/>
      <c r="N260" s="58"/>
      <c r="O260" s="58"/>
    </row>
    <row r="261" spans="1:15" ht="15.75" customHeight="1" x14ac:dyDescent="0.2">
      <c r="A261" s="58"/>
      <c r="B261" s="58"/>
      <c r="C261" s="58"/>
      <c r="D261" s="58"/>
      <c r="E261" s="58"/>
      <c r="F261" s="58"/>
      <c r="G261" s="58"/>
      <c r="H261" s="58"/>
      <c r="I261" s="58"/>
      <c r="J261" s="58"/>
      <c r="K261" s="58"/>
      <c r="L261" s="58"/>
      <c r="M261" s="58"/>
      <c r="N261" s="58"/>
      <c r="O261" s="58"/>
    </row>
    <row r="262" spans="1:15" ht="15.75" customHeight="1" x14ac:dyDescent="0.2">
      <c r="A262" s="58"/>
      <c r="B262" s="58"/>
      <c r="C262" s="58"/>
      <c r="D262" s="58"/>
      <c r="E262" s="58"/>
      <c r="F262" s="58"/>
      <c r="G262" s="58"/>
      <c r="H262" s="58"/>
      <c r="I262" s="58"/>
      <c r="J262" s="58"/>
      <c r="K262" s="58"/>
      <c r="L262" s="58"/>
      <c r="M262" s="58"/>
      <c r="N262" s="58"/>
      <c r="O262" s="58"/>
    </row>
    <row r="263" spans="1:15" ht="15.75" customHeight="1" x14ac:dyDescent="0.2">
      <c r="A263" s="58"/>
      <c r="B263" s="58"/>
      <c r="C263" s="58"/>
      <c r="D263" s="58"/>
      <c r="E263" s="58"/>
      <c r="F263" s="58"/>
      <c r="G263" s="58"/>
      <c r="H263" s="58"/>
      <c r="I263" s="58"/>
      <c r="J263" s="58"/>
      <c r="K263" s="58"/>
      <c r="L263" s="58"/>
      <c r="M263" s="58"/>
      <c r="N263" s="58"/>
      <c r="O263" s="58"/>
    </row>
    <row r="264" spans="1:15" ht="15.75" customHeight="1" x14ac:dyDescent="0.2">
      <c r="A264" s="58"/>
      <c r="B264" s="58"/>
      <c r="C264" s="58"/>
      <c r="D264" s="58"/>
      <c r="E264" s="58"/>
      <c r="F264" s="58"/>
      <c r="G264" s="58"/>
      <c r="H264" s="58"/>
      <c r="I264" s="58"/>
      <c r="J264" s="58"/>
      <c r="K264" s="58"/>
      <c r="L264" s="58"/>
      <c r="M264" s="58"/>
      <c r="N264" s="58"/>
      <c r="O264" s="58"/>
    </row>
    <row r="265" spans="1:15" ht="15.75" customHeight="1" x14ac:dyDescent="0.2">
      <c r="A265" s="58"/>
      <c r="B265" s="58"/>
      <c r="C265" s="58"/>
      <c r="D265" s="58"/>
      <c r="E265" s="58"/>
      <c r="F265" s="58"/>
      <c r="G265" s="58"/>
      <c r="H265" s="58"/>
      <c r="I265" s="58"/>
      <c r="J265" s="58"/>
      <c r="K265" s="58"/>
      <c r="L265" s="58"/>
      <c r="M265" s="58"/>
      <c r="N265" s="58"/>
      <c r="O265" s="58"/>
    </row>
    <row r="266" spans="1:15" ht="15.75" customHeight="1" x14ac:dyDescent="0.2">
      <c r="A266" s="58"/>
      <c r="B266" s="58"/>
      <c r="C266" s="58"/>
      <c r="D266" s="58"/>
      <c r="E266" s="58"/>
      <c r="F266" s="58"/>
      <c r="G266" s="58"/>
      <c r="H266" s="58"/>
      <c r="I266" s="58"/>
      <c r="J266" s="58"/>
      <c r="K266" s="58"/>
      <c r="L266" s="58"/>
      <c r="M266" s="58"/>
      <c r="N266" s="58"/>
      <c r="O266" s="58"/>
    </row>
    <row r="267" spans="1:15" ht="15.75" customHeight="1" x14ac:dyDescent="0.2">
      <c r="A267" s="58"/>
      <c r="B267" s="58"/>
      <c r="C267" s="58"/>
      <c r="D267" s="58"/>
      <c r="E267" s="58"/>
      <c r="F267" s="58"/>
      <c r="G267" s="58"/>
      <c r="H267" s="58"/>
      <c r="I267" s="58"/>
      <c r="J267" s="58"/>
      <c r="K267" s="58"/>
      <c r="L267" s="58"/>
      <c r="M267" s="58"/>
      <c r="N267" s="58"/>
      <c r="O267" s="58"/>
    </row>
    <row r="268" spans="1:15" ht="15.75" customHeight="1" x14ac:dyDescent="0.2">
      <c r="A268" s="58"/>
      <c r="B268" s="58"/>
      <c r="C268" s="58"/>
      <c r="D268" s="58"/>
      <c r="E268" s="58"/>
      <c r="F268" s="58"/>
      <c r="G268" s="58"/>
      <c r="H268" s="58"/>
      <c r="I268" s="58"/>
      <c r="J268" s="58"/>
      <c r="K268" s="58"/>
      <c r="L268" s="58"/>
      <c r="M268" s="58"/>
      <c r="N268" s="58"/>
      <c r="O268" s="58"/>
    </row>
    <row r="269" spans="1:15" ht="15.75" customHeight="1" x14ac:dyDescent="0.2">
      <c r="A269" s="58"/>
      <c r="B269" s="58"/>
      <c r="C269" s="58"/>
      <c r="D269" s="58"/>
      <c r="E269" s="58"/>
      <c r="F269" s="58"/>
      <c r="G269" s="58"/>
      <c r="H269" s="58"/>
      <c r="I269" s="58"/>
      <c r="J269" s="58"/>
      <c r="K269" s="58"/>
      <c r="L269" s="58"/>
      <c r="M269" s="58"/>
      <c r="N269" s="58"/>
      <c r="O269" s="58"/>
    </row>
    <row r="270" spans="1:15" ht="15.75" customHeight="1" x14ac:dyDescent="0.2">
      <c r="A270" s="58"/>
      <c r="B270" s="58"/>
      <c r="C270" s="58"/>
      <c r="D270" s="58"/>
      <c r="E270" s="58"/>
      <c r="F270" s="58"/>
      <c r="G270" s="58"/>
      <c r="H270" s="58"/>
      <c r="I270" s="58"/>
      <c r="J270" s="58"/>
      <c r="K270" s="58"/>
      <c r="L270" s="58"/>
      <c r="M270" s="58"/>
      <c r="N270" s="58"/>
      <c r="O270" s="58"/>
    </row>
    <row r="271" spans="1:15" ht="15.75" customHeight="1" x14ac:dyDescent="0.2">
      <c r="A271" s="58"/>
      <c r="B271" s="58"/>
      <c r="C271" s="58"/>
      <c r="D271" s="58"/>
      <c r="E271" s="58"/>
      <c r="F271" s="58"/>
      <c r="G271" s="58"/>
      <c r="H271" s="58"/>
      <c r="I271" s="58"/>
      <c r="J271" s="58"/>
      <c r="K271" s="58"/>
      <c r="L271" s="58"/>
      <c r="M271" s="58"/>
      <c r="N271" s="58"/>
      <c r="O271" s="58"/>
    </row>
    <row r="272" spans="1:15" ht="15.75" customHeight="1" x14ac:dyDescent="0.2">
      <c r="A272" s="58"/>
      <c r="B272" s="58"/>
      <c r="C272" s="58"/>
      <c r="D272" s="58"/>
      <c r="E272" s="58"/>
      <c r="F272" s="58"/>
      <c r="G272" s="58"/>
      <c r="H272" s="58"/>
      <c r="I272" s="58"/>
      <c r="J272" s="58"/>
      <c r="K272" s="58"/>
      <c r="L272" s="58"/>
      <c r="M272" s="58"/>
      <c r="N272" s="58"/>
      <c r="O272" s="58"/>
    </row>
    <row r="273" spans="1:15" ht="15.75" customHeight="1" x14ac:dyDescent="0.2">
      <c r="A273" s="58"/>
      <c r="B273" s="58"/>
      <c r="C273" s="58"/>
      <c r="D273" s="58"/>
      <c r="E273" s="58"/>
      <c r="F273" s="58"/>
      <c r="G273" s="58"/>
      <c r="H273" s="58"/>
      <c r="I273" s="58"/>
      <c r="J273" s="58"/>
      <c r="K273" s="58"/>
      <c r="L273" s="58"/>
      <c r="M273" s="58"/>
      <c r="N273" s="58"/>
      <c r="O273" s="58"/>
    </row>
    <row r="274" spans="1:15" ht="15.75" customHeight="1" x14ac:dyDescent="0.2">
      <c r="A274" s="58"/>
      <c r="B274" s="58"/>
      <c r="C274" s="58"/>
      <c r="D274" s="58"/>
      <c r="E274" s="58"/>
      <c r="F274" s="58"/>
      <c r="G274" s="58"/>
      <c r="H274" s="58"/>
      <c r="I274" s="58"/>
      <c r="J274" s="58"/>
      <c r="K274" s="58"/>
      <c r="L274" s="58"/>
      <c r="M274" s="58"/>
      <c r="N274" s="58"/>
      <c r="O274" s="58"/>
    </row>
    <row r="275" spans="1:15" ht="15.75" customHeight="1" x14ac:dyDescent="0.2">
      <c r="A275" s="58"/>
      <c r="B275" s="58"/>
      <c r="C275" s="58"/>
      <c r="D275" s="58"/>
      <c r="E275" s="58"/>
      <c r="F275" s="58"/>
      <c r="G275" s="58"/>
      <c r="H275" s="58"/>
      <c r="I275" s="58"/>
      <c r="J275" s="58"/>
      <c r="K275" s="58"/>
      <c r="L275" s="58"/>
      <c r="M275" s="58"/>
      <c r="N275" s="58"/>
      <c r="O275" s="58"/>
    </row>
    <row r="276" spans="1:15" ht="15.75" customHeight="1" x14ac:dyDescent="0.2">
      <c r="A276" s="58"/>
      <c r="B276" s="58"/>
      <c r="C276" s="58"/>
      <c r="D276" s="58"/>
      <c r="E276" s="58"/>
      <c r="F276" s="58"/>
      <c r="G276" s="58"/>
      <c r="H276" s="58"/>
      <c r="I276" s="58"/>
      <c r="J276" s="58"/>
      <c r="K276" s="58"/>
      <c r="L276" s="58"/>
      <c r="M276" s="58"/>
      <c r="N276" s="58"/>
      <c r="O276" s="58"/>
    </row>
    <row r="277" spans="1:15" ht="15.75" customHeight="1" x14ac:dyDescent="0.2">
      <c r="A277" s="58"/>
      <c r="B277" s="58"/>
      <c r="C277" s="58"/>
      <c r="D277" s="58"/>
      <c r="E277" s="58"/>
      <c r="F277" s="58"/>
      <c r="G277" s="58"/>
      <c r="H277" s="58"/>
      <c r="I277" s="58"/>
      <c r="J277" s="58"/>
      <c r="K277" s="58"/>
      <c r="L277" s="58"/>
      <c r="M277" s="58"/>
      <c r="N277" s="58"/>
      <c r="O277" s="58"/>
    </row>
    <row r="278" spans="1:15" ht="15.75" customHeight="1" x14ac:dyDescent="0.2">
      <c r="A278" s="58"/>
      <c r="B278" s="58"/>
      <c r="C278" s="58"/>
      <c r="D278" s="58"/>
      <c r="E278" s="58"/>
      <c r="F278" s="58"/>
      <c r="G278" s="58"/>
      <c r="H278" s="58"/>
      <c r="I278" s="58"/>
      <c r="J278" s="58"/>
      <c r="K278" s="58"/>
      <c r="L278" s="58"/>
      <c r="M278" s="58"/>
      <c r="N278" s="58"/>
      <c r="O278" s="58"/>
    </row>
    <row r="279" spans="1:15" ht="15.75" customHeight="1" x14ac:dyDescent="0.2">
      <c r="A279" s="58"/>
      <c r="B279" s="58"/>
      <c r="C279" s="58"/>
      <c r="D279" s="58"/>
      <c r="E279" s="58"/>
      <c r="F279" s="58"/>
      <c r="G279" s="58"/>
      <c r="H279" s="58"/>
      <c r="I279" s="58"/>
      <c r="J279" s="58"/>
      <c r="K279" s="58"/>
      <c r="L279" s="58"/>
      <c r="M279" s="58"/>
      <c r="N279" s="58"/>
      <c r="O279" s="58"/>
    </row>
    <row r="280" spans="1:15" ht="15.75" customHeight="1" x14ac:dyDescent="0.2">
      <c r="A280" s="58"/>
      <c r="B280" s="58"/>
      <c r="C280" s="58"/>
      <c r="D280" s="58"/>
      <c r="E280" s="58"/>
      <c r="F280" s="58"/>
      <c r="G280" s="58"/>
      <c r="H280" s="58"/>
      <c r="I280" s="58"/>
      <c r="J280" s="58"/>
      <c r="K280" s="58"/>
      <c r="L280" s="58"/>
      <c r="M280" s="58"/>
      <c r="N280" s="58"/>
      <c r="O280" s="58"/>
    </row>
    <row r="281" spans="1:15" ht="15.75" customHeight="1" x14ac:dyDescent="0.2">
      <c r="A281" s="58"/>
      <c r="B281" s="58"/>
      <c r="C281" s="58"/>
      <c r="D281" s="58"/>
      <c r="E281" s="58"/>
      <c r="F281" s="58"/>
      <c r="G281" s="58"/>
      <c r="H281" s="58"/>
      <c r="I281" s="58"/>
      <c r="J281" s="58"/>
      <c r="K281" s="58"/>
      <c r="L281" s="58"/>
      <c r="M281" s="58"/>
      <c r="N281" s="58"/>
      <c r="O281" s="58"/>
    </row>
    <row r="282" spans="1:15" ht="15.75" customHeight="1" x14ac:dyDescent="0.2">
      <c r="A282" s="58"/>
      <c r="B282" s="58"/>
      <c r="C282" s="58"/>
      <c r="D282" s="58"/>
      <c r="E282" s="58"/>
      <c r="F282" s="58"/>
      <c r="G282" s="58"/>
      <c r="H282" s="58"/>
      <c r="I282" s="58"/>
      <c r="J282" s="58"/>
      <c r="K282" s="58"/>
      <c r="L282" s="58"/>
      <c r="M282" s="58"/>
      <c r="N282" s="58"/>
      <c r="O282" s="58"/>
    </row>
    <row r="283" spans="1:15" ht="15.75" customHeight="1" x14ac:dyDescent="0.2">
      <c r="A283" s="58"/>
      <c r="B283" s="58"/>
      <c r="C283" s="58"/>
      <c r="D283" s="58"/>
      <c r="E283" s="58"/>
      <c r="F283" s="58"/>
      <c r="G283" s="58"/>
      <c r="H283" s="58"/>
      <c r="I283" s="58"/>
      <c r="J283" s="58"/>
      <c r="K283" s="58"/>
      <c r="L283" s="58"/>
      <c r="M283" s="58"/>
      <c r="N283" s="58"/>
      <c r="O283" s="58"/>
    </row>
    <row r="284" spans="1:15" ht="15.75" customHeight="1" x14ac:dyDescent="0.2">
      <c r="A284" s="58"/>
      <c r="B284" s="58"/>
      <c r="C284" s="58"/>
      <c r="D284" s="58"/>
      <c r="E284" s="58"/>
      <c r="F284" s="58"/>
      <c r="G284" s="58"/>
      <c r="H284" s="58"/>
      <c r="I284" s="58"/>
      <c r="J284" s="58"/>
      <c r="K284" s="58"/>
      <c r="L284" s="58"/>
      <c r="M284" s="58"/>
      <c r="N284" s="58"/>
      <c r="O284" s="58"/>
    </row>
    <row r="285" spans="1:15" ht="15.75" customHeight="1" x14ac:dyDescent="0.2">
      <c r="A285" s="58"/>
      <c r="B285" s="58"/>
      <c r="C285" s="58"/>
      <c r="D285" s="58"/>
      <c r="E285" s="58"/>
      <c r="F285" s="58"/>
      <c r="G285" s="58"/>
      <c r="H285" s="58"/>
      <c r="I285" s="58"/>
      <c r="J285" s="58"/>
      <c r="K285" s="58"/>
      <c r="L285" s="58"/>
      <c r="M285" s="58"/>
      <c r="N285" s="58"/>
      <c r="O285" s="58"/>
    </row>
    <row r="286" spans="1:15" ht="15.75" customHeight="1" x14ac:dyDescent="0.2">
      <c r="A286" s="58"/>
      <c r="B286" s="58"/>
      <c r="C286" s="58"/>
      <c r="D286" s="58"/>
      <c r="E286" s="58"/>
      <c r="F286" s="58"/>
      <c r="G286" s="58"/>
      <c r="H286" s="58"/>
      <c r="I286" s="58"/>
      <c r="J286" s="58"/>
      <c r="K286" s="58"/>
      <c r="L286" s="58"/>
      <c r="M286" s="58"/>
      <c r="N286" s="58"/>
      <c r="O286" s="58"/>
    </row>
    <row r="287" spans="1:15" ht="15.75" customHeight="1" x14ac:dyDescent="0.2">
      <c r="A287" s="58"/>
      <c r="B287" s="58"/>
      <c r="C287" s="58"/>
      <c r="D287" s="58"/>
      <c r="E287" s="58"/>
      <c r="F287" s="58"/>
      <c r="G287" s="58"/>
      <c r="H287" s="58"/>
      <c r="I287" s="58"/>
      <c r="J287" s="58"/>
      <c r="K287" s="58"/>
      <c r="L287" s="58"/>
      <c r="M287" s="58"/>
      <c r="N287" s="58"/>
      <c r="O287" s="58"/>
    </row>
    <row r="288" spans="1:15" ht="15.75" customHeight="1" x14ac:dyDescent="0.2">
      <c r="A288" s="58"/>
      <c r="B288" s="58"/>
      <c r="C288" s="58"/>
      <c r="D288" s="58"/>
      <c r="E288" s="58"/>
      <c r="F288" s="58"/>
      <c r="G288" s="58"/>
      <c r="H288" s="58"/>
      <c r="I288" s="58"/>
      <c r="J288" s="58"/>
      <c r="K288" s="58"/>
      <c r="L288" s="58"/>
      <c r="M288" s="58"/>
      <c r="N288" s="58"/>
      <c r="O288" s="58"/>
    </row>
    <row r="289" spans="1:15" ht="15.75" customHeight="1" x14ac:dyDescent="0.2">
      <c r="A289" s="58"/>
      <c r="B289" s="58"/>
      <c r="C289" s="58"/>
      <c r="D289" s="58"/>
      <c r="E289" s="58"/>
      <c r="F289" s="58"/>
      <c r="G289" s="58"/>
      <c r="H289" s="58"/>
      <c r="I289" s="58"/>
      <c r="J289" s="58"/>
      <c r="K289" s="58"/>
      <c r="L289" s="58"/>
      <c r="M289" s="58"/>
      <c r="N289" s="58"/>
      <c r="O289" s="58"/>
    </row>
    <row r="290" spans="1:15" ht="15.75" customHeight="1" x14ac:dyDescent="0.2">
      <c r="A290" s="58"/>
      <c r="B290" s="58"/>
      <c r="C290" s="58"/>
      <c r="D290" s="58"/>
      <c r="E290" s="58"/>
      <c r="F290" s="58"/>
      <c r="G290" s="58"/>
      <c r="H290" s="58"/>
      <c r="I290" s="58"/>
      <c r="J290" s="58"/>
      <c r="K290" s="58"/>
      <c r="L290" s="58"/>
      <c r="M290" s="58"/>
      <c r="N290" s="58"/>
      <c r="O290" s="58"/>
    </row>
    <row r="291" spans="1:15" ht="15.75" customHeight="1" x14ac:dyDescent="0.2">
      <c r="A291" s="58"/>
      <c r="B291" s="58"/>
      <c r="C291" s="58"/>
      <c r="D291" s="58"/>
      <c r="E291" s="58"/>
      <c r="F291" s="58"/>
      <c r="G291" s="58"/>
      <c r="H291" s="58"/>
      <c r="I291" s="58"/>
      <c r="J291" s="58"/>
      <c r="K291" s="58"/>
      <c r="L291" s="58"/>
      <c r="M291" s="58"/>
      <c r="N291" s="58"/>
      <c r="O291" s="58"/>
    </row>
    <row r="292" spans="1:15" ht="15.75" customHeight="1" x14ac:dyDescent="0.2">
      <c r="A292" s="58"/>
      <c r="B292" s="58"/>
      <c r="C292" s="58"/>
      <c r="D292" s="58"/>
      <c r="E292" s="58"/>
      <c r="F292" s="58"/>
      <c r="G292" s="58"/>
      <c r="H292" s="58"/>
      <c r="I292" s="58"/>
      <c r="J292" s="58"/>
      <c r="K292" s="58"/>
      <c r="L292" s="58"/>
      <c r="M292" s="58"/>
      <c r="N292" s="58"/>
      <c r="O292" s="58"/>
    </row>
    <row r="293" spans="1:15" ht="15.75" customHeight="1" x14ac:dyDescent="0.2">
      <c r="A293" s="58"/>
      <c r="B293" s="58"/>
      <c r="C293" s="58"/>
      <c r="D293" s="58"/>
      <c r="E293" s="58"/>
      <c r="F293" s="58"/>
      <c r="G293" s="58"/>
      <c r="H293" s="58"/>
      <c r="I293" s="58"/>
      <c r="J293" s="58"/>
      <c r="K293" s="58"/>
      <c r="L293" s="58"/>
      <c r="M293" s="58"/>
      <c r="N293" s="58"/>
      <c r="O293" s="58"/>
    </row>
    <row r="294" spans="1:15" ht="15.75" customHeight="1" x14ac:dyDescent="0.2">
      <c r="A294" s="58"/>
      <c r="B294" s="58"/>
      <c r="C294" s="58"/>
      <c r="D294" s="58"/>
      <c r="E294" s="58"/>
      <c r="F294" s="58"/>
      <c r="G294" s="58"/>
      <c r="H294" s="58"/>
      <c r="I294" s="58"/>
      <c r="J294" s="58"/>
      <c r="K294" s="58"/>
      <c r="L294" s="58"/>
      <c r="M294" s="58"/>
      <c r="N294" s="58"/>
      <c r="O294" s="58"/>
    </row>
    <row r="295" spans="1:15" ht="15.75" customHeight="1" x14ac:dyDescent="0.2">
      <c r="A295" s="58"/>
      <c r="B295" s="58"/>
      <c r="C295" s="58"/>
      <c r="D295" s="58"/>
      <c r="E295" s="58"/>
      <c r="F295" s="58"/>
      <c r="G295" s="58"/>
      <c r="H295" s="58"/>
      <c r="I295" s="58"/>
      <c r="J295" s="58"/>
      <c r="K295" s="58"/>
      <c r="L295" s="58"/>
      <c r="M295" s="58"/>
      <c r="N295" s="58"/>
      <c r="O295" s="58"/>
    </row>
    <row r="296" spans="1:15" ht="15.75" customHeight="1" x14ac:dyDescent="0.2">
      <c r="A296" s="58"/>
      <c r="B296" s="58"/>
      <c r="C296" s="58"/>
      <c r="D296" s="58"/>
      <c r="E296" s="58"/>
      <c r="F296" s="58"/>
      <c r="G296" s="58"/>
      <c r="H296" s="58"/>
      <c r="I296" s="58"/>
      <c r="J296" s="58"/>
      <c r="K296" s="58"/>
      <c r="L296" s="58"/>
      <c r="M296" s="58"/>
      <c r="N296" s="58"/>
      <c r="O296" s="58"/>
    </row>
    <row r="297" spans="1:15" ht="15.75" customHeight="1" x14ac:dyDescent="0.2">
      <c r="A297" s="58"/>
      <c r="B297" s="58"/>
      <c r="C297" s="58"/>
      <c r="D297" s="58"/>
      <c r="E297" s="58"/>
      <c r="F297" s="58"/>
      <c r="G297" s="58"/>
      <c r="H297" s="58"/>
      <c r="I297" s="58"/>
      <c r="J297" s="58"/>
      <c r="K297" s="58"/>
      <c r="L297" s="58"/>
      <c r="M297" s="58"/>
      <c r="N297" s="58"/>
      <c r="O297" s="58"/>
    </row>
    <row r="298" spans="1:15" ht="15.75" customHeight="1" x14ac:dyDescent="0.2">
      <c r="A298" s="58"/>
      <c r="B298" s="58"/>
      <c r="C298" s="58"/>
      <c r="D298" s="58"/>
      <c r="E298" s="58"/>
      <c r="F298" s="58"/>
      <c r="G298" s="58"/>
      <c r="H298" s="58"/>
      <c r="I298" s="58"/>
      <c r="J298" s="58"/>
      <c r="K298" s="58"/>
      <c r="L298" s="58"/>
      <c r="M298" s="58"/>
      <c r="N298" s="58"/>
      <c r="O298" s="58"/>
    </row>
    <row r="299" spans="1:15" ht="15.75" customHeight="1" x14ac:dyDescent="0.2">
      <c r="A299" s="58"/>
      <c r="B299" s="58"/>
      <c r="C299" s="58"/>
      <c r="D299" s="58"/>
      <c r="E299" s="58"/>
      <c r="F299" s="58"/>
      <c r="G299" s="58"/>
      <c r="H299" s="58"/>
      <c r="I299" s="58"/>
      <c r="J299" s="58"/>
      <c r="K299" s="58"/>
      <c r="L299" s="58"/>
      <c r="M299" s="58"/>
      <c r="N299" s="58"/>
      <c r="O299" s="58"/>
    </row>
    <row r="300" spans="1:15" ht="15.75" customHeight="1" x14ac:dyDescent="0.2">
      <c r="A300" s="58"/>
      <c r="B300" s="58"/>
      <c r="C300" s="58"/>
      <c r="D300" s="58"/>
      <c r="E300" s="58"/>
      <c r="F300" s="58"/>
      <c r="G300" s="58"/>
      <c r="H300" s="58"/>
      <c r="I300" s="58"/>
      <c r="J300" s="58"/>
      <c r="K300" s="58"/>
      <c r="L300" s="58"/>
      <c r="M300" s="58"/>
      <c r="N300" s="58"/>
      <c r="O300" s="58"/>
    </row>
    <row r="301" spans="1:15" ht="15.75" customHeight="1" x14ac:dyDescent="0.2">
      <c r="A301" s="58"/>
      <c r="B301" s="58"/>
      <c r="C301" s="58"/>
      <c r="D301" s="58"/>
      <c r="E301" s="58"/>
      <c r="F301" s="58"/>
      <c r="G301" s="58"/>
      <c r="H301" s="58"/>
      <c r="I301" s="58"/>
      <c r="J301" s="58"/>
      <c r="K301" s="58"/>
      <c r="L301" s="58"/>
      <c r="M301" s="58"/>
      <c r="N301" s="58"/>
      <c r="O301" s="58"/>
    </row>
    <row r="302" spans="1:15" ht="15.75" customHeight="1" x14ac:dyDescent="0.2">
      <c r="A302" s="58"/>
      <c r="B302" s="58"/>
      <c r="C302" s="58"/>
      <c r="D302" s="58"/>
      <c r="E302" s="58"/>
      <c r="F302" s="58"/>
      <c r="G302" s="58"/>
      <c r="H302" s="58"/>
      <c r="I302" s="58"/>
      <c r="J302" s="58"/>
      <c r="K302" s="58"/>
      <c r="L302" s="58"/>
      <c r="M302" s="58"/>
      <c r="N302" s="58"/>
      <c r="O302" s="58"/>
    </row>
    <row r="303" spans="1:15" ht="15.75" customHeight="1" x14ac:dyDescent="0.2">
      <c r="A303" s="58"/>
      <c r="B303" s="58"/>
      <c r="C303" s="58"/>
      <c r="D303" s="58"/>
      <c r="E303" s="58"/>
      <c r="F303" s="58"/>
      <c r="G303" s="58"/>
      <c r="H303" s="58"/>
      <c r="I303" s="58"/>
      <c r="J303" s="58"/>
      <c r="K303" s="58"/>
      <c r="L303" s="58"/>
      <c r="M303" s="58"/>
      <c r="N303" s="58"/>
      <c r="O303" s="58"/>
    </row>
    <row r="304" spans="1:15" ht="15.75" customHeight="1" x14ac:dyDescent="0.2">
      <c r="A304" s="58"/>
      <c r="B304" s="58"/>
      <c r="C304" s="58"/>
      <c r="D304" s="58"/>
      <c r="E304" s="58"/>
      <c r="F304" s="58"/>
      <c r="G304" s="58"/>
      <c r="H304" s="58"/>
      <c r="I304" s="58"/>
      <c r="J304" s="58"/>
      <c r="K304" s="58"/>
      <c r="L304" s="58"/>
      <c r="M304" s="58"/>
      <c r="N304" s="58"/>
      <c r="O304" s="58"/>
    </row>
    <row r="305" spans="1:15" ht="15.75" customHeight="1" x14ac:dyDescent="0.2">
      <c r="A305" s="58"/>
      <c r="B305" s="58"/>
      <c r="C305" s="58"/>
      <c r="D305" s="58"/>
      <c r="E305" s="58"/>
      <c r="F305" s="58"/>
      <c r="G305" s="58"/>
      <c r="H305" s="58"/>
      <c r="I305" s="58"/>
      <c r="J305" s="58"/>
      <c r="K305" s="58"/>
      <c r="L305" s="58"/>
      <c r="M305" s="58"/>
      <c r="N305" s="58"/>
      <c r="O305" s="58"/>
    </row>
    <row r="306" spans="1:15" ht="15.75" customHeight="1" x14ac:dyDescent="0.2">
      <c r="A306" s="58"/>
      <c r="B306" s="58"/>
      <c r="C306" s="58"/>
      <c r="D306" s="58"/>
      <c r="E306" s="58"/>
      <c r="F306" s="58"/>
      <c r="G306" s="58"/>
      <c r="H306" s="58"/>
      <c r="I306" s="58"/>
      <c r="J306" s="58"/>
      <c r="K306" s="58"/>
      <c r="L306" s="58"/>
      <c r="M306" s="58"/>
      <c r="N306" s="58"/>
      <c r="O306" s="58"/>
    </row>
    <row r="307" spans="1:15" ht="15.75" customHeight="1" x14ac:dyDescent="0.2">
      <c r="A307" s="58"/>
      <c r="B307" s="58"/>
      <c r="C307" s="58"/>
      <c r="D307" s="58"/>
      <c r="E307" s="58"/>
      <c r="F307" s="58"/>
      <c r="G307" s="58"/>
      <c r="H307" s="58"/>
      <c r="I307" s="58"/>
      <c r="J307" s="58"/>
      <c r="K307" s="58"/>
      <c r="L307" s="58"/>
      <c r="M307" s="58"/>
      <c r="N307" s="58"/>
      <c r="O307" s="58"/>
    </row>
    <row r="308" spans="1:15" ht="15.75" customHeight="1" x14ac:dyDescent="0.2">
      <c r="A308" s="58"/>
      <c r="B308" s="58"/>
      <c r="C308" s="58"/>
      <c r="D308" s="58"/>
      <c r="E308" s="58"/>
      <c r="F308" s="58"/>
      <c r="G308" s="58"/>
      <c r="H308" s="58"/>
      <c r="I308" s="58"/>
      <c r="J308" s="58"/>
      <c r="K308" s="58"/>
      <c r="L308" s="58"/>
      <c r="M308" s="58"/>
      <c r="N308" s="58"/>
      <c r="O308" s="58"/>
    </row>
    <row r="309" spans="1:15" ht="15.75" customHeight="1" x14ac:dyDescent="0.2">
      <c r="A309" s="58"/>
      <c r="B309" s="58"/>
      <c r="C309" s="58"/>
      <c r="D309" s="58"/>
      <c r="E309" s="58"/>
      <c r="F309" s="58"/>
      <c r="G309" s="58"/>
      <c r="H309" s="58"/>
      <c r="I309" s="58"/>
      <c r="J309" s="58"/>
      <c r="K309" s="58"/>
      <c r="L309" s="58"/>
      <c r="M309" s="58"/>
      <c r="N309" s="58"/>
      <c r="O309" s="58"/>
    </row>
    <row r="310" spans="1:15" ht="15.75" customHeight="1" x14ac:dyDescent="0.2">
      <c r="A310" s="58"/>
      <c r="B310" s="58"/>
      <c r="C310" s="58"/>
      <c r="D310" s="58"/>
      <c r="E310" s="58"/>
      <c r="F310" s="58"/>
      <c r="G310" s="58"/>
      <c r="H310" s="58"/>
      <c r="I310" s="58"/>
      <c r="J310" s="58"/>
      <c r="K310" s="58"/>
      <c r="L310" s="58"/>
      <c r="M310" s="58"/>
      <c r="N310" s="58"/>
      <c r="O310" s="58"/>
    </row>
    <row r="311" spans="1:15" ht="15.75" customHeight="1" x14ac:dyDescent="0.2">
      <c r="A311" s="58"/>
      <c r="B311" s="58"/>
      <c r="C311" s="58"/>
      <c r="D311" s="58"/>
      <c r="E311" s="58"/>
      <c r="F311" s="58"/>
      <c r="G311" s="58"/>
      <c r="H311" s="58"/>
      <c r="I311" s="58"/>
      <c r="J311" s="58"/>
      <c r="K311" s="58"/>
      <c r="L311" s="58"/>
      <c r="M311" s="58"/>
      <c r="N311" s="58"/>
      <c r="O311" s="58"/>
    </row>
    <row r="312" spans="1:15" ht="15.75" customHeight="1" x14ac:dyDescent="0.2">
      <c r="A312" s="58"/>
      <c r="B312" s="58"/>
      <c r="C312" s="58"/>
      <c r="D312" s="58"/>
      <c r="E312" s="58"/>
      <c r="F312" s="58"/>
      <c r="G312" s="58"/>
      <c r="H312" s="58"/>
      <c r="I312" s="58"/>
      <c r="J312" s="58"/>
      <c r="K312" s="58"/>
      <c r="L312" s="58"/>
      <c r="M312" s="58"/>
      <c r="N312" s="58"/>
      <c r="O312" s="58"/>
    </row>
    <row r="313" spans="1:15" ht="15.75" customHeight="1" x14ac:dyDescent="0.2">
      <c r="A313" s="58"/>
      <c r="B313" s="58"/>
      <c r="C313" s="58"/>
      <c r="D313" s="58"/>
      <c r="E313" s="58"/>
      <c r="F313" s="58"/>
      <c r="G313" s="58"/>
      <c r="H313" s="58"/>
      <c r="I313" s="58"/>
      <c r="J313" s="58"/>
      <c r="K313" s="58"/>
      <c r="L313" s="58"/>
      <c r="M313" s="58"/>
      <c r="N313" s="58"/>
      <c r="O313" s="58"/>
    </row>
    <row r="314" spans="1:15" ht="15.75" customHeight="1" x14ac:dyDescent="0.2">
      <c r="A314" s="58"/>
      <c r="B314" s="58"/>
      <c r="C314" s="58"/>
      <c r="D314" s="58"/>
      <c r="E314" s="58"/>
      <c r="F314" s="58"/>
      <c r="G314" s="58"/>
      <c r="H314" s="58"/>
      <c r="I314" s="58"/>
      <c r="J314" s="58"/>
      <c r="K314" s="58"/>
      <c r="L314" s="58"/>
      <c r="M314" s="58"/>
      <c r="N314" s="58"/>
      <c r="O314" s="58"/>
    </row>
    <row r="315" spans="1:15" ht="15.75" customHeight="1" x14ac:dyDescent="0.2">
      <c r="A315" s="58"/>
      <c r="B315" s="58"/>
      <c r="C315" s="58"/>
      <c r="D315" s="58"/>
      <c r="E315" s="58"/>
      <c r="F315" s="58"/>
      <c r="G315" s="58"/>
      <c r="H315" s="58"/>
      <c r="I315" s="58"/>
      <c r="J315" s="58"/>
      <c r="K315" s="58"/>
      <c r="L315" s="58"/>
      <c r="M315" s="58"/>
      <c r="N315" s="58"/>
      <c r="O315" s="58"/>
    </row>
    <row r="316" spans="1:15" ht="15.75" customHeight="1" x14ac:dyDescent="0.2">
      <c r="A316" s="58"/>
      <c r="B316" s="58"/>
      <c r="C316" s="58"/>
      <c r="D316" s="58"/>
      <c r="E316" s="58"/>
      <c r="F316" s="58"/>
      <c r="G316" s="58"/>
      <c r="H316" s="58"/>
      <c r="I316" s="58"/>
      <c r="J316" s="58"/>
      <c r="K316" s="58"/>
      <c r="L316" s="58"/>
      <c r="M316" s="58"/>
      <c r="N316" s="58"/>
      <c r="O316" s="58"/>
    </row>
    <row r="317" spans="1:15" ht="15.75" customHeight="1" x14ac:dyDescent="0.2">
      <c r="A317" s="58"/>
      <c r="B317" s="58"/>
      <c r="C317" s="58"/>
      <c r="D317" s="58"/>
      <c r="E317" s="58"/>
      <c r="F317" s="58"/>
      <c r="G317" s="58"/>
      <c r="H317" s="58"/>
      <c r="I317" s="58"/>
      <c r="J317" s="58"/>
      <c r="K317" s="58"/>
      <c r="L317" s="58"/>
      <c r="M317" s="58"/>
      <c r="N317" s="58"/>
      <c r="O317" s="58"/>
    </row>
    <row r="318" spans="1:15" ht="15.75" customHeight="1" x14ac:dyDescent="0.2">
      <c r="A318" s="58"/>
      <c r="B318" s="58"/>
      <c r="C318" s="58"/>
      <c r="D318" s="58"/>
      <c r="E318" s="58"/>
      <c r="F318" s="58"/>
      <c r="G318" s="58"/>
      <c r="H318" s="58"/>
      <c r="I318" s="58"/>
      <c r="J318" s="58"/>
      <c r="K318" s="58"/>
      <c r="L318" s="58"/>
      <c r="M318" s="58"/>
      <c r="N318" s="58"/>
      <c r="O318" s="58"/>
    </row>
    <row r="319" spans="1:15" ht="15.75" customHeight="1" x14ac:dyDescent="0.2">
      <c r="A319" s="58"/>
      <c r="B319" s="58"/>
      <c r="C319" s="58"/>
      <c r="D319" s="58"/>
      <c r="E319" s="58"/>
      <c r="F319" s="58"/>
      <c r="G319" s="58"/>
      <c r="H319" s="58"/>
      <c r="I319" s="58"/>
      <c r="J319" s="58"/>
      <c r="K319" s="58"/>
      <c r="L319" s="58"/>
      <c r="M319" s="58"/>
      <c r="N319" s="58"/>
      <c r="O319" s="58"/>
    </row>
    <row r="320" spans="1:15" ht="15.75" customHeight="1" x14ac:dyDescent="0.2">
      <c r="A320" s="58"/>
      <c r="B320" s="58"/>
      <c r="C320" s="58"/>
      <c r="D320" s="58"/>
      <c r="E320" s="58"/>
      <c r="F320" s="58"/>
      <c r="G320" s="58"/>
      <c r="H320" s="58"/>
      <c r="I320" s="58"/>
      <c r="J320" s="58"/>
      <c r="K320" s="58"/>
      <c r="L320" s="58"/>
      <c r="M320" s="58"/>
      <c r="N320" s="58"/>
      <c r="O320" s="58"/>
    </row>
    <row r="321" spans="1:15" ht="15.75" customHeight="1" x14ac:dyDescent="0.2">
      <c r="A321" s="58"/>
      <c r="B321" s="58"/>
      <c r="C321" s="58"/>
      <c r="D321" s="58"/>
      <c r="E321" s="58"/>
      <c r="F321" s="58"/>
      <c r="G321" s="58"/>
      <c r="H321" s="58"/>
      <c r="I321" s="58"/>
      <c r="J321" s="58"/>
      <c r="K321" s="58"/>
      <c r="L321" s="58"/>
      <c r="M321" s="58"/>
      <c r="N321" s="58"/>
      <c r="O321" s="58"/>
    </row>
    <row r="322" spans="1:15" ht="15.75" customHeight="1" x14ac:dyDescent="0.2">
      <c r="A322" s="58"/>
      <c r="B322" s="58"/>
      <c r="C322" s="58"/>
      <c r="D322" s="58"/>
      <c r="E322" s="58"/>
      <c r="F322" s="58"/>
      <c r="G322" s="58"/>
      <c r="H322" s="58"/>
      <c r="I322" s="58"/>
      <c r="J322" s="58"/>
      <c r="K322" s="58"/>
      <c r="L322" s="58"/>
      <c r="M322" s="58"/>
      <c r="N322" s="58"/>
      <c r="O322" s="58"/>
    </row>
    <row r="323" spans="1:15" ht="15.75" customHeight="1" x14ac:dyDescent="0.2">
      <c r="A323" s="58"/>
      <c r="B323" s="58"/>
      <c r="C323" s="58"/>
      <c r="D323" s="58"/>
      <c r="E323" s="58"/>
      <c r="F323" s="58"/>
      <c r="G323" s="58"/>
      <c r="H323" s="58"/>
      <c r="I323" s="58"/>
      <c r="J323" s="58"/>
      <c r="K323" s="58"/>
      <c r="L323" s="58"/>
      <c r="M323" s="58"/>
      <c r="N323" s="58"/>
      <c r="O323" s="58"/>
    </row>
    <row r="324" spans="1:15" ht="15.75" customHeight="1" x14ac:dyDescent="0.2">
      <c r="A324" s="58"/>
      <c r="B324" s="58"/>
      <c r="C324" s="58"/>
      <c r="D324" s="58"/>
      <c r="E324" s="58"/>
      <c r="F324" s="58"/>
      <c r="G324" s="58"/>
      <c r="H324" s="58"/>
      <c r="I324" s="58"/>
      <c r="J324" s="58"/>
      <c r="K324" s="58"/>
      <c r="L324" s="58"/>
      <c r="M324" s="58"/>
      <c r="N324" s="58"/>
      <c r="O324" s="58"/>
    </row>
    <row r="325" spans="1:15" ht="15.75" customHeight="1" x14ac:dyDescent="0.2">
      <c r="A325" s="58"/>
      <c r="B325" s="58"/>
      <c r="C325" s="58"/>
      <c r="D325" s="58"/>
      <c r="E325" s="58"/>
      <c r="F325" s="58"/>
      <c r="G325" s="58"/>
      <c r="H325" s="58"/>
      <c r="I325" s="58"/>
      <c r="J325" s="58"/>
      <c r="K325" s="58"/>
      <c r="L325" s="58"/>
      <c r="M325" s="58"/>
      <c r="N325" s="58"/>
      <c r="O325" s="58"/>
    </row>
    <row r="326" spans="1:15" ht="15.75" customHeight="1" x14ac:dyDescent="0.2">
      <c r="A326" s="58"/>
      <c r="B326" s="58"/>
      <c r="C326" s="58"/>
      <c r="D326" s="58"/>
      <c r="E326" s="58"/>
      <c r="F326" s="58"/>
      <c r="G326" s="58"/>
      <c r="H326" s="58"/>
      <c r="I326" s="58"/>
      <c r="J326" s="58"/>
      <c r="K326" s="58"/>
      <c r="L326" s="58"/>
      <c r="M326" s="58"/>
      <c r="N326" s="58"/>
      <c r="O326" s="58"/>
    </row>
    <row r="327" spans="1:15" ht="15.75" customHeight="1" x14ac:dyDescent="0.2">
      <c r="A327" s="58"/>
      <c r="B327" s="58"/>
      <c r="C327" s="58"/>
      <c r="D327" s="58"/>
      <c r="E327" s="58"/>
      <c r="F327" s="58"/>
      <c r="G327" s="58"/>
      <c r="H327" s="58"/>
      <c r="I327" s="58"/>
      <c r="J327" s="58"/>
      <c r="K327" s="58"/>
      <c r="L327" s="58"/>
      <c r="M327" s="58"/>
      <c r="N327" s="58"/>
      <c r="O327" s="58"/>
    </row>
    <row r="328" spans="1:15" ht="15.75" customHeight="1" x14ac:dyDescent="0.2">
      <c r="A328" s="58"/>
      <c r="B328" s="58"/>
      <c r="C328" s="58"/>
      <c r="D328" s="58"/>
      <c r="E328" s="58"/>
      <c r="F328" s="58"/>
      <c r="G328" s="58"/>
      <c r="H328" s="58"/>
      <c r="I328" s="58"/>
      <c r="J328" s="58"/>
      <c r="K328" s="58"/>
      <c r="L328" s="58"/>
      <c r="M328" s="58"/>
      <c r="N328" s="58"/>
      <c r="O328" s="58"/>
    </row>
    <row r="329" spans="1:15" ht="15.75" customHeight="1" x14ac:dyDescent="0.2">
      <c r="A329" s="58"/>
      <c r="B329" s="58"/>
      <c r="C329" s="58"/>
      <c r="D329" s="58"/>
      <c r="E329" s="58"/>
      <c r="F329" s="58"/>
      <c r="G329" s="58"/>
      <c r="H329" s="58"/>
      <c r="I329" s="58"/>
      <c r="J329" s="58"/>
      <c r="K329" s="58"/>
      <c r="L329" s="58"/>
      <c r="M329" s="58"/>
      <c r="N329" s="58"/>
      <c r="O329" s="58"/>
    </row>
    <row r="330" spans="1:15" ht="15.75" customHeight="1" x14ac:dyDescent="0.2">
      <c r="A330" s="58"/>
      <c r="B330" s="58"/>
      <c r="C330" s="58"/>
      <c r="D330" s="58"/>
      <c r="E330" s="58"/>
      <c r="F330" s="58"/>
      <c r="G330" s="58"/>
      <c r="H330" s="58"/>
      <c r="I330" s="58"/>
      <c r="J330" s="58"/>
      <c r="K330" s="58"/>
      <c r="L330" s="58"/>
      <c r="M330" s="58"/>
      <c r="N330" s="58"/>
      <c r="O330" s="58"/>
    </row>
    <row r="331" spans="1:15" ht="15.75" customHeight="1" x14ac:dyDescent="0.2">
      <c r="A331" s="58"/>
      <c r="B331" s="58"/>
      <c r="C331" s="58"/>
      <c r="D331" s="58"/>
      <c r="E331" s="58"/>
      <c r="F331" s="58"/>
      <c r="G331" s="58"/>
      <c r="H331" s="58"/>
      <c r="I331" s="58"/>
      <c r="J331" s="58"/>
      <c r="K331" s="58"/>
      <c r="L331" s="58"/>
      <c r="M331" s="58"/>
      <c r="N331" s="58"/>
      <c r="O331" s="58"/>
    </row>
    <row r="332" spans="1:15" ht="15.75" customHeight="1" x14ac:dyDescent="0.2">
      <c r="A332" s="58"/>
      <c r="B332" s="58"/>
      <c r="C332" s="58"/>
      <c r="D332" s="58"/>
      <c r="E332" s="58"/>
      <c r="F332" s="58"/>
      <c r="G332" s="58"/>
      <c r="H332" s="58"/>
      <c r="I332" s="58"/>
      <c r="J332" s="58"/>
      <c r="K332" s="58"/>
      <c r="L332" s="58"/>
      <c r="M332" s="58"/>
      <c r="N332" s="58"/>
      <c r="O332" s="58"/>
    </row>
    <row r="333" spans="1:15" ht="15.75" customHeight="1" x14ac:dyDescent="0.2">
      <c r="A333" s="58"/>
      <c r="B333" s="58"/>
      <c r="C333" s="58"/>
      <c r="D333" s="58"/>
      <c r="E333" s="58"/>
      <c r="F333" s="58"/>
      <c r="G333" s="58"/>
      <c r="H333" s="58"/>
      <c r="I333" s="58"/>
      <c r="J333" s="58"/>
      <c r="K333" s="58"/>
      <c r="L333" s="58"/>
      <c r="M333" s="58"/>
      <c r="N333" s="58"/>
      <c r="O333" s="58"/>
    </row>
    <row r="334" spans="1:15" ht="15.75" customHeight="1" x14ac:dyDescent="0.2">
      <c r="A334" s="58"/>
      <c r="B334" s="58"/>
      <c r="C334" s="58"/>
      <c r="D334" s="58"/>
      <c r="E334" s="58"/>
      <c r="F334" s="58"/>
      <c r="G334" s="58"/>
      <c r="H334" s="58"/>
      <c r="I334" s="58"/>
      <c r="J334" s="58"/>
      <c r="K334" s="58"/>
      <c r="L334" s="58"/>
      <c r="M334" s="58"/>
      <c r="N334" s="58"/>
      <c r="O334" s="58"/>
    </row>
    <row r="335" spans="1:15" ht="15.75" customHeight="1" x14ac:dyDescent="0.2">
      <c r="A335" s="58"/>
      <c r="B335" s="58"/>
      <c r="C335" s="58"/>
      <c r="D335" s="58"/>
      <c r="E335" s="58"/>
      <c r="F335" s="58"/>
      <c r="G335" s="58"/>
      <c r="H335" s="58"/>
      <c r="I335" s="58"/>
      <c r="J335" s="58"/>
      <c r="K335" s="58"/>
      <c r="L335" s="58"/>
      <c r="M335" s="58"/>
      <c r="N335" s="58"/>
      <c r="O335" s="58"/>
    </row>
    <row r="336" spans="1:15" ht="15.75" customHeight="1" x14ac:dyDescent="0.2">
      <c r="A336" s="58"/>
      <c r="B336" s="58"/>
      <c r="C336" s="58"/>
      <c r="D336" s="58"/>
      <c r="E336" s="58"/>
      <c r="F336" s="58"/>
      <c r="G336" s="58"/>
      <c r="H336" s="58"/>
      <c r="I336" s="58"/>
      <c r="J336" s="58"/>
      <c r="K336" s="58"/>
      <c r="L336" s="58"/>
      <c r="M336" s="58"/>
      <c r="N336" s="58"/>
      <c r="O336" s="58"/>
    </row>
    <row r="337" spans="1:15" ht="15.75" customHeight="1" x14ac:dyDescent="0.2">
      <c r="A337" s="58"/>
      <c r="B337" s="58"/>
      <c r="C337" s="58"/>
      <c r="D337" s="58"/>
      <c r="E337" s="58"/>
      <c r="F337" s="58"/>
      <c r="G337" s="58"/>
      <c r="H337" s="58"/>
      <c r="I337" s="58"/>
      <c r="J337" s="58"/>
      <c r="K337" s="58"/>
      <c r="L337" s="58"/>
      <c r="M337" s="58"/>
      <c r="N337" s="58"/>
      <c r="O337" s="58"/>
    </row>
    <row r="338" spans="1:15" ht="15.75" customHeight="1" x14ac:dyDescent="0.2">
      <c r="A338" s="58"/>
      <c r="B338" s="58"/>
      <c r="C338" s="58"/>
      <c r="D338" s="58"/>
      <c r="E338" s="58"/>
      <c r="F338" s="58"/>
      <c r="G338" s="58"/>
      <c r="H338" s="58"/>
      <c r="I338" s="58"/>
      <c r="J338" s="58"/>
      <c r="K338" s="58"/>
      <c r="L338" s="58"/>
      <c r="M338" s="58"/>
      <c r="N338" s="58"/>
      <c r="O338" s="58"/>
    </row>
    <row r="339" spans="1:15" ht="15.75" customHeight="1" x14ac:dyDescent="0.2">
      <c r="A339" s="58"/>
      <c r="B339" s="58"/>
      <c r="C339" s="58"/>
      <c r="D339" s="58"/>
      <c r="E339" s="58"/>
      <c r="F339" s="58"/>
      <c r="G339" s="58"/>
      <c r="H339" s="58"/>
      <c r="I339" s="58"/>
      <c r="J339" s="58"/>
      <c r="K339" s="58"/>
      <c r="L339" s="58"/>
      <c r="M339" s="58"/>
      <c r="N339" s="58"/>
      <c r="O339" s="58"/>
    </row>
    <row r="340" spans="1:15" ht="15.75" customHeight="1" x14ac:dyDescent="0.2">
      <c r="A340" s="58"/>
      <c r="B340" s="58"/>
      <c r="C340" s="58"/>
      <c r="D340" s="58"/>
      <c r="E340" s="58"/>
      <c r="F340" s="58"/>
      <c r="G340" s="58"/>
      <c r="H340" s="58"/>
      <c r="I340" s="58"/>
      <c r="J340" s="58"/>
      <c r="K340" s="58"/>
      <c r="L340" s="58"/>
      <c r="M340" s="58"/>
      <c r="N340" s="58"/>
      <c r="O340" s="58"/>
    </row>
    <row r="341" spans="1:15" ht="15.75" customHeight="1" x14ac:dyDescent="0.2">
      <c r="A341" s="58"/>
      <c r="B341" s="58"/>
      <c r="C341" s="58"/>
      <c r="D341" s="58"/>
      <c r="E341" s="58"/>
      <c r="F341" s="58"/>
      <c r="G341" s="58"/>
      <c r="H341" s="58"/>
      <c r="I341" s="58"/>
      <c r="J341" s="58"/>
      <c r="K341" s="58"/>
      <c r="L341" s="58"/>
      <c r="M341" s="58"/>
      <c r="N341" s="58"/>
      <c r="O341" s="58"/>
    </row>
    <row r="342" spans="1:15" ht="15.75" customHeight="1" x14ac:dyDescent="0.2">
      <c r="A342" s="58"/>
      <c r="B342" s="58"/>
      <c r="C342" s="58"/>
      <c r="D342" s="58"/>
      <c r="E342" s="58"/>
      <c r="F342" s="58"/>
      <c r="G342" s="58"/>
      <c r="H342" s="58"/>
      <c r="I342" s="58"/>
      <c r="J342" s="58"/>
      <c r="K342" s="58"/>
      <c r="L342" s="58"/>
      <c r="M342" s="58"/>
      <c r="N342" s="58"/>
      <c r="O342" s="58"/>
    </row>
    <row r="343" spans="1:15" ht="15.75" customHeight="1" x14ac:dyDescent="0.2">
      <c r="A343" s="58"/>
      <c r="B343" s="58"/>
      <c r="C343" s="58"/>
      <c r="D343" s="58"/>
      <c r="E343" s="58"/>
      <c r="F343" s="58"/>
      <c r="G343" s="58"/>
      <c r="H343" s="58"/>
      <c r="I343" s="58"/>
      <c r="J343" s="58"/>
      <c r="K343" s="58"/>
      <c r="L343" s="58"/>
      <c r="M343" s="58"/>
      <c r="N343" s="58"/>
      <c r="O343" s="58"/>
    </row>
    <row r="344" spans="1:15" ht="15.75" customHeight="1" x14ac:dyDescent="0.2">
      <c r="A344" s="58"/>
      <c r="B344" s="58"/>
      <c r="C344" s="58"/>
      <c r="D344" s="58"/>
      <c r="E344" s="58"/>
      <c r="F344" s="58"/>
      <c r="G344" s="58"/>
      <c r="H344" s="58"/>
      <c r="I344" s="58"/>
      <c r="J344" s="58"/>
      <c r="K344" s="58"/>
      <c r="L344" s="58"/>
      <c r="M344" s="58"/>
      <c r="N344" s="58"/>
      <c r="O344" s="58"/>
    </row>
    <row r="345" spans="1:15" ht="15.75" customHeight="1" x14ac:dyDescent="0.2">
      <c r="A345" s="58"/>
      <c r="B345" s="58"/>
      <c r="C345" s="58"/>
      <c r="D345" s="58"/>
      <c r="E345" s="58"/>
      <c r="F345" s="58"/>
      <c r="G345" s="58"/>
      <c r="H345" s="58"/>
      <c r="I345" s="58"/>
      <c r="J345" s="58"/>
      <c r="K345" s="58"/>
      <c r="L345" s="58"/>
      <c r="M345" s="58"/>
      <c r="N345" s="58"/>
      <c r="O345" s="58"/>
    </row>
    <row r="346" spans="1:15" ht="15.75" customHeight="1" x14ac:dyDescent="0.2">
      <c r="A346" s="58"/>
      <c r="B346" s="58"/>
      <c r="C346" s="58"/>
      <c r="D346" s="58"/>
      <c r="E346" s="58"/>
      <c r="F346" s="58"/>
      <c r="G346" s="58"/>
      <c r="H346" s="58"/>
      <c r="I346" s="58"/>
      <c r="J346" s="58"/>
      <c r="K346" s="58"/>
      <c r="L346" s="58"/>
      <c r="M346" s="58"/>
      <c r="N346" s="58"/>
      <c r="O346" s="58"/>
    </row>
    <row r="347" spans="1:15" ht="15.75" customHeight="1" x14ac:dyDescent="0.2">
      <c r="A347" s="58"/>
      <c r="B347" s="58"/>
      <c r="C347" s="58"/>
      <c r="D347" s="58"/>
      <c r="E347" s="58"/>
      <c r="F347" s="58"/>
      <c r="G347" s="58"/>
      <c r="H347" s="58"/>
      <c r="I347" s="58"/>
      <c r="J347" s="58"/>
      <c r="K347" s="58"/>
      <c r="L347" s="58"/>
      <c r="M347" s="58"/>
      <c r="N347" s="58"/>
      <c r="O347" s="58"/>
    </row>
    <row r="348" spans="1:15" ht="15.75" customHeight="1" x14ac:dyDescent="0.2">
      <c r="A348" s="58"/>
      <c r="B348" s="58"/>
      <c r="C348" s="58"/>
      <c r="D348" s="58"/>
      <c r="E348" s="58"/>
      <c r="F348" s="58"/>
      <c r="G348" s="58"/>
      <c r="H348" s="58"/>
      <c r="I348" s="58"/>
      <c r="J348" s="58"/>
      <c r="K348" s="58"/>
      <c r="L348" s="58"/>
      <c r="M348" s="58"/>
      <c r="N348" s="58"/>
      <c r="O348" s="58"/>
    </row>
    <row r="349" spans="1:15" ht="15.75" customHeight="1" x14ac:dyDescent="0.2">
      <c r="A349" s="58"/>
      <c r="B349" s="58"/>
      <c r="C349" s="58"/>
      <c r="D349" s="58"/>
      <c r="E349" s="58"/>
      <c r="F349" s="58"/>
      <c r="G349" s="58"/>
      <c r="H349" s="58"/>
      <c r="I349" s="58"/>
      <c r="J349" s="58"/>
      <c r="K349" s="58"/>
      <c r="L349" s="58"/>
      <c r="M349" s="58"/>
      <c r="N349" s="58"/>
      <c r="O349" s="58"/>
    </row>
    <row r="350" spans="1:15" ht="15.75" customHeight="1" x14ac:dyDescent="0.2">
      <c r="A350" s="58"/>
      <c r="B350" s="58"/>
      <c r="C350" s="58"/>
      <c r="D350" s="58"/>
      <c r="E350" s="58"/>
      <c r="F350" s="58"/>
      <c r="G350" s="58"/>
      <c r="H350" s="58"/>
      <c r="I350" s="58"/>
      <c r="J350" s="58"/>
      <c r="K350" s="58"/>
      <c r="L350" s="58"/>
      <c r="M350" s="58"/>
      <c r="N350" s="58"/>
      <c r="O350" s="58"/>
    </row>
    <row r="351" spans="1:15" ht="15.75" customHeight="1" x14ac:dyDescent="0.2">
      <c r="A351" s="58"/>
      <c r="B351" s="58"/>
      <c r="C351" s="58"/>
      <c r="D351" s="58"/>
      <c r="E351" s="58"/>
      <c r="F351" s="58"/>
      <c r="G351" s="58"/>
      <c r="H351" s="58"/>
      <c r="I351" s="58"/>
      <c r="J351" s="58"/>
      <c r="K351" s="58"/>
      <c r="L351" s="58"/>
      <c r="M351" s="58"/>
      <c r="N351" s="58"/>
      <c r="O351" s="58"/>
    </row>
    <row r="352" spans="1:15" ht="15.75" customHeight="1" x14ac:dyDescent="0.2">
      <c r="A352" s="58"/>
      <c r="B352" s="58"/>
      <c r="C352" s="58"/>
      <c r="D352" s="58"/>
      <c r="E352" s="58"/>
      <c r="F352" s="58"/>
      <c r="G352" s="58"/>
      <c r="H352" s="58"/>
      <c r="I352" s="58"/>
      <c r="J352" s="58"/>
      <c r="K352" s="58"/>
      <c r="L352" s="58"/>
      <c r="M352" s="58"/>
      <c r="N352" s="58"/>
      <c r="O352" s="58"/>
    </row>
    <row r="353" spans="1:15" ht="15.75" customHeight="1" x14ac:dyDescent="0.2">
      <c r="A353" s="58"/>
      <c r="B353" s="58"/>
      <c r="C353" s="58"/>
      <c r="D353" s="58"/>
      <c r="E353" s="58"/>
      <c r="F353" s="58"/>
      <c r="G353" s="58"/>
      <c r="H353" s="58"/>
      <c r="I353" s="58"/>
      <c r="J353" s="58"/>
      <c r="K353" s="58"/>
      <c r="L353" s="58"/>
      <c r="M353" s="58"/>
      <c r="N353" s="58"/>
      <c r="O353" s="58"/>
    </row>
    <row r="354" spans="1:15" ht="15.75" customHeight="1" x14ac:dyDescent="0.2">
      <c r="A354" s="58"/>
      <c r="B354" s="58"/>
      <c r="C354" s="58"/>
      <c r="D354" s="58"/>
      <c r="E354" s="58"/>
      <c r="F354" s="58"/>
      <c r="G354" s="58"/>
      <c r="H354" s="58"/>
      <c r="I354" s="58"/>
      <c r="J354" s="58"/>
      <c r="K354" s="58"/>
      <c r="L354" s="58"/>
      <c r="M354" s="58"/>
      <c r="N354" s="58"/>
      <c r="O354" s="58"/>
    </row>
    <row r="355" spans="1:15" ht="15.75" customHeight="1" x14ac:dyDescent="0.2">
      <c r="A355" s="58"/>
      <c r="B355" s="58"/>
      <c r="C355" s="58"/>
      <c r="D355" s="58"/>
      <c r="E355" s="58"/>
      <c r="F355" s="58"/>
      <c r="G355" s="58"/>
      <c r="H355" s="58"/>
      <c r="I355" s="58"/>
      <c r="J355" s="58"/>
      <c r="K355" s="58"/>
      <c r="L355" s="58"/>
      <c r="M355" s="58"/>
      <c r="N355" s="58"/>
      <c r="O355" s="58"/>
    </row>
    <row r="356" spans="1:15" ht="15.75" customHeight="1" x14ac:dyDescent="0.2">
      <c r="A356" s="58"/>
      <c r="B356" s="58"/>
      <c r="C356" s="58"/>
      <c r="D356" s="58"/>
      <c r="E356" s="58"/>
      <c r="F356" s="58"/>
      <c r="G356" s="58"/>
      <c r="H356" s="58"/>
      <c r="I356" s="58"/>
      <c r="J356" s="58"/>
      <c r="K356" s="58"/>
      <c r="L356" s="58"/>
      <c r="M356" s="58"/>
      <c r="N356" s="58"/>
      <c r="O356" s="58"/>
    </row>
    <row r="357" spans="1:15" ht="15.75" customHeight="1" x14ac:dyDescent="0.2">
      <c r="A357" s="58"/>
      <c r="B357" s="58"/>
      <c r="C357" s="58"/>
      <c r="D357" s="58"/>
      <c r="E357" s="58"/>
      <c r="F357" s="58"/>
      <c r="G357" s="58"/>
      <c r="H357" s="58"/>
      <c r="I357" s="58"/>
      <c r="J357" s="58"/>
      <c r="K357" s="58"/>
      <c r="L357" s="58"/>
      <c r="M357" s="58"/>
      <c r="N357" s="58"/>
      <c r="O357" s="58"/>
    </row>
    <row r="358" spans="1:15" ht="15.75" customHeight="1" x14ac:dyDescent="0.2">
      <c r="A358" s="58"/>
      <c r="B358" s="58"/>
      <c r="C358" s="58"/>
      <c r="D358" s="58"/>
      <c r="E358" s="58"/>
      <c r="F358" s="58"/>
      <c r="G358" s="58"/>
      <c r="H358" s="58"/>
      <c r="I358" s="58"/>
      <c r="J358" s="58"/>
      <c r="K358" s="58"/>
      <c r="L358" s="58"/>
      <c r="M358" s="58"/>
      <c r="N358" s="58"/>
      <c r="O358" s="58"/>
    </row>
    <row r="359" spans="1:15" ht="15.75" customHeight="1" x14ac:dyDescent="0.2">
      <c r="A359" s="58"/>
      <c r="B359" s="58"/>
      <c r="C359" s="58"/>
      <c r="D359" s="58"/>
      <c r="E359" s="58"/>
      <c r="F359" s="58"/>
      <c r="G359" s="58"/>
      <c r="H359" s="58"/>
      <c r="I359" s="58"/>
      <c r="J359" s="58"/>
      <c r="K359" s="58"/>
      <c r="L359" s="58"/>
      <c r="M359" s="58"/>
      <c r="N359" s="58"/>
      <c r="O359" s="58"/>
    </row>
    <row r="360" spans="1:15" ht="15.75" customHeight="1" x14ac:dyDescent="0.2">
      <c r="A360" s="58"/>
      <c r="B360" s="58"/>
      <c r="C360" s="58"/>
      <c r="D360" s="58"/>
      <c r="E360" s="58"/>
      <c r="F360" s="58"/>
      <c r="G360" s="58"/>
      <c r="H360" s="58"/>
      <c r="I360" s="58"/>
      <c r="J360" s="58"/>
      <c r="K360" s="58"/>
      <c r="L360" s="58"/>
      <c r="M360" s="58"/>
      <c r="N360" s="58"/>
      <c r="O360" s="58"/>
    </row>
    <row r="361" spans="1:15" ht="15.75" customHeight="1" x14ac:dyDescent="0.2">
      <c r="A361" s="58"/>
      <c r="B361" s="58"/>
      <c r="C361" s="58"/>
      <c r="D361" s="58"/>
      <c r="E361" s="58"/>
      <c r="F361" s="58"/>
      <c r="G361" s="58"/>
      <c r="H361" s="58"/>
      <c r="I361" s="58"/>
      <c r="J361" s="58"/>
      <c r="K361" s="58"/>
      <c r="L361" s="58"/>
      <c r="M361" s="58"/>
      <c r="N361" s="58"/>
      <c r="O361" s="58"/>
    </row>
    <row r="362" spans="1:15" ht="15.75" customHeight="1" x14ac:dyDescent="0.2">
      <c r="A362" s="58"/>
      <c r="B362" s="58"/>
      <c r="C362" s="58"/>
      <c r="D362" s="58"/>
      <c r="E362" s="58"/>
      <c r="F362" s="58"/>
      <c r="G362" s="58"/>
      <c r="H362" s="58"/>
      <c r="I362" s="58"/>
      <c r="J362" s="58"/>
      <c r="K362" s="58"/>
      <c r="L362" s="58"/>
      <c r="M362" s="58"/>
      <c r="N362" s="58"/>
      <c r="O362" s="58"/>
    </row>
    <row r="363" spans="1:15" ht="15.75" customHeight="1" x14ac:dyDescent="0.2">
      <c r="A363" s="58"/>
      <c r="B363" s="58"/>
      <c r="C363" s="58"/>
      <c r="D363" s="58"/>
      <c r="E363" s="58"/>
      <c r="F363" s="58"/>
      <c r="G363" s="58"/>
      <c r="H363" s="58"/>
      <c r="I363" s="58"/>
      <c r="J363" s="58"/>
      <c r="K363" s="58"/>
      <c r="L363" s="58"/>
      <c r="M363" s="58"/>
      <c r="N363" s="58"/>
      <c r="O363" s="58"/>
    </row>
    <row r="364" spans="1:15" ht="15.75" customHeight="1" x14ac:dyDescent="0.2">
      <c r="A364" s="58"/>
      <c r="B364" s="58"/>
      <c r="C364" s="58"/>
      <c r="D364" s="58"/>
      <c r="E364" s="58"/>
      <c r="F364" s="58"/>
      <c r="G364" s="58"/>
      <c r="H364" s="58"/>
      <c r="I364" s="58"/>
      <c r="J364" s="58"/>
      <c r="K364" s="58"/>
      <c r="L364" s="58"/>
      <c r="M364" s="58"/>
      <c r="N364" s="58"/>
      <c r="O364" s="58"/>
    </row>
    <row r="365" spans="1:15" ht="15.75" customHeight="1" x14ac:dyDescent="0.2">
      <c r="A365" s="58"/>
      <c r="B365" s="58"/>
      <c r="C365" s="58"/>
      <c r="D365" s="58"/>
      <c r="E365" s="58"/>
      <c r="F365" s="58"/>
      <c r="G365" s="58"/>
      <c r="H365" s="58"/>
      <c r="I365" s="58"/>
      <c r="J365" s="58"/>
      <c r="K365" s="58"/>
      <c r="L365" s="58"/>
      <c r="M365" s="58"/>
      <c r="N365" s="58"/>
      <c r="O365" s="58"/>
    </row>
    <row r="366" spans="1:15" ht="15.75" customHeight="1" x14ac:dyDescent="0.2">
      <c r="A366" s="58"/>
      <c r="B366" s="58"/>
      <c r="C366" s="58"/>
      <c r="D366" s="58"/>
      <c r="E366" s="58"/>
      <c r="F366" s="58"/>
      <c r="G366" s="58"/>
      <c r="H366" s="58"/>
      <c r="I366" s="58"/>
      <c r="J366" s="58"/>
      <c r="K366" s="58"/>
      <c r="L366" s="58"/>
      <c r="M366" s="58"/>
      <c r="N366" s="58"/>
      <c r="O366" s="58"/>
    </row>
    <row r="367" spans="1:15" ht="15.75" customHeight="1" x14ac:dyDescent="0.2">
      <c r="A367" s="58"/>
      <c r="B367" s="58"/>
      <c r="C367" s="58"/>
      <c r="D367" s="58"/>
      <c r="E367" s="58"/>
      <c r="F367" s="58"/>
      <c r="G367" s="58"/>
      <c r="H367" s="58"/>
      <c r="I367" s="58"/>
      <c r="J367" s="58"/>
      <c r="K367" s="58"/>
      <c r="L367" s="58"/>
      <c r="M367" s="58"/>
      <c r="N367" s="58"/>
      <c r="O367" s="58"/>
    </row>
    <row r="368" spans="1:15" ht="15.75" customHeight="1" x14ac:dyDescent="0.2">
      <c r="A368" s="58"/>
      <c r="B368" s="58"/>
      <c r="C368" s="58"/>
      <c r="D368" s="58"/>
      <c r="E368" s="58"/>
      <c r="F368" s="58"/>
      <c r="G368" s="58"/>
      <c r="H368" s="58"/>
      <c r="I368" s="58"/>
      <c r="J368" s="58"/>
      <c r="K368" s="58"/>
      <c r="L368" s="58"/>
      <c r="M368" s="58"/>
      <c r="N368" s="58"/>
      <c r="O368" s="58"/>
    </row>
    <row r="369" spans="1:15" ht="15.75" customHeight="1" x14ac:dyDescent="0.2">
      <c r="A369" s="58"/>
      <c r="B369" s="58"/>
      <c r="C369" s="58"/>
      <c r="D369" s="58"/>
      <c r="E369" s="58"/>
      <c r="F369" s="58"/>
      <c r="G369" s="58"/>
      <c r="H369" s="58"/>
      <c r="I369" s="58"/>
      <c r="J369" s="58"/>
      <c r="K369" s="58"/>
      <c r="L369" s="58"/>
      <c r="M369" s="58"/>
      <c r="N369" s="58"/>
      <c r="O369" s="58"/>
    </row>
    <row r="370" spans="1:15" ht="15.75" customHeight="1" x14ac:dyDescent="0.2">
      <c r="A370" s="58"/>
      <c r="B370" s="58"/>
      <c r="C370" s="58"/>
      <c r="D370" s="58"/>
      <c r="E370" s="58"/>
      <c r="F370" s="58"/>
      <c r="G370" s="58"/>
      <c r="H370" s="58"/>
      <c r="I370" s="58"/>
      <c r="J370" s="58"/>
      <c r="K370" s="58"/>
      <c r="L370" s="58"/>
      <c r="M370" s="58"/>
      <c r="N370" s="58"/>
      <c r="O370" s="58"/>
    </row>
    <row r="371" spans="1:15" ht="15.75" customHeight="1" x14ac:dyDescent="0.2">
      <c r="A371" s="58"/>
      <c r="B371" s="58"/>
      <c r="C371" s="58"/>
      <c r="D371" s="58"/>
      <c r="E371" s="58"/>
      <c r="F371" s="58"/>
      <c r="G371" s="58"/>
      <c r="H371" s="58"/>
      <c r="I371" s="58"/>
      <c r="J371" s="58"/>
      <c r="K371" s="58"/>
      <c r="L371" s="58"/>
      <c r="M371" s="58"/>
      <c r="N371" s="58"/>
      <c r="O371" s="58"/>
    </row>
    <row r="372" spans="1:15" ht="15.75" customHeight="1" x14ac:dyDescent="0.2">
      <c r="A372" s="58"/>
      <c r="B372" s="58"/>
      <c r="C372" s="58"/>
      <c r="D372" s="58"/>
      <c r="E372" s="58"/>
      <c r="F372" s="58"/>
      <c r="G372" s="58"/>
      <c r="H372" s="58"/>
      <c r="I372" s="58"/>
      <c r="J372" s="58"/>
      <c r="K372" s="58"/>
      <c r="L372" s="58"/>
      <c r="M372" s="58"/>
      <c r="N372" s="58"/>
      <c r="O372" s="58"/>
    </row>
    <row r="373" spans="1:15" ht="15.75" customHeight="1" x14ac:dyDescent="0.2">
      <c r="A373" s="58"/>
      <c r="B373" s="58"/>
      <c r="C373" s="58"/>
      <c r="D373" s="58"/>
      <c r="E373" s="58"/>
      <c r="F373" s="58"/>
      <c r="G373" s="58"/>
      <c r="H373" s="58"/>
      <c r="I373" s="58"/>
      <c r="J373" s="58"/>
      <c r="K373" s="58"/>
      <c r="L373" s="58"/>
      <c r="M373" s="58"/>
      <c r="N373" s="58"/>
      <c r="O373" s="58"/>
    </row>
    <row r="374" spans="1:15" ht="15.75" customHeight="1" x14ac:dyDescent="0.2">
      <c r="A374" s="58"/>
      <c r="B374" s="58"/>
      <c r="C374" s="58"/>
      <c r="D374" s="58"/>
      <c r="E374" s="58"/>
      <c r="F374" s="58"/>
      <c r="G374" s="58"/>
      <c r="H374" s="58"/>
      <c r="I374" s="58"/>
      <c r="J374" s="58"/>
      <c r="K374" s="58"/>
      <c r="L374" s="58"/>
      <c r="M374" s="58"/>
      <c r="N374" s="58"/>
      <c r="O374" s="58"/>
    </row>
    <row r="375" spans="1:15" ht="15.75" customHeight="1" x14ac:dyDescent="0.2">
      <c r="A375" s="58"/>
      <c r="B375" s="58"/>
      <c r="C375" s="58"/>
      <c r="D375" s="58"/>
      <c r="E375" s="58"/>
      <c r="F375" s="58"/>
      <c r="G375" s="58"/>
      <c r="H375" s="58"/>
      <c r="I375" s="58"/>
      <c r="J375" s="58"/>
      <c r="K375" s="58"/>
      <c r="L375" s="58"/>
      <c r="M375" s="58"/>
      <c r="N375" s="58"/>
      <c r="O375" s="58"/>
    </row>
    <row r="376" spans="1:15" ht="15.75" customHeight="1" x14ac:dyDescent="0.2">
      <c r="A376" s="58"/>
      <c r="B376" s="58"/>
      <c r="C376" s="58"/>
      <c r="D376" s="58"/>
      <c r="E376" s="58"/>
      <c r="F376" s="58"/>
      <c r="G376" s="58"/>
      <c r="H376" s="58"/>
      <c r="I376" s="58"/>
      <c r="J376" s="58"/>
      <c r="K376" s="58"/>
      <c r="L376" s="58"/>
      <c r="M376" s="58"/>
      <c r="N376" s="58"/>
      <c r="O376" s="58"/>
    </row>
    <row r="377" spans="1:15" ht="15.75" customHeight="1" x14ac:dyDescent="0.2">
      <c r="A377" s="58"/>
      <c r="B377" s="58"/>
      <c r="C377" s="58"/>
      <c r="D377" s="58"/>
      <c r="E377" s="58"/>
      <c r="F377" s="58"/>
      <c r="G377" s="58"/>
      <c r="H377" s="58"/>
      <c r="I377" s="58"/>
      <c r="J377" s="58"/>
      <c r="K377" s="58"/>
      <c r="L377" s="58"/>
      <c r="M377" s="58"/>
      <c r="N377" s="58"/>
      <c r="O377" s="58"/>
    </row>
    <row r="378" spans="1:15" ht="15.75" customHeight="1" x14ac:dyDescent="0.2">
      <c r="A378" s="58"/>
      <c r="B378" s="58"/>
      <c r="C378" s="58"/>
      <c r="D378" s="58"/>
      <c r="E378" s="58"/>
      <c r="F378" s="58"/>
      <c r="G378" s="58"/>
      <c r="H378" s="58"/>
      <c r="I378" s="58"/>
      <c r="J378" s="58"/>
      <c r="K378" s="58"/>
      <c r="L378" s="58"/>
      <c r="M378" s="58"/>
      <c r="N378" s="58"/>
      <c r="O378" s="58"/>
    </row>
    <row r="379" spans="1:15" ht="15.75" customHeight="1" x14ac:dyDescent="0.2">
      <c r="A379" s="58"/>
      <c r="B379" s="58"/>
      <c r="C379" s="58"/>
      <c r="D379" s="58"/>
      <c r="E379" s="58"/>
      <c r="F379" s="58"/>
      <c r="G379" s="58"/>
      <c r="H379" s="58"/>
      <c r="I379" s="58"/>
      <c r="J379" s="58"/>
      <c r="K379" s="58"/>
      <c r="L379" s="58"/>
      <c r="M379" s="58"/>
      <c r="N379" s="58"/>
      <c r="O379" s="58"/>
    </row>
    <row r="380" spans="1:15" ht="15.75" customHeight="1" x14ac:dyDescent="0.2">
      <c r="A380" s="58"/>
      <c r="B380" s="58"/>
      <c r="C380" s="58"/>
      <c r="D380" s="58"/>
      <c r="E380" s="58"/>
      <c r="F380" s="58"/>
      <c r="G380" s="58"/>
      <c r="H380" s="58"/>
      <c r="I380" s="58"/>
      <c r="J380" s="58"/>
      <c r="K380" s="58"/>
      <c r="L380" s="58"/>
      <c r="M380" s="58"/>
      <c r="N380" s="58"/>
      <c r="O380" s="58"/>
    </row>
    <row r="381" spans="1:15" ht="15.75" customHeight="1" x14ac:dyDescent="0.2">
      <c r="A381" s="58"/>
      <c r="B381" s="58"/>
      <c r="C381" s="58"/>
      <c r="D381" s="58"/>
      <c r="E381" s="58"/>
      <c r="F381" s="58"/>
      <c r="G381" s="58"/>
      <c r="H381" s="58"/>
      <c r="I381" s="58"/>
      <c r="J381" s="58"/>
      <c r="K381" s="58"/>
      <c r="L381" s="58"/>
      <c r="M381" s="58"/>
      <c r="N381" s="58"/>
      <c r="O381" s="58"/>
    </row>
    <row r="382" spans="1:15" ht="15.75" customHeight="1" x14ac:dyDescent="0.2">
      <c r="A382" s="58"/>
      <c r="B382" s="58"/>
      <c r="C382" s="58"/>
      <c r="D382" s="58"/>
      <c r="E382" s="58"/>
      <c r="F382" s="58"/>
      <c r="G382" s="58"/>
      <c r="H382" s="58"/>
      <c r="I382" s="58"/>
      <c r="J382" s="58"/>
      <c r="K382" s="58"/>
      <c r="L382" s="58"/>
      <c r="M382" s="58"/>
      <c r="N382" s="58"/>
      <c r="O382" s="58"/>
    </row>
    <row r="383" spans="1:15" ht="15.75" customHeight="1" x14ac:dyDescent="0.2">
      <c r="A383" s="58"/>
      <c r="B383" s="58"/>
      <c r="C383" s="58"/>
      <c r="D383" s="58"/>
      <c r="E383" s="58"/>
      <c r="F383" s="58"/>
      <c r="G383" s="58"/>
      <c r="H383" s="58"/>
      <c r="I383" s="58"/>
      <c r="J383" s="58"/>
      <c r="K383" s="58"/>
      <c r="L383" s="58"/>
      <c r="M383" s="58"/>
      <c r="N383" s="58"/>
      <c r="O383" s="58"/>
    </row>
    <row r="384" spans="1:15" ht="15.75" customHeight="1" x14ac:dyDescent="0.2">
      <c r="A384" s="58"/>
      <c r="B384" s="58"/>
      <c r="C384" s="58"/>
      <c r="D384" s="58"/>
      <c r="E384" s="58"/>
      <c r="F384" s="58"/>
      <c r="G384" s="58"/>
      <c r="H384" s="58"/>
      <c r="I384" s="58"/>
      <c r="J384" s="58"/>
      <c r="K384" s="58"/>
      <c r="L384" s="58"/>
      <c r="M384" s="58"/>
      <c r="N384" s="58"/>
      <c r="O384" s="58"/>
    </row>
    <row r="385" spans="1:15" ht="15.75" customHeight="1" x14ac:dyDescent="0.2">
      <c r="A385" s="58"/>
      <c r="B385" s="58"/>
      <c r="C385" s="58"/>
      <c r="D385" s="58"/>
      <c r="E385" s="58"/>
      <c r="F385" s="58"/>
      <c r="G385" s="58"/>
      <c r="H385" s="58"/>
      <c r="I385" s="58"/>
      <c r="J385" s="58"/>
      <c r="K385" s="58"/>
      <c r="L385" s="58"/>
      <c r="M385" s="58"/>
      <c r="N385" s="58"/>
      <c r="O385" s="58"/>
    </row>
    <row r="386" spans="1:15" ht="15.75" customHeight="1" x14ac:dyDescent="0.2">
      <c r="A386" s="58"/>
      <c r="B386" s="58"/>
      <c r="C386" s="58"/>
      <c r="D386" s="58"/>
      <c r="E386" s="58"/>
      <c r="F386" s="58"/>
      <c r="G386" s="58"/>
      <c r="H386" s="58"/>
      <c r="I386" s="58"/>
      <c r="J386" s="58"/>
      <c r="K386" s="58"/>
      <c r="L386" s="58"/>
      <c r="M386" s="58"/>
      <c r="N386" s="58"/>
      <c r="O386" s="58"/>
    </row>
    <row r="387" spans="1:15" ht="15.75" customHeight="1" x14ac:dyDescent="0.2">
      <c r="A387" s="58"/>
      <c r="B387" s="58"/>
      <c r="C387" s="58"/>
      <c r="D387" s="58"/>
      <c r="E387" s="58"/>
      <c r="F387" s="58"/>
      <c r="G387" s="58"/>
      <c r="H387" s="58"/>
      <c r="I387" s="58"/>
      <c r="J387" s="58"/>
      <c r="K387" s="58"/>
      <c r="L387" s="58"/>
      <c r="M387" s="58"/>
      <c r="N387" s="58"/>
      <c r="O387" s="58"/>
    </row>
    <row r="388" spans="1:15" ht="15.75" customHeight="1" x14ac:dyDescent="0.2">
      <c r="A388" s="58"/>
      <c r="B388" s="58"/>
      <c r="C388" s="58"/>
      <c r="D388" s="58"/>
      <c r="E388" s="58"/>
      <c r="F388" s="58"/>
      <c r="G388" s="58"/>
      <c r="H388" s="58"/>
      <c r="I388" s="58"/>
      <c r="J388" s="58"/>
      <c r="K388" s="58"/>
      <c r="L388" s="58"/>
      <c r="M388" s="58"/>
      <c r="N388" s="58"/>
      <c r="O388" s="58"/>
    </row>
    <row r="389" spans="1:15" ht="15.75" customHeight="1" x14ac:dyDescent="0.2">
      <c r="A389" s="58"/>
      <c r="B389" s="58"/>
      <c r="C389" s="58"/>
      <c r="D389" s="58"/>
      <c r="E389" s="58"/>
      <c r="F389" s="58"/>
      <c r="G389" s="58"/>
      <c r="H389" s="58"/>
      <c r="I389" s="58"/>
      <c r="J389" s="58"/>
      <c r="K389" s="58"/>
      <c r="L389" s="58"/>
      <c r="M389" s="58"/>
      <c r="N389" s="58"/>
      <c r="O389" s="58"/>
    </row>
    <row r="390" spans="1:15" ht="15.75" customHeight="1" x14ac:dyDescent="0.2">
      <c r="A390" s="58"/>
      <c r="B390" s="58"/>
      <c r="C390" s="58"/>
      <c r="D390" s="58"/>
      <c r="E390" s="58"/>
      <c r="F390" s="58"/>
      <c r="G390" s="58"/>
      <c r="H390" s="58"/>
      <c r="I390" s="58"/>
      <c r="J390" s="58"/>
      <c r="K390" s="58"/>
      <c r="L390" s="58"/>
      <c r="M390" s="58"/>
      <c r="N390" s="58"/>
      <c r="O390" s="58"/>
    </row>
    <row r="391" spans="1:15" ht="15.75" customHeight="1" x14ac:dyDescent="0.2">
      <c r="A391" s="58"/>
      <c r="B391" s="58"/>
      <c r="C391" s="58"/>
      <c r="D391" s="58"/>
      <c r="E391" s="58"/>
      <c r="F391" s="58"/>
      <c r="G391" s="58"/>
      <c r="H391" s="58"/>
      <c r="I391" s="58"/>
      <c r="J391" s="58"/>
      <c r="K391" s="58"/>
      <c r="L391" s="58"/>
      <c r="M391" s="58"/>
      <c r="N391" s="58"/>
      <c r="O391" s="58"/>
    </row>
    <row r="392" spans="1:15" ht="15.75" customHeight="1" x14ac:dyDescent="0.2">
      <c r="A392" s="58"/>
      <c r="B392" s="58"/>
      <c r="C392" s="58"/>
      <c r="D392" s="58"/>
      <c r="E392" s="58"/>
      <c r="F392" s="58"/>
      <c r="G392" s="58"/>
      <c r="H392" s="58"/>
      <c r="I392" s="58"/>
      <c r="J392" s="58"/>
      <c r="K392" s="58"/>
      <c r="L392" s="58"/>
      <c r="M392" s="58"/>
      <c r="N392" s="58"/>
      <c r="O392" s="58"/>
    </row>
    <row r="393" spans="1:15" ht="15.75" customHeight="1" x14ac:dyDescent="0.2">
      <c r="A393" s="58"/>
      <c r="B393" s="58"/>
      <c r="C393" s="58"/>
      <c r="D393" s="58"/>
      <c r="E393" s="58"/>
      <c r="F393" s="58"/>
      <c r="G393" s="58"/>
      <c r="H393" s="58"/>
      <c r="I393" s="58"/>
      <c r="J393" s="58"/>
      <c r="K393" s="58"/>
      <c r="L393" s="58"/>
      <c r="M393" s="58"/>
      <c r="N393" s="58"/>
      <c r="O393" s="58"/>
    </row>
    <row r="394" spans="1:15" ht="15.75" customHeight="1" x14ac:dyDescent="0.2">
      <c r="A394" s="58"/>
      <c r="B394" s="58"/>
      <c r="C394" s="58"/>
      <c r="D394" s="58"/>
      <c r="E394" s="58"/>
      <c r="F394" s="58"/>
      <c r="G394" s="58"/>
      <c r="H394" s="58"/>
      <c r="I394" s="58"/>
      <c r="J394" s="58"/>
      <c r="K394" s="58"/>
      <c r="L394" s="58"/>
      <c r="M394" s="58"/>
      <c r="N394" s="58"/>
      <c r="O394" s="58"/>
    </row>
    <row r="395" spans="1:15" ht="15.75" customHeight="1" x14ac:dyDescent="0.2">
      <c r="A395" s="58"/>
      <c r="B395" s="58"/>
      <c r="C395" s="58"/>
      <c r="D395" s="58"/>
      <c r="E395" s="58"/>
      <c r="F395" s="58"/>
      <c r="G395" s="58"/>
      <c r="H395" s="58"/>
      <c r="I395" s="58"/>
      <c r="J395" s="58"/>
      <c r="K395" s="58"/>
      <c r="L395" s="58"/>
      <c r="M395" s="58"/>
      <c r="N395" s="58"/>
      <c r="O395" s="58"/>
    </row>
    <row r="396" spans="1:15" ht="15.75" customHeight="1" x14ac:dyDescent="0.2">
      <c r="A396" s="58"/>
      <c r="B396" s="58"/>
      <c r="C396" s="58"/>
      <c r="D396" s="58"/>
      <c r="E396" s="58"/>
      <c r="F396" s="58"/>
      <c r="G396" s="58"/>
      <c r="H396" s="58"/>
      <c r="I396" s="58"/>
      <c r="J396" s="58"/>
      <c r="K396" s="58"/>
      <c r="L396" s="58"/>
      <c r="M396" s="58"/>
      <c r="N396" s="58"/>
      <c r="O396" s="58"/>
    </row>
    <row r="397" spans="1:15" ht="15.75" customHeight="1" x14ac:dyDescent="0.2">
      <c r="A397" s="58"/>
      <c r="B397" s="58"/>
      <c r="C397" s="58"/>
      <c r="D397" s="58"/>
      <c r="E397" s="58"/>
      <c r="F397" s="58"/>
      <c r="G397" s="58"/>
      <c r="H397" s="58"/>
      <c r="I397" s="58"/>
      <c r="J397" s="58"/>
      <c r="K397" s="58"/>
      <c r="L397" s="58"/>
      <c r="M397" s="58"/>
      <c r="N397" s="58"/>
      <c r="O397" s="58"/>
    </row>
    <row r="398" spans="1:15" ht="15.75" customHeight="1" x14ac:dyDescent="0.2">
      <c r="A398" s="58"/>
      <c r="B398" s="58"/>
      <c r="C398" s="58"/>
      <c r="D398" s="58"/>
      <c r="E398" s="58"/>
      <c r="F398" s="58"/>
      <c r="G398" s="58"/>
      <c r="H398" s="58"/>
      <c r="I398" s="58"/>
      <c r="J398" s="58"/>
      <c r="K398" s="58"/>
      <c r="L398" s="58"/>
      <c r="M398" s="58"/>
      <c r="N398" s="58"/>
      <c r="O398" s="58"/>
    </row>
    <row r="399" spans="1:15" ht="15.75" customHeight="1" x14ac:dyDescent="0.2">
      <c r="A399" s="58"/>
      <c r="B399" s="58"/>
      <c r="C399" s="58"/>
      <c r="D399" s="58"/>
      <c r="E399" s="58"/>
      <c r="F399" s="58"/>
      <c r="G399" s="58"/>
      <c r="H399" s="58"/>
      <c r="I399" s="58"/>
      <c r="J399" s="58"/>
      <c r="K399" s="58"/>
      <c r="L399" s="58"/>
      <c r="M399" s="58"/>
      <c r="N399" s="58"/>
      <c r="O399" s="58"/>
    </row>
    <row r="400" spans="1:15" ht="15.75" customHeight="1" x14ac:dyDescent="0.2">
      <c r="A400" s="58"/>
      <c r="B400" s="58"/>
      <c r="C400" s="58"/>
      <c r="D400" s="58"/>
      <c r="E400" s="58"/>
      <c r="F400" s="58"/>
      <c r="G400" s="58"/>
      <c r="H400" s="58"/>
      <c r="I400" s="58"/>
      <c r="J400" s="58"/>
      <c r="K400" s="58"/>
      <c r="L400" s="58"/>
      <c r="M400" s="58"/>
      <c r="N400" s="58"/>
      <c r="O400" s="58"/>
    </row>
    <row r="401" spans="1:15" ht="15.75" customHeight="1" x14ac:dyDescent="0.2">
      <c r="A401" s="58"/>
      <c r="B401" s="58"/>
      <c r="C401" s="58"/>
      <c r="D401" s="58"/>
      <c r="E401" s="58"/>
      <c r="F401" s="58"/>
      <c r="G401" s="58"/>
      <c r="H401" s="58"/>
      <c r="I401" s="58"/>
      <c r="J401" s="58"/>
      <c r="K401" s="58"/>
      <c r="L401" s="58"/>
      <c r="M401" s="58"/>
      <c r="N401" s="58"/>
      <c r="O401" s="58"/>
    </row>
    <row r="402" spans="1:15" ht="15.75" customHeight="1" x14ac:dyDescent="0.2">
      <c r="A402" s="58"/>
      <c r="B402" s="58"/>
      <c r="C402" s="58"/>
      <c r="D402" s="58"/>
      <c r="E402" s="58"/>
      <c r="F402" s="58"/>
      <c r="G402" s="58"/>
      <c r="H402" s="58"/>
      <c r="I402" s="58"/>
      <c r="J402" s="58"/>
      <c r="K402" s="58"/>
      <c r="L402" s="58"/>
      <c r="M402" s="58"/>
      <c r="N402" s="58"/>
      <c r="O402" s="58"/>
    </row>
    <row r="403" spans="1:15" ht="15.75" customHeight="1" x14ac:dyDescent="0.2">
      <c r="A403" s="58"/>
      <c r="B403" s="58"/>
      <c r="C403" s="58"/>
      <c r="D403" s="58"/>
      <c r="E403" s="58"/>
      <c r="F403" s="58"/>
      <c r="G403" s="58"/>
      <c r="H403" s="58"/>
      <c r="I403" s="58"/>
      <c r="J403" s="58"/>
      <c r="K403" s="58"/>
      <c r="L403" s="58"/>
      <c r="M403" s="58"/>
      <c r="N403" s="58"/>
      <c r="O403" s="58"/>
    </row>
    <row r="404" spans="1:15" ht="15.75" customHeight="1" x14ac:dyDescent="0.2">
      <c r="A404" s="58"/>
      <c r="B404" s="58"/>
      <c r="C404" s="58"/>
      <c r="D404" s="58"/>
      <c r="E404" s="58"/>
      <c r="F404" s="58"/>
      <c r="G404" s="58"/>
      <c r="H404" s="58"/>
      <c r="I404" s="58"/>
      <c r="J404" s="58"/>
      <c r="K404" s="58"/>
      <c r="L404" s="58"/>
      <c r="M404" s="58"/>
      <c r="N404" s="58"/>
      <c r="O404" s="58"/>
    </row>
    <row r="405" spans="1:15" ht="15.75" customHeight="1" x14ac:dyDescent="0.2">
      <c r="A405" s="58"/>
      <c r="B405" s="58"/>
      <c r="C405" s="58"/>
      <c r="D405" s="58"/>
      <c r="E405" s="58"/>
      <c r="F405" s="58"/>
      <c r="G405" s="58"/>
      <c r="H405" s="58"/>
      <c r="I405" s="58"/>
      <c r="J405" s="58"/>
      <c r="K405" s="58"/>
      <c r="L405" s="58"/>
      <c r="M405" s="58"/>
      <c r="N405" s="58"/>
      <c r="O405" s="58"/>
    </row>
    <row r="406" spans="1:15" ht="15.75" customHeight="1" x14ac:dyDescent="0.2">
      <c r="A406" s="58"/>
      <c r="B406" s="58"/>
      <c r="C406" s="58"/>
      <c r="D406" s="58"/>
      <c r="E406" s="58"/>
      <c r="F406" s="58"/>
      <c r="G406" s="58"/>
      <c r="H406" s="58"/>
      <c r="I406" s="58"/>
      <c r="J406" s="58"/>
      <c r="K406" s="58"/>
      <c r="L406" s="58"/>
      <c r="M406" s="58"/>
      <c r="N406" s="58"/>
      <c r="O406" s="58"/>
    </row>
    <row r="407" spans="1:15" ht="15.75" customHeight="1" x14ac:dyDescent="0.2">
      <c r="A407" s="58"/>
      <c r="B407" s="58"/>
      <c r="C407" s="58"/>
      <c r="D407" s="58"/>
      <c r="E407" s="58"/>
      <c r="F407" s="58"/>
      <c r="G407" s="58"/>
      <c r="H407" s="58"/>
      <c r="I407" s="58"/>
      <c r="J407" s="58"/>
      <c r="K407" s="58"/>
      <c r="L407" s="58"/>
      <c r="M407" s="58"/>
      <c r="N407" s="58"/>
      <c r="O407" s="58"/>
    </row>
    <row r="408" spans="1:15" ht="15.75" customHeight="1" x14ac:dyDescent="0.2">
      <c r="A408" s="58"/>
      <c r="B408" s="58"/>
      <c r="C408" s="58"/>
      <c r="D408" s="58"/>
      <c r="E408" s="58"/>
      <c r="F408" s="58"/>
      <c r="G408" s="58"/>
      <c r="H408" s="58"/>
      <c r="I408" s="58"/>
      <c r="J408" s="58"/>
      <c r="K408" s="58"/>
      <c r="L408" s="58"/>
      <c r="M408" s="58"/>
      <c r="N408" s="58"/>
      <c r="O408" s="58"/>
    </row>
    <row r="409" spans="1:15" ht="15.75" customHeight="1" x14ac:dyDescent="0.2">
      <c r="A409" s="58"/>
      <c r="B409" s="58"/>
      <c r="C409" s="58"/>
      <c r="D409" s="58"/>
      <c r="E409" s="58"/>
      <c r="F409" s="58"/>
      <c r="G409" s="58"/>
      <c r="H409" s="58"/>
      <c r="I409" s="58"/>
      <c r="J409" s="58"/>
      <c r="K409" s="58"/>
      <c r="L409" s="58"/>
      <c r="M409" s="58"/>
      <c r="N409" s="58"/>
      <c r="O409" s="58"/>
    </row>
    <row r="410" spans="1:15" ht="15.75" customHeight="1" x14ac:dyDescent="0.2">
      <c r="A410" s="58"/>
      <c r="B410" s="58"/>
      <c r="C410" s="58"/>
      <c r="D410" s="58"/>
      <c r="E410" s="58"/>
      <c r="F410" s="58"/>
      <c r="G410" s="58"/>
      <c r="H410" s="58"/>
      <c r="I410" s="58"/>
      <c r="J410" s="58"/>
      <c r="K410" s="58"/>
      <c r="L410" s="58"/>
      <c r="M410" s="58"/>
      <c r="N410" s="58"/>
      <c r="O410" s="58"/>
    </row>
    <row r="411" spans="1:15" ht="15.75" customHeight="1" x14ac:dyDescent="0.2">
      <c r="A411" s="58"/>
      <c r="B411" s="58"/>
      <c r="C411" s="58"/>
      <c r="D411" s="58"/>
      <c r="E411" s="58"/>
      <c r="F411" s="58"/>
      <c r="G411" s="58"/>
      <c r="H411" s="58"/>
      <c r="I411" s="58"/>
      <c r="J411" s="58"/>
      <c r="K411" s="58"/>
      <c r="L411" s="58"/>
      <c r="M411" s="58"/>
      <c r="N411" s="58"/>
      <c r="O411" s="58"/>
    </row>
    <row r="412" spans="1:15" ht="15.75" customHeight="1" x14ac:dyDescent="0.2">
      <c r="A412" s="58"/>
      <c r="B412" s="58"/>
      <c r="C412" s="58"/>
      <c r="D412" s="58"/>
      <c r="E412" s="58"/>
      <c r="F412" s="58"/>
      <c r="G412" s="58"/>
      <c r="H412" s="58"/>
      <c r="I412" s="58"/>
      <c r="J412" s="58"/>
      <c r="K412" s="58"/>
      <c r="L412" s="58"/>
      <c r="M412" s="58"/>
      <c r="N412" s="58"/>
      <c r="O412" s="58"/>
    </row>
    <row r="413" spans="1:15" ht="15.75" customHeight="1" x14ac:dyDescent="0.2">
      <c r="A413" s="58"/>
      <c r="B413" s="58"/>
      <c r="C413" s="58"/>
      <c r="D413" s="58"/>
      <c r="E413" s="58"/>
      <c r="F413" s="58"/>
      <c r="G413" s="58"/>
      <c r="H413" s="58"/>
      <c r="I413" s="58"/>
      <c r="J413" s="58"/>
      <c r="K413" s="58"/>
      <c r="L413" s="58"/>
      <c r="M413" s="58"/>
      <c r="N413" s="58"/>
      <c r="O413" s="58"/>
    </row>
    <row r="414" spans="1:15" ht="15.75" customHeight="1" x14ac:dyDescent="0.2">
      <c r="A414" s="58"/>
      <c r="B414" s="58"/>
      <c r="C414" s="58"/>
      <c r="D414" s="58"/>
      <c r="E414" s="58"/>
      <c r="F414" s="58"/>
      <c r="G414" s="58"/>
      <c r="H414" s="58"/>
      <c r="I414" s="58"/>
      <c r="J414" s="58"/>
      <c r="K414" s="58"/>
      <c r="L414" s="58"/>
      <c r="M414" s="58"/>
      <c r="N414" s="58"/>
      <c r="O414" s="58"/>
    </row>
    <row r="415" spans="1:15" ht="15.75" customHeight="1" x14ac:dyDescent="0.2">
      <c r="A415" s="58"/>
      <c r="B415" s="58"/>
      <c r="C415" s="58"/>
      <c r="D415" s="58"/>
      <c r="E415" s="58"/>
      <c r="F415" s="58"/>
      <c r="G415" s="58"/>
      <c r="H415" s="58"/>
      <c r="I415" s="58"/>
      <c r="J415" s="58"/>
      <c r="K415" s="58"/>
      <c r="L415" s="58"/>
      <c r="M415" s="58"/>
      <c r="N415" s="58"/>
      <c r="O415" s="58"/>
    </row>
    <row r="416" spans="1:15" ht="15.75" customHeight="1" x14ac:dyDescent="0.2">
      <c r="A416" s="58"/>
      <c r="B416" s="58"/>
      <c r="C416" s="58"/>
      <c r="D416" s="58"/>
      <c r="E416" s="58"/>
      <c r="F416" s="58"/>
      <c r="G416" s="58"/>
      <c r="H416" s="58"/>
      <c r="I416" s="58"/>
      <c r="J416" s="58"/>
      <c r="K416" s="58"/>
      <c r="L416" s="58"/>
      <c r="M416" s="58"/>
      <c r="N416" s="58"/>
      <c r="O416" s="58"/>
    </row>
    <row r="417" spans="1:15" ht="15.75" customHeight="1" x14ac:dyDescent="0.2">
      <c r="A417" s="58"/>
      <c r="B417" s="58"/>
      <c r="C417" s="58"/>
      <c r="D417" s="58"/>
      <c r="E417" s="58"/>
      <c r="F417" s="58"/>
      <c r="G417" s="58"/>
      <c r="H417" s="58"/>
      <c r="I417" s="58"/>
      <c r="J417" s="58"/>
      <c r="K417" s="58"/>
      <c r="L417" s="58"/>
      <c r="M417" s="58"/>
      <c r="N417" s="58"/>
      <c r="O417" s="58"/>
    </row>
    <row r="418" spans="1:15" ht="15.75" customHeight="1" x14ac:dyDescent="0.2">
      <c r="A418" s="58"/>
      <c r="B418" s="58"/>
      <c r="C418" s="58"/>
      <c r="D418" s="58"/>
      <c r="E418" s="58"/>
      <c r="F418" s="58"/>
      <c r="G418" s="58"/>
      <c r="H418" s="58"/>
      <c r="I418" s="58"/>
      <c r="J418" s="58"/>
      <c r="K418" s="58"/>
      <c r="L418" s="58"/>
      <c r="M418" s="58"/>
      <c r="N418" s="58"/>
      <c r="O418" s="58"/>
    </row>
    <row r="419" spans="1:15" ht="15.75" customHeight="1" x14ac:dyDescent="0.2">
      <c r="A419" s="58"/>
      <c r="B419" s="58"/>
      <c r="C419" s="58"/>
      <c r="D419" s="58"/>
      <c r="E419" s="58"/>
      <c r="F419" s="58"/>
      <c r="G419" s="58"/>
      <c r="H419" s="58"/>
      <c r="I419" s="58"/>
      <c r="J419" s="58"/>
      <c r="K419" s="58"/>
      <c r="L419" s="58"/>
      <c r="M419" s="58"/>
      <c r="N419" s="58"/>
      <c r="O419" s="58"/>
    </row>
    <row r="420" spans="1:15" ht="15.75" customHeight="1" x14ac:dyDescent="0.2">
      <c r="A420" s="58"/>
      <c r="B420" s="58"/>
      <c r="C420" s="58"/>
      <c r="D420" s="58"/>
      <c r="E420" s="58"/>
      <c r="F420" s="58"/>
      <c r="G420" s="58"/>
      <c r="H420" s="58"/>
      <c r="I420" s="58"/>
      <c r="J420" s="58"/>
      <c r="K420" s="58"/>
      <c r="L420" s="58"/>
      <c r="M420" s="58"/>
      <c r="N420" s="58"/>
      <c r="O420" s="58"/>
    </row>
    <row r="421" spans="1:15" ht="15.75" customHeight="1" x14ac:dyDescent="0.2">
      <c r="A421" s="58"/>
      <c r="B421" s="58"/>
      <c r="C421" s="58"/>
      <c r="D421" s="58"/>
      <c r="E421" s="58"/>
      <c r="F421" s="58"/>
      <c r="G421" s="58"/>
      <c r="H421" s="58"/>
      <c r="I421" s="58"/>
      <c r="J421" s="58"/>
      <c r="K421" s="58"/>
      <c r="L421" s="58"/>
      <c r="M421" s="58"/>
      <c r="N421" s="58"/>
      <c r="O421" s="58"/>
    </row>
    <row r="422" spans="1:15" ht="15.75" customHeight="1" x14ac:dyDescent="0.2">
      <c r="A422" s="58"/>
      <c r="B422" s="58"/>
      <c r="C422" s="58"/>
      <c r="D422" s="58"/>
      <c r="E422" s="58"/>
      <c r="F422" s="58"/>
      <c r="G422" s="58"/>
      <c r="H422" s="58"/>
      <c r="I422" s="58"/>
      <c r="J422" s="58"/>
      <c r="K422" s="58"/>
      <c r="L422" s="58"/>
      <c r="M422" s="58"/>
      <c r="N422" s="58"/>
      <c r="O422" s="58"/>
    </row>
    <row r="423" spans="1:15" ht="15.75" customHeight="1" x14ac:dyDescent="0.2">
      <c r="A423" s="58"/>
      <c r="B423" s="58"/>
      <c r="C423" s="58"/>
      <c r="D423" s="58"/>
      <c r="E423" s="58"/>
      <c r="F423" s="58"/>
      <c r="G423" s="58"/>
      <c r="H423" s="58"/>
      <c r="I423" s="58"/>
      <c r="J423" s="58"/>
      <c r="K423" s="58"/>
      <c r="L423" s="58"/>
      <c r="M423" s="58"/>
      <c r="N423" s="58"/>
      <c r="O423" s="58"/>
    </row>
    <row r="424" spans="1:15" ht="15.75" customHeight="1" x14ac:dyDescent="0.2">
      <c r="A424" s="58"/>
      <c r="B424" s="58"/>
      <c r="C424" s="58"/>
      <c r="D424" s="58"/>
      <c r="E424" s="58"/>
      <c r="F424" s="58"/>
      <c r="G424" s="58"/>
      <c r="H424" s="58"/>
      <c r="I424" s="58"/>
      <c r="J424" s="58"/>
      <c r="K424" s="58"/>
      <c r="L424" s="58"/>
      <c r="M424" s="58"/>
      <c r="N424" s="58"/>
      <c r="O424" s="58"/>
    </row>
    <row r="425" spans="1:15" ht="15.75" customHeight="1" x14ac:dyDescent="0.2">
      <c r="A425" s="58"/>
      <c r="B425" s="58"/>
      <c r="C425" s="58"/>
      <c r="D425" s="58"/>
      <c r="E425" s="58"/>
      <c r="F425" s="58"/>
      <c r="G425" s="58"/>
      <c r="H425" s="58"/>
      <c r="I425" s="58"/>
      <c r="J425" s="58"/>
      <c r="K425" s="58"/>
      <c r="L425" s="58"/>
      <c r="M425" s="58"/>
      <c r="N425" s="58"/>
      <c r="O425" s="58"/>
    </row>
    <row r="426" spans="1:15" ht="15.75" customHeight="1" x14ac:dyDescent="0.2">
      <c r="A426" s="58"/>
      <c r="B426" s="58"/>
      <c r="C426" s="58"/>
      <c r="D426" s="58"/>
      <c r="E426" s="58"/>
      <c r="F426" s="58"/>
      <c r="G426" s="58"/>
      <c r="H426" s="58"/>
      <c r="I426" s="58"/>
      <c r="J426" s="58"/>
      <c r="K426" s="58"/>
      <c r="L426" s="58"/>
      <c r="M426" s="58"/>
      <c r="N426" s="58"/>
      <c r="O426" s="58"/>
    </row>
    <row r="427" spans="1:15" ht="15.75" customHeight="1" x14ac:dyDescent="0.2">
      <c r="A427" s="58"/>
      <c r="B427" s="58"/>
      <c r="C427" s="58"/>
      <c r="D427" s="58"/>
      <c r="E427" s="58"/>
      <c r="F427" s="58"/>
      <c r="G427" s="58"/>
      <c r="H427" s="58"/>
      <c r="I427" s="58"/>
      <c r="J427" s="58"/>
      <c r="K427" s="58"/>
      <c r="L427" s="58"/>
      <c r="M427" s="58"/>
      <c r="N427" s="58"/>
      <c r="O427" s="58"/>
    </row>
    <row r="428" spans="1:15" ht="15.75" customHeight="1" x14ac:dyDescent="0.2">
      <c r="A428" s="58"/>
      <c r="B428" s="58"/>
      <c r="C428" s="58"/>
      <c r="D428" s="58"/>
      <c r="E428" s="58"/>
      <c r="F428" s="58"/>
      <c r="G428" s="58"/>
      <c r="H428" s="58"/>
      <c r="I428" s="58"/>
      <c r="J428" s="58"/>
      <c r="K428" s="58"/>
      <c r="L428" s="58"/>
      <c r="M428" s="58"/>
      <c r="N428" s="58"/>
      <c r="O428" s="58"/>
    </row>
    <row r="429" spans="1:15" ht="15.75" customHeight="1" x14ac:dyDescent="0.2">
      <c r="A429" s="58"/>
      <c r="B429" s="58"/>
      <c r="C429" s="58"/>
      <c r="D429" s="58"/>
      <c r="E429" s="58"/>
      <c r="F429" s="58"/>
      <c r="G429" s="58"/>
      <c r="H429" s="58"/>
      <c r="I429" s="58"/>
      <c r="J429" s="58"/>
      <c r="K429" s="58"/>
      <c r="L429" s="58"/>
      <c r="M429" s="58"/>
      <c r="N429" s="58"/>
      <c r="O429" s="58"/>
    </row>
    <row r="430" spans="1:15" ht="15.75" customHeight="1" x14ac:dyDescent="0.2">
      <c r="A430" s="58"/>
      <c r="B430" s="58"/>
      <c r="C430" s="58"/>
      <c r="D430" s="58"/>
      <c r="E430" s="58"/>
      <c r="F430" s="58"/>
      <c r="G430" s="58"/>
      <c r="H430" s="58"/>
      <c r="I430" s="58"/>
      <c r="J430" s="58"/>
      <c r="K430" s="58"/>
      <c r="L430" s="58"/>
      <c r="M430" s="58"/>
      <c r="N430" s="58"/>
      <c r="O430" s="58"/>
    </row>
    <row r="431" spans="1:15" ht="15.75" customHeight="1" x14ac:dyDescent="0.2">
      <c r="A431" s="58"/>
      <c r="B431" s="58"/>
      <c r="C431" s="58"/>
      <c r="D431" s="58"/>
      <c r="E431" s="58"/>
      <c r="F431" s="58"/>
      <c r="G431" s="58"/>
      <c r="H431" s="58"/>
      <c r="I431" s="58"/>
      <c r="J431" s="58"/>
      <c r="K431" s="58"/>
      <c r="L431" s="58"/>
      <c r="M431" s="58"/>
      <c r="N431" s="58"/>
      <c r="O431" s="58"/>
    </row>
    <row r="432" spans="1:15" ht="15.75" customHeight="1" x14ac:dyDescent="0.2">
      <c r="A432" s="58"/>
      <c r="B432" s="58"/>
      <c r="C432" s="58"/>
      <c r="D432" s="58"/>
      <c r="E432" s="58"/>
      <c r="F432" s="58"/>
      <c r="G432" s="58"/>
      <c r="H432" s="58"/>
      <c r="I432" s="58"/>
      <c r="J432" s="58"/>
      <c r="K432" s="58"/>
      <c r="L432" s="58"/>
      <c r="M432" s="58"/>
      <c r="N432" s="58"/>
      <c r="O432" s="58"/>
    </row>
    <row r="433" spans="1:15" ht="15.75" customHeight="1" x14ac:dyDescent="0.2">
      <c r="A433" s="58"/>
      <c r="B433" s="58"/>
      <c r="C433" s="58"/>
      <c r="D433" s="58"/>
      <c r="E433" s="58"/>
      <c r="F433" s="58"/>
      <c r="G433" s="58"/>
      <c r="H433" s="58"/>
      <c r="I433" s="58"/>
      <c r="J433" s="58"/>
      <c r="K433" s="58"/>
      <c r="L433" s="58"/>
      <c r="M433" s="58"/>
      <c r="N433" s="58"/>
      <c r="O433" s="58"/>
    </row>
    <row r="434" spans="1:15" ht="15.75" customHeight="1" x14ac:dyDescent="0.2">
      <c r="A434" s="58"/>
      <c r="B434" s="58"/>
      <c r="C434" s="58"/>
      <c r="D434" s="58"/>
      <c r="E434" s="58"/>
      <c r="F434" s="58"/>
      <c r="G434" s="58"/>
      <c r="H434" s="58"/>
      <c r="I434" s="58"/>
      <c r="J434" s="58"/>
      <c r="K434" s="58"/>
      <c r="L434" s="58"/>
      <c r="M434" s="58"/>
      <c r="N434" s="58"/>
      <c r="O434" s="58"/>
    </row>
    <row r="435" spans="1:15" ht="15.75" customHeight="1" x14ac:dyDescent="0.2">
      <c r="A435" s="58"/>
      <c r="B435" s="58"/>
      <c r="C435" s="58"/>
      <c r="D435" s="58"/>
      <c r="E435" s="58"/>
      <c r="F435" s="58"/>
      <c r="G435" s="58"/>
      <c r="H435" s="58"/>
      <c r="I435" s="58"/>
      <c r="J435" s="58"/>
      <c r="K435" s="58"/>
      <c r="L435" s="58"/>
      <c r="M435" s="58"/>
      <c r="N435" s="58"/>
      <c r="O435" s="58"/>
    </row>
    <row r="436" spans="1:15" ht="15.75" customHeight="1" x14ac:dyDescent="0.2">
      <c r="A436" s="58"/>
      <c r="B436" s="58"/>
      <c r="C436" s="58"/>
      <c r="D436" s="58"/>
      <c r="E436" s="58"/>
      <c r="F436" s="58"/>
      <c r="G436" s="58"/>
      <c r="H436" s="58"/>
      <c r="I436" s="58"/>
      <c r="J436" s="58"/>
      <c r="K436" s="58"/>
      <c r="L436" s="58"/>
      <c r="M436" s="58"/>
      <c r="N436" s="58"/>
      <c r="O436" s="58"/>
    </row>
    <row r="437" spans="1:15" ht="15.75" customHeight="1" x14ac:dyDescent="0.2">
      <c r="A437" s="58"/>
      <c r="B437" s="58"/>
      <c r="C437" s="58"/>
      <c r="D437" s="58"/>
      <c r="E437" s="58"/>
      <c r="F437" s="58"/>
      <c r="G437" s="58"/>
      <c r="H437" s="58"/>
      <c r="I437" s="58"/>
      <c r="J437" s="58"/>
      <c r="K437" s="58"/>
      <c r="L437" s="58"/>
      <c r="M437" s="58"/>
      <c r="N437" s="58"/>
      <c r="O437" s="58"/>
    </row>
    <row r="438" spans="1:15" ht="15.75" customHeight="1" x14ac:dyDescent="0.2">
      <c r="A438" s="58"/>
      <c r="B438" s="58"/>
      <c r="C438" s="58"/>
      <c r="D438" s="58"/>
      <c r="E438" s="58"/>
      <c r="F438" s="58"/>
      <c r="G438" s="58"/>
      <c r="H438" s="58"/>
      <c r="I438" s="58"/>
      <c r="J438" s="58"/>
      <c r="K438" s="58"/>
      <c r="L438" s="58"/>
      <c r="M438" s="58"/>
      <c r="N438" s="58"/>
      <c r="O438" s="58"/>
    </row>
    <row r="439" spans="1:15" ht="15.75" customHeight="1" x14ac:dyDescent="0.2">
      <c r="A439" s="58"/>
      <c r="B439" s="58"/>
      <c r="C439" s="58"/>
      <c r="D439" s="58"/>
      <c r="E439" s="58"/>
      <c r="F439" s="58"/>
      <c r="G439" s="58"/>
      <c r="H439" s="58"/>
      <c r="I439" s="58"/>
      <c r="J439" s="58"/>
      <c r="K439" s="58"/>
      <c r="L439" s="58"/>
      <c r="M439" s="58"/>
      <c r="N439" s="58"/>
      <c r="O439" s="58"/>
    </row>
    <row r="440" spans="1:15" ht="15.75" customHeight="1" x14ac:dyDescent="0.2">
      <c r="A440" s="58"/>
      <c r="B440" s="58"/>
      <c r="C440" s="58"/>
      <c r="D440" s="58"/>
      <c r="E440" s="58"/>
      <c r="F440" s="58"/>
      <c r="G440" s="58"/>
      <c r="H440" s="58"/>
      <c r="I440" s="58"/>
      <c r="J440" s="58"/>
      <c r="K440" s="58"/>
      <c r="L440" s="58"/>
      <c r="M440" s="58"/>
      <c r="N440" s="58"/>
      <c r="O440" s="58"/>
    </row>
    <row r="441" spans="1:15" ht="15.75" customHeight="1" x14ac:dyDescent="0.2">
      <c r="A441" s="58"/>
      <c r="B441" s="58"/>
      <c r="C441" s="58"/>
      <c r="D441" s="58"/>
      <c r="E441" s="58"/>
      <c r="F441" s="58"/>
      <c r="G441" s="58"/>
      <c r="H441" s="58"/>
      <c r="I441" s="58"/>
      <c r="J441" s="58"/>
      <c r="K441" s="58"/>
      <c r="L441" s="58"/>
      <c r="M441" s="58"/>
      <c r="N441" s="58"/>
      <c r="O441" s="58"/>
    </row>
    <row r="442" spans="1:15" ht="15.75" customHeight="1" x14ac:dyDescent="0.2">
      <c r="A442" s="58"/>
      <c r="B442" s="58"/>
      <c r="C442" s="58"/>
      <c r="D442" s="58"/>
      <c r="E442" s="58"/>
      <c r="F442" s="58"/>
      <c r="G442" s="58"/>
      <c r="H442" s="58"/>
      <c r="I442" s="58"/>
      <c r="J442" s="58"/>
      <c r="K442" s="58"/>
      <c r="L442" s="58"/>
      <c r="M442" s="58"/>
      <c r="N442" s="58"/>
      <c r="O442" s="58"/>
    </row>
    <row r="443" spans="1:15" ht="15.75" customHeight="1" x14ac:dyDescent="0.2">
      <c r="A443" s="58"/>
      <c r="B443" s="58"/>
      <c r="C443" s="58"/>
      <c r="D443" s="58"/>
      <c r="E443" s="58"/>
      <c r="F443" s="58"/>
      <c r="G443" s="58"/>
      <c r="H443" s="58"/>
      <c r="I443" s="58"/>
      <c r="J443" s="58"/>
      <c r="K443" s="58"/>
      <c r="L443" s="58"/>
      <c r="M443" s="58"/>
      <c r="N443" s="58"/>
      <c r="O443" s="58"/>
    </row>
    <row r="444" spans="1:15" ht="15.75" customHeight="1" x14ac:dyDescent="0.2">
      <c r="A444" s="58"/>
      <c r="B444" s="58"/>
      <c r="C444" s="58"/>
      <c r="D444" s="58"/>
      <c r="E444" s="58"/>
      <c r="F444" s="58"/>
      <c r="G444" s="58"/>
      <c r="H444" s="58"/>
      <c r="I444" s="58"/>
      <c r="J444" s="58"/>
      <c r="K444" s="58"/>
      <c r="L444" s="58"/>
      <c r="M444" s="58"/>
      <c r="N444" s="58"/>
      <c r="O444" s="58"/>
    </row>
    <row r="445" spans="1:15" ht="15.75" customHeight="1" x14ac:dyDescent="0.2">
      <c r="A445" s="58"/>
      <c r="B445" s="58"/>
      <c r="C445" s="58"/>
      <c r="D445" s="58"/>
      <c r="E445" s="58"/>
      <c r="F445" s="58"/>
      <c r="G445" s="58"/>
      <c r="H445" s="58"/>
      <c r="I445" s="58"/>
      <c r="J445" s="58"/>
      <c r="K445" s="58"/>
      <c r="L445" s="58"/>
      <c r="M445" s="58"/>
      <c r="N445" s="58"/>
      <c r="O445" s="58"/>
    </row>
    <row r="446" spans="1:15" ht="15.75" customHeight="1" x14ac:dyDescent="0.2">
      <c r="A446" s="58"/>
      <c r="B446" s="58"/>
      <c r="C446" s="58"/>
      <c r="D446" s="58"/>
      <c r="E446" s="58"/>
      <c r="F446" s="58"/>
      <c r="G446" s="58"/>
      <c r="H446" s="58"/>
      <c r="I446" s="58"/>
      <c r="J446" s="58"/>
      <c r="K446" s="58"/>
      <c r="L446" s="58"/>
      <c r="M446" s="58"/>
      <c r="N446" s="58"/>
      <c r="O446" s="58"/>
    </row>
    <row r="447" spans="1:15" ht="15.75" customHeight="1" x14ac:dyDescent="0.2">
      <c r="A447" s="58"/>
      <c r="B447" s="58"/>
      <c r="C447" s="58"/>
      <c r="D447" s="58"/>
      <c r="E447" s="58"/>
      <c r="F447" s="58"/>
      <c r="G447" s="58"/>
      <c r="H447" s="58"/>
      <c r="I447" s="58"/>
      <c r="J447" s="58"/>
      <c r="K447" s="58"/>
      <c r="L447" s="58"/>
      <c r="M447" s="58"/>
      <c r="N447" s="58"/>
      <c r="O447" s="58"/>
    </row>
    <row r="448" spans="1:15" ht="15.75" customHeight="1" x14ac:dyDescent="0.2">
      <c r="A448" s="58"/>
      <c r="B448" s="58"/>
      <c r="C448" s="58"/>
      <c r="D448" s="58"/>
      <c r="E448" s="58"/>
      <c r="F448" s="58"/>
      <c r="G448" s="58"/>
      <c r="H448" s="58"/>
      <c r="I448" s="58"/>
      <c r="J448" s="58"/>
      <c r="K448" s="58"/>
      <c r="L448" s="58"/>
      <c r="M448" s="58"/>
      <c r="N448" s="58"/>
      <c r="O448" s="58"/>
    </row>
    <row r="449" spans="1:15" ht="15.75" customHeight="1" x14ac:dyDescent="0.2">
      <c r="A449" s="58"/>
      <c r="B449" s="58"/>
      <c r="C449" s="58"/>
      <c r="D449" s="58"/>
      <c r="E449" s="58"/>
      <c r="F449" s="58"/>
      <c r="G449" s="58"/>
      <c r="H449" s="58"/>
      <c r="I449" s="58"/>
      <c r="J449" s="58"/>
      <c r="K449" s="58"/>
      <c r="L449" s="58"/>
      <c r="M449" s="58"/>
      <c r="N449" s="58"/>
      <c r="O449" s="58"/>
    </row>
    <row r="450" spans="1:15" ht="15.75" customHeight="1" x14ac:dyDescent="0.2">
      <c r="A450" s="58"/>
      <c r="B450" s="58"/>
      <c r="C450" s="58"/>
      <c r="D450" s="58"/>
      <c r="E450" s="58"/>
      <c r="F450" s="58"/>
      <c r="G450" s="58"/>
      <c r="H450" s="58"/>
      <c r="I450" s="58"/>
      <c r="J450" s="58"/>
      <c r="K450" s="58"/>
      <c r="L450" s="58"/>
      <c r="M450" s="58"/>
      <c r="N450" s="58"/>
      <c r="O450" s="58"/>
    </row>
    <row r="451" spans="1:15" ht="15.75" customHeight="1" x14ac:dyDescent="0.2">
      <c r="A451" s="58"/>
      <c r="B451" s="58"/>
      <c r="C451" s="58"/>
      <c r="D451" s="58"/>
      <c r="E451" s="58"/>
      <c r="F451" s="58"/>
      <c r="G451" s="58"/>
      <c r="H451" s="58"/>
      <c r="I451" s="58"/>
      <c r="J451" s="58"/>
      <c r="K451" s="58"/>
      <c r="L451" s="58"/>
      <c r="M451" s="58"/>
      <c r="N451" s="58"/>
      <c r="O451" s="58"/>
    </row>
    <row r="452" spans="1:15" ht="15.75" customHeight="1" x14ac:dyDescent="0.2">
      <c r="A452" s="58"/>
      <c r="B452" s="58"/>
      <c r="C452" s="58"/>
      <c r="D452" s="58"/>
      <c r="E452" s="58"/>
      <c r="F452" s="58"/>
      <c r="G452" s="58"/>
      <c r="H452" s="58"/>
      <c r="I452" s="58"/>
      <c r="J452" s="58"/>
      <c r="K452" s="58"/>
      <c r="L452" s="58"/>
      <c r="M452" s="58"/>
      <c r="N452" s="58"/>
      <c r="O452" s="58"/>
    </row>
    <row r="453" spans="1:15" ht="15.75" customHeight="1" x14ac:dyDescent="0.2">
      <c r="A453" s="58"/>
      <c r="B453" s="58"/>
      <c r="C453" s="58"/>
      <c r="D453" s="58"/>
      <c r="E453" s="58"/>
      <c r="F453" s="58"/>
      <c r="G453" s="58"/>
      <c r="H453" s="58"/>
      <c r="I453" s="58"/>
      <c r="J453" s="58"/>
      <c r="K453" s="58"/>
      <c r="L453" s="58"/>
      <c r="M453" s="58"/>
      <c r="N453" s="58"/>
      <c r="O453" s="58"/>
    </row>
    <row r="454" spans="1:15" ht="15.75" customHeight="1" x14ac:dyDescent="0.2">
      <c r="A454" s="58"/>
      <c r="B454" s="58"/>
      <c r="C454" s="58"/>
      <c r="D454" s="58"/>
      <c r="E454" s="58"/>
      <c r="F454" s="58"/>
      <c r="G454" s="58"/>
      <c r="H454" s="58"/>
      <c r="I454" s="58"/>
      <c r="J454" s="58"/>
      <c r="K454" s="58"/>
      <c r="L454" s="58"/>
      <c r="M454" s="58"/>
      <c r="N454" s="58"/>
      <c r="O454" s="58"/>
    </row>
    <row r="455" spans="1:15" ht="15.75" customHeight="1" x14ac:dyDescent="0.2">
      <c r="A455" s="58"/>
      <c r="B455" s="58"/>
      <c r="C455" s="58"/>
      <c r="D455" s="58"/>
      <c r="E455" s="58"/>
      <c r="F455" s="58"/>
      <c r="G455" s="58"/>
      <c r="H455" s="58"/>
      <c r="I455" s="58"/>
      <c r="J455" s="58"/>
      <c r="K455" s="58"/>
      <c r="L455" s="58"/>
      <c r="M455" s="58"/>
      <c r="N455" s="58"/>
      <c r="O455" s="58"/>
    </row>
    <row r="456" spans="1:15" ht="15.75" customHeight="1" x14ac:dyDescent="0.2">
      <c r="A456" s="58"/>
      <c r="B456" s="58"/>
      <c r="C456" s="58"/>
      <c r="D456" s="58"/>
      <c r="E456" s="58"/>
      <c r="F456" s="58"/>
      <c r="G456" s="58"/>
      <c r="H456" s="58"/>
      <c r="I456" s="58"/>
      <c r="J456" s="58"/>
      <c r="K456" s="58"/>
      <c r="L456" s="58"/>
      <c r="M456" s="58"/>
      <c r="N456" s="58"/>
      <c r="O456" s="58"/>
    </row>
    <row r="457" spans="1:15" ht="15.75" customHeight="1" x14ac:dyDescent="0.2">
      <c r="A457" s="58"/>
      <c r="B457" s="58"/>
      <c r="C457" s="58"/>
      <c r="D457" s="58"/>
      <c r="E457" s="58"/>
      <c r="F457" s="58"/>
      <c r="G457" s="58"/>
      <c r="H457" s="58"/>
      <c r="I457" s="58"/>
      <c r="J457" s="58"/>
      <c r="K457" s="58"/>
      <c r="L457" s="58"/>
      <c r="M457" s="58"/>
      <c r="N457" s="58"/>
      <c r="O457" s="58"/>
    </row>
    <row r="458" spans="1:15" ht="15.75" customHeight="1" x14ac:dyDescent="0.2">
      <c r="A458" s="58"/>
      <c r="B458" s="58"/>
      <c r="C458" s="58"/>
      <c r="D458" s="58"/>
      <c r="E458" s="58"/>
      <c r="F458" s="58"/>
      <c r="G458" s="58"/>
      <c r="H458" s="58"/>
      <c r="I458" s="58"/>
      <c r="J458" s="58"/>
      <c r="K458" s="58"/>
      <c r="L458" s="58"/>
      <c r="M458" s="58"/>
      <c r="N458" s="58"/>
      <c r="O458" s="58"/>
    </row>
    <row r="459" spans="1:15" ht="15.75" customHeight="1" x14ac:dyDescent="0.2">
      <c r="A459" s="58"/>
      <c r="B459" s="58"/>
      <c r="C459" s="58"/>
      <c r="D459" s="58"/>
      <c r="E459" s="58"/>
      <c r="F459" s="58"/>
      <c r="G459" s="58"/>
      <c r="H459" s="58"/>
      <c r="I459" s="58"/>
      <c r="J459" s="58"/>
      <c r="K459" s="58"/>
      <c r="L459" s="58"/>
      <c r="M459" s="58"/>
      <c r="N459" s="58"/>
      <c r="O459" s="58"/>
    </row>
    <row r="460" spans="1:15" ht="15.75" customHeight="1" x14ac:dyDescent="0.2">
      <c r="A460" s="58"/>
      <c r="B460" s="58"/>
      <c r="C460" s="58"/>
      <c r="D460" s="58"/>
      <c r="E460" s="58"/>
      <c r="F460" s="58"/>
      <c r="G460" s="58"/>
      <c r="H460" s="58"/>
      <c r="I460" s="58"/>
      <c r="J460" s="58"/>
      <c r="K460" s="58"/>
      <c r="L460" s="58"/>
      <c r="M460" s="58"/>
      <c r="N460" s="58"/>
      <c r="O460" s="58"/>
    </row>
    <row r="461" spans="1:15" ht="15.75" customHeight="1" x14ac:dyDescent="0.2">
      <c r="A461" s="58"/>
      <c r="B461" s="58"/>
      <c r="C461" s="58"/>
      <c r="D461" s="58"/>
      <c r="E461" s="58"/>
      <c r="F461" s="58"/>
      <c r="G461" s="58"/>
      <c r="H461" s="58"/>
      <c r="I461" s="58"/>
      <c r="J461" s="58"/>
      <c r="K461" s="58"/>
      <c r="L461" s="58"/>
      <c r="M461" s="58"/>
      <c r="N461" s="58"/>
      <c r="O461" s="58"/>
    </row>
    <row r="462" spans="1:15" ht="15.75" customHeight="1" x14ac:dyDescent="0.2">
      <c r="A462" s="58"/>
      <c r="B462" s="58"/>
      <c r="C462" s="58"/>
      <c r="D462" s="58"/>
      <c r="E462" s="58"/>
      <c r="F462" s="58"/>
      <c r="G462" s="58"/>
      <c r="H462" s="58"/>
      <c r="I462" s="58"/>
      <c r="J462" s="58"/>
      <c r="K462" s="58"/>
      <c r="L462" s="58"/>
      <c r="M462" s="58"/>
      <c r="N462" s="58"/>
      <c r="O462" s="58"/>
    </row>
    <row r="463" spans="1:15" ht="15.75" customHeight="1" x14ac:dyDescent="0.2">
      <c r="A463" s="58"/>
      <c r="B463" s="58"/>
      <c r="C463" s="58"/>
      <c r="D463" s="58"/>
      <c r="E463" s="58"/>
      <c r="F463" s="58"/>
      <c r="G463" s="58"/>
      <c r="H463" s="58"/>
      <c r="I463" s="58"/>
      <c r="J463" s="58"/>
      <c r="K463" s="58"/>
      <c r="L463" s="58"/>
      <c r="M463" s="58"/>
      <c r="N463" s="58"/>
      <c r="O463" s="58"/>
    </row>
    <row r="464" spans="1:15" ht="15.75" customHeight="1" x14ac:dyDescent="0.2">
      <c r="A464" s="58"/>
      <c r="B464" s="58"/>
      <c r="C464" s="58"/>
      <c r="D464" s="58"/>
      <c r="E464" s="58"/>
      <c r="F464" s="58"/>
      <c r="G464" s="58"/>
      <c r="H464" s="58"/>
      <c r="I464" s="58"/>
      <c r="J464" s="58"/>
      <c r="K464" s="58"/>
      <c r="L464" s="58"/>
      <c r="M464" s="58"/>
      <c r="N464" s="58"/>
      <c r="O464" s="58"/>
    </row>
    <row r="465" spans="1:15" ht="15.75" customHeight="1" x14ac:dyDescent="0.2">
      <c r="A465" s="58"/>
      <c r="B465" s="58"/>
      <c r="C465" s="58"/>
      <c r="D465" s="58"/>
      <c r="E465" s="58"/>
      <c r="F465" s="58"/>
      <c r="G465" s="58"/>
      <c r="H465" s="58"/>
      <c r="I465" s="58"/>
      <c r="J465" s="58"/>
      <c r="K465" s="58"/>
      <c r="L465" s="58"/>
      <c r="M465" s="58"/>
      <c r="N465" s="58"/>
      <c r="O465" s="58"/>
    </row>
    <row r="466" spans="1:15" ht="15.75" customHeight="1" x14ac:dyDescent="0.2">
      <c r="A466" s="58"/>
      <c r="B466" s="58"/>
      <c r="C466" s="58"/>
      <c r="D466" s="58"/>
      <c r="E466" s="58"/>
      <c r="F466" s="58"/>
      <c r="G466" s="58"/>
      <c r="H466" s="58"/>
      <c r="I466" s="58"/>
      <c r="J466" s="58"/>
      <c r="K466" s="58"/>
      <c r="L466" s="58"/>
      <c r="M466" s="58"/>
      <c r="N466" s="58"/>
      <c r="O466" s="58"/>
    </row>
    <row r="467" spans="1:15" ht="15.75" customHeight="1" x14ac:dyDescent="0.2">
      <c r="A467" s="58"/>
      <c r="B467" s="58"/>
      <c r="C467" s="58"/>
      <c r="D467" s="58"/>
      <c r="E467" s="58"/>
      <c r="F467" s="58"/>
      <c r="G467" s="58"/>
      <c r="H467" s="58"/>
      <c r="I467" s="58"/>
      <c r="J467" s="58"/>
      <c r="K467" s="58"/>
      <c r="L467" s="58"/>
      <c r="M467" s="58"/>
      <c r="N467" s="58"/>
      <c r="O467" s="58"/>
    </row>
    <row r="468" spans="1:15" ht="15.75" customHeight="1" x14ac:dyDescent="0.2">
      <c r="A468" s="58"/>
      <c r="B468" s="58"/>
      <c r="C468" s="58"/>
      <c r="D468" s="58"/>
      <c r="E468" s="58"/>
      <c r="F468" s="58"/>
      <c r="G468" s="58"/>
      <c r="H468" s="58"/>
      <c r="I468" s="58"/>
      <c r="J468" s="58"/>
      <c r="K468" s="58"/>
      <c r="L468" s="58"/>
      <c r="M468" s="58"/>
      <c r="N468" s="58"/>
      <c r="O468" s="58"/>
    </row>
    <row r="469" spans="1:15" ht="15.75" customHeight="1" x14ac:dyDescent="0.2">
      <c r="A469" s="58"/>
      <c r="B469" s="58"/>
      <c r="C469" s="58"/>
      <c r="D469" s="58"/>
      <c r="E469" s="58"/>
      <c r="F469" s="58"/>
      <c r="G469" s="58"/>
      <c r="H469" s="58"/>
      <c r="I469" s="58"/>
      <c r="J469" s="58"/>
      <c r="K469" s="58"/>
      <c r="L469" s="58"/>
      <c r="M469" s="58"/>
      <c r="N469" s="58"/>
      <c r="O469" s="58"/>
    </row>
    <row r="470" spans="1:15" ht="15.75" customHeight="1" x14ac:dyDescent="0.2">
      <c r="A470" s="58"/>
      <c r="B470" s="58"/>
      <c r="C470" s="58"/>
      <c r="D470" s="58"/>
      <c r="E470" s="58"/>
      <c r="F470" s="58"/>
      <c r="G470" s="58"/>
      <c r="H470" s="58"/>
      <c r="I470" s="58"/>
      <c r="J470" s="58"/>
      <c r="K470" s="58"/>
      <c r="L470" s="58"/>
      <c r="M470" s="58"/>
      <c r="N470" s="58"/>
      <c r="O470" s="58"/>
    </row>
    <row r="471" spans="1:15" ht="15.75" customHeight="1" x14ac:dyDescent="0.2">
      <c r="A471" s="58"/>
      <c r="B471" s="58"/>
      <c r="C471" s="58"/>
      <c r="D471" s="58"/>
      <c r="E471" s="58"/>
      <c r="F471" s="58"/>
      <c r="G471" s="58"/>
      <c r="H471" s="58"/>
      <c r="I471" s="58"/>
      <c r="J471" s="58"/>
      <c r="K471" s="58"/>
      <c r="L471" s="58"/>
      <c r="M471" s="58"/>
      <c r="N471" s="58"/>
      <c r="O471" s="58"/>
    </row>
    <row r="472" spans="1:15" ht="15.75" customHeight="1" x14ac:dyDescent="0.2">
      <c r="A472" s="58"/>
      <c r="B472" s="58"/>
      <c r="C472" s="58"/>
      <c r="D472" s="58"/>
      <c r="E472" s="58"/>
      <c r="F472" s="58"/>
      <c r="G472" s="58"/>
      <c r="H472" s="58"/>
      <c r="I472" s="58"/>
      <c r="J472" s="58"/>
      <c r="K472" s="58"/>
      <c r="L472" s="58"/>
      <c r="M472" s="58"/>
      <c r="N472" s="58"/>
      <c r="O472" s="58"/>
    </row>
    <row r="473" spans="1:15" ht="15.75" customHeight="1" x14ac:dyDescent="0.2">
      <c r="A473" s="58"/>
      <c r="B473" s="58"/>
      <c r="C473" s="58"/>
      <c r="D473" s="58"/>
      <c r="E473" s="58"/>
      <c r="F473" s="58"/>
      <c r="G473" s="58"/>
      <c r="H473" s="58"/>
      <c r="I473" s="58"/>
      <c r="J473" s="58"/>
      <c r="K473" s="58"/>
      <c r="L473" s="58"/>
      <c r="M473" s="58"/>
      <c r="N473" s="58"/>
      <c r="O473" s="58"/>
    </row>
    <row r="474" spans="1:15" ht="15.75" customHeight="1" x14ac:dyDescent="0.2">
      <c r="A474" s="58"/>
      <c r="B474" s="58"/>
      <c r="C474" s="58"/>
      <c r="D474" s="58"/>
      <c r="E474" s="58"/>
      <c r="F474" s="58"/>
      <c r="G474" s="58"/>
      <c r="H474" s="58"/>
      <c r="I474" s="58"/>
      <c r="J474" s="58"/>
      <c r="K474" s="58"/>
      <c r="L474" s="58"/>
      <c r="M474" s="58"/>
      <c r="N474" s="58"/>
      <c r="O474" s="58"/>
    </row>
    <row r="475" spans="1:15" ht="15.75" customHeight="1" x14ac:dyDescent="0.2">
      <c r="A475" s="58"/>
      <c r="B475" s="58"/>
      <c r="C475" s="58"/>
      <c r="D475" s="58"/>
      <c r="E475" s="58"/>
      <c r="F475" s="58"/>
      <c r="G475" s="58"/>
      <c r="H475" s="58"/>
      <c r="I475" s="58"/>
      <c r="J475" s="58"/>
      <c r="K475" s="58"/>
      <c r="L475" s="58"/>
      <c r="M475" s="58"/>
      <c r="N475" s="58"/>
      <c r="O475" s="58"/>
    </row>
    <row r="476" spans="1:15" ht="15.75" customHeight="1" x14ac:dyDescent="0.2">
      <c r="A476" s="58"/>
      <c r="B476" s="58"/>
      <c r="C476" s="58"/>
      <c r="D476" s="58"/>
      <c r="E476" s="58"/>
      <c r="F476" s="58"/>
      <c r="G476" s="58"/>
      <c r="H476" s="58"/>
      <c r="I476" s="58"/>
      <c r="J476" s="58"/>
      <c r="K476" s="58"/>
      <c r="L476" s="58"/>
      <c r="M476" s="58"/>
      <c r="N476" s="58"/>
      <c r="O476" s="58"/>
    </row>
    <row r="477" spans="1:15" ht="15.75" customHeight="1" x14ac:dyDescent="0.2">
      <c r="A477" s="58"/>
      <c r="B477" s="58"/>
      <c r="C477" s="58"/>
      <c r="D477" s="58"/>
      <c r="E477" s="58"/>
      <c r="F477" s="58"/>
      <c r="G477" s="58"/>
      <c r="H477" s="58"/>
      <c r="I477" s="58"/>
      <c r="J477" s="58"/>
      <c r="K477" s="58"/>
      <c r="L477" s="58"/>
      <c r="M477" s="58"/>
      <c r="N477" s="58"/>
      <c r="O477" s="58"/>
    </row>
    <row r="478" spans="1:15" ht="15.75" customHeight="1" x14ac:dyDescent="0.2">
      <c r="A478" s="58"/>
      <c r="B478" s="58"/>
      <c r="C478" s="58"/>
      <c r="D478" s="58"/>
      <c r="E478" s="58"/>
      <c r="F478" s="58"/>
      <c r="G478" s="58"/>
      <c r="H478" s="58"/>
      <c r="I478" s="58"/>
      <c r="J478" s="58"/>
      <c r="K478" s="58"/>
      <c r="L478" s="58"/>
      <c r="M478" s="58"/>
      <c r="N478" s="58"/>
      <c r="O478" s="58"/>
    </row>
    <row r="479" spans="1:15" ht="15.75" customHeight="1" x14ac:dyDescent="0.2">
      <c r="A479" s="58"/>
      <c r="B479" s="58"/>
      <c r="C479" s="58"/>
      <c r="D479" s="58"/>
      <c r="E479" s="58"/>
      <c r="F479" s="58"/>
      <c r="G479" s="58"/>
      <c r="H479" s="58"/>
      <c r="I479" s="58"/>
      <c r="J479" s="58"/>
      <c r="K479" s="58"/>
      <c r="L479" s="58"/>
      <c r="M479" s="58"/>
      <c r="N479" s="58"/>
      <c r="O479" s="58"/>
    </row>
    <row r="480" spans="1:15" ht="15.75" customHeight="1" x14ac:dyDescent="0.2">
      <c r="A480" s="58"/>
      <c r="B480" s="58"/>
      <c r="C480" s="58"/>
      <c r="D480" s="58"/>
      <c r="E480" s="58"/>
      <c r="F480" s="58"/>
      <c r="G480" s="58"/>
      <c r="H480" s="58"/>
      <c r="I480" s="58"/>
      <c r="J480" s="58"/>
      <c r="K480" s="58"/>
      <c r="L480" s="58"/>
      <c r="M480" s="58"/>
      <c r="N480" s="58"/>
      <c r="O480" s="58"/>
    </row>
    <row r="481" spans="1:15" ht="15.75" customHeight="1" x14ac:dyDescent="0.2">
      <c r="A481" s="58"/>
      <c r="B481" s="58"/>
      <c r="C481" s="58"/>
      <c r="D481" s="58"/>
      <c r="E481" s="58"/>
      <c r="F481" s="58"/>
      <c r="G481" s="58"/>
      <c r="H481" s="58"/>
      <c r="I481" s="58"/>
      <c r="J481" s="58"/>
      <c r="K481" s="58"/>
      <c r="L481" s="58"/>
      <c r="M481" s="58"/>
      <c r="N481" s="58"/>
      <c r="O481" s="58"/>
    </row>
    <row r="482" spans="1:15" ht="15.75" customHeight="1" x14ac:dyDescent="0.2">
      <c r="A482" s="58"/>
      <c r="B482" s="58"/>
      <c r="C482" s="58"/>
      <c r="D482" s="58"/>
      <c r="E482" s="58"/>
      <c r="F482" s="58"/>
      <c r="G482" s="58"/>
      <c r="H482" s="58"/>
      <c r="I482" s="58"/>
      <c r="J482" s="58"/>
      <c r="K482" s="58"/>
      <c r="L482" s="58"/>
      <c r="M482" s="58"/>
      <c r="N482" s="58"/>
      <c r="O482" s="58"/>
    </row>
    <row r="483" spans="1:15" ht="15.75" customHeight="1" x14ac:dyDescent="0.2">
      <c r="A483" s="58"/>
      <c r="B483" s="58"/>
      <c r="C483" s="58"/>
      <c r="D483" s="58"/>
      <c r="E483" s="58"/>
      <c r="F483" s="58"/>
      <c r="G483" s="58"/>
      <c r="H483" s="58"/>
      <c r="I483" s="58"/>
      <c r="J483" s="58"/>
      <c r="K483" s="58"/>
      <c r="L483" s="58"/>
      <c r="M483" s="58"/>
      <c r="N483" s="58"/>
      <c r="O483" s="58"/>
    </row>
    <row r="484" spans="1:15" ht="15.75" customHeight="1" x14ac:dyDescent="0.2">
      <c r="A484" s="58"/>
      <c r="B484" s="58"/>
      <c r="C484" s="58"/>
      <c r="D484" s="58"/>
      <c r="E484" s="58"/>
      <c r="F484" s="58"/>
      <c r="G484" s="58"/>
      <c r="H484" s="58"/>
      <c r="I484" s="58"/>
      <c r="J484" s="58"/>
      <c r="K484" s="58"/>
      <c r="L484" s="58"/>
      <c r="M484" s="58"/>
      <c r="N484" s="58"/>
      <c r="O484" s="58"/>
    </row>
    <row r="485" spans="1:15" ht="15.75" customHeight="1" x14ac:dyDescent="0.2">
      <c r="A485" s="58"/>
      <c r="B485" s="58"/>
      <c r="C485" s="58"/>
      <c r="D485" s="58"/>
      <c r="E485" s="58"/>
      <c r="F485" s="58"/>
      <c r="G485" s="58"/>
      <c r="H485" s="58"/>
      <c r="I485" s="58"/>
      <c r="J485" s="58"/>
      <c r="K485" s="58"/>
      <c r="L485" s="58"/>
      <c r="M485" s="58"/>
      <c r="N485" s="58"/>
      <c r="O485" s="58"/>
    </row>
    <row r="486" spans="1:15" ht="15.75" customHeight="1" x14ac:dyDescent="0.2">
      <c r="A486" s="58"/>
      <c r="B486" s="58"/>
      <c r="C486" s="58"/>
      <c r="D486" s="58"/>
      <c r="E486" s="58"/>
      <c r="F486" s="58"/>
      <c r="G486" s="58"/>
      <c r="H486" s="58"/>
      <c r="I486" s="58"/>
      <c r="J486" s="58"/>
      <c r="K486" s="58"/>
      <c r="L486" s="58"/>
      <c r="M486" s="58"/>
      <c r="N486" s="58"/>
      <c r="O486" s="58"/>
    </row>
    <row r="487" spans="1:15" ht="15.75" customHeight="1" x14ac:dyDescent="0.2">
      <c r="A487" s="58"/>
      <c r="B487" s="58"/>
      <c r="C487" s="58"/>
      <c r="D487" s="58"/>
      <c r="E487" s="58"/>
      <c r="F487" s="58"/>
      <c r="G487" s="58"/>
      <c r="H487" s="58"/>
      <c r="I487" s="58"/>
      <c r="J487" s="58"/>
      <c r="K487" s="58"/>
      <c r="L487" s="58"/>
      <c r="M487" s="58"/>
      <c r="N487" s="58"/>
      <c r="O487" s="58"/>
    </row>
    <row r="488" spans="1:15" ht="15.75" customHeight="1" x14ac:dyDescent="0.2">
      <c r="A488" s="58"/>
      <c r="B488" s="58"/>
      <c r="C488" s="58"/>
      <c r="D488" s="58"/>
      <c r="E488" s="58"/>
      <c r="F488" s="58"/>
      <c r="G488" s="58"/>
      <c r="H488" s="58"/>
      <c r="I488" s="58"/>
      <c r="J488" s="58"/>
      <c r="K488" s="58"/>
      <c r="L488" s="58"/>
      <c r="M488" s="58"/>
      <c r="N488" s="58"/>
      <c r="O488" s="58"/>
    </row>
    <row r="489" spans="1:15" ht="15.75" customHeight="1" x14ac:dyDescent="0.2">
      <c r="A489" s="58"/>
      <c r="B489" s="58"/>
      <c r="C489" s="58"/>
      <c r="D489" s="58"/>
      <c r="E489" s="58"/>
      <c r="F489" s="58"/>
      <c r="G489" s="58"/>
      <c r="H489" s="58"/>
      <c r="I489" s="58"/>
      <c r="J489" s="58"/>
      <c r="K489" s="58"/>
      <c r="L489" s="58"/>
      <c r="M489" s="58"/>
      <c r="N489" s="58"/>
      <c r="O489" s="58"/>
    </row>
    <row r="490" spans="1:15" ht="15.75" customHeight="1" x14ac:dyDescent="0.2">
      <c r="A490" s="58"/>
      <c r="B490" s="58"/>
      <c r="C490" s="58"/>
      <c r="D490" s="58"/>
      <c r="E490" s="58"/>
      <c r="F490" s="58"/>
      <c r="G490" s="58"/>
      <c r="H490" s="58"/>
      <c r="I490" s="58"/>
      <c r="J490" s="58"/>
      <c r="K490" s="58"/>
      <c r="L490" s="58"/>
      <c r="M490" s="58"/>
      <c r="N490" s="58"/>
      <c r="O490" s="58"/>
    </row>
    <row r="491" spans="1:15" ht="15.75" customHeight="1" x14ac:dyDescent="0.2">
      <c r="A491" s="58"/>
      <c r="B491" s="58"/>
      <c r="C491" s="58"/>
      <c r="D491" s="58"/>
      <c r="E491" s="58"/>
      <c r="F491" s="58"/>
      <c r="G491" s="58"/>
      <c r="H491" s="58"/>
      <c r="I491" s="58"/>
      <c r="J491" s="58"/>
      <c r="K491" s="58"/>
      <c r="L491" s="58"/>
      <c r="M491" s="58"/>
      <c r="N491" s="58"/>
      <c r="O491" s="58"/>
    </row>
    <row r="492" spans="1:15" ht="15.75" customHeight="1" x14ac:dyDescent="0.2">
      <c r="A492" s="58"/>
      <c r="B492" s="58"/>
      <c r="C492" s="58"/>
      <c r="D492" s="58"/>
      <c r="E492" s="58"/>
      <c r="F492" s="58"/>
      <c r="G492" s="58"/>
      <c r="H492" s="58"/>
      <c r="I492" s="58"/>
      <c r="J492" s="58"/>
      <c r="K492" s="58"/>
      <c r="L492" s="58"/>
      <c r="M492" s="58"/>
      <c r="N492" s="58"/>
      <c r="O492" s="58"/>
    </row>
    <row r="493" spans="1:15" ht="15.75" customHeight="1" x14ac:dyDescent="0.2">
      <c r="A493" s="58"/>
      <c r="B493" s="58"/>
      <c r="C493" s="58"/>
      <c r="D493" s="58"/>
      <c r="E493" s="58"/>
      <c r="F493" s="58"/>
      <c r="G493" s="58"/>
      <c r="H493" s="58"/>
      <c r="I493" s="58"/>
      <c r="J493" s="58"/>
      <c r="K493" s="58"/>
      <c r="L493" s="58"/>
      <c r="M493" s="58"/>
      <c r="N493" s="58"/>
      <c r="O493" s="58"/>
    </row>
    <row r="494" spans="1:15" ht="15.75" customHeight="1" x14ac:dyDescent="0.2">
      <c r="A494" s="58"/>
      <c r="B494" s="58"/>
      <c r="C494" s="58"/>
      <c r="D494" s="58"/>
      <c r="E494" s="58"/>
      <c r="F494" s="58"/>
      <c r="G494" s="58"/>
      <c r="H494" s="58"/>
      <c r="I494" s="58"/>
      <c r="J494" s="58"/>
      <c r="K494" s="58"/>
      <c r="L494" s="58"/>
      <c r="M494" s="58"/>
      <c r="N494" s="58"/>
      <c r="O494" s="58"/>
    </row>
    <row r="495" spans="1:15" ht="15.75" customHeight="1" x14ac:dyDescent="0.2">
      <c r="A495" s="58"/>
      <c r="B495" s="58"/>
      <c r="C495" s="58"/>
      <c r="D495" s="58"/>
      <c r="E495" s="58"/>
      <c r="F495" s="58"/>
      <c r="G495" s="58"/>
      <c r="H495" s="58"/>
      <c r="I495" s="58"/>
      <c r="J495" s="58"/>
      <c r="K495" s="58"/>
      <c r="L495" s="58"/>
      <c r="M495" s="58"/>
      <c r="N495" s="58"/>
      <c r="O495" s="58"/>
    </row>
    <row r="496" spans="1:15" ht="15.75" customHeight="1" x14ac:dyDescent="0.2">
      <c r="A496" s="58"/>
      <c r="B496" s="58"/>
      <c r="C496" s="58"/>
      <c r="D496" s="58"/>
      <c r="E496" s="58"/>
      <c r="F496" s="58"/>
      <c r="G496" s="58"/>
      <c r="H496" s="58"/>
      <c r="I496" s="58"/>
      <c r="J496" s="58"/>
      <c r="K496" s="58"/>
      <c r="L496" s="58"/>
      <c r="M496" s="58"/>
      <c r="N496" s="58"/>
      <c r="O496" s="58"/>
    </row>
    <row r="497" spans="1:15" ht="15.75" customHeight="1" x14ac:dyDescent="0.2">
      <c r="A497" s="58"/>
      <c r="B497" s="58"/>
      <c r="C497" s="58"/>
      <c r="D497" s="58"/>
      <c r="E497" s="58"/>
      <c r="F497" s="58"/>
      <c r="G497" s="58"/>
      <c r="H497" s="58"/>
      <c r="I497" s="58"/>
      <c r="J497" s="58"/>
      <c r="K497" s="58"/>
      <c r="L497" s="58"/>
      <c r="M497" s="58"/>
      <c r="N497" s="58"/>
      <c r="O497" s="58"/>
    </row>
    <row r="498" spans="1:15" ht="15.75" customHeight="1" x14ac:dyDescent="0.2">
      <c r="A498" s="58"/>
      <c r="B498" s="58"/>
      <c r="C498" s="58"/>
      <c r="D498" s="58"/>
      <c r="E498" s="58"/>
      <c r="F498" s="58"/>
      <c r="G498" s="58"/>
      <c r="H498" s="58"/>
      <c r="I498" s="58"/>
      <c r="J498" s="58"/>
      <c r="K498" s="58"/>
      <c r="L498" s="58"/>
      <c r="M498" s="58"/>
      <c r="N498" s="58"/>
      <c r="O498" s="58"/>
    </row>
    <row r="499" spans="1:15" ht="15.75" customHeight="1" x14ac:dyDescent="0.2">
      <c r="A499" s="58"/>
      <c r="B499" s="58"/>
      <c r="C499" s="58"/>
      <c r="D499" s="58"/>
      <c r="E499" s="58"/>
      <c r="F499" s="58"/>
      <c r="G499" s="58"/>
      <c r="H499" s="58"/>
      <c r="I499" s="58"/>
      <c r="J499" s="58"/>
      <c r="K499" s="58"/>
      <c r="L499" s="58"/>
      <c r="M499" s="58"/>
      <c r="N499" s="58"/>
      <c r="O499" s="58"/>
    </row>
    <row r="500" spans="1:15" ht="15.75" customHeight="1" x14ac:dyDescent="0.2">
      <c r="A500" s="58"/>
      <c r="B500" s="58"/>
      <c r="C500" s="58"/>
      <c r="D500" s="58"/>
      <c r="E500" s="58"/>
      <c r="F500" s="58"/>
      <c r="G500" s="58"/>
      <c r="H500" s="58"/>
      <c r="I500" s="58"/>
      <c r="J500" s="58"/>
      <c r="K500" s="58"/>
      <c r="L500" s="58"/>
      <c r="M500" s="58"/>
      <c r="N500" s="58"/>
      <c r="O500" s="58"/>
    </row>
    <row r="501" spans="1:15" ht="15.75" customHeight="1" x14ac:dyDescent="0.2">
      <c r="A501" s="58"/>
      <c r="B501" s="58"/>
      <c r="C501" s="58"/>
      <c r="D501" s="58"/>
      <c r="E501" s="58"/>
      <c r="F501" s="58"/>
      <c r="G501" s="58"/>
      <c r="H501" s="58"/>
      <c r="I501" s="58"/>
      <c r="J501" s="58"/>
      <c r="K501" s="58"/>
      <c r="L501" s="58"/>
      <c r="M501" s="58"/>
      <c r="N501" s="58"/>
      <c r="O501" s="58"/>
    </row>
    <row r="502" spans="1:15" ht="15.75" customHeight="1" x14ac:dyDescent="0.2">
      <c r="A502" s="58"/>
      <c r="B502" s="58"/>
      <c r="C502" s="58"/>
      <c r="D502" s="58"/>
      <c r="E502" s="58"/>
      <c r="F502" s="58"/>
      <c r="G502" s="58"/>
      <c r="H502" s="58"/>
      <c r="I502" s="58"/>
      <c r="J502" s="58"/>
      <c r="K502" s="58"/>
      <c r="L502" s="58"/>
      <c r="M502" s="58"/>
      <c r="N502" s="58"/>
      <c r="O502" s="58"/>
    </row>
    <row r="503" spans="1:15" ht="15.75" customHeight="1" x14ac:dyDescent="0.2">
      <c r="A503" s="58"/>
      <c r="B503" s="58"/>
      <c r="C503" s="58"/>
      <c r="D503" s="58"/>
      <c r="E503" s="58"/>
      <c r="F503" s="58"/>
      <c r="G503" s="58"/>
      <c r="H503" s="58"/>
      <c r="I503" s="58"/>
      <c r="J503" s="58"/>
      <c r="K503" s="58"/>
      <c r="L503" s="58"/>
      <c r="M503" s="58"/>
      <c r="N503" s="58"/>
      <c r="O503" s="58"/>
    </row>
    <row r="504" spans="1:15" ht="15.75" customHeight="1" x14ac:dyDescent="0.2">
      <c r="A504" s="58"/>
      <c r="B504" s="58"/>
      <c r="C504" s="58"/>
      <c r="D504" s="58"/>
      <c r="E504" s="58"/>
      <c r="F504" s="58"/>
      <c r="G504" s="58"/>
      <c r="H504" s="58"/>
      <c r="I504" s="58"/>
      <c r="J504" s="58"/>
      <c r="K504" s="58"/>
      <c r="L504" s="58"/>
      <c r="M504" s="58"/>
      <c r="N504" s="58"/>
      <c r="O504" s="58"/>
    </row>
    <row r="505" spans="1:15" ht="15.75" customHeight="1" x14ac:dyDescent="0.2">
      <c r="A505" s="58"/>
      <c r="B505" s="58"/>
      <c r="C505" s="58"/>
      <c r="D505" s="58"/>
      <c r="E505" s="58"/>
      <c r="F505" s="58"/>
      <c r="G505" s="58"/>
      <c r="H505" s="58"/>
      <c r="I505" s="58"/>
      <c r="J505" s="58"/>
      <c r="K505" s="58"/>
      <c r="L505" s="58"/>
      <c r="M505" s="58"/>
      <c r="N505" s="58"/>
      <c r="O505" s="58"/>
    </row>
    <row r="506" spans="1:15" ht="15.75" customHeight="1" x14ac:dyDescent="0.2">
      <c r="A506" s="58"/>
      <c r="B506" s="58"/>
      <c r="C506" s="58"/>
      <c r="D506" s="58"/>
      <c r="E506" s="58"/>
      <c r="F506" s="58"/>
      <c r="G506" s="58"/>
      <c r="H506" s="58"/>
      <c r="I506" s="58"/>
      <c r="J506" s="58"/>
      <c r="K506" s="58"/>
      <c r="L506" s="58"/>
      <c r="M506" s="58"/>
      <c r="N506" s="58"/>
      <c r="O506" s="58"/>
    </row>
    <row r="507" spans="1:15" ht="15.75" customHeight="1" x14ac:dyDescent="0.2">
      <c r="A507" s="58"/>
      <c r="B507" s="58"/>
      <c r="C507" s="58"/>
      <c r="D507" s="58"/>
      <c r="E507" s="58"/>
      <c r="F507" s="58"/>
      <c r="G507" s="58"/>
      <c r="H507" s="58"/>
      <c r="I507" s="58"/>
      <c r="J507" s="58"/>
      <c r="K507" s="58"/>
      <c r="L507" s="58"/>
      <c r="M507" s="58"/>
      <c r="N507" s="58"/>
      <c r="O507" s="58"/>
    </row>
    <row r="508" spans="1:15" ht="15.75" customHeight="1" x14ac:dyDescent="0.2">
      <c r="A508" s="58"/>
      <c r="B508" s="58"/>
      <c r="C508" s="58"/>
      <c r="D508" s="58"/>
      <c r="E508" s="58"/>
      <c r="F508" s="58"/>
      <c r="G508" s="58"/>
      <c r="H508" s="58"/>
      <c r="I508" s="58"/>
      <c r="J508" s="58"/>
      <c r="K508" s="58"/>
      <c r="L508" s="58"/>
      <c r="M508" s="58"/>
      <c r="N508" s="58"/>
      <c r="O508" s="58"/>
    </row>
    <row r="509" spans="1:15" ht="15.75" customHeight="1" x14ac:dyDescent="0.2">
      <c r="A509" s="58"/>
      <c r="B509" s="58"/>
      <c r="C509" s="58"/>
      <c r="D509" s="58"/>
      <c r="E509" s="58"/>
      <c r="F509" s="58"/>
      <c r="G509" s="58"/>
      <c r="H509" s="58"/>
      <c r="I509" s="58"/>
      <c r="J509" s="58"/>
      <c r="K509" s="58"/>
      <c r="L509" s="58"/>
      <c r="M509" s="58"/>
      <c r="N509" s="58"/>
      <c r="O509" s="58"/>
    </row>
    <row r="510" spans="1:15" ht="15.75" customHeight="1" x14ac:dyDescent="0.2">
      <c r="A510" s="58"/>
      <c r="B510" s="58"/>
      <c r="C510" s="58"/>
      <c r="D510" s="58"/>
      <c r="E510" s="58"/>
      <c r="F510" s="58"/>
      <c r="G510" s="58"/>
      <c r="H510" s="58"/>
      <c r="I510" s="58"/>
      <c r="J510" s="58"/>
      <c r="K510" s="58"/>
      <c r="L510" s="58"/>
      <c r="M510" s="58"/>
      <c r="N510" s="58"/>
      <c r="O510" s="58"/>
    </row>
    <row r="511" spans="1:15" ht="15.75" customHeight="1" x14ac:dyDescent="0.2">
      <c r="A511" s="58"/>
      <c r="B511" s="58"/>
      <c r="C511" s="58"/>
      <c r="D511" s="58"/>
      <c r="E511" s="58"/>
      <c r="F511" s="58"/>
      <c r="G511" s="58"/>
      <c r="H511" s="58"/>
      <c r="I511" s="58"/>
      <c r="J511" s="58"/>
      <c r="K511" s="58"/>
      <c r="L511" s="58"/>
      <c r="M511" s="58"/>
      <c r="N511" s="58"/>
      <c r="O511" s="58"/>
    </row>
    <row r="512" spans="1:15" ht="15.75" customHeight="1" x14ac:dyDescent="0.2">
      <c r="A512" s="58"/>
      <c r="B512" s="58"/>
      <c r="C512" s="58"/>
      <c r="D512" s="58"/>
      <c r="E512" s="58"/>
      <c r="F512" s="58"/>
      <c r="G512" s="58"/>
      <c r="H512" s="58"/>
      <c r="I512" s="58"/>
      <c r="J512" s="58"/>
      <c r="K512" s="58"/>
      <c r="L512" s="58"/>
      <c r="M512" s="58"/>
      <c r="N512" s="58"/>
      <c r="O512" s="58"/>
    </row>
    <row r="513" spans="1:15" ht="15.75" customHeight="1" x14ac:dyDescent="0.2">
      <c r="A513" s="58"/>
      <c r="B513" s="58"/>
      <c r="C513" s="58"/>
      <c r="D513" s="58"/>
      <c r="E513" s="58"/>
      <c r="F513" s="58"/>
      <c r="G513" s="58"/>
      <c r="H513" s="58"/>
      <c r="I513" s="58"/>
      <c r="J513" s="58"/>
      <c r="K513" s="58"/>
      <c r="L513" s="58"/>
      <c r="M513" s="58"/>
      <c r="N513" s="58"/>
      <c r="O513" s="58"/>
    </row>
    <row r="514" spans="1:15" ht="15.75" customHeight="1" x14ac:dyDescent="0.2">
      <c r="A514" s="58"/>
      <c r="B514" s="58"/>
      <c r="C514" s="58"/>
      <c r="D514" s="58"/>
      <c r="E514" s="58"/>
      <c r="F514" s="58"/>
      <c r="G514" s="58"/>
      <c r="H514" s="58"/>
      <c r="I514" s="58"/>
      <c r="J514" s="58"/>
      <c r="K514" s="58"/>
      <c r="L514" s="58"/>
      <c r="M514" s="58"/>
      <c r="N514" s="58"/>
      <c r="O514" s="58"/>
    </row>
    <row r="515" spans="1:15" ht="15.75" customHeight="1" x14ac:dyDescent="0.2">
      <c r="A515" s="58"/>
      <c r="B515" s="58"/>
      <c r="C515" s="58"/>
      <c r="D515" s="58"/>
      <c r="E515" s="58"/>
      <c r="F515" s="58"/>
      <c r="G515" s="58"/>
      <c r="H515" s="58"/>
      <c r="I515" s="58"/>
      <c r="J515" s="58"/>
      <c r="K515" s="58"/>
      <c r="L515" s="58"/>
      <c r="M515" s="58"/>
      <c r="N515" s="58"/>
      <c r="O515" s="58"/>
    </row>
    <row r="516" spans="1:15" ht="15.75" customHeight="1" x14ac:dyDescent="0.2">
      <c r="A516" s="58"/>
      <c r="B516" s="58"/>
      <c r="C516" s="58"/>
      <c r="D516" s="58"/>
      <c r="E516" s="58"/>
      <c r="F516" s="58"/>
      <c r="G516" s="58"/>
      <c r="H516" s="58"/>
      <c r="I516" s="58"/>
      <c r="J516" s="58"/>
      <c r="K516" s="58"/>
      <c r="L516" s="58"/>
      <c r="M516" s="58"/>
      <c r="N516" s="58"/>
      <c r="O516" s="58"/>
    </row>
    <row r="517" spans="1:15" ht="15.75" customHeight="1" x14ac:dyDescent="0.2">
      <c r="A517" s="58"/>
      <c r="B517" s="58"/>
      <c r="C517" s="58"/>
      <c r="D517" s="58"/>
      <c r="E517" s="58"/>
      <c r="F517" s="58"/>
      <c r="G517" s="58"/>
      <c r="H517" s="58"/>
      <c r="I517" s="58"/>
      <c r="J517" s="58"/>
      <c r="K517" s="58"/>
      <c r="L517" s="58"/>
      <c r="M517" s="58"/>
      <c r="N517" s="58"/>
      <c r="O517" s="58"/>
    </row>
    <row r="518" spans="1:15" ht="15.75" customHeight="1" x14ac:dyDescent="0.2">
      <c r="A518" s="58"/>
      <c r="B518" s="58"/>
      <c r="C518" s="58"/>
      <c r="D518" s="58"/>
      <c r="E518" s="58"/>
      <c r="F518" s="58"/>
      <c r="G518" s="58"/>
      <c r="H518" s="58"/>
      <c r="I518" s="58"/>
      <c r="J518" s="58"/>
      <c r="K518" s="58"/>
      <c r="L518" s="58"/>
      <c r="M518" s="58"/>
      <c r="N518" s="58"/>
      <c r="O518" s="58"/>
    </row>
    <row r="519" spans="1:15" ht="15.75" customHeight="1" x14ac:dyDescent="0.2">
      <c r="A519" s="58"/>
      <c r="B519" s="58"/>
      <c r="C519" s="58"/>
      <c r="D519" s="58"/>
      <c r="E519" s="58"/>
      <c r="F519" s="58"/>
      <c r="G519" s="58"/>
      <c r="H519" s="58"/>
      <c r="I519" s="58"/>
      <c r="J519" s="58"/>
      <c r="K519" s="58"/>
      <c r="L519" s="58"/>
      <c r="M519" s="58"/>
      <c r="N519" s="58"/>
      <c r="O519" s="58"/>
    </row>
    <row r="520" spans="1:15" ht="15.75" customHeight="1" x14ac:dyDescent="0.2">
      <c r="A520" s="58"/>
      <c r="B520" s="58"/>
      <c r="C520" s="58"/>
      <c r="D520" s="58"/>
      <c r="E520" s="58"/>
      <c r="F520" s="58"/>
      <c r="G520" s="58"/>
      <c r="H520" s="58"/>
      <c r="I520" s="58"/>
      <c r="J520" s="58"/>
      <c r="K520" s="58"/>
      <c r="L520" s="58"/>
      <c r="M520" s="58"/>
      <c r="N520" s="58"/>
      <c r="O520" s="58"/>
    </row>
    <row r="521" spans="1:15" ht="15.75" customHeight="1" x14ac:dyDescent="0.2">
      <c r="A521" s="58"/>
      <c r="B521" s="58"/>
      <c r="C521" s="58"/>
      <c r="D521" s="58"/>
      <c r="E521" s="58"/>
      <c r="F521" s="58"/>
      <c r="G521" s="58"/>
      <c r="H521" s="58"/>
      <c r="I521" s="58"/>
      <c r="J521" s="58"/>
      <c r="K521" s="58"/>
      <c r="L521" s="58"/>
      <c r="M521" s="58"/>
      <c r="N521" s="58"/>
      <c r="O521" s="58"/>
    </row>
    <row r="522" spans="1:15" ht="15.75" customHeight="1" x14ac:dyDescent="0.2">
      <c r="A522" s="58"/>
      <c r="B522" s="58"/>
      <c r="C522" s="58"/>
      <c r="D522" s="58"/>
      <c r="E522" s="58"/>
      <c r="F522" s="58"/>
      <c r="G522" s="58"/>
      <c r="H522" s="58"/>
      <c r="I522" s="58"/>
      <c r="J522" s="58"/>
      <c r="K522" s="58"/>
      <c r="L522" s="58"/>
      <c r="M522" s="58"/>
      <c r="N522" s="58"/>
      <c r="O522" s="58"/>
    </row>
    <row r="523" spans="1:15" ht="15.75" customHeight="1" x14ac:dyDescent="0.2">
      <c r="A523" s="58"/>
      <c r="B523" s="58"/>
      <c r="C523" s="58"/>
      <c r="D523" s="58"/>
      <c r="E523" s="58"/>
      <c r="F523" s="58"/>
      <c r="G523" s="58"/>
      <c r="H523" s="58"/>
      <c r="I523" s="58"/>
      <c r="J523" s="58"/>
      <c r="K523" s="58"/>
      <c r="L523" s="58"/>
      <c r="M523" s="58"/>
      <c r="N523" s="58"/>
      <c r="O523" s="58"/>
    </row>
    <row r="524" spans="1:15" ht="15.75" customHeight="1" x14ac:dyDescent="0.2">
      <c r="A524" s="58"/>
      <c r="B524" s="58"/>
      <c r="C524" s="58"/>
      <c r="D524" s="58"/>
      <c r="E524" s="58"/>
      <c r="F524" s="58"/>
      <c r="G524" s="58"/>
      <c r="H524" s="58"/>
      <c r="I524" s="58"/>
      <c r="J524" s="58"/>
      <c r="K524" s="58"/>
      <c r="L524" s="58"/>
      <c r="M524" s="58"/>
      <c r="N524" s="58"/>
      <c r="O524" s="58"/>
    </row>
    <row r="525" spans="1:15" ht="15.75" customHeight="1" x14ac:dyDescent="0.2">
      <c r="A525" s="58"/>
      <c r="B525" s="58"/>
      <c r="C525" s="58"/>
      <c r="D525" s="58"/>
      <c r="E525" s="58"/>
      <c r="F525" s="58"/>
      <c r="G525" s="58"/>
      <c r="H525" s="58"/>
      <c r="I525" s="58"/>
      <c r="J525" s="58"/>
      <c r="K525" s="58"/>
      <c r="L525" s="58"/>
      <c r="M525" s="58"/>
      <c r="N525" s="58"/>
      <c r="O525" s="58"/>
    </row>
    <row r="526" spans="1:15" ht="15.75" customHeight="1" x14ac:dyDescent="0.2">
      <c r="A526" s="58"/>
      <c r="B526" s="58"/>
      <c r="C526" s="58"/>
      <c r="D526" s="58"/>
      <c r="E526" s="58"/>
      <c r="F526" s="58"/>
      <c r="G526" s="58"/>
      <c r="H526" s="58"/>
      <c r="I526" s="58"/>
      <c r="J526" s="58"/>
      <c r="K526" s="58"/>
      <c r="L526" s="58"/>
      <c r="M526" s="58"/>
      <c r="N526" s="58"/>
      <c r="O526" s="58"/>
    </row>
    <row r="527" spans="1:15" ht="15.75" customHeight="1" x14ac:dyDescent="0.2">
      <c r="A527" s="58"/>
      <c r="B527" s="58"/>
      <c r="C527" s="58"/>
      <c r="D527" s="58"/>
      <c r="E527" s="58"/>
      <c r="F527" s="58"/>
      <c r="G527" s="58"/>
      <c r="H527" s="58"/>
      <c r="I527" s="58"/>
      <c r="J527" s="58"/>
      <c r="K527" s="58"/>
      <c r="L527" s="58"/>
      <c r="M527" s="58"/>
      <c r="N527" s="58"/>
      <c r="O527" s="58"/>
    </row>
    <row r="528" spans="1:15" ht="15.75" customHeight="1" x14ac:dyDescent="0.2">
      <c r="A528" s="58"/>
      <c r="B528" s="58"/>
      <c r="C528" s="58"/>
      <c r="D528" s="58"/>
      <c r="E528" s="58"/>
      <c r="F528" s="58"/>
      <c r="G528" s="58"/>
      <c r="H528" s="58"/>
      <c r="I528" s="58"/>
      <c r="J528" s="58"/>
      <c r="K528" s="58"/>
      <c r="L528" s="58"/>
      <c r="M528" s="58"/>
      <c r="N528" s="58"/>
      <c r="O528" s="58"/>
    </row>
    <row r="529" spans="1:15" ht="15.75" customHeight="1" x14ac:dyDescent="0.2">
      <c r="A529" s="58"/>
      <c r="B529" s="58"/>
      <c r="C529" s="58"/>
      <c r="D529" s="58"/>
      <c r="E529" s="58"/>
      <c r="F529" s="58"/>
      <c r="G529" s="58"/>
      <c r="H529" s="58"/>
      <c r="I529" s="58"/>
      <c r="J529" s="58"/>
      <c r="K529" s="58"/>
      <c r="L529" s="58"/>
      <c r="M529" s="58"/>
      <c r="N529" s="58"/>
      <c r="O529" s="58"/>
    </row>
    <row r="530" spans="1:15" ht="15.75" customHeight="1" x14ac:dyDescent="0.2">
      <c r="A530" s="58"/>
      <c r="B530" s="58"/>
      <c r="C530" s="58"/>
      <c r="D530" s="58"/>
      <c r="E530" s="58"/>
      <c r="F530" s="58"/>
      <c r="G530" s="58"/>
      <c r="H530" s="58"/>
      <c r="I530" s="58"/>
      <c r="J530" s="58"/>
      <c r="K530" s="58"/>
      <c r="L530" s="58"/>
      <c r="M530" s="58"/>
      <c r="N530" s="58"/>
      <c r="O530" s="58"/>
    </row>
    <row r="531" spans="1:15" ht="15.75" customHeight="1" x14ac:dyDescent="0.2">
      <c r="A531" s="58"/>
      <c r="B531" s="58"/>
      <c r="C531" s="58"/>
      <c r="D531" s="58"/>
      <c r="E531" s="58"/>
      <c r="F531" s="58"/>
      <c r="G531" s="58"/>
      <c r="H531" s="58"/>
      <c r="I531" s="58"/>
      <c r="J531" s="58"/>
      <c r="K531" s="58"/>
      <c r="L531" s="58"/>
      <c r="M531" s="58"/>
      <c r="N531" s="58"/>
      <c r="O531" s="58"/>
    </row>
    <row r="532" spans="1:15" ht="15.75" customHeight="1" x14ac:dyDescent="0.2">
      <c r="A532" s="58"/>
      <c r="B532" s="58"/>
      <c r="C532" s="58"/>
      <c r="D532" s="58"/>
      <c r="E532" s="58"/>
      <c r="F532" s="58"/>
      <c r="G532" s="58"/>
      <c r="H532" s="58"/>
      <c r="I532" s="58"/>
      <c r="J532" s="58"/>
      <c r="K532" s="58"/>
      <c r="L532" s="58"/>
      <c r="M532" s="58"/>
      <c r="N532" s="58"/>
      <c r="O532" s="58"/>
    </row>
    <row r="533" spans="1:15" ht="15.75" customHeight="1" x14ac:dyDescent="0.2">
      <c r="A533" s="58"/>
      <c r="B533" s="58"/>
      <c r="C533" s="58"/>
      <c r="D533" s="58"/>
      <c r="E533" s="58"/>
      <c r="F533" s="58"/>
      <c r="G533" s="58"/>
      <c r="H533" s="58"/>
      <c r="I533" s="58"/>
      <c r="J533" s="58"/>
      <c r="K533" s="58"/>
      <c r="L533" s="58"/>
      <c r="M533" s="58"/>
      <c r="N533" s="58"/>
      <c r="O533" s="58"/>
    </row>
    <row r="534" spans="1:15" ht="15.75" customHeight="1" x14ac:dyDescent="0.2">
      <c r="A534" s="58"/>
      <c r="B534" s="58"/>
      <c r="C534" s="58"/>
      <c r="D534" s="58"/>
      <c r="E534" s="58"/>
      <c r="F534" s="58"/>
      <c r="G534" s="58"/>
      <c r="H534" s="58"/>
      <c r="I534" s="58"/>
      <c r="J534" s="58"/>
      <c r="K534" s="58"/>
      <c r="L534" s="58"/>
      <c r="M534" s="58"/>
      <c r="N534" s="58"/>
      <c r="O534" s="58"/>
    </row>
    <row r="535" spans="1:15" ht="15.75" customHeight="1" x14ac:dyDescent="0.2">
      <c r="A535" s="58"/>
      <c r="B535" s="58"/>
      <c r="C535" s="58"/>
      <c r="D535" s="58"/>
      <c r="E535" s="58"/>
      <c r="F535" s="58"/>
      <c r="G535" s="58"/>
      <c r="H535" s="58"/>
      <c r="I535" s="58"/>
      <c r="J535" s="58"/>
      <c r="K535" s="58"/>
      <c r="L535" s="58"/>
      <c r="M535" s="58"/>
      <c r="N535" s="58"/>
      <c r="O535" s="58"/>
    </row>
    <row r="536" spans="1:15" ht="15.75" customHeight="1" x14ac:dyDescent="0.2">
      <c r="A536" s="58"/>
      <c r="B536" s="58"/>
      <c r="C536" s="58"/>
      <c r="D536" s="58"/>
      <c r="E536" s="58"/>
      <c r="F536" s="58"/>
      <c r="G536" s="58"/>
      <c r="H536" s="58"/>
      <c r="I536" s="58"/>
      <c r="J536" s="58"/>
      <c r="K536" s="58"/>
      <c r="L536" s="58"/>
      <c r="M536" s="58"/>
      <c r="N536" s="58"/>
      <c r="O536" s="58"/>
    </row>
    <row r="537" spans="1:15" ht="15.75" customHeight="1" x14ac:dyDescent="0.2">
      <c r="A537" s="58"/>
      <c r="B537" s="58"/>
      <c r="C537" s="58"/>
      <c r="D537" s="58"/>
      <c r="E537" s="58"/>
      <c r="F537" s="58"/>
      <c r="G537" s="58"/>
      <c r="H537" s="58"/>
      <c r="I537" s="58"/>
      <c r="J537" s="58"/>
      <c r="K537" s="58"/>
      <c r="L537" s="58"/>
      <c r="M537" s="58"/>
      <c r="N537" s="58"/>
      <c r="O537" s="58"/>
    </row>
    <row r="538" spans="1:15" ht="15.75" customHeight="1" x14ac:dyDescent="0.2">
      <c r="A538" s="58"/>
      <c r="B538" s="58"/>
      <c r="C538" s="58"/>
      <c r="D538" s="58"/>
      <c r="E538" s="58"/>
      <c r="F538" s="58"/>
      <c r="G538" s="58"/>
      <c r="H538" s="58"/>
      <c r="I538" s="58"/>
      <c r="J538" s="58"/>
      <c r="K538" s="58"/>
      <c r="L538" s="58"/>
      <c r="M538" s="58"/>
      <c r="N538" s="58"/>
      <c r="O538" s="58"/>
    </row>
    <row r="539" spans="1:15" ht="15.75" customHeight="1" x14ac:dyDescent="0.2">
      <c r="A539" s="58"/>
      <c r="B539" s="58"/>
      <c r="C539" s="58"/>
      <c r="D539" s="58"/>
      <c r="E539" s="58"/>
      <c r="F539" s="58"/>
      <c r="G539" s="58"/>
      <c r="H539" s="58"/>
      <c r="I539" s="58"/>
      <c r="J539" s="58"/>
      <c r="K539" s="58"/>
      <c r="L539" s="58"/>
      <c r="M539" s="58"/>
      <c r="N539" s="58"/>
      <c r="O539" s="58"/>
    </row>
    <row r="540" spans="1:15" ht="15.75" customHeight="1" x14ac:dyDescent="0.2">
      <c r="A540" s="58"/>
      <c r="B540" s="58"/>
      <c r="C540" s="58"/>
      <c r="D540" s="58"/>
      <c r="E540" s="58"/>
      <c r="F540" s="58"/>
      <c r="G540" s="58"/>
      <c r="H540" s="58"/>
      <c r="I540" s="58"/>
      <c r="J540" s="58"/>
      <c r="K540" s="58"/>
      <c r="L540" s="58"/>
      <c r="M540" s="58"/>
      <c r="N540" s="58"/>
      <c r="O540" s="58"/>
    </row>
    <row r="541" spans="1:15" ht="15.75" customHeight="1" x14ac:dyDescent="0.2">
      <c r="A541" s="58"/>
      <c r="B541" s="58"/>
      <c r="C541" s="58"/>
      <c r="D541" s="58"/>
      <c r="E541" s="58"/>
      <c r="F541" s="58"/>
      <c r="G541" s="58"/>
      <c r="H541" s="58"/>
      <c r="I541" s="58"/>
      <c r="J541" s="58"/>
      <c r="K541" s="58"/>
      <c r="L541" s="58"/>
      <c r="M541" s="58"/>
      <c r="N541" s="58"/>
      <c r="O541" s="58"/>
    </row>
    <row r="542" spans="1:15" ht="15.75" customHeight="1" x14ac:dyDescent="0.2">
      <c r="A542" s="58"/>
      <c r="B542" s="58"/>
      <c r="C542" s="58"/>
      <c r="D542" s="58"/>
      <c r="E542" s="58"/>
      <c r="F542" s="58"/>
      <c r="G542" s="58"/>
      <c r="H542" s="58"/>
      <c r="I542" s="58"/>
      <c r="J542" s="58"/>
      <c r="K542" s="58"/>
      <c r="L542" s="58"/>
      <c r="M542" s="58"/>
      <c r="N542" s="58"/>
      <c r="O542" s="58"/>
    </row>
    <row r="543" spans="1:15" ht="15.75" customHeight="1" x14ac:dyDescent="0.2">
      <c r="A543" s="58"/>
      <c r="B543" s="58"/>
      <c r="C543" s="58"/>
      <c r="D543" s="58"/>
      <c r="E543" s="58"/>
      <c r="F543" s="58"/>
      <c r="G543" s="58"/>
      <c r="H543" s="58"/>
      <c r="I543" s="58"/>
      <c r="J543" s="58"/>
      <c r="K543" s="58"/>
      <c r="L543" s="58"/>
      <c r="M543" s="58"/>
      <c r="N543" s="58"/>
      <c r="O543" s="58"/>
    </row>
    <row r="544" spans="1:15" ht="15.75" customHeight="1" x14ac:dyDescent="0.2">
      <c r="A544" s="58"/>
      <c r="B544" s="58"/>
      <c r="C544" s="58"/>
      <c r="D544" s="58"/>
      <c r="E544" s="58"/>
      <c r="F544" s="58"/>
      <c r="G544" s="58"/>
      <c r="H544" s="58"/>
      <c r="I544" s="58"/>
      <c r="J544" s="58"/>
      <c r="K544" s="58"/>
      <c r="L544" s="58"/>
      <c r="M544" s="58"/>
      <c r="N544" s="58"/>
      <c r="O544" s="58"/>
    </row>
    <row r="545" spans="1:15" ht="15.75" customHeight="1" x14ac:dyDescent="0.2">
      <c r="A545" s="58"/>
      <c r="B545" s="58"/>
      <c r="C545" s="58"/>
      <c r="D545" s="58"/>
      <c r="E545" s="58"/>
      <c r="F545" s="58"/>
      <c r="G545" s="58"/>
      <c r="H545" s="58"/>
      <c r="I545" s="58"/>
      <c r="J545" s="58"/>
      <c r="K545" s="58"/>
      <c r="L545" s="58"/>
      <c r="M545" s="58"/>
      <c r="N545" s="58"/>
      <c r="O545" s="58"/>
    </row>
    <row r="546" spans="1:15" ht="15.75" customHeight="1" x14ac:dyDescent="0.2">
      <c r="A546" s="58"/>
      <c r="B546" s="58"/>
      <c r="C546" s="58"/>
      <c r="D546" s="58"/>
      <c r="E546" s="58"/>
      <c r="F546" s="58"/>
      <c r="G546" s="58"/>
      <c r="H546" s="58"/>
      <c r="I546" s="58"/>
      <c r="J546" s="58"/>
      <c r="K546" s="58"/>
      <c r="L546" s="58"/>
      <c r="M546" s="58"/>
      <c r="N546" s="58"/>
      <c r="O546" s="58"/>
    </row>
    <row r="547" spans="1:15" ht="15.75" customHeight="1" x14ac:dyDescent="0.2">
      <c r="A547" s="58"/>
      <c r="B547" s="58"/>
      <c r="C547" s="58"/>
      <c r="D547" s="58"/>
      <c r="E547" s="58"/>
      <c r="F547" s="58"/>
      <c r="G547" s="58"/>
      <c r="H547" s="58"/>
      <c r="I547" s="58"/>
      <c r="J547" s="58"/>
      <c r="K547" s="58"/>
      <c r="L547" s="58"/>
      <c r="M547" s="58"/>
      <c r="N547" s="58"/>
      <c r="O547" s="58"/>
    </row>
    <row r="548" spans="1:15" ht="15.75" customHeight="1" x14ac:dyDescent="0.2">
      <c r="A548" s="58"/>
      <c r="B548" s="58"/>
      <c r="C548" s="58"/>
      <c r="D548" s="58"/>
      <c r="E548" s="58"/>
      <c r="F548" s="58"/>
      <c r="G548" s="58"/>
      <c r="H548" s="58"/>
      <c r="I548" s="58"/>
      <c r="J548" s="58"/>
      <c r="K548" s="58"/>
      <c r="L548" s="58"/>
      <c r="M548" s="58"/>
      <c r="N548" s="58"/>
      <c r="O548" s="58"/>
    </row>
    <row r="549" spans="1:15" ht="15.75" customHeight="1" x14ac:dyDescent="0.2">
      <c r="A549" s="58"/>
      <c r="B549" s="58"/>
      <c r="C549" s="58"/>
      <c r="D549" s="58"/>
      <c r="E549" s="58"/>
      <c r="F549" s="58"/>
      <c r="G549" s="58"/>
      <c r="H549" s="58"/>
      <c r="I549" s="58"/>
      <c r="J549" s="58"/>
      <c r="K549" s="58"/>
      <c r="L549" s="58"/>
      <c r="M549" s="58"/>
      <c r="N549" s="58"/>
      <c r="O549" s="58"/>
    </row>
    <row r="550" spans="1:15" ht="15.75" customHeight="1" x14ac:dyDescent="0.2">
      <c r="A550" s="58"/>
      <c r="B550" s="58"/>
      <c r="C550" s="58"/>
      <c r="D550" s="58"/>
      <c r="E550" s="58"/>
      <c r="F550" s="58"/>
      <c r="G550" s="58"/>
      <c r="H550" s="58"/>
      <c r="I550" s="58"/>
      <c r="J550" s="58"/>
      <c r="K550" s="58"/>
      <c r="L550" s="58"/>
      <c r="M550" s="58"/>
      <c r="N550" s="58"/>
      <c r="O550" s="58"/>
    </row>
    <row r="551" spans="1:15" ht="15.75" customHeight="1" x14ac:dyDescent="0.2">
      <c r="A551" s="58"/>
      <c r="B551" s="58"/>
      <c r="C551" s="58"/>
      <c r="D551" s="58"/>
      <c r="E551" s="58"/>
      <c r="F551" s="58"/>
      <c r="G551" s="58"/>
      <c r="H551" s="58"/>
      <c r="I551" s="58"/>
      <c r="J551" s="58"/>
      <c r="K551" s="58"/>
      <c r="L551" s="58"/>
      <c r="M551" s="58"/>
      <c r="N551" s="58"/>
      <c r="O551" s="58"/>
    </row>
    <row r="552" spans="1:15" ht="15.75" customHeight="1" x14ac:dyDescent="0.2">
      <c r="A552" s="58"/>
      <c r="B552" s="58"/>
      <c r="C552" s="58"/>
      <c r="D552" s="58"/>
      <c r="E552" s="58"/>
      <c r="F552" s="58"/>
      <c r="G552" s="58"/>
      <c r="H552" s="58"/>
      <c r="I552" s="58"/>
      <c r="J552" s="58"/>
      <c r="K552" s="58"/>
      <c r="L552" s="58"/>
      <c r="M552" s="58"/>
      <c r="N552" s="58"/>
      <c r="O552" s="58"/>
    </row>
    <row r="553" spans="1:15" ht="15.75" customHeight="1" x14ac:dyDescent="0.2">
      <c r="A553" s="58"/>
      <c r="B553" s="58"/>
      <c r="C553" s="58"/>
      <c r="D553" s="58"/>
      <c r="E553" s="58"/>
      <c r="F553" s="58"/>
      <c r="G553" s="58"/>
      <c r="H553" s="58"/>
      <c r="I553" s="58"/>
      <c r="J553" s="58"/>
      <c r="K553" s="58"/>
      <c r="L553" s="58"/>
      <c r="M553" s="58"/>
      <c r="N553" s="58"/>
      <c r="O553" s="58"/>
    </row>
    <row r="554" spans="1:15" ht="15.75" customHeight="1" x14ac:dyDescent="0.2">
      <c r="A554" s="58"/>
      <c r="B554" s="58"/>
      <c r="C554" s="58"/>
      <c r="D554" s="58"/>
      <c r="E554" s="58"/>
      <c r="F554" s="58"/>
      <c r="G554" s="58"/>
      <c r="H554" s="58"/>
      <c r="I554" s="58"/>
      <c r="J554" s="58"/>
      <c r="K554" s="58"/>
      <c r="L554" s="58"/>
      <c r="M554" s="58"/>
      <c r="N554" s="58"/>
      <c r="O554" s="58"/>
    </row>
    <row r="555" spans="1:15" ht="15.75" customHeight="1" x14ac:dyDescent="0.2">
      <c r="A555" s="58"/>
      <c r="B555" s="58"/>
      <c r="C555" s="58"/>
      <c r="D555" s="58"/>
      <c r="E555" s="58"/>
      <c r="F555" s="58"/>
      <c r="G555" s="58"/>
      <c r="H555" s="58"/>
      <c r="I555" s="58"/>
      <c r="J555" s="58"/>
      <c r="K555" s="58"/>
      <c r="L555" s="58"/>
      <c r="M555" s="58"/>
      <c r="N555" s="58"/>
      <c r="O555" s="58"/>
    </row>
    <row r="556" spans="1:15" ht="15.75" customHeight="1" x14ac:dyDescent="0.2">
      <c r="A556" s="58"/>
      <c r="B556" s="58"/>
      <c r="C556" s="58"/>
      <c r="D556" s="58"/>
      <c r="E556" s="58"/>
      <c r="F556" s="58"/>
      <c r="G556" s="58"/>
      <c r="H556" s="58"/>
      <c r="I556" s="58"/>
      <c r="J556" s="58"/>
      <c r="K556" s="58"/>
      <c r="L556" s="58"/>
      <c r="M556" s="58"/>
      <c r="N556" s="58"/>
      <c r="O556" s="58"/>
    </row>
    <row r="557" spans="1:15" ht="15.75" customHeight="1" x14ac:dyDescent="0.2">
      <c r="A557" s="58"/>
      <c r="B557" s="58"/>
      <c r="C557" s="58"/>
      <c r="D557" s="58"/>
      <c r="E557" s="58"/>
      <c r="F557" s="58"/>
      <c r="G557" s="58"/>
      <c r="H557" s="58"/>
      <c r="I557" s="58"/>
      <c r="J557" s="58"/>
      <c r="K557" s="58"/>
      <c r="L557" s="58"/>
      <c r="M557" s="58"/>
      <c r="N557" s="58"/>
      <c r="O557" s="58"/>
    </row>
    <row r="558" spans="1:15" ht="15.75" customHeight="1" x14ac:dyDescent="0.2">
      <c r="A558" s="58"/>
      <c r="B558" s="58"/>
      <c r="C558" s="58"/>
      <c r="D558" s="58"/>
      <c r="E558" s="58"/>
      <c r="F558" s="58"/>
      <c r="G558" s="58"/>
      <c r="H558" s="58"/>
      <c r="I558" s="58"/>
      <c r="J558" s="58"/>
      <c r="K558" s="58"/>
      <c r="L558" s="58"/>
      <c r="M558" s="58"/>
      <c r="N558" s="58"/>
      <c r="O558" s="58"/>
    </row>
    <row r="559" spans="1:15" ht="15.75" customHeight="1" x14ac:dyDescent="0.2">
      <c r="A559" s="58"/>
      <c r="B559" s="58"/>
      <c r="C559" s="58"/>
      <c r="D559" s="58"/>
      <c r="E559" s="58"/>
      <c r="F559" s="58"/>
      <c r="G559" s="58"/>
      <c r="H559" s="58"/>
      <c r="I559" s="58"/>
      <c r="J559" s="58"/>
      <c r="K559" s="58"/>
      <c r="L559" s="58"/>
      <c r="M559" s="58"/>
      <c r="N559" s="58"/>
      <c r="O559" s="58"/>
    </row>
    <row r="560" spans="1:15" ht="15.75" customHeight="1" x14ac:dyDescent="0.2">
      <c r="A560" s="58"/>
      <c r="B560" s="58"/>
      <c r="C560" s="58"/>
      <c r="D560" s="58"/>
      <c r="E560" s="58"/>
      <c r="F560" s="58"/>
      <c r="G560" s="58"/>
      <c r="H560" s="58"/>
      <c r="I560" s="58"/>
      <c r="J560" s="58"/>
      <c r="K560" s="58"/>
      <c r="L560" s="58"/>
      <c r="M560" s="58"/>
      <c r="N560" s="58"/>
      <c r="O560" s="58"/>
    </row>
    <row r="561" spans="1:15" ht="15.75" customHeight="1" x14ac:dyDescent="0.2">
      <c r="A561" s="58"/>
      <c r="B561" s="58"/>
      <c r="C561" s="58"/>
      <c r="D561" s="58"/>
      <c r="E561" s="58"/>
      <c r="F561" s="58"/>
      <c r="G561" s="58"/>
      <c r="H561" s="58"/>
      <c r="I561" s="58"/>
      <c r="J561" s="58"/>
      <c r="K561" s="58"/>
      <c r="L561" s="58"/>
      <c r="M561" s="58"/>
      <c r="N561" s="58"/>
      <c r="O561" s="58"/>
    </row>
    <row r="562" spans="1:15" ht="15.75" customHeight="1" x14ac:dyDescent="0.2">
      <c r="A562" s="58"/>
      <c r="B562" s="58"/>
      <c r="C562" s="58"/>
      <c r="D562" s="58"/>
      <c r="E562" s="58"/>
      <c r="F562" s="58"/>
      <c r="G562" s="58"/>
      <c r="H562" s="58"/>
      <c r="I562" s="58"/>
      <c r="J562" s="58"/>
      <c r="K562" s="58"/>
      <c r="L562" s="58"/>
      <c r="M562" s="58"/>
      <c r="N562" s="58"/>
      <c r="O562" s="58"/>
    </row>
    <row r="563" spans="1:15" ht="15.75" customHeight="1" x14ac:dyDescent="0.2">
      <c r="A563" s="58"/>
      <c r="B563" s="58"/>
      <c r="C563" s="58"/>
      <c r="D563" s="58"/>
      <c r="E563" s="58"/>
      <c r="F563" s="58"/>
      <c r="G563" s="58"/>
      <c r="H563" s="58"/>
      <c r="I563" s="58"/>
      <c r="J563" s="58"/>
      <c r="K563" s="58"/>
      <c r="L563" s="58"/>
      <c r="M563" s="58"/>
      <c r="N563" s="58"/>
      <c r="O563" s="58"/>
    </row>
    <row r="564" spans="1:15" ht="15.75" customHeight="1" x14ac:dyDescent="0.2">
      <c r="A564" s="58"/>
      <c r="B564" s="58"/>
      <c r="C564" s="58"/>
      <c r="D564" s="58"/>
      <c r="E564" s="58"/>
      <c r="F564" s="58"/>
      <c r="G564" s="58"/>
      <c r="H564" s="58"/>
      <c r="I564" s="58"/>
      <c r="J564" s="58"/>
      <c r="K564" s="58"/>
      <c r="L564" s="58"/>
      <c r="M564" s="58"/>
      <c r="N564" s="58"/>
      <c r="O564" s="58"/>
    </row>
    <row r="565" spans="1:15" ht="15.75" customHeight="1" x14ac:dyDescent="0.2">
      <c r="A565" s="58"/>
      <c r="B565" s="58"/>
      <c r="C565" s="58"/>
      <c r="D565" s="58"/>
      <c r="E565" s="58"/>
      <c r="F565" s="58"/>
      <c r="G565" s="58"/>
      <c r="H565" s="58"/>
      <c r="I565" s="58"/>
      <c r="J565" s="58"/>
      <c r="K565" s="58"/>
      <c r="L565" s="58"/>
      <c r="M565" s="58"/>
      <c r="N565" s="58"/>
      <c r="O565" s="58"/>
    </row>
    <row r="566" spans="1:15" ht="15.75" customHeight="1" x14ac:dyDescent="0.2">
      <c r="A566" s="58"/>
      <c r="B566" s="58"/>
      <c r="C566" s="58"/>
      <c r="D566" s="58"/>
      <c r="E566" s="58"/>
      <c r="F566" s="58"/>
      <c r="G566" s="58"/>
      <c r="H566" s="58"/>
      <c r="I566" s="58"/>
      <c r="J566" s="58"/>
      <c r="K566" s="58"/>
      <c r="L566" s="58"/>
      <c r="M566" s="58"/>
      <c r="N566" s="58"/>
      <c r="O566" s="58"/>
    </row>
    <row r="567" spans="1:15" ht="15.75" customHeight="1" x14ac:dyDescent="0.2">
      <c r="A567" s="58"/>
      <c r="B567" s="58"/>
      <c r="C567" s="58"/>
      <c r="D567" s="58"/>
      <c r="E567" s="58"/>
      <c r="F567" s="58"/>
      <c r="G567" s="58"/>
      <c r="H567" s="58"/>
      <c r="I567" s="58"/>
      <c r="J567" s="58"/>
      <c r="K567" s="58"/>
      <c r="L567" s="58"/>
      <c r="M567" s="58"/>
      <c r="N567" s="58"/>
      <c r="O567" s="58"/>
    </row>
    <row r="568" spans="1:15" ht="15.75" customHeight="1" x14ac:dyDescent="0.2">
      <c r="A568" s="58"/>
      <c r="B568" s="58"/>
      <c r="C568" s="58"/>
      <c r="D568" s="58"/>
      <c r="E568" s="58"/>
      <c r="F568" s="58"/>
      <c r="G568" s="58"/>
      <c r="H568" s="58"/>
      <c r="I568" s="58"/>
      <c r="J568" s="58"/>
      <c r="K568" s="58"/>
      <c r="L568" s="58"/>
      <c r="M568" s="58"/>
      <c r="N568" s="58"/>
      <c r="O568" s="58"/>
    </row>
    <row r="569" spans="1:15" ht="15.75" customHeight="1" x14ac:dyDescent="0.2">
      <c r="A569" s="58"/>
      <c r="B569" s="58"/>
      <c r="C569" s="58"/>
      <c r="D569" s="58"/>
      <c r="E569" s="58"/>
      <c r="F569" s="58"/>
      <c r="G569" s="58"/>
      <c r="H569" s="58"/>
      <c r="I569" s="58"/>
      <c r="J569" s="58"/>
      <c r="K569" s="58"/>
      <c r="L569" s="58"/>
      <c r="M569" s="58"/>
      <c r="N569" s="58"/>
      <c r="O569" s="58"/>
    </row>
    <row r="570" spans="1:15" ht="15.75" customHeight="1" x14ac:dyDescent="0.2">
      <c r="A570" s="58"/>
      <c r="B570" s="58"/>
      <c r="C570" s="58"/>
      <c r="D570" s="58"/>
      <c r="E570" s="58"/>
      <c r="F570" s="58"/>
      <c r="G570" s="58"/>
      <c r="H570" s="58"/>
      <c r="I570" s="58"/>
      <c r="J570" s="58"/>
      <c r="K570" s="58"/>
      <c r="L570" s="58"/>
      <c r="M570" s="58"/>
      <c r="N570" s="58"/>
      <c r="O570" s="58"/>
    </row>
    <row r="571" spans="1:15" ht="15.75" customHeight="1" x14ac:dyDescent="0.2">
      <c r="A571" s="58"/>
      <c r="B571" s="58"/>
      <c r="C571" s="58"/>
      <c r="D571" s="58"/>
      <c r="E571" s="58"/>
      <c r="F571" s="58"/>
      <c r="G571" s="58"/>
      <c r="H571" s="58"/>
      <c r="I571" s="58"/>
      <c r="J571" s="58"/>
      <c r="K571" s="58"/>
      <c r="L571" s="58"/>
      <c r="M571" s="58"/>
      <c r="N571" s="58"/>
      <c r="O571" s="58"/>
    </row>
    <row r="572" spans="1:15" ht="15.75" customHeight="1" x14ac:dyDescent="0.2">
      <c r="A572" s="58"/>
      <c r="B572" s="58"/>
      <c r="C572" s="58"/>
      <c r="D572" s="58"/>
      <c r="E572" s="58"/>
      <c r="F572" s="58"/>
      <c r="G572" s="58"/>
      <c r="H572" s="58"/>
      <c r="I572" s="58"/>
      <c r="J572" s="58"/>
      <c r="K572" s="58"/>
      <c r="L572" s="58"/>
      <c r="M572" s="58"/>
      <c r="N572" s="58"/>
      <c r="O572" s="58"/>
    </row>
    <row r="573" spans="1:15" ht="15.75" customHeight="1" x14ac:dyDescent="0.2">
      <c r="A573" s="58"/>
      <c r="B573" s="58"/>
      <c r="C573" s="58"/>
      <c r="D573" s="58"/>
      <c r="E573" s="58"/>
      <c r="F573" s="58"/>
      <c r="G573" s="58"/>
      <c r="H573" s="58"/>
      <c r="I573" s="58"/>
      <c r="J573" s="58"/>
      <c r="K573" s="58"/>
      <c r="L573" s="58"/>
      <c r="M573" s="58"/>
      <c r="N573" s="58"/>
      <c r="O573" s="58"/>
    </row>
    <row r="574" spans="1:15" ht="15.75" customHeight="1" x14ac:dyDescent="0.2">
      <c r="A574" s="58"/>
      <c r="B574" s="58"/>
      <c r="C574" s="58"/>
      <c r="D574" s="58"/>
      <c r="E574" s="58"/>
      <c r="F574" s="58"/>
      <c r="G574" s="58"/>
      <c r="H574" s="58"/>
      <c r="I574" s="58"/>
      <c r="J574" s="58"/>
      <c r="K574" s="58"/>
      <c r="L574" s="58"/>
      <c r="M574" s="58"/>
      <c r="N574" s="58"/>
      <c r="O574" s="58"/>
    </row>
    <row r="575" spans="1:15" ht="15.75" customHeight="1" x14ac:dyDescent="0.2">
      <c r="A575" s="58"/>
      <c r="B575" s="58"/>
      <c r="C575" s="58"/>
      <c r="D575" s="58"/>
      <c r="E575" s="58"/>
      <c r="F575" s="58"/>
      <c r="G575" s="58"/>
      <c r="H575" s="58"/>
      <c r="I575" s="58"/>
      <c r="J575" s="58"/>
      <c r="K575" s="58"/>
      <c r="L575" s="58"/>
      <c r="M575" s="58"/>
      <c r="N575" s="58"/>
      <c r="O575" s="58"/>
    </row>
    <row r="576" spans="1:15" ht="15.75" customHeight="1" x14ac:dyDescent="0.2">
      <c r="A576" s="58"/>
      <c r="B576" s="58"/>
      <c r="C576" s="58"/>
      <c r="D576" s="58"/>
      <c r="E576" s="58"/>
      <c r="F576" s="58"/>
      <c r="G576" s="58"/>
      <c r="H576" s="58"/>
      <c r="I576" s="58"/>
      <c r="J576" s="58"/>
      <c r="K576" s="58"/>
      <c r="L576" s="58"/>
      <c r="M576" s="58"/>
      <c r="N576" s="58"/>
      <c r="O576" s="58"/>
    </row>
    <row r="577" spans="1:15" ht="15.75" customHeight="1" x14ac:dyDescent="0.2">
      <c r="A577" s="58"/>
      <c r="B577" s="58"/>
      <c r="C577" s="58"/>
      <c r="D577" s="58"/>
      <c r="E577" s="58"/>
      <c r="F577" s="58"/>
      <c r="G577" s="58"/>
      <c r="H577" s="58"/>
      <c r="I577" s="58"/>
      <c r="J577" s="58"/>
      <c r="K577" s="58"/>
      <c r="L577" s="58"/>
      <c r="M577" s="58"/>
      <c r="N577" s="58"/>
      <c r="O577" s="58"/>
    </row>
    <row r="578" spans="1:15" ht="15.75" customHeight="1" x14ac:dyDescent="0.2">
      <c r="A578" s="58"/>
      <c r="B578" s="58"/>
      <c r="C578" s="58"/>
      <c r="D578" s="58"/>
      <c r="E578" s="58"/>
      <c r="F578" s="58"/>
      <c r="G578" s="58"/>
      <c r="H578" s="58"/>
      <c r="I578" s="58"/>
      <c r="J578" s="58"/>
      <c r="K578" s="58"/>
      <c r="L578" s="58"/>
      <c r="M578" s="58"/>
      <c r="N578" s="58"/>
      <c r="O578" s="58"/>
    </row>
    <row r="579" spans="1:15" ht="15.75" customHeight="1" x14ac:dyDescent="0.2">
      <c r="A579" s="58"/>
      <c r="B579" s="58"/>
      <c r="C579" s="58"/>
      <c r="D579" s="58"/>
      <c r="E579" s="58"/>
      <c r="F579" s="58"/>
      <c r="G579" s="58"/>
      <c r="H579" s="58"/>
      <c r="I579" s="58"/>
      <c r="J579" s="58"/>
      <c r="K579" s="58"/>
      <c r="L579" s="58"/>
      <c r="M579" s="58"/>
      <c r="N579" s="58"/>
      <c r="O579" s="58"/>
    </row>
    <row r="580" spans="1:15" ht="15.75" customHeight="1" x14ac:dyDescent="0.2">
      <c r="A580" s="58"/>
      <c r="B580" s="58"/>
      <c r="C580" s="58"/>
      <c r="D580" s="58"/>
      <c r="E580" s="58"/>
      <c r="F580" s="58"/>
      <c r="G580" s="58"/>
      <c r="H580" s="58"/>
      <c r="I580" s="58"/>
      <c r="J580" s="58"/>
      <c r="K580" s="58"/>
      <c r="L580" s="58"/>
      <c r="M580" s="58"/>
      <c r="N580" s="58"/>
      <c r="O580" s="58"/>
    </row>
    <row r="581" spans="1:15" ht="15.75" customHeight="1" x14ac:dyDescent="0.2">
      <c r="A581" s="58"/>
      <c r="B581" s="58"/>
      <c r="C581" s="58"/>
      <c r="D581" s="58"/>
      <c r="E581" s="58"/>
      <c r="F581" s="58"/>
      <c r="G581" s="58"/>
      <c r="H581" s="58"/>
      <c r="I581" s="58"/>
      <c r="J581" s="58"/>
      <c r="K581" s="58"/>
      <c r="L581" s="58"/>
      <c r="M581" s="58"/>
      <c r="N581" s="58"/>
      <c r="O581" s="58"/>
    </row>
    <row r="582" spans="1:15" ht="15.75" customHeight="1" x14ac:dyDescent="0.2">
      <c r="A582" s="58"/>
      <c r="B582" s="58"/>
      <c r="C582" s="58"/>
      <c r="D582" s="58"/>
      <c r="E582" s="58"/>
      <c r="F582" s="58"/>
      <c r="G582" s="58"/>
      <c r="H582" s="58"/>
      <c r="I582" s="58"/>
      <c r="J582" s="58"/>
      <c r="K582" s="58"/>
      <c r="L582" s="58"/>
      <c r="M582" s="58"/>
      <c r="N582" s="58"/>
      <c r="O582" s="58"/>
    </row>
    <row r="583" spans="1:15" ht="15.75" customHeight="1" x14ac:dyDescent="0.2">
      <c r="A583" s="58"/>
      <c r="B583" s="58"/>
      <c r="C583" s="58"/>
      <c r="D583" s="58"/>
      <c r="E583" s="58"/>
      <c r="F583" s="58"/>
      <c r="G583" s="58"/>
      <c r="H583" s="58"/>
      <c r="I583" s="58"/>
      <c r="J583" s="58"/>
      <c r="K583" s="58"/>
      <c r="L583" s="58"/>
      <c r="M583" s="58"/>
      <c r="N583" s="58"/>
      <c r="O583" s="58"/>
    </row>
    <row r="584" spans="1:15" ht="15.75" customHeight="1" x14ac:dyDescent="0.2">
      <c r="A584" s="58"/>
      <c r="B584" s="58"/>
      <c r="C584" s="58"/>
      <c r="D584" s="58"/>
      <c r="E584" s="58"/>
      <c r="F584" s="58"/>
      <c r="G584" s="58"/>
      <c r="H584" s="58"/>
      <c r="I584" s="58"/>
      <c r="J584" s="58"/>
      <c r="K584" s="58"/>
      <c r="L584" s="58"/>
      <c r="M584" s="58"/>
      <c r="N584" s="58"/>
      <c r="O584" s="58"/>
    </row>
    <row r="585" spans="1:15" ht="15.75" customHeight="1" x14ac:dyDescent="0.2">
      <c r="A585" s="58"/>
      <c r="B585" s="58"/>
      <c r="C585" s="58"/>
      <c r="D585" s="58"/>
      <c r="E585" s="58"/>
      <c r="F585" s="58"/>
      <c r="G585" s="58"/>
      <c r="H585" s="58"/>
      <c r="I585" s="58"/>
      <c r="J585" s="58"/>
      <c r="K585" s="58"/>
      <c r="L585" s="58"/>
      <c r="M585" s="58"/>
      <c r="N585" s="58"/>
      <c r="O585" s="58"/>
    </row>
    <row r="586" spans="1:15" ht="15.75" customHeight="1" x14ac:dyDescent="0.2">
      <c r="A586" s="58"/>
      <c r="B586" s="58"/>
      <c r="C586" s="58"/>
      <c r="D586" s="58"/>
      <c r="E586" s="58"/>
      <c r="F586" s="58"/>
      <c r="G586" s="58"/>
      <c r="H586" s="58"/>
      <c r="I586" s="58"/>
      <c r="J586" s="58"/>
      <c r="K586" s="58"/>
      <c r="L586" s="58"/>
      <c r="M586" s="58"/>
      <c r="N586" s="58"/>
      <c r="O586" s="58"/>
    </row>
    <row r="587" spans="1:15" ht="15.75" customHeight="1" x14ac:dyDescent="0.2">
      <c r="A587" s="58"/>
      <c r="B587" s="58"/>
      <c r="C587" s="58"/>
      <c r="D587" s="58"/>
      <c r="E587" s="58"/>
      <c r="F587" s="58"/>
      <c r="G587" s="58"/>
      <c r="H587" s="58"/>
      <c r="I587" s="58"/>
      <c r="J587" s="58"/>
      <c r="K587" s="58"/>
      <c r="L587" s="58"/>
      <c r="M587" s="58"/>
      <c r="N587" s="58"/>
      <c r="O587" s="58"/>
    </row>
    <row r="588" spans="1:15" ht="15.75" customHeight="1" x14ac:dyDescent="0.2">
      <c r="A588" s="58"/>
      <c r="B588" s="58"/>
      <c r="C588" s="58"/>
      <c r="D588" s="58"/>
      <c r="E588" s="58"/>
      <c r="F588" s="58"/>
      <c r="G588" s="58"/>
      <c r="H588" s="58"/>
      <c r="I588" s="58"/>
      <c r="J588" s="58"/>
      <c r="K588" s="58"/>
      <c r="L588" s="58"/>
      <c r="M588" s="58"/>
      <c r="N588" s="58"/>
      <c r="O588" s="58"/>
    </row>
    <row r="589" spans="1:15" ht="15.75" customHeight="1" x14ac:dyDescent="0.2">
      <c r="A589" s="58"/>
      <c r="B589" s="58"/>
      <c r="C589" s="58"/>
      <c r="D589" s="58"/>
      <c r="E589" s="58"/>
      <c r="F589" s="58"/>
      <c r="G589" s="58"/>
      <c r="H589" s="58"/>
      <c r="I589" s="58"/>
      <c r="J589" s="58"/>
      <c r="K589" s="58"/>
      <c r="L589" s="58"/>
      <c r="M589" s="58"/>
      <c r="N589" s="58"/>
      <c r="O589" s="58"/>
    </row>
    <row r="590" spans="1:15" ht="15.75" customHeight="1" x14ac:dyDescent="0.2">
      <c r="A590" s="58"/>
      <c r="B590" s="58"/>
      <c r="C590" s="58"/>
      <c r="D590" s="58"/>
      <c r="E590" s="58"/>
      <c r="F590" s="58"/>
      <c r="G590" s="58"/>
      <c r="H590" s="58"/>
      <c r="I590" s="58"/>
      <c r="J590" s="58"/>
      <c r="K590" s="58"/>
      <c r="L590" s="58"/>
      <c r="M590" s="58"/>
      <c r="N590" s="58"/>
      <c r="O590" s="58"/>
    </row>
    <row r="591" spans="1:15" ht="15.75" customHeight="1" x14ac:dyDescent="0.2">
      <c r="A591" s="58"/>
      <c r="B591" s="58"/>
      <c r="C591" s="58"/>
      <c r="D591" s="58"/>
      <c r="E591" s="58"/>
      <c r="F591" s="58"/>
      <c r="G591" s="58"/>
      <c r="H591" s="58"/>
      <c r="I591" s="58"/>
      <c r="J591" s="58"/>
      <c r="K591" s="58"/>
      <c r="L591" s="58"/>
      <c r="M591" s="58"/>
      <c r="N591" s="58"/>
      <c r="O591" s="58"/>
    </row>
    <row r="592" spans="1:15" ht="15.75" customHeight="1" x14ac:dyDescent="0.2">
      <c r="A592" s="58"/>
      <c r="B592" s="58"/>
      <c r="C592" s="58"/>
      <c r="D592" s="58"/>
      <c r="E592" s="58"/>
      <c r="F592" s="58"/>
      <c r="G592" s="58"/>
      <c r="H592" s="58"/>
      <c r="I592" s="58"/>
      <c r="J592" s="58"/>
      <c r="K592" s="58"/>
      <c r="L592" s="58"/>
      <c r="M592" s="58"/>
      <c r="N592" s="58"/>
      <c r="O592" s="58"/>
    </row>
    <row r="593" spans="1:15" ht="15.75" customHeight="1" x14ac:dyDescent="0.2">
      <c r="A593" s="58"/>
      <c r="B593" s="58"/>
      <c r="C593" s="58"/>
      <c r="D593" s="58"/>
      <c r="E593" s="58"/>
      <c r="F593" s="58"/>
      <c r="G593" s="58"/>
      <c r="H593" s="58"/>
      <c r="I593" s="58"/>
      <c r="J593" s="58"/>
      <c r="K593" s="58"/>
      <c r="L593" s="58"/>
      <c r="M593" s="58"/>
      <c r="N593" s="58"/>
      <c r="O593" s="58"/>
    </row>
    <row r="594" spans="1:15" ht="15.75" customHeight="1" x14ac:dyDescent="0.2">
      <c r="A594" s="58"/>
      <c r="B594" s="58"/>
      <c r="C594" s="58"/>
      <c r="D594" s="58"/>
      <c r="E594" s="58"/>
      <c r="F594" s="58"/>
      <c r="G594" s="58"/>
      <c r="H594" s="58"/>
      <c r="I594" s="58"/>
      <c r="J594" s="58"/>
      <c r="K594" s="58"/>
      <c r="L594" s="58"/>
      <c r="M594" s="58"/>
      <c r="N594" s="58"/>
      <c r="O594" s="58"/>
    </row>
    <row r="595" spans="1:15" ht="15.75" customHeight="1" x14ac:dyDescent="0.2">
      <c r="A595" s="58"/>
      <c r="B595" s="58"/>
      <c r="C595" s="58"/>
      <c r="D595" s="58"/>
      <c r="E595" s="58"/>
      <c r="F595" s="58"/>
      <c r="G595" s="58"/>
      <c r="H595" s="58"/>
      <c r="I595" s="58"/>
      <c r="J595" s="58"/>
      <c r="K595" s="58"/>
      <c r="L595" s="58"/>
      <c r="M595" s="58"/>
      <c r="N595" s="58"/>
      <c r="O595" s="58"/>
    </row>
    <row r="596" spans="1:15" ht="15.75" customHeight="1" x14ac:dyDescent="0.2">
      <c r="A596" s="58"/>
      <c r="B596" s="58"/>
      <c r="C596" s="58"/>
      <c r="D596" s="58"/>
      <c r="E596" s="58"/>
      <c r="F596" s="58"/>
      <c r="G596" s="58"/>
      <c r="H596" s="58"/>
      <c r="I596" s="58"/>
      <c r="J596" s="58"/>
      <c r="K596" s="58"/>
      <c r="L596" s="58"/>
      <c r="M596" s="58"/>
      <c r="N596" s="58"/>
      <c r="O596" s="58"/>
    </row>
    <row r="597" spans="1:15" ht="15.75" customHeight="1" x14ac:dyDescent="0.2">
      <c r="A597" s="58"/>
      <c r="B597" s="58"/>
      <c r="C597" s="58"/>
      <c r="D597" s="58"/>
      <c r="E597" s="58"/>
      <c r="F597" s="58"/>
      <c r="G597" s="58"/>
      <c r="H597" s="58"/>
      <c r="I597" s="58"/>
      <c r="J597" s="58"/>
      <c r="K597" s="58"/>
      <c r="L597" s="58"/>
      <c r="M597" s="58"/>
      <c r="N597" s="58"/>
      <c r="O597" s="58"/>
    </row>
    <row r="598" spans="1:15" ht="15.75" customHeight="1" x14ac:dyDescent="0.2">
      <c r="A598" s="58"/>
      <c r="B598" s="58"/>
      <c r="C598" s="58"/>
      <c r="D598" s="58"/>
      <c r="E598" s="58"/>
      <c r="F598" s="58"/>
      <c r="G598" s="58"/>
      <c r="H598" s="58"/>
      <c r="I598" s="58"/>
      <c r="J598" s="58"/>
      <c r="K598" s="58"/>
      <c r="L598" s="58"/>
      <c r="M598" s="58"/>
      <c r="N598" s="58"/>
      <c r="O598" s="58"/>
    </row>
    <row r="599" spans="1:15" ht="15.75" customHeight="1" x14ac:dyDescent="0.2">
      <c r="A599" s="58"/>
      <c r="B599" s="58"/>
      <c r="C599" s="58"/>
      <c r="D599" s="58"/>
      <c r="E599" s="58"/>
      <c r="F599" s="58"/>
      <c r="G599" s="58"/>
      <c r="H599" s="58"/>
      <c r="I599" s="58"/>
      <c r="J599" s="58"/>
      <c r="K599" s="58"/>
      <c r="L599" s="58"/>
      <c r="M599" s="58"/>
      <c r="N599" s="58"/>
      <c r="O599" s="58"/>
    </row>
    <row r="600" spans="1:15" ht="15.75" customHeight="1" x14ac:dyDescent="0.2">
      <c r="A600" s="58"/>
      <c r="B600" s="58"/>
      <c r="C600" s="58"/>
      <c r="D600" s="58"/>
      <c r="E600" s="58"/>
      <c r="F600" s="58"/>
      <c r="G600" s="58"/>
      <c r="H600" s="58"/>
      <c r="I600" s="58"/>
      <c r="J600" s="58"/>
      <c r="K600" s="58"/>
      <c r="L600" s="58"/>
      <c r="M600" s="58"/>
      <c r="N600" s="58"/>
      <c r="O600" s="58"/>
    </row>
    <row r="601" spans="1:15" ht="15.75" customHeight="1" x14ac:dyDescent="0.2">
      <c r="A601" s="58"/>
      <c r="B601" s="58"/>
      <c r="C601" s="58"/>
      <c r="D601" s="58"/>
      <c r="E601" s="58"/>
      <c r="F601" s="58"/>
      <c r="G601" s="58"/>
      <c r="H601" s="58"/>
      <c r="I601" s="58"/>
      <c r="J601" s="58"/>
      <c r="K601" s="58"/>
      <c r="L601" s="58"/>
      <c r="M601" s="58"/>
      <c r="N601" s="58"/>
      <c r="O601" s="58"/>
    </row>
    <row r="602" spans="1:15" ht="15.75" customHeight="1" x14ac:dyDescent="0.2">
      <c r="A602" s="58"/>
      <c r="B602" s="58"/>
      <c r="C602" s="58"/>
      <c r="D602" s="58"/>
      <c r="E602" s="58"/>
      <c r="F602" s="58"/>
      <c r="G602" s="58"/>
      <c r="H602" s="58"/>
      <c r="I602" s="58"/>
      <c r="J602" s="58"/>
      <c r="K602" s="58"/>
      <c r="L602" s="58"/>
      <c r="M602" s="58"/>
      <c r="N602" s="58"/>
      <c r="O602" s="58"/>
    </row>
    <row r="603" spans="1:15" ht="15.75" customHeight="1" x14ac:dyDescent="0.2">
      <c r="A603" s="58"/>
      <c r="B603" s="58"/>
      <c r="C603" s="58"/>
      <c r="D603" s="58"/>
      <c r="E603" s="58"/>
      <c r="F603" s="58"/>
      <c r="G603" s="58"/>
      <c r="H603" s="58"/>
      <c r="I603" s="58"/>
      <c r="J603" s="58"/>
      <c r="K603" s="58"/>
      <c r="L603" s="58"/>
      <c r="M603" s="58"/>
      <c r="N603" s="58"/>
      <c r="O603" s="58"/>
    </row>
    <row r="604" spans="1:15" ht="15.75" customHeight="1" x14ac:dyDescent="0.2">
      <c r="A604" s="58"/>
      <c r="B604" s="58"/>
      <c r="C604" s="58"/>
      <c r="D604" s="58"/>
      <c r="E604" s="58"/>
      <c r="F604" s="58"/>
      <c r="G604" s="58"/>
      <c r="H604" s="58"/>
      <c r="I604" s="58"/>
      <c r="J604" s="58"/>
      <c r="K604" s="58"/>
      <c r="L604" s="58"/>
      <c r="M604" s="58"/>
      <c r="N604" s="58"/>
      <c r="O604" s="58"/>
    </row>
    <row r="605" spans="1:15" ht="15.75" customHeight="1" x14ac:dyDescent="0.2">
      <c r="A605" s="58"/>
      <c r="B605" s="58"/>
      <c r="C605" s="58"/>
      <c r="D605" s="58"/>
      <c r="E605" s="58"/>
      <c r="F605" s="58"/>
      <c r="G605" s="58"/>
      <c r="H605" s="58"/>
      <c r="I605" s="58"/>
      <c r="J605" s="58"/>
      <c r="K605" s="58"/>
      <c r="L605" s="58"/>
      <c r="M605" s="58"/>
      <c r="N605" s="58"/>
      <c r="O605" s="58"/>
    </row>
    <row r="606" spans="1:15" ht="15.75" customHeight="1" x14ac:dyDescent="0.2">
      <c r="A606" s="58"/>
      <c r="B606" s="58"/>
      <c r="C606" s="58"/>
      <c r="D606" s="58"/>
      <c r="E606" s="58"/>
      <c r="F606" s="58"/>
      <c r="G606" s="58"/>
      <c r="H606" s="58"/>
      <c r="I606" s="58"/>
      <c r="J606" s="58"/>
      <c r="K606" s="58"/>
      <c r="L606" s="58"/>
      <c r="M606" s="58"/>
      <c r="N606" s="58"/>
      <c r="O606" s="58"/>
    </row>
    <row r="607" spans="1:15" ht="15.75" customHeight="1" x14ac:dyDescent="0.2">
      <c r="A607" s="58"/>
      <c r="B607" s="58"/>
      <c r="C607" s="58"/>
      <c r="D607" s="58"/>
      <c r="E607" s="58"/>
      <c r="F607" s="58"/>
      <c r="G607" s="58"/>
      <c r="H607" s="58"/>
      <c r="I607" s="58"/>
      <c r="J607" s="58"/>
      <c r="K607" s="58"/>
      <c r="L607" s="58"/>
      <c r="M607" s="58"/>
      <c r="N607" s="58"/>
      <c r="O607" s="58"/>
    </row>
    <row r="608" spans="1:15" ht="15.75" customHeight="1" x14ac:dyDescent="0.2">
      <c r="A608" s="58"/>
      <c r="B608" s="58"/>
      <c r="C608" s="58"/>
      <c r="D608" s="58"/>
      <c r="E608" s="58"/>
      <c r="F608" s="58"/>
      <c r="G608" s="58"/>
      <c r="H608" s="58"/>
      <c r="I608" s="58"/>
      <c r="J608" s="58"/>
      <c r="K608" s="58"/>
      <c r="L608" s="58"/>
      <c r="M608" s="58"/>
      <c r="N608" s="58"/>
      <c r="O608" s="58"/>
    </row>
    <row r="609" spans="1:15" ht="15.75" customHeight="1" x14ac:dyDescent="0.2">
      <c r="A609" s="58"/>
      <c r="B609" s="58"/>
      <c r="C609" s="58"/>
      <c r="D609" s="58"/>
      <c r="E609" s="58"/>
      <c r="F609" s="58"/>
      <c r="G609" s="58"/>
      <c r="H609" s="58"/>
      <c r="I609" s="58"/>
      <c r="J609" s="58"/>
      <c r="K609" s="58"/>
      <c r="L609" s="58"/>
      <c r="M609" s="58"/>
      <c r="N609" s="58"/>
      <c r="O609" s="58"/>
    </row>
    <row r="610" spans="1:15" ht="15.75" customHeight="1" x14ac:dyDescent="0.2">
      <c r="A610" s="58"/>
      <c r="B610" s="58"/>
      <c r="C610" s="58"/>
      <c r="D610" s="58"/>
      <c r="E610" s="58"/>
      <c r="F610" s="58"/>
      <c r="G610" s="58"/>
      <c r="H610" s="58"/>
      <c r="I610" s="58"/>
      <c r="J610" s="58"/>
      <c r="K610" s="58"/>
      <c r="L610" s="58"/>
      <c r="M610" s="58"/>
      <c r="N610" s="58"/>
      <c r="O610" s="58"/>
    </row>
    <row r="611" spans="1:15" ht="15.75" customHeight="1" x14ac:dyDescent="0.2">
      <c r="A611" s="58"/>
      <c r="B611" s="58"/>
      <c r="C611" s="58"/>
      <c r="D611" s="58"/>
      <c r="E611" s="58"/>
      <c r="F611" s="58"/>
      <c r="G611" s="58"/>
      <c r="H611" s="58"/>
      <c r="I611" s="58"/>
      <c r="J611" s="58"/>
      <c r="K611" s="58"/>
      <c r="L611" s="58"/>
      <c r="M611" s="58"/>
      <c r="N611" s="58"/>
      <c r="O611" s="58"/>
    </row>
    <row r="612" spans="1:15" ht="15.75" customHeight="1" x14ac:dyDescent="0.2">
      <c r="A612" s="58"/>
      <c r="B612" s="58"/>
      <c r="C612" s="58"/>
      <c r="D612" s="58"/>
      <c r="E612" s="58"/>
      <c r="F612" s="58"/>
      <c r="G612" s="58"/>
      <c r="H612" s="58"/>
      <c r="I612" s="58"/>
      <c r="J612" s="58"/>
      <c r="K612" s="58"/>
      <c r="L612" s="58"/>
      <c r="M612" s="58"/>
      <c r="N612" s="58"/>
      <c r="O612" s="58"/>
    </row>
    <row r="613" spans="1:15" ht="15.75" customHeight="1" x14ac:dyDescent="0.2">
      <c r="A613" s="58"/>
      <c r="B613" s="58"/>
      <c r="C613" s="58"/>
      <c r="D613" s="58"/>
      <c r="E613" s="58"/>
      <c r="F613" s="58"/>
      <c r="G613" s="58"/>
      <c r="H613" s="58"/>
      <c r="I613" s="58"/>
      <c r="J613" s="58"/>
      <c r="K613" s="58"/>
      <c r="L613" s="58"/>
      <c r="M613" s="58"/>
      <c r="N613" s="58"/>
      <c r="O613" s="58"/>
    </row>
    <row r="614" spans="1:15" ht="15.75" customHeight="1" x14ac:dyDescent="0.2">
      <c r="A614" s="58"/>
      <c r="B614" s="58"/>
      <c r="C614" s="58"/>
      <c r="D614" s="58"/>
      <c r="E614" s="58"/>
      <c r="F614" s="58"/>
      <c r="G614" s="58"/>
      <c r="H614" s="58"/>
      <c r="I614" s="58"/>
      <c r="J614" s="58"/>
      <c r="K614" s="58"/>
      <c r="L614" s="58"/>
      <c r="M614" s="58"/>
      <c r="N614" s="58"/>
      <c r="O614" s="58"/>
    </row>
    <row r="615" spans="1:15" ht="15.75" customHeight="1" x14ac:dyDescent="0.2">
      <c r="A615" s="58"/>
      <c r="B615" s="58"/>
      <c r="C615" s="58"/>
      <c r="D615" s="58"/>
      <c r="E615" s="58"/>
      <c r="F615" s="58"/>
      <c r="G615" s="58"/>
      <c r="H615" s="58"/>
      <c r="I615" s="58"/>
      <c r="J615" s="58"/>
      <c r="K615" s="58"/>
      <c r="L615" s="58"/>
      <c r="M615" s="58"/>
      <c r="N615" s="58"/>
      <c r="O615" s="58"/>
    </row>
    <row r="616" spans="1:15" ht="15.75" customHeight="1" x14ac:dyDescent="0.2">
      <c r="A616" s="58"/>
      <c r="B616" s="58"/>
      <c r="C616" s="58"/>
      <c r="D616" s="58"/>
      <c r="E616" s="58"/>
      <c r="F616" s="58"/>
      <c r="G616" s="58"/>
      <c r="H616" s="58"/>
      <c r="I616" s="58"/>
      <c r="J616" s="58"/>
      <c r="K616" s="58"/>
      <c r="L616" s="58"/>
      <c r="M616" s="58"/>
      <c r="N616" s="58"/>
      <c r="O616" s="58"/>
    </row>
    <row r="617" spans="1:15" ht="15.75" customHeight="1" x14ac:dyDescent="0.2">
      <c r="A617" s="58"/>
      <c r="B617" s="58"/>
      <c r="C617" s="58"/>
      <c r="D617" s="58"/>
      <c r="E617" s="58"/>
      <c r="F617" s="58"/>
      <c r="G617" s="58"/>
      <c r="H617" s="58"/>
      <c r="I617" s="58"/>
      <c r="J617" s="58"/>
      <c r="K617" s="58"/>
      <c r="L617" s="58"/>
      <c r="M617" s="58"/>
      <c r="N617" s="58"/>
      <c r="O617" s="58"/>
    </row>
    <row r="618" spans="1:15" ht="15.75" customHeight="1" x14ac:dyDescent="0.2">
      <c r="A618" s="58"/>
      <c r="B618" s="58"/>
      <c r="C618" s="58"/>
      <c r="D618" s="58"/>
      <c r="E618" s="58"/>
      <c r="F618" s="58"/>
      <c r="G618" s="58"/>
      <c r="H618" s="58"/>
      <c r="I618" s="58"/>
      <c r="J618" s="58"/>
      <c r="K618" s="58"/>
      <c r="L618" s="58"/>
      <c r="M618" s="58"/>
      <c r="N618" s="58"/>
      <c r="O618" s="58"/>
    </row>
    <row r="619" spans="1:15" ht="15.75" customHeight="1" x14ac:dyDescent="0.2">
      <c r="A619" s="58"/>
      <c r="B619" s="58"/>
      <c r="C619" s="58"/>
      <c r="D619" s="58"/>
      <c r="E619" s="58"/>
      <c r="F619" s="58"/>
      <c r="G619" s="58"/>
      <c r="H619" s="58"/>
      <c r="I619" s="58"/>
      <c r="J619" s="58"/>
      <c r="K619" s="58"/>
      <c r="L619" s="58"/>
      <c r="M619" s="58"/>
      <c r="N619" s="58"/>
      <c r="O619" s="58"/>
    </row>
    <row r="620" spans="1:15" ht="15.75" customHeight="1" x14ac:dyDescent="0.2">
      <c r="A620" s="58"/>
      <c r="B620" s="58"/>
      <c r="C620" s="58"/>
      <c r="D620" s="58"/>
      <c r="E620" s="58"/>
      <c r="F620" s="58"/>
      <c r="G620" s="58"/>
      <c r="H620" s="58"/>
      <c r="I620" s="58"/>
      <c r="J620" s="58"/>
      <c r="K620" s="58"/>
      <c r="L620" s="58"/>
      <c r="M620" s="58"/>
      <c r="N620" s="58"/>
      <c r="O620" s="58"/>
    </row>
    <row r="621" spans="1:15" ht="15.75" customHeight="1" x14ac:dyDescent="0.2">
      <c r="A621" s="58"/>
      <c r="B621" s="58"/>
      <c r="C621" s="58"/>
      <c r="D621" s="58"/>
      <c r="E621" s="58"/>
      <c r="F621" s="58"/>
      <c r="G621" s="58"/>
      <c r="H621" s="58"/>
      <c r="I621" s="58"/>
      <c r="J621" s="58"/>
      <c r="K621" s="58"/>
      <c r="L621" s="58"/>
      <c r="M621" s="58"/>
      <c r="N621" s="58"/>
      <c r="O621" s="58"/>
    </row>
    <row r="622" spans="1:15" ht="15.75" customHeight="1" x14ac:dyDescent="0.2">
      <c r="A622" s="58"/>
      <c r="B622" s="58"/>
      <c r="C622" s="58"/>
      <c r="D622" s="58"/>
      <c r="E622" s="58"/>
      <c r="F622" s="58"/>
      <c r="G622" s="58"/>
      <c r="H622" s="58"/>
      <c r="I622" s="58"/>
      <c r="J622" s="58"/>
      <c r="K622" s="58"/>
      <c r="L622" s="58"/>
      <c r="M622" s="58"/>
      <c r="N622" s="58"/>
      <c r="O622" s="58"/>
    </row>
    <row r="623" spans="1:15" ht="15.75" customHeight="1" x14ac:dyDescent="0.2">
      <c r="A623" s="58"/>
      <c r="B623" s="58"/>
      <c r="C623" s="58"/>
      <c r="D623" s="58"/>
      <c r="E623" s="58"/>
      <c r="F623" s="58"/>
      <c r="G623" s="58"/>
      <c r="H623" s="58"/>
      <c r="I623" s="58"/>
      <c r="J623" s="58"/>
      <c r="K623" s="58"/>
      <c r="L623" s="58"/>
      <c r="M623" s="58"/>
      <c r="N623" s="58"/>
      <c r="O623" s="58"/>
    </row>
    <row r="624" spans="1:15" ht="15.75" customHeight="1" x14ac:dyDescent="0.2">
      <c r="A624" s="58"/>
      <c r="B624" s="58"/>
      <c r="C624" s="58"/>
      <c r="D624" s="58"/>
      <c r="E624" s="58"/>
      <c r="F624" s="58"/>
      <c r="G624" s="58"/>
      <c r="H624" s="58"/>
      <c r="I624" s="58"/>
      <c r="J624" s="58"/>
      <c r="K624" s="58"/>
      <c r="L624" s="58"/>
      <c r="M624" s="58"/>
      <c r="N624" s="58"/>
      <c r="O624" s="58"/>
    </row>
    <row r="625" spans="1:15" ht="15.75" customHeight="1" x14ac:dyDescent="0.2">
      <c r="A625" s="58"/>
      <c r="B625" s="58"/>
      <c r="C625" s="58"/>
      <c r="D625" s="58"/>
      <c r="E625" s="58"/>
      <c r="F625" s="58"/>
      <c r="G625" s="58"/>
      <c r="H625" s="58"/>
      <c r="I625" s="58"/>
      <c r="J625" s="58"/>
      <c r="K625" s="58"/>
      <c r="L625" s="58"/>
      <c r="M625" s="58"/>
      <c r="N625" s="58"/>
      <c r="O625" s="58"/>
    </row>
    <row r="626" spans="1:15" ht="15.75" customHeight="1" x14ac:dyDescent="0.2">
      <c r="A626" s="58"/>
      <c r="B626" s="58"/>
      <c r="C626" s="58"/>
      <c r="D626" s="58"/>
      <c r="E626" s="58"/>
      <c r="F626" s="58"/>
      <c r="G626" s="58"/>
      <c r="H626" s="58"/>
      <c r="I626" s="58"/>
      <c r="J626" s="58"/>
      <c r="K626" s="58"/>
      <c r="L626" s="58"/>
      <c r="M626" s="58"/>
      <c r="N626" s="58"/>
      <c r="O626" s="58"/>
    </row>
    <row r="627" spans="1:15" ht="15.75" customHeight="1" x14ac:dyDescent="0.2">
      <c r="A627" s="58"/>
      <c r="B627" s="58"/>
      <c r="C627" s="58"/>
      <c r="D627" s="58"/>
      <c r="E627" s="58"/>
      <c r="F627" s="58"/>
      <c r="G627" s="58"/>
      <c r="H627" s="58"/>
      <c r="I627" s="58"/>
      <c r="J627" s="58"/>
      <c r="K627" s="58"/>
      <c r="L627" s="58"/>
      <c r="M627" s="58"/>
      <c r="N627" s="58"/>
      <c r="O627" s="58"/>
    </row>
    <row r="628" spans="1:15" ht="15.75" customHeight="1" x14ac:dyDescent="0.2">
      <c r="A628" s="58"/>
      <c r="B628" s="58"/>
      <c r="C628" s="58"/>
      <c r="D628" s="58"/>
      <c r="E628" s="58"/>
      <c r="F628" s="58"/>
      <c r="G628" s="58"/>
      <c r="H628" s="58"/>
      <c r="I628" s="58"/>
      <c r="J628" s="58"/>
      <c r="K628" s="58"/>
      <c r="L628" s="58"/>
      <c r="M628" s="58"/>
      <c r="N628" s="58"/>
      <c r="O628" s="58"/>
    </row>
    <row r="629" spans="1:15" ht="15.75" customHeight="1" x14ac:dyDescent="0.2">
      <c r="A629" s="58"/>
      <c r="B629" s="58"/>
      <c r="C629" s="58"/>
      <c r="D629" s="58"/>
      <c r="E629" s="58"/>
      <c r="F629" s="58"/>
      <c r="G629" s="58"/>
      <c r="H629" s="58"/>
      <c r="I629" s="58"/>
      <c r="J629" s="58"/>
      <c r="K629" s="58"/>
      <c r="L629" s="58"/>
      <c r="M629" s="58"/>
      <c r="N629" s="58"/>
      <c r="O629" s="58"/>
    </row>
    <row r="630" spans="1:15" ht="15.75" customHeight="1" x14ac:dyDescent="0.2">
      <c r="A630" s="58"/>
      <c r="B630" s="58"/>
      <c r="C630" s="58"/>
      <c r="D630" s="58"/>
      <c r="E630" s="58"/>
      <c r="F630" s="58"/>
      <c r="G630" s="58"/>
      <c r="H630" s="58"/>
      <c r="I630" s="58"/>
      <c r="J630" s="58"/>
      <c r="K630" s="58"/>
      <c r="L630" s="58"/>
      <c r="M630" s="58"/>
      <c r="N630" s="58"/>
      <c r="O630" s="58"/>
    </row>
    <row r="631" spans="1:15" ht="15.75" customHeight="1" x14ac:dyDescent="0.2">
      <c r="A631" s="58"/>
      <c r="B631" s="58"/>
      <c r="C631" s="58"/>
      <c r="D631" s="58"/>
      <c r="E631" s="58"/>
      <c r="F631" s="58"/>
      <c r="G631" s="58"/>
      <c r="H631" s="58"/>
      <c r="I631" s="58"/>
      <c r="J631" s="58"/>
      <c r="K631" s="58"/>
      <c r="L631" s="58"/>
      <c r="M631" s="58"/>
      <c r="N631" s="58"/>
      <c r="O631" s="58"/>
    </row>
    <row r="632" spans="1:15" ht="15.75" customHeight="1" x14ac:dyDescent="0.2">
      <c r="A632" s="58"/>
      <c r="B632" s="58"/>
      <c r="C632" s="58"/>
      <c r="D632" s="58"/>
      <c r="E632" s="58"/>
      <c r="F632" s="58"/>
      <c r="G632" s="58"/>
      <c r="H632" s="58"/>
      <c r="I632" s="58"/>
      <c r="J632" s="58"/>
      <c r="K632" s="58"/>
      <c r="L632" s="58"/>
      <c r="M632" s="58"/>
      <c r="N632" s="58"/>
      <c r="O632" s="58"/>
    </row>
    <row r="633" spans="1:15" ht="15.75" customHeight="1" x14ac:dyDescent="0.2">
      <c r="A633" s="58"/>
      <c r="B633" s="58"/>
      <c r="C633" s="58"/>
      <c r="D633" s="58"/>
      <c r="E633" s="58"/>
      <c r="F633" s="58"/>
      <c r="G633" s="58"/>
      <c r="H633" s="58"/>
      <c r="I633" s="58"/>
      <c r="J633" s="58"/>
      <c r="K633" s="58"/>
      <c r="L633" s="58"/>
      <c r="M633" s="58"/>
      <c r="N633" s="58"/>
      <c r="O633" s="58"/>
    </row>
    <row r="634" spans="1:15" ht="15.75" customHeight="1" x14ac:dyDescent="0.2">
      <c r="A634" s="58"/>
      <c r="B634" s="58"/>
      <c r="C634" s="58"/>
      <c r="D634" s="58"/>
      <c r="E634" s="58"/>
      <c r="F634" s="58"/>
      <c r="G634" s="58"/>
      <c r="H634" s="58"/>
      <c r="I634" s="58"/>
      <c r="J634" s="58"/>
      <c r="K634" s="58"/>
      <c r="L634" s="58"/>
      <c r="M634" s="58"/>
      <c r="N634" s="58"/>
      <c r="O634" s="58"/>
    </row>
    <row r="635" spans="1:15" ht="15.75" customHeight="1" x14ac:dyDescent="0.2">
      <c r="A635" s="58"/>
      <c r="B635" s="58"/>
      <c r="C635" s="58"/>
      <c r="D635" s="58"/>
      <c r="E635" s="58"/>
      <c r="F635" s="58"/>
      <c r="G635" s="58"/>
      <c r="H635" s="58"/>
      <c r="I635" s="58"/>
      <c r="J635" s="58"/>
      <c r="K635" s="58"/>
      <c r="L635" s="58"/>
      <c r="M635" s="58"/>
      <c r="N635" s="58"/>
      <c r="O635" s="58"/>
    </row>
    <row r="636" spans="1:15" ht="15.75" customHeight="1" x14ac:dyDescent="0.2">
      <c r="A636" s="58"/>
      <c r="B636" s="58"/>
      <c r="C636" s="58"/>
      <c r="D636" s="58"/>
      <c r="E636" s="58"/>
      <c r="F636" s="58"/>
      <c r="G636" s="58"/>
      <c r="H636" s="58"/>
      <c r="I636" s="58"/>
      <c r="J636" s="58"/>
      <c r="K636" s="58"/>
      <c r="L636" s="58"/>
      <c r="M636" s="58"/>
      <c r="N636" s="58"/>
      <c r="O636" s="58"/>
    </row>
    <row r="637" spans="1:15" ht="15.75" customHeight="1" x14ac:dyDescent="0.2">
      <c r="A637" s="58"/>
      <c r="B637" s="58"/>
      <c r="C637" s="58"/>
      <c r="D637" s="58"/>
      <c r="E637" s="58"/>
      <c r="F637" s="58"/>
      <c r="G637" s="58"/>
      <c r="H637" s="58"/>
      <c r="I637" s="58"/>
      <c r="J637" s="58"/>
      <c r="K637" s="58"/>
      <c r="L637" s="58"/>
      <c r="M637" s="58"/>
      <c r="N637" s="58"/>
      <c r="O637" s="58"/>
    </row>
    <row r="638" spans="1:15" ht="15.75" customHeight="1" x14ac:dyDescent="0.2">
      <c r="A638" s="58"/>
      <c r="B638" s="58"/>
      <c r="C638" s="58"/>
      <c r="D638" s="58"/>
      <c r="E638" s="58"/>
      <c r="F638" s="58"/>
      <c r="G638" s="58"/>
      <c r="H638" s="58"/>
      <c r="I638" s="58"/>
      <c r="J638" s="58"/>
      <c r="K638" s="58"/>
      <c r="L638" s="58"/>
      <c r="M638" s="58"/>
      <c r="N638" s="58"/>
      <c r="O638" s="58"/>
    </row>
    <row r="639" spans="1:15" ht="15.75" customHeight="1" x14ac:dyDescent="0.2">
      <c r="A639" s="58"/>
      <c r="B639" s="58"/>
      <c r="C639" s="58"/>
      <c r="D639" s="58"/>
      <c r="E639" s="58"/>
      <c r="F639" s="58"/>
      <c r="G639" s="58"/>
      <c r="H639" s="58"/>
      <c r="I639" s="58"/>
      <c r="J639" s="58"/>
      <c r="K639" s="58"/>
      <c r="L639" s="58"/>
      <c r="M639" s="58"/>
      <c r="N639" s="58"/>
      <c r="O639" s="58"/>
    </row>
    <row r="640" spans="1:15" ht="15.75" customHeight="1" x14ac:dyDescent="0.2">
      <c r="A640" s="58"/>
      <c r="B640" s="58"/>
      <c r="C640" s="58"/>
      <c r="D640" s="58"/>
      <c r="E640" s="58"/>
      <c r="F640" s="58"/>
      <c r="G640" s="58"/>
      <c r="H640" s="58"/>
      <c r="I640" s="58"/>
      <c r="J640" s="58"/>
      <c r="K640" s="58"/>
      <c r="L640" s="58"/>
      <c r="M640" s="58"/>
      <c r="N640" s="58"/>
      <c r="O640" s="58"/>
    </row>
    <row r="641" spans="1:15" ht="15.75" customHeight="1" x14ac:dyDescent="0.2">
      <c r="A641" s="58"/>
      <c r="B641" s="58"/>
      <c r="C641" s="58"/>
      <c r="D641" s="58"/>
      <c r="E641" s="58"/>
      <c r="F641" s="58"/>
      <c r="G641" s="58"/>
      <c r="H641" s="58"/>
      <c r="I641" s="58"/>
      <c r="J641" s="58"/>
      <c r="K641" s="58"/>
      <c r="L641" s="58"/>
      <c r="M641" s="58"/>
      <c r="N641" s="58"/>
      <c r="O641" s="58"/>
    </row>
    <row r="642" spans="1:15" ht="15.75" customHeight="1" x14ac:dyDescent="0.2">
      <c r="A642" s="58"/>
      <c r="B642" s="58"/>
      <c r="C642" s="58"/>
      <c r="D642" s="58"/>
      <c r="E642" s="58"/>
      <c r="F642" s="58"/>
      <c r="G642" s="58"/>
      <c r="H642" s="58"/>
      <c r="I642" s="58"/>
      <c r="J642" s="58"/>
      <c r="K642" s="58"/>
      <c r="L642" s="58"/>
      <c r="M642" s="58"/>
      <c r="N642" s="58"/>
      <c r="O642" s="58"/>
    </row>
    <row r="643" spans="1:15" ht="15.75" customHeight="1" x14ac:dyDescent="0.2">
      <c r="A643" s="58"/>
      <c r="B643" s="58"/>
      <c r="C643" s="58"/>
      <c r="D643" s="58"/>
      <c r="E643" s="58"/>
      <c r="F643" s="58"/>
      <c r="G643" s="58"/>
      <c r="H643" s="58"/>
      <c r="I643" s="58"/>
      <c r="J643" s="58"/>
      <c r="K643" s="58"/>
      <c r="L643" s="58"/>
      <c r="M643" s="58"/>
      <c r="N643" s="58"/>
      <c r="O643" s="58"/>
    </row>
    <row r="644" spans="1:15" ht="15.75" customHeight="1" x14ac:dyDescent="0.2">
      <c r="A644" s="58"/>
      <c r="B644" s="58"/>
      <c r="C644" s="58"/>
      <c r="D644" s="58"/>
      <c r="E644" s="58"/>
      <c r="F644" s="58"/>
      <c r="G644" s="58"/>
      <c r="H644" s="58"/>
      <c r="I644" s="58"/>
      <c r="J644" s="58"/>
      <c r="K644" s="58"/>
      <c r="L644" s="58"/>
      <c r="M644" s="58"/>
      <c r="N644" s="58"/>
      <c r="O644" s="58"/>
    </row>
    <row r="645" spans="1:15" ht="15.75" customHeight="1" x14ac:dyDescent="0.2">
      <c r="A645" s="58"/>
      <c r="B645" s="58"/>
      <c r="C645" s="58"/>
      <c r="D645" s="58"/>
      <c r="E645" s="58"/>
      <c r="F645" s="58"/>
      <c r="G645" s="58"/>
      <c r="H645" s="58"/>
      <c r="I645" s="58"/>
      <c r="J645" s="58"/>
      <c r="K645" s="58"/>
      <c r="L645" s="58"/>
      <c r="M645" s="58"/>
      <c r="N645" s="58"/>
      <c r="O645" s="58"/>
    </row>
    <row r="646" spans="1:15" ht="15.75" customHeight="1" x14ac:dyDescent="0.2">
      <c r="A646" s="58"/>
      <c r="B646" s="58"/>
      <c r="C646" s="58"/>
      <c r="D646" s="58"/>
      <c r="E646" s="58"/>
      <c r="F646" s="58"/>
      <c r="G646" s="58"/>
      <c r="H646" s="58"/>
      <c r="I646" s="58"/>
      <c r="J646" s="58"/>
      <c r="K646" s="58"/>
      <c r="L646" s="58"/>
      <c r="M646" s="58"/>
      <c r="N646" s="58"/>
      <c r="O646" s="58"/>
    </row>
    <row r="647" spans="1:15" ht="15.75" customHeight="1" x14ac:dyDescent="0.2">
      <c r="A647" s="58"/>
      <c r="B647" s="58"/>
      <c r="C647" s="58"/>
      <c r="D647" s="58"/>
      <c r="E647" s="58"/>
      <c r="F647" s="58"/>
      <c r="G647" s="58"/>
      <c r="H647" s="58"/>
      <c r="I647" s="58"/>
      <c r="J647" s="58"/>
      <c r="K647" s="58"/>
      <c r="L647" s="58"/>
      <c r="M647" s="58"/>
      <c r="N647" s="58"/>
      <c r="O647" s="58"/>
    </row>
    <row r="648" spans="1:15" ht="15.75" customHeight="1" x14ac:dyDescent="0.2">
      <c r="A648" s="58"/>
      <c r="B648" s="58"/>
      <c r="C648" s="58"/>
      <c r="D648" s="58"/>
      <c r="E648" s="58"/>
      <c r="F648" s="58"/>
      <c r="G648" s="58"/>
      <c r="H648" s="58"/>
      <c r="I648" s="58"/>
      <c r="J648" s="58"/>
      <c r="K648" s="58"/>
      <c r="L648" s="58"/>
      <c r="M648" s="58"/>
      <c r="N648" s="58"/>
      <c r="O648" s="58"/>
    </row>
    <row r="649" spans="1:15" ht="15.75" customHeight="1" x14ac:dyDescent="0.2">
      <c r="A649" s="58"/>
      <c r="B649" s="58"/>
      <c r="C649" s="58"/>
      <c r="D649" s="58"/>
      <c r="E649" s="58"/>
      <c r="F649" s="58"/>
      <c r="G649" s="58"/>
      <c r="H649" s="58"/>
      <c r="I649" s="58"/>
      <c r="J649" s="58"/>
      <c r="K649" s="58"/>
      <c r="L649" s="58"/>
      <c r="M649" s="58"/>
      <c r="N649" s="58"/>
      <c r="O649" s="58"/>
    </row>
    <row r="650" spans="1:15" ht="15.75" customHeight="1" x14ac:dyDescent="0.2">
      <c r="A650" s="58"/>
      <c r="B650" s="58"/>
      <c r="C650" s="58"/>
      <c r="D650" s="58"/>
      <c r="E650" s="58"/>
      <c r="F650" s="58"/>
      <c r="G650" s="58"/>
      <c r="H650" s="58"/>
      <c r="I650" s="58"/>
      <c r="J650" s="58"/>
      <c r="K650" s="58"/>
      <c r="L650" s="58"/>
      <c r="M650" s="58"/>
      <c r="N650" s="58"/>
      <c r="O650" s="58"/>
    </row>
    <row r="651" spans="1:15" ht="15.75" customHeight="1" x14ac:dyDescent="0.2">
      <c r="A651" s="58"/>
      <c r="B651" s="58"/>
      <c r="C651" s="58"/>
      <c r="D651" s="58"/>
      <c r="E651" s="58"/>
      <c r="F651" s="58"/>
      <c r="G651" s="58"/>
      <c r="H651" s="58"/>
      <c r="I651" s="58"/>
      <c r="J651" s="58"/>
      <c r="K651" s="58"/>
      <c r="L651" s="58"/>
      <c r="M651" s="58"/>
      <c r="N651" s="58"/>
      <c r="O651" s="58"/>
    </row>
    <row r="652" spans="1:15" ht="15.75" customHeight="1" x14ac:dyDescent="0.2">
      <c r="A652" s="58"/>
      <c r="B652" s="58"/>
      <c r="C652" s="58"/>
      <c r="D652" s="58"/>
      <c r="E652" s="58"/>
      <c r="F652" s="58"/>
      <c r="G652" s="58"/>
      <c r="H652" s="58"/>
      <c r="I652" s="58"/>
      <c r="J652" s="58"/>
      <c r="K652" s="58"/>
      <c r="L652" s="58"/>
      <c r="M652" s="58"/>
      <c r="N652" s="58"/>
      <c r="O652" s="58"/>
    </row>
    <row r="653" spans="1:15" ht="15.75" customHeight="1" x14ac:dyDescent="0.2">
      <c r="A653" s="58"/>
      <c r="B653" s="58"/>
      <c r="C653" s="58"/>
      <c r="D653" s="58"/>
      <c r="E653" s="58"/>
      <c r="F653" s="58"/>
      <c r="G653" s="58"/>
      <c r="H653" s="58"/>
      <c r="I653" s="58"/>
      <c r="J653" s="58"/>
      <c r="K653" s="58"/>
      <c r="L653" s="58"/>
      <c r="M653" s="58"/>
      <c r="N653" s="58"/>
      <c r="O653" s="58"/>
    </row>
    <row r="654" spans="1:15" ht="15.75" customHeight="1" x14ac:dyDescent="0.2">
      <c r="A654" s="58"/>
      <c r="B654" s="58"/>
      <c r="C654" s="58"/>
      <c r="D654" s="58"/>
      <c r="E654" s="58"/>
      <c r="F654" s="58"/>
      <c r="G654" s="58"/>
      <c r="H654" s="58"/>
      <c r="I654" s="58"/>
      <c r="J654" s="58"/>
      <c r="K654" s="58"/>
      <c r="L654" s="58"/>
      <c r="M654" s="58"/>
      <c r="N654" s="58"/>
      <c r="O654" s="58"/>
    </row>
    <row r="655" spans="1:15" ht="15.75" customHeight="1" x14ac:dyDescent="0.2">
      <c r="A655" s="58"/>
      <c r="B655" s="58"/>
      <c r="C655" s="58"/>
      <c r="D655" s="58"/>
      <c r="E655" s="58"/>
      <c r="F655" s="58"/>
      <c r="G655" s="58"/>
      <c r="H655" s="58"/>
      <c r="I655" s="58"/>
      <c r="J655" s="58"/>
      <c r="K655" s="58"/>
      <c r="L655" s="58"/>
      <c r="M655" s="58"/>
      <c r="N655" s="58"/>
      <c r="O655" s="58"/>
    </row>
    <row r="656" spans="1:15" ht="15.75" customHeight="1" x14ac:dyDescent="0.2">
      <c r="A656" s="58"/>
      <c r="B656" s="58"/>
      <c r="C656" s="58"/>
      <c r="D656" s="58"/>
      <c r="E656" s="58"/>
      <c r="F656" s="58"/>
      <c r="G656" s="58"/>
      <c r="H656" s="58"/>
      <c r="I656" s="58"/>
      <c r="J656" s="58"/>
      <c r="K656" s="58"/>
      <c r="L656" s="58"/>
      <c r="M656" s="58"/>
      <c r="N656" s="58"/>
      <c r="O656" s="58"/>
    </row>
    <row r="657" spans="1:15" ht="15.75" customHeight="1" x14ac:dyDescent="0.2">
      <c r="A657" s="58"/>
      <c r="B657" s="58"/>
      <c r="C657" s="58"/>
      <c r="D657" s="58"/>
      <c r="E657" s="58"/>
      <c r="F657" s="58"/>
      <c r="G657" s="58"/>
      <c r="H657" s="58"/>
      <c r="I657" s="58"/>
      <c r="J657" s="58"/>
      <c r="K657" s="58"/>
      <c r="L657" s="58"/>
      <c r="M657" s="58"/>
      <c r="N657" s="58"/>
      <c r="O657" s="58"/>
    </row>
    <row r="658" spans="1:15" ht="15.75" customHeight="1" x14ac:dyDescent="0.2">
      <c r="A658" s="58"/>
      <c r="B658" s="58"/>
      <c r="C658" s="58"/>
      <c r="D658" s="58"/>
      <c r="E658" s="58"/>
      <c r="F658" s="58"/>
      <c r="G658" s="58"/>
      <c r="H658" s="58"/>
      <c r="I658" s="58"/>
      <c r="J658" s="58"/>
      <c r="K658" s="58"/>
      <c r="L658" s="58"/>
      <c r="M658" s="58"/>
      <c r="N658" s="58"/>
      <c r="O658" s="58"/>
    </row>
    <row r="659" spans="1:15" ht="15.75" customHeight="1" x14ac:dyDescent="0.2">
      <c r="A659" s="58"/>
      <c r="B659" s="58"/>
      <c r="C659" s="58"/>
      <c r="D659" s="58"/>
      <c r="E659" s="58"/>
      <c r="F659" s="58"/>
      <c r="G659" s="58"/>
      <c r="H659" s="58"/>
      <c r="I659" s="58"/>
      <c r="J659" s="58"/>
      <c r="K659" s="58"/>
      <c r="L659" s="58"/>
      <c r="M659" s="58"/>
      <c r="N659" s="58"/>
      <c r="O659" s="58"/>
    </row>
    <row r="660" spans="1:15" ht="15.75" customHeight="1" x14ac:dyDescent="0.2">
      <c r="A660" s="58"/>
      <c r="B660" s="58"/>
      <c r="C660" s="58"/>
      <c r="D660" s="58"/>
      <c r="E660" s="58"/>
      <c r="F660" s="58"/>
      <c r="G660" s="58"/>
      <c r="H660" s="58"/>
      <c r="I660" s="58"/>
      <c r="J660" s="58"/>
      <c r="K660" s="58"/>
      <c r="L660" s="58"/>
      <c r="M660" s="58"/>
      <c r="N660" s="58"/>
      <c r="O660" s="58"/>
    </row>
    <row r="661" spans="1:15" ht="15.75" customHeight="1" x14ac:dyDescent="0.2">
      <c r="A661" s="58"/>
      <c r="B661" s="58"/>
      <c r="C661" s="58"/>
      <c r="D661" s="58"/>
      <c r="E661" s="58"/>
      <c r="F661" s="58"/>
      <c r="G661" s="58"/>
      <c r="H661" s="58"/>
      <c r="I661" s="58"/>
      <c r="J661" s="58"/>
      <c r="K661" s="58"/>
      <c r="L661" s="58"/>
      <c r="M661" s="58"/>
      <c r="N661" s="58"/>
      <c r="O661" s="58"/>
    </row>
    <row r="662" spans="1:15" ht="15.75" customHeight="1" x14ac:dyDescent="0.2">
      <c r="A662" s="58"/>
      <c r="B662" s="58"/>
      <c r="C662" s="58"/>
      <c r="D662" s="58"/>
      <c r="E662" s="58"/>
      <c r="F662" s="58"/>
      <c r="G662" s="58"/>
      <c r="H662" s="58"/>
      <c r="I662" s="58"/>
      <c r="J662" s="58"/>
      <c r="K662" s="58"/>
      <c r="L662" s="58"/>
      <c r="M662" s="58"/>
      <c r="N662" s="58"/>
      <c r="O662" s="58"/>
    </row>
    <row r="663" spans="1:15" ht="15.75" customHeight="1" x14ac:dyDescent="0.2">
      <c r="A663" s="58"/>
      <c r="B663" s="58"/>
      <c r="C663" s="58"/>
      <c r="D663" s="58"/>
      <c r="E663" s="58"/>
      <c r="F663" s="58"/>
      <c r="G663" s="58"/>
      <c r="H663" s="58"/>
      <c r="I663" s="58"/>
      <c r="J663" s="58"/>
      <c r="K663" s="58"/>
      <c r="L663" s="58"/>
      <c r="M663" s="58"/>
      <c r="N663" s="58"/>
      <c r="O663" s="58"/>
    </row>
    <row r="664" spans="1:15" ht="15.75" customHeight="1" x14ac:dyDescent="0.2">
      <c r="A664" s="58"/>
      <c r="B664" s="58"/>
      <c r="C664" s="58"/>
      <c r="D664" s="58"/>
      <c r="E664" s="58"/>
      <c r="F664" s="58"/>
      <c r="G664" s="58"/>
      <c r="H664" s="58"/>
      <c r="I664" s="58"/>
      <c r="J664" s="58"/>
      <c r="K664" s="58"/>
      <c r="L664" s="58"/>
      <c r="M664" s="58"/>
      <c r="N664" s="58"/>
      <c r="O664" s="58"/>
    </row>
    <row r="665" spans="1:15" ht="15.75" customHeight="1" x14ac:dyDescent="0.2">
      <c r="A665" s="58"/>
      <c r="B665" s="58"/>
      <c r="C665" s="58"/>
      <c r="D665" s="58"/>
      <c r="E665" s="58"/>
      <c r="F665" s="58"/>
      <c r="G665" s="58"/>
      <c r="H665" s="58"/>
      <c r="I665" s="58"/>
      <c r="J665" s="58"/>
      <c r="K665" s="58"/>
      <c r="L665" s="58"/>
      <c r="M665" s="58"/>
      <c r="N665" s="58"/>
      <c r="O665" s="58"/>
    </row>
    <row r="666" spans="1:15" ht="15.75" customHeight="1" x14ac:dyDescent="0.2">
      <c r="A666" s="58"/>
      <c r="B666" s="58"/>
      <c r="C666" s="58"/>
      <c r="D666" s="58"/>
      <c r="E666" s="58"/>
      <c r="F666" s="58"/>
      <c r="G666" s="58"/>
      <c r="H666" s="58"/>
      <c r="I666" s="58"/>
      <c r="J666" s="58"/>
      <c r="K666" s="58"/>
      <c r="L666" s="58"/>
      <c r="M666" s="58"/>
      <c r="N666" s="58"/>
      <c r="O666" s="58"/>
    </row>
    <row r="667" spans="1:15" ht="15.75" customHeight="1" x14ac:dyDescent="0.2">
      <c r="A667" s="58"/>
      <c r="B667" s="58"/>
      <c r="C667" s="58"/>
      <c r="D667" s="58"/>
      <c r="E667" s="58"/>
      <c r="F667" s="58"/>
      <c r="G667" s="58"/>
      <c r="H667" s="58"/>
      <c r="I667" s="58"/>
      <c r="J667" s="58"/>
      <c r="K667" s="58"/>
      <c r="L667" s="58"/>
      <c r="M667" s="58"/>
      <c r="N667" s="58"/>
      <c r="O667" s="58"/>
    </row>
    <row r="668" spans="1:15" ht="15.75" customHeight="1" x14ac:dyDescent="0.2">
      <c r="A668" s="58"/>
      <c r="B668" s="58"/>
      <c r="C668" s="58"/>
      <c r="D668" s="58"/>
      <c r="E668" s="58"/>
      <c r="F668" s="58"/>
      <c r="G668" s="58"/>
      <c r="H668" s="58"/>
      <c r="I668" s="58"/>
      <c r="J668" s="58"/>
      <c r="K668" s="58"/>
      <c r="L668" s="58"/>
      <c r="M668" s="58"/>
      <c r="N668" s="58"/>
      <c r="O668" s="58"/>
    </row>
    <row r="669" spans="1:15" ht="15.75" customHeight="1" x14ac:dyDescent="0.2">
      <c r="A669" s="58"/>
      <c r="B669" s="58"/>
      <c r="C669" s="58"/>
      <c r="D669" s="58"/>
      <c r="E669" s="58"/>
      <c r="F669" s="58"/>
      <c r="G669" s="58"/>
      <c r="H669" s="58"/>
      <c r="I669" s="58"/>
      <c r="J669" s="58"/>
      <c r="K669" s="58"/>
      <c r="L669" s="58"/>
      <c r="M669" s="58"/>
      <c r="N669" s="58"/>
      <c r="O669" s="58"/>
    </row>
    <row r="670" spans="1:15" ht="15.75" customHeight="1" x14ac:dyDescent="0.2">
      <c r="A670" s="58"/>
      <c r="B670" s="58"/>
      <c r="C670" s="58"/>
      <c r="D670" s="58"/>
      <c r="E670" s="58"/>
      <c r="F670" s="58"/>
      <c r="G670" s="58"/>
      <c r="H670" s="58"/>
      <c r="I670" s="58"/>
      <c r="J670" s="58"/>
      <c r="K670" s="58"/>
      <c r="L670" s="58"/>
      <c r="M670" s="58"/>
      <c r="N670" s="58"/>
      <c r="O670" s="58"/>
    </row>
    <row r="671" spans="1:15" ht="15.75" customHeight="1" x14ac:dyDescent="0.2">
      <c r="A671" s="58"/>
      <c r="B671" s="58"/>
      <c r="C671" s="58"/>
      <c r="D671" s="58"/>
      <c r="E671" s="58"/>
      <c r="F671" s="58"/>
      <c r="G671" s="58"/>
      <c r="H671" s="58"/>
      <c r="I671" s="58"/>
      <c r="J671" s="58"/>
      <c r="K671" s="58"/>
      <c r="L671" s="58"/>
      <c r="M671" s="58"/>
      <c r="N671" s="58"/>
      <c r="O671" s="58"/>
    </row>
    <row r="672" spans="1:15" ht="15.75" customHeight="1" x14ac:dyDescent="0.2">
      <c r="A672" s="58"/>
      <c r="B672" s="58"/>
      <c r="C672" s="58"/>
      <c r="D672" s="58"/>
      <c r="E672" s="58"/>
      <c r="F672" s="58"/>
      <c r="G672" s="58"/>
      <c r="H672" s="58"/>
      <c r="I672" s="58"/>
      <c r="J672" s="58"/>
      <c r="K672" s="58"/>
      <c r="L672" s="58"/>
      <c r="M672" s="58"/>
      <c r="N672" s="58"/>
      <c r="O672" s="58"/>
    </row>
    <row r="673" spans="1:15" ht="15.75" customHeight="1" x14ac:dyDescent="0.2">
      <c r="A673" s="58"/>
      <c r="B673" s="58"/>
      <c r="C673" s="58"/>
      <c r="D673" s="58"/>
      <c r="E673" s="58"/>
      <c r="F673" s="58"/>
      <c r="G673" s="58"/>
      <c r="H673" s="58"/>
      <c r="I673" s="58"/>
      <c r="J673" s="58"/>
      <c r="K673" s="58"/>
      <c r="L673" s="58"/>
      <c r="M673" s="58"/>
      <c r="N673" s="58"/>
      <c r="O673" s="58"/>
    </row>
    <row r="674" spans="1:15" ht="15.75" customHeight="1" x14ac:dyDescent="0.2">
      <c r="A674" s="58"/>
      <c r="B674" s="58"/>
      <c r="C674" s="58"/>
      <c r="D674" s="58"/>
      <c r="E674" s="58"/>
      <c r="F674" s="58"/>
      <c r="G674" s="58"/>
      <c r="H674" s="58"/>
      <c r="I674" s="58"/>
      <c r="J674" s="58"/>
      <c r="K674" s="58"/>
      <c r="L674" s="58"/>
      <c r="M674" s="58"/>
      <c r="N674" s="58"/>
      <c r="O674" s="58"/>
    </row>
    <row r="675" spans="1:15" ht="15.75" customHeight="1" x14ac:dyDescent="0.2">
      <c r="A675" s="58"/>
      <c r="B675" s="58"/>
      <c r="C675" s="58"/>
      <c r="D675" s="58"/>
      <c r="E675" s="58"/>
      <c r="F675" s="58"/>
      <c r="G675" s="58"/>
      <c r="H675" s="58"/>
      <c r="I675" s="58"/>
      <c r="J675" s="58"/>
      <c r="K675" s="58"/>
      <c r="L675" s="58"/>
      <c r="M675" s="58"/>
      <c r="N675" s="58"/>
      <c r="O675" s="58"/>
    </row>
    <row r="676" spans="1:15" ht="15.75" customHeight="1" x14ac:dyDescent="0.2">
      <c r="A676" s="58"/>
      <c r="B676" s="58"/>
      <c r="C676" s="58"/>
      <c r="D676" s="58"/>
      <c r="E676" s="58"/>
      <c r="F676" s="58"/>
      <c r="G676" s="58"/>
      <c r="H676" s="58"/>
      <c r="I676" s="58"/>
      <c r="J676" s="58"/>
      <c r="K676" s="58"/>
      <c r="L676" s="58"/>
      <c r="M676" s="58"/>
      <c r="N676" s="58"/>
      <c r="O676" s="58"/>
    </row>
    <row r="677" spans="1:15" ht="15.75" customHeight="1" x14ac:dyDescent="0.2">
      <c r="A677" s="58"/>
      <c r="B677" s="58"/>
      <c r="C677" s="58"/>
      <c r="D677" s="58"/>
      <c r="E677" s="58"/>
      <c r="F677" s="58"/>
      <c r="G677" s="58"/>
      <c r="H677" s="58"/>
      <c r="I677" s="58"/>
      <c r="J677" s="58"/>
      <c r="K677" s="58"/>
      <c r="L677" s="58"/>
      <c r="M677" s="58"/>
      <c r="N677" s="58"/>
      <c r="O677" s="58"/>
    </row>
    <row r="678" spans="1:15" ht="15.75" customHeight="1" x14ac:dyDescent="0.2">
      <c r="A678" s="58"/>
      <c r="B678" s="58"/>
      <c r="C678" s="58"/>
      <c r="D678" s="58"/>
      <c r="E678" s="58"/>
      <c r="F678" s="58"/>
      <c r="G678" s="58"/>
      <c r="H678" s="58"/>
      <c r="I678" s="58"/>
      <c r="J678" s="58"/>
      <c r="K678" s="58"/>
      <c r="L678" s="58"/>
      <c r="M678" s="58"/>
      <c r="N678" s="58"/>
      <c r="O678" s="58"/>
    </row>
    <row r="679" spans="1:15" ht="15.75" customHeight="1" x14ac:dyDescent="0.2">
      <c r="A679" s="58"/>
      <c r="B679" s="58"/>
      <c r="C679" s="58"/>
      <c r="D679" s="58"/>
      <c r="E679" s="58"/>
      <c r="F679" s="58"/>
      <c r="G679" s="58"/>
      <c r="H679" s="58"/>
      <c r="I679" s="58"/>
      <c r="J679" s="58"/>
      <c r="K679" s="58"/>
      <c r="L679" s="58"/>
      <c r="M679" s="58"/>
      <c r="N679" s="58"/>
      <c r="O679" s="58"/>
    </row>
    <row r="680" spans="1:15" ht="15.75" customHeight="1" x14ac:dyDescent="0.2">
      <c r="A680" s="58"/>
      <c r="B680" s="58"/>
      <c r="C680" s="58"/>
      <c r="D680" s="58"/>
      <c r="E680" s="58"/>
      <c r="F680" s="58"/>
      <c r="G680" s="58"/>
      <c r="H680" s="58"/>
      <c r="I680" s="58"/>
      <c r="J680" s="58"/>
      <c r="K680" s="58"/>
      <c r="L680" s="58"/>
      <c r="M680" s="58"/>
      <c r="N680" s="58"/>
      <c r="O680" s="58"/>
    </row>
    <row r="681" spans="1:15" ht="15.75" customHeight="1" x14ac:dyDescent="0.2">
      <c r="A681" s="58"/>
      <c r="B681" s="58"/>
      <c r="C681" s="58"/>
      <c r="D681" s="58"/>
      <c r="E681" s="58"/>
      <c r="F681" s="58"/>
      <c r="G681" s="58"/>
      <c r="H681" s="58"/>
      <c r="I681" s="58"/>
      <c r="J681" s="58"/>
      <c r="K681" s="58"/>
      <c r="L681" s="58"/>
      <c r="M681" s="58"/>
      <c r="N681" s="58"/>
      <c r="O681" s="58"/>
    </row>
    <row r="682" spans="1:15" ht="15.75" customHeight="1" x14ac:dyDescent="0.2">
      <c r="A682" s="58"/>
      <c r="B682" s="58"/>
      <c r="C682" s="58"/>
      <c r="D682" s="58"/>
      <c r="E682" s="58"/>
      <c r="F682" s="58"/>
      <c r="G682" s="58"/>
      <c r="H682" s="58"/>
      <c r="I682" s="58"/>
      <c r="J682" s="58"/>
      <c r="K682" s="58"/>
      <c r="L682" s="58"/>
      <c r="M682" s="58"/>
      <c r="N682" s="58"/>
      <c r="O682" s="58"/>
    </row>
    <row r="683" spans="1:15" ht="15.75" customHeight="1" x14ac:dyDescent="0.2">
      <c r="A683" s="58"/>
      <c r="B683" s="58"/>
      <c r="C683" s="58"/>
      <c r="D683" s="58"/>
      <c r="E683" s="58"/>
      <c r="F683" s="58"/>
      <c r="G683" s="58"/>
      <c r="H683" s="58"/>
      <c r="I683" s="58"/>
      <c r="J683" s="58"/>
      <c r="K683" s="58"/>
      <c r="L683" s="58"/>
      <c r="M683" s="58"/>
      <c r="N683" s="58"/>
      <c r="O683" s="58"/>
    </row>
    <row r="684" spans="1:15" ht="15.75" customHeight="1" x14ac:dyDescent="0.2">
      <c r="A684" s="58"/>
      <c r="B684" s="58"/>
      <c r="C684" s="58"/>
      <c r="D684" s="58"/>
      <c r="E684" s="58"/>
      <c r="F684" s="58"/>
      <c r="G684" s="58"/>
      <c r="H684" s="58"/>
      <c r="I684" s="58"/>
      <c r="J684" s="58"/>
      <c r="K684" s="58"/>
      <c r="L684" s="58"/>
      <c r="M684" s="58"/>
      <c r="N684" s="58"/>
      <c r="O684" s="58"/>
    </row>
    <row r="685" spans="1:15" ht="15.75" customHeight="1" x14ac:dyDescent="0.2">
      <c r="A685" s="58"/>
      <c r="B685" s="58"/>
      <c r="C685" s="58"/>
      <c r="D685" s="58"/>
      <c r="E685" s="58"/>
      <c r="F685" s="58"/>
      <c r="G685" s="58"/>
      <c r="H685" s="58"/>
      <c r="I685" s="58"/>
      <c r="J685" s="58"/>
      <c r="K685" s="58"/>
      <c r="L685" s="58"/>
      <c r="M685" s="58"/>
      <c r="N685" s="58"/>
      <c r="O685" s="58"/>
    </row>
    <row r="686" spans="1:15" ht="15.75" customHeight="1" x14ac:dyDescent="0.2">
      <c r="A686" s="58"/>
      <c r="B686" s="58"/>
      <c r="C686" s="58"/>
      <c r="D686" s="58"/>
      <c r="E686" s="58"/>
      <c r="F686" s="58"/>
      <c r="G686" s="58"/>
      <c r="H686" s="58"/>
      <c r="I686" s="58"/>
      <c r="J686" s="58"/>
      <c r="K686" s="58"/>
      <c r="L686" s="58"/>
      <c r="M686" s="58"/>
      <c r="N686" s="58"/>
      <c r="O686" s="58"/>
    </row>
    <row r="687" spans="1:15" ht="15.75" customHeight="1" x14ac:dyDescent="0.2">
      <c r="A687" s="58"/>
      <c r="B687" s="58"/>
      <c r="C687" s="58"/>
      <c r="D687" s="58"/>
      <c r="E687" s="58"/>
      <c r="F687" s="58"/>
      <c r="G687" s="58"/>
      <c r="H687" s="58"/>
      <c r="I687" s="58"/>
      <c r="J687" s="58"/>
      <c r="K687" s="58"/>
      <c r="L687" s="58"/>
      <c r="M687" s="58"/>
      <c r="N687" s="58"/>
      <c r="O687" s="58"/>
    </row>
    <row r="688" spans="1:15" ht="15.75" customHeight="1" x14ac:dyDescent="0.2">
      <c r="A688" s="58"/>
      <c r="B688" s="58"/>
      <c r="C688" s="58"/>
      <c r="D688" s="58"/>
      <c r="E688" s="58"/>
      <c r="F688" s="58"/>
      <c r="G688" s="58"/>
      <c r="H688" s="58"/>
      <c r="I688" s="58"/>
      <c r="J688" s="58"/>
      <c r="K688" s="58"/>
      <c r="L688" s="58"/>
      <c r="M688" s="58"/>
      <c r="N688" s="58"/>
      <c r="O688" s="58"/>
    </row>
    <row r="689" spans="1:15" ht="15.75" customHeight="1" x14ac:dyDescent="0.2">
      <c r="A689" s="58"/>
      <c r="B689" s="58"/>
      <c r="C689" s="58"/>
      <c r="D689" s="58"/>
      <c r="E689" s="58"/>
      <c r="F689" s="58"/>
      <c r="G689" s="58"/>
      <c r="H689" s="58"/>
      <c r="I689" s="58"/>
      <c r="J689" s="58"/>
      <c r="K689" s="58"/>
      <c r="L689" s="58"/>
      <c r="M689" s="58"/>
      <c r="N689" s="58"/>
      <c r="O689" s="58"/>
    </row>
    <row r="690" spans="1:15" ht="15.75" customHeight="1" x14ac:dyDescent="0.2">
      <c r="A690" s="58"/>
      <c r="B690" s="58"/>
      <c r="C690" s="58"/>
      <c r="D690" s="58"/>
      <c r="E690" s="58"/>
      <c r="F690" s="58"/>
      <c r="G690" s="58"/>
      <c r="H690" s="58"/>
      <c r="I690" s="58"/>
      <c r="J690" s="58"/>
      <c r="K690" s="58"/>
      <c r="L690" s="58"/>
      <c r="M690" s="58"/>
      <c r="N690" s="58"/>
      <c r="O690" s="58"/>
    </row>
    <row r="691" spans="1:15" ht="15.75" customHeight="1" x14ac:dyDescent="0.2">
      <c r="A691" s="58"/>
      <c r="B691" s="58"/>
      <c r="C691" s="58"/>
      <c r="D691" s="58"/>
      <c r="E691" s="58"/>
      <c r="F691" s="58"/>
      <c r="G691" s="58"/>
      <c r="H691" s="58"/>
      <c r="I691" s="58"/>
      <c r="J691" s="58"/>
      <c r="K691" s="58"/>
      <c r="L691" s="58"/>
      <c r="M691" s="58"/>
      <c r="N691" s="58"/>
      <c r="O691" s="58"/>
    </row>
    <row r="692" spans="1:15" ht="15.75" customHeight="1" x14ac:dyDescent="0.2">
      <c r="A692" s="58"/>
      <c r="B692" s="58"/>
      <c r="C692" s="58"/>
      <c r="D692" s="58"/>
      <c r="E692" s="58"/>
      <c r="F692" s="58"/>
      <c r="G692" s="58"/>
      <c r="H692" s="58"/>
      <c r="I692" s="58"/>
      <c r="J692" s="58"/>
      <c r="K692" s="58"/>
      <c r="L692" s="58"/>
      <c r="M692" s="58"/>
      <c r="N692" s="58"/>
      <c r="O692" s="58"/>
    </row>
    <row r="693" spans="1:15" ht="15.75" customHeight="1" x14ac:dyDescent="0.2">
      <c r="A693" s="58"/>
      <c r="B693" s="58"/>
      <c r="C693" s="58"/>
      <c r="D693" s="58"/>
      <c r="E693" s="58"/>
      <c r="F693" s="58"/>
      <c r="G693" s="58"/>
      <c r="H693" s="58"/>
      <c r="I693" s="58"/>
      <c r="J693" s="58"/>
      <c r="K693" s="58"/>
      <c r="L693" s="58"/>
      <c r="M693" s="58"/>
      <c r="N693" s="58"/>
      <c r="O693" s="58"/>
    </row>
    <row r="694" spans="1:15" ht="15.75" customHeight="1" x14ac:dyDescent="0.2">
      <c r="A694" s="58"/>
      <c r="B694" s="58"/>
      <c r="C694" s="58"/>
      <c r="D694" s="58"/>
      <c r="E694" s="58"/>
      <c r="F694" s="58"/>
      <c r="G694" s="58"/>
      <c r="H694" s="58"/>
      <c r="I694" s="58"/>
      <c r="J694" s="58"/>
      <c r="K694" s="58"/>
      <c r="L694" s="58"/>
      <c r="M694" s="58"/>
      <c r="N694" s="58"/>
      <c r="O694" s="58"/>
    </row>
    <row r="695" spans="1:15" ht="15.75" customHeight="1" x14ac:dyDescent="0.2">
      <c r="A695" s="58"/>
      <c r="B695" s="58"/>
      <c r="C695" s="58"/>
      <c r="D695" s="58"/>
      <c r="E695" s="58"/>
      <c r="F695" s="58"/>
      <c r="G695" s="58"/>
      <c r="H695" s="58"/>
      <c r="I695" s="58"/>
      <c r="J695" s="58"/>
      <c r="K695" s="58"/>
      <c r="L695" s="58"/>
      <c r="M695" s="58"/>
      <c r="N695" s="58"/>
      <c r="O695" s="58"/>
    </row>
    <row r="696" spans="1:15" ht="15.75" customHeight="1" x14ac:dyDescent="0.2">
      <c r="A696" s="58"/>
      <c r="B696" s="58"/>
      <c r="C696" s="58"/>
      <c r="D696" s="58"/>
      <c r="E696" s="58"/>
      <c r="F696" s="58"/>
      <c r="G696" s="58"/>
      <c r="H696" s="58"/>
      <c r="I696" s="58"/>
      <c r="J696" s="58"/>
      <c r="K696" s="58"/>
      <c r="L696" s="58"/>
      <c r="M696" s="58"/>
      <c r="N696" s="58"/>
      <c r="O696" s="58"/>
    </row>
    <row r="697" spans="1:15" ht="15.75" customHeight="1" x14ac:dyDescent="0.2">
      <c r="A697" s="58"/>
      <c r="B697" s="58"/>
      <c r="C697" s="58"/>
      <c r="D697" s="58"/>
      <c r="E697" s="58"/>
      <c r="F697" s="58"/>
      <c r="G697" s="58"/>
      <c r="H697" s="58"/>
      <c r="I697" s="58"/>
      <c r="J697" s="58"/>
      <c r="K697" s="58"/>
      <c r="L697" s="58"/>
      <c r="M697" s="58"/>
      <c r="N697" s="58"/>
      <c r="O697" s="58"/>
    </row>
    <row r="698" spans="1:15" ht="15.75" customHeight="1" x14ac:dyDescent="0.2">
      <c r="A698" s="58"/>
      <c r="B698" s="58"/>
      <c r="C698" s="58"/>
      <c r="D698" s="58"/>
      <c r="E698" s="58"/>
      <c r="F698" s="58"/>
      <c r="G698" s="58"/>
      <c r="H698" s="58"/>
      <c r="I698" s="58"/>
      <c r="J698" s="58"/>
      <c r="K698" s="58"/>
      <c r="L698" s="58"/>
      <c r="M698" s="58"/>
      <c r="N698" s="58"/>
      <c r="O698" s="58"/>
    </row>
    <row r="699" spans="1:15" ht="15.75" customHeight="1" x14ac:dyDescent="0.2">
      <c r="A699" s="58"/>
      <c r="B699" s="58"/>
      <c r="C699" s="58"/>
      <c r="D699" s="58"/>
      <c r="E699" s="58"/>
      <c r="F699" s="58"/>
      <c r="G699" s="58"/>
      <c r="H699" s="58"/>
      <c r="I699" s="58"/>
      <c r="J699" s="58"/>
      <c r="K699" s="58"/>
      <c r="L699" s="58"/>
      <c r="M699" s="58"/>
      <c r="N699" s="58"/>
      <c r="O699" s="58"/>
    </row>
    <row r="700" spans="1:15" ht="15.75" customHeight="1" x14ac:dyDescent="0.2">
      <c r="A700" s="58"/>
      <c r="B700" s="58"/>
      <c r="C700" s="58"/>
      <c r="D700" s="58"/>
      <c r="E700" s="58"/>
      <c r="F700" s="58"/>
      <c r="G700" s="58"/>
      <c r="H700" s="58"/>
      <c r="I700" s="58"/>
      <c r="J700" s="58"/>
      <c r="K700" s="58"/>
      <c r="L700" s="58"/>
      <c r="M700" s="58"/>
      <c r="N700" s="58"/>
      <c r="O700" s="58"/>
    </row>
    <row r="701" spans="1:15" ht="15.75" customHeight="1" x14ac:dyDescent="0.2">
      <c r="A701" s="58"/>
      <c r="B701" s="58"/>
      <c r="C701" s="58"/>
      <c r="D701" s="58"/>
      <c r="E701" s="58"/>
      <c r="F701" s="58"/>
      <c r="G701" s="58"/>
      <c r="H701" s="58"/>
      <c r="I701" s="58"/>
      <c r="J701" s="58"/>
      <c r="K701" s="58"/>
      <c r="L701" s="58"/>
      <c r="M701" s="58"/>
      <c r="N701" s="58"/>
      <c r="O701" s="58"/>
    </row>
    <row r="702" spans="1:15" ht="15.75" customHeight="1" x14ac:dyDescent="0.2">
      <c r="A702" s="58"/>
      <c r="B702" s="58"/>
      <c r="C702" s="58"/>
      <c r="D702" s="58"/>
      <c r="E702" s="58"/>
      <c r="F702" s="58"/>
      <c r="G702" s="58"/>
      <c r="H702" s="58"/>
      <c r="I702" s="58"/>
      <c r="J702" s="58"/>
      <c r="K702" s="58"/>
      <c r="L702" s="58"/>
      <c r="M702" s="58"/>
      <c r="N702" s="58"/>
      <c r="O702" s="58"/>
    </row>
    <row r="703" spans="1:15" ht="15.75" customHeight="1" x14ac:dyDescent="0.2">
      <c r="A703" s="58"/>
      <c r="B703" s="58"/>
      <c r="C703" s="58"/>
      <c r="D703" s="58"/>
      <c r="E703" s="58"/>
      <c r="F703" s="58"/>
      <c r="G703" s="58"/>
      <c r="H703" s="58"/>
      <c r="I703" s="58"/>
      <c r="J703" s="58"/>
      <c r="K703" s="58"/>
      <c r="L703" s="58"/>
      <c r="M703" s="58"/>
      <c r="N703" s="58"/>
      <c r="O703" s="58"/>
    </row>
    <row r="704" spans="1:15" ht="15.75" customHeight="1" x14ac:dyDescent="0.2">
      <c r="A704" s="58"/>
      <c r="B704" s="58"/>
      <c r="C704" s="58"/>
      <c r="D704" s="58"/>
      <c r="E704" s="58"/>
      <c r="F704" s="58"/>
      <c r="G704" s="58"/>
      <c r="H704" s="58"/>
      <c r="I704" s="58"/>
      <c r="J704" s="58"/>
      <c r="K704" s="58"/>
      <c r="L704" s="58"/>
      <c r="M704" s="58"/>
      <c r="N704" s="58"/>
      <c r="O704" s="58"/>
    </row>
    <row r="705" spans="1:15" ht="15.75" customHeight="1" x14ac:dyDescent="0.2">
      <c r="A705" s="58"/>
      <c r="B705" s="58"/>
      <c r="C705" s="58"/>
      <c r="D705" s="58"/>
      <c r="E705" s="58"/>
      <c r="F705" s="58"/>
      <c r="G705" s="58"/>
      <c r="H705" s="58"/>
      <c r="I705" s="58"/>
      <c r="J705" s="58"/>
      <c r="K705" s="58"/>
      <c r="L705" s="58"/>
      <c r="M705" s="58"/>
      <c r="N705" s="58"/>
      <c r="O705" s="58"/>
    </row>
    <row r="706" spans="1:15" ht="15.75" customHeight="1" x14ac:dyDescent="0.2">
      <c r="A706" s="58"/>
      <c r="B706" s="58"/>
      <c r="C706" s="58"/>
      <c r="D706" s="58"/>
      <c r="E706" s="58"/>
      <c r="F706" s="58"/>
      <c r="G706" s="58"/>
      <c r="H706" s="58"/>
      <c r="I706" s="58"/>
      <c r="J706" s="58"/>
      <c r="K706" s="58"/>
      <c r="L706" s="58"/>
      <c r="M706" s="58"/>
      <c r="N706" s="58"/>
      <c r="O706" s="58"/>
    </row>
    <row r="707" spans="1:15" ht="15.75" customHeight="1" x14ac:dyDescent="0.2">
      <c r="A707" s="58"/>
      <c r="B707" s="58"/>
      <c r="C707" s="58"/>
      <c r="D707" s="58"/>
      <c r="E707" s="58"/>
      <c r="F707" s="58"/>
      <c r="G707" s="58"/>
      <c r="H707" s="58"/>
      <c r="I707" s="58"/>
      <c r="J707" s="58"/>
      <c r="K707" s="58"/>
      <c r="L707" s="58"/>
      <c r="M707" s="58"/>
      <c r="N707" s="58"/>
      <c r="O707" s="58"/>
    </row>
    <row r="708" spans="1:15" ht="15.75" customHeight="1" x14ac:dyDescent="0.2">
      <c r="A708" s="58"/>
      <c r="B708" s="58"/>
      <c r="C708" s="58"/>
      <c r="D708" s="58"/>
      <c r="E708" s="58"/>
      <c r="F708" s="58"/>
      <c r="G708" s="58"/>
      <c r="H708" s="58"/>
      <c r="I708" s="58"/>
      <c r="J708" s="58"/>
      <c r="K708" s="58"/>
      <c r="L708" s="58"/>
      <c r="M708" s="58"/>
      <c r="N708" s="58"/>
      <c r="O708" s="58"/>
    </row>
    <row r="709" spans="1:15" ht="15.75" customHeight="1" x14ac:dyDescent="0.2">
      <c r="A709" s="58"/>
      <c r="B709" s="58"/>
      <c r="C709" s="58"/>
      <c r="D709" s="58"/>
      <c r="E709" s="58"/>
      <c r="F709" s="58"/>
      <c r="G709" s="58"/>
      <c r="H709" s="58"/>
      <c r="I709" s="58"/>
      <c r="J709" s="58"/>
      <c r="K709" s="58"/>
      <c r="L709" s="58"/>
      <c r="M709" s="58"/>
      <c r="N709" s="58"/>
      <c r="O709" s="58"/>
    </row>
    <row r="710" spans="1:15" ht="15.75" customHeight="1" x14ac:dyDescent="0.2">
      <c r="A710" s="58"/>
      <c r="B710" s="58"/>
      <c r="C710" s="58"/>
      <c r="D710" s="58"/>
      <c r="E710" s="58"/>
      <c r="F710" s="58"/>
      <c r="G710" s="58"/>
      <c r="H710" s="58"/>
      <c r="I710" s="58"/>
      <c r="J710" s="58"/>
      <c r="K710" s="58"/>
      <c r="L710" s="58"/>
      <c r="M710" s="58"/>
      <c r="N710" s="58"/>
      <c r="O710" s="58"/>
    </row>
    <row r="711" spans="1:15" ht="15.75" customHeight="1" x14ac:dyDescent="0.2">
      <c r="A711" s="58"/>
      <c r="B711" s="58"/>
      <c r="C711" s="58"/>
      <c r="D711" s="58"/>
      <c r="E711" s="58"/>
      <c r="F711" s="58"/>
      <c r="G711" s="58"/>
      <c r="H711" s="58"/>
      <c r="I711" s="58"/>
      <c r="J711" s="58"/>
      <c r="K711" s="58"/>
      <c r="L711" s="58"/>
      <c r="M711" s="58"/>
      <c r="N711" s="58"/>
      <c r="O711" s="58"/>
    </row>
    <row r="712" spans="1:15" ht="15.75" customHeight="1" x14ac:dyDescent="0.2">
      <c r="A712" s="58"/>
      <c r="B712" s="58"/>
      <c r="C712" s="58"/>
      <c r="D712" s="58"/>
      <c r="E712" s="58"/>
      <c r="F712" s="58"/>
      <c r="G712" s="58"/>
      <c r="H712" s="58"/>
      <c r="I712" s="58"/>
      <c r="J712" s="58"/>
      <c r="K712" s="58"/>
      <c r="L712" s="58"/>
      <c r="M712" s="58"/>
      <c r="N712" s="58"/>
      <c r="O712" s="58"/>
    </row>
    <row r="713" spans="1:15" ht="15.75" customHeight="1" x14ac:dyDescent="0.2">
      <c r="A713" s="58"/>
      <c r="B713" s="58"/>
      <c r="C713" s="58"/>
      <c r="D713" s="58"/>
      <c r="E713" s="58"/>
      <c r="F713" s="58"/>
      <c r="G713" s="58"/>
      <c r="H713" s="58"/>
      <c r="I713" s="58"/>
      <c r="J713" s="58"/>
      <c r="K713" s="58"/>
      <c r="L713" s="58"/>
      <c r="M713" s="58"/>
      <c r="N713" s="58"/>
      <c r="O713" s="58"/>
    </row>
    <row r="714" spans="1:15" ht="15.75" customHeight="1" x14ac:dyDescent="0.2">
      <c r="A714" s="58"/>
      <c r="B714" s="58"/>
      <c r="C714" s="58"/>
      <c r="D714" s="58"/>
      <c r="E714" s="58"/>
      <c r="F714" s="58"/>
      <c r="G714" s="58"/>
      <c r="H714" s="58"/>
      <c r="I714" s="58"/>
      <c r="J714" s="58"/>
      <c r="K714" s="58"/>
      <c r="L714" s="58"/>
      <c r="M714" s="58"/>
      <c r="N714" s="58"/>
      <c r="O714" s="58"/>
    </row>
    <row r="715" spans="1:15" ht="15.75" customHeight="1" x14ac:dyDescent="0.2">
      <c r="A715" s="58"/>
      <c r="B715" s="58"/>
      <c r="C715" s="58"/>
      <c r="D715" s="58"/>
      <c r="E715" s="58"/>
      <c r="F715" s="58"/>
      <c r="G715" s="58"/>
      <c r="H715" s="58"/>
      <c r="I715" s="58"/>
      <c r="J715" s="58"/>
      <c r="K715" s="58"/>
      <c r="L715" s="58"/>
      <c r="M715" s="58"/>
      <c r="N715" s="58"/>
      <c r="O715" s="58"/>
    </row>
    <row r="716" spans="1:15" ht="15.75" customHeight="1" x14ac:dyDescent="0.2">
      <c r="A716" s="58"/>
      <c r="B716" s="58"/>
      <c r="C716" s="58"/>
      <c r="D716" s="58"/>
      <c r="E716" s="58"/>
      <c r="F716" s="58"/>
      <c r="G716" s="58"/>
      <c r="H716" s="58"/>
      <c r="I716" s="58"/>
      <c r="J716" s="58"/>
      <c r="K716" s="58"/>
      <c r="L716" s="58"/>
      <c r="M716" s="58"/>
      <c r="N716" s="58"/>
      <c r="O716" s="58"/>
    </row>
    <row r="717" spans="1:15" ht="15.75" customHeight="1" x14ac:dyDescent="0.2">
      <c r="A717" s="58"/>
      <c r="B717" s="58"/>
      <c r="C717" s="58"/>
      <c r="D717" s="58"/>
      <c r="E717" s="58"/>
      <c r="F717" s="58"/>
      <c r="G717" s="58"/>
      <c r="H717" s="58"/>
      <c r="I717" s="58"/>
      <c r="J717" s="58"/>
      <c r="K717" s="58"/>
      <c r="L717" s="58"/>
      <c r="M717" s="58"/>
      <c r="N717" s="58"/>
      <c r="O717" s="58"/>
    </row>
    <row r="718" spans="1:15" ht="15.75" customHeight="1" x14ac:dyDescent="0.2">
      <c r="A718" s="58"/>
      <c r="B718" s="58"/>
      <c r="C718" s="58"/>
      <c r="D718" s="58"/>
      <c r="E718" s="58"/>
      <c r="F718" s="58"/>
      <c r="G718" s="58"/>
      <c r="H718" s="58"/>
      <c r="I718" s="58"/>
      <c r="J718" s="58"/>
      <c r="K718" s="58"/>
      <c r="L718" s="58"/>
      <c r="M718" s="58"/>
      <c r="N718" s="58"/>
      <c r="O718" s="58"/>
    </row>
    <row r="719" spans="1:15" ht="15.75" customHeight="1" x14ac:dyDescent="0.2">
      <c r="A719" s="58"/>
      <c r="B719" s="58"/>
      <c r="C719" s="58"/>
      <c r="D719" s="58"/>
      <c r="E719" s="58"/>
      <c r="F719" s="58"/>
      <c r="G719" s="58"/>
      <c r="H719" s="58"/>
      <c r="I719" s="58"/>
      <c r="J719" s="58"/>
      <c r="K719" s="58"/>
      <c r="L719" s="58"/>
      <c r="M719" s="58"/>
      <c r="N719" s="58"/>
      <c r="O719" s="58"/>
    </row>
    <row r="720" spans="1:15" ht="15.75" customHeight="1" x14ac:dyDescent="0.2">
      <c r="A720" s="58"/>
      <c r="B720" s="58"/>
      <c r="C720" s="58"/>
      <c r="D720" s="58"/>
      <c r="E720" s="58"/>
      <c r="F720" s="58"/>
      <c r="G720" s="58"/>
      <c r="H720" s="58"/>
      <c r="I720" s="58"/>
      <c r="J720" s="58"/>
      <c r="K720" s="58"/>
      <c r="L720" s="58"/>
      <c r="M720" s="58"/>
      <c r="N720" s="58"/>
      <c r="O720" s="58"/>
    </row>
    <row r="721" spans="1:15" ht="15.75" customHeight="1" x14ac:dyDescent="0.2">
      <c r="A721" s="58"/>
      <c r="B721" s="58"/>
      <c r="C721" s="58"/>
      <c r="D721" s="58"/>
      <c r="E721" s="58"/>
      <c r="F721" s="58"/>
      <c r="G721" s="58"/>
      <c r="H721" s="58"/>
      <c r="I721" s="58"/>
      <c r="J721" s="58"/>
      <c r="K721" s="58"/>
      <c r="L721" s="58"/>
      <c r="M721" s="58"/>
      <c r="N721" s="58"/>
      <c r="O721" s="58"/>
    </row>
    <row r="722" spans="1:15" ht="15.75" customHeight="1" x14ac:dyDescent="0.2">
      <c r="A722" s="58"/>
      <c r="B722" s="58"/>
      <c r="C722" s="58"/>
      <c r="D722" s="58"/>
      <c r="E722" s="58"/>
      <c r="F722" s="58"/>
      <c r="G722" s="58"/>
      <c r="H722" s="58"/>
      <c r="I722" s="58"/>
      <c r="J722" s="58"/>
      <c r="K722" s="58"/>
      <c r="L722" s="58"/>
      <c r="M722" s="58"/>
      <c r="N722" s="58"/>
      <c r="O722" s="58"/>
    </row>
    <row r="723" spans="1:15" ht="15.75" customHeight="1" x14ac:dyDescent="0.2">
      <c r="A723" s="58"/>
      <c r="B723" s="58"/>
      <c r="C723" s="58"/>
      <c r="D723" s="58"/>
      <c r="E723" s="58"/>
      <c r="F723" s="58"/>
      <c r="G723" s="58"/>
      <c r="H723" s="58"/>
      <c r="I723" s="58"/>
      <c r="J723" s="58"/>
      <c r="K723" s="58"/>
      <c r="L723" s="58"/>
      <c r="M723" s="58"/>
      <c r="N723" s="58"/>
      <c r="O723" s="58"/>
    </row>
    <row r="724" spans="1:15" ht="15.75" customHeight="1" x14ac:dyDescent="0.2">
      <c r="A724" s="58"/>
      <c r="B724" s="58"/>
      <c r="C724" s="58"/>
      <c r="D724" s="58"/>
      <c r="E724" s="58"/>
      <c r="F724" s="58"/>
      <c r="G724" s="58"/>
      <c r="H724" s="58"/>
      <c r="I724" s="58"/>
      <c r="J724" s="58"/>
      <c r="K724" s="58"/>
      <c r="L724" s="58"/>
      <c r="M724" s="58"/>
      <c r="N724" s="58"/>
      <c r="O724" s="58"/>
    </row>
    <row r="725" spans="1:15" ht="15.75" customHeight="1" x14ac:dyDescent="0.2">
      <c r="A725" s="58"/>
      <c r="B725" s="58"/>
      <c r="C725" s="58"/>
      <c r="D725" s="58"/>
      <c r="E725" s="58"/>
      <c r="F725" s="58"/>
      <c r="G725" s="58"/>
      <c r="H725" s="58"/>
      <c r="I725" s="58"/>
      <c r="J725" s="58"/>
      <c r="K725" s="58"/>
      <c r="L725" s="58"/>
      <c r="M725" s="58"/>
      <c r="N725" s="58"/>
      <c r="O725" s="58"/>
    </row>
    <row r="726" spans="1:15" ht="15.75" customHeight="1" x14ac:dyDescent="0.2">
      <c r="A726" s="58"/>
      <c r="B726" s="58"/>
      <c r="C726" s="58"/>
      <c r="D726" s="58"/>
      <c r="E726" s="58"/>
      <c r="F726" s="58"/>
      <c r="G726" s="58"/>
      <c r="H726" s="58"/>
      <c r="I726" s="58"/>
      <c r="J726" s="58"/>
      <c r="K726" s="58"/>
      <c r="L726" s="58"/>
      <c r="M726" s="58"/>
      <c r="N726" s="58"/>
      <c r="O726" s="58"/>
    </row>
    <row r="727" spans="1:15" ht="15.75" customHeight="1" x14ac:dyDescent="0.2">
      <c r="A727" s="58"/>
      <c r="B727" s="58"/>
      <c r="C727" s="58"/>
      <c r="D727" s="58"/>
      <c r="E727" s="58"/>
      <c r="F727" s="58"/>
      <c r="G727" s="58"/>
      <c r="H727" s="58"/>
      <c r="I727" s="58"/>
      <c r="J727" s="58"/>
      <c r="K727" s="58"/>
      <c r="L727" s="58"/>
      <c r="M727" s="58"/>
      <c r="N727" s="58"/>
      <c r="O727" s="58"/>
    </row>
    <row r="728" spans="1:15" ht="15.75" customHeight="1" x14ac:dyDescent="0.2">
      <c r="A728" s="58"/>
      <c r="B728" s="58"/>
      <c r="C728" s="58"/>
      <c r="D728" s="58"/>
      <c r="E728" s="58"/>
      <c r="F728" s="58"/>
      <c r="G728" s="58"/>
      <c r="H728" s="58"/>
      <c r="I728" s="58"/>
      <c r="J728" s="58"/>
      <c r="K728" s="58"/>
      <c r="L728" s="58"/>
      <c r="M728" s="58"/>
      <c r="N728" s="58"/>
      <c r="O728" s="58"/>
    </row>
    <row r="729" spans="1:15" ht="15.75" customHeight="1" x14ac:dyDescent="0.2">
      <c r="A729" s="58"/>
      <c r="B729" s="58"/>
      <c r="C729" s="58"/>
      <c r="D729" s="58"/>
      <c r="E729" s="58"/>
      <c r="F729" s="58"/>
      <c r="G729" s="58"/>
      <c r="H729" s="58"/>
      <c r="I729" s="58"/>
      <c r="J729" s="58"/>
      <c r="K729" s="58"/>
      <c r="L729" s="58"/>
      <c r="M729" s="58"/>
      <c r="N729" s="58"/>
      <c r="O729" s="58"/>
    </row>
    <row r="730" spans="1:15" ht="15.75" customHeight="1" x14ac:dyDescent="0.2">
      <c r="A730" s="58"/>
      <c r="B730" s="58"/>
      <c r="C730" s="58"/>
      <c r="D730" s="58"/>
      <c r="E730" s="58"/>
      <c r="F730" s="58"/>
      <c r="G730" s="58"/>
      <c r="H730" s="58"/>
      <c r="I730" s="58"/>
      <c r="J730" s="58"/>
      <c r="K730" s="58"/>
      <c r="L730" s="58"/>
      <c r="M730" s="58"/>
      <c r="N730" s="58"/>
      <c r="O730" s="58"/>
    </row>
    <row r="731" spans="1:15" ht="15.75" customHeight="1" x14ac:dyDescent="0.2">
      <c r="A731" s="58"/>
      <c r="B731" s="58"/>
      <c r="C731" s="58"/>
      <c r="D731" s="58"/>
      <c r="E731" s="58"/>
      <c r="F731" s="58"/>
      <c r="G731" s="58"/>
      <c r="H731" s="58"/>
      <c r="I731" s="58"/>
      <c r="J731" s="58"/>
      <c r="K731" s="58"/>
      <c r="L731" s="58"/>
      <c r="M731" s="58"/>
      <c r="N731" s="58"/>
      <c r="O731" s="58"/>
    </row>
    <row r="732" spans="1:15" ht="15.75" customHeight="1" x14ac:dyDescent="0.2">
      <c r="A732" s="58"/>
      <c r="B732" s="58"/>
      <c r="C732" s="58"/>
      <c r="D732" s="58"/>
      <c r="E732" s="58"/>
      <c r="F732" s="58"/>
      <c r="G732" s="58"/>
      <c r="H732" s="58"/>
      <c r="I732" s="58"/>
      <c r="J732" s="58"/>
      <c r="K732" s="58"/>
      <c r="L732" s="58"/>
      <c r="M732" s="58"/>
      <c r="N732" s="58"/>
      <c r="O732" s="58"/>
    </row>
    <row r="733" spans="1:15" ht="15.75" customHeight="1" x14ac:dyDescent="0.2">
      <c r="A733" s="58"/>
      <c r="B733" s="58"/>
      <c r="C733" s="58"/>
      <c r="D733" s="58"/>
      <c r="E733" s="58"/>
      <c r="F733" s="58"/>
      <c r="G733" s="58"/>
      <c r="H733" s="58"/>
      <c r="I733" s="58"/>
      <c r="J733" s="58"/>
      <c r="K733" s="58"/>
      <c r="L733" s="58"/>
      <c r="M733" s="58"/>
      <c r="N733" s="58"/>
      <c r="O733" s="58"/>
    </row>
    <row r="734" spans="1:15" ht="15.75" customHeight="1" x14ac:dyDescent="0.2">
      <c r="A734" s="58"/>
      <c r="B734" s="58"/>
      <c r="C734" s="58"/>
      <c r="D734" s="58"/>
      <c r="E734" s="58"/>
      <c r="F734" s="58"/>
      <c r="G734" s="58"/>
      <c r="H734" s="58"/>
      <c r="I734" s="58"/>
      <c r="J734" s="58"/>
      <c r="K734" s="58"/>
      <c r="L734" s="58"/>
      <c r="M734" s="58"/>
      <c r="N734" s="58"/>
      <c r="O734" s="58"/>
    </row>
    <row r="735" spans="1:15" ht="15.75" customHeight="1" x14ac:dyDescent="0.2">
      <c r="A735" s="58"/>
      <c r="B735" s="58"/>
      <c r="C735" s="58"/>
      <c r="D735" s="58"/>
      <c r="E735" s="58"/>
      <c r="F735" s="58"/>
      <c r="G735" s="58"/>
      <c r="H735" s="58"/>
      <c r="I735" s="58"/>
      <c r="J735" s="58"/>
      <c r="K735" s="58"/>
      <c r="L735" s="58"/>
      <c r="M735" s="58"/>
      <c r="N735" s="58"/>
      <c r="O735" s="58"/>
    </row>
    <row r="736" spans="1:15" ht="15.75" customHeight="1" x14ac:dyDescent="0.2">
      <c r="A736" s="58"/>
      <c r="B736" s="58"/>
      <c r="C736" s="58"/>
      <c r="D736" s="58"/>
      <c r="E736" s="58"/>
      <c r="F736" s="58"/>
      <c r="G736" s="58"/>
      <c r="H736" s="58"/>
      <c r="I736" s="58"/>
      <c r="J736" s="58"/>
      <c r="K736" s="58"/>
      <c r="L736" s="58"/>
      <c r="M736" s="58"/>
      <c r="N736" s="58"/>
      <c r="O736" s="58"/>
    </row>
    <row r="737" spans="1:15" ht="15.75" customHeight="1" x14ac:dyDescent="0.2">
      <c r="A737" s="58"/>
      <c r="B737" s="58"/>
      <c r="C737" s="58"/>
      <c r="D737" s="58"/>
      <c r="E737" s="58"/>
      <c r="F737" s="58"/>
      <c r="G737" s="58"/>
      <c r="H737" s="58"/>
      <c r="I737" s="58"/>
      <c r="J737" s="58"/>
      <c r="K737" s="58"/>
      <c r="L737" s="58"/>
      <c r="M737" s="58"/>
      <c r="N737" s="58"/>
      <c r="O737" s="58"/>
    </row>
    <row r="738" spans="1:15" ht="15.75" customHeight="1" x14ac:dyDescent="0.2">
      <c r="A738" s="58"/>
      <c r="B738" s="58"/>
      <c r="C738" s="58"/>
      <c r="D738" s="58"/>
      <c r="E738" s="58"/>
      <c r="F738" s="58"/>
      <c r="G738" s="58"/>
      <c r="H738" s="58"/>
      <c r="I738" s="58"/>
      <c r="J738" s="58"/>
      <c r="K738" s="58"/>
      <c r="L738" s="58"/>
      <c r="M738" s="58"/>
      <c r="N738" s="58"/>
      <c r="O738" s="58"/>
    </row>
    <row r="739" spans="1:15" ht="15.75" customHeight="1" x14ac:dyDescent="0.2">
      <c r="A739" s="58"/>
      <c r="B739" s="58"/>
      <c r="C739" s="58"/>
      <c r="D739" s="58"/>
      <c r="E739" s="58"/>
      <c r="F739" s="58"/>
      <c r="G739" s="58"/>
      <c r="H739" s="58"/>
      <c r="I739" s="58"/>
      <c r="J739" s="58"/>
      <c r="K739" s="58"/>
      <c r="L739" s="58"/>
      <c r="M739" s="58"/>
      <c r="N739" s="58"/>
      <c r="O739" s="58"/>
    </row>
    <row r="740" spans="1:15" ht="15.75" customHeight="1" x14ac:dyDescent="0.2">
      <c r="A740" s="58"/>
      <c r="B740" s="58"/>
      <c r="C740" s="58"/>
      <c r="D740" s="58"/>
      <c r="E740" s="58"/>
      <c r="F740" s="58"/>
      <c r="G740" s="58"/>
      <c r="H740" s="58"/>
      <c r="I740" s="58"/>
      <c r="J740" s="58"/>
      <c r="K740" s="58"/>
      <c r="L740" s="58"/>
      <c r="M740" s="58"/>
      <c r="N740" s="58"/>
      <c r="O740" s="58"/>
    </row>
    <row r="741" spans="1:15" ht="15.75" customHeight="1" x14ac:dyDescent="0.2">
      <c r="A741" s="58"/>
      <c r="B741" s="58"/>
      <c r="C741" s="58"/>
      <c r="D741" s="58"/>
      <c r="E741" s="58"/>
      <c r="F741" s="58"/>
      <c r="G741" s="58"/>
      <c r="H741" s="58"/>
      <c r="I741" s="58"/>
      <c r="J741" s="58"/>
      <c r="K741" s="58"/>
      <c r="L741" s="58"/>
      <c r="M741" s="58"/>
      <c r="N741" s="58"/>
      <c r="O741" s="58"/>
    </row>
    <row r="742" spans="1:15" ht="15.75" customHeight="1" x14ac:dyDescent="0.2">
      <c r="A742" s="58"/>
      <c r="B742" s="58"/>
      <c r="C742" s="58"/>
      <c r="D742" s="58"/>
      <c r="E742" s="58"/>
      <c r="F742" s="58"/>
      <c r="G742" s="58"/>
      <c r="H742" s="58"/>
      <c r="I742" s="58"/>
      <c r="J742" s="58"/>
      <c r="K742" s="58"/>
      <c r="L742" s="58"/>
      <c r="M742" s="58"/>
      <c r="N742" s="58"/>
      <c r="O742" s="58"/>
    </row>
    <row r="743" spans="1:15" ht="15.75" customHeight="1" x14ac:dyDescent="0.2">
      <c r="A743" s="58"/>
      <c r="B743" s="58"/>
      <c r="C743" s="58"/>
      <c r="D743" s="58"/>
      <c r="E743" s="58"/>
      <c r="F743" s="58"/>
      <c r="G743" s="58"/>
      <c r="H743" s="58"/>
      <c r="I743" s="58"/>
      <c r="J743" s="58"/>
      <c r="K743" s="58"/>
      <c r="L743" s="58"/>
      <c r="M743" s="58"/>
      <c r="N743" s="58"/>
      <c r="O743" s="58"/>
    </row>
    <row r="744" spans="1:15" ht="15.75" customHeight="1" x14ac:dyDescent="0.2">
      <c r="A744" s="58"/>
      <c r="B744" s="58"/>
      <c r="C744" s="58"/>
      <c r="D744" s="58"/>
      <c r="E744" s="58"/>
      <c r="F744" s="58"/>
      <c r="G744" s="58"/>
      <c r="H744" s="58"/>
      <c r="I744" s="58"/>
      <c r="J744" s="58"/>
      <c r="K744" s="58"/>
      <c r="L744" s="58"/>
      <c r="M744" s="58"/>
      <c r="N744" s="58"/>
      <c r="O744" s="58"/>
    </row>
    <row r="745" spans="1:15" ht="15.75" customHeight="1" x14ac:dyDescent="0.2">
      <c r="A745" s="58"/>
      <c r="B745" s="58"/>
      <c r="C745" s="58"/>
      <c r="D745" s="58"/>
      <c r="E745" s="58"/>
      <c r="F745" s="58"/>
      <c r="G745" s="58"/>
      <c r="H745" s="58"/>
      <c r="I745" s="58"/>
      <c r="J745" s="58"/>
      <c r="K745" s="58"/>
      <c r="L745" s="58"/>
      <c r="M745" s="58"/>
      <c r="N745" s="58"/>
      <c r="O745" s="58"/>
    </row>
    <row r="746" spans="1:15" ht="15.75" customHeight="1" x14ac:dyDescent="0.2">
      <c r="A746" s="58"/>
      <c r="B746" s="58"/>
      <c r="C746" s="58"/>
      <c r="D746" s="58"/>
      <c r="E746" s="58"/>
      <c r="F746" s="58"/>
      <c r="G746" s="58"/>
      <c r="H746" s="58"/>
      <c r="I746" s="58"/>
      <c r="J746" s="58"/>
      <c r="K746" s="58"/>
      <c r="L746" s="58"/>
      <c r="M746" s="58"/>
      <c r="N746" s="58"/>
      <c r="O746" s="58"/>
    </row>
    <row r="747" spans="1:15" ht="15.75" customHeight="1" x14ac:dyDescent="0.2">
      <c r="A747" s="58"/>
      <c r="B747" s="58"/>
      <c r="C747" s="58"/>
      <c r="D747" s="58"/>
      <c r="E747" s="58"/>
      <c r="F747" s="58"/>
      <c r="G747" s="58"/>
      <c r="H747" s="58"/>
      <c r="I747" s="58"/>
      <c r="J747" s="58"/>
      <c r="K747" s="58"/>
      <c r="L747" s="58"/>
      <c r="M747" s="58"/>
      <c r="N747" s="58"/>
      <c r="O747" s="58"/>
    </row>
    <row r="748" spans="1:15" ht="15.75" customHeight="1" x14ac:dyDescent="0.2">
      <c r="A748" s="58"/>
      <c r="B748" s="58"/>
      <c r="C748" s="58"/>
      <c r="D748" s="58"/>
      <c r="E748" s="58"/>
      <c r="F748" s="58"/>
      <c r="G748" s="58"/>
      <c r="H748" s="58"/>
      <c r="I748" s="58"/>
      <c r="J748" s="58"/>
      <c r="K748" s="58"/>
      <c r="L748" s="58"/>
      <c r="M748" s="58"/>
      <c r="N748" s="58"/>
      <c r="O748" s="58"/>
    </row>
    <row r="749" spans="1:15" ht="15.75" customHeight="1" x14ac:dyDescent="0.2">
      <c r="A749" s="58"/>
      <c r="B749" s="58"/>
      <c r="C749" s="58"/>
      <c r="D749" s="58"/>
      <c r="E749" s="58"/>
      <c r="F749" s="58"/>
      <c r="G749" s="58"/>
      <c r="H749" s="58"/>
      <c r="I749" s="58"/>
      <c r="J749" s="58"/>
      <c r="K749" s="58"/>
      <c r="L749" s="58"/>
      <c r="M749" s="58"/>
      <c r="N749" s="58"/>
      <c r="O749" s="58"/>
    </row>
    <row r="750" spans="1:15" ht="15.75" customHeight="1" x14ac:dyDescent="0.2">
      <c r="A750" s="58"/>
      <c r="B750" s="58"/>
      <c r="C750" s="58"/>
      <c r="D750" s="58"/>
      <c r="E750" s="58"/>
      <c r="F750" s="58"/>
      <c r="G750" s="58"/>
      <c r="H750" s="58"/>
      <c r="I750" s="58"/>
      <c r="J750" s="58"/>
      <c r="K750" s="58"/>
      <c r="L750" s="58"/>
      <c r="M750" s="58"/>
      <c r="N750" s="58"/>
      <c r="O750" s="58"/>
    </row>
    <row r="751" spans="1:15" ht="15.75" customHeight="1" x14ac:dyDescent="0.2">
      <c r="A751" s="58"/>
      <c r="B751" s="58"/>
      <c r="C751" s="58"/>
      <c r="D751" s="58"/>
      <c r="E751" s="58"/>
      <c r="F751" s="58"/>
      <c r="G751" s="58"/>
      <c r="H751" s="58"/>
      <c r="I751" s="58"/>
      <c r="J751" s="58"/>
      <c r="K751" s="58"/>
      <c r="L751" s="58"/>
      <c r="M751" s="58"/>
      <c r="N751" s="58"/>
      <c r="O751" s="58"/>
    </row>
    <row r="752" spans="1:15" ht="15.75" customHeight="1" x14ac:dyDescent="0.2">
      <c r="A752" s="58"/>
      <c r="B752" s="58"/>
      <c r="C752" s="58"/>
      <c r="D752" s="58"/>
      <c r="E752" s="58"/>
      <c r="F752" s="58"/>
      <c r="G752" s="58"/>
      <c r="H752" s="58"/>
      <c r="I752" s="58"/>
      <c r="J752" s="58"/>
      <c r="K752" s="58"/>
      <c r="L752" s="58"/>
      <c r="M752" s="58"/>
      <c r="N752" s="58"/>
      <c r="O752" s="58"/>
    </row>
    <row r="753" spans="1:15" ht="15.75" customHeight="1" x14ac:dyDescent="0.2">
      <c r="A753" s="58"/>
      <c r="B753" s="58"/>
      <c r="C753" s="58"/>
      <c r="D753" s="58"/>
      <c r="E753" s="58"/>
      <c r="F753" s="58"/>
      <c r="G753" s="58"/>
      <c r="H753" s="58"/>
      <c r="I753" s="58"/>
      <c r="J753" s="58"/>
      <c r="K753" s="58"/>
      <c r="L753" s="58"/>
      <c r="M753" s="58"/>
      <c r="N753" s="58"/>
      <c r="O753" s="58"/>
    </row>
    <row r="754" spans="1:15" ht="15.75" customHeight="1" x14ac:dyDescent="0.2">
      <c r="A754" s="58"/>
      <c r="B754" s="58"/>
      <c r="C754" s="58"/>
      <c r="D754" s="58"/>
      <c r="E754" s="58"/>
      <c r="F754" s="58"/>
      <c r="G754" s="58"/>
      <c r="H754" s="58"/>
      <c r="I754" s="58"/>
      <c r="J754" s="58"/>
      <c r="K754" s="58"/>
      <c r="L754" s="58"/>
      <c r="M754" s="58"/>
      <c r="N754" s="58"/>
      <c r="O754" s="58"/>
    </row>
    <row r="755" spans="1:15" ht="15.75" customHeight="1" x14ac:dyDescent="0.2">
      <c r="A755" s="58"/>
      <c r="B755" s="58"/>
      <c r="C755" s="58"/>
      <c r="D755" s="58"/>
      <c r="E755" s="58"/>
      <c r="F755" s="58"/>
      <c r="G755" s="58"/>
      <c r="H755" s="58"/>
      <c r="I755" s="58"/>
      <c r="J755" s="58"/>
      <c r="K755" s="58"/>
      <c r="L755" s="58"/>
      <c r="M755" s="58"/>
      <c r="N755" s="58"/>
      <c r="O755" s="58"/>
    </row>
    <row r="756" spans="1:15" ht="15.75" customHeight="1" x14ac:dyDescent="0.2">
      <c r="A756" s="58"/>
      <c r="B756" s="58"/>
      <c r="C756" s="58"/>
      <c r="D756" s="58"/>
      <c r="E756" s="58"/>
      <c r="F756" s="58"/>
      <c r="G756" s="58"/>
      <c r="H756" s="58"/>
      <c r="I756" s="58"/>
      <c r="J756" s="58"/>
      <c r="K756" s="58"/>
      <c r="L756" s="58"/>
      <c r="M756" s="58"/>
      <c r="N756" s="58"/>
      <c r="O756" s="58"/>
    </row>
    <row r="757" spans="1:15" ht="15.75" customHeight="1" x14ac:dyDescent="0.2">
      <c r="A757" s="58"/>
      <c r="B757" s="58"/>
      <c r="C757" s="58"/>
      <c r="D757" s="58"/>
      <c r="E757" s="58"/>
      <c r="F757" s="58"/>
      <c r="G757" s="58"/>
      <c r="H757" s="58"/>
      <c r="I757" s="58"/>
      <c r="J757" s="58"/>
      <c r="K757" s="58"/>
      <c r="L757" s="58"/>
      <c r="M757" s="58"/>
      <c r="N757" s="58"/>
      <c r="O757" s="58"/>
    </row>
    <row r="758" spans="1:15" ht="15.75" customHeight="1" x14ac:dyDescent="0.2">
      <c r="A758" s="58"/>
      <c r="B758" s="58"/>
      <c r="C758" s="58"/>
      <c r="D758" s="58"/>
      <c r="E758" s="58"/>
      <c r="F758" s="58"/>
      <c r="G758" s="58"/>
      <c r="H758" s="58"/>
      <c r="I758" s="58"/>
      <c r="J758" s="58"/>
      <c r="K758" s="58"/>
      <c r="L758" s="58"/>
      <c r="M758" s="58"/>
      <c r="N758" s="58"/>
      <c r="O758" s="58"/>
    </row>
    <row r="759" spans="1:15" ht="15.75" customHeight="1" x14ac:dyDescent="0.2">
      <c r="A759" s="58"/>
      <c r="B759" s="58"/>
      <c r="C759" s="58"/>
      <c r="D759" s="58"/>
      <c r="E759" s="58"/>
      <c r="F759" s="58"/>
      <c r="G759" s="58"/>
      <c r="H759" s="58"/>
      <c r="I759" s="58"/>
      <c r="J759" s="58"/>
      <c r="K759" s="58"/>
      <c r="L759" s="58"/>
      <c r="M759" s="58"/>
      <c r="N759" s="58"/>
      <c r="O759" s="58"/>
    </row>
    <row r="760" spans="1:15" ht="15.75" customHeight="1" x14ac:dyDescent="0.2">
      <c r="A760" s="58"/>
      <c r="B760" s="58"/>
      <c r="C760" s="58"/>
      <c r="D760" s="58"/>
      <c r="E760" s="58"/>
      <c r="F760" s="58"/>
      <c r="G760" s="58"/>
      <c r="H760" s="58"/>
      <c r="I760" s="58"/>
      <c r="J760" s="58"/>
      <c r="K760" s="58"/>
      <c r="L760" s="58"/>
      <c r="M760" s="58"/>
      <c r="N760" s="58"/>
      <c r="O760" s="58"/>
    </row>
    <row r="761" spans="1:15" ht="15.75" customHeight="1" x14ac:dyDescent="0.2">
      <c r="A761" s="58"/>
      <c r="B761" s="58"/>
      <c r="C761" s="58"/>
      <c r="D761" s="58"/>
      <c r="E761" s="58"/>
      <c r="F761" s="58"/>
      <c r="G761" s="58"/>
      <c r="H761" s="58"/>
      <c r="I761" s="58"/>
      <c r="J761" s="58"/>
      <c r="K761" s="58"/>
      <c r="L761" s="58"/>
      <c r="M761" s="58"/>
      <c r="N761" s="58"/>
      <c r="O761" s="58"/>
    </row>
    <row r="762" spans="1:15" ht="15.75" customHeight="1" x14ac:dyDescent="0.2">
      <c r="A762" s="58"/>
      <c r="B762" s="58"/>
      <c r="C762" s="58"/>
      <c r="D762" s="58"/>
      <c r="E762" s="58"/>
      <c r="F762" s="58"/>
      <c r="G762" s="58"/>
      <c r="H762" s="58"/>
      <c r="I762" s="58"/>
      <c r="J762" s="58"/>
      <c r="K762" s="58"/>
      <c r="L762" s="58"/>
      <c r="M762" s="58"/>
      <c r="N762" s="58"/>
      <c r="O762" s="58"/>
    </row>
    <row r="763" spans="1:15" ht="15.75" customHeight="1" x14ac:dyDescent="0.2">
      <c r="A763" s="58"/>
      <c r="B763" s="58"/>
      <c r="C763" s="58"/>
      <c r="D763" s="58"/>
      <c r="E763" s="58"/>
      <c r="F763" s="58"/>
      <c r="G763" s="58"/>
      <c r="H763" s="58"/>
      <c r="I763" s="58"/>
      <c r="J763" s="58"/>
      <c r="K763" s="58"/>
      <c r="L763" s="58"/>
      <c r="M763" s="58"/>
      <c r="N763" s="58"/>
      <c r="O763" s="58"/>
    </row>
    <row r="764" spans="1:15" ht="15.75" customHeight="1" x14ac:dyDescent="0.2">
      <c r="A764" s="58"/>
      <c r="B764" s="58"/>
      <c r="C764" s="58"/>
      <c r="D764" s="58"/>
      <c r="E764" s="58"/>
      <c r="F764" s="58"/>
      <c r="G764" s="58"/>
      <c r="H764" s="58"/>
      <c r="I764" s="58"/>
      <c r="J764" s="58"/>
      <c r="K764" s="58"/>
      <c r="L764" s="58"/>
      <c r="M764" s="58"/>
      <c r="N764" s="58"/>
      <c r="O764" s="58"/>
    </row>
    <row r="765" spans="1:15" ht="15.75" customHeight="1" x14ac:dyDescent="0.2">
      <c r="A765" s="58"/>
      <c r="B765" s="58"/>
      <c r="C765" s="58"/>
      <c r="D765" s="58"/>
      <c r="E765" s="58"/>
      <c r="F765" s="58"/>
      <c r="G765" s="58"/>
      <c r="H765" s="58"/>
      <c r="I765" s="58"/>
      <c r="J765" s="58"/>
      <c r="K765" s="58"/>
      <c r="L765" s="58"/>
      <c r="M765" s="58"/>
      <c r="N765" s="58"/>
      <c r="O765" s="58"/>
    </row>
    <row r="766" spans="1:15" ht="15.75" customHeight="1" x14ac:dyDescent="0.2">
      <c r="A766" s="58"/>
      <c r="B766" s="58"/>
      <c r="C766" s="58"/>
      <c r="D766" s="58"/>
      <c r="E766" s="58"/>
      <c r="F766" s="58"/>
      <c r="G766" s="58"/>
      <c r="H766" s="58"/>
      <c r="I766" s="58"/>
      <c r="J766" s="58"/>
      <c r="K766" s="58"/>
      <c r="L766" s="58"/>
      <c r="M766" s="58"/>
      <c r="N766" s="58"/>
      <c r="O766" s="58"/>
    </row>
    <row r="767" spans="1:15" ht="15.75" customHeight="1" x14ac:dyDescent="0.2">
      <c r="A767" s="58"/>
      <c r="B767" s="58"/>
      <c r="C767" s="58"/>
      <c r="D767" s="58"/>
      <c r="E767" s="58"/>
      <c r="F767" s="58"/>
      <c r="G767" s="58"/>
      <c r="H767" s="58"/>
      <c r="I767" s="58"/>
      <c r="J767" s="58"/>
      <c r="K767" s="58"/>
      <c r="L767" s="58"/>
      <c r="M767" s="58"/>
      <c r="N767" s="58"/>
      <c r="O767" s="58"/>
    </row>
    <row r="768" spans="1:15" ht="15.75" customHeight="1" x14ac:dyDescent="0.2">
      <c r="A768" s="58"/>
      <c r="B768" s="58"/>
      <c r="C768" s="58"/>
      <c r="D768" s="58"/>
      <c r="E768" s="58"/>
      <c r="F768" s="58"/>
      <c r="G768" s="58"/>
      <c r="H768" s="58"/>
      <c r="I768" s="58"/>
      <c r="J768" s="58"/>
      <c r="K768" s="58"/>
      <c r="L768" s="58"/>
      <c r="M768" s="58"/>
      <c r="N768" s="58"/>
      <c r="O768" s="58"/>
    </row>
    <row r="769" spans="1:15" ht="15.75" customHeight="1" x14ac:dyDescent="0.2">
      <c r="A769" s="58"/>
      <c r="B769" s="58"/>
      <c r="C769" s="58"/>
      <c r="D769" s="58"/>
      <c r="E769" s="58"/>
      <c r="F769" s="58"/>
      <c r="G769" s="58"/>
      <c r="H769" s="58"/>
      <c r="I769" s="58"/>
      <c r="J769" s="58"/>
      <c r="K769" s="58"/>
      <c r="L769" s="58"/>
      <c r="M769" s="58"/>
      <c r="N769" s="58"/>
      <c r="O769" s="58"/>
    </row>
    <row r="770" spans="1:15" ht="15.75" customHeight="1" x14ac:dyDescent="0.2">
      <c r="A770" s="58"/>
      <c r="B770" s="58"/>
      <c r="C770" s="58"/>
      <c r="D770" s="58"/>
      <c r="E770" s="58"/>
      <c r="F770" s="58"/>
      <c r="G770" s="58"/>
      <c r="H770" s="58"/>
      <c r="I770" s="58"/>
      <c r="J770" s="58"/>
      <c r="K770" s="58"/>
      <c r="L770" s="58"/>
      <c r="M770" s="58"/>
      <c r="N770" s="58"/>
      <c r="O770" s="58"/>
    </row>
    <row r="771" spans="1:15" ht="15.75" customHeight="1" x14ac:dyDescent="0.2">
      <c r="A771" s="58"/>
      <c r="B771" s="58"/>
      <c r="C771" s="58"/>
      <c r="D771" s="58"/>
      <c r="E771" s="58"/>
      <c r="F771" s="58"/>
      <c r="G771" s="58"/>
      <c r="H771" s="58"/>
      <c r="I771" s="58"/>
      <c r="J771" s="58"/>
      <c r="K771" s="58"/>
      <c r="L771" s="58"/>
      <c r="M771" s="58"/>
      <c r="N771" s="58"/>
      <c r="O771" s="58"/>
    </row>
    <row r="772" spans="1:15" ht="15.75" customHeight="1" x14ac:dyDescent="0.2">
      <c r="A772" s="58"/>
      <c r="B772" s="58"/>
      <c r="C772" s="58"/>
      <c r="D772" s="58"/>
      <c r="E772" s="58"/>
      <c r="F772" s="58"/>
      <c r="G772" s="58"/>
      <c r="H772" s="58"/>
      <c r="I772" s="58"/>
      <c r="J772" s="58"/>
      <c r="K772" s="58"/>
      <c r="L772" s="58"/>
      <c r="M772" s="58"/>
      <c r="N772" s="58"/>
      <c r="O772" s="58"/>
    </row>
    <row r="773" spans="1:15" ht="15.75" customHeight="1" x14ac:dyDescent="0.2">
      <c r="A773" s="58"/>
      <c r="B773" s="58"/>
      <c r="C773" s="58"/>
      <c r="D773" s="58"/>
      <c r="E773" s="58"/>
      <c r="F773" s="58"/>
      <c r="G773" s="58"/>
      <c r="H773" s="58"/>
      <c r="I773" s="58"/>
      <c r="J773" s="58"/>
      <c r="K773" s="58"/>
      <c r="L773" s="58"/>
      <c r="M773" s="58"/>
      <c r="N773" s="58"/>
      <c r="O773" s="58"/>
    </row>
    <row r="774" spans="1:15" ht="15.75" customHeight="1" x14ac:dyDescent="0.2">
      <c r="A774" s="58"/>
      <c r="B774" s="58"/>
      <c r="C774" s="58"/>
      <c r="D774" s="58"/>
      <c r="E774" s="58"/>
      <c r="F774" s="58"/>
      <c r="G774" s="58"/>
      <c r="H774" s="58"/>
      <c r="I774" s="58"/>
      <c r="J774" s="58"/>
      <c r="K774" s="58"/>
      <c r="L774" s="58"/>
      <c r="M774" s="58"/>
      <c r="N774" s="58"/>
      <c r="O774" s="58"/>
    </row>
    <row r="775" spans="1:15" ht="15.75" customHeight="1" x14ac:dyDescent="0.2">
      <c r="A775" s="58"/>
      <c r="B775" s="58"/>
      <c r="C775" s="58"/>
      <c r="D775" s="58"/>
      <c r="E775" s="58"/>
      <c r="F775" s="58"/>
      <c r="G775" s="58"/>
      <c r="H775" s="58"/>
      <c r="I775" s="58"/>
      <c r="J775" s="58"/>
      <c r="K775" s="58"/>
      <c r="L775" s="58"/>
      <c r="M775" s="58"/>
      <c r="N775" s="58"/>
      <c r="O775" s="58"/>
    </row>
    <row r="776" spans="1:15" ht="15.75" customHeight="1" x14ac:dyDescent="0.2">
      <c r="A776" s="58"/>
      <c r="B776" s="58"/>
      <c r="C776" s="58"/>
      <c r="D776" s="58"/>
      <c r="E776" s="58"/>
      <c r="F776" s="58"/>
      <c r="G776" s="58"/>
      <c r="H776" s="58"/>
      <c r="I776" s="58"/>
      <c r="J776" s="58"/>
      <c r="K776" s="58"/>
      <c r="L776" s="58"/>
      <c r="M776" s="58"/>
      <c r="N776" s="58"/>
      <c r="O776" s="58"/>
    </row>
    <row r="777" spans="1:15" ht="15.75" customHeight="1" x14ac:dyDescent="0.2">
      <c r="A777" s="58"/>
      <c r="B777" s="58"/>
      <c r="C777" s="58"/>
      <c r="D777" s="58"/>
      <c r="E777" s="58"/>
      <c r="F777" s="58"/>
      <c r="G777" s="58"/>
      <c r="H777" s="58"/>
      <c r="I777" s="58"/>
      <c r="J777" s="58"/>
      <c r="K777" s="58"/>
      <c r="L777" s="58"/>
      <c r="M777" s="58"/>
      <c r="N777" s="58"/>
      <c r="O777" s="58"/>
    </row>
    <row r="778" spans="1:15" ht="15.75" customHeight="1" x14ac:dyDescent="0.2">
      <c r="A778" s="58"/>
      <c r="B778" s="58"/>
      <c r="C778" s="58"/>
      <c r="D778" s="58"/>
      <c r="E778" s="58"/>
      <c r="F778" s="58"/>
      <c r="G778" s="58"/>
      <c r="H778" s="58"/>
      <c r="I778" s="58"/>
      <c r="J778" s="58"/>
      <c r="K778" s="58"/>
      <c r="L778" s="58"/>
      <c r="M778" s="58"/>
      <c r="N778" s="58"/>
      <c r="O778" s="58"/>
    </row>
    <row r="779" spans="1:15" ht="15.75" customHeight="1" x14ac:dyDescent="0.2">
      <c r="A779" s="58"/>
      <c r="B779" s="58"/>
      <c r="C779" s="58"/>
      <c r="D779" s="58"/>
      <c r="E779" s="58"/>
      <c r="F779" s="58"/>
      <c r="G779" s="58"/>
      <c r="H779" s="58"/>
      <c r="I779" s="58"/>
      <c r="J779" s="58"/>
      <c r="K779" s="58"/>
      <c r="L779" s="58"/>
      <c r="M779" s="58"/>
      <c r="N779" s="58"/>
      <c r="O779" s="58"/>
    </row>
    <row r="780" spans="1:15" ht="15.75" customHeight="1" x14ac:dyDescent="0.2">
      <c r="A780" s="58"/>
      <c r="B780" s="58"/>
      <c r="C780" s="58"/>
      <c r="D780" s="58"/>
      <c r="E780" s="58"/>
      <c r="F780" s="58"/>
      <c r="G780" s="58"/>
      <c r="H780" s="58"/>
      <c r="I780" s="58"/>
      <c r="J780" s="58"/>
      <c r="K780" s="58"/>
      <c r="L780" s="58"/>
      <c r="M780" s="58"/>
      <c r="N780" s="58"/>
      <c r="O780" s="58"/>
    </row>
    <row r="781" spans="1:15" ht="15.75" customHeight="1" x14ac:dyDescent="0.2">
      <c r="A781" s="58"/>
      <c r="B781" s="58"/>
      <c r="C781" s="58"/>
      <c r="D781" s="58"/>
      <c r="E781" s="58"/>
      <c r="F781" s="58"/>
      <c r="G781" s="58"/>
      <c r="H781" s="58"/>
      <c r="I781" s="58"/>
      <c r="J781" s="58"/>
      <c r="K781" s="58"/>
      <c r="L781" s="58"/>
      <c r="M781" s="58"/>
      <c r="N781" s="58"/>
      <c r="O781" s="58"/>
    </row>
    <row r="782" spans="1:15" ht="15.75" customHeight="1" x14ac:dyDescent="0.2">
      <c r="A782" s="58"/>
      <c r="B782" s="58"/>
      <c r="C782" s="58"/>
      <c r="D782" s="58"/>
      <c r="E782" s="58"/>
      <c r="F782" s="58"/>
      <c r="G782" s="58"/>
      <c r="H782" s="58"/>
      <c r="I782" s="58"/>
      <c r="J782" s="58"/>
      <c r="K782" s="58"/>
      <c r="L782" s="58"/>
      <c r="M782" s="58"/>
      <c r="N782" s="58"/>
      <c r="O782" s="58"/>
    </row>
    <row r="783" spans="1:15" ht="15.75" customHeight="1" x14ac:dyDescent="0.2">
      <c r="A783" s="58"/>
      <c r="B783" s="58"/>
      <c r="C783" s="58"/>
      <c r="D783" s="58"/>
      <c r="E783" s="58"/>
      <c r="F783" s="58"/>
      <c r="G783" s="58"/>
      <c r="H783" s="58"/>
      <c r="I783" s="58"/>
      <c r="J783" s="58"/>
      <c r="K783" s="58"/>
      <c r="L783" s="58"/>
      <c r="M783" s="58"/>
      <c r="N783" s="58"/>
      <c r="O783" s="58"/>
    </row>
    <row r="784" spans="1:15" ht="15.75" customHeight="1" x14ac:dyDescent="0.2">
      <c r="A784" s="58"/>
      <c r="B784" s="58"/>
      <c r="C784" s="58"/>
      <c r="D784" s="58"/>
      <c r="E784" s="58"/>
      <c r="F784" s="58"/>
      <c r="G784" s="58"/>
      <c r="H784" s="58"/>
      <c r="I784" s="58"/>
      <c r="J784" s="58"/>
      <c r="K784" s="58"/>
      <c r="L784" s="58"/>
      <c r="M784" s="58"/>
      <c r="N784" s="58"/>
      <c r="O784" s="58"/>
    </row>
    <row r="785" spans="1:15" ht="15.75" customHeight="1" x14ac:dyDescent="0.2">
      <c r="A785" s="58"/>
      <c r="B785" s="58"/>
      <c r="C785" s="58"/>
      <c r="D785" s="58"/>
      <c r="E785" s="58"/>
      <c r="F785" s="58"/>
      <c r="G785" s="58"/>
      <c r="H785" s="58"/>
      <c r="I785" s="58"/>
      <c r="J785" s="58"/>
      <c r="K785" s="58"/>
      <c r="L785" s="58"/>
      <c r="M785" s="58"/>
      <c r="N785" s="58"/>
      <c r="O785" s="58"/>
    </row>
    <row r="786" spans="1:15" ht="15.75" customHeight="1" x14ac:dyDescent="0.2">
      <c r="A786" s="58"/>
      <c r="B786" s="58"/>
      <c r="C786" s="58"/>
      <c r="D786" s="58"/>
      <c r="E786" s="58"/>
      <c r="F786" s="58"/>
      <c r="G786" s="58"/>
      <c r="H786" s="58"/>
      <c r="I786" s="58"/>
      <c r="J786" s="58"/>
      <c r="K786" s="58"/>
      <c r="L786" s="58"/>
      <c r="M786" s="58"/>
      <c r="N786" s="58"/>
      <c r="O786" s="58"/>
    </row>
    <row r="787" spans="1:15" ht="15.75" customHeight="1" x14ac:dyDescent="0.2">
      <c r="A787" s="58"/>
      <c r="B787" s="58"/>
      <c r="C787" s="58"/>
      <c r="D787" s="58"/>
      <c r="E787" s="58"/>
      <c r="F787" s="58"/>
      <c r="G787" s="58"/>
      <c r="H787" s="58"/>
      <c r="I787" s="58"/>
      <c r="J787" s="58"/>
      <c r="K787" s="58"/>
      <c r="L787" s="58"/>
      <c r="M787" s="58"/>
      <c r="N787" s="58"/>
      <c r="O787" s="58"/>
    </row>
    <row r="788" spans="1:15" ht="15.75" customHeight="1" x14ac:dyDescent="0.2">
      <c r="A788" s="58"/>
      <c r="B788" s="58"/>
      <c r="C788" s="58"/>
      <c r="D788" s="58"/>
      <c r="E788" s="58"/>
      <c r="F788" s="58"/>
      <c r="G788" s="58"/>
      <c r="H788" s="58"/>
      <c r="I788" s="58"/>
      <c r="J788" s="58"/>
      <c r="K788" s="58"/>
      <c r="L788" s="58"/>
      <c r="M788" s="58"/>
      <c r="N788" s="58"/>
      <c r="O788" s="58"/>
    </row>
    <row r="789" spans="1:15" ht="15.75" customHeight="1" x14ac:dyDescent="0.2">
      <c r="A789" s="58"/>
      <c r="B789" s="58"/>
      <c r="C789" s="58"/>
      <c r="D789" s="58"/>
      <c r="E789" s="58"/>
      <c r="F789" s="58"/>
      <c r="G789" s="58"/>
      <c r="H789" s="58"/>
      <c r="I789" s="58"/>
      <c r="J789" s="58"/>
      <c r="K789" s="58"/>
      <c r="L789" s="58"/>
      <c r="M789" s="58"/>
      <c r="N789" s="58"/>
      <c r="O789" s="58"/>
    </row>
    <row r="790" spans="1:15" ht="15.75" customHeight="1" x14ac:dyDescent="0.2">
      <c r="A790" s="58"/>
      <c r="B790" s="58"/>
      <c r="C790" s="58"/>
      <c r="D790" s="58"/>
      <c r="E790" s="58"/>
      <c r="F790" s="58"/>
      <c r="G790" s="58"/>
      <c r="H790" s="58"/>
      <c r="I790" s="58"/>
      <c r="J790" s="58"/>
      <c r="K790" s="58"/>
      <c r="L790" s="58"/>
      <c r="M790" s="58"/>
      <c r="N790" s="58"/>
      <c r="O790" s="58"/>
    </row>
    <row r="791" spans="1:15" ht="15.75" customHeight="1" x14ac:dyDescent="0.2">
      <c r="A791" s="58"/>
      <c r="B791" s="58"/>
      <c r="C791" s="58"/>
      <c r="D791" s="58"/>
      <c r="E791" s="58"/>
      <c r="F791" s="58"/>
      <c r="G791" s="58"/>
      <c r="H791" s="58"/>
      <c r="I791" s="58"/>
      <c r="J791" s="58"/>
      <c r="K791" s="58"/>
      <c r="L791" s="58"/>
      <c r="M791" s="58"/>
      <c r="N791" s="58"/>
      <c r="O791" s="58"/>
    </row>
    <row r="792" spans="1:15" ht="15.75" customHeight="1" x14ac:dyDescent="0.2">
      <c r="A792" s="58"/>
      <c r="B792" s="58"/>
      <c r="C792" s="58"/>
      <c r="D792" s="58"/>
      <c r="E792" s="58"/>
      <c r="F792" s="58"/>
      <c r="G792" s="58"/>
      <c r="H792" s="58"/>
      <c r="I792" s="58"/>
      <c r="J792" s="58"/>
      <c r="K792" s="58"/>
      <c r="L792" s="58"/>
      <c r="M792" s="58"/>
      <c r="N792" s="58"/>
      <c r="O792" s="58"/>
    </row>
    <row r="793" spans="1:15" ht="15.75" customHeight="1" x14ac:dyDescent="0.2">
      <c r="A793" s="58"/>
      <c r="B793" s="58"/>
      <c r="C793" s="58"/>
      <c r="D793" s="58"/>
      <c r="E793" s="58"/>
      <c r="F793" s="58"/>
      <c r="G793" s="58"/>
      <c r="H793" s="58"/>
      <c r="I793" s="58"/>
      <c r="J793" s="58"/>
      <c r="K793" s="58"/>
      <c r="L793" s="58"/>
      <c r="M793" s="58"/>
      <c r="N793" s="58"/>
      <c r="O793" s="58"/>
    </row>
    <row r="794" spans="1:15" ht="15.75" customHeight="1" x14ac:dyDescent="0.2">
      <c r="A794" s="58"/>
      <c r="B794" s="58"/>
      <c r="C794" s="58"/>
      <c r="D794" s="58"/>
      <c r="E794" s="58"/>
      <c r="F794" s="58"/>
      <c r="G794" s="58"/>
      <c r="H794" s="58"/>
      <c r="I794" s="58"/>
      <c r="J794" s="58"/>
      <c r="K794" s="58"/>
      <c r="L794" s="58"/>
      <c r="M794" s="58"/>
      <c r="N794" s="58"/>
      <c r="O794" s="58"/>
    </row>
    <row r="795" spans="1:15" ht="15.75" customHeight="1" x14ac:dyDescent="0.2">
      <c r="A795" s="58"/>
      <c r="B795" s="58"/>
      <c r="C795" s="58"/>
      <c r="D795" s="58"/>
      <c r="E795" s="58"/>
      <c r="F795" s="58"/>
      <c r="G795" s="58"/>
      <c r="H795" s="58"/>
      <c r="I795" s="58"/>
      <c r="J795" s="58"/>
      <c r="K795" s="58"/>
      <c r="L795" s="58"/>
      <c r="M795" s="58"/>
      <c r="N795" s="58"/>
      <c r="O795" s="58"/>
    </row>
    <row r="796" spans="1:15" ht="15.75" customHeight="1" x14ac:dyDescent="0.2">
      <c r="A796" s="58"/>
      <c r="B796" s="58"/>
      <c r="C796" s="58"/>
      <c r="D796" s="58"/>
      <c r="E796" s="58"/>
      <c r="F796" s="58"/>
      <c r="G796" s="58"/>
      <c r="H796" s="58"/>
      <c r="I796" s="58"/>
      <c r="J796" s="58"/>
      <c r="K796" s="58"/>
      <c r="L796" s="58"/>
      <c r="M796" s="58"/>
      <c r="N796" s="58"/>
      <c r="O796" s="58"/>
    </row>
    <row r="797" spans="1:15" ht="15.75" customHeight="1" x14ac:dyDescent="0.2">
      <c r="A797" s="58"/>
      <c r="B797" s="58"/>
      <c r="C797" s="58"/>
      <c r="D797" s="58"/>
      <c r="E797" s="58"/>
      <c r="F797" s="58"/>
      <c r="G797" s="58"/>
      <c r="H797" s="58"/>
      <c r="I797" s="58"/>
      <c r="J797" s="58"/>
      <c r="K797" s="58"/>
      <c r="L797" s="58"/>
      <c r="M797" s="58"/>
      <c r="N797" s="58"/>
      <c r="O797" s="58"/>
    </row>
    <row r="798" spans="1:15" ht="15.75" customHeight="1" x14ac:dyDescent="0.2">
      <c r="A798" s="58"/>
      <c r="B798" s="58"/>
      <c r="C798" s="58"/>
      <c r="D798" s="58"/>
      <c r="E798" s="58"/>
      <c r="F798" s="58"/>
      <c r="G798" s="58"/>
      <c r="H798" s="58"/>
      <c r="I798" s="58"/>
      <c r="J798" s="58"/>
      <c r="K798" s="58"/>
      <c r="L798" s="58"/>
      <c r="M798" s="58"/>
      <c r="N798" s="58"/>
      <c r="O798" s="58"/>
    </row>
    <row r="799" spans="1:15" ht="15.75" customHeight="1" x14ac:dyDescent="0.2">
      <c r="A799" s="58"/>
      <c r="B799" s="58"/>
      <c r="C799" s="58"/>
      <c r="D799" s="58"/>
      <c r="E799" s="58"/>
      <c r="F799" s="58"/>
      <c r="G799" s="58"/>
      <c r="H799" s="58"/>
      <c r="I799" s="58"/>
      <c r="J799" s="58"/>
      <c r="K799" s="58"/>
      <c r="L799" s="58"/>
      <c r="M799" s="58"/>
      <c r="N799" s="58"/>
      <c r="O799" s="58"/>
    </row>
    <row r="800" spans="1:15" ht="15.75" customHeight="1" x14ac:dyDescent="0.2">
      <c r="A800" s="58"/>
      <c r="B800" s="58"/>
      <c r="C800" s="58"/>
      <c r="D800" s="58"/>
      <c r="E800" s="58"/>
      <c r="F800" s="58"/>
      <c r="G800" s="58"/>
      <c r="H800" s="58"/>
      <c r="I800" s="58"/>
      <c r="J800" s="58"/>
      <c r="K800" s="58"/>
      <c r="L800" s="58"/>
      <c r="M800" s="58"/>
      <c r="N800" s="58"/>
      <c r="O800" s="58"/>
    </row>
    <row r="801" spans="1:15" ht="15.75" customHeight="1" x14ac:dyDescent="0.2">
      <c r="A801" s="58"/>
      <c r="B801" s="58"/>
      <c r="C801" s="58"/>
      <c r="D801" s="58"/>
      <c r="E801" s="58"/>
      <c r="F801" s="58"/>
      <c r="G801" s="58"/>
      <c r="H801" s="58"/>
      <c r="I801" s="58"/>
      <c r="J801" s="58"/>
      <c r="K801" s="58"/>
      <c r="L801" s="58"/>
      <c r="M801" s="58"/>
      <c r="N801" s="58"/>
      <c r="O801" s="58"/>
    </row>
    <row r="802" spans="1:15" ht="15.75" customHeight="1" x14ac:dyDescent="0.2">
      <c r="A802" s="58"/>
      <c r="B802" s="58"/>
      <c r="C802" s="58"/>
      <c r="D802" s="58"/>
      <c r="E802" s="58"/>
      <c r="F802" s="58"/>
      <c r="G802" s="58"/>
      <c r="H802" s="58"/>
      <c r="I802" s="58"/>
      <c r="J802" s="58"/>
      <c r="K802" s="58"/>
      <c r="L802" s="58"/>
      <c r="M802" s="58"/>
      <c r="N802" s="58"/>
      <c r="O802" s="58"/>
    </row>
    <row r="803" spans="1:15" ht="15.75" customHeight="1" x14ac:dyDescent="0.2">
      <c r="A803" s="58"/>
      <c r="B803" s="58"/>
      <c r="C803" s="58"/>
      <c r="D803" s="58"/>
      <c r="E803" s="58"/>
      <c r="F803" s="58"/>
      <c r="G803" s="58"/>
      <c r="H803" s="58"/>
      <c r="I803" s="58"/>
      <c r="J803" s="58"/>
      <c r="K803" s="58"/>
      <c r="L803" s="58"/>
      <c r="M803" s="58"/>
      <c r="N803" s="58"/>
      <c r="O803" s="58"/>
    </row>
    <row r="804" spans="1:15" ht="15.75" customHeight="1" x14ac:dyDescent="0.2">
      <c r="A804" s="58"/>
      <c r="B804" s="58"/>
      <c r="C804" s="58"/>
      <c r="D804" s="58"/>
      <c r="E804" s="58"/>
      <c r="F804" s="58"/>
      <c r="G804" s="58"/>
      <c r="H804" s="58"/>
      <c r="I804" s="58"/>
      <c r="J804" s="58"/>
      <c r="K804" s="58"/>
      <c r="L804" s="58"/>
      <c r="M804" s="58"/>
      <c r="N804" s="58"/>
      <c r="O804" s="58"/>
    </row>
    <row r="805" spans="1:15" ht="15.75" customHeight="1" x14ac:dyDescent="0.2">
      <c r="A805" s="58"/>
      <c r="B805" s="58"/>
      <c r="C805" s="58"/>
      <c r="D805" s="58"/>
      <c r="E805" s="58"/>
      <c r="F805" s="58"/>
      <c r="G805" s="58"/>
      <c r="H805" s="58"/>
      <c r="I805" s="58"/>
      <c r="J805" s="58"/>
      <c r="K805" s="58"/>
      <c r="L805" s="58"/>
      <c r="M805" s="58"/>
      <c r="N805" s="58"/>
      <c r="O805" s="58"/>
    </row>
    <row r="806" spans="1:15" ht="15.75" customHeight="1" x14ac:dyDescent="0.2">
      <c r="A806" s="58"/>
      <c r="B806" s="58"/>
      <c r="C806" s="58"/>
      <c r="D806" s="58"/>
      <c r="E806" s="58"/>
      <c r="F806" s="58"/>
      <c r="G806" s="58"/>
      <c r="H806" s="58"/>
      <c r="I806" s="58"/>
      <c r="J806" s="58"/>
      <c r="K806" s="58"/>
      <c r="L806" s="58"/>
      <c r="M806" s="58"/>
      <c r="N806" s="58"/>
      <c r="O806" s="58"/>
    </row>
    <row r="807" spans="1:15" ht="15.75" customHeight="1" x14ac:dyDescent="0.2">
      <c r="A807" s="58"/>
      <c r="B807" s="58"/>
      <c r="C807" s="58"/>
      <c r="D807" s="58"/>
      <c r="E807" s="58"/>
      <c r="F807" s="58"/>
      <c r="G807" s="58"/>
      <c r="H807" s="58"/>
      <c r="I807" s="58"/>
      <c r="J807" s="58"/>
      <c r="K807" s="58"/>
      <c r="L807" s="58"/>
      <c r="M807" s="58"/>
      <c r="N807" s="58"/>
      <c r="O807" s="58"/>
    </row>
    <row r="808" spans="1:15" ht="15.75" customHeight="1" x14ac:dyDescent="0.2">
      <c r="A808" s="58"/>
      <c r="B808" s="58"/>
      <c r="C808" s="58"/>
      <c r="D808" s="58"/>
      <c r="E808" s="58"/>
      <c r="F808" s="58"/>
      <c r="G808" s="58"/>
      <c r="H808" s="58"/>
      <c r="I808" s="58"/>
      <c r="J808" s="58"/>
      <c r="K808" s="58"/>
      <c r="L808" s="58"/>
      <c r="M808" s="58"/>
      <c r="N808" s="58"/>
      <c r="O808" s="58"/>
    </row>
    <row r="809" spans="1:15" ht="15.75" customHeight="1" x14ac:dyDescent="0.2">
      <c r="A809" s="58"/>
      <c r="B809" s="58"/>
      <c r="C809" s="58"/>
      <c r="D809" s="58"/>
      <c r="E809" s="58"/>
      <c r="F809" s="58"/>
      <c r="G809" s="58"/>
      <c r="H809" s="58"/>
      <c r="I809" s="58"/>
      <c r="J809" s="58"/>
      <c r="K809" s="58"/>
      <c r="L809" s="58"/>
      <c r="M809" s="58"/>
      <c r="N809" s="58"/>
      <c r="O809" s="58"/>
    </row>
    <row r="810" spans="1:15" ht="15.75" customHeight="1" x14ac:dyDescent="0.2">
      <c r="A810" s="58"/>
      <c r="B810" s="58"/>
      <c r="C810" s="58"/>
      <c r="D810" s="58"/>
      <c r="E810" s="58"/>
      <c r="F810" s="58"/>
      <c r="G810" s="58"/>
      <c r="H810" s="58"/>
      <c r="I810" s="58"/>
      <c r="J810" s="58"/>
      <c r="K810" s="58"/>
      <c r="L810" s="58"/>
      <c r="M810" s="58"/>
      <c r="N810" s="58"/>
      <c r="O810" s="58"/>
    </row>
    <row r="811" spans="1:15" ht="15.75" customHeight="1" x14ac:dyDescent="0.2">
      <c r="A811" s="58"/>
      <c r="B811" s="58"/>
      <c r="C811" s="58"/>
      <c r="D811" s="58"/>
      <c r="E811" s="58"/>
      <c r="F811" s="58"/>
      <c r="G811" s="58"/>
      <c r="H811" s="58"/>
      <c r="I811" s="58"/>
      <c r="J811" s="58"/>
      <c r="K811" s="58"/>
      <c r="L811" s="58"/>
      <c r="M811" s="58"/>
      <c r="N811" s="58"/>
      <c r="O811" s="58"/>
    </row>
    <row r="812" spans="1:15" ht="15.75" customHeight="1" x14ac:dyDescent="0.2">
      <c r="A812" s="58"/>
      <c r="B812" s="58"/>
      <c r="C812" s="58"/>
      <c r="D812" s="58"/>
      <c r="E812" s="58"/>
      <c r="F812" s="58"/>
      <c r="G812" s="58"/>
      <c r="H812" s="58"/>
      <c r="I812" s="58"/>
      <c r="J812" s="58"/>
      <c r="K812" s="58"/>
      <c r="L812" s="58"/>
      <c r="M812" s="58"/>
      <c r="N812" s="58"/>
      <c r="O812" s="58"/>
    </row>
    <row r="813" spans="1:15" ht="15.75" customHeight="1" x14ac:dyDescent="0.2">
      <c r="A813" s="58"/>
      <c r="B813" s="58"/>
      <c r="C813" s="58"/>
      <c r="D813" s="58"/>
      <c r="E813" s="58"/>
      <c r="F813" s="58"/>
      <c r="G813" s="58"/>
      <c r="H813" s="58"/>
      <c r="I813" s="58"/>
      <c r="J813" s="58"/>
      <c r="K813" s="58"/>
      <c r="L813" s="58"/>
      <c r="M813" s="58"/>
      <c r="N813" s="58"/>
      <c r="O813" s="58"/>
    </row>
    <row r="814" spans="1:15" ht="15.75" customHeight="1" x14ac:dyDescent="0.2">
      <c r="A814" s="58"/>
      <c r="B814" s="58"/>
      <c r="C814" s="58"/>
      <c r="D814" s="58"/>
      <c r="E814" s="58"/>
      <c r="F814" s="58"/>
      <c r="G814" s="58"/>
      <c r="H814" s="58"/>
      <c r="I814" s="58"/>
      <c r="J814" s="58"/>
      <c r="K814" s="58"/>
      <c r="L814" s="58"/>
      <c r="M814" s="58"/>
      <c r="N814" s="58"/>
      <c r="O814" s="58"/>
    </row>
    <row r="815" spans="1:15" ht="15.75" customHeight="1" x14ac:dyDescent="0.2">
      <c r="A815" s="58"/>
      <c r="B815" s="58"/>
      <c r="C815" s="58"/>
      <c r="D815" s="58"/>
      <c r="E815" s="58"/>
      <c r="F815" s="58"/>
      <c r="G815" s="58"/>
      <c r="H815" s="58"/>
      <c r="I815" s="58"/>
      <c r="J815" s="58"/>
      <c r="K815" s="58"/>
      <c r="L815" s="58"/>
      <c r="M815" s="58"/>
      <c r="N815" s="58"/>
      <c r="O815" s="58"/>
    </row>
    <row r="816" spans="1:15" ht="15.75" customHeight="1" x14ac:dyDescent="0.2">
      <c r="A816" s="58"/>
      <c r="B816" s="58"/>
      <c r="C816" s="58"/>
      <c r="D816" s="58"/>
      <c r="E816" s="58"/>
      <c r="F816" s="58"/>
      <c r="G816" s="58"/>
      <c r="H816" s="58"/>
      <c r="I816" s="58"/>
      <c r="J816" s="58"/>
      <c r="K816" s="58"/>
      <c r="L816" s="58"/>
      <c r="M816" s="58"/>
      <c r="N816" s="58"/>
      <c r="O816" s="58"/>
    </row>
    <row r="817" spans="1:15" ht="15.75" customHeight="1" x14ac:dyDescent="0.2">
      <c r="A817" s="58"/>
      <c r="B817" s="58"/>
      <c r="C817" s="58"/>
      <c r="D817" s="58"/>
      <c r="E817" s="58"/>
      <c r="F817" s="58"/>
      <c r="G817" s="58"/>
      <c r="H817" s="58"/>
      <c r="I817" s="58"/>
      <c r="J817" s="58"/>
      <c r="K817" s="58"/>
      <c r="L817" s="58"/>
      <c r="M817" s="58"/>
      <c r="N817" s="58"/>
      <c r="O817" s="58"/>
    </row>
    <row r="818" spans="1:15" ht="15.75" customHeight="1" x14ac:dyDescent="0.2">
      <c r="A818" s="58"/>
      <c r="B818" s="58"/>
      <c r="C818" s="58"/>
      <c r="D818" s="58"/>
      <c r="E818" s="58"/>
      <c r="F818" s="58"/>
      <c r="G818" s="58"/>
      <c r="H818" s="58"/>
      <c r="I818" s="58"/>
      <c r="J818" s="58"/>
      <c r="K818" s="58"/>
      <c r="L818" s="58"/>
      <c r="M818" s="58"/>
      <c r="N818" s="58"/>
      <c r="O818" s="58"/>
    </row>
    <row r="819" spans="1:15" ht="15.75" customHeight="1" x14ac:dyDescent="0.2">
      <c r="A819" s="58"/>
      <c r="B819" s="58"/>
      <c r="C819" s="58"/>
      <c r="D819" s="58"/>
      <c r="E819" s="58"/>
      <c r="F819" s="58"/>
      <c r="G819" s="58"/>
      <c r="H819" s="58"/>
      <c r="I819" s="58"/>
      <c r="J819" s="58"/>
      <c r="K819" s="58"/>
      <c r="L819" s="58"/>
      <c r="M819" s="58"/>
      <c r="N819" s="58"/>
      <c r="O819" s="58"/>
    </row>
    <row r="820" spans="1:15" ht="15.75" customHeight="1" x14ac:dyDescent="0.2">
      <c r="A820" s="58"/>
      <c r="B820" s="58"/>
      <c r="C820" s="58"/>
      <c r="D820" s="58"/>
      <c r="E820" s="58"/>
      <c r="F820" s="58"/>
      <c r="G820" s="58"/>
      <c r="H820" s="58"/>
      <c r="I820" s="58"/>
      <c r="J820" s="58"/>
      <c r="K820" s="58"/>
      <c r="L820" s="58"/>
      <c r="M820" s="58"/>
      <c r="N820" s="58"/>
      <c r="O820" s="58"/>
    </row>
    <row r="821" spans="1:15" ht="15.75" customHeight="1" x14ac:dyDescent="0.2">
      <c r="A821" s="58"/>
      <c r="B821" s="58"/>
      <c r="C821" s="58"/>
      <c r="D821" s="58"/>
      <c r="E821" s="58"/>
      <c r="F821" s="58"/>
      <c r="G821" s="58"/>
      <c r="H821" s="58"/>
      <c r="I821" s="58"/>
      <c r="J821" s="58"/>
      <c r="K821" s="58"/>
      <c r="L821" s="58"/>
      <c r="M821" s="58"/>
      <c r="N821" s="58"/>
      <c r="O821" s="58"/>
    </row>
    <row r="822" spans="1:15" ht="15.75" customHeight="1" x14ac:dyDescent="0.2">
      <c r="A822" s="58"/>
      <c r="B822" s="58"/>
      <c r="C822" s="58"/>
      <c r="D822" s="58"/>
      <c r="E822" s="58"/>
      <c r="F822" s="58"/>
      <c r="G822" s="58"/>
      <c r="H822" s="58"/>
      <c r="I822" s="58"/>
      <c r="J822" s="58"/>
      <c r="K822" s="58"/>
      <c r="L822" s="58"/>
      <c r="M822" s="58"/>
      <c r="N822" s="58"/>
      <c r="O822" s="58"/>
    </row>
    <row r="823" spans="1:15" ht="15.75" customHeight="1" x14ac:dyDescent="0.2">
      <c r="A823" s="58"/>
      <c r="B823" s="58"/>
      <c r="C823" s="58"/>
      <c r="D823" s="58"/>
      <c r="E823" s="58"/>
      <c r="F823" s="58"/>
      <c r="G823" s="58"/>
      <c r="H823" s="58"/>
      <c r="I823" s="58"/>
      <c r="J823" s="58"/>
      <c r="K823" s="58"/>
      <c r="L823" s="58"/>
      <c r="M823" s="58"/>
      <c r="N823" s="58"/>
      <c r="O823" s="58"/>
    </row>
    <row r="824" spans="1:15" ht="15.75" customHeight="1" x14ac:dyDescent="0.2">
      <c r="A824" s="58"/>
      <c r="B824" s="58"/>
      <c r="C824" s="58"/>
      <c r="D824" s="58"/>
      <c r="E824" s="58"/>
      <c r="F824" s="58"/>
      <c r="G824" s="58"/>
      <c r="H824" s="58"/>
      <c r="I824" s="58"/>
      <c r="J824" s="58"/>
      <c r="K824" s="58"/>
      <c r="L824" s="58"/>
      <c r="M824" s="58"/>
      <c r="N824" s="58"/>
      <c r="O824" s="58"/>
    </row>
    <row r="825" spans="1:15" ht="15.75" customHeight="1" x14ac:dyDescent="0.2">
      <c r="A825" s="58"/>
      <c r="B825" s="58"/>
      <c r="C825" s="58"/>
      <c r="D825" s="58"/>
      <c r="E825" s="58"/>
      <c r="F825" s="58"/>
      <c r="G825" s="58"/>
      <c r="H825" s="58"/>
      <c r="I825" s="58"/>
      <c r="J825" s="58"/>
      <c r="K825" s="58"/>
      <c r="L825" s="58"/>
      <c r="M825" s="58"/>
      <c r="N825" s="58"/>
      <c r="O825" s="58"/>
    </row>
    <row r="826" spans="1:15" ht="15.75" customHeight="1" x14ac:dyDescent="0.2">
      <c r="A826" s="58"/>
      <c r="B826" s="58"/>
      <c r="C826" s="58"/>
      <c r="D826" s="58"/>
      <c r="E826" s="58"/>
      <c r="F826" s="58"/>
      <c r="G826" s="58"/>
      <c r="H826" s="58"/>
      <c r="I826" s="58"/>
      <c r="J826" s="58"/>
      <c r="K826" s="58"/>
      <c r="L826" s="58"/>
      <c r="M826" s="58"/>
      <c r="N826" s="58"/>
      <c r="O826" s="58"/>
    </row>
    <row r="827" spans="1:15" ht="15.75" customHeight="1" x14ac:dyDescent="0.2">
      <c r="A827" s="58"/>
      <c r="B827" s="58"/>
      <c r="C827" s="58"/>
      <c r="D827" s="58"/>
      <c r="E827" s="58"/>
      <c r="F827" s="58"/>
      <c r="G827" s="58"/>
      <c r="H827" s="58"/>
      <c r="I827" s="58"/>
      <c r="J827" s="58"/>
      <c r="K827" s="58"/>
      <c r="L827" s="58"/>
      <c r="M827" s="58"/>
      <c r="N827" s="58"/>
      <c r="O827" s="58"/>
    </row>
    <row r="828" spans="1:15" ht="15.75" customHeight="1" x14ac:dyDescent="0.2">
      <c r="A828" s="58"/>
      <c r="B828" s="58"/>
      <c r="C828" s="58"/>
      <c r="D828" s="58"/>
      <c r="E828" s="58"/>
      <c r="F828" s="58"/>
      <c r="G828" s="58"/>
      <c r="H828" s="58"/>
      <c r="I828" s="58"/>
      <c r="J828" s="58"/>
      <c r="K828" s="58"/>
      <c r="L828" s="58"/>
      <c r="M828" s="58"/>
      <c r="N828" s="58"/>
      <c r="O828" s="58"/>
    </row>
    <row r="829" spans="1:15" ht="15.75" customHeight="1" x14ac:dyDescent="0.2">
      <c r="A829" s="58"/>
      <c r="B829" s="58"/>
      <c r="C829" s="58"/>
      <c r="D829" s="58"/>
      <c r="E829" s="58"/>
      <c r="F829" s="58"/>
      <c r="G829" s="58"/>
      <c r="H829" s="58"/>
      <c r="I829" s="58"/>
      <c r="J829" s="58"/>
      <c r="K829" s="58"/>
      <c r="L829" s="58"/>
      <c r="M829" s="58"/>
      <c r="N829" s="58"/>
      <c r="O829" s="58"/>
    </row>
    <row r="830" spans="1:15" ht="15.75" customHeight="1" x14ac:dyDescent="0.2">
      <c r="A830" s="58"/>
      <c r="B830" s="58"/>
      <c r="C830" s="58"/>
      <c r="D830" s="58"/>
      <c r="E830" s="58"/>
      <c r="F830" s="58"/>
      <c r="G830" s="58"/>
      <c r="H830" s="58"/>
      <c r="I830" s="58"/>
      <c r="J830" s="58"/>
      <c r="K830" s="58"/>
      <c r="L830" s="58"/>
      <c r="M830" s="58"/>
      <c r="N830" s="58"/>
      <c r="O830" s="58"/>
    </row>
    <row r="831" spans="1:15" ht="15.75" customHeight="1" x14ac:dyDescent="0.2">
      <c r="A831" s="58"/>
      <c r="B831" s="58"/>
      <c r="C831" s="58"/>
      <c r="D831" s="58"/>
      <c r="E831" s="58"/>
      <c r="F831" s="58"/>
      <c r="G831" s="58"/>
      <c r="H831" s="58"/>
      <c r="I831" s="58"/>
      <c r="J831" s="58"/>
      <c r="K831" s="58"/>
      <c r="L831" s="58"/>
      <c r="M831" s="58"/>
      <c r="N831" s="58"/>
      <c r="O831" s="58"/>
    </row>
    <row r="832" spans="1:15" ht="15.75" customHeight="1" x14ac:dyDescent="0.2">
      <c r="A832" s="58"/>
      <c r="B832" s="58"/>
      <c r="C832" s="58"/>
      <c r="D832" s="58"/>
      <c r="E832" s="58"/>
      <c r="F832" s="58"/>
      <c r="G832" s="58"/>
      <c r="H832" s="58"/>
      <c r="I832" s="58"/>
      <c r="J832" s="58"/>
      <c r="K832" s="58"/>
      <c r="L832" s="58"/>
      <c r="M832" s="58"/>
      <c r="N832" s="58"/>
      <c r="O832" s="58"/>
    </row>
    <row r="833" spans="1:15" ht="15.75" customHeight="1" x14ac:dyDescent="0.2">
      <c r="A833" s="58"/>
      <c r="B833" s="58"/>
      <c r="C833" s="58"/>
      <c r="D833" s="58"/>
      <c r="E833" s="58"/>
      <c r="F833" s="58"/>
      <c r="G833" s="58"/>
      <c r="H833" s="58"/>
      <c r="I833" s="58"/>
      <c r="J833" s="58"/>
      <c r="K833" s="58"/>
      <c r="L833" s="58"/>
      <c r="M833" s="58"/>
      <c r="N833" s="58"/>
      <c r="O833" s="58"/>
    </row>
    <row r="834" spans="1:15" ht="15.75" customHeight="1" x14ac:dyDescent="0.2">
      <c r="A834" s="58"/>
      <c r="B834" s="58"/>
      <c r="C834" s="58"/>
      <c r="D834" s="58"/>
      <c r="E834" s="58"/>
      <c r="F834" s="58"/>
      <c r="G834" s="58"/>
      <c r="H834" s="58"/>
      <c r="I834" s="58"/>
      <c r="J834" s="58"/>
      <c r="K834" s="58"/>
      <c r="L834" s="58"/>
      <c r="M834" s="58"/>
      <c r="N834" s="58"/>
      <c r="O834" s="58"/>
    </row>
    <row r="835" spans="1:15" ht="15.75" customHeight="1" x14ac:dyDescent="0.2">
      <c r="A835" s="58"/>
      <c r="B835" s="58"/>
      <c r="C835" s="58"/>
      <c r="D835" s="58"/>
      <c r="E835" s="58"/>
      <c r="F835" s="58"/>
      <c r="G835" s="58"/>
      <c r="H835" s="58"/>
      <c r="I835" s="58"/>
      <c r="J835" s="58"/>
      <c r="K835" s="58"/>
      <c r="L835" s="58"/>
      <c r="M835" s="58"/>
      <c r="N835" s="58"/>
      <c r="O835" s="58"/>
    </row>
    <row r="836" spans="1:15" ht="15.75" customHeight="1" x14ac:dyDescent="0.2">
      <c r="A836" s="58"/>
      <c r="B836" s="58"/>
      <c r="C836" s="58"/>
      <c r="D836" s="58"/>
      <c r="E836" s="58"/>
      <c r="F836" s="58"/>
      <c r="G836" s="58"/>
      <c r="H836" s="58"/>
      <c r="I836" s="58"/>
      <c r="J836" s="58"/>
      <c r="K836" s="58"/>
      <c r="L836" s="58"/>
      <c r="M836" s="58"/>
      <c r="N836" s="58"/>
      <c r="O836" s="58"/>
    </row>
    <row r="837" spans="1:15" ht="15.75" customHeight="1" x14ac:dyDescent="0.2">
      <c r="A837" s="58"/>
      <c r="B837" s="58"/>
      <c r="C837" s="58"/>
      <c r="D837" s="58"/>
      <c r="E837" s="58"/>
      <c r="F837" s="58"/>
      <c r="G837" s="58"/>
      <c r="H837" s="58"/>
      <c r="I837" s="58"/>
      <c r="J837" s="58"/>
      <c r="K837" s="58"/>
      <c r="L837" s="58"/>
      <c r="M837" s="58"/>
      <c r="N837" s="58"/>
      <c r="O837" s="58"/>
    </row>
    <row r="838" spans="1:15" ht="15.75" customHeight="1" x14ac:dyDescent="0.2">
      <c r="A838" s="58"/>
      <c r="B838" s="58"/>
      <c r="C838" s="58"/>
      <c r="D838" s="58"/>
      <c r="E838" s="58"/>
      <c r="F838" s="58"/>
      <c r="G838" s="58"/>
      <c r="H838" s="58"/>
      <c r="I838" s="58"/>
      <c r="J838" s="58"/>
      <c r="K838" s="58"/>
      <c r="L838" s="58"/>
      <c r="M838" s="58"/>
      <c r="N838" s="58"/>
      <c r="O838" s="58"/>
    </row>
    <row r="839" spans="1:15" ht="15.75" customHeight="1" x14ac:dyDescent="0.2">
      <c r="A839" s="58"/>
      <c r="B839" s="58"/>
      <c r="C839" s="58"/>
      <c r="D839" s="58"/>
      <c r="E839" s="58"/>
      <c r="F839" s="58"/>
      <c r="G839" s="58"/>
      <c r="H839" s="58"/>
      <c r="I839" s="58"/>
      <c r="J839" s="58"/>
      <c r="K839" s="58"/>
      <c r="L839" s="58"/>
      <c r="M839" s="58"/>
      <c r="N839" s="58"/>
      <c r="O839" s="58"/>
    </row>
    <row r="840" spans="1:15" ht="15.75" customHeight="1" x14ac:dyDescent="0.2">
      <c r="A840" s="58"/>
      <c r="B840" s="58"/>
      <c r="C840" s="58"/>
      <c r="D840" s="58"/>
      <c r="E840" s="58"/>
      <c r="F840" s="58"/>
      <c r="G840" s="58"/>
      <c r="H840" s="58"/>
      <c r="I840" s="58"/>
      <c r="J840" s="58"/>
      <c r="K840" s="58"/>
      <c r="L840" s="58"/>
      <c r="M840" s="58"/>
      <c r="N840" s="58"/>
      <c r="O840" s="58"/>
    </row>
    <row r="841" spans="1:15" ht="15.75" customHeight="1" x14ac:dyDescent="0.2">
      <c r="A841" s="58"/>
      <c r="B841" s="58"/>
      <c r="C841" s="58"/>
      <c r="D841" s="58"/>
      <c r="E841" s="58"/>
      <c r="F841" s="58"/>
      <c r="G841" s="58"/>
      <c r="H841" s="58"/>
      <c r="I841" s="58"/>
      <c r="J841" s="58"/>
      <c r="K841" s="58"/>
      <c r="L841" s="58"/>
      <c r="M841" s="58"/>
      <c r="N841" s="58"/>
      <c r="O841" s="58"/>
    </row>
    <row r="842" spans="1:15" ht="15.75" customHeight="1" x14ac:dyDescent="0.2">
      <c r="A842" s="58"/>
      <c r="B842" s="58"/>
      <c r="C842" s="58"/>
      <c r="D842" s="58"/>
      <c r="E842" s="58"/>
      <c r="F842" s="58"/>
      <c r="G842" s="58"/>
      <c r="H842" s="58"/>
      <c r="I842" s="58"/>
      <c r="J842" s="58"/>
      <c r="K842" s="58"/>
      <c r="L842" s="58"/>
      <c r="M842" s="58"/>
      <c r="N842" s="58"/>
      <c r="O842" s="58"/>
    </row>
    <row r="843" spans="1:15" ht="15.75" customHeight="1" x14ac:dyDescent="0.2">
      <c r="A843" s="58"/>
      <c r="B843" s="58"/>
      <c r="C843" s="58"/>
      <c r="D843" s="58"/>
      <c r="E843" s="58"/>
      <c r="F843" s="58"/>
      <c r="G843" s="58"/>
      <c r="H843" s="58"/>
      <c r="I843" s="58"/>
      <c r="J843" s="58"/>
      <c r="K843" s="58"/>
      <c r="L843" s="58"/>
      <c r="M843" s="58"/>
      <c r="N843" s="58"/>
      <c r="O843" s="58"/>
    </row>
    <row r="844" spans="1:15" ht="15.75" customHeight="1" x14ac:dyDescent="0.2">
      <c r="A844" s="58"/>
      <c r="B844" s="58"/>
      <c r="C844" s="58"/>
      <c r="D844" s="58"/>
      <c r="E844" s="58"/>
      <c r="F844" s="58"/>
      <c r="G844" s="58"/>
      <c r="H844" s="58"/>
      <c r="I844" s="58"/>
      <c r="J844" s="58"/>
      <c r="K844" s="58"/>
      <c r="L844" s="58"/>
      <c r="M844" s="58"/>
      <c r="N844" s="58"/>
      <c r="O844" s="58"/>
    </row>
    <row r="845" spans="1:15" ht="15.75" customHeight="1" x14ac:dyDescent="0.2">
      <c r="A845" s="58"/>
      <c r="B845" s="58"/>
      <c r="C845" s="58"/>
      <c r="D845" s="58"/>
      <c r="E845" s="58"/>
      <c r="F845" s="58"/>
      <c r="G845" s="58"/>
      <c r="H845" s="58"/>
      <c r="I845" s="58"/>
      <c r="J845" s="58"/>
      <c r="K845" s="58"/>
      <c r="L845" s="58"/>
      <c r="M845" s="58"/>
      <c r="N845" s="58"/>
      <c r="O845" s="58"/>
    </row>
    <row r="846" spans="1:15" ht="15.75" customHeight="1" x14ac:dyDescent="0.2">
      <c r="A846" s="58"/>
      <c r="B846" s="58"/>
      <c r="C846" s="58"/>
      <c r="D846" s="58"/>
      <c r="E846" s="58"/>
      <c r="F846" s="58"/>
      <c r="G846" s="58"/>
      <c r="H846" s="58"/>
      <c r="I846" s="58"/>
      <c r="J846" s="58"/>
      <c r="K846" s="58"/>
      <c r="L846" s="58"/>
      <c r="M846" s="58"/>
      <c r="N846" s="58"/>
      <c r="O846" s="58"/>
    </row>
    <row r="847" spans="1:15" ht="15.75" customHeight="1" x14ac:dyDescent="0.2">
      <c r="A847" s="58"/>
      <c r="B847" s="58"/>
      <c r="C847" s="58"/>
      <c r="D847" s="58"/>
      <c r="E847" s="58"/>
      <c r="F847" s="58"/>
      <c r="G847" s="58"/>
      <c r="H847" s="58"/>
      <c r="I847" s="58"/>
      <c r="J847" s="58"/>
      <c r="K847" s="58"/>
      <c r="L847" s="58"/>
      <c r="M847" s="58"/>
      <c r="N847" s="58"/>
      <c r="O847" s="58"/>
    </row>
    <row r="848" spans="1:15" ht="15.75" customHeight="1" x14ac:dyDescent="0.2">
      <c r="A848" s="58"/>
      <c r="B848" s="58"/>
      <c r="C848" s="58"/>
      <c r="D848" s="58"/>
      <c r="E848" s="58"/>
      <c r="F848" s="58"/>
      <c r="G848" s="58"/>
      <c r="H848" s="58"/>
      <c r="I848" s="58"/>
      <c r="J848" s="58"/>
      <c r="K848" s="58"/>
      <c r="L848" s="58"/>
      <c r="M848" s="58"/>
      <c r="N848" s="58"/>
      <c r="O848" s="58"/>
    </row>
    <row r="849" spans="1:15" ht="15.75" customHeight="1" x14ac:dyDescent="0.2">
      <c r="A849" s="58"/>
      <c r="B849" s="58"/>
      <c r="C849" s="58"/>
      <c r="D849" s="58"/>
      <c r="E849" s="58"/>
      <c r="F849" s="58"/>
      <c r="G849" s="58"/>
      <c r="H849" s="58"/>
      <c r="I849" s="58"/>
      <c r="J849" s="58"/>
      <c r="K849" s="58"/>
      <c r="L849" s="58"/>
      <c r="M849" s="58"/>
      <c r="N849" s="58"/>
      <c r="O849" s="58"/>
    </row>
    <row r="850" spans="1:15" ht="15.75" customHeight="1" x14ac:dyDescent="0.2">
      <c r="A850" s="58"/>
      <c r="B850" s="58"/>
      <c r="C850" s="58"/>
      <c r="D850" s="58"/>
      <c r="E850" s="58"/>
      <c r="F850" s="58"/>
      <c r="G850" s="58"/>
      <c r="H850" s="58"/>
      <c r="I850" s="58"/>
      <c r="J850" s="58"/>
      <c r="K850" s="58"/>
      <c r="L850" s="58"/>
      <c r="M850" s="58"/>
      <c r="N850" s="58"/>
      <c r="O850" s="58"/>
    </row>
    <row r="851" spans="1:15" ht="15.75" customHeight="1" x14ac:dyDescent="0.2">
      <c r="A851" s="58"/>
      <c r="B851" s="58"/>
      <c r="C851" s="58"/>
      <c r="D851" s="58"/>
      <c r="E851" s="58"/>
      <c r="F851" s="58"/>
      <c r="G851" s="58"/>
      <c r="H851" s="58"/>
      <c r="I851" s="58"/>
      <c r="J851" s="58"/>
      <c r="K851" s="58"/>
      <c r="L851" s="58"/>
      <c r="M851" s="58"/>
      <c r="N851" s="58"/>
      <c r="O851" s="58"/>
    </row>
    <row r="852" spans="1:15" ht="15.75" customHeight="1" x14ac:dyDescent="0.2">
      <c r="A852" s="58"/>
      <c r="B852" s="58"/>
      <c r="C852" s="58"/>
      <c r="D852" s="58"/>
      <c r="E852" s="58"/>
      <c r="F852" s="58"/>
      <c r="G852" s="58"/>
      <c r="H852" s="58"/>
      <c r="I852" s="58"/>
      <c r="J852" s="58"/>
      <c r="K852" s="58"/>
      <c r="L852" s="58"/>
      <c r="M852" s="58"/>
      <c r="N852" s="58"/>
      <c r="O852" s="58"/>
    </row>
    <row r="853" spans="1:15" ht="15.75" customHeight="1" x14ac:dyDescent="0.2">
      <c r="A853" s="58"/>
      <c r="B853" s="58"/>
      <c r="C853" s="58"/>
      <c r="D853" s="58"/>
      <c r="E853" s="58"/>
      <c r="F853" s="58"/>
      <c r="G853" s="58"/>
      <c r="H853" s="58"/>
      <c r="I853" s="58"/>
      <c r="J853" s="58"/>
      <c r="K853" s="58"/>
      <c r="L853" s="58"/>
      <c r="M853" s="58"/>
      <c r="N853" s="58"/>
      <c r="O853" s="58"/>
    </row>
    <row r="854" spans="1:15" ht="15.75" customHeight="1" x14ac:dyDescent="0.2">
      <c r="A854" s="58"/>
      <c r="B854" s="58"/>
      <c r="C854" s="58"/>
      <c r="D854" s="58"/>
      <c r="E854" s="58"/>
      <c r="F854" s="58"/>
      <c r="G854" s="58"/>
      <c r="H854" s="58"/>
      <c r="I854" s="58"/>
      <c r="J854" s="58"/>
      <c r="K854" s="58"/>
      <c r="L854" s="58"/>
      <c r="M854" s="58"/>
      <c r="N854" s="58"/>
      <c r="O854" s="58"/>
    </row>
    <row r="855" spans="1:15" ht="15.75" customHeight="1" x14ac:dyDescent="0.2">
      <c r="A855" s="58"/>
      <c r="B855" s="58"/>
      <c r="C855" s="58"/>
      <c r="D855" s="58"/>
      <c r="E855" s="58"/>
      <c r="F855" s="58"/>
      <c r="G855" s="58"/>
      <c r="H855" s="58"/>
      <c r="I855" s="58"/>
      <c r="J855" s="58"/>
      <c r="K855" s="58"/>
      <c r="L855" s="58"/>
      <c r="M855" s="58"/>
      <c r="N855" s="58"/>
      <c r="O855" s="58"/>
    </row>
    <row r="856" spans="1:15" ht="15.75" customHeight="1" x14ac:dyDescent="0.2">
      <c r="A856" s="58"/>
      <c r="B856" s="58"/>
      <c r="C856" s="58"/>
      <c r="D856" s="58"/>
      <c r="E856" s="58"/>
      <c r="F856" s="58"/>
      <c r="G856" s="58"/>
      <c r="H856" s="58"/>
      <c r="I856" s="58"/>
      <c r="J856" s="58"/>
      <c r="K856" s="58"/>
      <c r="L856" s="58"/>
      <c r="M856" s="58"/>
      <c r="N856" s="58"/>
      <c r="O856" s="58"/>
    </row>
    <row r="857" spans="1:15" ht="15.75" customHeight="1" x14ac:dyDescent="0.2">
      <c r="A857" s="58"/>
      <c r="B857" s="58"/>
      <c r="C857" s="58"/>
      <c r="D857" s="58"/>
      <c r="E857" s="58"/>
      <c r="F857" s="58"/>
      <c r="G857" s="58"/>
      <c r="H857" s="58"/>
      <c r="I857" s="58"/>
      <c r="J857" s="58"/>
      <c r="K857" s="58"/>
      <c r="L857" s="58"/>
      <c r="M857" s="58"/>
      <c r="N857" s="58"/>
      <c r="O857" s="58"/>
    </row>
    <row r="858" spans="1:15" ht="15.75" customHeight="1" x14ac:dyDescent="0.2">
      <c r="A858" s="58"/>
      <c r="B858" s="58"/>
      <c r="C858" s="58"/>
      <c r="D858" s="58"/>
      <c r="E858" s="58"/>
      <c r="F858" s="58"/>
      <c r="G858" s="58"/>
      <c r="H858" s="58"/>
      <c r="I858" s="58"/>
      <c r="J858" s="58"/>
      <c r="K858" s="58"/>
      <c r="L858" s="58"/>
      <c r="M858" s="58"/>
      <c r="N858" s="58"/>
      <c r="O858" s="58"/>
    </row>
    <row r="859" spans="1:15" ht="15.75" customHeight="1" x14ac:dyDescent="0.2">
      <c r="A859" s="58"/>
      <c r="B859" s="58"/>
      <c r="C859" s="58"/>
      <c r="D859" s="58"/>
      <c r="E859" s="58"/>
      <c r="F859" s="58"/>
      <c r="G859" s="58"/>
      <c r="H859" s="58"/>
      <c r="I859" s="58"/>
      <c r="J859" s="58"/>
      <c r="K859" s="58"/>
      <c r="L859" s="58"/>
      <c r="M859" s="58"/>
      <c r="N859" s="58"/>
      <c r="O859" s="58"/>
    </row>
    <row r="860" spans="1:15" ht="15.75" customHeight="1" x14ac:dyDescent="0.2">
      <c r="A860" s="58"/>
      <c r="B860" s="58"/>
      <c r="C860" s="58"/>
      <c r="D860" s="58"/>
      <c r="E860" s="58"/>
      <c r="F860" s="58"/>
      <c r="G860" s="58"/>
      <c r="H860" s="58"/>
      <c r="I860" s="58"/>
      <c r="J860" s="58"/>
      <c r="K860" s="58"/>
      <c r="L860" s="58"/>
      <c r="M860" s="58"/>
      <c r="N860" s="58"/>
      <c r="O860" s="58"/>
    </row>
    <row r="861" spans="1:15" ht="15.75" customHeight="1" x14ac:dyDescent="0.2">
      <c r="A861" s="58"/>
      <c r="B861" s="58"/>
      <c r="C861" s="58"/>
      <c r="D861" s="58"/>
      <c r="E861" s="58"/>
      <c r="F861" s="58"/>
      <c r="G861" s="58"/>
      <c r="H861" s="58"/>
      <c r="I861" s="58"/>
      <c r="J861" s="58"/>
      <c r="K861" s="58"/>
      <c r="L861" s="58"/>
      <c r="M861" s="58"/>
      <c r="N861" s="58"/>
      <c r="O861" s="58"/>
    </row>
    <row r="862" spans="1:15" ht="15.75" customHeight="1" x14ac:dyDescent="0.2">
      <c r="A862" s="58"/>
      <c r="B862" s="58"/>
      <c r="C862" s="58"/>
      <c r="D862" s="58"/>
      <c r="E862" s="58"/>
      <c r="F862" s="58"/>
      <c r="G862" s="58"/>
      <c r="H862" s="58"/>
      <c r="I862" s="58"/>
      <c r="J862" s="58"/>
      <c r="K862" s="58"/>
      <c r="L862" s="58"/>
      <c r="M862" s="58"/>
      <c r="N862" s="58"/>
      <c r="O862" s="58"/>
    </row>
    <row r="863" spans="1:15" ht="15.75" customHeight="1" x14ac:dyDescent="0.2">
      <c r="A863" s="58"/>
      <c r="B863" s="58"/>
      <c r="C863" s="58"/>
      <c r="D863" s="58"/>
      <c r="E863" s="58"/>
      <c r="F863" s="58"/>
      <c r="G863" s="58"/>
      <c r="H863" s="58"/>
      <c r="I863" s="58"/>
      <c r="J863" s="58"/>
      <c r="K863" s="58"/>
      <c r="L863" s="58"/>
      <c r="M863" s="58"/>
      <c r="N863" s="58"/>
      <c r="O863" s="58"/>
    </row>
    <row r="864" spans="1:15" ht="15.75" customHeight="1" x14ac:dyDescent="0.2">
      <c r="A864" s="58"/>
      <c r="B864" s="58"/>
      <c r="C864" s="58"/>
      <c r="D864" s="58"/>
      <c r="E864" s="58"/>
      <c r="F864" s="58"/>
      <c r="G864" s="58"/>
      <c r="H864" s="58"/>
      <c r="I864" s="58"/>
      <c r="J864" s="58"/>
      <c r="K864" s="58"/>
      <c r="L864" s="58"/>
      <c r="M864" s="58"/>
      <c r="N864" s="58"/>
      <c r="O864" s="58"/>
    </row>
    <row r="865" spans="1:15" ht="15.75" customHeight="1" x14ac:dyDescent="0.2">
      <c r="A865" s="58"/>
      <c r="B865" s="58"/>
      <c r="C865" s="58"/>
      <c r="D865" s="58"/>
      <c r="E865" s="58"/>
      <c r="F865" s="58"/>
      <c r="G865" s="58"/>
      <c r="H865" s="58"/>
      <c r="I865" s="58"/>
      <c r="J865" s="58"/>
      <c r="K865" s="58"/>
      <c r="L865" s="58"/>
      <c r="M865" s="58"/>
      <c r="N865" s="58"/>
      <c r="O865" s="58"/>
    </row>
    <row r="866" spans="1:15" ht="15.75" customHeight="1" x14ac:dyDescent="0.2">
      <c r="A866" s="58"/>
      <c r="B866" s="58"/>
      <c r="C866" s="58"/>
      <c r="D866" s="58"/>
      <c r="E866" s="58"/>
      <c r="F866" s="58"/>
      <c r="G866" s="58"/>
      <c r="H866" s="58"/>
      <c r="I866" s="58"/>
      <c r="J866" s="58"/>
      <c r="K866" s="58"/>
      <c r="L866" s="58"/>
      <c r="M866" s="58"/>
      <c r="N866" s="58"/>
      <c r="O866" s="58"/>
    </row>
    <row r="867" spans="1:15" ht="15.75" customHeight="1" x14ac:dyDescent="0.2">
      <c r="A867" s="58"/>
      <c r="B867" s="58"/>
      <c r="C867" s="58"/>
      <c r="D867" s="58"/>
      <c r="E867" s="58"/>
      <c r="F867" s="58"/>
      <c r="G867" s="58"/>
      <c r="H867" s="58"/>
      <c r="I867" s="58"/>
      <c r="J867" s="58"/>
      <c r="K867" s="58"/>
      <c r="L867" s="58"/>
      <c r="M867" s="58"/>
      <c r="N867" s="58"/>
      <c r="O867" s="58"/>
    </row>
    <row r="868" spans="1:15" ht="15.75" customHeight="1" x14ac:dyDescent="0.2">
      <c r="A868" s="58"/>
      <c r="B868" s="58"/>
      <c r="C868" s="58"/>
      <c r="D868" s="58"/>
      <c r="E868" s="58"/>
      <c r="F868" s="58"/>
      <c r="G868" s="58"/>
      <c r="H868" s="58"/>
      <c r="I868" s="58"/>
      <c r="J868" s="58"/>
      <c r="K868" s="58"/>
      <c r="L868" s="58"/>
      <c r="M868" s="58"/>
      <c r="N868" s="58"/>
      <c r="O868" s="58"/>
    </row>
    <row r="869" spans="1:15" ht="15.75" customHeight="1" x14ac:dyDescent="0.2">
      <c r="A869" s="58"/>
      <c r="B869" s="58"/>
      <c r="C869" s="58"/>
      <c r="D869" s="58"/>
      <c r="E869" s="58"/>
      <c r="F869" s="58"/>
      <c r="G869" s="58"/>
      <c r="H869" s="58"/>
      <c r="I869" s="58"/>
      <c r="J869" s="58"/>
      <c r="K869" s="58"/>
      <c r="L869" s="58"/>
      <c r="M869" s="58"/>
      <c r="N869" s="58"/>
      <c r="O869" s="58"/>
    </row>
    <row r="870" spans="1:15" ht="15.75" customHeight="1" x14ac:dyDescent="0.2">
      <c r="A870" s="58"/>
      <c r="B870" s="58"/>
      <c r="C870" s="58"/>
      <c r="D870" s="58"/>
      <c r="E870" s="58"/>
      <c r="F870" s="58"/>
      <c r="G870" s="58"/>
      <c r="H870" s="58"/>
      <c r="I870" s="58"/>
      <c r="J870" s="58"/>
      <c r="K870" s="58"/>
      <c r="L870" s="58"/>
      <c r="M870" s="58"/>
      <c r="N870" s="58"/>
      <c r="O870" s="58"/>
    </row>
    <row r="871" spans="1:15" ht="15.75" customHeight="1" x14ac:dyDescent="0.2">
      <c r="A871" s="58"/>
      <c r="B871" s="58"/>
      <c r="C871" s="58"/>
      <c r="D871" s="58"/>
      <c r="E871" s="58"/>
      <c r="F871" s="58"/>
      <c r="G871" s="58"/>
      <c r="H871" s="58"/>
      <c r="I871" s="58"/>
      <c r="J871" s="58"/>
      <c r="K871" s="58"/>
      <c r="L871" s="58"/>
      <c r="M871" s="58"/>
      <c r="N871" s="58"/>
      <c r="O871" s="58"/>
    </row>
    <row r="872" spans="1:15" ht="15.75" customHeight="1" x14ac:dyDescent="0.2">
      <c r="A872" s="58"/>
      <c r="B872" s="58"/>
      <c r="C872" s="58"/>
      <c r="D872" s="58"/>
      <c r="E872" s="58"/>
      <c r="F872" s="58"/>
      <c r="G872" s="58"/>
      <c r="H872" s="58"/>
      <c r="I872" s="58"/>
      <c r="J872" s="58"/>
      <c r="K872" s="58"/>
      <c r="L872" s="58"/>
      <c r="M872" s="58"/>
      <c r="N872" s="58"/>
      <c r="O872" s="58"/>
    </row>
    <row r="873" spans="1:15" ht="15.75" customHeight="1" x14ac:dyDescent="0.2">
      <c r="A873" s="58"/>
      <c r="B873" s="58"/>
      <c r="C873" s="58"/>
      <c r="D873" s="58"/>
      <c r="E873" s="58"/>
      <c r="F873" s="58"/>
      <c r="G873" s="58"/>
      <c r="H873" s="58"/>
      <c r="I873" s="58"/>
      <c r="J873" s="58"/>
      <c r="K873" s="58"/>
      <c r="L873" s="58"/>
      <c r="M873" s="58"/>
      <c r="N873" s="58"/>
      <c r="O873" s="58"/>
    </row>
    <row r="874" spans="1:15" ht="15.75" customHeight="1" x14ac:dyDescent="0.2">
      <c r="A874" s="58"/>
      <c r="B874" s="58"/>
      <c r="C874" s="58"/>
      <c r="D874" s="58"/>
      <c r="E874" s="58"/>
      <c r="F874" s="58"/>
      <c r="G874" s="58"/>
      <c r="H874" s="58"/>
      <c r="I874" s="58"/>
      <c r="J874" s="58"/>
      <c r="K874" s="58"/>
      <c r="L874" s="58"/>
      <c r="M874" s="58"/>
      <c r="N874" s="58"/>
      <c r="O874" s="58"/>
    </row>
    <row r="875" spans="1:15" ht="15.75" customHeight="1" x14ac:dyDescent="0.2">
      <c r="A875" s="58"/>
      <c r="B875" s="58"/>
      <c r="C875" s="58"/>
      <c r="D875" s="58"/>
      <c r="E875" s="58"/>
      <c r="F875" s="58"/>
      <c r="G875" s="58"/>
      <c r="H875" s="58"/>
      <c r="I875" s="58"/>
      <c r="J875" s="58"/>
      <c r="K875" s="58"/>
      <c r="L875" s="58"/>
      <c r="M875" s="58"/>
      <c r="N875" s="58"/>
      <c r="O875" s="58"/>
    </row>
    <row r="876" spans="1:15" ht="15.75" customHeight="1" x14ac:dyDescent="0.2">
      <c r="A876" s="58"/>
      <c r="B876" s="58"/>
      <c r="C876" s="58"/>
      <c r="D876" s="58"/>
      <c r="E876" s="58"/>
      <c r="F876" s="58"/>
      <c r="G876" s="58"/>
      <c r="H876" s="58"/>
      <c r="I876" s="58"/>
      <c r="J876" s="58"/>
      <c r="K876" s="58"/>
      <c r="L876" s="58"/>
      <c r="M876" s="58"/>
      <c r="N876" s="58"/>
      <c r="O876" s="58"/>
    </row>
    <row r="877" spans="1:15" ht="15.75" customHeight="1" x14ac:dyDescent="0.2">
      <c r="A877" s="58"/>
      <c r="B877" s="58"/>
      <c r="C877" s="58"/>
      <c r="D877" s="58"/>
      <c r="E877" s="58"/>
      <c r="F877" s="58"/>
      <c r="G877" s="58"/>
      <c r="H877" s="58"/>
      <c r="I877" s="58"/>
      <c r="J877" s="58"/>
      <c r="K877" s="58"/>
      <c r="L877" s="58"/>
      <c r="M877" s="58"/>
      <c r="N877" s="58"/>
      <c r="O877" s="58"/>
    </row>
    <row r="878" spans="1:15" ht="15.75" customHeight="1" x14ac:dyDescent="0.2">
      <c r="A878" s="58"/>
      <c r="B878" s="58"/>
      <c r="C878" s="58"/>
      <c r="D878" s="58"/>
      <c r="E878" s="58"/>
      <c r="F878" s="58"/>
      <c r="G878" s="58"/>
      <c r="H878" s="58"/>
      <c r="I878" s="58"/>
      <c r="J878" s="58"/>
      <c r="K878" s="58"/>
      <c r="L878" s="58"/>
      <c r="M878" s="58"/>
      <c r="N878" s="58"/>
      <c r="O878" s="58"/>
    </row>
    <row r="879" spans="1:15" ht="15.75" customHeight="1" x14ac:dyDescent="0.2">
      <c r="A879" s="58"/>
      <c r="B879" s="58"/>
      <c r="C879" s="58"/>
      <c r="D879" s="58"/>
      <c r="E879" s="58"/>
      <c r="F879" s="58"/>
      <c r="G879" s="58"/>
      <c r="H879" s="58"/>
      <c r="I879" s="58"/>
      <c r="J879" s="58"/>
      <c r="K879" s="58"/>
      <c r="L879" s="58"/>
      <c r="M879" s="58"/>
      <c r="N879" s="58"/>
      <c r="O879" s="58"/>
    </row>
    <row r="880" spans="1:15" ht="15.75" customHeight="1" x14ac:dyDescent="0.2">
      <c r="A880" s="58"/>
      <c r="B880" s="58"/>
      <c r="C880" s="58"/>
      <c r="D880" s="58"/>
      <c r="E880" s="58"/>
      <c r="F880" s="58"/>
      <c r="G880" s="58"/>
      <c r="H880" s="58"/>
      <c r="I880" s="58"/>
      <c r="J880" s="58"/>
      <c r="K880" s="58"/>
      <c r="L880" s="58"/>
      <c r="M880" s="58"/>
      <c r="N880" s="58"/>
      <c r="O880" s="58"/>
    </row>
    <row r="881" spans="1:15" ht="15.75" customHeight="1" x14ac:dyDescent="0.2">
      <c r="A881" s="58"/>
      <c r="B881" s="58"/>
      <c r="C881" s="58"/>
      <c r="D881" s="58"/>
      <c r="E881" s="58"/>
      <c r="F881" s="58"/>
      <c r="G881" s="58"/>
      <c r="H881" s="58"/>
      <c r="I881" s="58"/>
      <c r="J881" s="58"/>
      <c r="K881" s="58"/>
      <c r="L881" s="58"/>
      <c r="M881" s="58"/>
      <c r="N881" s="58"/>
      <c r="O881" s="58"/>
    </row>
    <row r="882" spans="1:15" ht="15.75" customHeight="1" x14ac:dyDescent="0.2">
      <c r="A882" s="58"/>
      <c r="B882" s="58"/>
      <c r="C882" s="58"/>
      <c r="D882" s="58"/>
      <c r="E882" s="58"/>
      <c r="F882" s="58"/>
      <c r="G882" s="58"/>
      <c r="H882" s="58"/>
      <c r="I882" s="58"/>
      <c r="J882" s="58"/>
      <c r="K882" s="58"/>
      <c r="L882" s="58"/>
      <c r="M882" s="58"/>
      <c r="N882" s="58"/>
      <c r="O882" s="58"/>
    </row>
    <row r="883" spans="1:15" ht="15.75" customHeight="1" x14ac:dyDescent="0.2">
      <c r="A883" s="58"/>
      <c r="B883" s="58"/>
      <c r="C883" s="58"/>
      <c r="D883" s="58"/>
      <c r="E883" s="58"/>
      <c r="F883" s="58"/>
      <c r="G883" s="58"/>
      <c r="H883" s="58"/>
      <c r="I883" s="58"/>
      <c r="J883" s="58"/>
      <c r="K883" s="58"/>
      <c r="L883" s="58"/>
      <c r="M883" s="58"/>
      <c r="N883" s="58"/>
      <c r="O883" s="58"/>
    </row>
    <row r="884" spans="1:15" ht="15.75" customHeight="1" x14ac:dyDescent="0.2">
      <c r="A884" s="58"/>
      <c r="B884" s="58"/>
      <c r="C884" s="58"/>
      <c r="D884" s="58"/>
      <c r="E884" s="58"/>
      <c r="F884" s="58"/>
      <c r="G884" s="58"/>
      <c r="H884" s="58"/>
      <c r="I884" s="58"/>
      <c r="J884" s="58"/>
      <c r="K884" s="58"/>
      <c r="L884" s="58"/>
      <c r="M884" s="58"/>
      <c r="N884" s="58"/>
      <c r="O884" s="58"/>
    </row>
    <row r="885" spans="1:15" ht="15.75" customHeight="1" x14ac:dyDescent="0.2">
      <c r="A885" s="58"/>
      <c r="B885" s="58"/>
      <c r="C885" s="58"/>
      <c r="D885" s="58"/>
      <c r="E885" s="58"/>
      <c r="F885" s="58"/>
      <c r="G885" s="58"/>
      <c r="H885" s="58"/>
      <c r="I885" s="58"/>
      <c r="J885" s="58"/>
      <c r="K885" s="58"/>
      <c r="L885" s="58"/>
      <c r="M885" s="58"/>
      <c r="N885" s="58"/>
      <c r="O885" s="58"/>
    </row>
    <row r="886" spans="1:15" ht="15.75" customHeight="1" x14ac:dyDescent="0.2">
      <c r="A886" s="58"/>
      <c r="B886" s="58"/>
      <c r="C886" s="58"/>
      <c r="D886" s="58"/>
      <c r="E886" s="58"/>
      <c r="F886" s="58"/>
      <c r="G886" s="58"/>
      <c r="H886" s="58"/>
      <c r="I886" s="58"/>
      <c r="J886" s="58"/>
      <c r="K886" s="58"/>
      <c r="L886" s="58"/>
      <c r="M886" s="58"/>
      <c r="N886" s="58"/>
      <c r="O886" s="58"/>
    </row>
    <row r="887" spans="1:15" ht="15.75" customHeight="1" x14ac:dyDescent="0.2">
      <c r="A887" s="58"/>
      <c r="B887" s="58"/>
      <c r="C887" s="58"/>
      <c r="D887" s="58"/>
      <c r="E887" s="58"/>
      <c r="F887" s="58"/>
      <c r="G887" s="58"/>
      <c r="H887" s="58"/>
      <c r="I887" s="58"/>
      <c r="J887" s="58"/>
      <c r="K887" s="58"/>
      <c r="L887" s="58"/>
      <c r="M887" s="58"/>
      <c r="N887" s="58"/>
      <c r="O887" s="58"/>
    </row>
    <row r="888" spans="1:15" ht="15.75" customHeight="1" x14ac:dyDescent="0.2">
      <c r="A888" s="58"/>
      <c r="B888" s="58"/>
      <c r="C888" s="58"/>
      <c r="D888" s="58"/>
      <c r="E888" s="58"/>
      <c r="F888" s="58"/>
      <c r="G888" s="58"/>
      <c r="H888" s="58"/>
      <c r="I888" s="58"/>
      <c r="J888" s="58"/>
      <c r="K888" s="58"/>
      <c r="L888" s="58"/>
      <c r="M888" s="58"/>
      <c r="N888" s="58"/>
      <c r="O888" s="58"/>
    </row>
    <row r="889" spans="1:15" ht="15.75" customHeight="1" x14ac:dyDescent="0.2">
      <c r="A889" s="58"/>
      <c r="B889" s="58"/>
      <c r="C889" s="58"/>
      <c r="D889" s="58"/>
      <c r="E889" s="58"/>
      <c r="F889" s="58"/>
      <c r="G889" s="58"/>
      <c r="H889" s="58"/>
      <c r="I889" s="58"/>
      <c r="J889" s="58"/>
      <c r="K889" s="58"/>
      <c r="L889" s="58"/>
      <c r="M889" s="58"/>
      <c r="N889" s="58"/>
      <c r="O889" s="58"/>
    </row>
    <row r="890" spans="1:15" ht="15.75" customHeight="1" x14ac:dyDescent="0.2">
      <c r="A890" s="58"/>
      <c r="B890" s="58"/>
      <c r="C890" s="58"/>
      <c r="D890" s="58"/>
      <c r="E890" s="58"/>
      <c r="F890" s="58"/>
      <c r="G890" s="58"/>
      <c r="H890" s="58"/>
      <c r="I890" s="58"/>
      <c r="J890" s="58"/>
      <c r="K890" s="58"/>
      <c r="L890" s="58"/>
      <c r="M890" s="58"/>
      <c r="N890" s="58"/>
      <c r="O890" s="58"/>
    </row>
    <row r="891" spans="1:15" ht="15.75" customHeight="1" x14ac:dyDescent="0.2">
      <c r="A891" s="58"/>
      <c r="B891" s="58"/>
      <c r="C891" s="58"/>
      <c r="D891" s="58"/>
      <c r="E891" s="58"/>
      <c r="F891" s="58"/>
      <c r="G891" s="58"/>
      <c r="H891" s="58"/>
      <c r="I891" s="58"/>
      <c r="J891" s="58"/>
      <c r="K891" s="58"/>
      <c r="L891" s="58"/>
      <c r="M891" s="58"/>
      <c r="N891" s="58"/>
      <c r="O891" s="58"/>
    </row>
    <row r="892" spans="1:15" ht="15.75" customHeight="1" x14ac:dyDescent="0.2">
      <c r="A892" s="58"/>
      <c r="B892" s="58"/>
      <c r="C892" s="58"/>
      <c r="D892" s="58"/>
      <c r="E892" s="58"/>
      <c r="F892" s="58"/>
      <c r="G892" s="58"/>
      <c r="H892" s="58"/>
      <c r="I892" s="58"/>
      <c r="J892" s="58"/>
      <c r="K892" s="58"/>
      <c r="L892" s="58"/>
      <c r="M892" s="58"/>
      <c r="N892" s="58"/>
      <c r="O892" s="58"/>
    </row>
    <row r="893" spans="1:15" ht="15.75" customHeight="1" x14ac:dyDescent="0.2">
      <c r="A893" s="58"/>
      <c r="B893" s="58"/>
      <c r="C893" s="58"/>
      <c r="D893" s="58"/>
      <c r="E893" s="58"/>
      <c r="F893" s="58"/>
      <c r="G893" s="58"/>
      <c r="H893" s="58"/>
      <c r="I893" s="58"/>
      <c r="J893" s="58"/>
      <c r="K893" s="58"/>
      <c r="L893" s="58"/>
      <c r="M893" s="58"/>
      <c r="N893" s="58"/>
      <c r="O893" s="58"/>
    </row>
    <row r="894" spans="1:15" ht="15.75" customHeight="1" x14ac:dyDescent="0.2">
      <c r="A894" s="58"/>
      <c r="B894" s="58"/>
      <c r="C894" s="58"/>
      <c r="D894" s="58"/>
      <c r="E894" s="58"/>
      <c r="F894" s="58"/>
      <c r="G894" s="58"/>
      <c r="H894" s="58"/>
      <c r="I894" s="58"/>
      <c r="J894" s="58"/>
      <c r="K894" s="58"/>
      <c r="L894" s="58"/>
      <c r="M894" s="58"/>
      <c r="N894" s="58"/>
      <c r="O894" s="58"/>
    </row>
    <row r="895" spans="1:15" ht="15.75" customHeight="1" x14ac:dyDescent="0.2">
      <c r="A895" s="58"/>
      <c r="B895" s="58"/>
      <c r="C895" s="58"/>
      <c r="D895" s="58"/>
      <c r="E895" s="58"/>
      <c r="F895" s="58"/>
      <c r="G895" s="58"/>
      <c r="H895" s="58"/>
      <c r="I895" s="58"/>
      <c r="J895" s="58"/>
      <c r="K895" s="58"/>
      <c r="L895" s="58"/>
      <c r="M895" s="58"/>
      <c r="N895" s="58"/>
      <c r="O895" s="58"/>
    </row>
    <row r="896" spans="1:15" ht="15.75" customHeight="1" x14ac:dyDescent="0.2">
      <c r="A896" s="58"/>
      <c r="B896" s="58"/>
      <c r="C896" s="58"/>
      <c r="D896" s="58"/>
      <c r="E896" s="58"/>
      <c r="F896" s="58"/>
      <c r="G896" s="58"/>
      <c r="H896" s="58"/>
      <c r="I896" s="58"/>
      <c r="J896" s="58"/>
      <c r="K896" s="58"/>
      <c r="L896" s="58"/>
      <c r="M896" s="58"/>
      <c r="N896" s="58"/>
      <c r="O896" s="58"/>
    </row>
    <row r="897" spans="1:15" ht="15.75" customHeight="1" x14ac:dyDescent="0.2">
      <c r="A897" s="58"/>
      <c r="B897" s="58"/>
      <c r="C897" s="58"/>
      <c r="D897" s="58"/>
      <c r="E897" s="58"/>
      <c r="F897" s="58"/>
      <c r="G897" s="58"/>
      <c r="H897" s="58"/>
      <c r="I897" s="58"/>
      <c r="J897" s="58"/>
      <c r="K897" s="58"/>
      <c r="L897" s="58"/>
      <c r="M897" s="58"/>
      <c r="N897" s="58"/>
      <c r="O897" s="58"/>
    </row>
    <row r="898" spans="1:15" ht="15.75" customHeight="1" x14ac:dyDescent="0.2">
      <c r="A898" s="58"/>
      <c r="B898" s="58"/>
      <c r="C898" s="58"/>
      <c r="D898" s="58"/>
      <c r="E898" s="58"/>
      <c r="F898" s="58"/>
      <c r="G898" s="58"/>
      <c r="H898" s="58"/>
      <c r="I898" s="58"/>
      <c r="J898" s="58"/>
      <c r="K898" s="58"/>
      <c r="L898" s="58"/>
      <c r="M898" s="58"/>
      <c r="N898" s="58"/>
      <c r="O898" s="58"/>
    </row>
    <row r="899" spans="1:15" ht="15.75" customHeight="1" x14ac:dyDescent="0.2">
      <c r="A899" s="58"/>
      <c r="B899" s="58"/>
      <c r="C899" s="58"/>
      <c r="D899" s="58"/>
      <c r="E899" s="58"/>
      <c r="F899" s="58"/>
      <c r="G899" s="58"/>
      <c r="H899" s="58"/>
      <c r="I899" s="58"/>
      <c r="J899" s="58"/>
      <c r="K899" s="58"/>
      <c r="L899" s="58"/>
      <c r="M899" s="58"/>
      <c r="N899" s="58"/>
      <c r="O899" s="58"/>
    </row>
    <row r="900" spans="1:15" ht="15.75" customHeight="1" x14ac:dyDescent="0.2">
      <c r="A900" s="58"/>
      <c r="B900" s="58"/>
      <c r="C900" s="58"/>
      <c r="D900" s="58"/>
      <c r="E900" s="58"/>
      <c r="F900" s="58"/>
      <c r="G900" s="58"/>
      <c r="H900" s="58"/>
      <c r="I900" s="58"/>
      <c r="J900" s="58"/>
      <c r="K900" s="58"/>
      <c r="L900" s="58"/>
      <c r="M900" s="58"/>
      <c r="N900" s="58"/>
      <c r="O900" s="58"/>
    </row>
    <row r="901" spans="1:15" ht="15.75" customHeight="1" x14ac:dyDescent="0.2">
      <c r="A901" s="58"/>
      <c r="B901" s="58"/>
      <c r="C901" s="58"/>
      <c r="D901" s="58"/>
      <c r="E901" s="58"/>
      <c r="F901" s="58"/>
      <c r="G901" s="58"/>
      <c r="H901" s="58"/>
      <c r="I901" s="58"/>
      <c r="J901" s="58"/>
      <c r="K901" s="58"/>
      <c r="L901" s="58"/>
      <c r="M901" s="58"/>
      <c r="N901" s="58"/>
      <c r="O901" s="58"/>
    </row>
    <row r="902" spans="1:15" ht="15.75" customHeight="1" x14ac:dyDescent="0.2">
      <c r="A902" s="58"/>
      <c r="B902" s="58"/>
      <c r="C902" s="58"/>
      <c r="D902" s="58"/>
      <c r="E902" s="58"/>
      <c r="F902" s="58"/>
      <c r="G902" s="58"/>
      <c r="H902" s="58"/>
      <c r="I902" s="58"/>
      <c r="J902" s="58"/>
      <c r="K902" s="58"/>
      <c r="L902" s="58"/>
      <c r="M902" s="58"/>
      <c r="N902" s="58"/>
      <c r="O902" s="58"/>
    </row>
    <row r="903" spans="1:15" ht="15.75" customHeight="1" x14ac:dyDescent="0.2">
      <c r="A903" s="58"/>
      <c r="B903" s="58"/>
      <c r="C903" s="58"/>
      <c r="D903" s="58"/>
      <c r="E903" s="58"/>
      <c r="F903" s="58"/>
      <c r="G903" s="58"/>
      <c r="H903" s="58"/>
      <c r="I903" s="58"/>
      <c r="J903" s="58"/>
      <c r="K903" s="58"/>
      <c r="L903" s="58"/>
      <c r="M903" s="58"/>
      <c r="N903" s="58"/>
      <c r="O903" s="58"/>
    </row>
    <row r="904" spans="1:15" ht="15.75" customHeight="1" x14ac:dyDescent="0.2">
      <c r="A904" s="58"/>
      <c r="B904" s="58"/>
      <c r="C904" s="58"/>
      <c r="D904" s="58"/>
      <c r="E904" s="58"/>
      <c r="F904" s="58"/>
      <c r="G904" s="58"/>
      <c r="H904" s="58"/>
      <c r="I904" s="58"/>
      <c r="J904" s="58"/>
      <c r="K904" s="58"/>
      <c r="L904" s="58"/>
      <c r="M904" s="58"/>
      <c r="N904" s="58"/>
      <c r="O904" s="58"/>
    </row>
    <row r="905" spans="1:15" ht="15.75" customHeight="1" x14ac:dyDescent="0.2">
      <c r="A905" s="58"/>
      <c r="B905" s="58"/>
      <c r="C905" s="58"/>
      <c r="D905" s="58"/>
      <c r="E905" s="58"/>
      <c r="F905" s="58"/>
      <c r="G905" s="58"/>
      <c r="H905" s="58"/>
      <c r="I905" s="58"/>
      <c r="J905" s="58"/>
      <c r="K905" s="58"/>
      <c r="L905" s="58"/>
      <c r="M905" s="58"/>
      <c r="N905" s="58"/>
      <c r="O905" s="58"/>
    </row>
    <row r="906" spans="1:15" ht="15.75" customHeight="1" x14ac:dyDescent="0.2">
      <c r="A906" s="58"/>
      <c r="B906" s="58"/>
      <c r="C906" s="58"/>
      <c r="D906" s="58"/>
      <c r="E906" s="58"/>
      <c r="F906" s="58"/>
      <c r="G906" s="58"/>
      <c r="H906" s="58"/>
      <c r="I906" s="58"/>
      <c r="J906" s="58"/>
      <c r="K906" s="58"/>
      <c r="L906" s="58"/>
      <c r="M906" s="58"/>
      <c r="N906" s="58"/>
      <c r="O906" s="58"/>
    </row>
    <row r="907" spans="1:15" ht="15.75" customHeight="1" x14ac:dyDescent="0.2">
      <c r="A907" s="58"/>
      <c r="B907" s="58"/>
      <c r="C907" s="58"/>
      <c r="D907" s="58"/>
      <c r="E907" s="58"/>
      <c r="F907" s="58"/>
      <c r="G907" s="58"/>
      <c r="H907" s="58"/>
      <c r="I907" s="58"/>
      <c r="J907" s="58"/>
      <c r="K907" s="58"/>
      <c r="L907" s="58"/>
      <c r="M907" s="58"/>
      <c r="N907" s="58"/>
      <c r="O907" s="58"/>
    </row>
    <row r="908" spans="1:15" ht="15.75" customHeight="1" x14ac:dyDescent="0.2">
      <c r="A908" s="58"/>
      <c r="B908" s="58"/>
      <c r="C908" s="58"/>
      <c r="D908" s="58"/>
      <c r="E908" s="58"/>
      <c r="F908" s="58"/>
      <c r="G908" s="58"/>
      <c r="H908" s="58"/>
      <c r="I908" s="58"/>
      <c r="J908" s="58"/>
      <c r="K908" s="58"/>
      <c r="L908" s="58"/>
      <c r="M908" s="58"/>
      <c r="N908" s="58"/>
      <c r="O908" s="58"/>
    </row>
    <row r="909" spans="1:15" ht="15.75" customHeight="1" x14ac:dyDescent="0.2">
      <c r="A909" s="58"/>
      <c r="B909" s="58"/>
      <c r="C909" s="58"/>
      <c r="D909" s="58"/>
      <c r="E909" s="58"/>
      <c r="F909" s="58"/>
      <c r="G909" s="58"/>
      <c r="H909" s="58"/>
      <c r="I909" s="58"/>
      <c r="J909" s="58"/>
      <c r="K909" s="58"/>
      <c r="L909" s="58"/>
      <c r="M909" s="58"/>
      <c r="N909" s="58"/>
      <c r="O909" s="58"/>
    </row>
    <row r="910" spans="1:15" ht="15.75" customHeight="1" x14ac:dyDescent="0.2">
      <c r="A910" s="58"/>
      <c r="B910" s="58"/>
      <c r="C910" s="58"/>
      <c r="D910" s="58"/>
      <c r="E910" s="58"/>
      <c r="F910" s="58"/>
      <c r="G910" s="58"/>
      <c r="H910" s="58"/>
      <c r="I910" s="58"/>
      <c r="J910" s="58"/>
      <c r="K910" s="58"/>
      <c r="L910" s="58"/>
      <c r="M910" s="58"/>
      <c r="N910" s="58"/>
      <c r="O910" s="58"/>
    </row>
    <row r="911" spans="1:15" ht="15.75" customHeight="1" x14ac:dyDescent="0.2">
      <c r="A911" s="58"/>
      <c r="B911" s="58"/>
      <c r="C911" s="58"/>
      <c r="D911" s="58"/>
      <c r="E911" s="58"/>
      <c r="F911" s="58"/>
      <c r="G911" s="58"/>
      <c r="H911" s="58"/>
      <c r="I911" s="58"/>
      <c r="J911" s="58"/>
      <c r="K911" s="58"/>
      <c r="L911" s="58"/>
      <c r="M911" s="58"/>
      <c r="N911" s="58"/>
      <c r="O911" s="58"/>
    </row>
    <row r="912" spans="1:15" ht="15.75" customHeight="1" x14ac:dyDescent="0.2">
      <c r="A912" s="58"/>
      <c r="B912" s="58"/>
      <c r="C912" s="58"/>
      <c r="D912" s="58"/>
      <c r="E912" s="58"/>
      <c r="F912" s="58"/>
      <c r="G912" s="58"/>
      <c r="H912" s="58"/>
      <c r="I912" s="58"/>
      <c r="J912" s="58"/>
      <c r="K912" s="58"/>
      <c r="L912" s="58"/>
      <c r="M912" s="58"/>
      <c r="N912" s="58"/>
      <c r="O912" s="58"/>
    </row>
    <row r="913" spans="1:15" ht="15.75" customHeight="1" x14ac:dyDescent="0.2">
      <c r="A913" s="58"/>
      <c r="B913" s="58"/>
      <c r="C913" s="58"/>
      <c r="D913" s="58"/>
      <c r="E913" s="58"/>
      <c r="F913" s="58"/>
      <c r="G913" s="58"/>
      <c r="H913" s="58"/>
      <c r="I913" s="58"/>
      <c r="J913" s="58"/>
      <c r="K913" s="58"/>
      <c r="L913" s="58"/>
      <c r="M913" s="58"/>
      <c r="N913" s="58"/>
      <c r="O913" s="58"/>
    </row>
    <row r="914" spans="1:15" ht="15.75" customHeight="1" x14ac:dyDescent="0.2">
      <c r="A914" s="58"/>
      <c r="B914" s="58"/>
      <c r="C914" s="58"/>
      <c r="D914" s="58"/>
      <c r="E914" s="58"/>
      <c r="F914" s="58"/>
      <c r="G914" s="58"/>
      <c r="H914" s="58"/>
      <c r="I914" s="58"/>
      <c r="J914" s="58"/>
      <c r="K914" s="58"/>
      <c r="L914" s="58"/>
      <c r="M914" s="58"/>
      <c r="N914" s="58"/>
      <c r="O914" s="58"/>
    </row>
    <row r="915" spans="1:15" ht="15.75" customHeight="1" x14ac:dyDescent="0.2">
      <c r="A915" s="58"/>
      <c r="B915" s="58"/>
      <c r="C915" s="58"/>
      <c r="D915" s="58"/>
      <c r="E915" s="58"/>
      <c r="F915" s="58"/>
      <c r="G915" s="58"/>
      <c r="H915" s="58"/>
      <c r="I915" s="58"/>
      <c r="J915" s="58"/>
      <c r="K915" s="58"/>
      <c r="L915" s="58"/>
      <c r="M915" s="58"/>
      <c r="N915" s="58"/>
      <c r="O915" s="58"/>
    </row>
    <row r="916" spans="1:15" ht="15.75" customHeight="1" x14ac:dyDescent="0.2">
      <c r="A916" s="58"/>
      <c r="B916" s="58"/>
      <c r="C916" s="58"/>
      <c r="D916" s="58"/>
      <c r="E916" s="58"/>
      <c r="F916" s="58"/>
      <c r="G916" s="58"/>
      <c r="H916" s="58"/>
      <c r="I916" s="58"/>
      <c r="J916" s="58"/>
      <c r="K916" s="58"/>
      <c r="L916" s="58"/>
      <c r="M916" s="58"/>
      <c r="N916" s="58"/>
      <c r="O916" s="58"/>
    </row>
    <row r="917" spans="1:15" ht="15.75" customHeight="1" x14ac:dyDescent="0.2">
      <c r="A917" s="58"/>
      <c r="B917" s="58"/>
      <c r="C917" s="58"/>
      <c r="D917" s="58"/>
      <c r="E917" s="58"/>
      <c r="F917" s="58"/>
      <c r="G917" s="58"/>
      <c r="H917" s="58"/>
      <c r="I917" s="58"/>
      <c r="J917" s="58"/>
      <c r="K917" s="58"/>
      <c r="L917" s="58"/>
      <c r="M917" s="58"/>
      <c r="N917" s="58"/>
      <c r="O917" s="58"/>
    </row>
    <row r="918" spans="1:15" ht="15.75" customHeight="1" x14ac:dyDescent="0.2">
      <c r="A918" s="58"/>
      <c r="B918" s="58"/>
      <c r="C918" s="58"/>
      <c r="D918" s="58"/>
      <c r="E918" s="58"/>
      <c r="F918" s="58"/>
      <c r="G918" s="58"/>
      <c r="H918" s="58"/>
      <c r="I918" s="58"/>
      <c r="J918" s="58"/>
      <c r="K918" s="58"/>
      <c r="L918" s="58"/>
      <c r="M918" s="58"/>
      <c r="N918" s="58"/>
      <c r="O918" s="58"/>
    </row>
    <row r="919" spans="1:15" ht="15.75" customHeight="1" x14ac:dyDescent="0.2">
      <c r="A919" s="58"/>
      <c r="B919" s="58"/>
      <c r="C919" s="58"/>
      <c r="D919" s="58"/>
      <c r="E919" s="58"/>
      <c r="F919" s="58"/>
      <c r="G919" s="58"/>
      <c r="H919" s="58"/>
      <c r="I919" s="58"/>
      <c r="J919" s="58"/>
      <c r="K919" s="58"/>
      <c r="L919" s="58"/>
      <c r="M919" s="58"/>
      <c r="N919" s="58"/>
      <c r="O919" s="58"/>
    </row>
    <row r="920" spans="1:15" ht="15.75" customHeight="1" x14ac:dyDescent="0.2">
      <c r="A920" s="58"/>
      <c r="B920" s="58"/>
      <c r="C920" s="58"/>
      <c r="D920" s="58"/>
      <c r="E920" s="58"/>
      <c r="F920" s="58"/>
      <c r="G920" s="58"/>
      <c r="H920" s="58"/>
      <c r="I920" s="58"/>
      <c r="J920" s="58"/>
      <c r="K920" s="58"/>
      <c r="L920" s="58"/>
      <c r="M920" s="58"/>
      <c r="N920" s="58"/>
      <c r="O920" s="58"/>
    </row>
    <row r="921" spans="1:15" ht="15.75" customHeight="1" x14ac:dyDescent="0.2">
      <c r="A921" s="58"/>
      <c r="B921" s="58"/>
      <c r="C921" s="58"/>
      <c r="D921" s="58"/>
      <c r="E921" s="58"/>
      <c r="F921" s="58"/>
      <c r="G921" s="58"/>
      <c r="H921" s="58"/>
      <c r="I921" s="58"/>
      <c r="J921" s="58"/>
      <c r="K921" s="58"/>
      <c r="L921" s="58"/>
      <c r="M921" s="58"/>
      <c r="N921" s="58"/>
      <c r="O921" s="58"/>
    </row>
    <row r="922" spans="1:15" ht="15.75" customHeight="1" x14ac:dyDescent="0.2">
      <c r="A922" s="58"/>
      <c r="B922" s="58"/>
      <c r="C922" s="58"/>
      <c r="D922" s="58"/>
      <c r="E922" s="58"/>
      <c r="F922" s="58"/>
      <c r="G922" s="58"/>
      <c r="H922" s="58"/>
      <c r="I922" s="58"/>
      <c r="J922" s="58"/>
      <c r="K922" s="58"/>
      <c r="L922" s="58"/>
      <c r="M922" s="58"/>
      <c r="N922" s="58"/>
      <c r="O922" s="58"/>
    </row>
    <row r="923" spans="1:15" ht="15.75" customHeight="1" x14ac:dyDescent="0.2">
      <c r="A923" s="58"/>
      <c r="B923" s="58"/>
      <c r="C923" s="58"/>
      <c r="D923" s="58"/>
      <c r="E923" s="58"/>
      <c r="F923" s="58"/>
      <c r="G923" s="58"/>
      <c r="H923" s="58"/>
      <c r="I923" s="58"/>
      <c r="J923" s="58"/>
      <c r="K923" s="58"/>
      <c r="L923" s="58"/>
      <c r="M923" s="58"/>
      <c r="N923" s="58"/>
      <c r="O923" s="58"/>
    </row>
    <row r="924" spans="1:15" ht="15.75" customHeight="1" x14ac:dyDescent="0.2">
      <c r="A924" s="58"/>
      <c r="B924" s="58"/>
      <c r="C924" s="58"/>
      <c r="D924" s="58"/>
      <c r="E924" s="58"/>
      <c r="F924" s="58"/>
      <c r="G924" s="58"/>
      <c r="H924" s="58"/>
      <c r="I924" s="58"/>
      <c r="J924" s="58"/>
      <c r="K924" s="58"/>
      <c r="L924" s="58"/>
      <c r="M924" s="58"/>
      <c r="N924" s="58"/>
      <c r="O924" s="58"/>
    </row>
    <row r="925" spans="1:15" ht="15.75" customHeight="1" x14ac:dyDescent="0.2">
      <c r="A925" s="58"/>
      <c r="B925" s="58"/>
      <c r="C925" s="58"/>
      <c r="D925" s="58"/>
      <c r="E925" s="58"/>
      <c r="F925" s="58"/>
      <c r="G925" s="58"/>
      <c r="H925" s="58"/>
      <c r="I925" s="58"/>
      <c r="J925" s="58"/>
      <c r="K925" s="58"/>
      <c r="L925" s="58"/>
      <c r="M925" s="58"/>
      <c r="N925" s="58"/>
      <c r="O925" s="58"/>
    </row>
    <row r="926" spans="1:15" ht="15.75" customHeight="1" x14ac:dyDescent="0.2">
      <c r="A926" s="58"/>
      <c r="B926" s="58"/>
      <c r="C926" s="58"/>
      <c r="D926" s="58"/>
      <c r="E926" s="58"/>
      <c r="F926" s="58"/>
      <c r="G926" s="58"/>
      <c r="H926" s="58"/>
      <c r="I926" s="58"/>
      <c r="J926" s="58"/>
      <c r="K926" s="58"/>
      <c r="L926" s="58"/>
      <c r="M926" s="58"/>
      <c r="N926" s="58"/>
      <c r="O926" s="58"/>
    </row>
    <row r="927" spans="1:15" ht="15.75" customHeight="1" x14ac:dyDescent="0.2">
      <c r="A927" s="58"/>
      <c r="B927" s="58"/>
      <c r="C927" s="58"/>
      <c r="D927" s="58"/>
      <c r="E927" s="58"/>
      <c r="F927" s="58"/>
      <c r="G927" s="58"/>
      <c r="H927" s="58"/>
      <c r="I927" s="58"/>
      <c r="J927" s="58"/>
      <c r="K927" s="58"/>
      <c r="L927" s="58"/>
      <c r="M927" s="58"/>
      <c r="N927" s="58"/>
      <c r="O927" s="58"/>
    </row>
    <row r="928" spans="1:15" ht="15.75" customHeight="1" x14ac:dyDescent="0.2">
      <c r="A928" s="58"/>
      <c r="B928" s="58"/>
      <c r="C928" s="58"/>
      <c r="D928" s="58"/>
      <c r="E928" s="58"/>
      <c r="F928" s="58"/>
      <c r="G928" s="58"/>
      <c r="H928" s="58"/>
      <c r="I928" s="58"/>
      <c r="J928" s="58"/>
      <c r="K928" s="58"/>
      <c r="L928" s="58"/>
      <c r="M928" s="58"/>
      <c r="N928" s="58"/>
      <c r="O928" s="58"/>
    </row>
    <row r="929" spans="1:15" ht="15.75" customHeight="1" x14ac:dyDescent="0.2">
      <c r="A929" s="58"/>
      <c r="B929" s="58"/>
      <c r="C929" s="58"/>
      <c r="D929" s="58"/>
      <c r="E929" s="58"/>
      <c r="F929" s="58"/>
      <c r="G929" s="58"/>
      <c r="H929" s="58"/>
      <c r="I929" s="58"/>
      <c r="J929" s="58"/>
      <c r="K929" s="58"/>
      <c r="L929" s="58"/>
      <c r="M929" s="58"/>
      <c r="N929" s="58"/>
      <c r="O929" s="58"/>
    </row>
    <row r="930" spans="1:15" ht="15.75" customHeight="1" x14ac:dyDescent="0.2">
      <c r="A930" s="58"/>
      <c r="B930" s="58"/>
      <c r="C930" s="58"/>
      <c r="D930" s="58"/>
      <c r="E930" s="58"/>
      <c r="F930" s="58"/>
      <c r="G930" s="58"/>
      <c r="H930" s="58"/>
      <c r="I930" s="58"/>
      <c r="J930" s="58"/>
      <c r="K930" s="58"/>
      <c r="L930" s="58"/>
      <c r="M930" s="58"/>
      <c r="N930" s="58"/>
      <c r="O930" s="58"/>
    </row>
    <row r="931" spans="1:15" ht="15.75" customHeight="1" x14ac:dyDescent="0.2">
      <c r="A931" s="58"/>
      <c r="B931" s="58"/>
      <c r="C931" s="58"/>
      <c r="D931" s="58"/>
      <c r="E931" s="58"/>
      <c r="F931" s="58"/>
      <c r="G931" s="58"/>
      <c r="H931" s="58"/>
      <c r="I931" s="58"/>
      <c r="J931" s="58"/>
      <c r="K931" s="58"/>
      <c r="L931" s="58"/>
      <c r="M931" s="58"/>
      <c r="N931" s="58"/>
      <c r="O931" s="58"/>
    </row>
    <row r="932" spans="1:15" ht="15.75" customHeight="1" x14ac:dyDescent="0.2">
      <c r="A932" s="58"/>
      <c r="B932" s="58"/>
      <c r="C932" s="58"/>
      <c r="D932" s="58"/>
      <c r="E932" s="58"/>
      <c r="F932" s="58"/>
      <c r="G932" s="58"/>
      <c r="H932" s="58"/>
      <c r="I932" s="58"/>
      <c r="J932" s="58"/>
      <c r="K932" s="58"/>
      <c r="L932" s="58"/>
      <c r="M932" s="58"/>
      <c r="N932" s="58"/>
      <c r="O932" s="58"/>
    </row>
    <row r="933" spans="1:15" ht="15.75" customHeight="1" x14ac:dyDescent="0.2">
      <c r="A933" s="58"/>
      <c r="B933" s="58"/>
      <c r="C933" s="58"/>
      <c r="D933" s="58"/>
      <c r="E933" s="58"/>
      <c r="F933" s="58"/>
      <c r="G933" s="58"/>
      <c r="H933" s="58"/>
      <c r="I933" s="58"/>
      <c r="J933" s="58"/>
      <c r="K933" s="58"/>
      <c r="L933" s="58"/>
      <c r="M933" s="58"/>
      <c r="N933" s="58"/>
      <c r="O933" s="58"/>
    </row>
    <row r="934" spans="1:15" ht="15.75" customHeight="1" x14ac:dyDescent="0.2">
      <c r="A934" s="58"/>
      <c r="B934" s="58"/>
      <c r="C934" s="58"/>
      <c r="D934" s="58"/>
      <c r="E934" s="58"/>
      <c r="F934" s="58"/>
      <c r="G934" s="58"/>
      <c r="H934" s="58"/>
      <c r="I934" s="58"/>
      <c r="J934" s="58"/>
      <c r="K934" s="58"/>
      <c r="L934" s="58"/>
      <c r="M934" s="58"/>
      <c r="N934" s="58"/>
      <c r="O934" s="58"/>
    </row>
    <row r="935" spans="1:15" ht="15.75" customHeight="1" x14ac:dyDescent="0.2">
      <c r="A935" s="58"/>
      <c r="B935" s="58"/>
      <c r="C935" s="58"/>
      <c r="D935" s="58"/>
      <c r="E935" s="58"/>
      <c r="F935" s="58"/>
      <c r="G935" s="58"/>
      <c r="H935" s="58"/>
      <c r="I935" s="58"/>
      <c r="J935" s="58"/>
      <c r="K935" s="58"/>
      <c r="L935" s="58"/>
      <c r="M935" s="58"/>
      <c r="N935" s="58"/>
      <c r="O935" s="58"/>
    </row>
    <row r="936" spans="1:15" ht="15.75" customHeight="1" x14ac:dyDescent="0.2">
      <c r="A936" s="58"/>
      <c r="B936" s="58"/>
      <c r="C936" s="58"/>
      <c r="D936" s="58"/>
      <c r="E936" s="58"/>
      <c r="F936" s="58"/>
      <c r="G936" s="58"/>
      <c r="H936" s="58"/>
      <c r="I936" s="58"/>
      <c r="J936" s="58"/>
      <c r="K936" s="58"/>
      <c r="L936" s="58"/>
      <c r="M936" s="58"/>
      <c r="N936" s="58"/>
      <c r="O936" s="58"/>
    </row>
    <row r="937" spans="1:15" ht="15.75" customHeight="1" x14ac:dyDescent="0.2">
      <c r="A937" s="58"/>
      <c r="B937" s="58"/>
      <c r="C937" s="58"/>
      <c r="D937" s="58"/>
      <c r="E937" s="58"/>
      <c r="F937" s="58"/>
      <c r="G937" s="58"/>
      <c r="H937" s="58"/>
      <c r="I937" s="58"/>
      <c r="J937" s="58"/>
      <c r="K937" s="58"/>
      <c r="L937" s="58"/>
      <c r="M937" s="58"/>
      <c r="N937" s="58"/>
      <c r="O937" s="58"/>
    </row>
    <row r="938" spans="1:15" ht="15.75" customHeight="1" x14ac:dyDescent="0.2">
      <c r="A938" s="58"/>
      <c r="B938" s="58"/>
      <c r="C938" s="58"/>
      <c r="D938" s="58"/>
      <c r="E938" s="58"/>
      <c r="F938" s="58"/>
      <c r="G938" s="58"/>
      <c r="H938" s="58"/>
      <c r="I938" s="58"/>
      <c r="J938" s="58"/>
      <c r="K938" s="58"/>
      <c r="L938" s="58"/>
      <c r="M938" s="58"/>
      <c r="N938" s="58"/>
      <c r="O938" s="58"/>
    </row>
    <row r="939" spans="1:15" ht="15.75" customHeight="1" x14ac:dyDescent="0.2">
      <c r="A939" s="58"/>
      <c r="B939" s="58"/>
      <c r="C939" s="58"/>
      <c r="D939" s="58"/>
      <c r="E939" s="58"/>
      <c r="F939" s="58"/>
      <c r="G939" s="58"/>
      <c r="H939" s="58"/>
      <c r="I939" s="58"/>
      <c r="J939" s="58"/>
      <c r="K939" s="58"/>
      <c r="L939" s="58"/>
      <c r="M939" s="58"/>
      <c r="N939" s="58"/>
      <c r="O939" s="58"/>
    </row>
    <row r="940" spans="1:15" ht="15.75" customHeight="1" x14ac:dyDescent="0.2">
      <c r="A940" s="58"/>
      <c r="B940" s="58"/>
      <c r="C940" s="58"/>
      <c r="D940" s="58"/>
      <c r="E940" s="58"/>
      <c r="F940" s="58"/>
      <c r="G940" s="58"/>
      <c r="H940" s="58"/>
      <c r="I940" s="58"/>
      <c r="J940" s="58"/>
      <c r="K940" s="58"/>
      <c r="L940" s="58"/>
      <c r="M940" s="58"/>
      <c r="N940" s="58"/>
      <c r="O940" s="58"/>
    </row>
    <row r="941" spans="1:15" ht="15.75" customHeight="1" x14ac:dyDescent="0.2">
      <c r="A941" s="58"/>
      <c r="B941" s="58"/>
      <c r="C941" s="58"/>
      <c r="D941" s="58"/>
      <c r="E941" s="58"/>
      <c r="F941" s="58"/>
      <c r="G941" s="58"/>
      <c r="H941" s="58"/>
      <c r="I941" s="58"/>
      <c r="J941" s="58"/>
      <c r="K941" s="58"/>
      <c r="L941" s="58"/>
      <c r="M941" s="58"/>
      <c r="N941" s="58"/>
      <c r="O941" s="58"/>
    </row>
    <row r="942" spans="1:15" ht="15.75" customHeight="1" x14ac:dyDescent="0.2">
      <c r="A942" s="58"/>
      <c r="B942" s="58"/>
      <c r="C942" s="58"/>
      <c r="D942" s="58"/>
      <c r="E942" s="58"/>
      <c r="F942" s="58"/>
      <c r="G942" s="58"/>
      <c r="H942" s="58"/>
      <c r="I942" s="58"/>
      <c r="J942" s="58"/>
      <c r="K942" s="58"/>
      <c r="L942" s="58"/>
      <c r="M942" s="58"/>
      <c r="N942" s="58"/>
      <c r="O942" s="58"/>
    </row>
    <row r="943" spans="1:15" ht="15.75" customHeight="1" x14ac:dyDescent="0.2">
      <c r="A943" s="58"/>
      <c r="B943" s="58"/>
      <c r="C943" s="58"/>
      <c r="D943" s="58"/>
      <c r="E943" s="58"/>
      <c r="F943" s="58"/>
      <c r="G943" s="58"/>
      <c r="H943" s="58"/>
      <c r="I943" s="58"/>
      <c r="J943" s="58"/>
      <c r="K943" s="58"/>
      <c r="L943" s="58"/>
      <c r="M943" s="58"/>
      <c r="N943" s="58"/>
      <c r="O943" s="58"/>
    </row>
    <row r="944" spans="1:15" ht="15.75" customHeight="1" x14ac:dyDescent="0.2">
      <c r="A944" s="58"/>
      <c r="B944" s="58"/>
      <c r="C944" s="58"/>
      <c r="D944" s="58"/>
      <c r="E944" s="58"/>
      <c r="F944" s="58"/>
      <c r="G944" s="58"/>
      <c r="H944" s="58"/>
      <c r="I944" s="58"/>
      <c r="J944" s="58"/>
      <c r="K944" s="58"/>
      <c r="L944" s="58"/>
      <c r="M944" s="58"/>
      <c r="N944" s="58"/>
      <c r="O944" s="58"/>
    </row>
    <row r="945" spans="1:15" ht="15.75" customHeight="1" x14ac:dyDescent="0.2">
      <c r="A945" s="58"/>
      <c r="B945" s="58"/>
      <c r="C945" s="58"/>
      <c r="D945" s="58"/>
      <c r="E945" s="58"/>
      <c r="F945" s="58"/>
      <c r="G945" s="58"/>
      <c r="H945" s="58"/>
      <c r="I945" s="58"/>
      <c r="J945" s="58"/>
      <c r="K945" s="58"/>
      <c r="L945" s="58"/>
      <c r="M945" s="58"/>
      <c r="N945" s="58"/>
      <c r="O945" s="58"/>
    </row>
    <row r="946" spans="1:15" ht="15.75" customHeight="1" x14ac:dyDescent="0.2">
      <c r="A946" s="58"/>
      <c r="B946" s="58"/>
      <c r="C946" s="58"/>
      <c r="D946" s="58"/>
      <c r="E946" s="58"/>
      <c r="F946" s="58"/>
      <c r="G946" s="58"/>
      <c r="H946" s="58"/>
      <c r="I946" s="58"/>
      <c r="J946" s="58"/>
      <c r="K946" s="58"/>
      <c r="L946" s="58"/>
      <c r="M946" s="58"/>
      <c r="N946" s="58"/>
      <c r="O946" s="58"/>
    </row>
    <row r="947" spans="1:15" ht="15.75" customHeight="1" x14ac:dyDescent="0.2">
      <c r="A947" s="58"/>
      <c r="B947" s="58"/>
      <c r="C947" s="58"/>
      <c r="D947" s="58"/>
      <c r="E947" s="58"/>
      <c r="F947" s="58"/>
      <c r="G947" s="58"/>
      <c r="H947" s="58"/>
      <c r="I947" s="58"/>
      <c r="J947" s="58"/>
      <c r="K947" s="58"/>
      <c r="L947" s="58"/>
      <c r="M947" s="58"/>
      <c r="N947" s="58"/>
      <c r="O947" s="58"/>
    </row>
    <row r="948" spans="1:15" ht="15.75" customHeight="1" x14ac:dyDescent="0.2">
      <c r="A948" s="58"/>
      <c r="B948" s="58"/>
      <c r="C948" s="58"/>
      <c r="D948" s="58"/>
      <c r="E948" s="58"/>
      <c r="F948" s="58"/>
      <c r="G948" s="58"/>
      <c r="H948" s="58"/>
      <c r="I948" s="58"/>
      <c r="J948" s="58"/>
      <c r="K948" s="58"/>
      <c r="L948" s="58"/>
      <c r="M948" s="58"/>
      <c r="N948" s="58"/>
      <c r="O948" s="58"/>
    </row>
    <row r="949" spans="1:15" ht="15.75" customHeight="1" x14ac:dyDescent="0.2">
      <c r="A949" s="58"/>
      <c r="B949" s="58"/>
      <c r="C949" s="58"/>
      <c r="D949" s="58"/>
      <c r="E949" s="58"/>
      <c r="F949" s="58"/>
      <c r="G949" s="58"/>
      <c r="H949" s="58"/>
      <c r="I949" s="58"/>
      <c r="J949" s="58"/>
      <c r="K949" s="58"/>
      <c r="L949" s="58"/>
      <c r="M949" s="58"/>
      <c r="N949" s="58"/>
      <c r="O949" s="58"/>
    </row>
    <row r="950" spans="1:15" ht="15.75" customHeight="1" x14ac:dyDescent="0.2">
      <c r="A950" s="58"/>
      <c r="B950" s="58"/>
      <c r="C950" s="58"/>
      <c r="D950" s="58"/>
      <c r="E950" s="58"/>
      <c r="F950" s="58"/>
      <c r="G950" s="58"/>
      <c r="H950" s="58"/>
      <c r="I950" s="58"/>
      <c r="J950" s="58"/>
      <c r="K950" s="58"/>
      <c r="L950" s="58"/>
      <c r="M950" s="58"/>
      <c r="N950" s="58"/>
      <c r="O950" s="58"/>
    </row>
    <row r="951" spans="1:15" ht="15.75" customHeight="1" x14ac:dyDescent="0.2">
      <c r="A951" s="58"/>
      <c r="B951" s="58"/>
      <c r="C951" s="58"/>
      <c r="D951" s="58"/>
      <c r="E951" s="58"/>
      <c r="F951" s="58"/>
      <c r="G951" s="58"/>
      <c r="H951" s="58"/>
      <c r="I951" s="58"/>
      <c r="J951" s="58"/>
      <c r="K951" s="58"/>
      <c r="L951" s="58"/>
      <c r="M951" s="58"/>
      <c r="N951" s="58"/>
      <c r="O951" s="58"/>
    </row>
    <row r="952" spans="1:15" ht="15.75" customHeight="1" x14ac:dyDescent="0.2">
      <c r="A952" s="58"/>
      <c r="B952" s="58"/>
      <c r="C952" s="58"/>
      <c r="D952" s="58"/>
      <c r="E952" s="58"/>
      <c r="F952" s="58"/>
      <c r="G952" s="58"/>
      <c r="H952" s="58"/>
      <c r="I952" s="58"/>
      <c r="J952" s="58"/>
      <c r="K952" s="58"/>
      <c r="L952" s="58"/>
      <c r="M952" s="58"/>
      <c r="N952" s="58"/>
      <c r="O952" s="58"/>
    </row>
    <row r="953" spans="1:15" ht="15.75" customHeight="1" x14ac:dyDescent="0.2">
      <c r="A953" s="58"/>
      <c r="B953" s="58"/>
      <c r="C953" s="58"/>
      <c r="D953" s="58"/>
      <c r="E953" s="58"/>
      <c r="F953" s="58"/>
      <c r="G953" s="58"/>
      <c r="H953" s="58"/>
      <c r="I953" s="58"/>
      <c r="J953" s="58"/>
      <c r="K953" s="58"/>
      <c r="L953" s="58"/>
      <c r="M953" s="58"/>
      <c r="N953" s="58"/>
      <c r="O953" s="58"/>
    </row>
    <row r="954" spans="1:15" ht="15.75" customHeight="1" x14ac:dyDescent="0.2">
      <c r="A954" s="58"/>
      <c r="B954" s="58"/>
      <c r="C954" s="58"/>
      <c r="D954" s="58"/>
      <c r="E954" s="58"/>
      <c r="F954" s="58"/>
      <c r="G954" s="58"/>
      <c r="H954" s="58"/>
      <c r="I954" s="58"/>
      <c r="J954" s="58"/>
      <c r="K954" s="58"/>
      <c r="L954" s="58"/>
      <c r="M954" s="58"/>
      <c r="N954" s="58"/>
      <c r="O954" s="58"/>
    </row>
    <row r="955" spans="1:15" ht="15.75" customHeight="1" x14ac:dyDescent="0.2">
      <c r="A955" s="58"/>
      <c r="B955" s="58"/>
      <c r="C955" s="58"/>
      <c r="D955" s="58"/>
      <c r="E955" s="58"/>
      <c r="F955" s="58"/>
      <c r="G955" s="58"/>
      <c r="H955" s="58"/>
      <c r="I955" s="58"/>
      <c r="J955" s="58"/>
      <c r="K955" s="58"/>
      <c r="L955" s="58"/>
      <c r="M955" s="58"/>
      <c r="N955" s="58"/>
      <c r="O955" s="58"/>
    </row>
    <row r="956" spans="1:15" ht="15.75" customHeight="1" x14ac:dyDescent="0.2">
      <c r="A956" s="58"/>
      <c r="B956" s="58"/>
      <c r="C956" s="58"/>
      <c r="D956" s="58"/>
      <c r="E956" s="58"/>
      <c r="F956" s="58"/>
      <c r="G956" s="58"/>
      <c r="H956" s="58"/>
      <c r="I956" s="58"/>
      <c r="J956" s="58"/>
      <c r="K956" s="58"/>
      <c r="L956" s="58"/>
      <c r="M956" s="58"/>
      <c r="N956" s="58"/>
      <c r="O956" s="58"/>
    </row>
    <row r="957" spans="1:15" ht="15.75" customHeight="1" x14ac:dyDescent="0.2">
      <c r="A957" s="58"/>
      <c r="B957" s="58"/>
      <c r="C957" s="58"/>
      <c r="D957" s="58"/>
      <c r="E957" s="58"/>
      <c r="F957" s="58"/>
      <c r="G957" s="58"/>
      <c r="H957" s="58"/>
      <c r="I957" s="58"/>
      <c r="J957" s="58"/>
      <c r="K957" s="58"/>
      <c r="L957" s="58"/>
      <c r="M957" s="58"/>
      <c r="N957" s="58"/>
      <c r="O957" s="58"/>
    </row>
    <row r="958" spans="1:15" ht="15.75" customHeight="1" x14ac:dyDescent="0.2">
      <c r="A958" s="58"/>
      <c r="B958" s="58"/>
      <c r="C958" s="58"/>
      <c r="D958" s="58"/>
      <c r="E958" s="58"/>
      <c r="F958" s="58"/>
      <c r="G958" s="58"/>
      <c r="H958" s="58"/>
      <c r="I958" s="58"/>
      <c r="J958" s="58"/>
      <c r="K958" s="58"/>
      <c r="L958" s="58"/>
      <c r="M958" s="58"/>
      <c r="N958" s="58"/>
      <c r="O958" s="58"/>
    </row>
    <row r="959" spans="1:15" ht="15.75" customHeight="1" x14ac:dyDescent="0.2">
      <c r="A959" s="58"/>
      <c r="B959" s="58"/>
      <c r="C959" s="58"/>
      <c r="D959" s="58"/>
      <c r="E959" s="58"/>
      <c r="F959" s="58"/>
      <c r="G959" s="58"/>
      <c r="H959" s="58"/>
      <c r="I959" s="58"/>
      <c r="J959" s="58"/>
      <c r="K959" s="58"/>
      <c r="L959" s="58"/>
      <c r="M959" s="58"/>
      <c r="N959" s="58"/>
      <c r="O959" s="58"/>
    </row>
    <row r="960" spans="1:15" ht="15.75" customHeight="1" x14ac:dyDescent="0.2">
      <c r="A960" s="58"/>
      <c r="B960" s="58"/>
      <c r="C960" s="58"/>
      <c r="D960" s="58"/>
      <c r="E960" s="58"/>
      <c r="F960" s="58"/>
      <c r="G960" s="58"/>
      <c r="H960" s="58"/>
      <c r="I960" s="58"/>
      <c r="J960" s="58"/>
      <c r="K960" s="58"/>
      <c r="L960" s="58"/>
      <c r="M960" s="58"/>
      <c r="N960" s="58"/>
      <c r="O960" s="58"/>
    </row>
    <row r="961" spans="1:15" ht="15.75" customHeight="1" x14ac:dyDescent="0.2">
      <c r="A961" s="58"/>
      <c r="B961" s="58"/>
      <c r="C961" s="58"/>
      <c r="D961" s="58"/>
      <c r="E961" s="58"/>
      <c r="F961" s="58"/>
      <c r="G961" s="58"/>
      <c r="H961" s="58"/>
      <c r="I961" s="58"/>
      <c r="J961" s="58"/>
      <c r="K961" s="58"/>
      <c r="L961" s="58"/>
      <c r="M961" s="58"/>
      <c r="N961" s="58"/>
      <c r="O961" s="58"/>
    </row>
    <row r="962" spans="1:15" ht="15.75" customHeight="1" x14ac:dyDescent="0.2">
      <c r="A962" s="58"/>
      <c r="B962" s="58"/>
      <c r="C962" s="58"/>
      <c r="D962" s="58"/>
      <c r="E962" s="58"/>
      <c r="F962" s="58"/>
      <c r="G962" s="58"/>
      <c r="H962" s="58"/>
      <c r="I962" s="58"/>
      <c r="J962" s="58"/>
      <c r="K962" s="58"/>
      <c r="L962" s="58"/>
      <c r="M962" s="58"/>
      <c r="N962" s="58"/>
      <c r="O962" s="58"/>
    </row>
    <row r="963" spans="1:15" ht="15.75" customHeight="1" x14ac:dyDescent="0.2">
      <c r="A963" s="58"/>
      <c r="B963" s="58"/>
      <c r="C963" s="58"/>
      <c r="D963" s="58"/>
      <c r="E963" s="58"/>
      <c r="F963" s="58"/>
      <c r="G963" s="58"/>
      <c r="H963" s="58"/>
      <c r="I963" s="58"/>
      <c r="J963" s="58"/>
      <c r="K963" s="58"/>
      <c r="L963" s="58"/>
      <c r="M963" s="58"/>
      <c r="N963" s="58"/>
      <c r="O963" s="58"/>
    </row>
    <row r="964" spans="1:15" ht="15.75" customHeight="1" x14ac:dyDescent="0.2">
      <c r="A964" s="58"/>
      <c r="B964" s="58"/>
      <c r="C964" s="58"/>
      <c r="D964" s="58"/>
      <c r="E964" s="58"/>
      <c r="F964" s="58"/>
      <c r="G964" s="58"/>
      <c r="H964" s="58"/>
      <c r="I964" s="58"/>
      <c r="J964" s="58"/>
      <c r="K964" s="58"/>
      <c r="L964" s="58"/>
      <c r="M964" s="58"/>
      <c r="N964" s="58"/>
      <c r="O964" s="58"/>
    </row>
    <row r="965" spans="1:15" ht="15.75" customHeight="1" x14ac:dyDescent="0.2">
      <c r="A965" s="58"/>
      <c r="B965" s="58"/>
      <c r="C965" s="58"/>
      <c r="D965" s="58"/>
      <c r="E965" s="58"/>
      <c r="F965" s="58"/>
      <c r="G965" s="58"/>
      <c r="H965" s="58"/>
      <c r="I965" s="58"/>
      <c r="J965" s="58"/>
      <c r="K965" s="58"/>
      <c r="L965" s="58"/>
      <c r="M965" s="58"/>
      <c r="N965" s="58"/>
      <c r="O965" s="58"/>
    </row>
    <row r="966" spans="1:15" ht="15.75" customHeight="1" x14ac:dyDescent="0.2">
      <c r="A966" s="58"/>
      <c r="B966" s="58"/>
      <c r="C966" s="58"/>
      <c r="D966" s="58"/>
      <c r="E966" s="58"/>
      <c r="F966" s="58"/>
      <c r="G966" s="58"/>
      <c r="H966" s="58"/>
      <c r="I966" s="58"/>
      <c r="J966" s="58"/>
      <c r="K966" s="58"/>
      <c r="L966" s="58"/>
      <c r="M966" s="58"/>
      <c r="N966" s="58"/>
      <c r="O966" s="58"/>
    </row>
    <row r="967" spans="1:15" ht="15.75" customHeight="1" x14ac:dyDescent="0.2">
      <c r="A967" s="58"/>
      <c r="B967" s="58"/>
      <c r="C967" s="58"/>
      <c r="D967" s="58"/>
      <c r="E967" s="58"/>
      <c r="F967" s="58"/>
      <c r="G967" s="58"/>
      <c r="H967" s="58"/>
      <c r="I967" s="58"/>
      <c r="J967" s="58"/>
      <c r="K967" s="58"/>
      <c r="L967" s="58"/>
      <c r="M967" s="58"/>
      <c r="N967" s="58"/>
      <c r="O967" s="58"/>
    </row>
    <row r="968" spans="1:15" ht="15.75" customHeight="1" x14ac:dyDescent="0.2">
      <c r="A968" s="58"/>
      <c r="B968" s="58"/>
      <c r="C968" s="58"/>
      <c r="D968" s="58"/>
      <c r="E968" s="58"/>
      <c r="F968" s="58"/>
      <c r="G968" s="58"/>
      <c r="H968" s="58"/>
      <c r="I968" s="58"/>
      <c r="J968" s="58"/>
      <c r="K968" s="58"/>
      <c r="L968" s="58"/>
      <c r="M968" s="58"/>
      <c r="N968" s="58"/>
      <c r="O968" s="58"/>
    </row>
    <row r="969" spans="1:15" ht="15.75" customHeight="1" x14ac:dyDescent="0.2">
      <c r="A969" s="58"/>
      <c r="B969" s="58"/>
      <c r="C969" s="58"/>
      <c r="D969" s="58"/>
      <c r="E969" s="58"/>
      <c r="F969" s="58"/>
      <c r="G969" s="58"/>
      <c r="H969" s="58"/>
      <c r="I969" s="58"/>
      <c r="J969" s="58"/>
      <c r="K969" s="58"/>
      <c r="L969" s="58"/>
      <c r="M969" s="58"/>
      <c r="N969" s="58"/>
      <c r="O969" s="58"/>
    </row>
    <row r="970" spans="1:15" ht="15.75" customHeight="1" x14ac:dyDescent="0.2">
      <c r="A970" s="58"/>
      <c r="B970" s="58"/>
      <c r="C970" s="58"/>
      <c r="D970" s="58"/>
      <c r="E970" s="58"/>
      <c r="F970" s="58"/>
      <c r="G970" s="58"/>
      <c r="H970" s="58"/>
      <c r="I970" s="58"/>
      <c r="J970" s="58"/>
      <c r="K970" s="58"/>
      <c r="L970" s="58"/>
      <c r="M970" s="58"/>
      <c r="N970" s="58"/>
      <c r="O970" s="58"/>
    </row>
    <row r="971" spans="1:15" ht="15.75" customHeight="1" x14ac:dyDescent="0.2">
      <c r="A971" s="58"/>
      <c r="B971" s="58"/>
      <c r="C971" s="58"/>
      <c r="D971" s="58"/>
      <c r="E971" s="58"/>
      <c r="F971" s="58"/>
      <c r="G971" s="58"/>
      <c r="H971" s="58"/>
      <c r="I971" s="58"/>
      <c r="J971" s="58"/>
      <c r="K971" s="58"/>
      <c r="L971" s="58"/>
      <c r="M971" s="58"/>
      <c r="N971" s="58"/>
      <c r="O971" s="58"/>
    </row>
    <row r="972" spans="1:15" ht="15.75" customHeight="1" x14ac:dyDescent="0.2">
      <c r="A972" s="58"/>
      <c r="B972" s="58"/>
      <c r="C972" s="58"/>
      <c r="D972" s="58"/>
      <c r="E972" s="58"/>
      <c r="F972" s="58"/>
      <c r="G972" s="58"/>
      <c r="H972" s="58"/>
      <c r="I972" s="58"/>
      <c r="J972" s="58"/>
      <c r="K972" s="58"/>
      <c r="L972" s="58"/>
      <c r="M972" s="58"/>
      <c r="N972" s="58"/>
      <c r="O972" s="58"/>
    </row>
    <row r="973" spans="1:15" ht="15.75" customHeight="1" x14ac:dyDescent="0.2">
      <c r="A973" s="58"/>
      <c r="B973" s="58"/>
      <c r="C973" s="58"/>
      <c r="D973" s="58"/>
      <c r="E973" s="58"/>
      <c r="F973" s="58"/>
      <c r="G973" s="58"/>
      <c r="H973" s="58"/>
      <c r="I973" s="58"/>
      <c r="J973" s="58"/>
      <c r="K973" s="58"/>
      <c r="L973" s="58"/>
      <c r="M973" s="58"/>
      <c r="N973" s="58"/>
      <c r="O973" s="58"/>
    </row>
    <row r="974" spans="1:15" ht="15.75" customHeight="1" x14ac:dyDescent="0.2">
      <c r="A974" s="58"/>
      <c r="B974" s="58"/>
      <c r="C974" s="58"/>
      <c r="D974" s="58"/>
      <c r="E974" s="58"/>
      <c r="F974" s="58"/>
      <c r="G974" s="58"/>
      <c r="H974" s="58"/>
      <c r="I974" s="58"/>
      <c r="J974" s="58"/>
      <c r="K974" s="58"/>
      <c r="L974" s="58"/>
      <c r="M974" s="58"/>
      <c r="N974" s="58"/>
      <c r="O974" s="58"/>
    </row>
    <row r="975" spans="1:15" ht="15.75" customHeight="1" x14ac:dyDescent="0.2">
      <c r="A975" s="58"/>
      <c r="B975" s="58"/>
      <c r="C975" s="58"/>
      <c r="D975" s="58"/>
      <c r="E975" s="58"/>
      <c r="F975" s="58"/>
      <c r="G975" s="58"/>
      <c r="H975" s="58"/>
      <c r="I975" s="58"/>
      <c r="J975" s="58"/>
      <c r="K975" s="58"/>
      <c r="L975" s="58"/>
      <c r="M975" s="58"/>
      <c r="N975" s="58"/>
      <c r="O975" s="58"/>
    </row>
    <row r="976" spans="1:15" ht="15.75" customHeight="1" x14ac:dyDescent="0.2">
      <c r="A976" s="58"/>
      <c r="B976" s="58"/>
      <c r="C976" s="58"/>
      <c r="D976" s="58"/>
      <c r="E976" s="58"/>
      <c r="F976" s="58"/>
      <c r="G976" s="58"/>
      <c r="H976" s="58"/>
      <c r="I976" s="58"/>
      <c r="J976" s="58"/>
      <c r="K976" s="58"/>
      <c r="L976" s="58"/>
      <c r="M976" s="58"/>
      <c r="N976" s="58"/>
      <c r="O976" s="58"/>
    </row>
    <row r="977" spans="1:15" ht="15.75" customHeight="1" x14ac:dyDescent="0.2">
      <c r="A977" s="58"/>
      <c r="B977" s="58"/>
      <c r="C977" s="58"/>
      <c r="D977" s="58"/>
      <c r="E977" s="58"/>
      <c r="F977" s="58"/>
      <c r="G977" s="58"/>
      <c r="H977" s="58"/>
      <c r="I977" s="58"/>
      <c r="J977" s="58"/>
      <c r="K977" s="58"/>
      <c r="L977" s="58"/>
      <c r="M977" s="58"/>
      <c r="N977" s="58"/>
      <c r="O977" s="58"/>
    </row>
    <row r="978" spans="1:15" ht="15.75" customHeight="1" x14ac:dyDescent="0.2">
      <c r="A978" s="58"/>
      <c r="B978" s="58"/>
      <c r="C978" s="58"/>
      <c r="D978" s="58"/>
      <c r="E978" s="58"/>
      <c r="F978" s="58"/>
      <c r="G978" s="58"/>
      <c r="H978" s="58"/>
      <c r="I978" s="58"/>
      <c r="J978" s="58"/>
      <c r="K978" s="58"/>
      <c r="L978" s="58"/>
      <c r="M978" s="58"/>
      <c r="N978" s="58"/>
      <c r="O978" s="58"/>
    </row>
    <row r="979" spans="1:15" ht="15.75" customHeight="1" x14ac:dyDescent="0.2">
      <c r="A979" s="58"/>
      <c r="B979" s="58"/>
      <c r="C979" s="58"/>
      <c r="D979" s="58"/>
      <c r="E979" s="58"/>
      <c r="F979" s="58"/>
      <c r="G979" s="58"/>
      <c r="H979" s="58"/>
      <c r="I979" s="58"/>
      <c r="J979" s="58"/>
      <c r="K979" s="58"/>
      <c r="L979" s="58"/>
      <c r="M979" s="58"/>
      <c r="N979" s="58"/>
      <c r="O979" s="58"/>
    </row>
    <row r="980" spans="1:15" ht="15.75" customHeight="1" x14ac:dyDescent="0.2">
      <c r="A980" s="58"/>
      <c r="B980" s="58"/>
      <c r="C980" s="58"/>
      <c r="D980" s="58"/>
      <c r="E980" s="58"/>
      <c r="F980" s="58"/>
      <c r="G980" s="58"/>
      <c r="H980" s="58"/>
      <c r="I980" s="58"/>
      <c r="J980" s="58"/>
      <c r="K980" s="58"/>
      <c r="L980" s="58"/>
      <c r="M980" s="58"/>
      <c r="N980" s="58"/>
      <c r="O980" s="58"/>
    </row>
    <row r="981" spans="1:15" ht="15.75" customHeight="1" x14ac:dyDescent="0.2">
      <c r="A981" s="58"/>
      <c r="B981" s="58"/>
      <c r="C981" s="58"/>
      <c r="D981" s="58"/>
      <c r="E981" s="58"/>
      <c r="F981" s="58"/>
      <c r="G981" s="58"/>
      <c r="H981" s="58"/>
      <c r="I981" s="58"/>
      <c r="J981" s="58"/>
      <c r="K981" s="58"/>
      <c r="L981" s="58"/>
      <c r="M981" s="58"/>
      <c r="N981" s="58"/>
      <c r="O981" s="58"/>
    </row>
    <row r="982" spans="1:15" ht="15.75" customHeight="1" x14ac:dyDescent="0.2">
      <c r="A982" s="58"/>
      <c r="B982" s="58"/>
      <c r="C982" s="58"/>
      <c r="D982" s="58"/>
      <c r="E982" s="58"/>
      <c r="F982" s="58"/>
      <c r="G982" s="58"/>
      <c r="H982" s="58"/>
      <c r="I982" s="58"/>
      <c r="J982" s="58"/>
      <c r="K982" s="58"/>
      <c r="L982" s="58"/>
      <c r="M982" s="58"/>
      <c r="N982" s="58"/>
      <c r="O982" s="58"/>
    </row>
    <row r="983" spans="1:15" ht="15.75" customHeight="1" x14ac:dyDescent="0.2">
      <c r="A983" s="58"/>
      <c r="B983" s="58"/>
      <c r="C983" s="58"/>
      <c r="D983" s="58"/>
      <c r="E983" s="58"/>
      <c r="F983" s="58"/>
      <c r="G983" s="58"/>
      <c r="H983" s="58"/>
      <c r="I983" s="58"/>
      <c r="J983" s="58"/>
      <c r="K983" s="58"/>
      <c r="L983" s="58"/>
      <c r="M983" s="58"/>
      <c r="N983" s="58"/>
      <c r="O983" s="58"/>
    </row>
    <row r="984" spans="1:15" ht="15.75" customHeight="1" x14ac:dyDescent="0.2">
      <c r="A984" s="58"/>
      <c r="B984" s="58"/>
      <c r="C984" s="58"/>
      <c r="D984" s="58"/>
      <c r="E984" s="58"/>
      <c r="F984" s="58"/>
      <c r="G984" s="58"/>
      <c r="H984" s="58"/>
      <c r="I984" s="58"/>
      <c r="J984" s="58"/>
      <c r="K984" s="58"/>
      <c r="L984" s="58"/>
      <c r="M984" s="58"/>
      <c r="N984" s="58"/>
      <c r="O984" s="58"/>
    </row>
    <row r="985" spans="1:15" ht="15.75" customHeight="1" x14ac:dyDescent="0.2">
      <c r="A985" s="58"/>
      <c r="B985" s="58"/>
      <c r="C985" s="58"/>
      <c r="D985" s="58"/>
      <c r="E985" s="58"/>
      <c r="F985" s="58"/>
      <c r="G985" s="58"/>
      <c r="H985" s="58"/>
      <c r="I985" s="58"/>
      <c r="J985" s="58"/>
      <c r="K985" s="58"/>
      <c r="L985" s="58"/>
      <c r="M985" s="58"/>
      <c r="N985" s="58"/>
      <c r="O985" s="58"/>
    </row>
    <row r="986" spans="1:15" ht="15.75" customHeight="1" x14ac:dyDescent="0.2">
      <c r="A986" s="58"/>
      <c r="B986" s="58"/>
      <c r="C986" s="58"/>
      <c r="D986" s="58"/>
      <c r="E986" s="58"/>
      <c r="F986" s="58"/>
      <c r="G986" s="58"/>
      <c r="H986" s="58"/>
      <c r="I986" s="58"/>
      <c r="J986" s="58"/>
      <c r="K986" s="58"/>
      <c r="L986" s="58"/>
      <c r="M986" s="58"/>
      <c r="N986" s="58"/>
      <c r="O986" s="58"/>
    </row>
    <row r="987" spans="1:15" ht="15.75" customHeight="1" x14ac:dyDescent="0.2">
      <c r="A987" s="58"/>
      <c r="B987" s="58"/>
      <c r="C987" s="58"/>
      <c r="D987" s="58"/>
      <c r="E987" s="58"/>
      <c r="F987" s="58"/>
      <c r="G987" s="58"/>
      <c r="H987" s="58"/>
      <c r="I987" s="58"/>
      <c r="J987" s="58"/>
      <c r="K987" s="58"/>
      <c r="L987" s="58"/>
      <c r="M987" s="58"/>
      <c r="N987" s="58"/>
      <c r="O987" s="58"/>
    </row>
    <row r="988" spans="1:15" ht="15.75" customHeight="1" x14ac:dyDescent="0.2">
      <c r="A988" s="58"/>
      <c r="B988" s="58"/>
      <c r="C988" s="58"/>
      <c r="D988" s="58"/>
      <c r="E988" s="58"/>
      <c r="F988" s="58"/>
      <c r="G988" s="58"/>
      <c r="H988" s="58"/>
      <c r="I988" s="58"/>
      <c r="J988" s="58"/>
      <c r="K988" s="58"/>
      <c r="L988" s="58"/>
      <c r="M988" s="58"/>
      <c r="N988" s="58"/>
      <c r="O988" s="58"/>
    </row>
    <row r="989" spans="1:15" ht="15.75" customHeight="1" x14ac:dyDescent="0.2">
      <c r="A989" s="58"/>
      <c r="B989" s="58"/>
      <c r="C989" s="58"/>
      <c r="D989" s="58"/>
      <c r="E989" s="58"/>
      <c r="F989" s="58"/>
      <c r="G989" s="58"/>
      <c r="H989" s="58"/>
      <c r="I989" s="58"/>
      <c r="J989" s="58"/>
      <c r="K989" s="58"/>
      <c r="L989" s="58"/>
      <c r="M989" s="58"/>
      <c r="N989" s="58"/>
      <c r="O989" s="58"/>
    </row>
    <row r="990" spans="1:15" ht="15.75" customHeight="1" x14ac:dyDescent="0.2">
      <c r="A990" s="58"/>
      <c r="B990" s="58"/>
      <c r="C990" s="58"/>
      <c r="D990" s="58"/>
      <c r="E990" s="58"/>
      <c r="F990" s="58"/>
      <c r="G990" s="58"/>
      <c r="H990" s="58"/>
      <c r="I990" s="58"/>
      <c r="J990" s="58"/>
      <c r="K990" s="58"/>
      <c r="L990" s="58"/>
      <c r="M990" s="58"/>
      <c r="N990" s="58"/>
      <c r="O990" s="58"/>
    </row>
    <row r="991" spans="1:15" ht="15.75" customHeight="1" x14ac:dyDescent="0.2">
      <c r="A991" s="58"/>
      <c r="B991" s="58"/>
      <c r="C991" s="58"/>
      <c r="D991" s="58"/>
      <c r="E991" s="58"/>
      <c r="F991" s="58"/>
      <c r="G991" s="58"/>
      <c r="H991" s="58"/>
      <c r="I991" s="58"/>
      <c r="J991" s="58"/>
      <c r="K991" s="58"/>
      <c r="L991" s="58"/>
      <c r="M991" s="58"/>
      <c r="N991" s="58"/>
      <c r="O991" s="58"/>
    </row>
    <row r="992" spans="1:15" ht="15.75" customHeight="1" x14ac:dyDescent="0.2">
      <c r="A992" s="58"/>
      <c r="B992" s="58"/>
      <c r="C992" s="58"/>
      <c r="D992" s="58"/>
      <c r="E992" s="58"/>
      <c r="F992" s="58"/>
      <c r="G992" s="58"/>
      <c r="H992" s="58"/>
      <c r="I992" s="58"/>
      <c r="J992" s="58"/>
      <c r="K992" s="58"/>
      <c r="L992" s="58"/>
      <c r="M992" s="58"/>
      <c r="N992" s="58"/>
      <c r="O992" s="58"/>
    </row>
    <row r="993" spans="1:15" ht="15.75" customHeight="1" x14ac:dyDescent="0.2">
      <c r="A993" s="58"/>
      <c r="B993" s="58"/>
      <c r="C993" s="58"/>
      <c r="D993" s="58"/>
      <c r="E993" s="58"/>
      <c r="F993" s="58"/>
      <c r="G993" s="58"/>
      <c r="H993" s="58"/>
      <c r="I993" s="58"/>
      <c r="J993" s="58"/>
      <c r="K993" s="58"/>
      <c r="L993" s="58"/>
      <c r="M993" s="58"/>
      <c r="N993" s="58"/>
      <c r="O993" s="58"/>
    </row>
    <row r="994" spans="1:15" ht="15.75" customHeight="1" x14ac:dyDescent="0.2">
      <c r="A994" s="58"/>
      <c r="B994" s="58"/>
      <c r="C994" s="58"/>
      <c r="D994" s="58"/>
      <c r="E994" s="58"/>
      <c r="F994" s="58"/>
      <c r="G994" s="58"/>
      <c r="H994" s="58"/>
      <c r="I994" s="58"/>
      <c r="J994" s="58"/>
      <c r="K994" s="58"/>
      <c r="L994" s="58"/>
      <c r="M994" s="58"/>
      <c r="N994" s="58"/>
      <c r="O994" s="58"/>
    </row>
    <row r="995" spans="1:15" ht="15.75" customHeight="1" x14ac:dyDescent="0.2">
      <c r="A995" s="58"/>
      <c r="B995" s="58"/>
      <c r="C995" s="58"/>
      <c r="D995" s="58"/>
      <c r="E995" s="58"/>
      <c r="F995" s="58"/>
      <c r="G995" s="58"/>
      <c r="H995" s="58"/>
      <c r="I995" s="58"/>
      <c r="J995" s="58"/>
      <c r="K995" s="58"/>
      <c r="L995" s="58"/>
      <c r="M995" s="58"/>
      <c r="N995" s="58"/>
      <c r="O995" s="58"/>
    </row>
    <row r="996" spans="1:15" ht="15.75" customHeight="1" x14ac:dyDescent="0.2">
      <c r="A996" s="58"/>
      <c r="B996" s="58"/>
      <c r="C996" s="58"/>
      <c r="D996" s="58"/>
      <c r="E996" s="58"/>
      <c r="F996" s="58"/>
      <c r="G996" s="58"/>
      <c r="H996" s="58"/>
      <c r="I996" s="58"/>
      <c r="J996" s="58"/>
      <c r="K996" s="58"/>
      <c r="L996" s="58"/>
      <c r="M996" s="58"/>
      <c r="N996" s="58"/>
      <c r="O996" s="58"/>
    </row>
    <row r="997" spans="1:15" ht="15.75" customHeight="1" x14ac:dyDescent="0.2">
      <c r="A997" s="58"/>
      <c r="B997" s="58"/>
      <c r="C997" s="58"/>
      <c r="D997" s="58"/>
      <c r="E997" s="58"/>
      <c r="F997" s="58"/>
      <c r="G997" s="58"/>
      <c r="H997" s="58"/>
      <c r="I997" s="58"/>
      <c r="J997" s="58"/>
      <c r="K997" s="58"/>
      <c r="L997" s="58"/>
      <c r="M997" s="58"/>
      <c r="N997" s="58"/>
      <c r="O997" s="58"/>
    </row>
    <row r="998" spans="1:15" ht="15.75" customHeight="1" x14ac:dyDescent="0.2">
      <c r="A998" s="58"/>
      <c r="B998" s="58"/>
      <c r="C998" s="58"/>
      <c r="D998" s="58"/>
      <c r="E998" s="58"/>
      <c r="F998" s="58"/>
      <c r="G998" s="58"/>
      <c r="H998" s="58"/>
      <c r="I998" s="58"/>
      <c r="J998" s="58"/>
      <c r="K998" s="58"/>
      <c r="L998" s="58"/>
      <c r="M998" s="58"/>
      <c r="N998" s="58"/>
      <c r="O998" s="58"/>
    </row>
    <row r="999" spans="1:15" ht="15.75" customHeight="1" x14ac:dyDescent="0.2">
      <c r="A999" s="58"/>
      <c r="B999" s="58"/>
      <c r="C999" s="58"/>
      <c r="D999" s="58"/>
      <c r="E999" s="58"/>
      <c r="F999" s="58"/>
      <c r="G999" s="58"/>
      <c r="H999" s="58"/>
      <c r="I999" s="58"/>
      <c r="J999" s="58"/>
      <c r="K999" s="58"/>
      <c r="L999" s="58"/>
      <c r="M999" s="58"/>
      <c r="N999" s="58"/>
      <c r="O999" s="58"/>
    </row>
    <row r="1000" spans="1:15" ht="15.75" customHeight="1" x14ac:dyDescent="0.2">
      <c r="A1000" s="58"/>
      <c r="B1000" s="58"/>
      <c r="C1000" s="58"/>
      <c r="D1000" s="58"/>
      <c r="E1000" s="58"/>
      <c r="F1000" s="58"/>
      <c r="G1000" s="58"/>
      <c r="H1000" s="58"/>
      <c r="I1000" s="58"/>
      <c r="J1000" s="58"/>
      <c r="K1000" s="58"/>
      <c r="L1000" s="58"/>
      <c r="M1000" s="58"/>
      <c r="N1000" s="58"/>
      <c r="O1000" s="58"/>
    </row>
  </sheetData>
  <mergeCells count="2">
    <mergeCell ref="A1:O1"/>
    <mergeCell ref="A2:O2"/>
  </mergeCells>
  <conditionalFormatting sqref="A4:O1000">
    <cfRule type="expression" dxfId="12" priority="1">
      <formula>OR($D4="Subcontractor",$D4="Agency")</formula>
    </cfRule>
    <cfRule type="expression" dxfId="11" priority="2">
      <formula>$O4="NO"</formula>
    </cfRule>
  </conditionalFormatting>
  <conditionalFormatting sqref="K4:K1000">
    <cfRule type="expression" dxfId="10" priority="23">
      <formula>AND(K4&lt;&gt;"",K4&lt;TODAY())</formula>
    </cfRule>
    <cfRule type="expression" dxfId="9" priority="24">
      <formula>AND(K4&lt;&gt;"",K4-TODAY()&lt;=60,K4&gt;=TODAY())</formula>
    </cfRule>
  </conditionalFormatting>
  <dataValidations count="6">
    <dataValidation type="list" allowBlank="1" showInputMessage="1" showErrorMessage="1" prompt="Worker Type - Select from the list. Edit options in ⚙️ Reference Lists." sqref="D4:D203" xr:uid="{00000000-0002-0000-0500-000000000000}">
      <formula1>WorkerTypes</formula1>
    </dataValidation>
    <dataValidation type="list" allowBlank="1" showInputMessage="1" showErrorMessage="1" prompt="Grade / Band - Select grade. Edit in ⚙️ Reference Lists." sqref="G4:G203" xr:uid="{00000000-0002-0000-0500-000001000000}">
      <formula1>Grades</formula1>
    </dataValidation>
    <dataValidation type="list" allowBlank="1" showInputMessage="1" showErrorMessage="1" prompt="Department - Select department. Edit list in ⚙️ Reference Lists." sqref="E4:E203" xr:uid="{00000000-0002-0000-0500-000002000000}">
      <formula1>Departments</formula1>
    </dataValidation>
    <dataValidation type="list" allowBlank="1" showInputMessage="1" showErrorMessage="1" prompt="Site - Select site/location. Edit in ⚙️ Reference Lists." sqref="I4:I203" xr:uid="{00000000-0002-0000-0500-000003000000}">
      <formula1>Sites</formula1>
    </dataValidation>
    <dataValidation type="list" allowBlank="1" showInputMessage="1" showErrorMessage="1" prompt="Job Role - Select role. Edit full list in ⚙️ Reference Lists." sqref="F4:F203" xr:uid="{00000000-0002-0000-0500-000004000000}">
      <formula1>JobRoles</formula1>
    </dataValidation>
    <dataValidation type="list" allowBlank="1" showInputMessage="1" showErrorMessage="1" prompt="Active? - YES = current worker, NO = leaver." sqref="O4:O203" xr:uid="{00000000-0002-0000-0500-000005000000}">
      <formula1>ActiveStatus</formula1>
    </dataValidation>
  </dataValidations>
  <pageMargins left="0.75" right="0.75" top="1" bottom="1" header="0" footer="0"/>
  <pageSetup paperSize="9" orientation="portrait"/>
  <headerFooter>
    <oddFooter>&amp;C This template is brought to you by Chorus  |  www.choruslearning.co.uk  |  Training • Compliance • Competence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07FFF"/>
  </sheetPr>
  <dimension ref="A1:AW1000"/>
  <sheetViews>
    <sheetView showGridLines="0" workbookViewId="0">
      <selection activeCell="J1" sqref="J1:XFD1048576"/>
    </sheetView>
  </sheetViews>
  <sheetFormatPr baseColWidth="10" defaultColWidth="0" defaultRowHeight="15" customHeight="1" x14ac:dyDescent="0.2"/>
  <cols>
    <col min="1" max="1" width="14" customWidth="1"/>
    <col min="2" max="2" width="42" customWidth="1"/>
    <col min="3" max="3" width="22" customWidth="1"/>
    <col min="4" max="4" width="30" customWidth="1"/>
    <col min="5" max="5" width="14" customWidth="1"/>
    <col min="6" max="6" width="25.1640625" customWidth="1"/>
    <col min="7" max="7" width="38" customWidth="1"/>
    <col min="8" max="8" width="18" customWidth="1"/>
    <col min="9" max="9" width="36" customWidth="1"/>
    <col min="10" max="49" width="8.6640625" hidden="1"/>
    <col min="50" max="16384" width="14.5" hidden="1"/>
  </cols>
  <sheetData>
    <row r="1" spans="1:49" ht="43.5" customHeight="1" x14ac:dyDescent="0.2">
      <c r="A1" s="115" t="s">
        <v>607</v>
      </c>
      <c r="B1" s="115"/>
      <c r="C1" s="115"/>
      <c r="D1" s="115"/>
      <c r="E1" s="115"/>
      <c r="F1" s="115"/>
      <c r="G1" s="115"/>
      <c r="H1" s="115"/>
      <c r="I1" s="115"/>
      <c r="J1" s="165"/>
      <c r="K1" s="165"/>
      <c r="L1" s="165"/>
      <c r="M1" s="165"/>
      <c r="N1" s="165"/>
      <c r="O1" s="165"/>
      <c r="P1" s="166"/>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row>
    <row r="2" spans="1:49" ht="36" customHeight="1" x14ac:dyDescent="0.2">
      <c r="A2" s="75" t="s">
        <v>608</v>
      </c>
      <c r="B2" s="75" t="s">
        <v>609</v>
      </c>
      <c r="C2" s="75" t="s">
        <v>610</v>
      </c>
      <c r="D2" s="75" t="s">
        <v>611</v>
      </c>
      <c r="E2" s="75" t="s">
        <v>612</v>
      </c>
      <c r="F2" s="75" t="s">
        <v>613</v>
      </c>
      <c r="G2" s="75" t="s">
        <v>614</v>
      </c>
      <c r="H2" s="75" t="s">
        <v>615</v>
      </c>
      <c r="I2" s="75" t="s">
        <v>616</v>
      </c>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row>
    <row r="3" spans="1:49" ht="18" customHeight="1" x14ac:dyDescent="0.2">
      <c r="A3" s="36" t="s">
        <v>617</v>
      </c>
      <c r="B3" s="77" t="s">
        <v>618</v>
      </c>
      <c r="C3" s="36" t="s">
        <v>619</v>
      </c>
      <c r="D3" s="36" t="s">
        <v>620</v>
      </c>
      <c r="E3" s="36">
        <v>1</v>
      </c>
      <c r="F3" s="36" t="s">
        <v>621</v>
      </c>
      <c r="G3" s="77" t="s">
        <v>622</v>
      </c>
      <c r="H3" s="36" t="s">
        <v>623</v>
      </c>
      <c r="I3" s="77" t="s">
        <v>624</v>
      </c>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row>
    <row r="4" spans="1:49" ht="18" customHeight="1" x14ac:dyDescent="0.2">
      <c r="A4" s="40" t="s">
        <v>625</v>
      </c>
      <c r="B4" s="78" t="s">
        <v>626</v>
      </c>
      <c r="C4" s="40" t="s">
        <v>619</v>
      </c>
      <c r="D4" s="40" t="s">
        <v>627</v>
      </c>
      <c r="E4" s="40">
        <v>3</v>
      </c>
      <c r="F4" s="40" t="s">
        <v>628</v>
      </c>
      <c r="G4" s="78" t="s">
        <v>629</v>
      </c>
      <c r="H4" s="40" t="s">
        <v>623</v>
      </c>
      <c r="I4" s="78" t="s">
        <v>630</v>
      </c>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18" customHeight="1" x14ac:dyDescent="0.2">
      <c r="A5" s="36" t="s">
        <v>631</v>
      </c>
      <c r="B5" s="77" t="s">
        <v>632</v>
      </c>
      <c r="C5" s="36" t="s">
        <v>619</v>
      </c>
      <c r="D5" s="36" t="s">
        <v>633</v>
      </c>
      <c r="E5" s="36">
        <v>3</v>
      </c>
      <c r="F5" s="36" t="s">
        <v>634</v>
      </c>
      <c r="G5" s="77" t="s">
        <v>635</v>
      </c>
      <c r="H5" s="36" t="s">
        <v>623</v>
      </c>
      <c r="I5" s="77" t="s">
        <v>636</v>
      </c>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row>
    <row r="6" spans="1:49" ht="18" customHeight="1" x14ac:dyDescent="0.2">
      <c r="A6" s="40" t="s">
        <v>637</v>
      </c>
      <c r="B6" s="78" t="s">
        <v>576</v>
      </c>
      <c r="C6" s="40" t="s">
        <v>619</v>
      </c>
      <c r="D6" s="40" t="s">
        <v>638</v>
      </c>
      <c r="E6" s="40">
        <v>3</v>
      </c>
      <c r="F6" s="40" t="s">
        <v>639</v>
      </c>
      <c r="G6" s="78" t="s">
        <v>640</v>
      </c>
      <c r="H6" s="40" t="s">
        <v>623</v>
      </c>
      <c r="I6" s="78"/>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row>
    <row r="7" spans="1:49" ht="18" customHeight="1" x14ac:dyDescent="0.2">
      <c r="A7" s="36" t="s">
        <v>641</v>
      </c>
      <c r="B7" s="77" t="s">
        <v>642</v>
      </c>
      <c r="C7" s="36" t="s">
        <v>619</v>
      </c>
      <c r="D7" s="36" t="s">
        <v>643</v>
      </c>
      <c r="E7" s="36">
        <v>3</v>
      </c>
      <c r="F7" s="36" t="s">
        <v>644</v>
      </c>
      <c r="G7" s="77" t="s">
        <v>645</v>
      </c>
      <c r="H7" s="36" t="s">
        <v>623</v>
      </c>
      <c r="I7" s="77" t="s">
        <v>646</v>
      </c>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row>
    <row r="8" spans="1:49" ht="18" customHeight="1" x14ac:dyDescent="0.2">
      <c r="A8" s="40" t="s">
        <v>647</v>
      </c>
      <c r="B8" s="78" t="s">
        <v>648</v>
      </c>
      <c r="C8" s="40" t="s">
        <v>619</v>
      </c>
      <c r="D8" s="40" t="s">
        <v>649</v>
      </c>
      <c r="E8" s="40">
        <v>1</v>
      </c>
      <c r="F8" s="40" t="s">
        <v>639</v>
      </c>
      <c r="G8" s="78" t="s">
        <v>650</v>
      </c>
      <c r="H8" s="40" t="s">
        <v>623</v>
      </c>
      <c r="I8" s="78" t="s">
        <v>651</v>
      </c>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row>
    <row r="9" spans="1:49" ht="18" customHeight="1" x14ac:dyDescent="0.2">
      <c r="A9" s="36" t="s">
        <v>652</v>
      </c>
      <c r="B9" s="77" t="s">
        <v>653</v>
      </c>
      <c r="C9" s="36" t="s">
        <v>619</v>
      </c>
      <c r="D9" s="36" t="s">
        <v>654</v>
      </c>
      <c r="E9" s="36">
        <v>2</v>
      </c>
      <c r="F9" s="36" t="s">
        <v>639</v>
      </c>
      <c r="G9" s="77" t="s">
        <v>655</v>
      </c>
      <c r="H9" s="36" t="s">
        <v>623</v>
      </c>
      <c r="I9" s="77"/>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row>
    <row r="10" spans="1:49" ht="18" customHeight="1" x14ac:dyDescent="0.2">
      <c r="A10" s="40" t="s">
        <v>656</v>
      </c>
      <c r="B10" s="78" t="s">
        <v>657</v>
      </c>
      <c r="C10" s="40" t="s">
        <v>619</v>
      </c>
      <c r="D10" s="40" t="s">
        <v>658</v>
      </c>
      <c r="E10" s="40">
        <v>2</v>
      </c>
      <c r="F10" s="40" t="s">
        <v>639</v>
      </c>
      <c r="G10" s="78" t="s">
        <v>659</v>
      </c>
      <c r="H10" s="40" t="s">
        <v>623</v>
      </c>
      <c r="I10" s="78"/>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row>
    <row r="11" spans="1:49" ht="18" customHeight="1" x14ac:dyDescent="0.2">
      <c r="A11" s="36" t="s">
        <v>660</v>
      </c>
      <c r="B11" s="77" t="s">
        <v>661</v>
      </c>
      <c r="C11" s="36" t="s">
        <v>619</v>
      </c>
      <c r="D11" s="36" t="s">
        <v>654</v>
      </c>
      <c r="E11" s="36">
        <v>3</v>
      </c>
      <c r="F11" s="36" t="s">
        <v>639</v>
      </c>
      <c r="G11" s="77" t="s">
        <v>622</v>
      </c>
      <c r="H11" s="36" t="s">
        <v>662</v>
      </c>
      <c r="I11" s="77"/>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row>
    <row r="12" spans="1:49" ht="18" customHeight="1" x14ac:dyDescent="0.2">
      <c r="A12" s="40" t="s">
        <v>663</v>
      </c>
      <c r="B12" s="78" t="s">
        <v>664</v>
      </c>
      <c r="C12" s="40" t="s">
        <v>187</v>
      </c>
      <c r="D12" s="40" t="s">
        <v>665</v>
      </c>
      <c r="E12" s="40">
        <v>5</v>
      </c>
      <c r="F12" s="40" t="s">
        <v>666</v>
      </c>
      <c r="G12" s="78" t="s">
        <v>667</v>
      </c>
      <c r="H12" s="40" t="s">
        <v>623</v>
      </c>
      <c r="I12" s="78" t="s">
        <v>668</v>
      </c>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row>
    <row r="13" spans="1:49" ht="18" customHeight="1" x14ac:dyDescent="0.2">
      <c r="A13" s="36" t="s">
        <v>669</v>
      </c>
      <c r="B13" s="77" t="s">
        <v>670</v>
      </c>
      <c r="C13" s="36" t="s">
        <v>187</v>
      </c>
      <c r="D13" s="36" t="s">
        <v>671</v>
      </c>
      <c r="E13" s="36">
        <v>5</v>
      </c>
      <c r="F13" s="36" t="s">
        <v>672</v>
      </c>
      <c r="G13" s="77" t="s">
        <v>673</v>
      </c>
      <c r="H13" s="36" t="s">
        <v>623</v>
      </c>
      <c r="I13" s="77" t="s">
        <v>674</v>
      </c>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row>
    <row r="14" spans="1:49" ht="18" customHeight="1" x14ac:dyDescent="0.2">
      <c r="A14" s="40" t="s">
        <v>675</v>
      </c>
      <c r="B14" s="78" t="s">
        <v>676</v>
      </c>
      <c r="C14" s="40" t="s">
        <v>187</v>
      </c>
      <c r="D14" s="40" t="s">
        <v>677</v>
      </c>
      <c r="E14" s="40">
        <v>3</v>
      </c>
      <c r="F14" s="40" t="s">
        <v>678</v>
      </c>
      <c r="G14" s="78" t="s">
        <v>679</v>
      </c>
      <c r="H14" s="40" t="s">
        <v>623</v>
      </c>
      <c r="I14" s="78" t="s">
        <v>680</v>
      </c>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row>
    <row r="15" spans="1:49" ht="18" customHeight="1" x14ac:dyDescent="0.2">
      <c r="A15" s="36" t="s">
        <v>681</v>
      </c>
      <c r="B15" s="77" t="s">
        <v>580</v>
      </c>
      <c r="C15" s="36" t="s">
        <v>187</v>
      </c>
      <c r="D15" s="36" t="s">
        <v>682</v>
      </c>
      <c r="E15" s="36">
        <v>3</v>
      </c>
      <c r="F15" s="36" t="s">
        <v>683</v>
      </c>
      <c r="G15" s="77" t="s">
        <v>684</v>
      </c>
      <c r="H15" s="36" t="s">
        <v>623</v>
      </c>
      <c r="I15" s="77"/>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row>
    <row r="16" spans="1:49" ht="18" customHeight="1" x14ac:dyDescent="0.2">
      <c r="A16" s="40" t="s">
        <v>685</v>
      </c>
      <c r="B16" s="78" t="s">
        <v>686</v>
      </c>
      <c r="C16" s="40" t="s">
        <v>187</v>
      </c>
      <c r="D16" s="40" t="s">
        <v>687</v>
      </c>
      <c r="E16" s="40">
        <v>1</v>
      </c>
      <c r="F16" s="40" t="s">
        <v>688</v>
      </c>
      <c r="G16" s="78" t="s">
        <v>689</v>
      </c>
      <c r="H16" s="40" t="s">
        <v>623</v>
      </c>
      <c r="I16" s="78" t="s">
        <v>690</v>
      </c>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row>
    <row r="17" spans="1:49" ht="18" customHeight="1" x14ac:dyDescent="0.2">
      <c r="A17" s="36" t="s">
        <v>691</v>
      </c>
      <c r="B17" s="77" t="s">
        <v>692</v>
      </c>
      <c r="C17" s="36" t="s">
        <v>693</v>
      </c>
      <c r="D17" s="36" t="s">
        <v>694</v>
      </c>
      <c r="E17" s="36">
        <v>5</v>
      </c>
      <c r="F17" s="36" t="s">
        <v>695</v>
      </c>
      <c r="G17" s="77" t="s">
        <v>696</v>
      </c>
      <c r="H17" s="36" t="s">
        <v>623</v>
      </c>
      <c r="I17" s="77" t="s">
        <v>697</v>
      </c>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row>
    <row r="18" spans="1:49" ht="18" customHeight="1" x14ac:dyDescent="0.2">
      <c r="A18" s="40" t="s">
        <v>698</v>
      </c>
      <c r="B18" s="78" t="s">
        <v>699</v>
      </c>
      <c r="C18" s="40" t="s">
        <v>693</v>
      </c>
      <c r="D18" s="40" t="s">
        <v>694</v>
      </c>
      <c r="E18" s="40">
        <v>5</v>
      </c>
      <c r="F18" s="40" t="s">
        <v>700</v>
      </c>
      <c r="G18" s="78" t="s">
        <v>701</v>
      </c>
      <c r="H18" s="40" t="s">
        <v>623</v>
      </c>
      <c r="I18" s="78"/>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row>
    <row r="19" spans="1:49" ht="18" customHeight="1" x14ac:dyDescent="0.2">
      <c r="A19" s="36" t="s">
        <v>702</v>
      </c>
      <c r="B19" s="77" t="s">
        <v>703</v>
      </c>
      <c r="C19" s="36" t="s">
        <v>693</v>
      </c>
      <c r="D19" s="36" t="s">
        <v>694</v>
      </c>
      <c r="E19" s="36">
        <v>5</v>
      </c>
      <c r="F19" s="36" t="s">
        <v>704</v>
      </c>
      <c r="G19" s="77" t="s">
        <v>705</v>
      </c>
      <c r="H19" s="36" t="s">
        <v>623</v>
      </c>
      <c r="I19" s="77"/>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row>
    <row r="20" spans="1:49" ht="18" customHeight="1" x14ac:dyDescent="0.2">
      <c r="A20" s="40" t="s">
        <v>706</v>
      </c>
      <c r="B20" s="78" t="s">
        <v>707</v>
      </c>
      <c r="C20" s="40" t="s">
        <v>693</v>
      </c>
      <c r="D20" s="40" t="s">
        <v>694</v>
      </c>
      <c r="E20" s="40">
        <v>5</v>
      </c>
      <c r="F20" s="40" t="s">
        <v>708</v>
      </c>
      <c r="G20" s="78" t="s">
        <v>709</v>
      </c>
      <c r="H20" s="40" t="s">
        <v>623</v>
      </c>
      <c r="I20" s="78"/>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row>
    <row r="21" spans="1:49" ht="18" customHeight="1" x14ac:dyDescent="0.2">
      <c r="A21" s="36" t="s">
        <v>710</v>
      </c>
      <c r="B21" s="77" t="s">
        <v>711</v>
      </c>
      <c r="C21" s="36" t="s">
        <v>693</v>
      </c>
      <c r="D21" s="36" t="s">
        <v>712</v>
      </c>
      <c r="E21" s="36">
        <v>5</v>
      </c>
      <c r="F21" s="36" t="s">
        <v>666</v>
      </c>
      <c r="G21" s="77" t="s">
        <v>713</v>
      </c>
      <c r="H21" s="36" t="s">
        <v>623</v>
      </c>
      <c r="I21" s="77" t="s">
        <v>714</v>
      </c>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row>
    <row r="22" spans="1:49" ht="18" customHeight="1" x14ac:dyDescent="0.2">
      <c r="A22" s="40" t="s">
        <v>715</v>
      </c>
      <c r="B22" s="78" t="s">
        <v>716</v>
      </c>
      <c r="C22" s="40" t="s">
        <v>693</v>
      </c>
      <c r="D22" s="40" t="s">
        <v>712</v>
      </c>
      <c r="E22" s="40">
        <v>5</v>
      </c>
      <c r="F22" s="40" t="s">
        <v>717</v>
      </c>
      <c r="G22" s="78" t="s">
        <v>718</v>
      </c>
      <c r="H22" s="40" t="s">
        <v>623</v>
      </c>
      <c r="I22" s="78"/>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row>
    <row r="23" spans="1:49" ht="18" customHeight="1" x14ac:dyDescent="0.2">
      <c r="A23" s="36" t="s">
        <v>720</v>
      </c>
      <c r="B23" s="77" t="s">
        <v>721</v>
      </c>
      <c r="C23" s="36" t="s">
        <v>693</v>
      </c>
      <c r="D23" s="36" t="s">
        <v>722</v>
      </c>
      <c r="E23" s="36">
        <v>3</v>
      </c>
      <c r="F23" s="36" t="s">
        <v>723</v>
      </c>
      <c r="G23" s="77" t="s">
        <v>724</v>
      </c>
      <c r="H23" s="36" t="s">
        <v>623</v>
      </c>
      <c r="I23" s="77"/>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row>
    <row r="24" spans="1:49" ht="18" customHeight="1" x14ac:dyDescent="0.2">
      <c r="A24" s="40" t="s">
        <v>725</v>
      </c>
      <c r="B24" s="78" t="s">
        <v>726</v>
      </c>
      <c r="C24" s="40" t="s">
        <v>727</v>
      </c>
      <c r="D24" s="40" t="s">
        <v>728</v>
      </c>
      <c r="E24" s="40">
        <v>1</v>
      </c>
      <c r="F24" s="40" t="s">
        <v>729</v>
      </c>
      <c r="G24" s="78" t="s">
        <v>730</v>
      </c>
      <c r="H24" s="40" t="s">
        <v>623</v>
      </c>
      <c r="I24" s="78" t="s">
        <v>731</v>
      </c>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row>
    <row r="25" spans="1:49" ht="18" customHeight="1" x14ac:dyDescent="0.2">
      <c r="A25" s="36" t="s">
        <v>732</v>
      </c>
      <c r="B25" s="77" t="s">
        <v>733</v>
      </c>
      <c r="C25" s="36" t="s">
        <v>727</v>
      </c>
      <c r="D25" s="36" t="s">
        <v>734</v>
      </c>
      <c r="E25" s="36">
        <v>3</v>
      </c>
      <c r="F25" s="36" t="s">
        <v>723</v>
      </c>
      <c r="G25" s="77" t="s">
        <v>735</v>
      </c>
      <c r="H25" s="36" t="s">
        <v>623</v>
      </c>
      <c r="I25" s="77"/>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row>
    <row r="26" spans="1:49" ht="18" customHeight="1" x14ac:dyDescent="0.2">
      <c r="A26" s="40" t="s">
        <v>736</v>
      </c>
      <c r="B26" s="78" t="s">
        <v>737</v>
      </c>
      <c r="C26" s="40" t="s">
        <v>727</v>
      </c>
      <c r="D26" s="40" t="s">
        <v>738</v>
      </c>
      <c r="E26" s="40">
        <v>2</v>
      </c>
      <c r="F26" s="40" t="s">
        <v>639</v>
      </c>
      <c r="G26" s="78" t="s">
        <v>739</v>
      </c>
      <c r="H26" s="40" t="s">
        <v>623</v>
      </c>
      <c r="I26" s="78"/>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row>
    <row r="27" spans="1:49" ht="18" customHeight="1" x14ac:dyDescent="0.2">
      <c r="A27" s="36" t="s">
        <v>740</v>
      </c>
      <c r="B27" s="77" t="s">
        <v>741</v>
      </c>
      <c r="C27" s="36" t="s">
        <v>742</v>
      </c>
      <c r="D27" s="36" t="s">
        <v>743</v>
      </c>
      <c r="E27" s="36">
        <v>1</v>
      </c>
      <c r="F27" s="36" t="s">
        <v>744</v>
      </c>
      <c r="G27" s="77" t="s">
        <v>745</v>
      </c>
      <c r="H27" s="36" t="s">
        <v>623</v>
      </c>
      <c r="I27" s="77" t="s">
        <v>746</v>
      </c>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row>
    <row r="28" spans="1:49" ht="18" customHeight="1" x14ac:dyDescent="0.2">
      <c r="A28" s="40" t="s">
        <v>747</v>
      </c>
      <c r="B28" s="78" t="s">
        <v>748</v>
      </c>
      <c r="C28" s="40" t="s">
        <v>742</v>
      </c>
      <c r="D28" s="40" t="s">
        <v>749</v>
      </c>
      <c r="E28" s="40">
        <v>5</v>
      </c>
      <c r="F28" s="40" t="s">
        <v>628</v>
      </c>
      <c r="G28" s="78" t="s">
        <v>745</v>
      </c>
      <c r="H28" s="40" t="s">
        <v>623</v>
      </c>
      <c r="I28" s="78" t="s">
        <v>750</v>
      </c>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row>
    <row r="29" spans="1:49" ht="18" customHeight="1" x14ac:dyDescent="0.2">
      <c r="A29" s="36" t="s">
        <v>751</v>
      </c>
      <c r="B29" s="77" t="s">
        <v>752</v>
      </c>
      <c r="C29" s="36" t="s">
        <v>753</v>
      </c>
      <c r="D29" s="36" t="s">
        <v>754</v>
      </c>
      <c r="E29" s="36">
        <v>3</v>
      </c>
      <c r="F29" s="36" t="s">
        <v>621</v>
      </c>
      <c r="G29" s="77" t="s">
        <v>755</v>
      </c>
      <c r="H29" s="36" t="s">
        <v>623</v>
      </c>
      <c r="I29" s="77"/>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row>
    <row r="30" spans="1:49" ht="18" customHeight="1" x14ac:dyDescent="0.2">
      <c r="A30" s="40" t="s">
        <v>756</v>
      </c>
      <c r="B30" s="78" t="s">
        <v>757</v>
      </c>
      <c r="C30" s="40" t="s">
        <v>400</v>
      </c>
      <c r="D30" s="40" t="s">
        <v>758</v>
      </c>
      <c r="E30" s="40">
        <v>5</v>
      </c>
      <c r="F30" s="40" t="s">
        <v>628</v>
      </c>
      <c r="G30" s="78" t="s">
        <v>759</v>
      </c>
      <c r="H30" s="40" t="s">
        <v>623</v>
      </c>
      <c r="I30" s="78"/>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row>
    <row r="31" spans="1:49" ht="18" customHeight="1" x14ac:dyDescent="0.2">
      <c r="A31" s="36" t="s">
        <v>760</v>
      </c>
      <c r="B31" s="77" t="s">
        <v>761</v>
      </c>
      <c r="C31" s="36" t="s">
        <v>400</v>
      </c>
      <c r="D31" s="36" t="s">
        <v>758</v>
      </c>
      <c r="E31" s="36">
        <v>5</v>
      </c>
      <c r="F31" s="36" t="s">
        <v>723</v>
      </c>
      <c r="G31" s="77" t="s">
        <v>759</v>
      </c>
      <c r="H31" s="36" t="s">
        <v>623</v>
      </c>
      <c r="I31" s="77"/>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row>
    <row r="32" spans="1:49" ht="18" customHeight="1" x14ac:dyDescent="0.2">
      <c r="A32" s="40" t="s">
        <v>762</v>
      </c>
      <c r="B32" s="78" t="s">
        <v>763</v>
      </c>
      <c r="C32" s="40" t="s">
        <v>400</v>
      </c>
      <c r="D32" s="40" t="s">
        <v>764</v>
      </c>
      <c r="E32" s="40">
        <v>3</v>
      </c>
      <c r="F32" s="40" t="s">
        <v>723</v>
      </c>
      <c r="G32" s="78" t="s">
        <v>765</v>
      </c>
      <c r="H32" s="40" t="s">
        <v>623</v>
      </c>
      <c r="I32" s="78" t="s">
        <v>766</v>
      </c>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row>
    <row r="33" spans="1:49" ht="18" customHeight="1" x14ac:dyDescent="0.2">
      <c r="A33" s="36" t="s">
        <v>767</v>
      </c>
      <c r="B33" s="77" t="s">
        <v>768</v>
      </c>
      <c r="C33" s="36" t="s">
        <v>400</v>
      </c>
      <c r="D33" s="36" t="s">
        <v>769</v>
      </c>
      <c r="E33" s="36">
        <v>5</v>
      </c>
      <c r="F33" s="36" t="s">
        <v>723</v>
      </c>
      <c r="G33" s="77" t="s">
        <v>770</v>
      </c>
      <c r="H33" s="36" t="s">
        <v>623</v>
      </c>
      <c r="I33" s="77"/>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row>
    <row r="34" spans="1:49" ht="18" customHeight="1" x14ac:dyDescent="0.2">
      <c r="A34" s="40" t="s">
        <v>771</v>
      </c>
      <c r="B34" s="78" t="s">
        <v>772</v>
      </c>
      <c r="C34" s="40" t="s">
        <v>773</v>
      </c>
      <c r="D34" s="40" t="s">
        <v>774</v>
      </c>
      <c r="E34" s="40">
        <v>2</v>
      </c>
      <c r="F34" s="40" t="s">
        <v>639</v>
      </c>
      <c r="G34" s="78" t="s">
        <v>622</v>
      </c>
      <c r="H34" s="40" t="s">
        <v>623</v>
      </c>
      <c r="I34" s="78"/>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row>
    <row r="35" spans="1:49" ht="18" customHeight="1" x14ac:dyDescent="0.2">
      <c r="A35" s="36" t="s">
        <v>775</v>
      </c>
      <c r="B35" s="77" t="s">
        <v>776</v>
      </c>
      <c r="C35" s="36" t="s">
        <v>773</v>
      </c>
      <c r="D35" s="36" t="s">
        <v>777</v>
      </c>
      <c r="E35" s="36">
        <v>2</v>
      </c>
      <c r="F35" s="36" t="s">
        <v>723</v>
      </c>
      <c r="G35" s="77" t="s">
        <v>778</v>
      </c>
      <c r="H35" s="36" t="s">
        <v>623</v>
      </c>
      <c r="I35" s="77"/>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row>
    <row r="36" spans="1:49" ht="18" customHeight="1" x14ac:dyDescent="0.2">
      <c r="A36" s="40" t="s">
        <v>779</v>
      </c>
      <c r="B36" s="78" t="s">
        <v>780</v>
      </c>
      <c r="C36" s="40" t="s">
        <v>773</v>
      </c>
      <c r="D36" s="40" t="s">
        <v>781</v>
      </c>
      <c r="E36" s="40">
        <v>2</v>
      </c>
      <c r="F36" s="40" t="s">
        <v>639</v>
      </c>
      <c r="G36" s="78" t="s">
        <v>782</v>
      </c>
      <c r="H36" s="40" t="s">
        <v>623</v>
      </c>
      <c r="I36" s="78"/>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row>
    <row r="37" spans="1:49" ht="18" customHeight="1" x14ac:dyDescent="0.2">
      <c r="A37" s="36" t="s">
        <v>783</v>
      </c>
      <c r="B37" s="77" t="s">
        <v>784</v>
      </c>
      <c r="C37" s="36" t="s">
        <v>785</v>
      </c>
      <c r="D37" s="36" t="s">
        <v>722</v>
      </c>
      <c r="E37" s="36">
        <v>3</v>
      </c>
      <c r="F37" s="36" t="s">
        <v>786</v>
      </c>
      <c r="G37" s="77" t="s">
        <v>787</v>
      </c>
      <c r="H37" s="36" t="s">
        <v>623</v>
      </c>
      <c r="I37" s="77"/>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row>
    <row r="38" spans="1:49" ht="18" customHeight="1" x14ac:dyDescent="0.2">
      <c r="A38" s="40" t="s">
        <v>788</v>
      </c>
      <c r="B38" s="78" t="s">
        <v>789</v>
      </c>
      <c r="C38" s="40" t="s">
        <v>785</v>
      </c>
      <c r="D38" s="40" t="s">
        <v>790</v>
      </c>
      <c r="E38" s="40">
        <v>5</v>
      </c>
      <c r="F38" s="40" t="s">
        <v>786</v>
      </c>
      <c r="G38" s="78" t="s">
        <v>791</v>
      </c>
      <c r="H38" s="40" t="s">
        <v>623</v>
      </c>
      <c r="I38" s="78"/>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row>
    <row r="39" spans="1:49" ht="18" customHeight="1" x14ac:dyDescent="0.2">
      <c r="A39" s="36" t="s">
        <v>792</v>
      </c>
      <c r="B39" s="77" t="s">
        <v>793</v>
      </c>
      <c r="C39" s="36" t="s">
        <v>785</v>
      </c>
      <c r="D39" s="36" t="s">
        <v>790</v>
      </c>
      <c r="E39" s="36">
        <v>5</v>
      </c>
      <c r="F39" s="36" t="s">
        <v>786</v>
      </c>
      <c r="G39" s="77" t="s">
        <v>705</v>
      </c>
      <c r="H39" s="36" t="s">
        <v>623</v>
      </c>
      <c r="I39" s="77"/>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row>
    <row r="40" spans="1:49" ht="18" customHeight="1" x14ac:dyDescent="0.2">
      <c r="A40" s="40" t="s">
        <v>794</v>
      </c>
      <c r="B40" s="78" t="s">
        <v>795</v>
      </c>
      <c r="C40" s="40" t="s">
        <v>785</v>
      </c>
      <c r="D40" s="40" t="s">
        <v>796</v>
      </c>
      <c r="E40" s="40">
        <v>3</v>
      </c>
      <c r="F40" s="40" t="s">
        <v>797</v>
      </c>
      <c r="G40" s="78" t="s">
        <v>798</v>
      </c>
      <c r="H40" s="40" t="s">
        <v>662</v>
      </c>
      <c r="I40" s="78"/>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row>
    <row r="41" spans="1:49" ht="18" customHeight="1" x14ac:dyDescent="0.2">
      <c r="A41" s="36" t="s">
        <v>799</v>
      </c>
      <c r="B41" s="77" t="s">
        <v>800</v>
      </c>
      <c r="C41" s="36" t="s">
        <v>785</v>
      </c>
      <c r="D41" s="36" t="s">
        <v>801</v>
      </c>
      <c r="E41" s="36">
        <v>5</v>
      </c>
      <c r="F41" s="36" t="s">
        <v>802</v>
      </c>
      <c r="G41" s="77" t="s">
        <v>803</v>
      </c>
      <c r="H41" s="36" t="s">
        <v>662</v>
      </c>
      <c r="I41" s="77"/>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row>
    <row r="42" spans="1:49" ht="18" customHeight="1" x14ac:dyDescent="0.2">
      <c r="A42" s="40" t="s">
        <v>804</v>
      </c>
      <c r="B42" s="78" t="s">
        <v>805</v>
      </c>
      <c r="C42" s="40" t="s">
        <v>806</v>
      </c>
      <c r="D42" s="40" t="s">
        <v>807</v>
      </c>
      <c r="E42" s="40">
        <v>3</v>
      </c>
      <c r="F42" s="40" t="s">
        <v>786</v>
      </c>
      <c r="G42" s="78" t="s">
        <v>808</v>
      </c>
      <c r="H42" s="40" t="s">
        <v>662</v>
      </c>
      <c r="I42" s="78"/>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row>
    <row r="43" spans="1:49" ht="18" customHeight="1" x14ac:dyDescent="0.2">
      <c r="A43" s="36" t="s">
        <v>809</v>
      </c>
      <c r="B43" s="77" t="s">
        <v>810</v>
      </c>
      <c r="C43" s="36" t="s">
        <v>811</v>
      </c>
      <c r="D43" s="36" t="s">
        <v>812</v>
      </c>
      <c r="E43" s="36">
        <v>8.3000000000000004E-2</v>
      </c>
      <c r="F43" s="36" t="s">
        <v>813</v>
      </c>
      <c r="G43" s="77" t="s">
        <v>640</v>
      </c>
      <c r="H43" s="36" t="s">
        <v>623</v>
      </c>
      <c r="I43" s="77" t="s">
        <v>814</v>
      </c>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1:49" ht="18" customHeight="1" x14ac:dyDescent="0.2">
      <c r="A44" s="40" t="s">
        <v>815</v>
      </c>
      <c r="B44" s="78" t="s">
        <v>816</v>
      </c>
      <c r="C44" s="40" t="s">
        <v>817</v>
      </c>
      <c r="D44" s="40" t="s">
        <v>654</v>
      </c>
      <c r="E44" s="40">
        <v>2</v>
      </c>
      <c r="F44" s="40" t="s">
        <v>818</v>
      </c>
      <c r="G44" s="78" t="s">
        <v>819</v>
      </c>
      <c r="H44" s="40" t="s">
        <v>623</v>
      </c>
      <c r="I44" s="78"/>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1:49" ht="18" customHeight="1" x14ac:dyDescent="0.2">
      <c r="A45" s="36" t="s">
        <v>820</v>
      </c>
      <c r="B45" s="77" t="s">
        <v>821</v>
      </c>
      <c r="C45" s="36" t="s">
        <v>822</v>
      </c>
      <c r="D45" s="36" t="s">
        <v>823</v>
      </c>
      <c r="E45" s="36">
        <v>3</v>
      </c>
      <c r="F45" s="36" t="s">
        <v>786</v>
      </c>
      <c r="G45" s="77" t="s">
        <v>824</v>
      </c>
      <c r="H45" s="36" t="s">
        <v>623</v>
      </c>
      <c r="I45" s="77"/>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row>
    <row r="46" spans="1:49" ht="18" customHeight="1" x14ac:dyDescent="0.2">
      <c r="A46" s="40" t="s">
        <v>825</v>
      </c>
      <c r="B46" s="78" t="s">
        <v>826</v>
      </c>
      <c r="C46" s="40" t="s">
        <v>827</v>
      </c>
      <c r="D46" s="40" t="s">
        <v>828</v>
      </c>
      <c r="E46" s="40">
        <v>5</v>
      </c>
      <c r="F46" s="40" t="s">
        <v>723</v>
      </c>
      <c r="G46" s="78" t="s">
        <v>829</v>
      </c>
      <c r="H46" s="40" t="s">
        <v>623</v>
      </c>
      <c r="I46" s="78"/>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row>
    <row r="47" spans="1:49" ht="18" customHeight="1" x14ac:dyDescent="0.2">
      <c r="A47" s="36" t="s">
        <v>830</v>
      </c>
      <c r="B47" s="77" t="s">
        <v>831</v>
      </c>
      <c r="C47" s="36" t="s">
        <v>619</v>
      </c>
      <c r="D47" s="36" t="s">
        <v>832</v>
      </c>
      <c r="E47" s="36">
        <v>2</v>
      </c>
      <c r="F47" s="36" t="s">
        <v>639</v>
      </c>
      <c r="G47" s="77" t="s">
        <v>833</v>
      </c>
      <c r="H47" s="36" t="s">
        <v>623</v>
      </c>
      <c r="I47" s="77" t="s">
        <v>834</v>
      </c>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row>
    <row r="48" spans="1:49" ht="18" customHeight="1" x14ac:dyDescent="0.2">
      <c r="A48" s="40" t="s">
        <v>835</v>
      </c>
      <c r="B48" s="78" t="s">
        <v>836</v>
      </c>
      <c r="C48" s="40" t="s">
        <v>837</v>
      </c>
      <c r="D48" s="40" t="s">
        <v>838</v>
      </c>
      <c r="E48" s="40">
        <v>1</v>
      </c>
      <c r="F48" s="40" t="s">
        <v>639</v>
      </c>
      <c r="G48" s="78" t="s">
        <v>839</v>
      </c>
      <c r="H48" s="40" t="s">
        <v>623</v>
      </c>
      <c r="I48" s="78"/>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row>
    <row r="49" spans="1:49" ht="18" customHeight="1" x14ac:dyDescent="0.2">
      <c r="A49" s="36" t="s">
        <v>840</v>
      </c>
      <c r="B49" s="77" t="s">
        <v>841</v>
      </c>
      <c r="C49" s="36" t="s">
        <v>837</v>
      </c>
      <c r="D49" s="36" t="s">
        <v>842</v>
      </c>
      <c r="E49" s="36">
        <v>2</v>
      </c>
      <c r="F49" s="36" t="s">
        <v>639</v>
      </c>
      <c r="G49" s="77" t="s">
        <v>622</v>
      </c>
      <c r="H49" s="36" t="s">
        <v>623</v>
      </c>
      <c r="I49" s="77"/>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row>
    <row r="50" spans="1:49" ht="15.75" customHeight="1" x14ac:dyDescent="0.2">
      <c r="A50" s="58"/>
      <c r="B50" s="58"/>
      <c r="C50" s="58"/>
      <c r="D50" s="58"/>
      <c r="E50" s="58"/>
      <c r="F50" s="58"/>
      <c r="G50" s="58"/>
      <c r="H50" s="58"/>
      <c r="I50" s="58"/>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row>
    <row r="51" spans="1:49" ht="15.75" customHeight="1" x14ac:dyDescent="0.2">
      <c r="A51" s="58"/>
      <c r="B51" s="58"/>
      <c r="C51" s="58"/>
      <c r="D51" s="58"/>
      <c r="E51" s="58"/>
      <c r="F51" s="58"/>
      <c r="G51" s="58"/>
      <c r="H51" s="58"/>
      <c r="I51" s="58"/>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row>
    <row r="52" spans="1:49" ht="15.75" customHeight="1" x14ac:dyDescent="0.2">
      <c r="A52" s="58"/>
      <c r="B52" s="58"/>
      <c r="C52" s="58"/>
      <c r="D52" s="58"/>
      <c r="E52" s="58"/>
      <c r="F52" s="58"/>
      <c r="G52" s="58"/>
      <c r="H52" s="58"/>
      <c r="I52" s="58"/>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row>
    <row r="53" spans="1:49" ht="15.75" customHeight="1" x14ac:dyDescent="0.2">
      <c r="A53" s="58"/>
      <c r="B53" s="58"/>
      <c r="C53" s="58"/>
      <c r="D53" s="58"/>
      <c r="E53" s="58"/>
      <c r="F53" s="58"/>
      <c r="G53" s="58"/>
      <c r="H53" s="58"/>
      <c r="I53" s="58"/>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row>
    <row r="54" spans="1:49" ht="15.75" customHeight="1" x14ac:dyDescent="0.2">
      <c r="A54" s="58"/>
      <c r="B54" s="58"/>
      <c r="C54" s="58"/>
      <c r="D54" s="58"/>
      <c r="E54" s="58"/>
      <c r="F54" s="58"/>
      <c r="G54" s="58"/>
      <c r="H54" s="58"/>
      <c r="I54" s="58"/>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row>
    <row r="55" spans="1:49" ht="15.75" customHeight="1" x14ac:dyDescent="0.2">
      <c r="A55" s="58"/>
      <c r="B55" s="58"/>
      <c r="C55" s="58"/>
      <c r="D55" s="58"/>
      <c r="E55" s="58"/>
      <c r="F55" s="58"/>
      <c r="G55" s="58"/>
      <c r="H55" s="58"/>
      <c r="I55" s="58"/>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row>
    <row r="56" spans="1:49" ht="15.75" customHeight="1" x14ac:dyDescent="0.2">
      <c r="A56" s="58"/>
      <c r="B56" s="58"/>
      <c r="C56" s="58"/>
      <c r="D56" s="58"/>
      <c r="E56" s="58"/>
      <c r="F56" s="58"/>
      <c r="G56" s="58"/>
      <c r="H56" s="58"/>
      <c r="I56" s="58"/>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row>
    <row r="57" spans="1:49" ht="15.75" customHeight="1" x14ac:dyDescent="0.2">
      <c r="A57" s="58"/>
      <c r="B57" s="58"/>
      <c r="C57" s="58"/>
      <c r="D57" s="58"/>
      <c r="E57" s="58"/>
      <c r="F57" s="58"/>
      <c r="G57" s="58"/>
      <c r="H57" s="58"/>
      <c r="I57" s="58"/>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row>
    <row r="58" spans="1:49" ht="15.75" customHeight="1" x14ac:dyDescent="0.2">
      <c r="A58" s="58"/>
      <c r="B58" s="58"/>
      <c r="C58" s="58"/>
      <c r="D58" s="58"/>
      <c r="E58" s="58"/>
      <c r="F58" s="58"/>
      <c r="G58" s="58"/>
      <c r="H58" s="58"/>
      <c r="I58" s="58"/>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row>
    <row r="59" spans="1:49" ht="15.75" customHeight="1" x14ac:dyDescent="0.2">
      <c r="A59" s="58"/>
      <c r="B59" s="58"/>
      <c r="C59" s="58"/>
      <c r="D59" s="58"/>
      <c r="E59" s="58"/>
      <c r="F59" s="58"/>
      <c r="G59" s="58"/>
      <c r="H59" s="58"/>
      <c r="I59" s="58"/>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row>
    <row r="60" spans="1:49" ht="15.75" customHeight="1" x14ac:dyDescent="0.2">
      <c r="A60" s="58"/>
      <c r="B60" s="58"/>
      <c r="C60" s="58"/>
      <c r="D60" s="58"/>
      <c r="E60" s="58"/>
      <c r="F60" s="58"/>
      <c r="G60" s="58"/>
      <c r="H60" s="58"/>
      <c r="I60" s="58"/>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row>
    <row r="61" spans="1:49" ht="15.75" customHeight="1" x14ac:dyDescent="0.2">
      <c r="A61" s="58"/>
      <c r="B61" s="58"/>
      <c r="C61" s="58"/>
      <c r="D61" s="58"/>
      <c r="E61" s="58"/>
      <c r="F61" s="58"/>
      <c r="G61" s="58"/>
      <c r="H61" s="58"/>
      <c r="I61" s="58"/>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row>
    <row r="62" spans="1:49" ht="15.75" customHeight="1" x14ac:dyDescent="0.2">
      <c r="A62" s="58"/>
      <c r="B62" s="58"/>
      <c r="C62" s="58"/>
      <c r="D62" s="58"/>
      <c r="E62" s="58"/>
      <c r="F62" s="58"/>
      <c r="G62" s="58"/>
      <c r="H62" s="58"/>
      <c r="I62" s="58"/>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row>
    <row r="63" spans="1:49" ht="15.75" customHeight="1" x14ac:dyDescent="0.2">
      <c r="A63" s="58"/>
      <c r="B63" s="58"/>
      <c r="C63" s="58"/>
      <c r="D63" s="58"/>
      <c r="E63" s="58"/>
      <c r="F63" s="58"/>
      <c r="G63" s="58"/>
      <c r="H63" s="58"/>
      <c r="I63" s="58"/>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row>
    <row r="64" spans="1:49" ht="15.75" customHeight="1" x14ac:dyDescent="0.2">
      <c r="A64" s="58"/>
      <c r="B64" s="58"/>
      <c r="C64" s="58"/>
      <c r="D64" s="58"/>
      <c r="E64" s="58"/>
      <c r="F64" s="58"/>
      <c r="G64" s="58"/>
      <c r="H64" s="58"/>
      <c r="I64" s="58"/>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row>
    <row r="65" spans="1:49" ht="15.75" customHeight="1" x14ac:dyDescent="0.2">
      <c r="A65" s="58"/>
      <c r="B65" s="58"/>
      <c r="C65" s="58"/>
      <c r="D65" s="58"/>
      <c r="E65" s="58"/>
      <c r="F65" s="58"/>
      <c r="G65" s="58"/>
      <c r="H65" s="58"/>
      <c r="I65" s="58"/>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row>
    <row r="66" spans="1:49" ht="15.75" customHeight="1" x14ac:dyDescent="0.2">
      <c r="A66" s="58"/>
      <c r="B66" s="58"/>
      <c r="C66" s="58"/>
      <c r="D66" s="58"/>
      <c r="E66" s="58"/>
      <c r="F66" s="58"/>
      <c r="G66" s="58"/>
      <c r="H66" s="58"/>
      <c r="I66" s="58"/>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row>
    <row r="67" spans="1:49" ht="15.75" customHeight="1" x14ac:dyDescent="0.2">
      <c r="A67" s="58"/>
      <c r="B67" s="58"/>
      <c r="C67" s="58"/>
      <c r="D67" s="58"/>
      <c r="E67" s="58"/>
      <c r="F67" s="58"/>
      <c r="G67" s="58"/>
      <c r="H67" s="58"/>
      <c r="I67" s="58"/>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row>
    <row r="68" spans="1:49" ht="15.75" customHeight="1" x14ac:dyDescent="0.2">
      <c r="A68" s="58"/>
      <c r="B68" s="58"/>
      <c r="C68" s="58"/>
      <c r="D68" s="58"/>
      <c r="E68" s="58"/>
      <c r="F68" s="58"/>
      <c r="G68" s="58"/>
      <c r="H68" s="58"/>
      <c r="I68" s="58"/>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row>
    <row r="69" spans="1:49" ht="15.75" customHeight="1" x14ac:dyDescent="0.2">
      <c r="A69" s="58"/>
      <c r="B69" s="58"/>
      <c r="C69" s="58"/>
      <c r="D69" s="58"/>
      <c r="E69" s="58"/>
      <c r="F69" s="58"/>
      <c r="G69" s="58"/>
      <c r="H69" s="58"/>
      <c r="I69" s="58"/>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row>
    <row r="70" spans="1:49" ht="15.75" customHeight="1" x14ac:dyDescent="0.2">
      <c r="A70" s="58"/>
      <c r="B70" s="58"/>
      <c r="C70" s="58"/>
      <c r="D70" s="58"/>
      <c r="E70" s="58"/>
      <c r="F70" s="58"/>
      <c r="G70" s="58"/>
      <c r="H70" s="58"/>
      <c r="I70" s="58"/>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row>
    <row r="71" spans="1:49" ht="15.75" customHeight="1" x14ac:dyDescent="0.2">
      <c r="A71" s="58"/>
      <c r="B71" s="58"/>
      <c r="C71" s="58"/>
      <c r="D71" s="58"/>
      <c r="E71" s="58"/>
      <c r="F71" s="58"/>
      <c r="G71" s="58"/>
      <c r="H71" s="58"/>
      <c r="I71" s="58"/>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row>
    <row r="72" spans="1:49" ht="15.75" customHeight="1" x14ac:dyDescent="0.2">
      <c r="A72" s="58"/>
      <c r="B72" s="58"/>
      <c r="C72" s="58"/>
      <c r="D72" s="58"/>
      <c r="E72" s="58"/>
      <c r="F72" s="58"/>
      <c r="G72" s="58"/>
      <c r="H72" s="58"/>
      <c r="I72" s="58"/>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row>
    <row r="73" spans="1:49" ht="15.75" customHeight="1" x14ac:dyDescent="0.2">
      <c r="A73" s="58"/>
      <c r="B73" s="58"/>
      <c r="C73" s="58"/>
      <c r="D73" s="58"/>
      <c r="E73" s="58"/>
      <c r="F73" s="58"/>
      <c r="G73" s="58"/>
      <c r="H73" s="58"/>
      <c r="I73" s="58"/>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row>
    <row r="74" spans="1:49" ht="15.75" customHeight="1" x14ac:dyDescent="0.2">
      <c r="A74" s="58"/>
      <c r="B74" s="58"/>
      <c r="C74" s="58"/>
      <c r="D74" s="58"/>
      <c r="E74" s="58"/>
      <c r="F74" s="58"/>
      <c r="G74" s="58"/>
      <c r="H74" s="58"/>
      <c r="I74" s="58"/>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row>
    <row r="75" spans="1:49" ht="15.75" customHeight="1" x14ac:dyDescent="0.2">
      <c r="A75" s="58"/>
      <c r="B75" s="58"/>
      <c r="C75" s="58"/>
      <c r="D75" s="58"/>
      <c r="E75" s="58"/>
      <c r="F75" s="58"/>
      <c r="G75" s="58"/>
      <c r="H75" s="58"/>
      <c r="I75" s="58"/>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row>
    <row r="76" spans="1:49" ht="15.75" customHeight="1" x14ac:dyDescent="0.2">
      <c r="A76" s="58"/>
      <c r="B76" s="58"/>
      <c r="C76" s="58"/>
      <c r="D76" s="58"/>
      <c r="E76" s="58"/>
      <c r="F76" s="58"/>
      <c r="G76" s="58"/>
      <c r="H76" s="58"/>
      <c r="I76" s="58"/>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row>
    <row r="77" spans="1:49" ht="15.75" customHeight="1" x14ac:dyDescent="0.2">
      <c r="A77" s="58"/>
      <c r="B77" s="58"/>
      <c r="C77" s="58"/>
      <c r="D77" s="58"/>
      <c r="E77" s="58"/>
      <c r="F77" s="58"/>
      <c r="G77" s="58"/>
      <c r="H77" s="58"/>
      <c r="I77" s="58"/>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row>
    <row r="78" spans="1:49" ht="15.75" customHeight="1" x14ac:dyDescent="0.2">
      <c r="A78" s="58"/>
      <c r="B78" s="58"/>
      <c r="C78" s="58"/>
      <c r="D78" s="58"/>
      <c r="E78" s="58"/>
      <c r="F78" s="58"/>
      <c r="G78" s="58"/>
      <c r="H78" s="58"/>
      <c r="I78" s="58"/>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row>
    <row r="79" spans="1:49" ht="15.75" customHeight="1" x14ac:dyDescent="0.2">
      <c r="A79" s="58"/>
      <c r="B79" s="58"/>
      <c r="C79" s="58"/>
      <c r="D79" s="58"/>
      <c r="E79" s="58"/>
      <c r="F79" s="58"/>
      <c r="G79" s="58"/>
      <c r="H79" s="58"/>
      <c r="I79" s="58"/>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row>
    <row r="80" spans="1:49" ht="15.75" customHeight="1" x14ac:dyDescent="0.2">
      <c r="A80" s="58"/>
      <c r="B80" s="58"/>
      <c r="C80" s="58"/>
      <c r="D80" s="58"/>
      <c r="E80" s="58"/>
      <c r="F80" s="58"/>
      <c r="G80" s="58"/>
      <c r="H80" s="58"/>
      <c r="I80" s="58"/>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row>
    <row r="81" spans="1:49" ht="15.75" customHeight="1" x14ac:dyDescent="0.2">
      <c r="A81" s="58"/>
      <c r="B81" s="58"/>
      <c r="C81" s="58"/>
      <c r="D81" s="58"/>
      <c r="E81" s="58"/>
      <c r="F81" s="58"/>
      <c r="G81" s="58"/>
      <c r="H81" s="58"/>
      <c r="I81" s="58"/>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row>
    <row r="82" spans="1:49" ht="15.75" customHeight="1" x14ac:dyDescent="0.2">
      <c r="A82" s="58"/>
      <c r="B82" s="58"/>
      <c r="C82" s="58"/>
      <c r="D82" s="58"/>
      <c r="E82" s="58"/>
      <c r="F82" s="58"/>
      <c r="G82" s="58"/>
      <c r="H82" s="58"/>
      <c r="I82" s="58"/>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row>
    <row r="83" spans="1:49" ht="15.75" customHeight="1" x14ac:dyDescent="0.2">
      <c r="A83" s="58"/>
      <c r="B83" s="58"/>
      <c r="C83" s="58"/>
      <c r="D83" s="58"/>
      <c r="E83" s="58"/>
      <c r="F83" s="58"/>
      <c r="G83" s="58"/>
      <c r="H83" s="58"/>
      <c r="I83" s="58"/>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row>
    <row r="84" spans="1:49" ht="15.75" customHeight="1" x14ac:dyDescent="0.2">
      <c r="A84" s="58"/>
      <c r="B84" s="58"/>
      <c r="C84" s="58"/>
      <c r="D84" s="58"/>
      <c r="E84" s="58"/>
      <c r="F84" s="58"/>
      <c r="G84" s="58"/>
      <c r="H84" s="58"/>
      <c r="I84" s="58"/>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row>
    <row r="85" spans="1:49" ht="15.75" customHeight="1" x14ac:dyDescent="0.2">
      <c r="A85" s="58"/>
      <c r="B85" s="58"/>
      <c r="C85" s="58"/>
      <c r="D85" s="58"/>
      <c r="E85" s="58"/>
      <c r="F85" s="58"/>
      <c r="G85" s="58"/>
      <c r="H85" s="58"/>
      <c r="I85" s="58"/>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row>
    <row r="86" spans="1:49" ht="15.75" customHeight="1" x14ac:dyDescent="0.2">
      <c r="A86" s="58"/>
      <c r="B86" s="58"/>
      <c r="C86" s="58"/>
      <c r="D86" s="58"/>
      <c r="E86" s="58"/>
      <c r="F86" s="58"/>
      <c r="G86" s="58"/>
      <c r="H86" s="58"/>
      <c r="I86" s="58"/>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row>
    <row r="87" spans="1:49" ht="15.75" customHeight="1" x14ac:dyDescent="0.2">
      <c r="A87" s="58"/>
      <c r="B87" s="58"/>
      <c r="C87" s="58"/>
      <c r="D87" s="58"/>
      <c r="E87" s="58"/>
      <c r="F87" s="58"/>
      <c r="G87" s="58"/>
      <c r="H87" s="58"/>
      <c r="I87" s="58"/>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row>
    <row r="88" spans="1:49" ht="15.75" customHeight="1" x14ac:dyDescent="0.2">
      <c r="A88" s="58"/>
      <c r="B88" s="58"/>
      <c r="C88" s="58"/>
      <c r="D88" s="58"/>
      <c r="E88" s="58"/>
      <c r="F88" s="58"/>
      <c r="G88" s="58"/>
      <c r="H88" s="58"/>
      <c r="I88" s="58"/>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row>
    <row r="89" spans="1:49" ht="15.75" customHeight="1" x14ac:dyDescent="0.2">
      <c r="A89" s="58"/>
      <c r="B89" s="58"/>
      <c r="C89" s="58"/>
      <c r="D89" s="58"/>
      <c r="E89" s="58"/>
      <c r="F89" s="58"/>
      <c r="G89" s="58"/>
      <c r="H89" s="58"/>
      <c r="I89" s="58"/>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row>
    <row r="90" spans="1:49" ht="15.75" customHeight="1" x14ac:dyDescent="0.2">
      <c r="A90" s="58"/>
      <c r="B90" s="58"/>
      <c r="C90" s="58"/>
      <c r="D90" s="58"/>
      <c r="E90" s="58"/>
      <c r="F90" s="58"/>
      <c r="G90" s="58"/>
      <c r="H90" s="58"/>
      <c r="I90" s="58"/>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row>
    <row r="91" spans="1:49" ht="15.75" customHeight="1" x14ac:dyDescent="0.2">
      <c r="A91" s="58"/>
      <c r="B91" s="58"/>
      <c r="C91" s="58"/>
      <c r="D91" s="58"/>
      <c r="E91" s="58"/>
      <c r="F91" s="58"/>
      <c r="G91" s="58"/>
      <c r="H91" s="58"/>
      <c r="I91" s="58"/>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row>
    <row r="92" spans="1:49" ht="15.75" customHeight="1" x14ac:dyDescent="0.2">
      <c r="A92" s="58"/>
      <c r="B92" s="58"/>
      <c r="C92" s="58"/>
      <c r="D92" s="58"/>
      <c r="E92" s="58"/>
      <c r="F92" s="58"/>
      <c r="G92" s="58"/>
      <c r="H92" s="58"/>
      <c r="I92" s="58"/>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row>
    <row r="93" spans="1:49" ht="15.75" customHeight="1" x14ac:dyDescent="0.2">
      <c r="A93" s="58"/>
      <c r="B93" s="58"/>
      <c r="C93" s="58"/>
      <c r="D93" s="58"/>
      <c r="E93" s="58"/>
      <c r="F93" s="58"/>
      <c r="G93" s="58"/>
      <c r="H93" s="58"/>
      <c r="I93" s="58"/>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row>
    <row r="94" spans="1:49" ht="15.75" customHeight="1" x14ac:dyDescent="0.2">
      <c r="A94" s="58"/>
      <c r="B94" s="58"/>
      <c r="C94" s="58"/>
      <c r="D94" s="58"/>
      <c r="E94" s="58"/>
      <c r="F94" s="58"/>
      <c r="G94" s="58"/>
      <c r="H94" s="58"/>
      <c r="I94" s="58"/>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row>
    <row r="95" spans="1:49" ht="15.75" customHeight="1" x14ac:dyDescent="0.2">
      <c r="A95" s="58"/>
      <c r="B95" s="58"/>
      <c r="C95" s="58"/>
      <c r="D95" s="58"/>
      <c r="E95" s="58"/>
      <c r="F95" s="58"/>
      <c r="G95" s="58"/>
      <c r="H95" s="58"/>
      <c r="I95" s="58"/>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row>
    <row r="96" spans="1:49" ht="15.75" customHeight="1" x14ac:dyDescent="0.2">
      <c r="A96" s="58"/>
      <c r="B96" s="58"/>
      <c r="C96" s="58"/>
      <c r="D96" s="58"/>
      <c r="E96" s="58"/>
      <c r="F96" s="58"/>
      <c r="G96" s="58"/>
      <c r="H96" s="58"/>
      <c r="I96" s="58"/>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row>
    <row r="97" spans="1:49" ht="15.75" customHeight="1" x14ac:dyDescent="0.2">
      <c r="A97" s="58"/>
      <c r="B97" s="58"/>
      <c r="C97" s="58"/>
      <c r="D97" s="58"/>
      <c r="E97" s="58"/>
      <c r="F97" s="58"/>
      <c r="G97" s="58"/>
      <c r="H97" s="58"/>
      <c r="I97" s="58"/>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row>
    <row r="98" spans="1:49" ht="15.75" customHeight="1" x14ac:dyDescent="0.2">
      <c r="A98" s="58"/>
      <c r="B98" s="58"/>
      <c r="C98" s="58"/>
      <c r="D98" s="58"/>
      <c r="E98" s="58"/>
      <c r="F98" s="58"/>
      <c r="G98" s="58"/>
      <c r="H98" s="58"/>
      <c r="I98" s="58"/>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row>
    <row r="99" spans="1:49" ht="15.75" customHeight="1" x14ac:dyDescent="0.2">
      <c r="A99" s="58"/>
      <c r="B99" s="58"/>
      <c r="C99" s="58"/>
      <c r="D99" s="58"/>
      <c r="E99" s="58"/>
      <c r="F99" s="58"/>
      <c r="G99" s="58"/>
      <c r="H99" s="58"/>
      <c r="I99" s="58"/>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row>
    <row r="100" spans="1:49" ht="15.75" customHeight="1" x14ac:dyDescent="0.2">
      <c r="A100" s="58"/>
      <c r="B100" s="58"/>
      <c r="C100" s="58"/>
      <c r="D100" s="58"/>
      <c r="E100" s="58"/>
      <c r="F100" s="58"/>
      <c r="G100" s="58"/>
      <c r="H100" s="58"/>
      <c r="I100" s="58"/>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row>
    <row r="101" spans="1:49" ht="15.75" customHeight="1" x14ac:dyDescent="0.2">
      <c r="A101" s="58"/>
      <c r="B101" s="58"/>
      <c r="C101" s="58"/>
      <c r="D101" s="58"/>
      <c r="E101" s="58"/>
      <c r="F101" s="58"/>
      <c r="G101" s="58"/>
      <c r="H101" s="58"/>
      <c r="I101" s="58"/>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row>
    <row r="102" spans="1:49" ht="15.75" customHeight="1" x14ac:dyDescent="0.2">
      <c r="A102" s="58"/>
      <c r="B102" s="58"/>
      <c r="C102" s="58"/>
      <c r="D102" s="58"/>
      <c r="E102" s="58"/>
      <c r="F102" s="58"/>
      <c r="G102" s="58"/>
      <c r="H102" s="58"/>
      <c r="I102" s="58"/>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row>
    <row r="103" spans="1:49" ht="15.75" customHeight="1" x14ac:dyDescent="0.2">
      <c r="A103" s="58"/>
      <c r="B103" s="58"/>
      <c r="C103" s="58"/>
      <c r="D103" s="58"/>
      <c r="E103" s="58"/>
      <c r="F103" s="58"/>
      <c r="G103" s="58"/>
      <c r="H103" s="58"/>
      <c r="I103" s="58"/>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row>
    <row r="104" spans="1:49" ht="15.75" customHeight="1" x14ac:dyDescent="0.2">
      <c r="A104" s="58"/>
      <c r="B104" s="58"/>
      <c r="C104" s="58"/>
      <c r="D104" s="58"/>
      <c r="E104" s="58"/>
      <c r="F104" s="58"/>
      <c r="G104" s="58"/>
      <c r="H104" s="58"/>
      <c r="I104" s="58"/>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row>
    <row r="105" spans="1:49" ht="15.75" customHeight="1" x14ac:dyDescent="0.2">
      <c r="A105" s="58"/>
      <c r="B105" s="58"/>
      <c r="C105" s="58"/>
      <c r="D105" s="58"/>
      <c r="E105" s="58"/>
      <c r="F105" s="58"/>
      <c r="G105" s="58"/>
      <c r="H105" s="58"/>
      <c r="I105" s="58"/>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row>
    <row r="106" spans="1:49" ht="15.75" customHeight="1" x14ac:dyDescent="0.2">
      <c r="A106" s="58"/>
      <c r="B106" s="58"/>
      <c r="C106" s="58"/>
      <c r="D106" s="58"/>
      <c r="E106" s="58"/>
      <c r="F106" s="58"/>
      <c r="G106" s="58"/>
      <c r="H106" s="58"/>
      <c r="I106" s="58"/>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row>
    <row r="107" spans="1:49" ht="15.75" customHeight="1" x14ac:dyDescent="0.2">
      <c r="A107" s="58"/>
      <c r="B107" s="58"/>
      <c r="C107" s="58"/>
      <c r="D107" s="58"/>
      <c r="E107" s="58"/>
      <c r="F107" s="58"/>
      <c r="G107" s="58"/>
      <c r="H107" s="58"/>
      <c r="I107" s="58"/>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row>
    <row r="108" spans="1:49" ht="15.75" customHeight="1" x14ac:dyDescent="0.2">
      <c r="A108" s="58"/>
      <c r="B108" s="58"/>
      <c r="C108" s="58"/>
      <c r="D108" s="58"/>
      <c r="E108" s="58"/>
      <c r="F108" s="58"/>
      <c r="G108" s="58"/>
      <c r="H108" s="58"/>
      <c r="I108" s="58"/>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row>
    <row r="109" spans="1:49" ht="15.75" customHeight="1" x14ac:dyDescent="0.2">
      <c r="A109" s="58"/>
      <c r="B109" s="58"/>
      <c r="C109" s="58"/>
      <c r="D109" s="58"/>
      <c r="E109" s="58"/>
      <c r="F109" s="58"/>
      <c r="G109" s="58"/>
      <c r="H109" s="58"/>
      <c r="I109" s="58"/>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row>
    <row r="110" spans="1:49" ht="15.75" customHeight="1" x14ac:dyDescent="0.2">
      <c r="A110" s="58"/>
      <c r="B110" s="58"/>
      <c r="C110" s="58"/>
      <c r="D110" s="58"/>
      <c r="E110" s="58"/>
      <c r="F110" s="58"/>
      <c r="G110" s="58"/>
      <c r="H110" s="58"/>
      <c r="I110" s="58"/>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row>
    <row r="111" spans="1:49" ht="15.75" customHeight="1" x14ac:dyDescent="0.2">
      <c r="A111" s="58"/>
      <c r="B111" s="58"/>
      <c r="C111" s="58"/>
      <c r="D111" s="58"/>
      <c r="E111" s="58"/>
      <c r="F111" s="58"/>
      <c r="G111" s="58"/>
      <c r="H111" s="58"/>
      <c r="I111" s="58"/>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row>
    <row r="112" spans="1:49" ht="15.75" customHeight="1" x14ac:dyDescent="0.2">
      <c r="A112" s="58"/>
      <c r="B112" s="58"/>
      <c r="C112" s="58"/>
      <c r="D112" s="58"/>
      <c r="E112" s="58"/>
      <c r="F112" s="58"/>
      <c r="G112" s="58"/>
      <c r="H112" s="58"/>
      <c r="I112" s="58"/>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row>
    <row r="113" spans="1:49" ht="15.75" customHeight="1" x14ac:dyDescent="0.2">
      <c r="A113" s="58"/>
      <c r="B113" s="58"/>
      <c r="C113" s="58"/>
      <c r="D113" s="58"/>
      <c r="E113" s="58"/>
      <c r="F113" s="58"/>
      <c r="G113" s="58"/>
      <c r="H113" s="58"/>
      <c r="I113" s="58"/>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row>
    <row r="114" spans="1:49" ht="15.75" customHeight="1" x14ac:dyDescent="0.2">
      <c r="A114" s="58"/>
      <c r="B114" s="58"/>
      <c r="C114" s="58"/>
      <c r="D114" s="58"/>
      <c r="E114" s="58"/>
      <c r="F114" s="58"/>
      <c r="G114" s="58"/>
      <c r="H114" s="58"/>
      <c r="I114" s="58"/>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row>
    <row r="115" spans="1:49" ht="15.75" customHeight="1" x14ac:dyDescent="0.2">
      <c r="A115" s="58"/>
      <c r="B115" s="58"/>
      <c r="C115" s="58"/>
      <c r="D115" s="58"/>
      <c r="E115" s="58"/>
      <c r="F115" s="58"/>
      <c r="G115" s="58"/>
      <c r="H115" s="58"/>
      <c r="I115" s="58"/>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row>
    <row r="116" spans="1:49" ht="15.75" customHeight="1" x14ac:dyDescent="0.2">
      <c r="A116" s="58"/>
      <c r="B116" s="58"/>
      <c r="C116" s="58"/>
      <c r="D116" s="58"/>
      <c r="E116" s="58"/>
      <c r="F116" s="58"/>
      <c r="G116" s="58"/>
      <c r="H116" s="58"/>
      <c r="I116" s="58"/>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row>
    <row r="117" spans="1:49" ht="15.75" customHeight="1" x14ac:dyDescent="0.2">
      <c r="A117" s="58"/>
      <c r="B117" s="58"/>
      <c r="C117" s="58"/>
      <c r="D117" s="58"/>
      <c r="E117" s="58"/>
      <c r="F117" s="58"/>
      <c r="G117" s="58"/>
      <c r="H117" s="58"/>
      <c r="I117" s="58"/>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row>
    <row r="118" spans="1:49" ht="15.75" customHeight="1" x14ac:dyDescent="0.2">
      <c r="A118" s="58"/>
      <c r="B118" s="58"/>
      <c r="C118" s="58"/>
      <c r="D118" s="58"/>
      <c r="E118" s="58"/>
      <c r="F118" s="58"/>
      <c r="G118" s="58"/>
      <c r="H118" s="58"/>
      <c r="I118" s="58"/>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row>
    <row r="119" spans="1:49" ht="15.75" customHeight="1" x14ac:dyDescent="0.2">
      <c r="A119" s="58"/>
      <c r="B119" s="58"/>
      <c r="C119" s="58"/>
      <c r="D119" s="58"/>
      <c r="E119" s="58"/>
      <c r="F119" s="58"/>
      <c r="G119" s="58"/>
      <c r="H119" s="58"/>
      <c r="I119" s="58"/>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row>
    <row r="120" spans="1:49" ht="15.75" customHeight="1" x14ac:dyDescent="0.2">
      <c r="A120" s="58"/>
      <c r="B120" s="58"/>
      <c r="C120" s="58"/>
      <c r="D120" s="58"/>
      <c r="E120" s="58"/>
      <c r="F120" s="58"/>
      <c r="G120" s="58"/>
      <c r="H120" s="58"/>
      <c r="I120" s="58"/>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row>
    <row r="121" spans="1:49" ht="15.75" customHeight="1" x14ac:dyDescent="0.2">
      <c r="A121" s="58"/>
      <c r="B121" s="58"/>
      <c r="C121" s="58"/>
      <c r="D121" s="58"/>
      <c r="E121" s="58"/>
      <c r="F121" s="58"/>
      <c r="G121" s="58"/>
      <c r="H121" s="58"/>
      <c r="I121" s="58"/>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row>
    <row r="122" spans="1:49" ht="15.75" customHeight="1" x14ac:dyDescent="0.2">
      <c r="A122" s="58"/>
      <c r="B122" s="58"/>
      <c r="C122" s="58"/>
      <c r="D122" s="58"/>
      <c r="E122" s="58"/>
      <c r="F122" s="58"/>
      <c r="G122" s="58"/>
      <c r="H122" s="58"/>
      <c r="I122" s="58"/>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row>
    <row r="123" spans="1:49" ht="15.75" customHeight="1" x14ac:dyDescent="0.2">
      <c r="A123" s="58"/>
      <c r="B123" s="58"/>
      <c r="C123" s="58"/>
      <c r="D123" s="58"/>
      <c r="E123" s="58"/>
      <c r="F123" s="58"/>
      <c r="G123" s="58"/>
      <c r="H123" s="58"/>
      <c r="I123" s="58"/>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row>
    <row r="124" spans="1:49" ht="15.75" customHeight="1" x14ac:dyDescent="0.2">
      <c r="A124" s="58"/>
      <c r="B124" s="58"/>
      <c r="C124" s="58"/>
      <c r="D124" s="58"/>
      <c r="E124" s="58"/>
      <c r="F124" s="58"/>
      <c r="G124" s="58"/>
      <c r="H124" s="58"/>
      <c r="I124" s="58"/>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row>
    <row r="125" spans="1:49" ht="15.75" customHeight="1" x14ac:dyDescent="0.2">
      <c r="A125" s="58"/>
      <c r="B125" s="58"/>
      <c r="C125" s="58"/>
      <c r="D125" s="58"/>
      <c r="E125" s="58"/>
      <c r="F125" s="58"/>
      <c r="G125" s="58"/>
      <c r="H125" s="58"/>
      <c r="I125" s="58"/>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row>
    <row r="126" spans="1:49" ht="15.75" customHeight="1" x14ac:dyDescent="0.2">
      <c r="A126" s="58"/>
      <c r="B126" s="58"/>
      <c r="C126" s="58"/>
      <c r="D126" s="58"/>
      <c r="E126" s="58"/>
      <c r="F126" s="58"/>
      <c r="G126" s="58"/>
      <c r="H126" s="58"/>
      <c r="I126" s="58"/>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row>
    <row r="127" spans="1:49" ht="15.75" customHeight="1" x14ac:dyDescent="0.2">
      <c r="A127" s="58"/>
      <c r="B127" s="58"/>
      <c r="C127" s="58"/>
      <c r="D127" s="58"/>
      <c r="E127" s="58"/>
      <c r="F127" s="58"/>
      <c r="G127" s="58"/>
      <c r="H127" s="58"/>
      <c r="I127" s="58"/>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row>
    <row r="128" spans="1:49" ht="15.75" customHeight="1" x14ac:dyDescent="0.2">
      <c r="A128" s="58"/>
      <c r="B128" s="58"/>
      <c r="C128" s="58"/>
      <c r="D128" s="58"/>
      <c r="E128" s="58"/>
      <c r="F128" s="58"/>
      <c r="G128" s="58"/>
      <c r="H128" s="58"/>
      <c r="I128" s="58"/>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row>
    <row r="129" spans="1:49" ht="15.75" customHeight="1" x14ac:dyDescent="0.2">
      <c r="A129" s="58"/>
      <c r="B129" s="58"/>
      <c r="C129" s="58"/>
      <c r="D129" s="58"/>
      <c r="E129" s="58"/>
      <c r="F129" s="58"/>
      <c r="G129" s="58"/>
      <c r="H129" s="58"/>
      <c r="I129" s="58"/>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row>
    <row r="130" spans="1:49" ht="15.75" customHeight="1" x14ac:dyDescent="0.2">
      <c r="A130" s="58"/>
      <c r="B130" s="58"/>
      <c r="C130" s="58"/>
      <c r="D130" s="58"/>
      <c r="E130" s="58"/>
      <c r="F130" s="58"/>
      <c r="G130" s="58"/>
      <c r="H130" s="58"/>
      <c r="I130" s="58"/>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row>
    <row r="131" spans="1:49" ht="15.75" customHeight="1" x14ac:dyDescent="0.2">
      <c r="A131" s="58"/>
      <c r="B131" s="58"/>
      <c r="C131" s="58"/>
      <c r="D131" s="58"/>
      <c r="E131" s="58"/>
      <c r="F131" s="58"/>
      <c r="G131" s="58"/>
      <c r="H131" s="58"/>
      <c r="I131" s="58"/>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row>
    <row r="132" spans="1:49" ht="15.75" customHeight="1" x14ac:dyDescent="0.2">
      <c r="A132" s="58"/>
      <c r="B132" s="58"/>
      <c r="C132" s="58"/>
      <c r="D132" s="58"/>
      <c r="E132" s="58"/>
      <c r="F132" s="58"/>
      <c r="G132" s="58"/>
      <c r="H132" s="58"/>
      <c r="I132" s="58"/>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row>
    <row r="133" spans="1:49" ht="15.75" customHeight="1" x14ac:dyDescent="0.2">
      <c r="A133" s="58"/>
      <c r="B133" s="58"/>
      <c r="C133" s="58"/>
      <c r="D133" s="58"/>
      <c r="E133" s="58"/>
      <c r="F133" s="58"/>
      <c r="G133" s="58"/>
      <c r="H133" s="58"/>
      <c r="I133" s="58"/>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row>
    <row r="134" spans="1:49" ht="15.75" customHeight="1" x14ac:dyDescent="0.2">
      <c r="A134" s="58"/>
      <c r="B134" s="58"/>
      <c r="C134" s="58"/>
      <c r="D134" s="58"/>
      <c r="E134" s="58"/>
      <c r="F134" s="58"/>
      <c r="G134" s="58"/>
      <c r="H134" s="58"/>
      <c r="I134" s="58"/>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row>
    <row r="135" spans="1:49" ht="15.75" customHeight="1" x14ac:dyDescent="0.2">
      <c r="A135" s="58"/>
      <c r="B135" s="58"/>
      <c r="C135" s="58"/>
      <c r="D135" s="58"/>
      <c r="E135" s="58"/>
      <c r="F135" s="58"/>
      <c r="G135" s="58"/>
      <c r="H135" s="58"/>
      <c r="I135" s="58"/>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row>
    <row r="136" spans="1:49" ht="15.75" customHeight="1" x14ac:dyDescent="0.2">
      <c r="A136" s="58"/>
      <c r="B136" s="58"/>
      <c r="C136" s="58"/>
      <c r="D136" s="58"/>
      <c r="E136" s="58"/>
      <c r="F136" s="58"/>
      <c r="G136" s="58"/>
      <c r="H136" s="58"/>
      <c r="I136" s="58"/>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row>
    <row r="137" spans="1:49" ht="15.75" customHeight="1" x14ac:dyDescent="0.2">
      <c r="A137" s="58"/>
      <c r="B137" s="58"/>
      <c r="C137" s="58"/>
      <c r="D137" s="58"/>
      <c r="E137" s="58"/>
      <c r="F137" s="58"/>
      <c r="G137" s="58"/>
      <c r="H137" s="58"/>
      <c r="I137" s="58"/>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row>
    <row r="138" spans="1:49" ht="15.75" customHeight="1" x14ac:dyDescent="0.2">
      <c r="A138" s="58"/>
      <c r="B138" s="58"/>
      <c r="C138" s="58"/>
      <c r="D138" s="58"/>
      <c r="E138" s="58"/>
      <c r="F138" s="58"/>
      <c r="G138" s="58"/>
      <c r="H138" s="58"/>
      <c r="I138" s="58"/>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row>
    <row r="139" spans="1:49" ht="15.75" customHeight="1" x14ac:dyDescent="0.2">
      <c r="A139" s="58"/>
      <c r="B139" s="58"/>
      <c r="C139" s="58"/>
      <c r="D139" s="58"/>
      <c r="E139" s="58"/>
      <c r="F139" s="58"/>
      <c r="G139" s="58"/>
      <c r="H139" s="58"/>
      <c r="I139" s="58"/>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row>
    <row r="140" spans="1:49" ht="15.75" customHeight="1" x14ac:dyDescent="0.2">
      <c r="A140" s="58"/>
      <c r="B140" s="58"/>
      <c r="C140" s="58"/>
      <c r="D140" s="58"/>
      <c r="E140" s="58"/>
      <c r="F140" s="58"/>
      <c r="G140" s="58"/>
      <c r="H140" s="58"/>
      <c r="I140" s="58"/>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row>
    <row r="141" spans="1:49" ht="15.75" customHeight="1" x14ac:dyDescent="0.2">
      <c r="A141" s="58"/>
      <c r="B141" s="58"/>
      <c r="C141" s="58"/>
      <c r="D141" s="58"/>
      <c r="E141" s="58"/>
      <c r="F141" s="58"/>
      <c r="G141" s="58"/>
      <c r="H141" s="58"/>
      <c r="I141" s="58"/>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row>
    <row r="142" spans="1:49" ht="15.75" customHeight="1" x14ac:dyDescent="0.2">
      <c r="A142" s="58"/>
      <c r="B142" s="58"/>
      <c r="C142" s="58"/>
      <c r="D142" s="58"/>
      <c r="E142" s="58"/>
      <c r="F142" s="58"/>
      <c r="G142" s="58"/>
      <c r="H142" s="58"/>
      <c r="I142" s="58"/>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row>
    <row r="143" spans="1:49" ht="15.75" customHeight="1" x14ac:dyDescent="0.2">
      <c r="A143" s="58"/>
      <c r="B143" s="58"/>
      <c r="C143" s="58"/>
      <c r="D143" s="58"/>
      <c r="E143" s="58"/>
      <c r="F143" s="58"/>
      <c r="G143" s="58"/>
      <c r="H143" s="58"/>
      <c r="I143" s="58"/>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row>
    <row r="144" spans="1:49" ht="15.75" customHeight="1" x14ac:dyDescent="0.2">
      <c r="A144" s="58"/>
      <c r="B144" s="58"/>
      <c r="C144" s="58"/>
      <c r="D144" s="58"/>
      <c r="E144" s="58"/>
      <c r="F144" s="58"/>
      <c r="G144" s="58"/>
      <c r="H144" s="58"/>
      <c r="I144" s="58"/>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row>
    <row r="145" spans="1:49" ht="15.75" customHeight="1" x14ac:dyDescent="0.2">
      <c r="A145" s="58"/>
      <c r="B145" s="58"/>
      <c r="C145" s="58"/>
      <c r="D145" s="58"/>
      <c r="E145" s="58"/>
      <c r="F145" s="58"/>
      <c r="G145" s="58"/>
      <c r="H145" s="58"/>
      <c r="I145" s="58"/>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row>
    <row r="146" spans="1:49" ht="15.75" customHeight="1" x14ac:dyDescent="0.2">
      <c r="A146" s="58"/>
      <c r="B146" s="58"/>
      <c r="C146" s="58"/>
      <c r="D146" s="58"/>
      <c r="E146" s="58"/>
      <c r="F146" s="58"/>
      <c r="G146" s="58"/>
      <c r="H146" s="58"/>
      <c r="I146" s="58"/>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row>
    <row r="147" spans="1:49" ht="15.75" customHeight="1" x14ac:dyDescent="0.2">
      <c r="A147" s="58"/>
      <c r="B147" s="58"/>
      <c r="C147" s="58"/>
      <c r="D147" s="58"/>
      <c r="E147" s="58"/>
      <c r="F147" s="58"/>
      <c r="G147" s="58"/>
      <c r="H147" s="58"/>
      <c r="I147" s="58"/>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row>
    <row r="148" spans="1:49" ht="15.75" customHeight="1" x14ac:dyDescent="0.2">
      <c r="A148" s="58"/>
      <c r="B148" s="58"/>
      <c r="C148" s="58"/>
      <c r="D148" s="58"/>
      <c r="E148" s="58"/>
      <c r="F148" s="58"/>
      <c r="G148" s="58"/>
      <c r="H148" s="58"/>
      <c r="I148" s="58"/>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row>
    <row r="149" spans="1:49" ht="15.75" customHeight="1" x14ac:dyDescent="0.2">
      <c r="A149" s="58"/>
      <c r="B149" s="58"/>
      <c r="C149" s="58"/>
      <c r="D149" s="58"/>
      <c r="E149" s="58"/>
      <c r="F149" s="58"/>
      <c r="G149" s="58"/>
      <c r="H149" s="58"/>
      <c r="I149" s="58"/>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row>
    <row r="150" spans="1:49" ht="15.75" customHeight="1" x14ac:dyDescent="0.2">
      <c r="A150" s="58"/>
      <c r="B150" s="58"/>
      <c r="C150" s="58"/>
      <c r="D150" s="58"/>
      <c r="E150" s="58"/>
      <c r="F150" s="58"/>
      <c r="G150" s="58"/>
      <c r="H150" s="58"/>
      <c r="I150" s="58"/>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row>
    <row r="151" spans="1:49" ht="15.75" customHeight="1" x14ac:dyDescent="0.2">
      <c r="A151" s="58"/>
      <c r="B151" s="58"/>
      <c r="C151" s="58"/>
      <c r="D151" s="58"/>
      <c r="E151" s="58"/>
      <c r="F151" s="58"/>
      <c r="G151" s="58"/>
      <c r="H151" s="58"/>
      <c r="I151" s="58"/>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row>
    <row r="152" spans="1:49" ht="15.75" customHeight="1" x14ac:dyDescent="0.2">
      <c r="A152" s="58"/>
      <c r="B152" s="58"/>
      <c r="C152" s="58"/>
      <c r="D152" s="58"/>
      <c r="E152" s="58"/>
      <c r="F152" s="58"/>
      <c r="G152" s="58"/>
      <c r="H152" s="58"/>
      <c r="I152" s="58"/>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row>
    <row r="153" spans="1:49" ht="15.75" customHeight="1" x14ac:dyDescent="0.2">
      <c r="A153" s="58"/>
      <c r="B153" s="58"/>
      <c r="C153" s="58"/>
      <c r="D153" s="58"/>
      <c r="E153" s="58"/>
      <c r="F153" s="58"/>
      <c r="G153" s="58"/>
      <c r="H153" s="58"/>
      <c r="I153" s="58"/>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row>
    <row r="154" spans="1:49" ht="15.75" customHeight="1" x14ac:dyDescent="0.2">
      <c r="A154" s="58"/>
      <c r="B154" s="58"/>
      <c r="C154" s="58"/>
      <c r="D154" s="58"/>
      <c r="E154" s="58"/>
      <c r="F154" s="58"/>
      <c r="G154" s="58"/>
      <c r="H154" s="58"/>
      <c r="I154" s="58"/>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row>
    <row r="155" spans="1:49" ht="15.75" customHeight="1" x14ac:dyDescent="0.2">
      <c r="A155" s="58"/>
      <c r="B155" s="58"/>
      <c r="C155" s="58"/>
      <c r="D155" s="58"/>
      <c r="E155" s="58"/>
      <c r="F155" s="58"/>
      <c r="G155" s="58"/>
      <c r="H155" s="58"/>
      <c r="I155" s="58"/>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row>
    <row r="156" spans="1:49" ht="15.75" customHeight="1" x14ac:dyDescent="0.2">
      <c r="A156" s="58"/>
      <c r="B156" s="58"/>
      <c r="C156" s="58"/>
      <c r="D156" s="58"/>
      <c r="E156" s="58"/>
      <c r="F156" s="58"/>
      <c r="G156" s="58"/>
      <c r="H156" s="58"/>
      <c r="I156" s="58"/>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row>
    <row r="157" spans="1:49" ht="15.75" customHeight="1" x14ac:dyDescent="0.2">
      <c r="A157" s="58"/>
      <c r="B157" s="58"/>
      <c r="C157" s="58"/>
      <c r="D157" s="58"/>
      <c r="E157" s="58"/>
      <c r="F157" s="58"/>
      <c r="G157" s="58"/>
      <c r="H157" s="58"/>
      <c r="I157" s="58"/>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row>
    <row r="158" spans="1:49" ht="15.75" customHeight="1" x14ac:dyDescent="0.2">
      <c r="A158" s="58"/>
      <c r="B158" s="58"/>
      <c r="C158" s="58"/>
      <c r="D158" s="58"/>
      <c r="E158" s="58"/>
      <c r="F158" s="58"/>
      <c r="G158" s="58"/>
      <c r="H158" s="58"/>
      <c r="I158" s="58"/>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row>
    <row r="159" spans="1:49" ht="15.75" customHeight="1" x14ac:dyDescent="0.2">
      <c r="A159" s="58"/>
      <c r="B159" s="58"/>
      <c r="C159" s="58"/>
      <c r="D159" s="58"/>
      <c r="E159" s="58"/>
      <c r="F159" s="58"/>
      <c r="G159" s="58"/>
      <c r="H159" s="58"/>
      <c r="I159" s="58"/>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row>
    <row r="160" spans="1:49" ht="15.75" customHeight="1" x14ac:dyDescent="0.2">
      <c r="A160" s="58"/>
      <c r="B160" s="58"/>
      <c r="C160" s="58"/>
      <c r="D160" s="58"/>
      <c r="E160" s="58"/>
      <c r="F160" s="58"/>
      <c r="G160" s="58"/>
      <c r="H160" s="58"/>
      <c r="I160" s="58"/>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row>
    <row r="161" spans="1:49" ht="15.75" customHeight="1" x14ac:dyDescent="0.2">
      <c r="A161" s="58"/>
      <c r="B161" s="58"/>
      <c r="C161" s="58"/>
      <c r="D161" s="58"/>
      <c r="E161" s="58"/>
      <c r="F161" s="58"/>
      <c r="G161" s="58"/>
      <c r="H161" s="58"/>
      <c r="I161" s="58"/>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row>
    <row r="162" spans="1:49" ht="15.75" customHeight="1" x14ac:dyDescent="0.2">
      <c r="A162" s="58"/>
      <c r="B162" s="58"/>
      <c r="C162" s="58"/>
      <c r="D162" s="58"/>
      <c r="E162" s="58"/>
      <c r="F162" s="58"/>
      <c r="G162" s="58"/>
      <c r="H162" s="58"/>
      <c r="I162" s="58"/>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row>
    <row r="163" spans="1:49" ht="15.75" customHeight="1" x14ac:dyDescent="0.2">
      <c r="A163" s="58"/>
      <c r="B163" s="58"/>
      <c r="C163" s="58"/>
      <c r="D163" s="58"/>
      <c r="E163" s="58"/>
      <c r="F163" s="58"/>
      <c r="G163" s="58"/>
      <c r="H163" s="58"/>
      <c r="I163" s="58"/>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row>
    <row r="164" spans="1:49" ht="15.75" customHeight="1" x14ac:dyDescent="0.2">
      <c r="A164" s="58"/>
      <c r="B164" s="58"/>
      <c r="C164" s="58"/>
      <c r="D164" s="58"/>
      <c r="E164" s="58"/>
      <c r="F164" s="58"/>
      <c r="G164" s="58"/>
      <c r="H164" s="58"/>
      <c r="I164" s="58"/>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row>
    <row r="165" spans="1:49" ht="15.75" customHeight="1" x14ac:dyDescent="0.2">
      <c r="A165" s="58"/>
      <c r="B165" s="58"/>
      <c r="C165" s="58"/>
      <c r="D165" s="58"/>
      <c r="E165" s="58"/>
      <c r="F165" s="58"/>
      <c r="G165" s="58"/>
      <c r="H165" s="58"/>
      <c r="I165" s="58"/>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row>
    <row r="166" spans="1:49" ht="15.75" customHeight="1" x14ac:dyDescent="0.2">
      <c r="A166" s="58"/>
      <c r="B166" s="58"/>
      <c r="C166" s="58"/>
      <c r="D166" s="58"/>
      <c r="E166" s="58"/>
      <c r="F166" s="58"/>
      <c r="G166" s="58"/>
      <c r="H166" s="58"/>
      <c r="I166" s="58"/>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row>
    <row r="167" spans="1:49" ht="15.75" customHeight="1" x14ac:dyDescent="0.2">
      <c r="A167" s="58"/>
      <c r="B167" s="58"/>
      <c r="C167" s="58"/>
      <c r="D167" s="58"/>
      <c r="E167" s="58"/>
      <c r="F167" s="58"/>
      <c r="G167" s="58"/>
      <c r="H167" s="58"/>
      <c r="I167" s="58"/>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row>
    <row r="168" spans="1:49" ht="15.75" customHeight="1" x14ac:dyDescent="0.2">
      <c r="A168" s="58"/>
      <c r="B168" s="58"/>
      <c r="C168" s="58"/>
      <c r="D168" s="58"/>
      <c r="E168" s="58"/>
      <c r="F168" s="58"/>
      <c r="G168" s="58"/>
      <c r="H168" s="58"/>
      <c r="I168" s="58"/>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row>
    <row r="169" spans="1:49" ht="15.75" customHeight="1" x14ac:dyDescent="0.2">
      <c r="A169" s="58"/>
      <c r="B169" s="58"/>
      <c r="C169" s="58"/>
      <c r="D169" s="58"/>
      <c r="E169" s="58"/>
      <c r="F169" s="58"/>
      <c r="G169" s="58"/>
      <c r="H169" s="58"/>
      <c r="I169" s="58"/>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row>
    <row r="170" spans="1:49" ht="15.75" customHeight="1" x14ac:dyDescent="0.2">
      <c r="A170" s="58"/>
      <c r="B170" s="58"/>
      <c r="C170" s="58"/>
      <c r="D170" s="58"/>
      <c r="E170" s="58"/>
      <c r="F170" s="58"/>
      <c r="G170" s="58"/>
      <c r="H170" s="58"/>
      <c r="I170" s="58"/>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row>
    <row r="171" spans="1:49" ht="15.75" customHeight="1" x14ac:dyDescent="0.2">
      <c r="A171" s="58"/>
      <c r="B171" s="58"/>
      <c r="C171" s="58"/>
      <c r="D171" s="58"/>
      <c r="E171" s="58"/>
      <c r="F171" s="58"/>
      <c r="G171" s="58"/>
      <c r="H171" s="58"/>
      <c r="I171" s="58"/>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row>
    <row r="172" spans="1:49" ht="15.75" customHeight="1" x14ac:dyDescent="0.2">
      <c r="A172" s="58"/>
      <c r="B172" s="58"/>
      <c r="C172" s="58"/>
      <c r="D172" s="58"/>
      <c r="E172" s="58"/>
      <c r="F172" s="58"/>
      <c r="G172" s="58"/>
      <c r="H172" s="58"/>
      <c r="I172" s="58"/>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row>
    <row r="173" spans="1:49" ht="15.75" customHeight="1" x14ac:dyDescent="0.2">
      <c r="A173" s="58"/>
      <c r="B173" s="58"/>
      <c r="C173" s="58"/>
      <c r="D173" s="58"/>
      <c r="E173" s="58"/>
      <c r="F173" s="58"/>
      <c r="G173" s="58"/>
      <c r="H173" s="58"/>
      <c r="I173" s="58"/>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row>
    <row r="174" spans="1:49" ht="15.75" customHeight="1" x14ac:dyDescent="0.2">
      <c r="A174" s="58"/>
      <c r="B174" s="58"/>
      <c r="C174" s="58"/>
      <c r="D174" s="58"/>
      <c r="E174" s="58"/>
      <c r="F174" s="58"/>
      <c r="G174" s="58"/>
      <c r="H174" s="58"/>
      <c r="I174" s="58"/>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row>
    <row r="175" spans="1:49" ht="15.75" customHeight="1" x14ac:dyDescent="0.2">
      <c r="A175" s="58"/>
      <c r="B175" s="58"/>
      <c r="C175" s="58"/>
      <c r="D175" s="58"/>
      <c r="E175" s="58"/>
      <c r="F175" s="58"/>
      <c r="G175" s="58"/>
      <c r="H175" s="58"/>
      <c r="I175" s="58"/>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row>
    <row r="176" spans="1:49" ht="15.75" customHeight="1" x14ac:dyDescent="0.2">
      <c r="A176" s="58"/>
      <c r="B176" s="58"/>
      <c r="C176" s="58"/>
      <c r="D176" s="58"/>
      <c r="E176" s="58"/>
      <c r="F176" s="58"/>
      <c r="G176" s="58"/>
      <c r="H176" s="58"/>
      <c r="I176" s="58"/>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row>
    <row r="177" spans="1:49" ht="15.75" customHeight="1" x14ac:dyDescent="0.2">
      <c r="A177" s="58"/>
      <c r="B177" s="58"/>
      <c r="C177" s="58"/>
      <c r="D177" s="58"/>
      <c r="E177" s="58"/>
      <c r="F177" s="58"/>
      <c r="G177" s="58"/>
      <c r="H177" s="58"/>
      <c r="I177" s="58"/>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row>
    <row r="178" spans="1:49" ht="15.75" customHeight="1" x14ac:dyDescent="0.2">
      <c r="A178" s="58"/>
      <c r="B178" s="58"/>
      <c r="C178" s="58"/>
      <c r="D178" s="58"/>
      <c r="E178" s="58"/>
      <c r="F178" s="58"/>
      <c r="G178" s="58"/>
      <c r="H178" s="58"/>
      <c r="I178" s="58"/>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row>
    <row r="179" spans="1:49" ht="15.75" customHeight="1" x14ac:dyDescent="0.2">
      <c r="A179" s="58"/>
      <c r="B179" s="58"/>
      <c r="C179" s="58"/>
      <c r="D179" s="58"/>
      <c r="E179" s="58"/>
      <c r="F179" s="58"/>
      <c r="G179" s="58"/>
      <c r="H179" s="58"/>
      <c r="I179" s="58"/>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row>
    <row r="180" spans="1:49" ht="15.75" customHeight="1" x14ac:dyDescent="0.2">
      <c r="A180" s="58"/>
      <c r="B180" s="58"/>
      <c r="C180" s="58"/>
      <c r="D180" s="58"/>
      <c r="E180" s="58"/>
      <c r="F180" s="58"/>
      <c r="G180" s="58"/>
      <c r="H180" s="58"/>
      <c r="I180" s="58"/>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row>
    <row r="181" spans="1:49" ht="15.75" customHeight="1" x14ac:dyDescent="0.2">
      <c r="A181" s="58"/>
      <c r="B181" s="58"/>
      <c r="C181" s="58"/>
      <c r="D181" s="58"/>
      <c r="E181" s="58"/>
      <c r="F181" s="58"/>
      <c r="G181" s="58"/>
      <c r="H181" s="58"/>
      <c r="I181" s="58"/>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row>
    <row r="182" spans="1:49" ht="15.75" customHeight="1" x14ac:dyDescent="0.2">
      <c r="A182" s="58"/>
      <c r="B182" s="58"/>
      <c r="C182" s="58"/>
      <c r="D182" s="58"/>
      <c r="E182" s="58"/>
      <c r="F182" s="58"/>
      <c r="G182" s="58"/>
      <c r="H182" s="58"/>
      <c r="I182" s="58"/>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row>
    <row r="183" spans="1:49" ht="15.75" customHeight="1" x14ac:dyDescent="0.2">
      <c r="A183" s="58"/>
      <c r="B183" s="58"/>
      <c r="C183" s="58"/>
      <c r="D183" s="58"/>
      <c r="E183" s="58"/>
      <c r="F183" s="58"/>
      <c r="G183" s="58"/>
      <c r="H183" s="58"/>
      <c r="I183" s="58"/>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row>
    <row r="184" spans="1:49" ht="15.75" customHeight="1" x14ac:dyDescent="0.2">
      <c r="A184" s="58"/>
      <c r="B184" s="58"/>
      <c r="C184" s="58"/>
      <c r="D184" s="58"/>
      <c r="E184" s="58"/>
      <c r="F184" s="58"/>
      <c r="G184" s="58"/>
      <c r="H184" s="58"/>
      <c r="I184" s="58"/>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row>
    <row r="185" spans="1:49" ht="15.75" customHeight="1" x14ac:dyDescent="0.2">
      <c r="A185" s="58"/>
      <c r="B185" s="58"/>
      <c r="C185" s="58"/>
      <c r="D185" s="58"/>
      <c r="E185" s="58"/>
      <c r="F185" s="58"/>
      <c r="G185" s="58"/>
      <c r="H185" s="58"/>
      <c r="I185" s="58"/>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row>
    <row r="186" spans="1:49" ht="15.75" customHeight="1" x14ac:dyDescent="0.2">
      <c r="A186" s="58"/>
      <c r="B186" s="58"/>
      <c r="C186" s="58"/>
      <c r="D186" s="58"/>
      <c r="E186" s="58"/>
      <c r="F186" s="58"/>
      <c r="G186" s="58"/>
      <c r="H186" s="58"/>
      <c r="I186" s="58"/>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row>
    <row r="187" spans="1:49" ht="15.75" customHeight="1" x14ac:dyDescent="0.2">
      <c r="A187" s="58"/>
      <c r="B187" s="58"/>
      <c r="C187" s="58"/>
      <c r="D187" s="58"/>
      <c r="E187" s="58"/>
      <c r="F187" s="58"/>
      <c r="G187" s="58"/>
      <c r="H187" s="58"/>
      <c r="I187" s="58"/>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row>
    <row r="188" spans="1:49" ht="15.75" customHeight="1" x14ac:dyDescent="0.2">
      <c r="A188" s="58"/>
      <c r="B188" s="58"/>
      <c r="C188" s="58"/>
      <c r="D188" s="58"/>
      <c r="E188" s="58"/>
      <c r="F188" s="58"/>
      <c r="G188" s="58"/>
      <c r="H188" s="58"/>
      <c r="I188" s="58"/>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row>
    <row r="189" spans="1:49" ht="15.75" customHeight="1" x14ac:dyDescent="0.2">
      <c r="A189" s="58"/>
      <c r="B189" s="58"/>
      <c r="C189" s="58"/>
      <c r="D189" s="58"/>
      <c r="E189" s="58"/>
      <c r="F189" s="58"/>
      <c r="G189" s="58"/>
      <c r="H189" s="58"/>
      <c r="I189" s="58"/>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row>
    <row r="190" spans="1:49" ht="15.75" customHeight="1" x14ac:dyDescent="0.2">
      <c r="A190" s="58"/>
      <c r="B190" s="58"/>
      <c r="C190" s="58"/>
      <c r="D190" s="58"/>
      <c r="E190" s="58"/>
      <c r="F190" s="58"/>
      <c r="G190" s="58"/>
      <c r="H190" s="58"/>
      <c r="I190" s="58"/>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row>
    <row r="191" spans="1:49" ht="15.75" customHeight="1" x14ac:dyDescent="0.2">
      <c r="A191" s="58"/>
      <c r="B191" s="58"/>
      <c r="C191" s="58"/>
      <c r="D191" s="58"/>
      <c r="E191" s="58"/>
      <c r="F191" s="58"/>
      <c r="G191" s="58"/>
      <c r="H191" s="58"/>
      <c r="I191" s="58"/>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row>
    <row r="192" spans="1:49" ht="15.75" customHeight="1" x14ac:dyDescent="0.2">
      <c r="A192" s="58"/>
      <c r="B192" s="58"/>
      <c r="C192" s="58"/>
      <c r="D192" s="58"/>
      <c r="E192" s="58"/>
      <c r="F192" s="58"/>
      <c r="G192" s="58"/>
      <c r="H192" s="58"/>
      <c r="I192" s="58"/>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row>
    <row r="193" spans="1:49" ht="15.75" customHeight="1" x14ac:dyDescent="0.2">
      <c r="A193" s="58"/>
      <c r="B193" s="58"/>
      <c r="C193" s="58"/>
      <c r="D193" s="58"/>
      <c r="E193" s="58"/>
      <c r="F193" s="58"/>
      <c r="G193" s="58"/>
      <c r="H193" s="58"/>
      <c r="I193" s="58"/>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row>
    <row r="194" spans="1:49" ht="15.75" customHeight="1" x14ac:dyDescent="0.2">
      <c r="A194" s="58"/>
      <c r="B194" s="58"/>
      <c r="C194" s="58"/>
      <c r="D194" s="58"/>
      <c r="E194" s="58"/>
      <c r="F194" s="58"/>
      <c r="G194" s="58"/>
      <c r="H194" s="58"/>
      <c r="I194" s="58"/>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row>
    <row r="195" spans="1:49" ht="15.75" customHeight="1" x14ac:dyDescent="0.2">
      <c r="A195" s="58"/>
      <c r="B195" s="58"/>
      <c r="C195" s="58"/>
      <c r="D195" s="58"/>
      <c r="E195" s="58"/>
      <c r="F195" s="58"/>
      <c r="G195" s="58"/>
      <c r="H195" s="58"/>
      <c r="I195" s="58"/>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row>
    <row r="196" spans="1:49" ht="15.75" customHeight="1" x14ac:dyDescent="0.2">
      <c r="A196" s="58"/>
      <c r="B196" s="58"/>
      <c r="C196" s="58"/>
      <c r="D196" s="58"/>
      <c r="E196" s="58"/>
      <c r="F196" s="58"/>
      <c r="G196" s="58"/>
      <c r="H196" s="58"/>
      <c r="I196" s="58"/>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row>
    <row r="197" spans="1:49" ht="15.75" customHeight="1" x14ac:dyDescent="0.2">
      <c r="A197" s="58"/>
      <c r="B197" s="58"/>
      <c r="C197" s="58"/>
      <c r="D197" s="58"/>
      <c r="E197" s="58"/>
      <c r="F197" s="58"/>
      <c r="G197" s="58"/>
      <c r="H197" s="58"/>
      <c r="I197" s="58"/>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row>
    <row r="198" spans="1:49" ht="15.75" customHeight="1" x14ac:dyDescent="0.2">
      <c r="A198" s="58"/>
      <c r="B198" s="58"/>
      <c r="C198" s="58"/>
      <c r="D198" s="58"/>
      <c r="E198" s="58"/>
      <c r="F198" s="58"/>
      <c r="G198" s="58"/>
      <c r="H198" s="58"/>
      <c r="I198" s="58"/>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row>
    <row r="199" spans="1:49" ht="15.75" customHeight="1" x14ac:dyDescent="0.2">
      <c r="A199" s="58"/>
      <c r="B199" s="58"/>
      <c r="C199" s="58"/>
      <c r="D199" s="58"/>
      <c r="E199" s="58"/>
      <c r="F199" s="58"/>
      <c r="G199" s="58"/>
      <c r="H199" s="58"/>
      <c r="I199" s="58"/>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row>
    <row r="200" spans="1:49" ht="15.75" customHeight="1" x14ac:dyDescent="0.2">
      <c r="A200" s="58"/>
      <c r="B200" s="58"/>
      <c r="C200" s="58"/>
      <c r="D200" s="58"/>
      <c r="E200" s="58"/>
      <c r="F200" s="58"/>
      <c r="G200" s="58"/>
      <c r="H200" s="58"/>
      <c r="I200" s="58"/>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row>
    <row r="201" spans="1:49" ht="15.75" customHeight="1" x14ac:dyDescent="0.2">
      <c r="A201" s="58"/>
      <c r="B201" s="58"/>
      <c r="C201" s="58"/>
      <c r="D201" s="58"/>
      <c r="E201" s="58"/>
      <c r="F201" s="58"/>
      <c r="G201" s="58"/>
      <c r="H201" s="58"/>
      <c r="I201" s="58"/>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row>
    <row r="202" spans="1:49" ht="15.75" customHeight="1" x14ac:dyDescent="0.2">
      <c r="A202" s="58"/>
      <c r="B202" s="58"/>
      <c r="C202" s="58"/>
      <c r="D202" s="58"/>
      <c r="E202" s="58"/>
      <c r="F202" s="58"/>
      <c r="G202" s="58"/>
      <c r="H202" s="58"/>
      <c r="I202" s="58"/>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row>
    <row r="203" spans="1:49" ht="15.75" customHeight="1" x14ac:dyDescent="0.2">
      <c r="A203" s="58"/>
      <c r="B203" s="58"/>
      <c r="C203" s="58"/>
      <c r="D203" s="58"/>
      <c r="E203" s="58"/>
      <c r="F203" s="58"/>
      <c r="G203" s="58"/>
      <c r="H203" s="58"/>
      <c r="I203" s="58"/>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row>
    <row r="204" spans="1:49" ht="15.75" customHeight="1" x14ac:dyDescent="0.2">
      <c r="A204" s="58"/>
      <c r="B204" s="58"/>
      <c r="C204" s="58"/>
      <c r="D204" s="58"/>
      <c r="E204" s="58"/>
      <c r="F204" s="58"/>
      <c r="G204" s="58"/>
      <c r="H204" s="58"/>
      <c r="I204" s="58"/>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row>
    <row r="205" spans="1:49" ht="15.75" customHeight="1" x14ac:dyDescent="0.2">
      <c r="A205" s="58"/>
      <c r="B205" s="58"/>
      <c r="C205" s="58"/>
      <c r="D205" s="58"/>
      <c r="E205" s="58"/>
      <c r="F205" s="58"/>
      <c r="G205" s="58"/>
      <c r="H205" s="58"/>
      <c r="I205" s="58"/>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row>
    <row r="206" spans="1:49" ht="15.75" customHeight="1" x14ac:dyDescent="0.2">
      <c r="A206" s="58"/>
      <c r="B206" s="58"/>
      <c r="C206" s="58"/>
      <c r="D206" s="58"/>
      <c r="E206" s="58"/>
      <c r="F206" s="58"/>
      <c r="G206" s="58"/>
      <c r="H206" s="58"/>
      <c r="I206" s="58"/>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row>
    <row r="207" spans="1:49" ht="15.75" customHeight="1" x14ac:dyDescent="0.2">
      <c r="A207" s="58"/>
      <c r="B207" s="58"/>
      <c r="C207" s="58"/>
      <c r="D207" s="58"/>
      <c r="E207" s="58"/>
      <c r="F207" s="58"/>
      <c r="G207" s="58"/>
      <c r="H207" s="58"/>
      <c r="I207" s="58"/>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row>
    <row r="208" spans="1:49" ht="15.75" customHeight="1" x14ac:dyDescent="0.2">
      <c r="A208" s="58"/>
      <c r="B208" s="58"/>
      <c r="C208" s="58"/>
      <c r="D208" s="58"/>
      <c r="E208" s="58"/>
      <c r="F208" s="58"/>
      <c r="G208" s="58"/>
      <c r="H208" s="58"/>
      <c r="I208" s="58"/>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row>
    <row r="209" spans="1:49" ht="15.75" customHeight="1" x14ac:dyDescent="0.2">
      <c r="A209" s="58"/>
      <c r="B209" s="58"/>
      <c r="C209" s="58"/>
      <c r="D209" s="58"/>
      <c r="E209" s="58"/>
      <c r="F209" s="58"/>
      <c r="G209" s="58"/>
      <c r="H209" s="58"/>
      <c r="I209" s="58"/>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row>
    <row r="210" spans="1:49" ht="15.75" customHeight="1" x14ac:dyDescent="0.2">
      <c r="A210" s="58"/>
      <c r="B210" s="58"/>
      <c r="C210" s="58"/>
      <c r="D210" s="58"/>
      <c r="E210" s="58"/>
      <c r="F210" s="58"/>
      <c r="G210" s="58"/>
      <c r="H210" s="58"/>
      <c r="I210" s="58"/>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row>
    <row r="211" spans="1:49" ht="15.75" customHeight="1" x14ac:dyDescent="0.2">
      <c r="A211" s="58"/>
      <c r="B211" s="58"/>
      <c r="C211" s="58"/>
      <c r="D211" s="58"/>
      <c r="E211" s="58"/>
      <c r="F211" s="58"/>
      <c r="G211" s="58"/>
      <c r="H211" s="58"/>
      <c r="I211" s="58"/>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row>
    <row r="212" spans="1:49" ht="15.75" customHeight="1" x14ac:dyDescent="0.2">
      <c r="A212" s="58"/>
      <c r="B212" s="58"/>
      <c r="C212" s="58"/>
      <c r="D212" s="58"/>
      <c r="E212" s="58"/>
      <c r="F212" s="58"/>
      <c r="G212" s="58"/>
      <c r="H212" s="58"/>
      <c r="I212" s="58"/>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row>
    <row r="213" spans="1:49" ht="15.75" customHeight="1" x14ac:dyDescent="0.2">
      <c r="A213" s="58"/>
      <c r="B213" s="58"/>
      <c r="C213" s="58"/>
      <c r="D213" s="58"/>
      <c r="E213" s="58"/>
      <c r="F213" s="58"/>
      <c r="G213" s="58"/>
      <c r="H213" s="58"/>
      <c r="I213" s="58"/>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row>
    <row r="214" spans="1:49" ht="15.75" customHeight="1" x14ac:dyDescent="0.2">
      <c r="A214" s="58"/>
      <c r="B214" s="58"/>
      <c r="C214" s="58"/>
      <c r="D214" s="58"/>
      <c r="E214" s="58"/>
      <c r="F214" s="58"/>
      <c r="G214" s="58"/>
      <c r="H214" s="58"/>
      <c r="I214" s="58"/>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row>
    <row r="215" spans="1:49" ht="15.75" customHeight="1" x14ac:dyDescent="0.2">
      <c r="A215" s="58"/>
      <c r="B215" s="58"/>
      <c r="C215" s="58"/>
      <c r="D215" s="58"/>
      <c r="E215" s="58"/>
      <c r="F215" s="58"/>
      <c r="G215" s="58"/>
      <c r="H215" s="58"/>
      <c r="I215" s="58"/>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row>
    <row r="216" spans="1:49" ht="15.75" customHeight="1" x14ac:dyDescent="0.2">
      <c r="A216" s="58"/>
      <c r="B216" s="58"/>
      <c r="C216" s="58"/>
      <c r="D216" s="58"/>
      <c r="E216" s="58"/>
      <c r="F216" s="58"/>
      <c r="G216" s="58"/>
      <c r="H216" s="58"/>
      <c r="I216" s="58"/>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row>
    <row r="217" spans="1:49" ht="15.75" customHeight="1" x14ac:dyDescent="0.2">
      <c r="A217" s="58"/>
      <c r="B217" s="58"/>
      <c r="C217" s="58"/>
      <c r="D217" s="58"/>
      <c r="E217" s="58"/>
      <c r="F217" s="58"/>
      <c r="G217" s="58"/>
      <c r="H217" s="58"/>
      <c r="I217" s="58"/>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row>
    <row r="218" spans="1:49" ht="15.75" customHeight="1" x14ac:dyDescent="0.2">
      <c r="A218" s="58"/>
      <c r="B218" s="58"/>
      <c r="C218" s="58"/>
      <c r="D218" s="58"/>
      <c r="E218" s="58"/>
      <c r="F218" s="58"/>
      <c r="G218" s="58"/>
      <c r="H218" s="58"/>
      <c r="I218" s="58"/>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row>
    <row r="219" spans="1:49" ht="15.75" customHeight="1" x14ac:dyDescent="0.2">
      <c r="A219" s="58"/>
      <c r="B219" s="58"/>
      <c r="C219" s="58"/>
      <c r="D219" s="58"/>
      <c r="E219" s="58"/>
      <c r="F219" s="58"/>
      <c r="G219" s="58"/>
      <c r="H219" s="58"/>
      <c r="I219" s="58"/>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row>
    <row r="220" spans="1:49" ht="15.75" customHeight="1" x14ac:dyDescent="0.2">
      <c r="A220" s="58"/>
      <c r="B220" s="58"/>
      <c r="C220" s="58"/>
      <c r="D220" s="58"/>
      <c r="E220" s="58"/>
      <c r="F220" s="58"/>
      <c r="G220" s="58"/>
      <c r="H220" s="58"/>
      <c r="I220" s="58"/>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row>
    <row r="221" spans="1:49" ht="15.75" customHeight="1" x14ac:dyDescent="0.2">
      <c r="A221" s="58"/>
      <c r="B221" s="58"/>
      <c r="C221" s="58"/>
      <c r="D221" s="58"/>
      <c r="E221" s="58"/>
      <c r="F221" s="58"/>
      <c r="G221" s="58"/>
      <c r="H221" s="58"/>
      <c r="I221" s="58"/>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row>
    <row r="222" spans="1:49" ht="15.75" customHeight="1" x14ac:dyDescent="0.2">
      <c r="A222" s="58"/>
      <c r="B222" s="58"/>
      <c r="C222" s="58"/>
      <c r="D222" s="58"/>
      <c r="E222" s="58"/>
      <c r="F222" s="58"/>
      <c r="G222" s="58"/>
      <c r="H222" s="58"/>
      <c r="I222" s="58"/>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row>
    <row r="223" spans="1:49" ht="15.75" customHeight="1" x14ac:dyDescent="0.2">
      <c r="A223" s="58"/>
      <c r="B223" s="58"/>
      <c r="C223" s="58"/>
      <c r="D223" s="58"/>
      <c r="E223" s="58"/>
      <c r="F223" s="58"/>
      <c r="G223" s="58"/>
      <c r="H223" s="58"/>
      <c r="I223" s="58"/>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row>
    <row r="224" spans="1:49" ht="15.75" customHeight="1" x14ac:dyDescent="0.2">
      <c r="A224" s="58"/>
      <c r="B224" s="58"/>
      <c r="C224" s="58"/>
      <c r="D224" s="58"/>
      <c r="E224" s="58"/>
      <c r="F224" s="58"/>
      <c r="G224" s="58"/>
      <c r="H224" s="58"/>
      <c r="I224" s="58"/>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row>
    <row r="225" spans="1:49" ht="15.75" customHeight="1" x14ac:dyDescent="0.2">
      <c r="A225" s="58"/>
      <c r="B225" s="58"/>
      <c r="C225" s="58"/>
      <c r="D225" s="58"/>
      <c r="E225" s="58"/>
      <c r="F225" s="58"/>
      <c r="G225" s="58"/>
      <c r="H225" s="58"/>
      <c r="I225" s="58"/>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row>
    <row r="226" spans="1:49" ht="15.75" customHeight="1" x14ac:dyDescent="0.2">
      <c r="A226" s="58"/>
      <c r="B226" s="58"/>
      <c r="C226" s="58"/>
      <c r="D226" s="58"/>
      <c r="E226" s="58"/>
      <c r="F226" s="58"/>
      <c r="G226" s="58"/>
      <c r="H226" s="58"/>
      <c r="I226" s="58"/>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row>
    <row r="227" spans="1:49" ht="15.75" customHeight="1" x14ac:dyDescent="0.2">
      <c r="A227" s="58"/>
      <c r="B227" s="58"/>
      <c r="C227" s="58"/>
      <c r="D227" s="58"/>
      <c r="E227" s="58"/>
      <c r="F227" s="58"/>
      <c r="G227" s="58"/>
      <c r="H227" s="58"/>
      <c r="I227" s="58"/>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row>
    <row r="228" spans="1:49" ht="15.75" customHeight="1" x14ac:dyDescent="0.2">
      <c r="A228" s="58"/>
      <c r="B228" s="58"/>
      <c r="C228" s="58"/>
      <c r="D228" s="58"/>
      <c r="E228" s="58"/>
      <c r="F228" s="58"/>
      <c r="G228" s="58"/>
      <c r="H228" s="58"/>
      <c r="I228" s="58"/>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row>
    <row r="229" spans="1:49" ht="15.75" customHeight="1" x14ac:dyDescent="0.2">
      <c r="A229" s="58"/>
      <c r="B229" s="58"/>
      <c r="C229" s="58"/>
      <c r="D229" s="58"/>
      <c r="E229" s="58"/>
      <c r="F229" s="58"/>
      <c r="G229" s="58"/>
      <c r="H229" s="58"/>
      <c r="I229" s="58"/>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row>
    <row r="230" spans="1:49" ht="15.75" customHeight="1" x14ac:dyDescent="0.2">
      <c r="A230" s="58"/>
      <c r="B230" s="58"/>
      <c r="C230" s="58"/>
      <c r="D230" s="58"/>
      <c r="E230" s="58"/>
      <c r="F230" s="58"/>
      <c r="G230" s="58"/>
      <c r="H230" s="58"/>
      <c r="I230" s="58"/>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row>
    <row r="231" spans="1:49" ht="15.75" customHeight="1" x14ac:dyDescent="0.2">
      <c r="A231" s="58"/>
      <c r="B231" s="58"/>
      <c r="C231" s="58"/>
      <c r="D231" s="58"/>
      <c r="E231" s="58"/>
      <c r="F231" s="58"/>
      <c r="G231" s="58"/>
      <c r="H231" s="58"/>
      <c r="I231" s="58"/>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row>
    <row r="232" spans="1:49" ht="15.75" customHeight="1" x14ac:dyDescent="0.2">
      <c r="A232" s="58"/>
      <c r="B232" s="58"/>
      <c r="C232" s="58"/>
      <c r="D232" s="58"/>
      <c r="E232" s="58"/>
      <c r="F232" s="58"/>
      <c r="G232" s="58"/>
      <c r="H232" s="58"/>
      <c r="I232" s="58"/>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row>
    <row r="233" spans="1:49" ht="15.75" customHeight="1" x14ac:dyDescent="0.2">
      <c r="A233" s="58"/>
      <c r="B233" s="58"/>
      <c r="C233" s="58"/>
      <c r="D233" s="58"/>
      <c r="E233" s="58"/>
      <c r="F233" s="58"/>
      <c r="G233" s="58"/>
      <c r="H233" s="58"/>
      <c r="I233" s="58"/>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row>
    <row r="234" spans="1:49" ht="15.75" customHeight="1" x14ac:dyDescent="0.2">
      <c r="A234" s="58"/>
      <c r="B234" s="58"/>
      <c r="C234" s="58"/>
      <c r="D234" s="58"/>
      <c r="E234" s="58"/>
      <c r="F234" s="58"/>
      <c r="G234" s="58"/>
      <c r="H234" s="58"/>
      <c r="I234" s="58"/>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row>
    <row r="235" spans="1:49" ht="15.75" customHeight="1" x14ac:dyDescent="0.2">
      <c r="A235" s="58"/>
      <c r="B235" s="58"/>
      <c r="C235" s="58"/>
      <c r="D235" s="58"/>
      <c r="E235" s="58"/>
      <c r="F235" s="58"/>
      <c r="G235" s="58"/>
      <c r="H235" s="58"/>
      <c r="I235" s="58"/>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row>
    <row r="236" spans="1:49" ht="15.75" customHeight="1" x14ac:dyDescent="0.2">
      <c r="A236" s="58"/>
      <c r="B236" s="58"/>
      <c r="C236" s="58"/>
      <c r="D236" s="58"/>
      <c r="E236" s="58"/>
      <c r="F236" s="58"/>
      <c r="G236" s="58"/>
      <c r="H236" s="58"/>
      <c r="I236" s="58"/>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row>
    <row r="237" spans="1:49" ht="15.75" customHeight="1" x14ac:dyDescent="0.2">
      <c r="A237" s="58"/>
      <c r="B237" s="58"/>
      <c r="C237" s="58"/>
      <c r="D237" s="58"/>
      <c r="E237" s="58"/>
      <c r="F237" s="58"/>
      <c r="G237" s="58"/>
      <c r="H237" s="58"/>
      <c r="I237" s="58"/>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row>
    <row r="238" spans="1:49" ht="15.75" customHeight="1" x14ac:dyDescent="0.2">
      <c r="A238" s="58"/>
      <c r="B238" s="58"/>
      <c r="C238" s="58"/>
      <c r="D238" s="58"/>
      <c r="E238" s="58"/>
      <c r="F238" s="58"/>
      <c r="G238" s="58"/>
      <c r="H238" s="58"/>
      <c r="I238" s="58"/>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row>
    <row r="239" spans="1:49" ht="15.75" customHeight="1" x14ac:dyDescent="0.2">
      <c r="A239" s="58"/>
      <c r="B239" s="58"/>
      <c r="C239" s="58"/>
      <c r="D239" s="58"/>
      <c r="E239" s="58"/>
      <c r="F239" s="58"/>
      <c r="G239" s="58"/>
      <c r="H239" s="58"/>
      <c r="I239" s="58"/>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row>
    <row r="240" spans="1:49" ht="15.75" customHeight="1" x14ac:dyDescent="0.2">
      <c r="A240" s="58"/>
      <c r="B240" s="58"/>
      <c r="C240" s="58"/>
      <c r="D240" s="58"/>
      <c r="E240" s="58"/>
      <c r="F240" s="58"/>
      <c r="G240" s="58"/>
      <c r="H240" s="58"/>
      <c r="I240" s="58"/>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row>
    <row r="241" spans="1:49" ht="15.75" customHeight="1" x14ac:dyDescent="0.2">
      <c r="A241" s="58"/>
      <c r="B241" s="58"/>
      <c r="C241" s="58"/>
      <c r="D241" s="58"/>
      <c r="E241" s="58"/>
      <c r="F241" s="58"/>
      <c r="G241" s="58"/>
      <c r="H241" s="58"/>
      <c r="I241" s="58"/>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row>
    <row r="242" spans="1:49" ht="15.75" customHeight="1" x14ac:dyDescent="0.2">
      <c r="A242" s="58"/>
      <c r="B242" s="58"/>
      <c r="C242" s="58"/>
      <c r="D242" s="58"/>
      <c r="E242" s="58"/>
      <c r="F242" s="58"/>
      <c r="G242" s="58"/>
      <c r="H242" s="58"/>
      <c r="I242" s="58"/>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row>
    <row r="243" spans="1:49" ht="15.75" customHeight="1" x14ac:dyDescent="0.2">
      <c r="A243" s="58"/>
      <c r="B243" s="58"/>
      <c r="C243" s="58"/>
      <c r="D243" s="58"/>
      <c r="E243" s="58"/>
      <c r="F243" s="58"/>
      <c r="G243" s="58"/>
      <c r="H243" s="58"/>
      <c r="I243" s="58"/>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row>
    <row r="244" spans="1:49" ht="15.75" customHeight="1" x14ac:dyDescent="0.2">
      <c r="A244" s="58"/>
      <c r="B244" s="58"/>
      <c r="C244" s="58"/>
      <c r="D244" s="58"/>
      <c r="E244" s="58"/>
      <c r="F244" s="58"/>
      <c r="G244" s="58"/>
      <c r="H244" s="58"/>
      <c r="I244" s="58"/>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row>
    <row r="245" spans="1:49" ht="15.75" customHeight="1" x14ac:dyDescent="0.2">
      <c r="A245" s="58"/>
      <c r="B245" s="58"/>
      <c r="C245" s="58"/>
      <c r="D245" s="58"/>
      <c r="E245" s="58"/>
      <c r="F245" s="58"/>
      <c r="G245" s="58"/>
      <c r="H245" s="58"/>
      <c r="I245" s="58"/>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row>
    <row r="246" spans="1:49" ht="15.75" customHeight="1" x14ac:dyDescent="0.2">
      <c r="A246" s="58"/>
      <c r="B246" s="58"/>
      <c r="C246" s="58"/>
      <c r="D246" s="58"/>
      <c r="E246" s="58"/>
      <c r="F246" s="58"/>
      <c r="G246" s="58"/>
      <c r="H246" s="58"/>
      <c r="I246" s="58"/>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row>
    <row r="247" spans="1:49" ht="15.75" customHeight="1" x14ac:dyDescent="0.2">
      <c r="A247" s="58"/>
      <c r="B247" s="58"/>
      <c r="C247" s="58"/>
      <c r="D247" s="58"/>
      <c r="E247" s="58"/>
      <c r="F247" s="58"/>
      <c r="G247" s="58"/>
      <c r="H247" s="58"/>
      <c r="I247" s="58"/>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row>
    <row r="248" spans="1:49" ht="15.75" customHeight="1" x14ac:dyDescent="0.2">
      <c r="A248" s="58"/>
      <c r="B248" s="58"/>
      <c r="C248" s="58"/>
      <c r="D248" s="58"/>
      <c r="E248" s="58"/>
      <c r="F248" s="58"/>
      <c r="G248" s="58"/>
      <c r="H248" s="58"/>
      <c r="I248" s="58"/>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row>
    <row r="249" spans="1:49" ht="15.75" customHeight="1" x14ac:dyDescent="0.2">
      <c r="A249" s="58"/>
      <c r="B249" s="58"/>
      <c r="C249" s="58"/>
      <c r="D249" s="58"/>
      <c r="E249" s="58"/>
      <c r="F249" s="58"/>
      <c r="G249" s="58"/>
      <c r="H249" s="58"/>
      <c r="I249" s="58"/>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row>
    <row r="250" spans="1:49" ht="15.75" customHeight="1" x14ac:dyDescent="0.2">
      <c r="A250" s="58"/>
      <c r="B250" s="58"/>
      <c r="C250" s="58"/>
      <c r="D250" s="58"/>
      <c r="E250" s="58"/>
      <c r="F250" s="58"/>
      <c r="G250" s="58"/>
      <c r="H250" s="58"/>
      <c r="I250" s="58"/>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row>
    <row r="251" spans="1:49" ht="15.75" customHeight="1" x14ac:dyDescent="0.2">
      <c r="A251" s="58"/>
      <c r="B251" s="58"/>
      <c r="C251" s="58"/>
      <c r="D251" s="58"/>
      <c r="E251" s="58"/>
      <c r="F251" s="58"/>
      <c r="G251" s="58"/>
      <c r="H251" s="58"/>
      <c r="I251" s="58"/>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row>
    <row r="252" spans="1:49" ht="15.75" customHeight="1" x14ac:dyDescent="0.2">
      <c r="A252" s="58"/>
      <c r="B252" s="58"/>
      <c r="C252" s="58"/>
      <c r="D252" s="58"/>
      <c r="E252" s="58"/>
      <c r="F252" s="58"/>
      <c r="G252" s="58"/>
      <c r="H252" s="58"/>
      <c r="I252" s="58"/>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row>
    <row r="253" spans="1:49" ht="15.75" customHeight="1" x14ac:dyDescent="0.2">
      <c r="A253" s="58"/>
      <c r="B253" s="58"/>
      <c r="C253" s="58"/>
      <c r="D253" s="58"/>
      <c r="E253" s="58"/>
      <c r="F253" s="58"/>
      <c r="G253" s="58"/>
      <c r="H253" s="58"/>
      <c r="I253" s="58"/>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row>
    <row r="254" spans="1:49" ht="15.75" customHeight="1" x14ac:dyDescent="0.2">
      <c r="A254" s="58"/>
      <c r="B254" s="58"/>
      <c r="C254" s="58"/>
      <c r="D254" s="58"/>
      <c r="E254" s="58"/>
      <c r="F254" s="58"/>
      <c r="G254" s="58"/>
      <c r="H254" s="58"/>
      <c r="I254" s="58"/>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row>
    <row r="255" spans="1:49" ht="15.75" customHeight="1" x14ac:dyDescent="0.2">
      <c r="A255" s="58"/>
      <c r="B255" s="58"/>
      <c r="C255" s="58"/>
      <c r="D255" s="58"/>
      <c r="E255" s="58"/>
      <c r="F255" s="58"/>
      <c r="G255" s="58"/>
      <c r="H255" s="58"/>
      <c r="I255" s="58"/>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row>
    <row r="256" spans="1:49" ht="15.75" customHeight="1" x14ac:dyDescent="0.2">
      <c r="A256" s="58"/>
      <c r="B256" s="58"/>
      <c r="C256" s="58"/>
      <c r="D256" s="58"/>
      <c r="E256" s="58"/>
      <c r="F256" s="58"/>
      <c r="G256" s="58"/>
      <c r="H256" s="58"/>
      <c r="I256" s="58"/>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row>
    <row r="257" spans="1:49" ht="15.75" customHeight="1" x14ac:dyDescent="0.2">
      <c r="A257" s="58"/>
      <c r="B257" s="58"/>
      <c r="C257" s="58"/>
      <c r="D257" s="58"/>
      <c r="E257" s="58"/>
      <c r="F257" s="58"/>
      <c r="G257" s="58"/>
      <c r="H257" s="58"/>
      <c r="I257" s="58"/>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row>
    <row r="258" spans="1:49" ht="15.75" customHeight="1" x14ac:dyDescent="0.2">
      <c r="A258" s="58"/>
      <c r="B258" s="58"/>
      <c r="C258" s="58"/>
      <c r="D258" s="58"/>
      <c r="E258" s="58"/>
      <c r="F258" s="58"/>
      <c r="G258" s="58"/>
      <c r="H258" s="58"/>
      <c r="I258" s="58"/>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row>
    <row r="259" spans="1:49" ht="15.75" customHeight="1" x14ac:dyDescent="0.2">
      <c r="A259" s="58"/>
      <c r="B259" s="58"/>
      <c r="C259" s="58"/>
      <c r="D259" s="58"/>
      <c r="E259" s="58"/>
      <c r="F259" s="58"/>
      <c r="G259" s="58"/>
      <c r="H259" s="58"/>
      <c r="I259" s="58"/>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row>
    <row r="260" spans="1:49" ht="15.75" customHeight="1" x14ac:dyDescent="0.2">
      <c r="A260" s="58"/>
      <c r="B260" s="58"/>
      <c r="C260" s="58"/>
      <c r="D260" s="58"/>
      <c r="E260" s="58"/>
      <c r="F260" s="58"/>
      <c r="G260" s="58"/>
      <c r="H260" s="58"/>
      <c r="I260" s="58"/>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row>
    <row r="261" spans="1:49" ht="15.75" customHeight="1" x14ac:dyDescent="0.2">
      <c r="A261" s="58"/>
      <c r="B261" s="58"/>
      <c r="C261" s="58"/>
      <c r="D261" s="58"/>
      <c r="E261" s="58"/>
      <c r="F261" s="58"/>
      <c r="G261" s="58"/>
      <c r="H261" s="58"/>
      <c r="I261" s="58"/>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row>
    <row r="262" spans="1:49" ht="15.75" customHeight="1" x14ac:dyDescent="0.2">
      <c r="A262" s="58"/>
      <c r="B262" s="58"/>
      <c r="C262" s="58"/>
      <c r="D262" s="58"/>
      <c r="E262" s="58"/>
      <c r="F262" s="58"/>
      <c r="G262" s="58"/>
      <c r="H262" s="58"/>
      <c r="I262" s="58"/>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row>
    <row r="263" spans="1:49" ht="15.75" customHeight="1" x14ac:dyDescent="0.2">
      <c r="A263" s="58"/>
      <c r="B263" s="58"/>
      <c r="C263" s="58"/>
      <c r="D263" s="58"/>
      <c r="E263" s="58"/>
      <c r="F263" s="58"/>
      <c r="G263" s="58"/>
      <c r="H263" s="58"/>
      <c r="I263" s="58"/>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row>
    <row r="264" spans="1:49" ht="15.75" customHeight="1" x14ac:dyDescent="0.2">
      <c r="A264" s="58"/>
      <c r="B264" s="58"/>
      <c r="C264" s="58"/>
      <c r="D264" s="58"/>
      <c r="E264" s="58"/>
      <c r="F264" s="58"/>
      <c r="G264" s="58"/>
      <c r="H264" s="58"/>
      <c r="I264" s="58"/>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row>
    <row r="265" spans="1:49" ht="15.75" customHeight="1" x14ac:dyDescent="0.2">
      <c r="A265" s="58"/>
      <c r="B265" s="58"/>
      <c r="C265" s="58"/>
      <c r="D265" s="58"/>
      <c r="E265" s="58"/>
      <c r="F265" s="58"/>
      <c r="G265" s="58"/>
      <c r="H265" s="58"/>
      <c r="I265" s="58"/>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row>
    <row r="266" spans="1:49" ht="15.75" customHeight="1" x14ac:dyDescent="0.2">
      <c r="A266" s="58"/>
      <c r="B266" s="58"/>
      <c r="C266" s="58"/>
      <c r="D266" s="58"/>
      <c r="E266" s="58"/>
      <c r="F266" s="58"/>
      <c r="G266" s="58"/>
      <c r="H266" s="58"/>
      <c r="I266" s="58"/>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row>
    <row r="267" spans="1:49" ht="15.75" customHeight="1" x14ac:dyDescent="0.2">
      <c r="A267" s="58"/>
      <c r="B267" s="58"/>
      <c r="C267" s="58"/>
      <c r="D267" s="58"/>
      <c r="E267" s="58"/>
      <c r="F267" s="58"/>
      <c r="G267" s="58"/>
      <c r="H267" s="58"/>
      <c r="I267" s="58"/>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row>
    <row r="268" spans="1:49" ht="15.75" customHeight="1" x14ac:dyDescent="0.2">
      <c r="A268" s="58"/>
      <c r="B268" s="58"/>
      <c r="C268" s="58"/>
      <c r="D268" s="58"/>
      <c r="E268" s="58"/>
      <c r="F268" s="58"/>
      <c r="G268" s="58"/>
      <c r="H268" s="58"/>
      <c r="I268" s="58"/>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row>
    <row r="269" spans="1:49" ht="15.75" customHeight="1" x14ac:dyDescent="0.2">
      <c r="A269" s="58"/>
      <c r="B269" s="58"/>
      <c r="C269" s="58"/>
      <c r="D269" s="58"/>
      <c r="E269" s="58"/>
      <c r="F269" s="58"/>
      <c r="G269" s="58"/>
      <c r="H269" s="58"/>
      <c r="I269" s="58"/>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row>
    <row r="270" spans="1:49" ht="15.75" customHeight="1" x14ac:dyDescent="0.2">
      <c r="A270" s="58"/>
      <c r="B270" s="58"/>
      <c r="C270" s="58"/>
      <c r="D270" s="58"/>
      <c r="E270" s="58"/>
      <c r="F270" s="58"/>
      <c r="G270" s="58"/>
      <c r="H270" s="58"/>
      <c r="I270" s="58"/>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row>
    <row r="271" spans="1:49" ht="15.75" customHeight="1" x14ac:dyDescent="0.2">
      <c r="A271" s="58"/>
      <c r="B271" s="58"/>
      <c r="C271" s="58"/>
      <c r="D271" s="58"/>
      <c r="E271" s="58"/>
      <c r="F271" s="58"/>
      <c r="G271" s="58"/>
      <c r="H271" s="58"/>
      <c r="I271" s="58"/>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row>
    <row r="272" spans="1:49" ht="15.75" customHeight="1" x14ac:dyDescent="0.2">
      <c r="A272" s="58"/>
      <c r="B272" s="58"/>
      <c r="C272" s="58"/>
      <c r="D272" s="58"/>
      <c r="E272" s="58"/>
      <c r="F272" s="58"/>
      <c r="G272" s="58"/>
      <c r="H272" s="58"/>
      <c r="I272" s="58"/>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row>
    <row r="273" spans="1:49" ht="15.75" customHeight="1" x14ac:dyDescent="0.2">
      <c r="A273" s="58"/>
      <c r="B273" s="58"/>
      <c r="C273" s="58"/>
      <c r="D273" s="58"/>
      <c r="E273" s="58"/>
      <c r="F273" s="58"/>
      <c r="G273" s="58"/>
      <c r="H273" s="58"/>
      <c r="I273" s="58"/>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row>
    <row r="274" spans="1:49" ht="15.75" customHeight="1" x14ac:dyDescent="0.2">
      <c r="A274" s="58"/>
      <c r="B274" s="58"/>
      <c r="C274" s="58"/>
      <c r="D274" s="58"/>
      <c r="E274" s="58"/>
      <c r="F274" s="58"/>
      <c r="G274" s="58"/>
      <c r="H274" s="58"/>
      <c r="I274" s="58"/>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row>
    <row r="275" spans="1:49" ht="15.75" customHeight="1" x14ac:dyDescent="0.2">
      <c r="A275" s="58"/>
      <c r="B275" s="58"/>
      <c r="C275" s="58"/>
      <c r="D275" s="58"/>
      <c r="E275" s="58"/>
      <c r="F275" s="58"/>
      <c r="G275" s="58"/>
      <c r="H275" s="58"/>
      <c r="I275" s="58"/>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row>
    <row r="276" spans="1:49" ht="15.75" customHeight="1" x14ac:dyDescent="0.2">
      <c r="A276" s="58"/>
      <c r="B276" s="58"/>
      <c r="C276" s="58"/>
      <c r="D276" s="58"/>
      <c r="E276" s="58"/>
      <c r="F276" s="58"/>
      <c r="G276" s="58"/>
      <c r="H276" s="58"/>
      <c r="I276" s="58"/>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row>
    <row r="277" spans="1:49" ht="15.75" customHeight="1" x14ac:dyDescent="0.2">
      <c r="A277" s="58"/>
      <c r="B277" s="58"/>
      <c r="C277" s="58"/>
      <c r="D277" s="58"/>
      <c r="E277" s="58"/>
      <c r="F277" s="58"/>
      <c r="G277" s="58"/>
      <c r="H277" s="58"/>
      <c r="I277" s="58"/>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row>
    <row r="278" spans="1:49" ht="15.75" customHeight="1" x14ac:dyDescent="0.2">
      <c r="A278" s="58"/>
      <c r="B278" s="58"/>
      <c r="C278" s="58"/>
      <c r="D278" s="58"/>
      <c r="E278" s="58"/>
      <c r="F278" s="58"/>
      <c r="G278" s="58"/>
      <c r="H278" s="58"/>
      <c r="I278" s="58"/>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row>
    <row r="279" spans="1:49" ht="15.75" customHeight="1" x14ac:dyDescent="0.2">
      <c r="A279" s="58"/>
      <c r="B279" s="58"/>
      <c r="C279" s="58"/>
      <c r="D279" s="58"/>
      <c r="E279" s="58"/>
      <c r="F279" s="58"/>
      <c r="G279" s="58"/>
      <c r="H279" s="58"/>
      <c r="I279" s="58"/>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row>
    <row r="280" spans="1:49" ht="15.75" customHeight="1" x14ac:dyDescent="0.2">
      <c r="A280" s="58"/>
      <c r="B280" s="58"/>
      <c r="C280" s="58"/>
      <c r="D280" s="58"/>
      <c r="E280" s="58"/>
      <c r="F280" s="58"/>
      <c r="G280" s="58"/>
      <c r="H280" s="58"/>
      <c r="I280" s="58"/>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row>
    <row r="281" spans="1:49" ht="15.75" customHeight="1" x14ac:dyDescent="0.2">
      <c r="A281" s="58"/>
      <c r="B281" s="58"/>
      <c r="C281" s="58"/>
      <c r="D281" s="58"/>
      <c r="E281" s="58"/>
      <c r="F281" s="58"/>
      <c r="G281" s="58"/>
      <c r="H281" s="58"/>
      <c r="I281" s="58"/>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row>
    <row r="282" spans="1:49" ht="15.75" customHeight="1" x14ac:dyDescent="0.2">
      <c r="A282" s="58"/>
      <c r="B282" s="58"/>
      <c r="C282" s="58"/>
      <c r="D282" s="58"/>
      <c r="E282" s="58"/>
      <c r="F282" s="58"/>
      <c r="G282" s="58"/>
      <c r="H282" s="58"/>
      <c r="I282" s="58"/>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row>
    <row r="283" spans="1:49" ht="15.75" customHeight="1" x14ac:dyDescent="0.2">
      <c r="A283" s="58"/>
      <c r="B283" s="58"/>
      <c r="C283" s="58"/>
      <c r="D283" s="58"/>
      <c r="E283" s="58"/>
      <c r="F283" s="58"/>
      <c r="G283" s="58"/>
      <c r="H283" s="58"/>
      <c r="I283" s="58"/>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row>
    <row r="284" spans="1:49" ht="15.75" customHeight="1" x14ac:dyDescent="0.2">
      <c r="A284" s="58"/>
      <c r="B284" s="58"/>
      <c r="C284" s="58"/>
      <c r="D284" s="58"/>
      <c r="E284" s="58"/>
      <c r="F284" s="58"/>
      <c r="G284" s="58"/>
      <c r="H284" s="58"/>
      <c r="I284" s="58"/>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row>
    <row r="285" spans="1:49" ht="15.75" customHeight="1" x14ac:dyDescent="0.2">
      <c r="A285" s="58"/>
      <c r="B285" s="58"/>
      <c r="C285" s="58"/>
      <c r="D285" s="58"/>
      <c r="E285" s="58"/>
      <c r="F285" s="58"/>
      <c r="G285" s="58"/>
      <c r="H285" s="58"/>
      <c r="I285" s="58"/>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row>
    <row r="286" spans="1:49" ht="15.75" customHeight="1" x14ac:dyDescent="0.2">
      <c r="A286" s="58"/>
      <c r="B286" s="58"/>
      <c r="C286" s="58"/>
      <c r="D286" s="58"/>
      <c r="E286" s="58"/>
      <c r="F286" s="58"/>
      <c r="G286" s="58"/>
      <c r="H286" s="58"/>
      <c r="I286" s="58"/>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row>
    <row r="287" spans="1:49" ht="15.75" customHeight="1" x14ac:dyDescent="0.2">
      <c r="A287" s="58"/>
      <c r="B287" s="58"/>
      <c r="C287" s="58"/>
      <c r="D287" s="58"/>
      <c r="E287" s="58"/>
      <c r="F287" s="58"/>
      <c r="G287" s="58"/>
      <c r="H287" s="58"/>
      <c r="I287" s="58"/>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row>
    <row r="288" spans="1:49" ht="15.75" customHeight="1" x14ac:dyDescent="0.2">
      <c r="A288" s="58"/>
      <c r="B288" s="58"/>
      <c r="C288" s="58"/>
      <c r="D288" s="58"/>
      <c r="E288" s="58"/>
      <c r="F288" s="58"/>
      <c r="G288" s="58"/>
      <c r="H288" s="58"/>
      <c r="I288" s="58"/>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row>
    <row r="289" spans="1:49" ht="15.75" customHeight="1" x14ac:dyDescent="0.2">
      <c r="A289" s="58"/>
      <c r="B289" s="58"/>
      <c r="C289" s="58"/>
      <c r="D289" s="58"/>
      <c r="E289" s="58"/>
      <c r="F289" s="58"/>
      <c r="G289" s="58"/>
      <c r="H289" s="58"/>
      <c r="I289" s="58"/>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row>
    <row r="290" spans="1:49" ht="15.75" customHeight="1" x14ac:dyDescent="0.2">
      <c r="A290" s="58"/>
      <c r="B290" s="58"/>
      <c r="C290" s="58"/>
      <c r="D290" s="58"/>
      <c r="E290" s="58"/>
      <c r="F290" s="58"/>
      <c r="G290" s="58"/>
      <c r="H290" s="58"/>
      <c r="I290" s="58"/>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row>
    <row r="291" spans="1:49" ht="15.75" customHeight="1" x14ac:dyDescent="0.2">
      <c r="A291" s="58"/>
      <c r="B291" s="58"/>
      <c r="C291" s="58"/>
      <c r="D291" s="58"/>
      <c r="E291" s="58"/>
      <c r="F291" s="58"/>
      <c r="G291" s="58"/>
      <c r="H291" s="58"/>
      <c r="I291" s="58"/>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row>
    <row r="292" spans="1:49" ht="15.75" customHeight="1" x14ac:dyDescent="0.2">
      <c r="A292" s="58"/>
      <c r="B292" s="58"/>
      <c r="C292" s="58"/>
      <c r="D292" s="58"/>
      <c r="E292" s="58"/>
      <c r="F292" s="58"/>
      <c r="G292" s="58"/>
      <c r="H292" s="58"/>
      <c r="I292" s="58"/>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row>
    <row r="293" spans="1:49" ht="15.75" customHeight="1" x14ac:dyDescent="0.2">
      <c r="A293" s="58"/>
      <c r="B293" s="58"/>
      <c r="C293" s="58"/>
      <c r="D293" s="58"/>
      <c r="E293" s="58"/>
      <c r="F293" s="58"/>
      <c r="G293" s="58"/>
      <c r="H293" s="58"/>
      <c r="I293" s="58"/>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row>
    <row r="294" spans="1:49" ht="15.75" customHeight="1" x14ac:dyDescent="0.2">
      <c r="A294" s="58"/>
      <c r="B294" s="58"/>
      <c r="C294" s="58"/>
      <c r="D294" s="58"/>
      <c r="E294" s="58"/>
      <c r="F294" s="58"/>
      <c r="G294" s="58"/>
      <c r="H294" s="58"/>
      <c r="I294" s="58"/>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row>
    <row r="295" spans="1:49" ht="15.75" customHeight="1" x14ac:dyDescent="0.2">
      <c r="A295" s="58"/>
      <c r="B295" s="58"/>
      <c r="C295" s="58"/>
      <c r="D295" s="58"/>
      <c r="E295" s="58"/>
      <c r="F295" s="58"/>
      <c r="G295" s="58"/>
      <c r="H295" s="58"/>
      <c r="I295" s="58"/>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row>
    <row r="296" spans="1:49" ht="15.75" customHeight="1" x14ac:dyDescent="0.2">
      <c r="A296" s="58"/>
      <c r="B296" s="58"/>
      <c r="C296" s="58"/>
      <c r="D296" s="58"/>
      <c r="E296" s="58"/>
      <c r="F296" s="58"/>
      <c r="G296" s="58"/>
      <c r="H296" s="58"/>
      <c r="I296" s="58"/>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row>
    <row r="297" spans="1:49" ht="15.75" customHeight="1" x14ac:dyDescent="0.2">
      <c r="A297" s="58"/>
      <c r="B297" s="58"/>
      <c r="C297" s="58"/>
      <c r="D297" s="58"/>
      <c r="E297" s="58"/>
      <c r="F297" s="58"/>
      <c r="G297" s="58"/>
      <c r="H297" s="58"/>
      <c r="I297" s="58"/>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row>
    <row r="298" spans="1:49" ht="15.75" customHeight="1" x14ac:dyDescent="0.2">
      <c r="A298" s="58"/>
      <c r="B298" s="58"/>
      <c r="C298" s="58"/>
      <c r="D298" s="58"/>
      <c r="E298" s="58"/>
      <c r="F298" s="58"/>
      <c r="G298" s="58"/>
      <c r="H298" s="58"/>
      <c r="I298" s="58"/>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row>
    <row r="299" spans="1:49" ht="15.75" customHeight="1" x14ac:dyDescent="0.2">
      <c r="A299" s="58"/>
      <c r="B299" s="58"/>
      <c r="C299" s="58"/>
      <c r="D299" s="58"/>
      <c r="E299" s="58"/>
      <c r="F299" s="58"/>
      <c r="G299" s="58"/>
      <c r="H299" s="58"/>
      <c r="I299" s="58"/>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row>
    <row r="300" spans="1:49" ht="15.75" customHeight="1" x14ac:dyDescent="0.2">
      <c r="A300" s="58"/>
      <c r="B300" s="58"/>
      <c r="C300" s="58"/>
      <c r="D300" s="58"/>
      <c r="E300" s="58"/>
      <c r="F300" s="58"/>
      <c r="G300" s="58"/>
      <c r="H300" s="58"/>
      <c r="I300" s="58"/>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row>
    <row r="301" spans="1:49" ht="15.75" customHeight="1" x14ac:dyDescent="0.2">
      <c r="A301" s="58"/>
      <c r="B301" s="58"/>
      <c r="C301" s="58"/>
      <c r="D301" s="58"/>
      <c r="E301" s="58"/>
      <c r="F301" s="58"/>
      <c r="G301" s="58"/>
      <c r="H301" s="58"/>
      <c r="I301" s="58"/>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row>
    <row r="302" spans="1:49" ht="15.75" customHeight="1" x14ac:dyDescent="0.2">
      <c r="A302" s="58"/>
      <c r="B302" s="58"/>
      <c r="C302" s="58"/>
      <c r="D302" s="58"/>
      <c r="E302" s="58"/>
      <c r="F302" s="58"/>
      <c r="G302" s="58"/>
      <c r="H302" s="58"/>
      <c r="I302" s="58"/>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row>
    <row r="303" spans="1:49" ht="15.75" customHeight="1" x14ac:dyDescent="0.2">
      <c r="A303" s="58"/>
      <c r="B303" s="58"/>
      <c r="C303" s="58"/>
      <c r="D303" s="58"/>
      <c r="E303" s="58"/>
      <c r="F303" s="58"/>
      <c r="G303" s="58"/>
      <c r="H303" s="58"/>
      <c r="I303" s="58"/>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row>
    <row r="304" spans="1:49" ht="15.75" customHeight="1" x14ac:dyDescent="0.2">
      <c r="A304" s="58"/>
      <c r="B304" s="58"/>
      <c r="C304" s="58"/>
      <c r="D304" s="58"/>
      <c r="E304" s="58"/>
      <c r="F304" s="58"/>
      <c r="G304" s="58"/>
      <c r="H304" s="58"/>
      <c r="I304" s="58"/>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row>
    <row r="305" spans="1:49" ht="15.75" customHeight="1" x14ac:dyDescent="0.2">
      <c r="A305" s="58"/>
      <c r="B305" s="58"/>
      <c r="C305" s="58"/>
      <c r="D305" s="58"/>
      <c r="E305" s="58"/>
      <c r="F305" s="58"/>
      <c r="G305" s="58"/>
      <c r="H305" s="58"/>
      <c r="I305" s="58"/>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row>
    <row r="306" spans="1:49" ht="15.75" customHeight="1" x14ac:dyDescent="0.2">
      <c r="A306" s="58"/>
      <c r="B306" s="58"/>
      <c r="C306" s="58"/>
      <c r="D306" s="58"/>
      <c r="E306" s="58"/>
      <c r="F306" s="58"/>
      <c r="G306" s="58"/>
      <c r="H306" s="58"/>
      <c r="I306" s="58"/>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row>
    <row r="307" spans="1:49" ht="15.75" customHeight="1" x14ac:dyDescent="0.2">
      <c r="A307" s="58"/>
      <c r="B307" s="58"/>
      <c r="C307" s="58"/>
      <c r="D307" s="58"/>
      <c r="E307" s="58"/>
      <c r="F307" s="58"/>
      <c r="G307" s="58"/>
      <c r="H307" s="58"/>
      <c r="I307" s="58"/>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row>
    <row r="308" spans="1:49" ht="15.75" customHeight="1" x14ac:dyDescent="0.2">
      <c r="A308" s="58"/>
      <c r="B308" s="58"/>
      <c r="C308" s="58"/>
      <c r="D308" s="58"/>
      <c r="E308" s="58"/>
      <c r="F308" s="58"/>
      <c r="G308" s="58"/>
      <c r="H308" s="58"/>
      <c r="I308" s="58"/>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row>
    <row r="309" spans="1:49" ht="15.75" customHeight="1" x14ac:dyDescent="0.2">
      <c r="A309" s="58"/>
      <c r="B309" s="58"/>
      <c r="C309" s="58"/>
      <c r="D309" s="58"/>
      <c r="E309" s="58"/>
      <c r="F309" s="58"/>
      <c r="G309" s="58"/>
      <c r="H309" s="58"/>
      <c r="I309" s="58"/>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row>
    <row r="310" spans="1:49" ht="15.75" customHeight="1" x14ac:dyDescent="0.2">
      <c r="A310" s="58"/>
      <c r="B310" s="58"/>
      <c r="C310" s="58"/>
      <c r="D310" s="58"/>
      <c r="E310" s="58"/>
      <c r="F310" s="58"/>
      <c r="G310" s="58"/>
      <c r="H310" s="58"/>
      <c r="I310" s="58"/>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row>
    <row r="311" spans="1:49" ht="15.75" customHeight="1" x14ac:dyDescent="0.2">
      <c r="A311" s="58"/>
      <c r="B311" s="58"/>
      <c r="C311" s="58"/>
      <c r="D311" s="58"/>
      <c r="E311" s="58"/>
      <c r="F311" s="58"/>
      <c r="G311" s="58"/>
      <c r="H311" s="58"/>
      <c r="I311" s="58"/>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row>
    <row r="312" spans="1:49" ht="15.75" customHeight="1" x14ac:dyDescent="0.2">
      <c r="A312" s="58"/>
      <c r="B312" s="58"/>
      <c r="C312" s="58"/>
      <c r="D312" s="58"/>
      <c r="E312" s="58"/>
      <c r="F312" s="58"/>
      <c r="G312" s="58"/>
      <c r="H312" s="58"/>
      <c r="I312" s="58"/>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row>
    <row r="313" spans="1:49" ht="15.75" customHeight="1" x14ac:dyDescent="0.2">
      <c r="A313" s="58"/>
      <c r="B313" s="58"/>
      <c r="C313" s="58"/>
      <c r="D313" s="58"/>
      <c r="E313" s="58"/>
      <c r="F313" s="58"/>
      <c r="G313" s="58"/>
      <c r="H313" s="58"/>
      <c r="I313" s="58"/>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row>
    <row r="314" spans="1:49" ht="15.75" customHeight="1" x14ac:dyDescent="0.2">
      <c r="A314" s="58"/>
      <c r="B314" s="58"/>
      <c r="C314" s="58"/>
      <c r="D314" s="58"/>
      <c r="E314" s="58"/>
      <c r="F314" s="58"/>
      <c r="G314" s="58"/>
      <c r="H314" s="58"/>
      <c r="I314" s="58"/>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row>
    <row r="315" spans="1:49" ht="15.75" customHeight="1" x14ac:dyDescent="0.2">
      <c r="A315" s="58"/>
      <c r="B315" s="58"/>
      <c r="C315" s="58"/>
      <c r="D315" s="58"/>
      <c r="E315" s="58"/>
      <c r="F315" s="58"/>
      <c r="G315" s="58"/>
      <c r="H315" s="58"/>
      <c r="I315" s="58"/>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row>
    <row r="316" spans="1:49" ht="15.75" customHeight="1" x14ac:dyDescent="0.2">
      <c r="A316" s="58"/>
      <c r="B316" s="58"/>
      <c r="C316" s="58"/>
      <c r="D316" s="58"/>
      <c r="E316" s="58"/>
      <c r="F316" s="58"/>
      <c r="G316" s="58"/>
      <c r="H316" s="58"/>
      <c r="I316" s="58"/>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row>
    <row r="317" spans="1:49" ht="15.75" customHeight="1" x14ac:dyDescent="0.2">
      <c r="A317" s="58"/>
      <c r="B317" s="58"/>
      <c r="C317" s="58"/>
      <c r="D317" s="58"/>
      <c r="E317" s="58"/>
      <c r="F317" s="58"/>
      <c r="G317" s="58"/>
      <c r="H317" s="58"/>
      <c r="I317" s="58"/>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row>
    <row r="318" spans="1:49" ht="15.75" customHeight="1" x14ac:dyDescent="0.2">
      <c r="A318" s="58"/>
      <c r="B318" s="58"/>
      <c r="C318" s="58"/>
      <c r="D318" s="58"/>
      <c r="E318" s="58"/>
      <c r="F318" s="58"/>
      <c r="G318" s="58"/>
      <c r="H318" s="58"/>
      <c r="I318" s="58"/>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row>
    <row r="319" spans="1:49" ht="15.75" customHeight="1" x14ac:dyDescent="0.2">
      <c r="A319" s="58"/>
      <c r="B319" s="58"/>
      <c r="C319" s="58"/>
      <c r="D319" s="58"/>
      <c r="E319" s="58"/>
      <c r="F319" s="58"/>
      <c r="G319" s="58"/>
      <c r="H319" s="58"/>
      <c r="I319" s="58"/>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row>
    <row r="320" spans="1:49" ht="15.75" customHeight="1" x14ac:dyDescent="0.2">
      <c r="A320" s="58"/>
      <c r="B320" s="58"/>
      <c r="C320" s="58"/>
      <c r="D320" s="58"/>
      <c r="E320" s="58"/>
      <c r="F320" s="58"/>
      <c r="G320" s="58"/>
      <c r="H320" s="58"/>
      <c r="I320" s="58"/>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row>
    <row r="321" spans="1:49" ht="15.75" customHeight="1" x14ac:dyDescent="0.2">
      <c r="A321" s="58"/>
      <c r="B321" s="58"/>
      <c r="C321" s="58"/>
      <c r="D321" s="58"/>
      <c r="E321" s="58"/>
      <c r="F321" s="58"/>
      <c r="G321" s="58"/>
      <c r="H321" s="58"/>
      <c r="I321" s="58"/>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row>
    <row r="322" spans="1:49" ht="15.75" customHeight="1" x14ac:dyDescent="0.2">
      <c r="A322" s="58"/>
      <c r="B322" s="58"/>
      <c r="C322" s="58"/>
      <c r="D322" s="58"/>
      <c r="E322" s="58"/>
      <c r="F322" s="58"/>
      <c r="G322" s="58"/>
      <c r="H322" s="58"/>
      <c r="I322" s="58"/>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row>
    <row r="323" spans="1:49" ht="15.75" customHeight="1" x14ac:dyDescent="0.2">
      <c r="A323" s="58"/>
      <c r="B323" s="58"/>
      <c r="C323" s="58"/>
      <c r="D323" s="58"/>
      <c r="E323" s="58"/>
      <c r="F323" s="58"/>
      <c r="G323" s="58"/>
      <c r="H323" s="58"/>
      <c r="I323" s="58"/>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row>
    <row r="324" spans="1:49" ht="15.75" customHeight="1" x14ac:dyDescent="0.2">
      <c r="A324" s="58"/>
      <c r="B324" s="58"/>
      <c r="C324" s="58"/>
      <c r="D324" s="58"/>
      <c r="E324" s="58"/>
      <c r="F324" s="58"/>
      <c r="G324" s="58"/>
      <c r="H324" s="58"/>
      <c r="I324" s="58"/>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row>
    <row r="325" spans="1:49" ht="15.75" customHeight="1" x14ac:dyDescent="0.2">
      <c r="A325" s="58"/>
      <c r="B325" s="58"/>
      <c r="C325" s="58"/>
      <c r="D325" s="58"/>
      <c r="E325" s="58"/>
      <c r="F325" s="58"/>
      <c r="G325" s="58"/>
      <c r="H325" s="58"/>
      <c r="I325" s="58"/>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row>
    <row r="326" spans="1:49" ht="15.75" customHeight="1" x14ac:dyDescent="0.2">
      <c r="A326" s="58"/>
      <c r="B326" s="58"/>
      <c r="C326" s="58"/>
      <c r="D326" s="58"/>
      <c r="E326" s="58"/>
      <c r="F326" s="58"/>
      <c r="G326" s="58"/>
      <c r="H326" s="58"/>
      <c r="I326" s="58"/>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row>
    <row r="327" spans="1:49" ht="15.75" customHeight="1" x14ac:dyDescent="0.2">
      <c r="A327" s="58"/>
      <c r="B327" s="58"/>
      <c r="C327" s="58"/>
      <c r="D327" s="58"/>
      <c r="E327" s="58"/>
      <c r="F327" s="58"/>
      <c r="G327" s="58"/>
      <c r="H327" s="58"/>
      <c r="I327" s="58"/>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row>
    <row r="328" spans="1:49" ht="15.75" customHeight="1" x14ac:dyDescent="0.2">
      <c r="A328" s="58"/>
      <c r="B328" s="58"/>
      <c r="C328" s="58"/>
      <c r="D328" s="58"/>
      <c r="E328" s="58"/>
      <c r="F328" s="58"/>
      <c r="G328" s="58"/>
      <c r="H328" s="58"/>
      <c r="I328" s="58"/>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row>
    <row r="329" spans="1:49" ht="15.75" customHeight="1" x14ac:dyDescent="0.2">
      <c r="A329" s="58"/>
      <c r="B329" s="58"/>
      <c r="C329" s="58"/>
      <c r="D329" s="58"/>
      <c r="E329" s="58"/>
      <c r="F329" s="58"/>
      <c r="G329" s="58"/>
      <c r="H329" s="58"/>
      <c r="I329" s="58"/>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row>
    <row r="330" spans="1:49" ht="15.75" customHeight="1" x14ac:dyDescent="0.2">
      <c r="A330" s="58"/>
      <c r="B330" s="58"/>
      <c r="C330" s="58"/>
      <c r="D330" s="58"/>
      <c r="E330" s="58"/>
      <c r="F330" s="58"/>
      <c r="G330" s="58"/>
      <c r="H330" s="58"/>
      <c r="I330" s="58"/>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row>
    <row r="331" spans="1:49" ht="15.75" customHeight="1" x14ac:dyDescent="0.2">
      <c r="A331" s="58"/>
      <c r="B331" s="58"/>
      <c r="C331" s="58"/>
      <c r="D331" s="58"/>
      <c r="E331" s="58"/>
      <c r="F331" s="58"/>
      <c r="G331" s="58"/>
      <c r="H331" s="58"/>
      <c r="I331" s="58"/>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row>
    <row r="332" spans="1:49" ht="15.75" customHeight="1" x14ac:dyDescent="0.2">
      <c r="A332" s="58"/>
      <c r="B332" s="58"/>
      <c r="C332" s="58"/>
      <c r="D332" s="58"/>
      <c r="E332" s="58"/>
      <c r="F332" s="58"/>
      <c r="G332" s="58"/>
      <c r="H332" s="58"/>
      <c r="I332" s="58"/>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row>
    <row r="333" spans="1:49" ht="15.75" customHeight="1" x14ac:dyDescent="0.2">
      <c r="A333" s="58"/>
      <c r="B333" s="58"/>
      <c r="C333" s="58"/>
      <c r="D333" s="58"/>
      <c r="E333" s="58"/>
      <c r="F333" s="58"/>
      <c r="G333" s="58"/>
      <c r="H333" s="58"/>
      <c r="I333" s="58"/>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row>
    <row r="334" spans="1:49" ht="15.75" customHeight="1" x14ac:dyDescent="0.2">
      <c r="A334" s="58"/>
      <c r="B334" s="58"/>
      <c r="C334" s="58"/>
      <c r="D334" s="58"/>
      <c r="E334" s="58"/>
      <c r="F334" s="58"/>
      <c r="G334" s="58"/>
      <c r="H334" s="58"/>
      <c r="I334" s="58"/>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row>
    <row r="335" spans="1:49" ht="15.75" customHeight="1" x14ac:dyDescent="0.2">
      <c r="A335" s="58"/>
      <c r="B335" s="58"/>
      <c r="C335" s="58"/>
      <c r="D335" s="58"/>
      <c r="E335" s="58"/>
      <c r="F335" s="58"/>
      <c r="G335" s="58"/>
      <c r="H335" s="58"/>
      <c r="I335" s="58"/>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row>
    <row r="336" spans="1:49" ht="15.75" customHeight="1" x14ac:dyDescent="0.2">
      <c r="A336" s="58"/>
      <c r="B336" s="58"/>
      <c r="C336" s="58"/>
      <c r="D336" s="58"/>
      <c r="E336" s="58"/>
      <c r="F336" s="58"/>
      <c r="G336" s="58"/>
      <c r="H336" s="58"/>
      <c r="I336" s="58"/>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row>
    <row r="337" spans="1:49" ht="15.75" customHeight="1" x14ac:dyDescent="0.2">
      <c r="A337" s="58"/>
      <c r="B337" s="58"/>
      <c r="C337" s="58"/>
      <c r="D337" s="58"/>
      <c r="E337" s="58"/>
      <c r="F337" s="58"/>
      <c r="G337" s="58"/>
      <c r="H337" s="58"/>
      <c r="I337" s="58"/>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row>
    <row r="338" spans="1:49" ht="15.75" customHeight="1" x14ac:dyDescent="0.2">
      <c r="A338" s="58"/>
      <c r="B338" s="58"/>
      <c r="C338" s="58"/>
      <c r="D338" s="58"/>
      <c r="E338" s="58"/>
      <c r="F338" s="58"/>
      <c r="G338" s="58"/>
      <c r="H338" s="58"/>
      <c r="I338" s="58"/>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row>
    <row r="339" spans="1:49" ht="15.75" customHeight="1" x14ac:dyDescent="0.2">
      <c r="A339" s="58"/>
      <c r="B339" s="58"/>
      <c r="C339" s="58"/>
      <c r="D339" s="58"/>
      <c r="E339" s="58"/>
      <c r="F339" s="58"/>
      <c r="G339" s="58"/>
      <c r="H339" s="58"/>
      <c r="I339" s="58"/>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row>
    <row r="340" spans="1:49" ht="15.75" customHeight="1" x14ac:dyDescent="0.2">
      <c r="A340" s="58"/>
      <c r="B340" s="58"/>
      <c r="C340" s="58"/>
      <c r="D340" s="58"/>
      <c r="E340" s="58"/>
      <c r="F340" s="58"/>
      <c r="G340" s="58"/>
      <c r="H340" s="58"/>
      <c r="I340" s="58"/>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row>
    <row r="341" spans="1:49" ht="15.75" customHeight="1" x14ac:dyDescent="0.2">
      <c r="A341" s="58"/>
      <c r="B341" s="58"/>
      <c r="C341" s="58"/>
      <c r="D341" s="58"/>
      <c r="E341" s="58"/>
      <c r="F341" s="58"/>
      <c r="G341" s="58"/>
      <c r="H341" s="58"/>
      <c r="I341" s="58"/>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row>
    <row r="342" spans="1:49" ht="15.75" customHeight="1" x14ac:dyDescent="0.2">
      <c r="A342" s="58"/>
      <c r="B342" s="58"/>
      <c r="C342" s="58"/>
      <c r="D342" s="58"/>
      <c r="E342" s="58"/>
      <c r="F342" s="58"/>
      <c r="G342" s="58"/>
      <c r="H342" s="58"/>
      <c r="I342" s="58"/>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row>
    <row r="343" spans="1:49" ht="15.75" customHeight="1" x14ac:dyDescent="0.2">
      <c r="A343" s="58"/>
      <c r="B343" s="58"/>
      <c r="C343" s="58"/>
      <c r="D343" s="58"/>
      <c r="E343" s="58"/>
      <c r="F343" s="58"/>
      <c r="G343" s="58"/>
      <c r="H343" s="58"/>
      <c r="I343" s="58"/>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row>
    <row r="344" spans="1:49" ht="15.75" customHeight="1" x14ac:dyDescent="0.2">
      <c r="A344" s="58"/>
      <c r="B344" s="58"/>
      <c r="C344" s="58"/>
      <c r="D344" s="58"/>
      <c r="E344" s="58"/>
      <c r="F344" s="58"/>
      <c r="G344" s="58"/>
      <c r="H344" s="58"/>
      <c r="I344" s="58"/>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row>
    <row r="345" spans="1:49" ht="15.75" customHeight="1" x14ac:dyDescent="0.2">
      <c r="A345" s="58"/>
      <c r="B345" s="58"/>
      <c r="C345" s="58"/>
      <c r="D345" s="58"/>
      <c r="E345" s="58"/>
      <c r="F345" s="58"/>
      <c r="G345" s="58"/>
      <c r="H345" s="58"/>
      <c r="I345" s="58"/>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row>
    <row r="346" spans="1:49" ht="15.75" customHeight="1" x14ac:dyDescent="0.2">
      <c r="A346" s="58"/>
      <c r="B346" s="58"/>
      <c r="C346" s="58"/>
      <c r="D346" s="58"/>
      <c r="E346" s="58"/>
      <c r="F346" s="58"/>
      <c r="G346" s="58"/>
      <c r="H346" s="58"/>
      <c r="I346" s="58"/>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row>
    <row r="347" spans="1:49" ht="15.75" customHeight="1" x14ac:dyDescent="0.2">
      <c r="A347" s="58"/>
      <c r="B347" s="58"/>
      <c r="C347" s="58"/>
      <c r="D347" s="58"/>
      <c r="E347" s="58"/>
      <c r="F347" s="58"/>
      <c r="G347" s="58"/>
      <c r="H347" s="58"/>
      <c r="I347" s="58"/>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row>
    <row r="348" spans="1:49" ht="15.75" customHeight="1" x14ac:dyDescent="0.2">
      <c r="A348" s="58"/>
      <c r="B348" s="58"/>
      <c r="C348" s="58"/>
      <c r="D348" s="58"/>
      <c r="E348" s="58"/>
      <c r="F348" s="58"/>
      <c r="G348" s="58"/>
      <c r="H348" s="58"/>
      <c r="I348" s="58"/>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row>
    <row r="349" spans="1:49" ht="15.75" customHeight="1" x14ac:dyDescent="0.2">
      <c r="A349" s="58"/>
      <c r="B349" s="58"/>
      <c r="C349" s="58"/>
      <c r="D349" s="58"/>
      <c r="E349" s="58"/>
      <c r="F349" s="58"/>
      <c r="G349" s="58"/>
      <c r="H349" s="58"/>
      <c r="I349" s="58"/>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row>
    <row r="350" spans="1:49" ht="15.75" customHeight="1" x14ac:dyDescent="0.2">
      <c r="A350" s="58"/>
      <c r="B350" s="58"/>
      <c r="C350" s="58"/>
      <c r="D350" s="58"/>
      <c r="E350" s="58"/>
      <c r="F350" s="58"/>
      <c r="G350" s="58"/>
      <c r="H350" s="58"/>
      <c r="I350" s="58"/>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row>
    <row r="351" spans="1:49" ht="15.75" customHeight="1" x14ac:dyDescent="0.2">
      <c r="A351" s="58"/>
      <c r="B351" s="58"/>
      <c r="C351" s="58"/>
      <c r="D351" s="58"/>
      <c r="E351" s="58"/>
      <c r="F351" s="58"/>
      <c r="G351" s="58"/>
      <c r="H351" s="58"/>
      <c r="I351" s="58"/>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row>
    <row r="352" spans="1:49" ht="15.75" customHeight="1" x14ac:dyDescent="0.2">
      <c r="A352" s="58"/>
      <c r="B352" s="58"/>
      <c r="C352" s="58"/>
      <c r="D352" s="58"/>
      <c r="E352" s="58"/>
      <c r="F352" s="58"/>
      <c r="G352" s="58"/>
      <c r="H352" s="58"/>
      <c r="I352" s="58"/>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row>
    <row r="353" spans="1:49" ht="15.75" customHeight="1" x14ac:dyDescent="0.2">
      <c r="A353" s="58"/>
      <c r="B353" s="58"/>
      <c r="C353" s="58"/>
      <c r="D353" s="58"/>
      <c r="E353" s="58"/>
      <c r="F353" s="58"/>
      <c r="G353" s="58"/>
      <c r="H353" s="58"/>
      <c r="I353" s="58"/>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row>
    <row r="354" spans="1:49" ht="15.75" customHeight="1" x14ac:dyDescent="0.2">
      <c r="A354" s="58"/>
      <c r="B354" s="58"/>
      <c r="C354" s="58"/>
      <c r="D354" s="58"/>
      <c r="E354" s="58"/>
      <c r="F354" s="58"/>
      <c r="G354" s="58"/>
      <c r="H354" s="58"/>
      <c r="I354" s="58"/>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row>
    <row r="355" spans="1:49" ht="15.75" customHeight="1" x14ac:dyDescent="0.2">
      <c r="A355" s="58"/>
      <c r="B355" s="58"/>
      <c r="C355" s="58"/>
      <c r="D355" s="58"/>
      <c r="E355" s="58"/>
      <c r="F355" s="58"/>
      <c r="G355" s="58"/>
      <c r="H355" s="58"/>
      <c r="I355" s="58"/>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row>
    <row r="356" spans="1:49" ht="15.75" customHeight="1" x14ac:dyDescent="0.2">
      <c r="A356" s="58"/>
      <c r="B356" s="58"/>
      <c r="C356" s="58"/>
      <c r="D356" s="58"/>
      <c r="E356" s="58"/>
      <c r="F356" s="58"/>
      <c r="G356" s="58"/>
      <c r="H356" s="58"/>
      <c r="I356" s="58"/>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row>
    <row r="357" spans="1:49" ht="15.75" customHeight="1" x14ac:dyDescent="0.2">
      <c r="A357" s="58"/>
      <c r="B357" s="58"/>
      <c r="C357" s="58"/>
      <c r="D357" s="58"/>
      <c r="E357" s="58"/>
      <c r="F357" s="58"/>
      <c r="G357" s="58"/>
      <c r="H357" s="58"/>
      <c r="I357" s="58"/>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row>
    <row r="358" spans="1:49" ht="15.75" customHeight="1" x14ac:dyDescent="0.2">
      <c r="A358" s="58"/>
      <c r="B358" s="58"/>
      <c r="C358" s="58"/>
      <c r="D358" s="58"/>
      <c r="E358" s="58"/>
      <c r="F358" s="58"/>
      <c r="G358" s="58"/>
      <c r="H358" s="58"/>
      <c r="I358" s="58"/>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row>
    <row r="359" spans="1:49" ht="15.75" customHeight="1" x14ac:dyDescent="0.2">
      <c r="A359" s="58"/>
      <c r="B359" s="58"/>
      <c r="C359" s="58"/>
      <c r="D359" s="58"/>
      <c r="E359" s="58"/>
      <c r="F359" s="58"/>
      <c r="G359" s="58"/>
      <c r="H359" s="58"/>
      <c r="I359" s="58"/>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row>
    <row r="360" spans="1:49" ht="15.75" customHeight="1" x14ac:dyDescent="0.2">
      <c r="A360" s="58"/>
      <c r="B360" s="58"/>
      <c r="C360" s="58"/>
      <c r="D360" s="58"/>
      <c r="E360" s="58"/>
      <c r="F360" s="58"/>
      <c r="G360" s="58"/>
      <c r="H360" s="58"/>
      <c r="I360" s="58"/>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row>
    <row r="361" spans="1:49" ht="15.75" customHeight="1" x14ac:dyDescent="0.2">
      <c r="A361" s="58"/>
      <c r="B361" s="58"/>
      <c r="C361" s="58"/>
      <c r="D361" s="58"/>
      <c r="E361" s="58"/>
      <c r="F361" s="58"/>
      <c r="G361" s="58"/>
      <c r="H361" s="58"/>
      <c r="I361" s="58"/>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row>
    <row r="362" spans="1:49" ht="15.75" customHeight="1" x14ac:dyDescent="0.2">
      <c r="A362" s="58"/>
      <c r="B362" s="58"/>
      <c r="C362" s="58"/>
      <c r="D362" s="58"/>
      <c r="E362" s="58"/>
      <c r="F362" s="58"/>
      <c r="G362" s="58"/>
      <c r="H362" s="58"/>
      <c r="I362" s="58"/>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row>
    <row r="363" spans="1:49" ht="15.75" customHeight="1" x14ac:dyDescent="0.2">
      <c r="A363" s="58"/>
      <c r="B363" s="58"/>
      <c r="C363" s="58"/>
      <c r="D363" s="58"/>
      <c r="E363" s="58"/>
      <c r="F363" s="58"/>
      <c r="G363" s="58"/>
      <c r="H363" s="58"/>
      <c r="I363" s="58"/>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row>
    <row r="364" spans="1:49" ht="15.75" customHeight="1" x14ac:dyDescent="0.2">
      <c r="A364" s="58"/>
      <c r="B364" s="58"/>
      <c r="C364" s="58"/>
      <c r="D364" s="58"/>
      <c r="E364" s="58"/>
      <c r="F364" s="58"/>
      <c r="G364" s="58"/>
      <c r="H364" s="58"/>
      <c r="I364" s="58"/>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row>
    <row r="365" spans="1:49" ht="15.75" customHeight="1" x14ac:dyDescent="0.2">
      <c r="A365" s="58"/>
      <c r="B365" s="58"/>
      <c r="C365" s="58"/>
      <c r="D365" s="58"/>
      <c r="E365" s="58"/>
      <c r="F365" s="58"/>
      <c r="G365" s="58"/>
      <c r="H365" s="58"/>
      <c r="I365" s="58"/>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row>
    <row r="366" spans="1:49" ht="15.75" customHeight="1" x14ac:dyDescent="0.2">
      <c r="A366" s="58"/>
      <c r="B366" s="58"/>
      <c r="C366" s="58"/>
      <c r="D366" s="58"/>
      <c r="E366" s="58"/>
      <c r="F366" s="58"/>
      <c r="G366" s="58"/>
      <c r="H366" s="58"/>
      <c r="I366" s="58"/>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row>
    <row r="367" spans="1:49" ht="15.75" customHeight="1" x14ac:dyDescent="0.2">
      <c r="A367" s="58"/>
      <c r="B367" s="58"/>
      <c r="C367" s="58"/>
      <c r="D367" s="58"/>
      <c r="E367" s="58"/>
      <c r="F367" s="58"/>
      <c r="G367" s="58"/>
      <c r="H367" s="58"/>
      <c r="I367" s="58"/>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row>
    <row r="368" spans="1:49" ht="15.75" customHeight="1" x14ac:dyDescent="0.2">
      <c r="A368" s="58"/>
      <c r="B368" s="58"/>
      <c r="C368" s="58"/>
      <c r="D368" s="58"/>
      <c r="E368" s="58"/>
      <c r="F368" s="58"/>
      <c r="G368" s="58"/>
      <c r="H368" s="58"/>
      <c r="I368" s="58"/>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row>
    <row r="369" spans="1:49" ht="15.75" customHeight="1" x14ac:dyDescent="0.2">
      <c r="A369" s="58"/>
      <c r="B369" s="58"/>
      <c r="C369" s="58"/>
      <c r="D369" s="58"/>
      <c r="E369" s="58"/>
      <c r="F369" s="58"/>
      <c r="G369" s="58"/>
      <c r="H369" s="58"/>
      <c r="I369" s="58"/>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row>
    <row r="370" spans="1:49" ht="15.75" customHeight="1" x14ac:dyDescent="0.2">
      <c r="A370" s="58"/>
      <c r="B370" s="58"/>
      <c r="C370" s="58"/>
      <c r="D370" s="58"/>
      <c r="E370" s="58"/>
      <c r="F370" s="58"/>
      <c r="G370" s="58"/>
      <c r="H370" s="58"/>
      <c r="I370" s="58"/>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row>
    <row r="371" spans="1:49" ht="15.75" customHeight="1" x14ac:dyDescent="0.2">
      <c r="A371" s="58"/>
      <c r="B371" s="58"/>
      <c r="C371" s="58"/>
      <c r="D371" s="58"/>
      <c r="E371" s="58"/>
      <c r="F371" s="58"/>
      <c r="G371" s="58"/>
      <c r="H371" s="58"/>
      <c r="I371" s="58"/>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row>
    <row r="372" spans="1:49" ht="15.75" customHeight="1" x14ac:dyDescent="0.2">
      <c r="A372" s="58"/>
      <c r="B372" s="58"/>
      <c r="C372" s="58"/>
      <c r="D372" s="58"/>
      <c r="E372" s="58"/>
      <c r="F372" s="58"/>
      <c r="G372" s="58"/>
      <c r="H372" s="58"/>
      <c r="I372" s="58"/>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row>
    <row r="373" spans="1:49" ht="15.75" customHeight="1" x14ac:dyDescent="0.2">
      <c r="A373" s="58"/>
      <c r="B373" s="58"/>
      <c r="C373" s="58"/>
      <c r="D373" s="58"/>
      <c r="E373" s="58"/>
      <c r="F373" s="58"/>
      <c r="G373" s="58"/>
      <c r="H373" s="58"/>
      <c r="I373" s="58"/>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row>
    <row r="374" spans="1:49" ht="15.75" customHeight="1" x14ac:dyDescent="0.2">
      <c r="A374" s="58"/>
      <c r="B374" s="58"/>
      <c r="C374" s="58"/>
      <c r="D374" s="58"/>
      <c r="E374" s="58"/>
      <c r="F374" s="58"/>
      <c r="G374" s="58"/>
      <c r="H374" s="58"/>
      <c r="I374" s="58"/>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row>
    <row r="375" spans="1:49" ht="15.75" customHeight="1" x14ac:dyDescent="0.2">
      <c r="A375" s="58"/>
      <c r="B375" s="58"/>
      <c r="C375" s="58"/>
      <c r="D375" s="58"/>
      <c r="E375" s="58"/>
      <c r="F375" s="58"/>
      <c r="G375" s="58"/>
      <c r="H375" s="58"/>
      <c r="I375" s="58"/>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row>
    <row r="376" spans="1:49" ht="15.75" customHeight="1" x14ac:dyDescent="0.2">
      <c r="A376" s="58"/>
      <c r="B376" s="58"/>
      <c r="C376" s="58"/>
      <c r="D376" s="58"/>
      <c r="E376" s="58"/>
      <c r="F376" s="58"/>
      <c r="G376" s="58"/>
      <c r="H376" s="58"/>
      <c r="I376" s="58"/>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row>
    <row r="377" spans="1:49" ht="15.75" customHeight="1" x14ac:dyDescent="0.2">
      <c r="A377" s="58"/>
      <c r="B377" s="58"/>
      <c r="C377" s="58"/>
      <c r="D377" s="58"/>
      <c r="E377" s="58"/>
      <c r="F377" s="58"/>
      <c r="G377" s="58"/>
      <c r="H377" s="58"/>
      <c r="I377" s="58"/>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row>
    <row r="378" spans="1:49" ht="15.75" customHeight="1" x14ac:dyDescent="0.2">
      <c r="A378" s="58"/>
      <c r="B378" s="58"/>
      <c r="C378" s="58"/>
      <c r="D378" s="58"/>
      <c r="E378" s="58"/>
      <c r="F378" s="58"/>
      <c r="G378" s="58"/>
      <c r="H378" s="58"/>
      <c r="I378" s="58"/>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row>
    <row r="379" spans="1:49" ht="15.75" customHeight="1" x14ac:dyDescent="0.2">
      <c r="A379" s="58"/>
      <c r="B379" s="58"/>
      <c r="C379" s="58"/>
      <c r="D379" s="58"/>
      <c r="E379" s="58"/>
      <c r="F379" s="58"/>
      <c r="G379" s="58"/>
      <c r="H379" s="58"/>
      <c r="I379" s="58"/>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row>
    <row r="380" spans="1:49" ht="15.75" customHeight="1" x14ac:dyDescent="0.2">
      <c r="A380" s="58"/>
      <c r="B380" s="58"/>
      <c r="C380" s="58"/>
      <c r="D380" s="58"/>
      <c r="E380" s="58"/>
      <c r="F380" s="58"/>
      <c r="G380" s="58"/>
      <c r="H380" s="58"/>
      <c r="I380" s="58"/>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row>
    <row r="381" spans="1:49" ht="15.75" customHeight="1" x14ac:dyDescent="0.2">
      <c r="A381" s="58"/>
      <c r="B381" s="58"/>
      <c r="C381" s="58"/>
      <c r="D381" s="58"/>
      <c r="E381" s="58"/>
      <c r="F381" s="58"/>
      <c r="G381" s="58"/>
      <c r="H381" s="58"/>
      <c r="I381" s="58"/>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row>
    <row r="382" spans="1:49" ht="15.75" customHeight="1" x14ac:dyDescent="0.2">
      <c r="A382" s="58"/>
      <c r="B382" s="58"/>
      <c r="C382" s="58"/>
      <c r="D382" s="58"/>
      <c r="E382" s="58"/>
      <c r="F382" s="58"/>
      <c r="G382" s="58"/>
      <c r="H382" s="58"/>
      <c r="I382" s="58"/>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row>
    <row r="383" spans="1:49" ht="15.75" customHeight="1" x14ac:dyDescent="0.2">
      <c r="A383" s="58"/>
      <c r="B383" s="58"/>
      <c r="C383" s="58"/>
      <c r="D383" s="58"/>
      <c r="E383" s="58"/>
      <c r="F383" s="58"/>
      <c r="G383" s="58"/>
      <c r="H383" s="58"/>
      <c r="I383" s="58"/>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row>
    <row r="384" spans="1:49" ht="15.75" customHeight="1" x14ac:dyDescent="0.2">
      <c r="A384" s="58"/>
      <c r="B384" s="58"/>
      <c r="C384" s="58"/>
      <c r="D384" s="58"/>
      <c r="E384" s="58"/>
      <c r="F384" s="58"/>
      <c r="G384" s="58"/>
      <c r="H384" s="58"/>
      <c r="I384" s="58"/>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row>
    <row r="385" spans="1:49" ht="15.75" customHeight="1" x14ac:dyDescent="0.2">
      <c r="A385" s="58"/>
      <c r="B385" s="58"/>
      <c r="C385" s="58"/>
      <c r="D385" s="58"/>
      <c r="E385" s="58"/>
      <c r="F385" s="58"/>
      <c r="G385" s="58"/>
      <c r="H385" s="58"/>
      <c r="I385" s="58"/>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row>
    <row r="386" spans="1:49" ht="15.75" customHeight="1" x14ac:dyDescent="0.2">
      <c r="A386" s="58"/>
      <c r="B386" s="58"/>
      <c r="C386" s="58"/>
      <c r="D386" s="58"/>
      <c r="E386" s="58"/>
      <c r="F386" s="58"/>
      <c r="G386" s="58"/>
      <c r="H386" s="58"/>
      <c r="I386" s="58"/>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row>
    <row r="387" spans="1:49" ht="15.75" customHeight="1" x14ac:dyDescent="0.2">
      <c r="A387" s="58"/>
      <c r="B387" s="58"/>
      <c r="C387" s="58"/>
      <c r="D387" s="58"/>
      <c r="E387" s="58"/>
      <c r="F387" s="58"/>
      <c r="G387" s="58"/>
      <c r="H387" s="58"/>
      <c r="I387" s="58"/>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row>
    <row r="388" spans="1:49" ht="15.75" customHeight="1" x14ac:dyDescent="0.2">
      <c r="A388" s="58"/>
      <c r="B388" s="58"/>
      <c r="C388" s="58"/>
      <c r="D388" s="58"/>
      <c r="E388" s="58"/>
      <c r="F388" s="58"/>
      <c r="G388" s="58"/>
      <c r="H388" s="58"/>
      <c r="I388" s="58"/>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row>
    <row r="389" spans="1:49" ht="15.75" customHeight="1" x14ac:dyDescent="0.2">
      <c r="A389" s="58"/>
      <c r="B389" s="58"/>
      <c r="C389" s="58"/>
      <c r="D389" s="58"/>
      <c r="E389" s="58"/>
      <c r="F389" s="58"/>
      <c r="G389" s="58"/>
      <c r="H389" s="58"/>
      <c r="I389" s="58"/>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row>
    <row r="390" spans="1:49" ht="15.75" customHeight="1" x14ac:dyDescent="0.2">
      <c r="A390" s="58"/>
      <c r="B390" s="58"/>
      <c r="C390" s="58"/>
      <c r="D390" s="58"/>
      <c r="E390" s="58"/>
      <c r="F390" s="58"/>
      <c r="G390" s="58"/>
      <c r="H390" s="58"/>
      <c r="I390" s="58"/>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row>
    <row r="391" spans="1:49" ht="15.75" customHeight="1" x14ac:dyDescent="0.2">
      <c r="A391" s="58"/>
      <c r="B391" s="58"/>
      <c r="C391" s="58"/>
      <c r="D391" s="58"/>
      <c r="E391" s="58"/>
      <c r="F391" s="58"/>
      <c r="G391" s="58"/>
      <c r="H391" s="58"/>
      <c r="I391" s="58"/>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row>
    <row r="392" spans="1:49" ht="15.75" customHeight="1" x14ac:dyDescent="0.2">
      <c r="A392" s="58"/>
      <c r="B392" s="58"/>
      <c r="C392" s="58"/>
      <c r="D392" s="58"/>
      <c r="E392" s="58"/>
      <c r="F392" s="58"/>
      <c r="G392" s="58"/>
      <c r="H392" s="58"/>
      <c r="I392" s="58"/>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row>
    <row r="393" spans="1:49" ht="15.75" customHeight="1" x14ac:dyDescent="0.2">
      <c r="A393" s="58"/>
      <c r="B393" s="58"/>
      <c r="C393" s="58"/>
      <c r="D393" s="58"/>
      <c r="E393" s="58"/>
      <c r="F393" s="58"/>
      <c r="G393" s="58"/>
      <c r="H393" s="58"/>
      <c r="I393" s="58"/>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row>
    <row r="394" spans="1:49" ht="15.75" customHeight="1" x14ac:dyDescent="0.2">
      <c r="A394" s="58"/>
      <c r="B394" s="58"/>
      <c r="C394" s="58"/>
      <c r="D394" s="58"/>
      <c r="E394" s="58"/>
      <c r="F394" s="58"/>
      <c r="G394" s="58"/>
      <c r="H394" s="58"/>
      <c r="I394" s="58"/>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row>
    <row r="395" spans="1:49" ht="15.75" customHeight="1" x14ac:dyDescent="0.2">
      <c r="A395" s="58"/>
      <c r="B395" s="58"/>
      <c r="C395" s="58"/>
      <c r="D395" s="58"/>
      <c r="E395" s="58"/>
      <c r="F395" s="58"/>
      <c r="G395" s="58"/>
      <c r="H395" s="58"/>
      <c r="I395" s="58"/>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row>
    <row r="396" spans="1:49" ht="15.75" customHeight="1" x14ac:dyDescent="0.2">
      <c r="A396" s="58"/>
      <c r="B396" s="58"/>
      <c r="C396" s="58"/>
      <c r="D396" s="58"/>
      <c r="E396" s="58"/>
      <c r="F396" s="58"/>
      <c r="G396" s="58"/>
      <c r="H396" s="58"/>
      <c r="I396" s="58"/>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row>
    <row r="397" spans="1:49" ht="15.75" customHeight="1" x14ac:dyDescent="0.2">
      <c r="A397" s="58"/>
      <c r="B397" s="58"/>
      <c r="C397" s="58"/>
      <c r="D397" s="58"/>
      <c r="E397" s="58"/>
      <c r="F397" s="58"/>
      <c r="G397" s="58"/>
      <c r="H397" s="58"/>
      <c r="I397" s="58"/>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row>
    <row r="398" spans="1:49" ht="15.75" customHeight="1" x14ac:dyDescent="0.2">
      <c r="A398" s="58"/>
      <c r="B398" s="58"/>
      <c r="C398" s="58"/>
      <c r="D398" s="58"/>
      <c r="E398" s="58"/>
      <c r="F398" s="58"/>
      <c r="G398" s="58"/>
      <c r="H398" s="58"/>
      <c r="I398" s="58"/>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row>
    <row r="399" spans="1:49" ht="15.75" customHeight="1" x14ac:dyDescent="0.2">
      <c r="A399" s="58"/>
      <c r="B399" s="58"/>
      <c r="C399" s="58"/>
      <c r="D399" s="58"/>
      <c r="E399" s="58"/>
      <c r="F399" s="58"/>
      <c r="G399" s="58"/>
      <c r="H399" s="58"/>
      <c r="I399" s="58"/>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row>
    <row r="400" spans="1:49" ht="15.75" customHeight="1" x14ac:dyDescent="0.2">
      <c r="A400" s="58"/>
      <c r="B400" s="58"/>
      <c r="C400" s="58"/>
      <c r="D400" s="58"/>
      <c r="E400" s="58"/>
      <c r="F400" s="58"/>
      <c r="G400" s="58"/>
      <c r="H400" s="58"/>
      <c r="I400" s="58"/>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row>
    <row r="401" spans="1:49" ht="15.75" customHeight="1" x14ac:dyDescent="0.2">
      <c r="A401" s="58"/>
      <c r="B401" s="58"/>
      <c r="C401" s="58"/>
      <c r="D401" s="58"/>
      <c r="E401" s="58"/>
      <c r="F401" s="58"/>
      <c r="G401" s="58"/>
      <c r="H401" s="58"/>
      <c r="I401" s="58"/>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row>
    <row r="402" spans="1:49" ht="15.75" customHeight="1" x14ac:dyDescent="0.2">
      <c r="A402" s="58"/>
      <c r="B402" s="58"/>
      <c r="C402" s="58"/>
      <c r="D402" s="58"/>
      <c r="E402" s="58"/>
      <c r="F402" s="58"/>
      <c r="G402" s="58"/>
      <c r="H402" s="58"/>
      <c r="I402" s="58"/>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row>
    <row r="403" spans="1:49" ht="15.75" customHeight="1" x14ac:dyDescent="0.2">
      <c r="A403" s="58"/>
      <c r="B403" s="58"/>
      <c r="C403" s="58"/>
      <c r="D403" s="58"/>
      <c r="E403" s="58"/>
      <c r="F403" s="58"/>
      <c r="G403" s="58"/>
      <c r="H403" s="58"/>
      <c r="I403" s="58"/>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row>
    <row r="404" spans="1:49" ht="15.75" customHeight="1" x14ac:dyDescent="0.2">
      <c r="A404" s="58"/>
      <c r="B404" s="58"/>
      <c r="C404" s="58"/>
      <c r="D404" s="58"/>
      <c r="E404" s="58"/>
      <c r="F404" s="58"/>
      <c r="G404" s="58"/>
      <c r="H404" s="58"/>
      <c r="I404" s="58"/>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row>
    <row r="405" spans="1:49" ht="15.75" customHeight="1" x14ac:dyDescent="0.2">
      <c r="A405" s="58"/>
      <c r="B405" s="58"/>
      <c r="C405" s="58"/>
      <c r="D405" s="58"/>
      <c r="E405" s="58"/>
      <c r="F405" s="58"/>
      <c r="G405" s="58"/>
      <c r="H405" s="58"/>
      <c r="I405" s="58"/>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row>
    <row r="406" spans="1:49" ht="15.75" customHeight="1" x14ac:dyDescent="0.2">
      <c r="A406" s="58"/>
      <c r="B406" s="58"/>
      <c r="C406" s="58"/>
      <c r="D406" s="58"/>
      <c r="E406" s="58"/>
      <c r="F406" s="58"/>
      <c r="G406" s="58"/>
      <c r="H406" s="58"/>
      <c r="I406" s="58"/>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row>
    <row r="407" spans="1:49" ht="15.75" customHeight="1" x14ac:dyDescent="0.2">
      <c r="A407" s="58"/>
      <c r="B407" s="58"/>
      <c r="C407" s="58"/>
      <c r="D407" s="58"/>
      <c r="E407" s="58"/>
      <c r="F407" s="58"/>
      <c r="G407" s="58"/>
      <c r="H407" s="58"/>
      <c r="I407" s="58"/>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row>
    <row r="408" spans="1:49" ht="15.75" customHeight="1" x14ac:dyDescent="0.2">
      <c r="A408" s="58"/>
      <c r="B408" s="58"/>
      <c r="C408" s="58"/>
      <c r="D408" s="58"/>
      <c r="E408" s="58"/>
      <c r="F408" s="58"/>
      <c r="G408" s="58"/>
      <c r="H408" s="58"/>
      <c r="I408" s="58"/>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row>
    <row r="409" spans="1:49" ht="15.75" customHeight="1" x14ac:dyDescent="0.2">
      <c r="A409" s="58"/>
      <c r="B409" s="58"/>
      <c r="C409" s="58"/>
      <c r="D409" s="58"/>
      <c r="E409" s="58"/>
      <c r="F409" s="58"/>
      <c r="G409" s="58"/>
      <c r="H409" s="58"/>
      <c r="I409" s="58"/>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row>
    <row r="410" spans="1:49" ht="15.75" customHeight="1" x14ac:dyDescent="0.2">
      <c r="A410" s="58"/>
      <c r="B410" s="58"/>
      <c r="C410" s="58"/>
      <c r="D410" s="58"/>
      <c r="E410" s="58"/>
      <c r="F410" s="58"/>
      <c r="G410" s="58"/>
      <c r="H410" s="58"/>
      <c r="I410" s="58"/>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row>
    <row r="411" spans="1:49" ht="15.75" customHeight="1" x14ac:dyDescent="0.2">
      <c r="A411" s="58"/>
      <c r="B411" s="58"/>
      <c r="C411" s="58"/>
      <c r="D411" s="58"/>
      <c r="E411" s="58"/>
      <c r="F411" s="58"/>
      <c r="G411" s="58"/>
      <c r="H411" s="58"/>
      <c r="I411" s="58"/>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row>
    <row r="412" spans="1:49" ht="15.75" customHeight="1" x14ac:dyDescent="0.2">
      <c r="A412" s="58"/>
      <c r="B412" s="58"/>
      <c r="C412" s="58"/>
      <c r="D412" s="58"/>
      <c r="E412" s="58"/>
      <c r="F412" s="58"/>
      <c r="G412" s="58"/>
      <c r="H412" s="58"/>
      <c r="I412" s="58"/>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row>
    <row r="413" spans="1:49" ht="15.75" customHeight="1" x14ac:dyDescent="0.2">
      <c r="A413" s="58"/>
      <c r="B413" s="58"/>
      <c r="C413" s="58"/>
      <c r="D413" s="58"/>
      <c r="E413" s="58"/>
      <c r="F413" s="58"/>
      <c r="G413" s="58"/>
      <c r="H413" s="58"/>
      <c r="I413" s="58"/>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row>
    <row r="414" spans="1:49" ht="15.75" customHeight="1" x14ac:dyDescent="0.2">
      <c r="A414" s="58"/>
      <c r="B414" s="58"/>
      <c r="C414" s="58"/>
      <c r="D414" s="58"/>
      <c r="E414" s="58"/>
      <c r="F414" s="58"/>
      <c r="G414" s="58"/>
      <c r="H414" s="58"/>
      <c r="I414" s="58"/>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row>
    <row r="415" spans="1:49" ht="15.75" customHeight="1" x14ac:dyDescent="0.2">
      <c r="A415" s="58"/>
      <c r="B415" s="58"/>
      <c r="C415" s="58"/>
      <c r="D415" s="58"/>
      <c r="E415" s="58"/>
      <c r="F415" s="58"/>
      <c r="G415" s="58"/>
      <c r="H415" s="58"/>
      <c r="I415" s="58"/>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row>
    <row r="416" spans="1:49" ht="15.75" customHeight="1" x14ac:dyDescent="0.2">
      <c r="A416" s="58"/>
      <c r="B416" s="58"/>
      <c r="C416" s="58"/>
      <c r="D416" s="58"/>
      <c r="E416" s="58"/>
      <c r="F416" s="58"/>
      <c r="G416" s="58"/>
      <c r="H416" s="58"/>
      <c r="I416" s="58"/>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row>
    <row r="417" spans="1:49" ht="15.75" customHeight="1" x14ac:dyDescent="0.2">
      <c r="A417" s="58"/>
      <c r="B417" s="58"/>
      <c r="C417" s="58"/>
      <c r="D417" s="58"/>
      <c r="E417" s="58"/>
      <c r="F417" s="58"/>
      <c r="G417" s="58"/>
      <c r="H417" s="58"/>
      <c r="I417" s="58"/>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row>
    <row r="418" spans="1:49" ht="15.75" customHeight="1" x14ac:dyDescent="0.2">
      <c r="A418" s="58"/>
      <c r="B418" s="58"/>
      <c r="C418" s="58"/>
      <c r="D418" s="58"/>
      <c r="E418" s="58"/>
      <c r="F418" s="58"/>
      <c r="G418" s="58"/>
      <c r="H418" s="58"/>
      <c r="I418" s="58"/>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row>
    <row r="419" spans="1:49" ht="15.75" customHeight="1" x14ac:dyDescent="0.2">
      <c r="A419" s="58"/>
      <c r="B419" s="58"/>
      <c r="C419" s="58"/>
      <c r="D419" s="58"/>
      <c r="E419" s="58"/>
      <c r="F419" s="58"/>
      <c r="G419" s="58"/>
      <c r="H419" s="58"/>
      <c r="I419" s="58"/>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row>
    <row r="420" spans="1:49" ht="15.75" customHeight="1" x14ac:dyDescent="0.2">
      <c r="A420" s="58"/>
      <c r="B420" s="58"/>
      <c r="C420" s="58"/>
      <c r="D420" s="58"/>
      <c r="E420" s="58"/>
      <c r="F420" s="58"/>
      <c r="G420" s="58"/>
      <c r="H420" s="58"/>
      <c r="I420" s="58"/>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row>
    <row r="421" spans="1:49" ht="15.75" customHeight="1" x14ac:dyDescent="0.2">
      <c r="A421" s="58"/>
      <c r="B421" s="58"/>
      <c r="C421" s="58"/>
      <c r="D421" s="58"/>
      <c r="E421" s="58"/>
      <c r="F421" s="58"/>
      <c r="G421" s="58"/>
      <c r="H421" s="58"/>
      <c r="I421" s="58"/>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row>
    <row r="422" spans="1:49" ht="15.75" customHeight="1" x14ac:dyDescent="0.2">
      <c r="A422" s="58"/>
      <c r="B422" s="58"/>
      <c r="C422" s="58"/>
      <c r="D422" s="58"/>
      <c r="E422" s="58"/>
      <c r="F422" s="58"/>
      <c r="G422" s="58"/>
      <c r="H422" s="58"/>
      <c r="I422" s="58"/>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row>
    <row r="423" spans="1:49" ht="15.75" customHeight="1" x14ac:dyDescent="0.2">
      <c r="A423" s="58"/>
      <c r="B423" s="58"/>
      <c r="C423" s="58"/>
      <c r="D423" s="58"/>
      <c r="E423" s="58"/>
      <c r="F423" s="58"/>
      <c r="G423" s="58"/>
      <c r="H423" s="58"/>
      <c r="I423" s="58"/>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row>
    <row r="424" spans="1:49" ht="15.75" customHeight="1" x14ac:dyDescent="0.2">
      <c r="A424" s="58"/>
      <c r="B424" s="58"/>
      <c r="C424" s="58"/>
      <c r="D424" s="58"/>
      <c r="E424" s="58"/>
      <c r="F424" s="58"/>
      <c r="G424" s="58"/>
      <c r="H424" s="58"/>
      <c r="I424" s="58"/>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row>
    <row r="425" spans="1:49" ht="15.75" customHeight="1" x14ac:dyDescent="0.2">
      <c r="A425" s="58"/>
      <c r="B425" s="58"/>
      <c r="C425" s="58"/>
      <c r="D425" s="58"/>
      <c r="E425" s="58"/>
      <c r="F425" s="58"/>
      <c r="G425" s="58"/>
      <c r="H425" s="58"/>
      <c r="I425" s="58"/>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row>
    <row r="426" spans="1:49" ht="15.75" customHeight="1" x14ac:dyDescent="0.2">
      <c r="A426" s="58"/>
      <c r="B426" s="58"/>
      <c r="C426" s="58"/>
      <c r="D426" s="58"/>
      <c r="E426" s="58"/>
      <c r="F426" s="58"/>
      <c r="G426" s="58"/>
      <c r="H426" s="58"/>
      <c r="I426" s="58"/>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row>
    <row r="427" spans="1:49" ht="15.75" customHeight="1" x14ac:dyDescent="0.2">
      <c r="A427" s="58"/>
      <c r="B427" s="58"/>
      <c r="C427" s="58"/>
      <c r="D427" s="58"/>
      <c r="E427" s="58"/>
      <c r="F427" s="58"/>
      <c r="G427" s="58"/>
      <c r="H427" s="58"/>
      <c r="I427" s="58"/>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row>
    <row r="428" spans="1:49" ht="15.75" customHeight="1" x14ac:dyDescent="0.2">
      <c r="A428" s="58"/>
      <c r="B428" s="58"/>
      <c r="C428" s="58"/>
      <c r="D428" s="58"/>
      <c r="E428" s="58"/>
      <c r="F428" s="58"/>
      <c r="G428" s="58"/>
      <c r="H428" s="58"/>
      <c r="I428" s="58"/>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row>
    <row r="429" spans="1:49" ht="15.75" customHeight="1" x14ac:dyDescent="0.2">
      <c r="A429" s="58"/>
      <c r="B429" s="58"/>
      <c r="C429" s="58"/>
      <c r="D429" s="58"/>
      <c r="E429" s="58"/>
      <c r="F429" s="58"/>
      <c r="G429" s="58"/>
      <c r="H429" s="58"/>
      <c r="I429" s="58"/>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row>
    <row r="430" spans="1:49" ht="15.75" customHeight="1" x14ac:dyDescent="0.2">
      <c r="A430" s="58"/>
      <c r="B430" s="58"/>
      <c r="C430" s="58"/>
      <c r="D430" s="58"/>
      <c r="E430" s="58"/>
      <c r="F430" s="58"/>
      <c r="G430" s="58"/>
      <c r="H430" s="58"/>
      <c r="I430" s="58"/>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row>
    <row r="431" spans="1:49" ht="15.75" customHeight="1" x14ac:dyDescent="0.2">
      <c r="A431" s="58"/>
      <c r="B431" s="58"/>
      <c r="C431" s="58"/>
      <c r="D431" s="58"/>
      <c r="E431" s="58"/>
      <c r="F431" s="58"/>
      <c r="G431" s="58"/>
      <c r="H431" s="58"/>
      <c r="I431" s="58"/>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row>
    <row r="432" spans="1:49" ht="15.75" customHeight="1" x14ac:dyDescent="0.2">
      <c r="A432" s="58"/>
      <c r="B432" s="58"/>
      <c r="C432" s="58"/>
      <c r="D432" s="58"/>
      <c r="E432" s="58"/>
      <c r="F432" s="58"/>
      <c r="G432" s="58"/>
      <c r="H432" s="58"/>
      <c r="I432" s="58"/>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row>
    <row r="433" spans="1:49" ht="15.75" customHeight="1" x14ac:dyDescent="0.2">
      <c r="A433" s="58"/>
      <c r="B433" s="58"/>
      <c r="C433" s="58"/>
      <c r="D433" s="58"/>
      <c r="E433" s="58"/>
      <c r="F433" s="58"/>
      <c r="G433" s="58"/>
      <c r="H433" s="58"/>
      <c r="I433" s="58"/>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row>
    <row r="434" spans="1:49" ht="15.75" customHeight="1" x14ac:dyDescent="0.2">
      <c r="A434" s="58"/>
      <c r="B434" s="58"/>
      <c r="C434" s="58"/>
      <c r="D434" s="58"/>
      <c r="E434" s="58"/>
      <c r="F434" s="58"/>
      <c r="G434" s="58"/>
      <c r="H434" s="58"/>
      <c r="I434" s="58"/>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row>
    <row r="435" spans="1:49" ht="15.75" customHeight="1" x14ac:dyDescent="0.2">
      <c r="A435" s="58"/>
      <c r="B435" s="58"/>
      <c r="C435" s="58"/>
      <c r="D435" s="58"/>
      <c r="E435" s="58"/>
      <c r="F435" s="58"/>
      <c r="G435" s="58"/>
      <c r="H435" s="58"/>
      <c r="I435" s="58"/>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row>
    <row r="436" spans="1:49" ht="15.75" customHeight="1" x14ac:dyDescent="0.2">
      <c r="A436" s="58"/>
      <c r="B436" s="58"/>
      <c r="C436" s="58"/>
      <c r="D436" s="58"/>
      <c r="E436" s="58"/>
      <c r="F436" s="58"/>
      <c r="G436" s="58"/>
      <c r="H436" s="58"/>
      <c r="I436" s="58"/>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row>
    <row r="437" spans="1:49" ht="15.75" customHeight="1" x14ac:dyDescent="0.2">
      <c r="A437" s="58"/>
      <c r="B437" s="58"/>
      <c r="C437" s="58"/>
      <c r="D437" s="58"/>
      <c r="E437" s="58"/>
      <c r="F437" s="58"/>
      <c r="G437" s="58"/>
      <c r="H437" s="58"/>
      <c r="I437" s="58"/>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row>
    <row r="438" spans="1:49" ht="15.75" customHeight="1" x14ac:dyDescent="0.2">
      <c r="A438" s="58"/>
      <c r="B438" s="58"/>
      <c r="C438" s="58"/>
      <c r="D438" s="58"/>
      <c r="E438" s="58"/>
      <c r="F438" s="58"/>
      <c r="G438" s="58"/>
      <c r="H438" s="58"/>
      <c r="I438" s="58"/>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row>
    <row r="439" spans="1:49" ht="15.75" customHeight="1" x14ac:dyDescent="0.2">
      <c r="A439" s="58"/>
      <c r="B439" s="58"/>
      <c r="C439" s="58"/>
      <c r="D439" s="58"/>
      <c r="E439" s="58"/>
      <c r="F439" s="58"/>
      <c r="G439" s="58"/>
      <c r="H439" s="58"/>
      <c r="I439" s="58"/>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row>
    <row r="440" spans="1:49" ht="15.75" customHeight="1" x14ac:dyDescent="0.2">
      <c r="A440" s="58"/>
      <c r="B440" s="58"/>
      <c r="C440" s="58"/>
      <c r="D440" s="58"/>
      <c r="E440" s="58"/>
      <c r="F440" s="58"/>
      <c r="G440" s="58"/>
      <c r="H440" s="58"/>
      <c r="I440" s="58"/>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row>
    <row r="441" spans="1:49" ht="15.75" customHeight="1" x14ac:dyDescent="0.2">
      <c r="A441" s="58"/>
      <c r="B441" s="58"/>
      <c r="C441" s="58"/>
      <c r="D441" s="58"/>
      <c r="E441" s="58"/>
      <c r="F441" s="58"/>
      <c r="G441" s="58"/>
      <c r="H441" s="58"/>
      <c r="I441" s="58"/>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row>
    <row r="442" spans="1:49" ht="15.75" customHeight="1" x14ac:dyDescent="0.2">
      <c r="A442" s="58"/>
      <c r="B442" s="58"/>
      <c r="C442" s="58"/>
      <c r="D442" s="58"/>
      <c r="E442" s="58"/>
      <c r="F442" s="58"/>
      <c r="G442" s="58"/>
      <c r="H442" s="58"/>
      <c r="I442" s="58"/>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row>
    <row r="443" spans="1:49" ht="15.75" customHeight="1" x14ac:dyDescent="0.2">
      <c r="A443" s="58"/>
      <c r="B443" s="58"/>
      <c r="C443" s="58"/>
      <c r="D443" s="58"/>
      <c r="E443" s="58"/>
      <c r="F443" s="58"/>
      <c r="G443" s="58"/>
      <c r="H443" s="58"/>
      <c r="I443" s="58"/>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row>
    <row r="444" spans="1:49" ht="15.75" customHeight="1" x14ac:dyDescent="0.2">
      <c r="A444" s="58"/>
      <c r="B444" s="58"/>
      <c r="C444" s="58"/>
      <c r="D444" s="58"/>
      <c r="E444" s="58"/>
      <c r="F444" s="58"/>
      <c r="G444" s="58"/>
      <c r="H444" s="58"/>
      <c r="I444" s="58"/>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row>
    <row r="445" spans="1:49" ht="15.75" customHeight="1" x14ac:dyDescent="0.2">
      <c r="A445" s="58"/>
      <c r="B445" s="58"/>
      <c r="C445" s="58"/>
      <c r="D445" s="58"/>
      <c r="E445" s="58"/>
      <c r="F445" s="58"/>
      <c r="G445" s="58"/>
      <c r="H445" s="58"/>
      <c r="I445" s="58"/>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row>
    <row r="446" spans="1:49" ht="15.75" customHeight="1" x14ac:dyDescent="0.2">
      <c r="A446" s="58"/>
      <c r="B446" s="58"/>
      <c r="C446" s="58"/>
      <c r="D446" s="58"/>
      <c r="E446" s="58"/>
      <c r="F446" s="58"/>
      <c r="G446" s="58"/>
      <c r="H446" s="58"/>
      <c r="I446" s="58"/>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row>
    <row r="447" spans="1:49" ht="15.75" customHeight="1" x14ac:dyDescent="0.2">
      <c r="A447" s="58"/>
      <c r="B447" s="58"/>
      <c r="C447" s="58"/>
      <c r="D447" s="58"/>
      <c r="E447" s="58"/>
      <c r="F447" s="58"/>
      <c r="G447" s="58"/>
      <c r="H447" s="58"/>
      <c r="I447" s="58"/>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row>
    <row r="448" spans="1:49" ht="15.75" customHeight="1" x14ac:dyDescent="0.2">
      <c r="A448" s="58"/>
      <c r="B448" s="58"/>
      <c r="C448" s="58"/>
      <c r="D448" s="58"/>
      <c r="E448" s="58"/>
      <c r="F448" s="58"/>
      <c r="G448" s="58"/>
      <c r="H448" s="58"/>
      <c r="I448" s="58"/>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row>
    <row r="449" spans="1:49" ht="15.75" customHeight="1" x14ac:dyDescent="0.2">
      <c r="A449" s="58"/>
      <c r="B449" s="58"/>
      <c r="C449" s="58"/>
      <c r="D449" s="58"/>
      <c r="E449" s="58"/>
      <c r="F449" s="58"/>
      <c r="G449" s="58"/>
      <c r="H449" s="58"/>
      <c r="I449" s="58"/>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row>
    <row r="450" spans="1:49" ht="15.75" customHeight="1" x14ac:dyDescent="0.2">
      <c r="A450" s="58"/>
      <c r="B450" s="58"/>
      <c r="C450" s="58"/>
      <c r="D450" s="58"/>
      <c r="E450" s="58"/>
      <c r="F450" s="58"/>
      <c r="G450" s="58"/>
      <c r="H450" s="58"/>
      <c r="I450" s="58"/>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row>
    <row r="451" spans="1:49" ht="15.75" customHeight="1" x14ac:dyDescent="0.2">
      <c r="A451" s="58"/>
      <c r="B451" s="58"/>
      <c r="C451" s="58"/>
      <c r="D451" s="58"/>
      <c r="E451" s="58"/>
      <c r="F451" s="58"/>
      <c r="G451" s="58"/>
      <c r="H451" s="58"/>
      <c r="I451" s="58"/>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row>
    <row r="452" spans="1:49" ht="15.75" customHeight="1" x14ac:dyDescent="0.2">
      <c r="A452" s="58"/>
      <c r="B452" s="58"/>
      <c r="C452" s="58"/>
      <c r="D452" s="58"/>
      <c r="E452" s="58"/>
      <c r="F452" s="58"/>
      <c r="G452" s="58"/>
      <c r="H452" s="58"/>
      <c r="I452" s="58"/>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row>
    <row r="453" spans="1:49" ht="15.75" customHeight="1" x14ac:dyDescent="0.2">
      <c r="A453" s="58"/>
      <c r="B453" s="58"/>
      <c r="C453" s="58"/>
      <c r="D453" s="58"/>
      <c r="E453" s="58"/>
      <c r="F453" s="58"/>
      <c r="G453" s="58"/>
      <c r="H453" s="58"/>
      <c r="I453" s="58"/>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row>
    <row r="454" spans="1:49" ht="15.75" customHeight="1" x14ac:dyDescent="0.2">
      <c r="A454" s="58"/>
      <c r="B454" s="58"/>
      <c r="C454" s="58"/>
      <c r="D454" s="58"/>
      <c r="E454" s="58"/>
      <c r="F454" s="58"/>
      <c r="G454" s="58"/>
      <c r="H454" s="58"/>
      <c r="I454" s="58"/>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row>
    <row r="455" spans="1:49" ht="15.75" customHeight="1" x14ac:dyDescent="0.2">
      <c r="A455" s="58"/>
      <c r="B455" s="58"/>
      <c r="C455" s="58"/>
      <c r="D455" s="58"/>
      <c r="E455" s="58"/>
      <c r="F455" s="58"/>
      <c r="G455" s="58"/>
      <c r="H455" s="58"/>
      <c r="I455" s="58"/>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row>
    <row r="456" spans="1:49" ht="15.75" customHeight="1" x14ac:dyDescent="0.2">
      <c r="A456" s="58"/>
      <c r="B456" s="58"/>
      <c r="C456" s="58"/>
      <c r="D456" s="58"/>
      <c r="E456" s="58"/>
      <c r="F456" s="58"/>
      <c r="G456" s="58"/>
      <c r="H456" s="58"/>
      <c r="I456" s="58"/>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row>
    <row r="457" spans="1:49" ht="15.75" customHeight="1" x14ac:dyDescent="0.2">
      <c r="A457" s="58"/>
      <c r="B457" s="58"/>
      <c r="C457" s="58"/>
      <c r="D457" s="58"/>
      <c r="E457" s="58"/>
      <c r="F457" s="58"/>
      <c r="G457" s="58"/>
      <c r="H457" s="58"/>
      <c r="I457" s="58"/>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row>
    <row r="458" spans="1:49" ht="15.75" customHeight="1" x14ac:dyDescent="0.2">
      <c r="A458" s="58"/>
      <c r="B458" s="58"/>
      <c r="C458" s="58"/>
      <c r="D458" s="58"/>
      <c r="E458" s="58"/>
      <c r="F458" s="58"/>
      <c r="G458" s="58"/>
      <c r="H458" s="58"/>
      <c r="I458" s="58"/>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row>
    <row r="459" spans="1:49" ht="15.75" customHeight="1" x14ac:dyDescent="0.2">
      <c r="A459" s="58"/>
      <c r="B459" s="58"/>
      <c r="C459" s="58"/>
      <c r="D459" s="58"/>
      <c r="E459" s="58"/>
      <c r="F459" s="58"/>
      <c r="G459" s="58"/>
      <c r="H459" s="58"/>
      <c r="I459" s="58"/>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row>
    <row r="460" spans="1:49" ht="15.75" customHeight="1" x14ac:dyDescent="0.2">
      <c r="A460" s="58"/>
      <c r="B460" s="58"/>
      <c r="C460" s="58"/>
      <c r="D460" s="58"/>
      <c r="E460" s="58"/>
      <c r="F460" s="58"/>
      <c r="G460" s="58"/>
      <c r="H460" s="58"/>
      <c r="I460" s="58"/>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row>
    <row r="461" spans="1:49" ht="15.75" customHeight="1" x14ac:dyDescent="0.2">
      <c r="A461" s="58"/>
      <c r="B461" s="58"/>
      <c r="C461" s="58"/>
      <c r="D461" s="58"/>
      <c r="E461" s="58"/>
      <c r="F461" s="58"/>
      <c r="G461" s="58"/>
      <c r="H461" s="58"/>
      <c r="I461" s="58"/>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row>
    <row r="462" spans="1:49" ht="15.75" customHeight="1" x14ac:dyDescent="0.2">
      <c r="A462" s="58"/>
      <c r="B462" s="58"/>
      <c r="C462" s="58"/>
      <c r="D462" s="58"/>
      <c r="E462" s="58"/>
      <c r="F462" s="58"/>
      <c r="G462" s="58"/>
      <c r="H462" s="58"/>
      <c r="I462" s="58"/>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row>
    <row r="463" spans="1:49" ht="15.75" customHeight="1" x14ac:dyDescent="0.2">
      <c r="A463" s="58"/>
      <c r="B463" s="58"/>
      <c r="C463" s="58"/>
      <c r="D463" s="58"/>
      <c r="E463" s="58"/>
      <c r="F463" s="58"/>
      <c r="G463" s="58"/>
      <c r="H463" s="58"/>
      <c r="I463" s="58"/>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row>
    <row r="464" spans="1:49" ht="15.75" customHeight="1" x14ac:dyDescent="0.2">
      <c r="A464" s="58"/>
      <c r="B464" s="58"/>
      <c r="C464" s="58"/>
      <c r="D464" s="58"/>
      <c r="E464" s="58"/>
      <c r="F464" s="58"/>
      <c r="G464" s="58"/>
      <c r="H464" s="58"/>
      <c r="I464" s="58"/>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row>
    <row r="465" spans="1:49" ht="15.75" customHeight="1" x14ac:dyDescent="0.2">
      <c r="A465" s="58"/>
      <c r="B465" s="58"/>
      <c r="C465" s="58"/>
      <c r="D465" s="58"/>
      <c r="E465" s="58"/>
      <c r="F465" s="58"/>
      <c r="G465" s="58"/>
      <c r="H465" s="58"/>
      <c r="I465" s="58"/>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row>
    <row r="466" spans="1:49" ht="15.75" customHeight="1" x14ac:dyDescent="0.2">
      <c r="A466" s="58"/>
      <c r="B466" s="58"/>
      <c r="C466" s="58"/>
      <c r="D466" s="58"/>
      <c r="E466" s="58"/>
      <c r="F466" s="58"/>
      <c r="G466" s="58"/>
      <c r="H466" s="58"/>
      <c r="I466" s="58"/>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row>
    <row r="467" spans="1:49" ht="15.75" customHeight="1" x14ac:dyDescent="0.2">
      <c r="A467" s="58"/>
      <c r="B467" s="58"/>
      <c r="C467" s="58"/>
      <c r="D467" s="58"/>
      <c r="E467" s="58"/>
      <c r="F467" s="58"/>
      <c r="G467" s="58"/>
      <c r="H467" s="58"/>
      <c r="I467" s="58"/>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row>
    <row r="468" spans="1:49" ht="15.75" customHeight="1" x14ac:dyDescent="0.2">
      <c r="A468" s="58"/>
      <c r="B468" s="58"/>
      <c r="C468" s="58"/>
      <c r="D468" s="58"/>
      <c r="E468" s="58"/>
      <c r="F468" s="58"/>
      <c r="G468" s="58"/>
      <c r="H468" s="58"/>
      <c r="I468" s="58"/>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row>
    <row r="469" spans="1:49" ht="15.75" customHeight="1" x14ac:dyDescent="0.2">
      <c r="A469" s="58"/>
      <c r="B469" s="58"/>
      <c r="C469" s="58"/>
      <c r="D469" s="58"/>
      <c r="E469" s="58"/>
      <c r="F469" s="58"/>
      <c r="G469" s="58"/>
      <c r="H469" s="58"/>
      <c r="I469" s="58"/>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row>
    <row r="470" spans="1:49" ht="15.75" customHeight="1" x14ac:dyDescent="0.2">
      <c r="A470" s="58"/>
      <c r="B470" s="58"/>
      <c r="C470" s="58"/>
      <c r="D470" s="58"/>
      <c r="E470" s="58"/>
      <c r="F470" s="58"/>
      <c r="G470" s="58"/>
      <c r="H470" s="58"/>
      <c r="I470" s="58"/>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row>
    <row r="471" spans="1:49" ht="15.75" customHeight="1" x14ac:dyDescent="0.2">
      <c r="A471" s="58"/>
      <c r="B471" s="58"/>
      <c r="C471" s="58"/>
      <c r="D471" s="58"/>
      <c r="E471" s="58"/>
      <c r="F471" s="58"/>
      <c r="G471" s="58"/>
      <c r="H471" s="58"/>
      <c r="I471" s="58"/>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row>
    <row r="472" spans="1:49" ht="15.75" customHeight="1" x14ac:dyDescent="0.2">
      <c r="A472" s="58"/>
      <c r="B472" s="58"/>
      <c r="C472" s="58"/>
      <c r="D472" s="58"/>
      <c r="E472" s="58"/>
      <c r="F472" s="58"/>
      <c r="G472" s="58"/>
      <c r="H472" s="58"/>
      <c r="I472" s="58"/>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row>
    <row r="473" spans="1:49" ht="15.75" customHeight="1" x14ac:dyDescent="0.2">
      <c r="A473" s="58"/>
      <c r="B473" s="58"/>
      <c r="C473" s="58"/>
      <c r="D473" s="58"/>
      <c r="E473" s="58"/>
      <c r="F473" s="58"/>
      <c r="G473" s="58"/>
      <c r="H473" s="58"/>
      <c r="I473" s="58"/>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row>
    <row r="474" spans="1:49" ht="15.75" customHeight="1" x14ac:dyDescent="0.2">
      <c r="A474" s="58"/>
      <c r="B474" s="58"/>
      <c r="C474" s="58"/>
      <c r="D474" s="58"/>
      <c r="E474" s="58"/>
      <c r="F474" s="58"/>
      <c r="G474" s="58"/>
      <c r="H474" s="58"/>
      <c r="I474" s="58"/>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row>
    <row r="475" spans="1:49" ht="15.75" customHeight="1" x14ac:dyDescent="0.2">
      <c r="A475" s="58"/>
      <c r="B475" s="58"/>
      <c r="C475" s="58"/>
      <c r="D475" s="58"/>
      <c r="E475" s="58"/>
      <c r="F475" s="58"/>
      <c r="G475" s="58"/>
      <c r="H475" s="58"/>
      <c r="I475" s="58"/>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row>
    <row r="476" spans="1:49" ht="15.75" customHeight="1" x14ac:dyDescent="0.2">
      <c r="A476" s="58"/>
      <c r="B476" s="58"/>
      <c r="C476" s="58"/>
      <c r="D476" s="58"/>
      <c r="E476" s="58"/>
      <c r="F476" s="58"/>
      <c r="G476" s="58"/>
      <c r="H476" s="58"/>
      <c r="I476" s="58"/>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row>
    <row r="477" spans="1:49" ht="15.75" customHeight="1" x14ac:dyDescent="0.2">
      <c r="A477" s="58"/>
      <c r="B477" s="58"/>
      <c r="C477" s="58"/>
      <c r="D477" s="58"/>
      <c r="E477" s="58"/>
      <c r="F477" s="58"/>
      <c r="G477" s="58"/>
      <c r="H477" s="58"/>
      <c r="I477" s="58"/>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row>
    <row r="478" spans="1:49" ht="15.75" customHeight="1" x14ac:dyDescent="0.2">
      <c r="A478" s="58"/>
      <c r="B478" s="58"/>
      <c r="C478" s="58"/>
      <c r="D478" s="58"/>
      <c r="E478" s="58"/>
      <c r="F478" s="58"/>
      <c r="G478" s="58"/>
      <c r="H478" s="58"/>
      <c r="I478" s="58"/>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row>
    <row r="479" spans="1:49" ht="15.75" customHeight="1" x14ac:dyDescent="0.2">
      <c r="A479" s="58"/>
      <c r="B479" s="58"/>
      <c r="C479" s="58"/>
      <c r="D479" s="58"/>
      <c r="E479" s="58"/>
      <c r="F479" s="58"/>
      <c r="G479" s="58"/>
      <c r="H479" s="58"/>
      <c r="I479" s="58"/>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row>
    <row r="480" spans="1:49" ht="15.75" customHeight="1" x14ac:dyDescent="0.2">
      <c r="A480" s="58"/>
      <c r="B480" s="58"/>
      <c r="C480" s="58"/>
      <c r="D480" s="58"/>
      <c r="E480" s="58"/>
      <c r="F480" s="58"/>
      <c r="G480" s="58"/>
      <c r="H480" s="58"/>
      <c r="I480" s="58"/>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row>
    <row r="481" spans="1:49" ht="15.75" customHeight="1" x14ac:dyDescent="0.2">
      <c r="A481" s="58"/>
      <c r="B481" s="58"/>
      <c r="C481" s="58"/>
      <c r="D481" s="58"/>
      <c r="E481" s="58"/>
      <c r="F481" s="58"/>
      <c r="G481" s="58"/>
      <c r="H481" s="58"/>
      <c r="I481" s="58"/>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row>
    <row r="482" spans="1:49" ht="15.75" customHeight="1" x14ac:dyDescent="0.2">
      <c r="A482" s="58"/>
      <c r="B482" s="58"/>
      <c r="C482" s="58"/>
      <c r="D482" s="58"/>
      <c r="E482" s="58"/>
      <c r="F482" s="58"/>
      <c r="G482" s="58"/>
      <c r="H482" s="58"/>
      <c r="I482" s="58"/>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row>
    <row r="483" spans="1:49" ht="15.75" customHeight="1" x14ac:dyDescent="0.2">
      <c r="A483" s="58"/>
      <c r="B483" s="58"/>
      <c r="C483" s="58"/>
      <c r="D483" s="58"/>
      <c r="E483" s="58"/>
      <c r="F483" s="58"/>
      <c r="G483" s="58"/>
      <c r="H483" s="58"/>
      <c r="I483" s="58"/>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row>
    <row r="484" spans="1:49" ht="15.75" customHeight="1" x14ac:dyDescent="0.2">
      <c r="A484" s="58"/>
      <c r="B484" s="58"/>
      <c r="C484" s="58"/>
      <c r="D484" s="58"/>
      <c r="E484" s="58"/>
      <c r="F484" s="58"/>
      <c r="G484" s="58"/>
      <c r="H484" s="58"/>
      <c r="I484" s="58"/>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row>
    <row r="485" spans="1:49" ht="15.75" customHeight="1" x14ac:dyDescent="0.2">
      <c r="A485" s="58"/>
      <c r="B485" s="58"/>
      <c r="C485" s="58"/>
      <c r="D485" s="58"/>
      <c r="E485" s="58"/>
      <c r="F485" s="58"/>
      <c r="G485" s="58"/>
      <c r="H485" s="58"/>
      <c r="I485" s="58"/>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row>
    <row r="486" spans="1:49" ht="15.75" customHeight="1" x14ac:dyDescent="0.2">
      <c r="A486" s="58"/>
      <c r="B486" s="58"/>
      <c r="C486" s="58"/>
      <c r="D486" s="58"/>
      <c r="E486" s="58"/>
      <c r="F486" s="58"/>
      <c r="G486" s="58"/>
      <c r="H486" s="58"/>
      <c r="I486" s="58"/>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row>
    <row r="487" spans="1:49" ht="15.75" customHeight="1" x14ac:dyDescent="0.2">
      <c r="A487" s="58"/>
      <c r="B487" s="58"/>
      <c r="C487" s="58"/>
      <c r="D487" s="58"/>
      <c r="E487" s="58"/>
      <c r="F487" s="58"/>
      <c r="G487" s="58"/>
      <c r="H487" s="58"/>
      <c r="I487" s="58"/>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row>
    <row r="488" spans="1:49" ht="15.75" customHeight="1" x14ac:dyDescent="0.2">
      <c r="A488" s="58"/>
      <c r="B488" s="58"/>
      <c r="C488" s="58"/>
      <c r="D488" s="58"/>
      <c r="E488" s="58"/>
      <c r="F488" s="58"/>
      <c r="G488" s="58"/>
      <c r="H488" s="58"/>
      <c r="I488" s="58"/>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row>
    <row r="489" spans="1:49" ht="15.75" customHeight="1" x14ac:dyDescent="0.2">
      <c r="A489" s="58"/>
      <c r="B489" s="58"/>
      <c r="C489" s="58"/>
      <c r="D489" s="58"/>
      <c r="E489" s="58"/>
      <c r="F489" s="58"/>
      <c r="G489" s="58"/>
      <c r="H489" s="58"/>
      <c r="I489" s="58"/>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row>
    <row r="490" spans="1:49" ht="15.75" customHeight="1" x14ac:dyDescent="0.2">
      <c r="A490" s="58"/>
      <c r="B490" s="58"/>
      <c r="C490" s="58"/>
      <c r="D490" s="58"/>
      <c r="E490" s="58"/>
      <c r="F490" s="58"/>
      <c r="G490" s="58"/>
      <c r="H490" s="58"/>
      <c r="I490" s="58"/>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row>
    <row r="491" spans="1:49" ht="15.75" customHeight="1" x14ac:dyDescent="0.2">
      <c r="A491" s="58"/>
      <c r="B491" s="58"/>
      <c r="C491" s="58"/>
      <c r="D491" s="58"/>
      <c r="E491" s="58"/>
      <c r="F491" s="58"/>
      <c r="G491" s="58"/>
      <c r="H491" s="58"/>
      <c r="I491" s="58"/>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row>
    <row r="492" spans="1:49" ht="15.75" customHeight="1" x14ac:dyDescent="0.2">
      <c r="A492" s="58"/>
      <c r="B492" s="58"/>
      <c r="C492" s="58"/>
      <c r="D492" s="58"/>
      <c r="E492" s="58"/>
      <c r="F492" s="58"/>
      <c r="G492" s="58"/>
      <c r="H492" s="58"/>
      <c r="I492" s="58"/>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row>
    <row r="493" spans="1:49" ht="15.75" customHeight="1" x14ac:dyDescent="0.2">
      <c r="A493" s="58"/>
      <c r="B493" s="58"/>
      <c r="C493" s="58"/>
      <c r="D493" s="58"/>
      <c r="E493" s="58"/>
      <c r="F493" s="58"/>
      <c r="G493" s="58"/>
      <c r="H493" s="58"/>
      <c r="I493" s="58"/>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row>
    <row r="494" spans="1:49" ht="15.75" customHeight="1" x14ac:dyDescent="0.2">
      <c r="A494" s="58"/>
      <c r="B494" s="58"/>
      <c r="C494" s="58"/>
      <c r="D494" s="58"/>
      <c r="E494" s="58"/>
      <c r="F494" s="58"/>
      <c r="G494" s="58"/>
      <c r="H494" s="58"/>
      <c r="I494" s="58"/>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row>
    <row r="495" spans="1:49" ht="15.75" customHeight="1" x14ac:dyDescent="0.2">
      <c r="A495" s="58"/>
      <c r="B495" s="58"/>
      <c r="C495" s="58"/>
      <c r="D495" s="58"/>
      <c r="E495" s="58"/>
      <c r="F495" s="58"/>
      <c r="G495" s="58"/>
      <c r="H495" s="58"/>
      <c r="I495" s="58"/>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row>
    <row r="496" spans="1:49" ht="15.75" customHeight="1" x14ac:dyDescent="0.2">
      <c r="A496" s="58"/>
      <c r="B496" s="58"/>
      <c r="C496" s="58"/>
      <c r="D496" s="58"/>
      <c r="E496" s="58"/>
      <c r="F496" s="58"/>
      <c r="G496" s="58"/>
      <c r="H496" s="58"/>
      <c r="I496" s="58"/>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row>
    <row r="497" spans="1:49" ht="15.75" customHeight="1" x14ac:dyDescent="0.2">
      <c r="A497" s="58"/>
      <c r="B497" s="58"/>
      <c r="C497" s="58"/>
      <c r="D497" s="58"/>
      <c r="E497" s="58"/>
      <c r="F497" s="58"/>
      <c r="G497" s="58"/>
      <c r="H497" s="58"/>
      <c r="I497" s="58"/>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row>
    <row r="498" spans="1:49" ht="15.75" customHeight="1" x14ac:dyDescent="0.2">
      <c r="A498" s="58"/>
      <c r="B498" s="58"/>
      <c r="C498" s="58"/>
      <c r="D498" s="58"/>
      <c r="E498" s="58"/>
      <c r="F498" s="58"/>
      <c r="G498" s="58"/>
      <c r="H498" s="58"/>
      <c r="I498" s="58"/>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row>
    <row r="499" spans="1:49" ht="15.75" customHeight="1" x14ac:dyDescent="0.2">
      <c r="A499" s="58"/>
      <c r="B499" s="58"/>
      <c r="C499" s="58"/>
      <c r="D499" s="58"/>
      <c r="E499" s="58"/>
      <c r="F499" s="58"/>
      <c r="G499" s="58"/>
      <c r="H499" s="58"/>
      <c r="I499" s="58"/>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row>
    <row r="500" spans="1:49" ht="15.75" customHeight="1" x14ac:dyDescent="0.2">
      <c r="A500" s="58"/>
      <c r="B500" s="58"/>
      <c r="C500" s="58"/>
      <c r="D500" s="58"/>
      <c r="E500" s="58"/>
      <c r="F500" s="58"/>
      <c r="G500" s="58"/>
      <c r="H500" s="58"/>
      <c r="I500" s="58"/>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row>
    <row r="501" spans="1:49" ht="15.75" customHeight="1" x14ac:dyDescent="0.2">
      <c r="A501" s="58"/>
      <c r="B501" s="58"/>
      <c r="C501" s="58"/>
      <c r="D501" s="58"/>
      <c r="E501" s="58"/>
      <c r="F501" s="58"/>
      <c r="G501" s="58"/>
      <c r="H501" s="58"/>
      <c r="I501" s="58"/>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row>
    <row r="502" spans="1:49" ht="15.75" customHeight="1" x14ac:dyDescent="0.2">
      <c r="A502" s="58"/>
      <c r="B502" s="58"/>
      <c r="C502" s="58"/>
      <c r="D502" s="58"/>
      <c r="E502" s="58"/>
      <c r="F502" s="58"/>
      <c r="G502" s="58"/>
      <c r="H502" s="58"/>
      <c r="I502" s="58"/>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row>
    <row r="503" spans="1:49" ht="15.75" customHeight="1" x14ac:dyDescent="0.2">
      <c r="A503" s="58"/>
      <c r="B503" s="58"/>
      <c r="C503" s="58"/>
      <c r="D503" s="58"/>
      <c r="E503" s="58"/>
      <c r="F503" s="58"/>
      <c r="G503" s="58"/>
      <c r="H503" s="58"/>
      <c r="I503" s="58"/>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row>
    <row r="504" spans="1:49" ht="15.75" customHeight="1" x14ac:dyDescent="0.2">
      <c r="A504" s="58"/>
      <c r="B504" s="58"/>
      <c r="C504" s="58"/>
      <c r="D504" s="58"/>
      <c r="E504" s="58"/>
      <c r="F504" s="58"/>
      <c r="G504" s="58"/>
      <c r="H504" s="58"/>
      <c r="I504" s="58"/>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row>
    <row r="505" spans="1:49" ht="15.75" customHeight="1" x14ac:dyDescent="0.2">
      <c r="A505" s="58"/>
      <c r="B505" s="58"/>
      <c r="C505" s="58"/>
      <c r="D505" s="58"/>
      <c r="E505" s="58"/>
      <c r="F505" s="58"/>
      <c r="G505" s="58"/>
      <c r="H505" s="58"/>
      <c r="I505" s="58"/>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row>
    <row r="506" spans="1:49" ht="15.75" customHeight="1" x14ac:dyDescent="0.2">
      <c r="A506" s="58"/>
      <c r="B506" s="58"/>
      <c r="C506" s="58"/>
      <c r="D506" s="58"/>
      <c r="E506" s="58"/>
      <c r="F506" s="58"/>
      <c r="G506" s="58"/>
      <c r="H506" s="58"/>
      <c r="I506" s="58"/>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row>
    <row r="507" spans="1:49" ht="15.75" customHeight="1" x14ac:dyDescent="0.2">
      <c r="A507" s="58"/>
      <c r="B507" s="58"/>
      <c r="C507" s="58"/>
      <c r="D507" s="58"/>
      <c r="E507" s="58"/>
      <c r="F507" s="58"/>
      <c r="G507" s="58"/>
      <c r="H507" s="58"/>
      <c r="I507" s="58"/>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row>
    <row r="508" spans="1:49" ht="15.75" customHeight="1" x14ac:dyDescent="0.2">
      <c r="A508" s="58"/>
      <c r="B508" s="58"/>
      <c r="C508" s="58"/>
      <c r="D508" s="58"/>
      <c r="E508" s="58"/>
      <c r="F508" s="58"/>
      <c r="G508" s="58"/>
      <c r="H508" s="58"/>
      <c r="I508" s="58"/>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row>
    <row r="509" spans="1:49" ht="15.75" customHeight="1" x14ac:dyDescent="0.2">
      <c r="A509" s="58"/>
      <c r="B509" s="58"/>
      <c r="C509" s="58"/>
      <c r="D509" s="58"/>
      <c r="E509" s="58"/>
      <c r="F509" s="58"/>
      <c r="G509" s="58"/>
      <c r="H509" s="58"/>
      <c r="I509" s="58"/>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row>
    <row r="510" spans="1:49" ht="15.75" customHeight="1" x14ac:dyDescent="0.2">
      <c r="A510" s="58"/>
      <c r="B510" s="58"/>
      <c r="C510" s="58"/>
      <c r="D510" s="58"/>
      <c r="E510" s="58"/>
      <c r="F510" s="58"/>
      <c r="G510" s="58"/>
      <c r="H510" s="58"/>
      <c r="I510" s="58"/>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row>
    <row r="511" spans="1:49" ht="15.75" customHeight="1" x14ac:dyDescent="0.2">
      <c r="A511" s="58"/>
      <c r="B511" s="58"/>
      <c r="C511" s="58"/>
      <c r="D511" s="58"/>
      <c r="E511" s="58"/>
      <c r="F511" s="58"/>
      <c r="G511" s="58"/>
      <c r="H511" s="58"/>
      <c r="I511" s="58"/>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row>
    <row r="512" spans="1:49" ht="15.75" customHeight="1" x14ac:dyDescent="0.2">
      <c r="A512" s="58"/>
      <c r="B512" s="58"/>
      <c r="C512" s="58"/>
      <c r="D512" s="58"/>
      <c r="E512" s="58"/>
      <c r="F512" s="58"/>
      <c r="G512" s="58"/>
      <c r="H512" s="58"/>
      <c r="I512" s="58"/>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row>
    <row r="513" spans="1:49" ht="15.75" customHeight="1" x14ac:dyDescent="0.2">
      <c r="A513" s="58"/>
      <c r="B513" s="58"/>
      <c r="C513" s="58"/>
      <c r="D513" s="58"/>
      <c r="E513" s="58"/>
      <c r="F513" s="58"/>
      <c r="G513" s="58"/>
      <c r="H513" s="58"/>
      <c r="I513" s="58"/>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row>
    <row r="514" spans="1:49" ht="15.75" customHeight="1" x14ac:dyDescent="0.2">
      <c r="A514" s="58"/>
      <c r="B514" s="58"/>
      <c r="C514" s="58"/>
      <c r="D514" s="58"/>
      <c r="E514" s="58"/>
      <c r="F514" s="58"/>
      <c r="G514" s="58"/>
      <c r="H514" s="58"/>
      <c r="I514" s="58"/>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row>
    <row r="515" spans="1:49" ht="15.75" customHeight="1" x14ac:dyDescent="0.2">
      <c r="A515" s="58"/>
      <c r="B515" s="58"/>
      <c r="C515" s="58"/>
      <c r="D515" s="58"/>
      <c r="E515" s="58"/>
      <c r="F515" s="58"/>
      <c r="G515" s="58"/>
      <c r="H515" s="58"/>
      <c r="I515" s="58"/>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row>
    <row r="516" spans="1:49" ht="15.75" customHeight="1" x14ac:dyDescent="0.2">
      <c r="A516" s="58"/>
      <c r="B516" s="58"/>
      <c r="C516" s="58"/>
      <c r="D516" s="58"/>
      <c r="E516" s="58"/>
      <c r="F516" s="58"/>
      <c r="G516" s="58"/>
      <c r="H516" s="58"/>
      <c r="I516" s="58"/>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row>
    <row r="517" spans="1:49" ht="15.75" customHeight="1" x14ac:dyDescent="0.2">
      <c r="A517" s="58"/>
      <c r="B517" s="58"/>
      <c r="C517" s="58"/>
      <c r="D517" s="58"/>
      <c r="E517" s="58"/>
      <c r="F517" s="58"/>
      <c r="G517" s="58"/>
      <c r="H517" s="58"/>
      <c r="I517" s="58"/>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row>
    <row r="518" spans="1:49" ht="15.75" customHeight="1" x14ac:dyDescent="0.2">
      <c r="A518" s="58"/>
      <c r="B518" s="58"/>
      <c r="C518" s="58"/>
      <c r="D518" s="58"/>
      <c r="E518" s="58"/>
      <c r="F518" s="58"/>
      <c r="G518" s="58"/>
      <c r="H518" s="58"/>
      <c r="I518" s="58"/>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row>
    <row r="519" spans="1:49" ht="15.75" customHeight="1" x14ac:dyDescent="0.2">
      <c r="A519" s="58"/>
      <c r="B519" s="58"/>
      <c r="C519" s="58"/>
      <c r="D519" s="58"/>
      <c r="E519" s="58"/>
      <c r="F519" s="58"/>
      <c r="G519" s="58"/>
      <c r="H519" s="58"/>
      <c r="I519" s="58"/>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row>
    <row r="520" spans="1:49" ht="15.75" customHeight="1" x14ac:dyDescent="0.2">
      <c r="A520" s="58"/>
      <c r="B520" s="58"/>
      <c r="C520" s="58"/>
      <c r="D520" s="58"/>
      <c r="E520" s="58"/>
      <c r="F520" s="58"/>
      <c r="G520" s="58"/>
      <c r="H520" s="58"/>
      <c r="I520" s="58"/>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row>
    <row r="521" spans="1:49" ht="15.75" customHeight="1" x14ac:dyDescent="0.2">
      <c r="A521" s="58"/>
      <c r="B521" s="58"/>
      <c r="C521" s="58"/>
      <c r="D521" s="58"/>
      <c r="E521" s="58"/>
      <c r="F521" s="58"/>
      <c r="G521" s="58"/>
      <c r="H521" s="58"/>
      <c r="I521" s="58"/>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row>
    <row r="522" spans="1:49" ht="15.75" customHeight="1" x14ac:dyDescent="0.2">
      <c r="A522" s="58"/>
      <c r="B522" s="58"/>
      <c r="C522" s="58"/>
      <c r="D522" s="58"/>
      <c r="E522" s="58"/>
      <c r="F522" s="58"/>
      <c r="G522" s="58"/>
      <c r="H522" s="58"/>
      <c r="I522" s="58"/>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row>
    <row r="523" spans="1:49" ht="15.75" customHeight="1" x14ac:dyDescent="0.2">
      <c r="A523" s="58"/>
      <c r="B523" s="58"/>
      <c r="C523" s="58"/>
      <c r="D523" s="58"/>
      <c r="E523" s="58"/>
      <c r="F523" s="58"/>
      <c r="G523" s="58"/>
      <c r="H523" s="58"/>
      <c r="I523" s="58"/>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row>
    <row r="524" spans="1:49" ht="15.75" customHeight="1" x14ac:dyDescent="0.2">
      <c r="A524" s="58"/>
      <c r="B524" s="58"/>
      <c r="C524" s="58"/>
      <c r="D524" s="58"/>
      <c r="E524" s="58"/>
      <c r="F524" s="58"/>
      <c r="G524" s="58"/>
      <c r="H524" s="58"/>
      <c r="I524" s="58"/>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row>
    <row r="525" spans="1:49" ht="15.75" customHeight="1" x14ac:dyDescent="0.2">
      <c r="A525" s="58"/>
      <c r="B525" s="58"/>
      <c r="C525" s="58"/>
      <c r="D525" s="58"/>
      <c r="E525" s="58"/>
      <c r="F525" s="58"/>
      <c r="G525" s="58"/>
      <c r="H525" s="58"/>
      <c r="I525" s="58"/>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row>
    <row r="526" spans="1:49" ht="15.75" customHeight="1" x14ac:dyDescent="0.2">
      <c r="A526" s="58"/>
      <c r="B526" s="58"/>
      <c r="C526" s="58"/>
      <c r="D526" s="58"/>
      <c r="E526" s="58"/>
      <c r="F526" s="58"/>
      <c r="G526" s="58"/>
      <c r="H526" s="58"/>
      <c r="I526" s="58"/>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row>
    <row r="527" spans="1:49" ht="15.75" customHeight="1" x14ac:dyDescent="0.2">
      <c r="A527" s="58"/>
      <c r="B527" s="58"/>
      <c r="C527" s="58"/>
      <c r="D527" s="58"/>
      <c r="E527" s="58"/>
      <c r="F527" s="58"/>
      <c r="G527" s="58"/>
      <c r="H527" s="58"/>
      <c r="I527" s="58"/>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row>
    <row r="528" spans="1:49" ht="15.75" customHeight="1" x14ac:dyDescent="0.2">
      <c r="A528" s="58"/>
      <c r="B528" s="58"/>
      <c r="C528" s="58"/>
      <c r="D528" s="58"/>
      <c r="E528" s="58"/>
      <c r="F528" s="58"/>
      <c r="G528" s="58"/>
      <c r="H528" s="58"/>
      <c r="I528" s="58"/>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row>
    <row r="529" spans="1:49" ht="15.75" customHeight="1" x14ac:dyDescent="0.2">
      <c r="A529" s="58"/>
      <c r="B529" s="58"/>
      <c r="C529" s="58"/>
      <c r="D529" s="58"/>
      <c r="E529" s="58"/>
      <c r="F529" s="58"/>
      <c r="G529" s="58"/>
      <c r="H529" s="58"/>
      <c r="I529" s="58"/>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row>
    <row r="530" spans="1:49" ht="15.75" customHeight="1" x14ac:dyDescent="0.2">
      <c r="A530" s="58"/>
      <c r="B530" s="58"/>
      <c r="C530" s="58"/>
      <c r="D530" s="58"/>
      <c r="E530" s="58"/>
      <c r="F530" s="58"/>
      <c r="G530" s="58"/>
      <c r="H530" s="58"/>
      <c r="I530" s="58"/>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row>
    <row r="531" spans="1:49" ht="15.75" customHeight="1" x14ac:dyDescent="0.2">
      <c r="A531" s="58"/>
      <c r="B531" s="58"/>
      <c r="C531" s="58"/>
      <c r="D531" s="58"/>
      <c r="E531" s="58"/>
      <c r="F531" s="58"/>
      <c r="G531" s="58"/>
      <c r="H531" s="58"/>
      <c r="I531" s="58"/>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row>
    <row r="532" spans="1:49" ht="15.75" customHeight="1" x14ac:dyDescent="0.2">
      <c r="A532" s="58"/>
      <c r="B532" s="58"/>
      <c r="C532" s="58"/>
      <c r="D532" s="58"/>
      <c r="E532" s="58"/>
      <c r="F532" s="58"/>
      <c r="G532" s="58"/>
      <c r="H532" s="58"/>
      <c r="I532" s="58"/>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row>
    <row r="533" spans="1:49" ht="15.75" customHeight="1" x14ac:dyDescent="0.2">
      <c r="A533" s="58"/>
      <c r="B533" s="58"/>
      <c r="C533" s="58"/>
      <c r="D533" s="58"/>
      <c r="E533" s="58"/>
      <c r="F533" s="58"/>
      <c r="G533" s="58"/>
      <c r="H533" s="58"/>
      <c r="I533" s="58"/>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row>
    <row r="534" spans="1:49" ht="15.75" customHeight="1" x14ac:dyDescent="0.2">
      <c r="A534" s="58"/>
      <c r="B534" s="58"/>
      <c r="C534" s="58"/>
      <c r="D534" s="58"/>
      <c r="E534" s="58"/>
      <c r="F534" s="58"/>
      <c r="G534" s="58"/>
      <c r="H534" s="58"/>
      <c r="I534" s="58"/>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row>
    <row r="535" spans="1:49" ht="15.75" customHeight="1" x14ac:dyDescent="0.2">
      <c r="A535" s="58"/>
      <c r="B535" s="58"/>
      <c r="C535" s="58"/>
      <c r="D535" s="58"/>
      <c r="E535" s="58"/>
      <c r="F535" s="58"/>
      <c r="G535" s="58"/>
      <c r="H535" s="58"/>
      <c r="I535" s="58"/>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row>
    <row r="536" spans="1:49" ht="15.75" customHeight="1" x14ac:dyDescent="0.2">
      <c r="A536" s="58"/>
      <c r="B536" s="58"/>
      <c r="C536" s="58"/>
      <c r="D536" s="58"/>
      <c r="E536" s="58"/>
      <c r="F536" s="58"/>
      <c r="G536" s="58"/>
      <c r="H536" s="58"/>
      <c r="I536" s="58"/>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row>
    <row r="537" spans="1:49" ht="15.75" customHeight="1" x14ac:dyDescent="0.2">
      <c r="A537" s="58"/>
      <c r="B537" s="58"/>
      <c r="C537" s="58"/>
      <c r="D537" s="58"/>
      <c r="E537" s="58"/>
      <c r="F537" s="58"/>
      <c r="G537" s="58"/>
      <c r="H537" s="58"/>
      <c r="I537" s="58"/>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row>
    <row r="538" spans="1:49" ht="15.75" customHeight="1" x14ac:dyDescent="0.2">
      <c r="A538" s="58"/>
      <c r="B538" s="58"/>
      <c r="C538" s="58"/>
      <c r="D538" s="58"/>
      <c r="E538" s="58"/>
      <c r="F538" s="58"/>
      <c r="G538" s="58"/>
      <c r="H538" s="58"/>
      <c r="I538" s="58"/>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row>
    <row r="539" spans="1:49" ht="15.75" customHeight="1" x14ac:dyDescent="0.2">
      <c r="A539" s="58"/>
      <c r="B539" s="58"/>
      <c r="C539" s="58"/>
      <c r="D539" s="58"/>
      <c r="E539" s="58"/>
      <c r="F539" s="58"/>
      <c r="G539" s="58"/>
      <c r="H539" s="58"/>
      <c r="I539" s="58"/>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row>
    <row r="540" spans="1:49" ht="15.75" customHeight="1" x14ac:dyDescent="0.2">
      <c r="A540" s="58"/>
      <c r="B540" s="58"/>
      <c r="C540" s="58"/>
      <c r="D540" s="58"/>
      <c r="E540" s="58"/>
      <c r="F540" s="58"/>
      <c r="G540" s="58"/>
      <c r="H540" s="58"/>
      <c r="I540" s="58"/>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row>
    <row r="541" spans="1:49" ht="15.75" customHeight="1" x14ac:dyDescent="0.2">
      <c r="A541" s="58"/>
      <c r="B541" s="58"/>
      <c r="C541" s="58"/>
      <c r="D541" s="58"/>
      <c r="E541" s="58"/>
      <c r="F541" s="58"/>
      <c r="G541" s="58"/>
      <c r="H541" s="58"/>
      <c r="I541" s="58"/>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row>
    <row r="542" spans="1:49" ht="15.75" customHeight="1" x14ac:dyDescent="0.2">
      <c r="A542" s="58"/>
      <c r="B542" s="58"/>
      <c r="C542" s="58"/>
      <c r="D542" s="58"/>
      <c r="E542" s="58"/>
      <c r="F542" s="58"/>
      <c r="G542" s="58"/>
      <c r="H542" s="58"/>
      <c r="I542" s="58"/>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row>
    <row r="543" spans="1:49" ht="15.75" customHeight="1" x14ac:dyDescent="0.2">
      <c r="A543" s="58"/>
      <c r="B543" s="58"/>
      <c r="C543" s="58"/>
      <c r="D543" s="58"/>
      <c r="E543" s="58"/>
      <c r="F543" s="58"/>
      <c r="G543" s="58"/>
      <c r="H543" s="58"/>
      <c r="I543" s="58"/>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row>
    <row r="544" spans="1:49" ht="15.75" customHeight="1" x14ac:dyDescent="0.2">
      <c r="A544" s="58"/>
      <c r="B544" s="58"/>
      <c r="C544" s="58"/>
      <c r="D544" s="58"/>
      <c r="E544" s="58"/>
      <c r="F544" s="58"/>
      <c r="G544" s="58"/>
      <c r="H544" s="58"/>
      <c r="I544" s="58"/>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row>
    <row r="545" spans="1:49" ht="15.75" customHeight="1" x14ac:dyDescent="0.2">
      <c r="A545" s="58"/>
      <c r="B545" s="58"/>
      <c r="C545" s="58"/>
      <c r="D545" s="58"/>
      <c r="E545" s="58"/>
      <c r="F545" s="58"/>
      <c r="G545" s="58"/>
      <c r="H545" s="58"/>
      <c r="I545" s="58"/>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row>
    <row r="546" spans="1:49" ht="15.75" customHeight="1" x14ac:dyDescent="0.2">
      <c r="A546" s="58"/>
      <c r="B546" s="58"/>
      <c r="C546" s="58"/>
      <c r="D546" s="58"/>
      <c r="E546" s="58"/>
      <c r="F546" s="58"/>
      <c r="G546" s="58"/>
      <c r="H546" s="58"/>
      <c r="I546" s="58"/>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row>
    <row r="547" spans="1:49" ht="15.75" customHeight="1" x14ac:dyDescent="0.2">
      <c r="A547" s="58"/>
      <c r="B547" s="58"/>
      <c r="C547" s="58"/>
      <c r="D547" s="58"/>
      <c r="E547" s="58"/>
      <c r="F547" s="58"/>
      <c r="G547" s="58"/>
      <c r="H547" s="58"/>
      <c r="I547" s="58"/>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row>
    <row r="548" spans="1:49" ht="15.75" customHeight="1" x14ac:dyDescent="0.2">
      <c r="A548" s="58"/>
      <c r="B548" s="58"/>
      <c r="C548" s="58"/>
      <c r="D548" s="58"/>
      <c r="E548" s="58"/>
      <c r="F548" s="58"/>
      <c r="G548" s="58"/>
      <c r="H548" s="58"/>
      <c r="I548" s="58"/>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row>
    <row r="549" spans="1:49" ht="15.75" customHeight="1" x14ac:dyDescent="0.2">
      <c r="A549" s="58"/>
      <c r="B549" s="58"/>
      <c r="C549" s="58"/>
      <c r="D549" s="58"/>
      <c r="E549" s="58"/>
      <c r="F549" s="58"/>
      <c r="G549" s="58"/>
      <c r="H549" s="58"/>
      <c r="I549" s="58"/>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row>
    <row r="550" spans="1:49" ht="15.75" customHeight="1" x14ac:dyDescent="0.2">
      <c r="A550" s="58"/>
      <c r="B550" s="58"/>
      <c r="C550" s="58"/>
      <c r="D550" s="58"/>
      <c r="E550" s="58"/>
      <c r="F550" s="58"/>
      <c r="G550" s="58"/>
      <c r="H550" s="58"/>
      <c r="I550" s="58"/>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row>
    <row r="551" spans="1:49" ht="15.75" customHeight="1" x14ac:dyDescent="0.2">
      <c r="A551" s="58"/>
      <c r="B551" s="58"/>
      <c r="C551" s="58"/>
      <c r="D551" s="58"/>
      <c r="E551" s="58"/>
      <c r="F551" s="58"/>
      <c r="G551" s="58"/>
      <c r="H551" s="58"/>
      <c r="I551" s="58"/>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row>
    <row r="552" spans="1:49" ht="15.75" customHeight="1" x14ac:dyDescent="0.2">
      <c r="A552" s="58"/>
      <c r="B552" s="58"/>
      <c r="C552" s="58"/>
      <c r="D552" s="58"/>
      <c r="E552" s="58"/>
      <c r="F552" s="58"/>
      <c r="G552" s="58"/>
      <c r="H552" s="58"/>
      <c r="I552" s="58"/>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row>
    <row r="553" spans="1:49" ht="15.75" customHeight="1" x14ac:dyDescent="0.2">
      <c r="A553" s="58"/>
      <c r="B553" s="58"/>
      <c r="C553" s="58"/>
      <c r="D553" s="58"/>
      <c r="E553" s="58"/>
      <c r="F553" s="58"/>
      <c r="G553" s="58"/>
      <c r="H553" s="58"/>
      <c r="I553" s="58"/>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row>
    <row r="554" spans="1:49" ht="15.75" customHeight="1" x14ac:dyDescent="0.2">
      <c r="A554" s="58"/>
      <c r="B554" s="58"/>
      <c r="C554" s="58"/>
      <c r="D554" s="58"/>
      <c r="E554" s="58"/>
      <c r="F554" s="58"/>
      <c r="G554" s="58"/>
      <c r="H554" s="58"/>
      <c r="I554" s="58"/>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row>
    <row r="555" spans="1:49" ht="15.75" customHeight="1" x14ac:dyDescent="0.2">
      <c r="A555" s="58"/>
      <c r="B555" s="58"/>
      <c r="C555" s="58"/>
      <c r="D555" s="58"/>
      <c r="E555" s="58"/>
      <c r="F555" s="58"/>
      <c r="G555" s="58"/>
      <c r="H555" s="58"/>
      <c r="I555" s="58"/>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row>
    <row r="556" spans="1:49" ht="15.75" customHeight="1" x14ac:dyDescent="0.2">
      <c r="A556" s="58"/>
      <c r="B556" s="58"/>
      <c r="C556" s="58"/>
      <c r="D556" s="58"/>
      <c r="E556" s="58"/>
      <c r="F556" s="58"/>
      <c r="G556" s="58"/>
      <c r="H556" s="58"/>
      <c r="I556" s="58"/>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row>
    <row r="557" spans="1:49" ht="15.75" customHeight="1" x14ac:dyDescent="0.2">
      <c r="A557" s="58"/>
      <c r="B557" s="58"/>
      <c r="C557" s="58"/>
      <c r="D557" s="58"/>
      <c r="E557" s="58"/>
      <c r="F557" s="58"/>
      <c r="G557" s="58"/>
      <c r="H557" s="58"/>
      <c r="I557" s="58"/>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row>
    <row r="558" spans="1:49" ht="15.75" customHeight="1" x14ac:dyDescent="0.2">
      <c r="A558" s="58"/>
      <c r="B558" s="58"/>
      <c r="C558" s="58"/>
      <c r="D558" s="58"/>
      <c r="E558" s="58"/>
      <c r="F558" s="58"/>
      <c r="G558" s="58"/>
      <c r="H558" s="58"/>
      <c r="I558" s="58"/>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row>
    <row r="559" spans="1:49" ht="15.75" customHeight="1" x14ac:dyDescent="0.2">
      <c r="A559" s="58"/>
      <c r="B559" s="58"/>
      <c r="C559" s="58"/>
      <c r="D559" s="58"/>
      <c r="E559" s="58"/>
      <c r="F559" s="58"/>
      <c r="G559" s="58"/>
      <c r="H559" s="58"/>
      <c r="I559" s="58"/>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row>
    <row r="560" spans="1:49" ht="15.75" customHeight="1" x14ac:dyDescent="0.2">
      <c r="A560" s="58"/>
      <c r="B560" s="58"/>
      <c r="C560" s="58"/>
      <c r="D560" s="58"/>
      <c r="E560" s="58"/>
      <c r="F560" s="58"/>
      <c r="G560" s="58"/>
      <c r="H560" s="58"/>
      <c r="I560" s="58"/>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row>
    <row r="561" spans="1:49" ht="15.75" customHeight="1" x14ac:dyDescent="0.2">
      <c r="A561" s="58"/>
      <c r="B561" s="58"/>
      <c r="C561" s="58"/>
      <c r="D561" s="58"/>
      <c r="E561" s="58"/>
      <c r="F561" s="58"/>
      <c r="G561" s="58"/>
      <c r="H561" s="58"/>
      <c r="I561" s="58"/>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row>
    <row r="562" spans="1:49" ht="15.75" customHeight="1" x14ac:dyDescent="0.2">
      <c r="A562" s="58"/>
      <c r="B562" s="58"/>
      <c r="C562" s="58"/>
      <c r="D562" s="58"/>
      <c r="E562" s="58"/>
      <c r="F562" s="58"/>
      <c r="G562" s="58"/>
      <c r="H562" s="58"/>
      <c r="I562" s="58"/>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row>
    <row r="563" spans="1:49" ht="15.75" customHeight="1" x14ac:dyDescent="0.2">
      <c r="A563" s="58"/>
      <c r="B563" s="58"/>
      <c r="C563" s="58"/>
      <c r="D563" s="58"/>
      <c r="E563" s="58"/>
      <c r="F563" s="58"/>
      <c r="G563" s="58"/>
      <c r="H563" s="58"/>
      <c r="I563" s="58"/>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row>
    <row r="564" spans="1:49" ht="15.75" customHeight="1" x14ac:dyDescent="0.2">
      <c r="A564" s="58"/>
      <c r="B564" s="58"/>
      <c r="C564" s="58"/>
      <c r="D564" s="58"/>
      <c r="E564" s="58"/>
      <c r="F564" s="58"/>
      <c r="G564" s="58"/>
      <c r="H564" s="58"/>
      <c r="I564" s="58"/>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row>
    <row r="565" spans="1:49" ht="15.75" customHeight="1" x14ac:dyDescent="0.2">
      <c r="A565" s="58"/>
      <c r="B565" s="58"/>
      <c r="C565" s="58"/>
      <c r="D565" s="58"/>
      <c r="E565" s="58"/>
      <c r="F565" s="58"/>
      <c r="G565" s="58"/>
      <c r="H565" s="58"/>
      <c r="I565" s="58"/>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row>
    <row r="566" spans="1:49" ht="15.75" customHeight="1" x14ac:dyDescent="0.2">
      <c r="A566" s="58"/>
      <c r="B566" s="58"/>
      <c r="C566" s="58"/>
      <c r="D566" s="58"/>
      <c r="E566" s="58"/>
      <c r="F566" s="58"/>
      <c r="G566" s="58"/>
      <c r="H566" s="58"/>
      <c r="I566" s="58"/>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row>
    <row r="567" spans="1:49" ht="15.75" customHeight="1" x14ac:dyDescent="0.2">
      <c r="A567" s="58"/>
      <c r="B567" s="58"/>
      <c r="C567" s="58"/>
      <c r="D567" s="58"/>
      <c r="E567" s="58"/>
      <c r="F567" s="58"/>
      <c r="G567" s="58"/>
      <c r="H567" s="58"/>
      <c r="I567" s="58"/>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row>
    <row r="568" spans="1:49" ht="15.75" customHeight="1" x14ac:dyDescent="0.2">
      <c r="A568" s="58"/>
      <c r="B568" s="58"/>
      <c r="C568" s="58"/>
      <c r="D568" s="58"/>
      <c r="E568" s="58"/>
      <c r="F568" s="58"/>
      <c r="G568" s="58"/>
      <c r="H568" s="58"/>
      <c r="I568" s="58"/>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row>
    <row r="569" spans="1:49" ht="15.75" customHeight="1" x14ac:dyDescent="0.2">
      <c r="A569" s="58"/>
      <c r="B569" s="58"/>
      <c r="C569" s="58"/>
      <c r="D569" s="58"/>
      <c r="E569" s="58"/>
      <c r="F569" s="58"/>
      <c r="G569" s="58"/>
      <c r="H569" s="58"/>
      <c r="I569" s="58"/>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row>
    <row r="570" spans="1:49" ht="15.75" customHeight="1" x14ac:dyDescent="0.2">
      <c r="A570" s="58"/>
      <c r="B570" s="58"/>
      <c r="C570" s="58"/>
      <c r="D570" s="58"/>
      <c r="E570" s="58"/>
      <c r="F570" s="58"/>
      <c r="G570" s="58"/>
      <c r="H570" s="58"/>
      <c r="I570" s="58"/>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row>
    <row r="571" spans="1:49" ht="15.75" customHeight="1" x14ac:dyDescent="0.2">
      <c r="A571" s="58"/>
      <c r="B571" s="58"/>
      <c r="C571" s="58"/>
      <c r="D571" s="58"/>
      <c r="E571" s="58"/>
      <c r="F571" s="58"/>
      <c r="G571" s="58"/>
      <c r="H571" s="58"/>
      <c r="I571" s="58"/>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row>
    <row r="572" spans="1:49" ht="15.75" customHeight="1" x14ac:dyDescent="0.2">
      <c r="A572" s="58"/>
      <c r="B572" s="58"/>
      <c r="C572" s="58"/>
      <c r="D572" s="58"/>
      <c r="E572" s="58"/>
      <c r="F572" s="58"/>
      <c r="G572" s="58"/>
      <c r="H572" s="58"/>
      <c r="I572" s="58"/>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row>
    <row r="573" spans="1:49" ht="15.75" customHeight="1" x14ac:dyDescent="0.2">
      <c r="A573" s="58"/>
      <c r="B573" s="58"/>
      <c r="C573" s="58"/>
      <c r="D573" s="58"/>
      <c r="E573" s="58"/>
      <c r="F573" s="58"/>
      <c r="G573" s="58"/>
      <c r="H573" s="58"/>
      <c r="I573" s="58"/>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row>
    <row r="574" spans="1:49" ht="15.75" customHeight="1" x14ac:dyDescent="0.2">
      <c r="A574" s="58"/>
      <c r="B574" s="58"/>
      <c r="C574" s="58"/>
      <c r="D574" s="58"/>
      <c r="E574" s="58"/>
      <c r="F574" s="58"/>
      <c r="G574" s="58"/>
      <c r="H574" s="58"/>
      <c r="I574" s="58"/>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row>
    <row r="575" spans="1:49" ht="15.75" customHeight="1" x14ac:dyDescent="0.2">
      <c r="A575" s="58"/>
      <c r="B575" s="58"/>
      <c r="C575" s="58"/>
      <c r="D575" s="58"/>
      <c r="E575" s="58"/>
      <c r="F575" s="58"/>
      <c r="G575" s="58"/>
      <c r="H575" s="58"/>
      <c r="I575" s="58"/>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row>
    <row r="576" spans="1:49" ht="15.75" customHeight="1" x14ac:dyDescent="0.2">
      <c r="A576" s="58"/>
      <c r="B576" s="58"/>
      <c r="C576" s="58"/>
      <c r="D576" s="58"/>
      <c r="E576" s="58"/>
      <c r="F576" s="58"/>
      <c r="G576" s="58"/>
      <c r="H576" s="58"/>
      <c r="I576" s="58"/>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row>
    <row r="577" spans="1:49" ht="15.75" customHeight="1" x14ac:dyDescent="0.2">
      <c r="A577" s="58"/>
      <c r="B577" s="58"/>
      <c r="C577" s="58"/>
      <c r="D577" s="58"/>
      <c r="E577" s="58"/>
      <c r="F577" s="58"/>
      <c r="G577" s="58"/>
      <c r="H577" s="58"/>
      <c r="I577" s="58"/>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row>
    <row r="578" spans="1:49" ht="15.75" customHeight="1" x14ac:dyDescent="0.2">
      <c r="A578" s="58"/>
      <c r="B578" s="58"/>
      <c r="C578" s="58"/>
      <c r="D578" s="58"/>
      <c r="E578" s="58"/>
      <c r="F578" s="58"/>
      <c r="G578" s="58"/>
      <c r="H578" s="58"/>
      <c r="I578" s="58"/>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row>
    <row r="579" spans="1:49" ht="15.75" customHeight="1" x14ac:dyDescent="0.2">
      <c r="A579" s="58"/>
      <c r="B579" s="58"/>
      <c r="C579" s="58"/>
      <c r="D579" s="58"/>
      <c r="E579" s="58"/>
      <c r="F579" s="58"/>
      <c r="G579" s="58"/>
      <c r="H579" s="58"/>
      <c r="I579" s="58"/>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row>
    <row r="580" spans="1:49" ht="15.75" customHeight="1" x14ac:dyDescent="0.2">
      <c r="A580" s="58"/>
      <c r="B580" s="58"/>
      <c r="C580" s="58"/>
      <c r="D580" s="58"/>
      <c r="E580" s="58"/>
      <c r="F580" s="58"/>
      <c r="G580" s="58"/>
      <c r="H580" s="58"/>
      <c r="I580" s="58"/>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row>
    <row r="581" spans="1:49" ht="15.75" customHeight="1" x14ac:dyDescent="0.2">
      <c r="A581" s="58"/>
      <c r="B581" s="58"/>
      <c r="C581" s="58"/>
      <c r="D581" s="58"/>
      <c r="E581" s="58"/>
      <c r="F581" s="58"/>
      <c r="G581" s="58"/>
      <c r="H581" s="58"/>
      <c r="I581" s="58"/>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row>
    <row r="582" spans="1:49" ht="15.75" customHeight="1" x14ac:dyDescent="0.2">
      <c r="A582" s="58"/>
      <c r="B582" s="58"/>
      <c r="C582" s="58"/>
      <c r="D582" s="58"/>
      <c r="E582" s="58"/>
      <c r="F582" s="58"/>
      <c r="G582" s="58"/>
      <c r="H582" s="58"/>
      <c r="I582" s="58"/>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row>
    <row r="583" spans="1:49" ht="15.75" customHeight="1" x14ac:dyDescent="0.2">
      <c r="A583" s="58"/>
      <c r="B583" s="58"/>
      <c r="C583" s="58"/>
      <c r="D583" s="58"/>
      <c r="E583" s="58"/>
      <c r="F583" s="58"/>
      <c r="G583" s="58"/>
      <c r="H583" s="58"/>
      <c r="I583" s="58"/>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row>
    <row r="584" spans="1:49" ht="15.75" customHeight="1" x14ac:dyDescent="0.2">
      <c r="A584" s="58"/>
      <c r="B584" s="58"/>
      <c r="C584" s="58"/>
      <c r="D584" s="58"/>
      <c r="E584" s="58"/>
      <c r="F584" s="58"/>
      <c r="G584" s="58"/>
      <c r="H584" s="58"/>
      <c r="I584" s="58"/>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row>
    <row r="585" spans="1:49" ht="15.75" customHeight="1" x14ac:dyDescent="0.2">
      <c r="A585" s="58"/>
      <c r="B585" s="58"/>
      <c r="C585" s="58"/>
      <c r="D585" s="58"/>
      <c r="E585" s="58"/>
      <c r="F585" s="58"/>
      <c r="G585" s="58"/>
      <c r="H585" s="58"/>
      <c r="I585" s="58"/>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row>
    <row r="586" spans="1:49" ht="15.75" customHeight="1" x14ac:dyDescent="0.2">
      <c r="A586" s="58"/>
      <c r="B586" s="58"/>
      <c r="C586" s="58"/>
      <c r="D586" s="58"/>
      <c r="E586" s="58"/>
      <c r="F586" s="58"/>
      <c r="G586" s="58"/>
      <c r="H586" s="58"/>
      <c r="I586" s="58"/>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row>
    <row r="587" spans="1:49" ht="15.75" customHeight="1" x14ac:dyDescent="0.2">
      <c r="A587" s="58"/>
      <c r="B587" s="58"/>
      <c r="C587" s="58"/>
      <c r="D587" s="58"/>
      <c r="E587" s="58"/>
      <c r="F587" s="58"/>
      <c r="G587" s="58"/>
      <c r="H587" s="58"/>
      <c r="I587" s="58"/>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row>
    <row r="588" spans="1:49" ht="15.75" customHeight="1" x14ac:dyDescent="0.2">
      <c r="A588" s="58"/>
      <c r="B588" s="58"/>
      <c r="C588" s="58"/>
      <c r="D588" s="58"/>
      <c r="E588" s="58"/>
      <c r="F588" s="58"/>
      <c r="G588" s="58"/>
      <c r="H588" s="58"/>
      <c r="I588" s="58"/>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row>
    <row r="589" spans="1:49" ht="15.75" customHeight="1" x14ac:dyDescent="0.2">
      <c r="A589" s="58"/>
      <c r="B589" s="58"/>
      <c r="C589" s="58"/>
      <c r="D589" s="58"/>
      <c r="E589" s="58"/>
      <c r="F589" s="58"/>
      <c r="G589" s="58"/>
      <c r="H589" s="58"/>
      <c r="I589" s="58"/>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row>
    <row r="590" spans="1:49" ht="15.75" customHeight="1" x14ac:dyDescent="0.2">
      <c r="A590" s="58"/>
      <c r="B590" s="58"/>
      <c r="C590" s="58"/>
      <c r="D590" s="58"/>
      <c r="E590" s="58"/>
      <c r="F590" s="58"/>
      <c r="G590" s="58"/>
      <c r="H590" s="58"/>
      <c r="I590" s="58"/>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row>
    <row r="591" spans="1:49" ht="15.75" customHeight="1" x14ac:dyDescent="0.2">
      <c r="A591" s="58"/>
      <c r="B591" s="58"/>
      <c r="C591" s="58"/>
      <c r="D591" s="58"/>
      <c r="E591" s="58"/>
      <c r="F591" s="58"/>
      <c r="G591" s="58"/>
      <c r="H591" s="58"/>
      <c r="I591" s="58"/>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row>
    <row r="592" spans="1:49" ht="15.75" customHeight="1" x14ac:dyDescent="0.2">
      <c r="A592" s="58"/>
      <c r="B592" s="58"/>
      <c r="C592" s="58"/>
      <c r="D592" s="58"/>
      <c r="E592" s="58"/>
      <c r="F592" s="58"/>
      <c r="G592" s="58"/>
      <c r="H592" s="58"/>
      <c r="I592" s="58"/>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row>
    <row r="593" spans="1:49" ht="15.75" customHeight="1" x14ac:dyDescent="0.2">
      <c r="A593" s="58"/>
      <c r="B593" s="58"/>
      <c r="C593" s="58"/>
      <c r="D593" s="58"/>
      <c r="E593" s="58"/>
      <c r="F593" s="58"/>
      <c r="G593" s="58"/>
      <c r="H593" s="58"/>
      <c r="I593" s="58"/>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row>
    <row r="594" spans="1:49" ht="15.75" customHeight="1" x14ac:dyDescent="0.2">
      <c r="A594" s="58"/>
      <c r="B594" s="58"/>
      <c r="C594" s="58"/>
      <c r="D594" s="58"/>
      <c r="E594" s="58"/>
      <c r="F594" s="58"/>
      <c r="G594" s="58"/>
      <c r="H594" s="58"/>
      <c r="I594" s="58"/>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row>
    <row r="595" spans="1:49" ht="15.75" customHeight="1" x14ac:dyDescent="0.2">
      <c r="A595" s="58"/>
      <c r="B595" s="58"/>
      <c r="C595" s="58"/>
      <c r="D595" s="58"/>
      <c r="E595" s="58"/>
      <c r="F595" s="58"/>
      <c r="G595" s="58"/>
      <c r="H595" s="58"/>
      <c r="I595" s="58"/>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row>
    <row r="596" spans="1:49" ht="15.75" customHeight="1" x14ac:dyDescent="0.2">
      <c r="A596" s="58"/>
      <c r="B596" s="58"/>
      <c r="C596" s="58"/>
      <c r="D596" s="58"/>
      <c r="E596" s="58"/>
      <c r="F596" s="58"/>
      <c r="G596" s="58"/>
      <c r="H596" s="58"/>
      <c r="I596" s="58"/>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row>
    <row r="597" spans="1:49" ht="15.75" customHeight="1" x14ac:dyDescent="0.2">
      <c r="A597" s="58"/>
      <c r="B597" s="58"/>
      <c r="C597" s="58"/>
      <c r="D597" s="58"/>
      <c r="E597" s="58"/>
      <c r="F597" s="58"/>
      <c r="G597" s="58"/>
      <c r="H597" s="58"/>
      <c r="I597" s="58"/>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row>
    <row r="598" spans="1:49" ht="15.75" customHeight="1" x14ac:dyDescent="0.2">
      <c r="A598" s="58"/>
      <c r="B598" s="58"/>
      <c r="C598" s="58"/>
      <c r="D598" s="58"/>
      <c r="E598" s="58"/>
      <c r="F598" s="58"/>
      <c r="G598" s="58"/>
      <c r="H598" s="58"/>
      <c r="I598" s="58"/>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row>
    <row r="599" spans="1:49" ht="15.75" customHeight="1" x14ac:dyDescent="0.2">
      <c r="A599" s="58"/>
      <c r="B599" s="58"/>
      <c r="C599" s="58"/>
      <c r="D599" s="58"/>
      <c r="E599" s="58"/>
      <c r="F599" s="58"/>
      <c r="G599" s="58"/>
      <c r="H599" s="58"/>
      <c r="I599" s="58"/>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row>
    <row r="600" spans="1:49" ht="15.75" customHeight="1" x14ac:dyDescent="0.2">
      <c r="A600" s="58"/>
      <c r="B600" s="58"/>
      <c r="C600" s="58"/>
      <c r="D600" s="58"/>
      <c r="E600" s="58"/>
      <c r="F600" s="58"/>
      <c r="G600" s="58"/>
      <c r="H600" s="58"/>
      <c r="I600" s="58"/>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row>
    <row r="601" spans="1:49" ht="15.75" customHeight="1" x14ac:dyDescent="0.2">
      <c r="A601" s="58"/>
      <c r="B601" s="58"/>
      <c r="C601" s="58"/>
      <c r="D601" s="58"/>
      <c r="E601" s="58"/>
      <c r="F601" s="58"/>
      <c r="G601" s="58"/>
      <c r="H601" s="58"/>
      <c r="I601" s="58"/>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row>
    <row r="602" spans="1:49" ht="15.75" customHeight="1" x14ac:dyDescent="0.2">
      <c r="A602" s="58"/>
      <c r="B602" s="58"/>
      <c r="C602" s="58"/>
      <c r="D602" s="58"/>
      <c r="E602" s="58"/>
      <c r="F602" s="58"/>
      <c r="G602" s="58"/>
      <c r="H602" s="58"/>
      <c r="I602" s="58"/>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row>
    <row r="603" spans="1:49" ht="15.75" customHeight="1" x14ac:dyDescent="0.2">
      <c r="A603" s="58"/>
      <c r="B603" s="58"/>
      <c r="C603" s="58"/>
      <c r="D603" s="58"/>
      <c r="E603" s="58"/>
      <c r="F603" s="58"/>
      <c r="G603" s="58"/>
      <c r="H603" s="58"/>
      <c r="I603" s="58"/>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row>
    <row r="604" spans="1:49" ht="15.75" customHeight="1" x14ac:dyDescent="0.2">
      <c r="A604" s="58"/>
      <c r="B604" s="58"/>
      <c r="C604" s="58"/>
      <c r="D604" s="58"/>
      <c r="E604" s="58"/>
      <c r="F604" s="58"/>
      <c r="G604" s="58"/>
      <c r="H604" s="58"/>
      <c r="I604" s="58"/>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row>
    <row r="605" spans="1:49" ht="15.75" customHeight="1" x14ac:dyDescent="0.2">
      <c r="A605" s="58"/>
      <c r="B605" s="58"/>
      <c r="C605" s="58"/>
      <c r="D605" s="58"/>
      <c r="E605" s="58"/>
      <c r="F605" s="58"/>
      <c r="G605" s="58"/>
      <c r="H605" s="58"/>
      <c r="I605" s="58"/>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row>
    <row r="606" spans="1:49" ht="15.75" customHeight="1" x14ac:dyDescent="0.2">
      <c r="A606" s="58"/>
      <c r="B606" s="58"/>
      <c r="C606" s="58"/>
      <c r="D606" s="58"/>
      <c r="E606" s="58"/>
      <c r="F606" s="58"/>
      <c r="G606" s="58"/>
      <c r="H606" s="58"/>
      <c r="I606" s="58"/>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row>
    <row r="607" spans="1:49" ht="15.75" customHeight="1" x14ac:dyDescent="0.2">
      <c r="A607" s="58"/>
      <c r="B607" s="58"/>
      <c r="C607" s="58"/>
      <c r="D607" s="58"/>
      <c r="E607" s="58"/>
      <c r="F607" s="58"/>
      <c r="G607" s="58"/>
      <c r="H607" s="58"/>
      <c r="I607" s="58"/>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row>
    <row r="608" spans="1:49" ht="15.75" customHeight="1" x14ac:dyDescent="0.2">
      <c r="A608" s="58"/>
      <c r="B608" s="58"/>
      <c r="C608" s="58"/>
      <c r="D608" s="58"/>
      <c r="E608" s="58"/>
      <c r="F608" s="58"/>
      <c r="G608" s="58"/>
      <c r="H608" s="58"/>
      <c r="I608" s="58"/>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row>
    <row r="609" spans="1:49" ht="15.75" customHeight="1" x14ac:dyDescent="0.2">
      <c r="A609" s="58"/>
      <c r="B609" s="58"/>
      <c r="C609" s="58"/>
      <c r="D609" s="58"/>
      <c r="E609" s="58"/>
      <c r="F609" s="58"/>
      <c r="G609" s="58"/>
      <c r="H609" s="58"/>
      <c r="I609" s="58"/>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row>
    <row r="610" spans="1:49" ht="15.75" customHeight="1" x14ac:dyDescent="0.2">
      <c r="A610" s="58"/>
      <c r="B610" s="58"/>
      <c r="C610" s="58"/>
      <c r="D610" s="58"/>
      <c r="E610" s="58"/>
      <c r="F610" s="58"/>
      <c r="G610" s="58"/>
      <c r="H610" s="58"/>
      <c r="I610" s="58"/>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row>
    <row r="611" spans="1:49" ht="15.75" customHeight="1" x14ac:dyDescent="0.2">
      <c r="A611" s="58"/>
      <c r="B611" s="58"/>
      <c r="C611" s="58"/>
      <c r="D611" s="58"/>
      <c r="E611" s="58"/>
      <c r="F611" s="58"/>
      <c r="G611" s="58"/>
      <c r="H611" s="58"/>
      <c r="I611" s="58"/>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row>
    <row r="612" spans="1:49" ht="15.75" customHeight="1" x14ac:dyDescent="0.2">
      <c r="A612" s="58"/>
      <c r="B612" s="58"/>
      <c r="C612" s="58"/>
      <c r="D612" s="58"/>
      <c r="E612" s="58"/>
      <c r="F612" s="58"/>
      <c r="G612" s="58"/>
      <c r="H612" s="58"/>
      <c r="I612" s="58"/>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row>
    <row r="613" spans="1:49" ht="15.75" customHeight="1" x14ac:dyDescent="0.2">
      <c r="A613" s="58"/>
      <c r="B613" s="58"/>
      <c r="C613" s="58"/>
      <c r="D613" s="58"/>
      <c r="E613" s="58"/>
      <c r="F613" s="58"/>
      <c r="G613" s="58"/>
      <c r="H613" s="58"/>
      <c r="I613" s="58"/>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row>
    <row r="614" spans="1:49" ht="15.75" customHeight="1" x14ac:dyDescent="0.2">
      <c r="A614" s="58"/>
      <c r="B614" s="58"/>
      <c r="C614" s="58"/>
      <c r="D614" s="58"/>
      <c r="E614" s="58"/>
      <c r="F614" s="58"/>
      <c r="G614" s="58"/>
      <c r="H614" s="58"/>
      <c r="I614" s="58"/>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row>
    <row r="615" spans="1:49" ht="15.75" customHeight="1" x14ac:dyDescent="0.2">
      <c r="A615" s="58"/>
      <c r="B615" s="58"/>
      <c r="C615" s="58"/>
      <c r="D615" s="58"/>
      <c r="E615" s="58"/>
      <c r="F615" s="58"/>
      <c r="G615" s="58"/>
      <c r="H615" s="58"/>
      <c r="I615" s="58"/>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row>
    <row r="616" spans="1:49" ht="15.75" customHeight="1" x14ac:dyDescent="0.2">
      <c r="A616" s="58"/>
      <c r="B616" s="58"/>
      <c r="C616" s="58"/>
      <c r="D616" s="58"/>
      <c r="E616" s="58"/>
      <c r="F616" s="58"/>
      <c r="G616" s="58"/>
      <c r="H616" s="58"/>
      <c r="I616" s="58"/>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row>
    <row r="617" spans="1:49" ht="15.75" customHeight="1" x14ac:dyDescent="0.2">
      <c r="A617" s="58"/>
      <c r="B617" s="58"/>
      <c r="C617" s="58"/>
      <c r="D617" s="58"/>
      <c r="E617" s="58"/>
      <c r="F617" s="58"/>
      <c r="G617" s="58"/>
      <c r="H617" s="58"/>
      <c r="I617" s="58"/>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row>
    <row r="618" spans="1:49" ht="15.75" customHeight="1" x14ac:dyDescent="0.2">
      <c r="A618" s="58"/>
      <c r="B618" s="58"/>
      <c r="C618" s="58"/>
      <c r="D618" s="58"/>
      <c r="E618" s="58"/>
      <c r="F618" s="58"/>
      <c r="G618" s="58"/>
      <c r="H618" s="58"/>
      <c r="I618" s="58"/>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row>
    <row r="619" spans="1:49" ht="15.75" customHeight="1" x14ac:dyDescent="0.2">
      <c r="A619" s="58"/>
      <c r="B619" s="58"/>
      <c r="C619" s="58"/>
      <c r="D619" s="58"/>
      <c r="E619" s="58"/>
      <c r="F619" s="58"/>
      <c r="G619" s="58"/>
      <c r="H619" s="58"/>
      <c r="I619" s="58"/>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row>
    <row r="620" spans="1:49" ht="15.75" customHeight="1" x14ac:dyDescent="0.2">
      <c r="A620" s="58"/>
      <c r="B620" s="58"/>
      <c r="C620" s="58"/>
      <c r="D620" s="58"/>
      <c r="E620" s="58"/>
      <c r="F620" s="58"/>
      <c r="G620" s="58"/>
      <c r="H620" s="58"/>
      <c r="I620" s="58"/>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row>
    <row r="621" spans="1:49" ht="15.75" customHeight="1" x14ac:dyDescent="0.2">
      <c r="A621" s="58"/>
      <c r="B621" s="58"/>
      <c r="C621" s="58"/>
      <c r="D621" s="58"/>
      <c r="E621" s="58"/>
      <c r="F621" s="58"/>
      <c r="G621" s="58"/>
      <c r="H621" s="58"/>
      <c r="I621" s="58"/>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row>
    <row r="622" spans="1:49" ht="15.75" customHeight="1" x14ac:dyDescent="0.2">
      <c r="A622" s="58"/>
      <c r="B622" s="58"/>
      <c r="C622" s="58"/>
      <c r="D622" s="58"/>
      <c r="E622" s="58"/>
      <c r="F622" s="58"/>
      <c r="G622" s="58"/>
      <c r="H622" s="58"/>
      <c r="I622" s="58"/>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row>
    <row r="623" spans="1:49" ht="15.75" customHeight="1" x14ac:dyDescent="0.2">
      <c r="A623" s="58"/>
      <c r="B623" s="58"/>
      <c r="C623" s="58"/>
      <c r="D623" s="58"/>
      <c r="E623" s="58"/>
      <c r="F623" s="58"/>
      <c r="G623" s="58"/>
      <c r="H623" s="58"/>
      <c r="I623" s="58"/>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row>
    <row r="624" spans="1:49" ht="15.75" customHeight="1" x14ac:dyDescent="0.2">
      <c r="A624" s="58"/>
      <c r="B624" s="58"/>
      <c r="C624" s="58"/>
      <c r="D624" s="58"/>
      <c r="E624" s="58"/>
      <c r="F624" s="58"/>
      <c r="G624" s="58"/>
      <c r="H624" s="58"/>
      <c r="I624" s="58"/>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row>
    <row r="625" spans="1:49" ht="15.75" customHeight="1" x14ac:dyDescent="0.2">
      <c r="A625" s="58"/>
      <c r="B625" s="58"/>
      <c r="C625" s="58"/>
      <c r="D625" s="58"/>
      <c r="E625" s="58"/>
      <c r="F625" s="58"/>
      <c r="G625" s="58"/>
      <c r="H625" s="58"/>
      <c r="I625" s="58"/>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row>
    <row r="626" spans="1:49" ht="15.75" customHeight="1" x14ac:dyDescent="0.2">
      <c r="A626" s="58"/>
      <c r="B626" s="58"/>
      <c r="C626" s="58"/>
      <c r="D626" s="58"/>
      <c r="E626" s="58"/>
      <c r="F626" s="58"/>
      <c r="G626" s="58"/>
      <c r="H626" s="58"/>
      <c r="I626" s="58"/>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row>
    <row r="627" spans="1:49" ht="15.75" customHeight="1" x14ac:dyDescent="0.2">
      <c r="A627" s="58"/>
      <c r="B627" s="58"/>
      <c r="C627" s="58"/>
      <c r="D627" s="58"/>
      <c r="E627" s="58"/>
      <c r="F627" s="58"/>
      <c r="G627" s="58"/>
      <c r="H627" s="58"/>
      <c r="I627" s="58"/>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row>
    <row r="628" spans="1:49" ht="15.75" customHeight="1" x14ac:dyDescent="0.2">
      <c r="A628" s="58"/>
      <c r="B628" s="58"/>
      <c r="C628" s="58"/>
      <c r="D628" s="58"/>
      <c r="E628" s="58"/>
      <c r="F628" s="58"/>
      <c r="G628" s="58"/>
      <c r="H628" s="58"/>
      <c r="I628" s="58"/>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row>
    <row r="629" spans="1:49" ht="15.75" customHeight="1" x14ac:dyDescent="0.2">
      <c r="A629" s="58"/>
      <c r="B629" s="58"/>
      <c r="C629" s="58"/>
      <c r="D629" s="58"/>
      <c r="E629" s="58"/>
      <c r="F629" s="58"/>
      <c r="G629" s="58"/>
      <c r="H629" s="58"/>
      <c r="I629" s="58"/>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row>
    <row r="630" spans="1:49" ht="15.75" customHeight="1" x14ac:dyDescent="0.2">
      <c r="A630" s="58"/>
      <c r="B630" s="58"/>
      <c r="C630" s="58"/>
      <c r="D630" s="58"/>
      <c r="E630" s="58"/>
      <c r="F630" s="58"/>
      <c r="G630" s="58"/>
      <c r="H630" s="58"/>
      <c r="I630" s="58"/>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row>
    <row r="631" spans="1:49" ht="15.75" customHeight="1" x14ac:dyDescent="0.2">
      <c r="A631" s="58"/>
      <c r="B631" s="58"/>
      <c r="C631" s="58"/>
      <c r="D631" s="58"/>
      <c r="E631" s="58"/>
      <c r="F631" s="58"/>
      <c r="G631" s="58"/>
      <c r="H631" s="58"/>
      <c r="I631" s="58"/>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row>
    <row r="632" spans="1:49" ht="15.75" customHeight="1" x14ac:dyDescent="0.2">
      <c r="A632" s="58"/>
      <c r="B632" s="58"/>
      <c r="C632" s="58"/>
      <c r="D632" s="58"/>
      <c r="E632" s="58"/>
      <c r="F632" s="58"/>
      <c r="G632" s="58"/>
      <c r="H632" s="58"/>
      <c r="I632" s="58"/>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row>
    <row r="633" spans="1:49" ht="15.75" customHeight="1" x14ac:dyDescent="0.2">
      <c r="A633" s="58"/>
      <c r="B633" s="58"/>
      <c r="C633" s="58"/>
      <c r="D633" s="58"/>
      <c r="E633" s="58"/>
      <c r="F633" s="58"/>
      <c r="G633" s="58"/>
      <c r="H633" s="58"/>
      <c r="I633" s="58"/>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row>
    <row r="634" spans="1:49" ht="15.75" customHeight="1" x14ac:dyDescent="0.2">
      <c r="A634" s="58"/>
      <c r="B634" s="58"/>
      <c r="C634" s="58"/>
      <c r="D634" s="58"/>
      <c r="E634" s="58"/>
      <c r="F634" s="58"/>
      <c r="G634" s="58"/>
      <c r="H634" s="58"/>
      <c r="I634" s="58"/>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row>
    <row r="635" spans="1:49" ht="15.75" customHeight="1" x14ac:dyDescent="0.2">
      <c r="A635" s="58"/>
      <c r="B635" s="58"/>
      <c r="C635" s="58"/>
      <c r="D635" s="58"/>
      <c r="E635" s="58"/>
      <c r="F635" s="58"/>
      <c r="G635" s="58"/>
      <c r="H635" s="58"/>
      <c r="I635" s="58"/>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row>
    <row r="636" spans="1:49" ht="15.75" customHeight="1" x14ac:dyDescent="0.2">
      <c r="A636" s="58"/>
      <c r="B636" s="58"/>
      <c r="C636" s="58"/>
      <c r="D636" s="58"/>
      <c r="E636" s="58"/>
      <c r="F636" s="58"/>
      <c r="G636" s="58"/>
      <c r="H636" s="58"/>
      <c r="I636" s="58"/>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row>
    <row r="637" spans="1:49" ht="15.75" customHeight="1" x14ac:dyDescent="0.2">
      <c r="A637" s="58"/>
      <c r="B637" s="58"/>
      <c r="C637" s="58"/>
      <c r="D637" s="58"/>
      <c r="E637" s="58"/>
      <c r="F637" s="58"/>
      <c r="G637" s="58"/>
      <c r="H637" s="58"/>
      <c r="I637" s="58"/>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row>
    <row r="638" spans="1:49" ht="15.75" customHeight="1" x14ac:dyDescent="0.2">
      <c r="A638" s="58"/>
      <c r="B638" s="58"/>
      <c r="C638" s="58"/>
      <c r="D638" s="58"/>
      <c r="E638" s="58"/>
      <c r="F638" s="58"/>
      <c r="G638" s="58"/>
      <c r="H638" s="58"/>
      <c r="I638" s="58"/>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row>
    <row r="639" spans="1:49" ht="15.75" customHeight="1" x14ac:dyDescent="0.2">
      <c r="A639" s="58"/>
      <c r="B639" s="58"/>
      <c r="C639" s="58"/>
      <c r="D639" s="58"/>
      <c r="E639" s="58"/>
      <c r="F639" s="58"/>
      <c r="G639" s="58"/>
      <c r="H639" s="58"/>
      <c r="I639" s="58"/>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row>
    <row r="640" spans="1:49" ht="15.75" customHeight="1" x14ac:dyDescent="0.2">
      <c r="A640" s="58"/>
      <c r="B640" s="58"/>
      <c r="C640" s="58"/>
      <c r="D640" s="58"/>
      <c r="E640" s="58"/>
      <c r="F640" s="58"/>
      <c r="G640" s="58"/>
      <c r="H640" s="58"/>
      <c r="I640" s="58"/>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row>
    <row r="641" spans="1:49" ht="15.75" customHeight="1" x14ac:dyDescent="0.2">
      <c r="A641" s="58"/>
      <c r="B641" s="58"/>
      <c r="C641" s="58"/>
      <c r="D641" s="58"/>
      <c r="E641" s="58"/>
      <c r="F641" s="58"/>
      <c r="G641" s="58"/>
      <c r="H641" s="58"/>
      <c r="I641" s="58"/>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row>
    <row r="642" spans="1:49" ht="15.75" customHeight="1" x14ac:dyDescent="0.2">
      <c r="A642" s="58"/>
      <c r="B642" s="58"/>
      <c r="C642" s="58"/>
      <c r="D642" s="58"/>
      <c r="E642" s="58"/>
      <c r="F642" s="58"/>
      <c r="G642" s="58"/>
      <c r="H642" s="58"/>
      <c r="I642" s="58"/>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row>
    <row r="643" spans="1:49" ht="15.75" customHeight="1" x14ac:dyDescent="0.2">
      <c r="A643" s="58"/>
      <c r="B643" s="58"/>
      <c r="C643" s="58"/>
      <c r="D643" s="58"/>
      <c r="E643" s="58"/>
      <c r="F643" s="58"/>
      <c r="G643" s="58"/>
      <c r="H643" s="58"/>
      <c r="I643" s="58"/>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row>
    <row r="644" spans="1:49" ht="15.75" customHeight="1" x14ac:dyDescent="0.2">
      <c r="A644" s="58"/>
      <c r="B644" s="58"/>
      <c r="C644" s="58"/>
      <c r="D644" s="58"/>
      <c r="E644" s="58"/>
      <c r="F644" s="58"/>
      <c r="G644" s="58"/>
      <c r="H644" s="58"/>
      <c r="I644" s="58"/>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row>
    <row r="645" spans="1:49" ht="15.75" customHeight="1" x14ac:dyDescent="0.2">
      <c r="A645" s="58"/>
      <c r="B645" s="58"/>
      <c r="C645" s="58"/>
      <c r="D645" s="58"/>
      <c r="E645" s="58"/>
      <c r="F645" s="58"/>
      <c r="G645" s="58"/>
      <c r="H645" s="58"/>
      <c r="I645" s="58"/>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row>
    <row r="646" spans="1:49" ht="15.75" customHeight="1" x14ac:dyDescent="0.2">
      <c r="A646" s="58"/>
      <c r="B646" s="58"/>
      <c r="C646" s="58"/>
      <c r="D646" s="58"/>
      <c r="E646" s="58"/>
      <c r="F646" s="58"/>
      <c r="G646" s="58"/>
      <c r="H646" s="58"/>
      <c r="I646" s="58"/>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row>
    <row r="647" spans="1:49" ht="15.75" customHeight="1" x14ac:dyDescent="0.2">
      <c r="A647" s="58"/>
      <c r="B647" s="58"/>
      <c r="C647" s="58"/>
      <c r="D647" s="58"/>
      <c r="E647" s="58"/>
      <c r="F647" s="58"/>
      <c r="G647" s="58"/>
      <c r="H647" s="58"/>
      <c r="I647" s="58"/>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row>
    <row r="648" spans="1:49" ht="15.75" customHeight="1" x14ac:dyDescent="0.2">
      <c r="A648" s="58"/>
      <c r="B648" s="58"/>
      <c r="C648" s="58"/>
      <c r="D648" s="58"/>
      <c r="E648" s="58"/>
      <c r="F648" s="58"/>
      <c r="G648" s="58"/>
      <c r="H648" s="58"/>
      <c r="I648" s="58"/>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row>
    <row r="649" spans="1:49" ht="15.75" customHeight="1" x14ac:dyDescent="0.2">
      <c r="A649" s="58"/>
      <c r="B649" s="58"/>
      <c r="C649" s="58"/>
      <c r="D649" s="58"/>
      <c r="E649" s="58"/>
      <c r="F649" s="58"/>
      <c r="G649" s="58"/>
      <c r="H649" s="58"/>
      <c r="I649" s="58"/>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row>
    <row r="650" spans="1:49" ht="15.75" customHeight="1" x14ac:dyDescent="0.2">
      <c r="A650" s="58"/>
      <c r="B650" s="58"/>
      <c r="C650" s="58"/>
      <c r="D650" s="58"/>
      <c r="E650" s="58"/>
      <c r="F650" s="58"/>
      <c r="G650" s="58"/>
      <c r="H650" s="58"/>
      <c r="I650" s="58"/>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row>
    <row r="651" spans="1:49" ht="15.75" customHeight="1" x14ac:dyDescent="0.2">
      <c r="A651" s="58"/>
      <c r="B651" s="58"/>
      <c r="C651" s="58"/>
      <c r="D651" s="58"/>
      <c r="E651" s="58"/>
      <c r="F651" s="58"/>
      <c r="G651" s="58"/>
      <c r="H651" s="58"/>
      <c r="I651" s="58"/>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row>
    <row r="652" spans="1:49" ht="15.75" customHeight="1" x14ac:dyDescent="0.2">
      <c r="A652" s="58"/>
      <c r="B652" s="58"/>
      <c r="C652" s="58"/>
      <c r="D652" s="58"/>
      <c r="E652" s="58"/>
      <c r="F652" s="58"/>
      <c r="G652" s="58"/>
      <c r="H652" s="58"/>
      <c r="I652" s="58"/>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row>
    <row r="653" spans="1:49" ht="15.75" customHeight="1" x14ac:dyDescent="0.2">
      <c r="A653" s="58"/>
      <c r="B653" s="58"/>
      <c r="C653" s="58"/>
      <c r="D653" s="58"/>
      <c r="E653" s="58"/>
      <c r="F653" s="58"/>
      <c r="G653" s="58"/>
      <c r="H653" s="58"/>
      <c r="I653" s="58"/>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row>
    <row r="654" spans="1:49" ht="15.75" customHeight="1" x14ac:dyDescent="0.2">
      <c r="A654" s="58"/>
      <c r="B654" s="58"/>
      <c r="C654" s="58"/>
      <c r="D654" s="58"/>
      <c r="E654" s="58"/>
      <c r="F654" s="58"/>
      <c r="G654" s="58"/>
      <c r="H654" s="58"/>
      <c r="I654" s="58"/>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row>
    <row r="655" spans="1:49" ht="15.75" customHeight="1" x14ac:dyDescent="0.2">
      <c r="A655" s="58"/>
      <c r="B655" s="58"/>
      <c r="C655" s="58"/>
      <c r="D655" s="58"/>
      <c r="E655" s="58"/>
      <c r="F655" s="58"/>
      <c r="G655" s="58"/>
      <c r="H655" s="58"/>
      <c r="I655" s="58"/>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row>
    <row r="656" spans="1:49" ht="15.75" customHeight="1" x14ac:dyDescent="0.2">
      <c r="A656" s="58"/>
      <c r="B656" s="58"/>
      <c r="C656" s="58"/>
      <c r="D656" s="58"/>
      <c r="E656" s="58"/>
      <c r="F656" s="58"/>
      <c r="G656" s="58"/>
      <c r="H656" s="58"/>
      <c r="I656" s="58"/>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row>
    <row r="657" spans="1:49" ht="15.75" customHeight="1" x14ac:dyDescent="0.2">
      <c r="A657" s="58"/>
      <c r="B657" s="58"/>
      <c r="C657" s="58"/>
      <c r="D657" s="58"/>
      <c r="E657" s="58"/>
      <c r="F657" s="58"/>
      <c r="G657" s="58"/>
      <c r="H657" s="58"/>
      <c r="I657" s="58"/>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row>
    <row r="658" spans="1:49" ht="15.75" customHeight="1" x14ac:dyDescent="0.2">
      <c r="A658" s="58"/>
      <c r="B658" s="58"/>
      <c r="C658" s="58"/>
      <c r="D658" s="58"/>
      <c r="E658" s="58"/>
      <c r="F658" s="58"/>
      <c r="G658" s="58"/>
      <c r="H658" s="58"/>
      <c r="I658" s="58"/>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row>
    <row r="659" spans="1:49" ht="15.75" customHeight="1" x14ac:dyDescent="0.2">
      <c r="A659" s="58"/>
      <c r="B659" s="58"/>
      <c r="C659" s="58"/>
      <c r="D659" s="58"/>
      <c r="E659" s="58"/>
      <c r="F659" s="58"/>
      <c r="G659" s="58"/>
      <c r="H659" s="58"/>
      <c r="I659" s="58"/>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row>
    <row r="660" spans="1:49" ht="15.75" customHeight="1" x14ac:dyDescent="0.2">
      <c r="A660" s="58"/>
      <c r="B660" s="58"/>
      <c r="C660" s="58"/>
      <c r="D660" s="58"/>
      <c r="E660" s="58"/>
      <c r="F660" s="58"/>
      <c r="G660" s="58"/>
      <c r="H660" s="58"/>
      <c r="I660" s="58"/>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row>
    <row r="661" spans="1:49" ht="15.75" customHeight="1" x14ac:dyDescent="0.2">
      <c r="A661" s="58"/>
      <c r="B661" s="58"/>
      <c r="C661" s="58"/>
      <c r="D661" s="58"/>
      <c r="E661" s="58"/>
      <c r="F661" s="58"/>
      <c r="G661" s="58"/>
      <c r="H661" s="58"/>
      <c r="I661" s="58"/>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row>
    <row r="662" spans="1:49" ht="15.75" customHeight="1" x14ac:dyDescent="0.2">
      <c r="A662" s="58"/>
      <c r="B662" s="58"/>
      <c r="C662" s="58"/>
      <c r="D662" s="58"/>
      <c r="E662" s="58"/>
      <c r="F662" s="58"/>
      <c r="G662" s="58"/>
      <c r="H662" s="58"/>
      <c r="I662" s="58"/>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row>
    <row r="663" spans="1:49" ht="15.75" customHeight="1" x14ac:dyDescent="0.2">
      <c r="A663" s="58"/>
      <c r="B663" s="58"/>
      <c r="C663" s="58"/>
      <c r="D663" s="58"/>
      <c r="E663" s="58"/>
      <c r="F663" s="58"/>
      <c r="G663" s="58"/>
      <c r="H663" s="58"/>
      <c r="I663" s="58"/>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row>
    <row r="664" spans="1:49" ht="15.75" customHeight="1" x14ac:dyDescent="0.2">
      <c r="A664" s="58"/>
      <c r="B664" s="58"/>
      <c r="C664" s="58"/>
      <c r="D664" s="58"/>
      <c r="E664" s="58"/>
      <c r="F664" s="58"/>
      <c r="G664" s="58"/>
      <c r="H664" s="58"/>
      <c r="I664" s="58"/>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row>
    <row r="665" spans="1:49" ht="15.75" customHeight="1" x14ac:dyDescent="0.2">
      <c r="A665" s="58"/>
      <c r="B665" s="58"/>
      <c r="C665" s="58"/>
      <c r="D665" s="58"/>
      <c r="E665" s="58"/>
      <c r="F665" s="58"/>
      <c r="G665" s="58"/>
      <c r="H665" s="58"/>
      <c r="I665" s="58"/>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row>
    <row r="666" spans="1:49" ht="15.75" customHeight="1" x14ac:dyDescent="0.2">
      <c r="A666" s="58"/>
      <c r="B666" s="58"/>
      <c r="C666" s="58"/>
      <c r="D666" s="58"/>
      <c r="E666" s="58"/>
      <c r="F666" s="58"/>
      <c r="G666" s="58"/>
      <c r="H666" s="58"/>
      <c r="I666" s="58"/>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row>
    <row r="667" spans="1:49" ht="15.75" customHeight="1" x14ac:dyDescent="0.2">
      <c r="A667" s="58"/>
      <c r="B667" s="58"/>
      <c r="C667" s="58"/>
      <c r="D667" s="58"/>
      <c r="E667" s="58"/>
      <c r="F667" s="58"/>
      <c r="G667" s="58"/>
      <c r="H667" s="58"/>
      <c r="I667" s="58"/>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row>
    <row r="668" spans="1:49" ht="15.75" customHeight="1" x14ac:dyDescent="0.2">
      <c r="A668" s="58"/>
      <c r="B668" s="58"/>
      <c r="C668" s="58"/>
      <c r="D668" s="58"/>
      <c r="E668" s="58"/>
      <c r="F668" s="58"/>
      <c r="G668" s="58"/>
      <c r="H668" s="58"/>
      <c r="I668" s="58"/>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row>
    <row r="669" spans="1:49" ht="15.75" customHeight="1" x14ac:dyDescent="0.2">
      <c r="A669" s="58"/>
      <c r="B669" s="58"/>
      <c r="C669" s="58"/>
      <c r="D669" s="58"/>
      <c r="E669" s="58"/>
      <c r="F669" s="58"/>
      <c r="G669" s="58"/>
      <c r="H669" s="58"/>
      <c r="I669" s="58"/>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row>
    <row r="670" spans="1:49" ht="15.75" customHeight="1" x14ac:dyDescent="0.2">
      <c r="A670" s="58"/>
      <c r="B670" s="58"/>
      <c r="C670" s="58"/>
      <c r="D670" s="58"/>
      <c r="E670" s="58"/>
      <c r="F670" s="58"/>
      <c r="G670" s="58"/>
      <c r="H670" s="58"/>
      <c r="I670" s="58"/>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row>
    <row r="671" spans="1:49" ht="15.75" customHeight="1" x14ac:dyDescent="0.2">
      <c r="A671" s="58"/>
      <c r="B671" s="58"/>
      <c r="C671" s="58"/>
      <c r="D671" s="58"/>
      <c r="E671" s="58"/>
      <c r="F671" s="58"/>
      <c r="G671" s="58"/>
      <c r="H671" s="58"/>
      <c r="I671" s="58"/>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row>
    <row r="672" spans="1:49" ht="15.75" customHeight="1" x14ac:dyDescent="0.2">
      <c r="A672" s="58"/>
      <c r="B672" s="58"/>
      <c r="C672" s="58"/>
      <c r="D672" s="58"/>
      <c r="E672" s="58"/>
      <c r="F672" s="58"/>
      <c r="G672" s="58"/>
      <c r="H672" s="58"/>
      <c r="I672" s="58"/>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row>
    <row r="673" spans="1:49" ht="15.75" customHeight="1" x14ac:dyDescent="0.2">
      <c r="A673" s="58"/>
      <c r="B673" s="58"/>
      <c r="C673" s="58"/>
      <c r="D673" s="58"/>
      <c r="E673" s="58"/>
      <c r="F673" s="58"/>
      <c r="G673" s="58"/>
      <c r="H673" s="58"/>
      <c r="I673" s="58"/>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row>
    <row r="674" spans="1:49" ht="15.75" customHeight="1" x14ac:dyDescent="0.2">
      <c r="A674" s="58"/>
      <c r="B674" s="58"/>
      <c r="C674" s="58"/>
      <c r="D674" s="58"/>
      <c r="E674" s="58"/>
      <c r="F674" s="58"/>
      <c r="G674" s="58"/>
      <c r="H674" s="58"/>
      <c r="I674" s="58"/>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row>
    <row r="675" spans="1:49" ht="15.75" customHeight="1" x14ac:dyDescent="0.2">
      <c r="A675" s="58"/>
      <c r="B675" s="58"/>
      <c r="C675" s="58"/>
      <c r="D675" s="58"/>
      <c r="E675" s="58"/>
      <c r="F675" s="58"/>
      <c r="G675" s="58"/>
      <c r="H675" s="58"/>
      <c r="I675" s="58"/>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row>
    <row r="676" spans="1:49" ht="15.75" customHeight="1" x14ac:dyDescent="0.2">
      <c r="A676" s="58"/>
      <c r="B676" s="58"/>
      <c r="C676" s="58"/>
      <c r="D676" s="58"/>
      <c r="E676" s="58"/>
      <c r="F676" s="58"/>
      <c r="G676" s="58"/>
      <c r="H676" s="58"/>
      <c r="I676" s="58"/>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row>
    <row r="677" spans="1:49" ht="15.75" customHeight="1" x14ac:dyDescent="0.2">
      <c r="A677" s="58"/>
      <c r="B677" s="58"/>
      <c r="C677" s="58"/>
      <c r="D677" s="58"/>
      <c r="E677" s="58"/>
      <c r="F677" s="58"/>
      <c r="G677" s="58"/>
      <c r="H677" s="58"/>
      <c r="I677" s="58"/>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row>
    <row r="678" spans="1:49" ht="15.75" customHeight="1" x14ac:dyDescent="0.2">
      <c r="A678" s="58"/>
      <c r="B678" s="58"/>
      <c r="C678" s="58"/>
      <c r="D678" s="58"/>
      <c r="E678" s="58"/>
      <c r="F678" s="58"/>
      <c r="G678" s="58"/>
      <c r="H678" s="58"/>
      <c r="I678" s="58"/>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row>
    <row r="679" spans="1:49" ht="15.75" customHeight="1" x14ac:dyDescent="0.2">
      <c r="A679" s="58"/>
      <c r="B679" s="58"/>
      <c r="C679" s="58"/>
      <c r="D679" s="58"/>
      <c r="E679" s="58"/>
      <c r="F679" s="58"/>
      <c r="G679" s="58"/>
      <c r="H679" s="58"/>
      <c r="I679" s="58"/>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row>
    <row r="680" spans="1:49" ht="15.75" customHeight="1" x14ac:dyDescent="0.2">
      <c r="A680" s="58"/>
      <c r="B680" s="58"/>
      <c r="C680" s="58"/>
      <c r="D680" s="58"/>
      <c r="E680" s="58"/>
      <c r="F680" s="58"/>
      <c r="G680" s="58"/>
      <c r="H680" s="58"/>
      <c r="I680" s="58"/>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row>
    <row r="681" spans="1:49" ht="15.75" customHeight="1" x14ac:dyDescent="0.2">
      <c r="A681" s="58"/>
      <c r="B681" s="58"/>
      <c r="C681" s="58"/>
      <c r="D681" s="58"/>
      <c r="E681" s="58"/>
      <c r="F681" s="58"/>
      <c r="G681" s="58"/>
      <c r="H681" s="58"/>
      <c r="I681" s="58"/>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row>
    <row r="682" spans="1:49" ht="15.75" customHeight="1" x14ac:dyDescent="0.2">
      <c r="A682" s="58"/>
      <c r="B682" s="58"/>
      <c r="C682" s="58"/>
      <c r="D682" s="58"/>
      <c r="E682" s="58"/>
      <c r="F682" s="58"/>
      <c r="G682" s="58"/>
      <c r="H682" s="58"/>
      <c r="I682" s="58"/>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row>
    <row r="683" spans="1:49" ht="15.75" customHeight="1" x14ac:dyDescent="0.2">
      <c r="A683" s="58"/>
      <c r="B683" s="58"/>
      <c r="C683" s="58"/>
      <c r="D683" s="58"/>
      <c r="E683" s="58"/>
      <c r="F683" s="58"/>
      <c r="G683" s="58"/>
      <c r="H683" s="58"/>
      <c r="I683" s="58"/>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row>
    <row r="684" spans="1:49" ht="15.75" customHeight="1" x14ac:dyDescent="0.2">
      <c r="A684" s="58"/>
      <c r="B684" s="58"/>
      <c r="C684" s="58"/>
      <c r="D684" s="58"/>
      <c r="E684" s="58"/>
      <c r="F684" s="58"/>
      <c r="G684" s="58"/>
      <c r="H684" s="58"/>
      <c r="I684" s="58"/>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row>
    <row r="685" spans="1:49" ht="15.75" customHeight="1" x14ac:dyDescent="0.2">
      <c r="A685" s="58"/>
      <c r="B685" s="58"/>
      <c r="C685" s="58"/>
      <c r="D685" s="58"/>
      <c r="E685" s="58"/>
      <c r="F685" s="58"/>
      <c r="G685" s="58"/>
      <c r="H685" s="58"/>
      <c r="I685" s="58"/>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row>
    <row r="686" spans="1:49" ht="15.75" customHeight="1" x14ac:dyDescent="0.2">
      <c r="A686" s="58"/>
      <c r="B686" s="58"/>
      <c r="C686" s="58"/>
      <c r="D686" s="58"/>
      <c r="E686" s="58"/>
      <c r="F686" s="58"/>
      <c r="G686" s="58"/>
      <c r="H686" s="58"/>
      <c r="I686" s="58"/>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row>
    <row r="687" spans="1:49" ht="15.75" customHeight="1" x14ac:dyDescent="0.2">
      <c r="A687" s="58"/>
      <c r="B687" s="58"/>
      <c r="C687" s="58"/>
      <c r="D687" s="58"/>
      <c r="E687" s="58"/>
      <c r="F687" s="58"/>
      <c r="G687" s="58"/>
      <c r="H687" s="58"/>
      <c r="I687" s="58"/>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row>
    <row r="688" spans="1:49" ht="15.75" customHeight="1" x14ac:dyDescent="0.2">
      <c r="A688" s="58"/>
      <c r="B688" s="58"/>
      <c r="C688" s="58"/>
      <c r="D688" s="58"/>
      <c r="E688" s="58"/>
      <c r="F688" s="58"/>
      <c r="G688" s="58"/>
      <c r="H688" s="58"/>
      <c r="I688" s="58"/>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row>
    <row r="689" spans="1:49" ht="15.75" customHeight="1" x14ac:dyDescent="0.2">
      <c r="A689" s="58"/>
      <c r="B689" s="58"/>
      <c r="C689" s="58"/>
      <c r="D689" s="58"/>
      <c r="E689" s="58"/>
      <c r="F689" s="58"/>
      <c r="G689" s="58"/>
      <c r="H689" s="58"/>
      <c r="I689" s="58"/>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row>
    <row r="690" spans="1:49" ht="15.75" customHeight="1" x14ac:dyDescent="0.2">
      <c r="A690" s="58"/>
      <c r="B690" s="58"/>
      <c r="C690" s="58"/>
      <c r="D690" s="58"/>
      <c r="E690" s="58"/>
      <c r="F690" s="58"/>
      <c r="G690" s="58"/>
      <c r="H690" s="58"/>
      <c r="I690" s="58"/>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row>
    <row r="691" spans="1:49" ht="15.75" customHeight="1" x14ac:dyDescent="0.2">
      <c r="A691" s="58"/>
      <c r="B691" s="58"/>
      <c r="C691" s="58"/>
      <c r="D691" s="58"/>
      <c r="E691" s="58"/>
      <c r="F691" s="58"/>
      <c r="G691" s="58"/>
      <c r="H691" s="58"/>
      <c r="I691" s="58"/>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row>
    <row r="692" spans="1:49" ht="15.75" customHeight="1" x14ac:dyDescent="0.2">
      <c r="A692" s="58"/>
      <c r="B692" s="58"/>
      <c r="C692" s="58"/>
      <c r="D692" s="58"/>
      <c r="E692" s="58"/>
      <c r="F692" s="58"/>
      <c r="G692" s="58"/>
      <c r="H692" s="58"/>
      <c r="I692" s="58"/>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row>
    <row r="693" spans="1:49" ht="15.75" customHeight="1" x14ac:dyDescent="0.2">
      <c r="A693" s="58"/>
      <c r="B693" s="58"/>
      <c r="C693" s="58"/>
      <c r="D693" s="58"/>
      <c r="E693" s="58"/>
      <c r="F693" s="58"/>
      <c r="G693" s="58"/>
      <c r="H693" s="58"/>
      <c r="I693" s="58"/>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row>
    <row r="694" spans="1:49" ht="15.75" customHeight="1" x14ac:dyDescent="0.2">
      <c r="A694" s="58"/>
      <c r="B694" s="58"/>
      <c r="C694" s="58"/>
      <c r="D694" s="58"/>
      <c r="E694" s="58"/>
      <c r="F694" s="58"/>
      <c r="G694" s="58"/>
      <c r="H694" s="58"/>
      <c r="I694" s="58"/>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row>
    <row r="695" spans="1:49" ht="15.75" customHeight="1" x14ac:dyDescent="0.2">
      <c r="A695" s="58"/>
      <c r="B695" s="58"/>
      <c r="C695" s="58"/>
      <c r="D695" s="58"/>
      <c r="E695" s="58"/>
      <c r="F695" s="58"/>
      <c r="G695" s="58"/>
      <c r="H695" s="58"/>
      <c r="I695" s="58"/>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row>
    <row r="696" spans="1:49" ht="15.75" customHeight="1" x14ac:dyDescent="0.2">
      <c r="A696" s="58"/>
      <c r="B696" s="58"/>
      <c r="C696" s="58"/>
      <c r="D696" s="58"/>
      <c r="E696" s="58"/>
      <c r="F696" s="58"/>
      <c r="G696" s="58"/>
      <c r="H696" s="58"/>
      <c r="I696" s="58"/>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row>
    <row r="697" spans="1:49" ht="15.75" customHeight="1" x14ac:dyDescent="0.2">
      <c r="A697" s="58"/>
      <c r="B697" s="58"/>
      <c r="C697" s="58"/>
      <c r="D697" s="58"/>
      <c r="E697" s="58"/>
      <c r="F697" s="58"/>
      <c r="G697" s="58"/>
      <c r="H697" s="58"/>
      <c r="I697" s="58"/>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row>
    <row r="698" spans="1:49" ht="15.75" customHeight="1" x14ac:dyDescent="0.2">
      <c r="A698" s="58"/>
      <c r="B698" s="58"/>
      <c r="C698" s="58"/>
      <c r="D698" s="58"/>
      <c r="E698" s="58"/>
      <c r="F698" s="58"/>
      <c r="G698" s="58"/>
      <c r="H698" s="58"/>
      <c r="I698" s="58"/>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row>
    <row r="699" spans="1:49" ht="15.75" customHeight="1" x14ac:dyDescent="0.2">
      <c r="A699" s="58"/>
      <c r="B699" s="58"/>
      <c r="C699" s="58"/>
      <c r="D699" s="58"/>
      <c r="E699" s="58"/>
      <c r="F699" s="58"/>
      <c r="G699" s="58"/>
      <c r="H699" s="58"/>
      <c r="I699" s="58"/>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row>
    <row r="700" spans="1:49" ht="15.75" customHeight="1" x14ac:dyDescent="0.2">
      <c r="A700" s="58"/>
      <c r="B700" s="58"/>
      <c r="C700" s="58"/>
      <c r="D700" s="58"/>
      <c r="E700" s="58"/>
      <c r="F700" s="58"/>
      <c r="G700" s="58"/>
      <c r="H700" s="58"/>
      <c r="I700" s="58"/>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row>
    <row r="701" spans="1:49" ht="15.75" customHeight="1" x14ac:dyDescent="0.2">
      <c r="A701" s="58"/>
      <c r="B701" s="58"/>
      <c r="C701" s="58"/>
      <c r="D701" s="58"/>
      <c r="E701" s="58"/>
      <c r="F701" s="58"/>
      <c r="G701" s="58"/>
      <c r="H701" s="58"/>
      <c r="I701" s="58"/>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row>
    <row r="702" spans="1:49" ht="15.75" customHeight="1" x14ac:dyDescent="0.2">
      <c r="A702" s="58"/>
      <c r="B702" s="58"/>
      <c r="C702" s="58"/>
      <c r="D702" s="58"/>
      <c r="E702" s="58"/>
      <c r="F702" s="58"/>
      <c r="G702" s="58"/>
      <c r="H702" s="58"/>
      <c r="I702" s="58"/>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row>
    <row r="703" spans="1:49" ht="15.75" customHeight="1" x14ac:dyDescent="0.2">
      <c r="A703" s="58"/>
      <c r="B703" s="58"/>
      <c r="C703" s="58"/>
      <c r="D703" s="58"/>
      <c r="E703" s="58"/>
      <c r="F703" s="58"/>
      <c r="G703" s="58"/>
      <c r="H703" s="58"/>
      <c r="I703" s="58"/>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row>
    <row r="704" spans="1:49" ht="15.75" customHeight="1" x14ac:dyDescent="0.2">
      <c r="A704" s="58"/>
      <c r="B704" s="58"/>
      <c r="C704" s="58"/>
      <c r="D704" s="58"/>
      <c r="E704" s="58"/>
      <c r="F704" s="58"/>
      <c r="G704" s="58"/>
      <c r="H704" s="58"/>
      <c r="I704" s="58"/>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row>
    <row r="705" spans="1:49" ht="15.75" customHeight="1" x14ac:dyDescent="0.2">
      <c r="A705" s="58"/>
      <c r="B705" s="58"/>
      <c r="C705" s="58"/>
      <c r="D705" s="58"/>
      <c r="E705" s="58"/>
      <c r="F705" s="58"/>
      <c r="G705" s="58"/>
      <c r="H705" s="58"/>
      <c r="I705" s="58"/>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row>
    <row r="706" spans="1:49" ht="15.75" customHeight="1" x14ac:dyDescent="0.2">
      <c r="A706" s="58"/>
      <c r="B706" s="58"/>
      <c r="C706" s="58"/>
      <c r="D706" s="58"/>
      <c r="E706" s="58"/>
      <c r="F706" s="58"/>
      <c r="G706" s="58"/>
      <c r="H706" s="58"/>
      <c r="I706" s="58"/>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row>
    <row r="707" spans="1:49" ht="15.75" customHeight="1" x14ac:dyDescent="0.2">
      <c r="A707" s="58"/>
      <c r="B707" s="58"/>
      <c r="C707" s="58"/>
      <c r="D707" s="58"/>
      <c r="E707" s="58"/>
      <c r="F707" s="58"/>
      <c r="G707" s="58"/>
      <c r="H707" s="58"/>
      <c r="I707" s="58"/>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row>
    <row r="708" spans="1:49" ht="15.75" customHeight="1" x14ac:dyDescent="0.2">
      <c r="A708" s="58"/>
      <c r="B708" s="58"/>
      <c r="C708" s="58"/>
      <c r="D708" s="58"/>
      <c r="E708" s="58"/>
      <c r="F708" s="58"/>
      <c r="G708" s="58"/>
      <c r="H708" s="58"/>
      <c r="I708" s="58"/>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row>
    <row r="709" spans="1:49" ht="15.75" customHeight="1" x14ac:dyDescent="0.2">
      <c r="A709" s="58"/>
      <c r="B709" s="58"/>
      <c r="C709" s="58"/>
      <c r="D709" s="58"/>
      <c r="E709" s="58"/>
      <c r="F709" s="58"/>
      <c r="G709" s="58"/>
      <c r="H709" s="58"/>
      <c r="I709" s="58"/>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row>
    <row r="710" spans="1:49" ht="15.75" customHeight="1" x14ac:dyDescent="0.2">
      <c r="A710" s="58"/>
      <c r="B710" s="58"/>
      <c r="C710" s="58"/>
      <c r="D710" s="58"/>
      <c r="E710" s="58"/>
      <c r="F710" s="58"/>
      <c r="G710" s="58"/>
      <c r="H710" s="58"/>
      <c r="I710" s="58"/>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row>
    <row r="711" spans="1:49" ht="15.75" customHeight="1" x14ac:dyDescent="0.2">
      <c r="A711" s="58"/>
      <c r="B711" s="58"/>
      <c r="C711" s="58"/>
      <c r="D711" s="58"/>
      <c r="E711" s="58"/>
      <c r="F711" s="58"/>
      <c r="G711" s="58"/>
      <c r="H711" s="58"/>
      <c r="I711" s="58"/>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row>
    <row r="712" spans="1:49" ht="15.75" customHeight="1" x14ac:dyDescent="0.2">
      <c r="A712" s="58"/>
      <c r="B712" s="58"/>
      <c r="C712" s="58"/>
      <c r="D712" s="58"/>
      <c r="E712" s="58"/>
      <c r="F712" s="58"/>
      <c r="G712" s="58"/>
      <c r="H712" s="58"/>
      <c r="I712" s="58"/>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row>
    <row r="713" spans="1:49" ht="15.75" customHeight="1" x14ac:dyDescent="0.2">
      <c r="A713" s="58"/>
      <c r="B713" s="58"/>
      <c r="C713" s="58"/>
      <c r="D713" s="58"/>
      <c r="E713" s="58"/>
      <c r="F713" s="58"/>
      <c r="G713" s="58"/>
      <c r="H713" s="58"/>
      <c r="I713" s="58"/>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row>
    <row r="714" spans="1:49" ht="15.75" customHeight="1" x14ac:dyDescent="0.2">
      <c r="A714" s="58"/>
      <c r="B714" s="58"/>
      <c r="C714" s="58"/>
      <c r="D714" s="58"/>
      <c r="E714" s="58"/>
      <c r="F714" s="58"/>
      <c r="G714" s="58"/>
      <c r="H714" s="58"/>
      <c r="I714" s="58"/>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row>
    <row r="715" spans="1:49" ht="15.75" customHeight="1" x14ac:dyDescent="0.2">
      <c r="A715" s="58"/>
      <c r="B715" s="58"/>
      <c r="C715" s="58"/>
      <c r="D715" s="58"/>
      <c r="E715" s="58"/>
      <c r="F715" s="58"/>
      <c r="G715" s="58"/>
      <c r="H715" s="58"/>
      <c r="I715" s="58"/>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row>
    <row r="716" spans="1:49" ht="15.75" customHeight="1" x14ac:dyDescent="0.2">
      <c r="A716" s="58"/>
      <c r="B716" s="58"/>
      <c r="C716" s="58"/>
      <c r="D716" s="58"/>
      <c r="E716" s="58"/>
      <c r="F716" s="58"/>
      <c r="G716" s="58"/>
      <c r="H716" s="58"/>
      <c r="I716" s="58"/>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row>
    <row r="717" spans="1:49" ht="15.75" customHeight="1" x14ac:dyDescent="0.2">
      <c r="A717" s="58"/>
      <c r="B717" s="58"/>
      <c r="C717" s="58"/>
      <c r="D717" s="58"/>
      <c r="E717" s="58"/>
      <c r="F717" s="58"/>
      <c r="G717" s="58"/>
      <c r="H717" s="58"/>
      <c r="I717" s="58"/>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row>
    <row r="718" spans="1:49" ht="15.75" customHeight="1" x14ac:dyDescent="0.2">
      <c r="A718" s="58"/>
      <c r="B718" s="58"/>
      <c r="C718" s="58"/>
      <c r="D718" s="58"/>
      <c r="E718" s="58"/>
      <c r="F718" s="58"/>
      <c r="G718" s="58"/>
      <c r="H718" s="58"/>
      <c r="I718" s="58"/>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row>
    <row r="719" spans="1:49" ht="15.75" customHeight="1" x14ac:dyDescent="0.2">
      <c r="A719" s="58"/>
      <c r="B719" s="58"/>
      <c r="C719" s="58"/>
      <c r="D719" s="58"/>
      <c r="E719" s="58"/>
      <c r="F719" s="58"/>
      <c r="G719" s="58"/>
      <c r="H719" s="58"/>
      <c r="I719" s="58"/>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row>
    <row r="720" spans="1:49" ht="15.75" customHeight="1" x14ac:dyDescent="0.2">
      <c r="A720" s="58"/>
      <c r="B720" s="58"/>
      <c r="C720" s="58"/>
      <c r="D720" s="58"/>
      <c r="E720" s="58"/>
      <c r="F720" s="58"/>
      <c r="G720" s="58"/>
      <c r="H720" s="58"/>
      <c r="I720" s="58"/>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row>
    <row r="721" spans="1:49" ht="15.75" customHeight="1" x14ac:dyDescent="0.2">
      <c r="A721" s="58"/>
      <c r="B721" s="58"/>
      <c r="C721" s="58"/>
      <c r="D721" s="58"/>
      <c r="E721" s="58"/>
      <c r="F721" s="58"/>
      <c r="G721" s="58"/>
      <c r="H721" s="58"/>
      <c r="I721" s="58"/>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row>
    <row r="722" spans="1:49" ht="15.75" customHeight="1" x14ac:dyDescent="0.2">
      <c r="A722" s="58"/>
      <c r="B722" s="58"/>
      <c r="C722" s="58"/>
      <c r="D722" s="58"/>
      <c r="E722" s="58"/>
      <c r="F722" s="58"/>
      <c r="G722" s="58"/>
      <c r="H722" s="58"/>
      <c r="I722" s="58"/>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row>
    <row r="723" spans="1:49" ht="15.75" customHeight="1" x14ac:dyDescent="0.2">
      <c r="A723" s="58"/>
      <c r="B723" s="58"/>
      <c r="C723" s="58"/>
      <c r="D723" s="58"/>
      <c r="E723" s="58"/>
      <c r="F723" s="58"/>
      <c r="G723" s="58"/>
      <c r="H723" s="58"/>
      <c r="I723" s="58"/>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row>
    <row r="724" spans="1:49" ht="15.75" customHeight="1" x14ac:dyDescent="0.2">
      <c r="A724" s="58"/>
      <c r="B724" s="58"/>
      <c r="C724" s="58"/>
      <c r="D724" s="58"/>
      <c r="E724" s="58"/>
      <c r="F724" s="58"/>
      <c r="G724" s="58"/>
      <c r="H724" s="58"/>
      <c r="I724" s="58"/>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row>
    <row r="725" spans="1:49" ht="15.75" customHeight="1" x14ac:dyDescent="0.2">
      <c r="A725" s="58"/>
      <c r="B725" s="58"/>
      <c r="C725" s="58"/>
      <c r="D725" s="58"/>
      <c r="E725" s="58"/>
      <c r="F725" s="58"/>
      <c r="G725" s="58"/>
      <c r="H725" s="58"/>
      <c r="I725" s="58"/>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row>
    <row r="726" spans="1:49" ht="15.75" customHeight="1" x14ac:dyDescent="0.2">
      <c r="A726" s="58"/>
      <c r="B726" s="58"/>
      <c r="C726" s="58"/>
      <c r="D726" s="58"/>
      <c r="E726" s="58"/>
      <c r="F726" s="58"/>
      <c r="G726" s="58"/>
      <c r="H726" s="58"/>
      <c r="I726" s="58"/>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row>
    <row r="727" spans="1:49" ht="15.75" customHeight="1" x14ac:dyDescent="0.2">
      <c r="A727" s="58"/>
      <c r="B727" s="58"/>
      <c r="C727" s="58"/>
      <c r="D727" s="58"/>
      <c r="E727" s="58"/>
      <c r="F727" s="58"/>
      <c r="G727" s="58"/>
      <c r="H727" s="58"/>
      <c r="I727" s="58"/>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row>
    <row r="728" spans="1:49" ht="15.75" customHeight="1" x14ac:dyDescent="0.2">
      <c r="A728" s="58"/>
      <c r="B728" s="58"/>
      <c r="C728" s="58"/>
      <c r="D728" s="58"/>
      <c r="E728" s="58"/>
      <c r="F728" s="58"/>
      <c r="G728" s="58"/>
      <c r="H728" s="58"/>
      <c r="I728" s="58"/>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row>
    <row r="729" spans="1:49" ht="15.75" customHeight="1" x14ac:dyDescent="0.2">
      <c r="A729" s="58"/>
      <c r="B729" s="58"/>
      <c r="C729" s="58"/>
      <c r="D729" s="58"/>
      <c r="E729" s="58"/>
      <c r="F729" s="58"/>
      <c r="G729" s="58"/>
      <c r="H729" s="58"/>
      <c r="I729" s="58"/>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row>
    <row r="730" spans="1:49" ht="15.75" customHeight="1" x14ac:dyDescent="0.2">
      <c r="A730" s="58"/>
      <c r="B730" s="58"/>
      <c r="C730" s="58"/>
      <c r="D730" s="58"/>
      <c r="E730" s="58"/>
      <c r="F730" s="58"/>
      <c r="G730" s="58"/>
      <c r="H730" s="58"/>
      <c r="I730" s="58"/>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row>
    <row r="731" spans="1:49" ht="15.75" customHeight="1" x14ac:dyDescent="0.2">
      <c r="A731" s="58"/>
      <c r="B731" s="58"/>
      <c r="C731" s="58"/>
      <c r="D731" s="58"/>
      <c r="E731" s="58"/>
      <c r="F731" s="58"/>
      <c r="G731" s="58"/>
      <c r="H731" s="58"/>
      <c r="I731" s="58"/>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row>
    <row r="732" spans="1:49" ht="15.75" customHeight="1" x14ac:dyDescent="0.2">
      <c r="A732" s="58"/>
      <c r="B732" s="58"/>
      <c r="C732" s="58"/>
      <c r="D732" s="58"/>
      <c r="E732" s="58"/>
      <c r="F732" s="58"/>
      <c r="G732" s="58"/>
      <c r="H732" s="58"/>
      <c r="I732" s="58"/>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row>
    <row r="733" spans="1:49" ht="15.75" customHeight="1" x14ac:dyDescent="0.2">
      <c r="A733" s="58"/>
      <c r="B733" s="58"/>
      <c r="C733" s="58"/>
      <c r="D733" s="58"/>
      <c r="E733" s="58"/>
      <c r="F733" s="58"/>
      <c r="G733" s="58"/>
      <c r="H733" s="58"/>
      <c r="I733" s="58"/>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row>
    <row r="734" spans="1:49" ht="15.75" customHeight="1" x14ac:dyDescent="0.2">
      <c r="A734" s="58"/>
      <c r="B734" s="58"/>
      <c r="C734" s="58"/>
      <c r="D734" s="58"/>
      <c r="E734" s="58"/>
      <c r="F734" s="58"/>
      <c r="G734" s="58"/>
      <c r="H734" s="58"/>
      <c r="I734" s="58"/>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row>
    <row r="735" spans="1:49" ht="15.75" customHeight="1" x14ac:dyDescent="0.2">
      <c r="A735" s="58"/>
      <c r="B735" s="58"/>
      <c r="C735" s="58"/>
      <c r="D735" s="58"/>
      <c r="E735" s="58"/>
      <c r="F735" s="58"/>
      <c r="G735" s="58"/>
      <c r="H735" s="58"/>
      <c r="I735" s="58"/>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row>
    <row r="736" spans="1:49" ht="15.75" customHeight="1" x14ac:dyDescent="0.2">
      <c r="A736" s="58"/>
      <c r="B736" s="58"/>
      <c r="C736" s="58"/>
      <c r="D736" s="58"/>
      <c r="E736" s="58"/>
      <c r="F736" s="58"/>
      <c r="G736" s="58"/>
      <c r="H736" s="58"/>
      <c r="I736" s="58"/>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row>
    <row r="737" spans="1:49" ht="15.75" customHeight="1" x14ac:dyDescent="0.2">
      <c r="A737" s="58"/>
      <c r="B737" s="58"/>
      <c r="C737" s="58"/>
      <c r="D737" s="58"/>
      <c r="E737" s="58"/>
      <c r="F737" s="58"/>
      <c r="G737" s="58"/>
      <c r="H737" s="58"/>
      <c r="I737" s="58"/>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row>
    <row r="738" spans="1:49" ht="15.75" customHeight="1" x14ac:dyDescent="0.2">
      <c r="A738" s="58"/>
      <c r="B738" s="58"/>
      <c r="C738" s="58"/>
      <c r="D738" s="58"/>
      <c r="E738" s="58"/>
      <c r="F738" s="58"/>
      <c r="G738" s="58"/>
      <c r="H738" s="58"/>
      <c r="I738" s="58"/>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row>
    <row r="739" spans="1:49" ht="15.75" customHeight="1" x14ac:dyDescent="0.2">
      <c r="A739" s="58"/>
      <c r="B739" s="58"/>
      <c r="C739" s="58"/>
      <c r="D739" s="58"/>
      <c r="E739" s="58"/>
      <c r="F739" s="58"/>
      <c r="G739" s="58"/>
      <c r="H739" s="58"/>
      <c r="I739" s="58"/>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row>
    <row r="740" spans="1:49" ht="15.75" customHeight="1" x14ac:dyDescent="0.2">
      <c r="A740" s="58"/>
      <c r="B740" s="58"/>
      <c r="C740" s="58"/>
      <c r="D740" s="58"/>
      <c r="E740" s="58"/>
      <c r="F740" s="58"/>
      <c r="G740" s="58"/>
      <c r="H740" s="58"/>
      <c r="I740" s="58"/>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row>
    <row r="741" spans="1:49" ht="15.75" customHeight="1" x14ac:dyDescent="0.2">
      <c r="A741" s="58"/>
      <c r="B741" s="58"/>
      <c r="C741" s="58"/>
      <c r="D741" s="58"/>
      <c r="E741" s="58"/>
      <c r="F741" s="58"/>
      <c r="G741" s="58"/>
      <c r="H741" s="58"/>
      <c r="I741" s="58"/>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row>
    <row r="742" spans="1:49" ht="15.75" customHeight="1" x14ac:dyDescent="0.2">
      <c r="A742" s="58"/>
      <c r="B742" s="58"/>
      <c r="C742" s="58"/>
      <c r="D742" s="58"/>
      <c r="E742" s="58"/>
      <c r="F742" s="58"/>
      <c r="G742" s="58"/>
      <c r="H742" s="58"/>
      <c r="I742" s="58"/>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row>
    <row r="743" spans="1:49" ht="15.75" customHeight="1" x14ac:dyDescent="0.2">
      <c r="A743" s="58"/>
      <c r="B743" s="58"/>
      <c r="C743" s="58"/>
      <c r="D743" s="58"/>
      <c r="E743" s="58"/>
      <c r="F743" s="58"/>
      <c r="G743" s="58"/>
      <c r="H743" s="58"/>
      <c r="I743" s="58"/>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row>
    <row r="744" spans="1:49" ht="15.75" customHeight="1" x14ac:dyDescent="0.2">
      <c r="A744" s="58"/>
      <c r="B744" s="58"/>
      <c r="C744" s="58"/>
      <c r="D744" s="58"/>
      <c r="E744" s="58"/>
      <c r="F744" s="58"/>
      <c r="G744" s="58"/>
      <c r="H744" s="58"/>
      <c r="I744" s="58"/>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row>
    <row r="745" spans="1:49" ht="15.75" customHeight="1" x14ac:dyDescent="0.2">
      <c r="A745" s="58"/>
      <c r="B745" s="58"/>
      <c r="C745" s="58"/>
      <c r="D745" s="58"/>
      <c r="E745" s="58"/>
      <c r="F745" s="58"/>
      <c r="G745" s="58"/>
      <c r="H745" s="58"/>
      <c r="I745" s="58"/>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row>
    <row r="746" spans="1:49" ht="15.75" customHeight="1" x14ac:dyDescent="0.2">
      <c r="A746" s="58"/>
      <c r="B746" s="58"/>
      <c r="C746" s="58"/>
      <c r="D746" s="58"/>
      <c r="E746" s="58"/>
      <c r="F746" s="58"/>
      <c r="G746" s="58"/>
      <c r="H746" s="58"/>
      <c r="I746" s="58"/>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row>
    <row r="747" spans="1:49" ht="15.75" customHeight="1" x14ac:dyDescent="0.2">
      <c r="A747" s="58"/>
      <c r="B747" s="58"/>
      <c r="C747" s="58"/>
      <c r="D747" s="58"/>
      <c r="E747" s="58"/>
      <c r="F747" s="58"/>
      <c r="G747" s="58"/>
      <c r="H747" s="58"/>
      <c r="I747" s="58"/>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row>
    <row r="748" spans="1:49" ht="15.75" customHeight="1" x14ac:dyDescent="0.2">
      <c r="A748" s="58"/>
      <c r="B748" s="58"/>
      <c r="C748" s="58"/>
      <c r="D748" s="58"/>
      <c r="E748" s="58"/>
      <c r="F748" s="58"/>
      <c r="G748" s="58"/>
      <c r="H748" s="58"/>
      <c r="I748" s="58"/>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row>
    <row r="749" spans="1:49" ht="15.75" customHeight="1" x14ac:dyDescent="0.2">
      <c r="A749" s="58"/>
      <c r="B749" s="58"/>
      <c r="C749" s="58"/>
      <c r="D749" s="58"/>
      <c r="E749" s="58"/>
      <c r="F749" s="58"/>
      <c r="G749" s="58"/>
      <c r="H749" s="58"/>
      <c r="I749" s="58"/>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row>
    <row r="750" spans="1:49" ht="15.75" customHeight="1" x14ac:dyDescent="0.2">
      <c r="A750" s="58"/>
      <c r="B750" s="58"/>
      <c r="C750" s="58"/>
      <c r="D750" s="58"/>
      <c r="E750" s="58"/>
      <c r="F750" s="58"/>
      <c r="G750" s="58"/>
      <c r="H750" s="58"/>
      <c r="I750" s="58"/>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row>
    <row r="751" spans="1:49" ht="15.75" customHeight="1" x14ac:dyDescent="0.2">
      <c r="A751" s="58"/>
      <c r="B751" s="58"/>
      <c r="C751" s="58"/>
      <c r="D751" s="58"/>
      <c r="E751" s="58"/>
      <c r="F751" s="58"/>
      <c r="G751" s="58"/>
      <c r="H751" s="58"/>
      <c r="I751" s="58"/>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row>
    <row r="752" spans="1:49" ht="15.75" customHeight="1" x14ac:dyDescent="0.2">
      <c r="A752" s="58"/>
      <c r="B752" s="58"/>
      <c r="C752" s="58"/>
      <c r="D752" s="58"/>
      <c r="E752" s="58"/>
      <c r="F752" s="58"/>
      <c r="G752" s="58"/>
      <c r="H752" s="58"/>
      <c r="I752" s="58"/>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row>
    <row r="753" spans="1:49" ht="15.75" customHeight="1" x14ac:dyDescent="0.2">
      <c r="A753" s="58"/>
      <c r="B753" s="58"/>
      <c r="C753" s="58"/>
      <c r="D753" s="58"/>
      <c r="E753" s="58"/>
      <c r="F753" s="58"/>
      <c r="G753" s="58"/>
      <c r="H753" s="58"/>
      <c r="I753" s="58"/>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row>
    <row r="754" spans="1:49" ht="15.75" customHeight="1" x14ac:dyDescent="0.2">
      <c r="A754" s="58"/>
      <c r="B754" s="58"/>
      <c r="C754" s="58"/>
      <c r="D754" s="58"/>
      <c r="E754" s="58"/>
      <c r="F754" s="58"/>
      <c r="G754" s="58"/>
      <c r="H754" s="58"/>
      <c r="I754" s="58"/>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row>
    <row r="755" spans="1:49" ht="15.75" customHeight="1" x14ac:dyDescent="0.2">
      <c r="A755" s="58"/>
      <c r="B755" s="58"/>
      <c r="C755" s="58"/>
      <c r="D755" s="58"/>
      <c r="E755" s="58"/>
      <c r="F755" s="58"/>
      <c r="G755" s="58"/>
      <c r="H755" s="58"/>
      <c r="I755" s="58"/>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row>
    <row r="756" spans="1:49" ht="15.75" customHeight="1" x14ac:dyDescent="0.2">
      <c r="A756" s="58"/>
      <c r="B756" s="58"/>
      <c r="C756" s="58"/>
      <c r="D756" s="58"/>
      <c r="E756" s="58"/>
      <c r="F756" s="58"/>
      <c r="G756" s="58"/>
      <c r="H756" s="58"/>
      <c r="I756" s="58"/>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row>
    <row r="757" spans="1:49" ht="15.75" customHeight="1" x14ac:dyDescent="0.2">
      <c r="A757" s="58"/>
      <c r="B757" s="58"/>
      <c r="C757" s="58"/>
      <c r="D757" s="58"/>
      <c r="E757" s="58"/>
      <c r="F757" s="58"/>
      <c r="G757" s="58"/>
      <c r="H757" s="58"/>
      <c r="I757" s="58"/>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row>
    <row r="758" spans="1:49" ht="15.75" customHeight="1" x14ac:dyDescent="0.2">
      <c r="A758" s="58"/>
      <c r="B758" s="58"/>
      <c r="C758" s="58"/>
      <c r="D758" s="58"/>
      <c r="E758" s="58"/>
      <c r="F758" s="58"/>
      <c r="G758" s="58"/>
      <c r="H758" s="58"/>
      <c r="I758" s="58"/>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row>
    <row r="759" spans="1:49" ht="15.75" customHeight="1" x14ac:dyDescent="0.2">
      <c r="A759" s="58"/>
      <c r="B759" s="58"/>
      <c r="C759" s="58"/>
      <c r="D759" s="58"/>
      <c r="E759" s="58"/>
      <c r="F759" s="58"/>
      <c r="G759" s="58"/>
      <c r="H759" s="58"/>
      <c r="I759" s="58"/>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row>
    <row r="760" spans="1:49" ht="15.75" customHeight="1" x14ac:dyDescent="0.2">
      <c r="A760" s="58"/>
      <c r="B760" s="58"/>
      <c r="C760" s="58"/>
      <c r="D760" s="58"/>
      <c r="E760" s="58"/>
      <c r="F760" s="58"/>
      <c r="G760" s="58"/>
      <c r="H760" s="58"/>
      <c r="I760" s="58"/>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row>
    <row r="761" spans="1:49" ht="15.75" customHeight="1" x14ac:dyDescent="0.2">
      <c r="A761" s="58"/>
      <c r="B761" s="58"/>
      <c r="C761" s="58"/>
      <c r="D761" s="58"/>
      <c r="E761" s="58"/>
      <c r="F761" s="58"/>
      <c r="G761" s="58"/>
      <c r="H761" s="58"/>
      <c r="I761" s="58"/>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row>
    <row r="762" spans="1:49" ht="15.75" customHeight="1" x14ac:dyDescent="0.2">
      <c r="A762" s="58"/>
      <c r="B762" s="58"/>
      <c r="C762" s="58"/>
      <c r="D762" s="58"/>
      <c r="E762" s="58"/>
      <c r="F762" s="58"/>
      <c r="G762" s="58"/>
      <c r="H762" s="58"/>
      <c r="I762" s="58"/>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row>
    <row r="763" spans="1:49" ht="15.75" customHeight="1" x14ac:dyDescent="0.2">
      <c r="A763" s="58"/>
      <c r="B763" s="58"/>
      <c r="C763" s="58"/>
      <c r="D763" s="58"/>
      <c r="E763" s="58"/>
      <c r="F763" s="58"/>
      <c r="G763" s="58"/>
      <c r="H763" s="58"/>
      <c r="I763" s="58"/>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row>
    <row r="764" spans="1:49" ht="15.75" customHeight="1" x14ac:dyDescent="0.2">
      <c r="A764" s="58"/>
      <c r="B764" s="58"/>
      <c r="C764" s="58"/>
      <c r="D764" s="58"/>
      <c r="E764" s="58"/>
      <c r="F764" s="58"/>
      <c r="G764" s="58"/>
      <c r="H764" s="58"/>
      <c r="I764" s="58"/>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row>
    <row r="765" spans="1:49" ht="15.75" customHeight="1" x14ac:dyDescent="0.2">
      <c r="A765" s="58"/>
      <c r="B765" s="58"/>
      <c r="C765" s="58"/>
      <c r="D765" s="58"/>
      <c r="E765" s="58"/>
      <c r="F765" s="58"/>
      <c r="G765" s="58"/>
      <c r="H765" s="58"/>
      <c r="I765" s="58"/>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row>
    <row r="766" spans="1:49" ht="15.75" customHeight="1" x14ac:dyDescent="0.2">
      <c r="A766" s="58"/>
      <c r="B766" s="58"/>
      <c r="C766" s="58"/>
      <c r="D766" s="58"/>
      <c r="E766" s="58"/>
      <c r="F766" s="58"/>
      <c r="G766" s="58"/>
      <c r="H766" s="58"/>
      <c r="I766" s="58"/>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row>
    <row r="767" spans="1:49" ht="15.75" customHeight="1" x14ac:dyDescent="0.2">
      <c r="A767" s="58"/>
      <c r="B767" s="58"/>
      <c r="C767" s="58"/>
      <c r="D767" s="58"/>
      <c r="E767" s="58"/>
      <c r="F767" s="58"/>
      <c r="G767" s="58"/>
      <c r="H767" s="58"/>
      <c r="I767" s="58"/>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row>
    <row r="768" spans="1:49" ht="15.75" customHeight="1" x14ac:dyDescent="0.2">
      <c r="A768" s="58"/>
      <c r="B768" s="58"/>
      <c r="C768" s="58"/>
      <c r="D768" s="58"/>
      <c r="E768" s="58"/>
      <c r="F768" s="58"/>
      <c r="G768" s="58"/>
      <c r="H768" s="58"/>
      <c r="I768" s="58"/>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row>
    <row r="769" spans="1:49" ht="15.75" customHeight="1" x14ac:dyDescent="0.2">
      <c r="A769" s="58"/>
      <c r="B769" s="58"/>
      <c r="C769" s="58"/>
      <c r="D769" s="58"/>
      <c r="E769" s="58"/>
      <c r="F769" s="58"/>
      <c r="G769" s="58"/>
      <c r="H769" s="58"/>
      <c r="I769" s="58"/>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row>
    <row r="770" spans="1:49" ht="15.75" customHeight="1" x14ac:dyDescent="0.2">
      <c r="A770" s="58"/>
      <c r="B770" s="58"/>
      <c r="C770" s="58"/>
      <c r="D770" s="58"/>
      <c r="E770" s="58"/>
      <c r="F770" s="58"/>
      <c r="G770" s="58"/>
      <c r="H770" s="58"/>
      <c r="I770" s="58"/>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row>
    <row r="771" spans="1:49" ht="15.75" customHeight="1" x14ac:dyDescent="0.2">
      <c r="A771" s="58"/>
      <c r="B771" s="58"/>
      <c r="C771" s="58"/>
      <c r="D771" s="58"/>
      <c r="E771" s="58"/>
      <c r="F771" s="58"/>
      <c r="G771" s="58"/>
      <c r="H771" s="58"/>
      <c r="I771" s="58"/>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row>
    <row r="772" spans="1:49" ht="15.75" customHeight="1" x14ac:dyDescent="0.2">
      <c r="A772" s="58"/>
      <c r="B772" s="58"/>
      <c r="C772" s="58"/>
      <c r="D772" s="58"/>
      <c r="E772" s="58"/>
      <c r="F772" s="58"/>
      <c r="G772" s="58"/>
      <c r="H772" s="58"/>
      <c r="I772" s="58"/>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row>
    <row r="773" spans="1:49" ht="15.75" customHeight="1" x14ac:dyDescent="0.2">
      <c r="A773" s="58"/>
      <c r="B773" s="58"/>
      <c r="C773" s="58"/>
      <c r="D773" s="58"/>
      <c r="E773" s="58"/>
      <c r="F773" s="58"/>
      <c r="G773" s="58"/>
      <c r="H773" s="58"/>
      <c r="I773" s="58"/>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row>
    <row r="774" spans="1:49" ht="15.75" customHeight="1" x14ac:dyDescent="0.2">
      <c r="A774" s="58"/>
      <c r="B774" s="58"/>
      <c r="C774" s="58"/>
      <c r="D774" s="58"/>
      <c r="E774" s="58"/>
      <c r="F774" s="58"/>
      <c r="G774" s="58"/>
      <c r="H774" s="58"/>
      <c r="I774" s="58"/>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row>
    <row r="775" spans="1:49" ht="15.75" customHeight="1" x14ac:dyDescent="0.2">
      <c r="A775" s="58"/>
      <c r="B775" s="58"/>
      <c r="C775" s="58"/>
      <c r="D775" s="58"/>
      <c r="E775" s="58"/>
      <c r="F775" s="58"/>
      <c r="G775" s="58"/>
      <c r="H775" s="58"/>
      <c r="I775" s="58"/>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row>
    <row r="776" spans="1:49" ht="15.75" customHeight="1" x14ac:dyDescent="0.2">
      <c r="A776" s="58"/>
      <c r="B776" s="58"/>
      <c r="C776" s="58"/>
      <c r="D776" s="58"/>
      <c r="E776" s="58"/>
      <c r="F776" s="58"/>
      <c r="G776" s="58"/>
      <c r="H776" s="58"/>
      <c r="I776" s="58"/>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row>
    <row r="777" spans="1:49" ht="15.75" customHeight="1" x14ac:dyDescent="0.2">
      <c r="A777" s="58"/>
      <c r="B777" s="58"/>
      <c r="C777" s="58"/>
      <c r="D777" s="58"/>
      <c r="E777" s="58"/>
      <c r="F777" s="58"/>
      <c r="G777" s="58"/>
      <c r="H777" s="58"/>
      <c r="I777" s="58"/>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row>
    <row r="778" spans="1:49" ht="15.75" customHeight="1" x14ac:dyDescent="0.2">
      <c r="A778" s="58"/>
      <c r="B778" s="58"/>
      <c r="C778" s="58"/>
      <c r="D778" s="58"/>
      <c r="E778" s="58"/>
      <c r="F778" s="58"/>
      <c r="G778" s="58"/>
      <c r="H778" s="58"/>
      <c r="I778" s="58"/>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row>
    <row r="779" spans="1:49" ht="15.75" customHeight="1" x14ac:dyDescent="0.2">
      <c r="A779" s="58"/>
      <c r="B779" s="58"/>
      <c r="C779" s="58"/>
      <c r="D779" s="58"/>
      <c r="E779" s="58"/>
      <c r="F779" s="58"/>
      <c r="G779" s="58"/>
      <c r="H779" s="58"/>
      <c r="I779" s="58"/>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row>
    <row r="780" spans="1:49" ht="15.75" customHeight="1" x14ac:dyDescent="0.2">
      <c r="A780" s="58"/>
      <c r="B780" s="58"/>
      <c r="C780" s="58"/>
      <c r="D780" s="58"/>
      <c r="E780" s="58"/>
      <c r="F780" s="58"/>
      <c r="G780" s="58"/>
      <c r="H780" s="58"/>
      <c r="I780" s="58"/>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row>
    <row r="781" spans="1:49" ht="15.75" customHeight="1" x14ac:dyDescent="0.2">
      <c r="A781" s="58"/>
      <c r="B781" s="58"/>
      <c r="C781" s="58"/>
      <c r="D781" s="58"/>
      <c r="E781" s="58"/>
      <c r="F781" s="58"/>
      <c r="G781" s="58"/>
      <c r="H781" s="58"/>
      <c r="I781" s="58"/>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row>
    <row r="782" spans="1:49" ht="15.75" customHeight="1" x14ac:dyDescent="0.2">
      <c r="A782" s="58"/>
      <c r="B782" s="58"/>
      <c r="C782" s="58"/>
      <c r="D782" s="58"/>
      <c r="E782" s="58"/>
      <c r="F782" s="58"/>
      <c r="G782" s="58"/>
      <c r="H782" s="58"/>
      <c r="I782" s="58"/>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row>
    <row r="783" spans="1:49" ht="15.75" customHeight="1" x14ac:dyDescent="0.2">
      <c r="A783" s="58"/>
      <c r="B783" s="58"/>
      <c r="C783" s="58"/>
      <c r="D783" s="58"/>
      <c r="E783" s="58"/>
      <c r="F783" s="58"/>
      <c r="G783" s="58"/>
      <c r="H783" s="58"/>
      <c r="I783" s="58"/>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row>
    <row r="784" spans="1:49" ht="15.75" customHeight="1" x14ac:dyDescent="0.2">
      <c r="A784" s="58"/>
      <c r="B784" s="58"/>
      <c r="C784" s="58"/>
      <c r="D784" s="58"/>
      <c r="E784" s="58"/>
      <c r="F784" s="58"/>
      <c r="G784" s="58"/>
      <c r="H784" s="58"/>
      <c r="I784" s="58"/>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row>
    <row r="785" spans="1:49" ht="15.75" customHeight="1" x14ac:dyDescent="0.2">
      <c r="A785" s="58"/>
      <c r="B785" s="58"/>
      <c r="C785" s="58"/>
      <c r="D785" s="58"/>
      <c r="E785" s="58"/>
      <c r="F785" s="58"/>
      <c r="G785" s="58"/>
      <c r="H785" s="58"/>
      <c r="I785" s="58"/>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row>
    <row r="786" spans="1:49" ht="15.75" customHeight="1" x14ac:dyDescent="0.2">
      <c r="A786" s="58"/>
      <c r="B786" s="58"/>
      <c r="C786" s="58"/>
      <c r="D786" s="58"/>
      <c r="E786" s="58"/>
      <c r="F786" s="58"/>
      <c r="G786" s="58"/>
      <c r="H786" s="58"/>
      <c r="I786" s="58"/>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row>
    <row r="787" spans="1:49" ht="15.75" customHeight="1" x14ac:dyDescent="0.2">
      <c r="A787" s="58"/>
      <c r="B787" s="58"/>
      <c r="C787" s="58"/>
      <c r="D787" s="58"/>
      <c r="E787" s="58"/>
      <c r="F787" s="58"/>
      <c r="G787" s="58"/>
      <c r="H787" s="58"/>
      <c r="I787" s="58"/>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row>
    <row r="788" spans="1:49" ht="15.75" customHeight="1" x14ac:dyDescent="0.2">
      <c r="A788" s="58"/>
      <c r="B788" s="58"/>
      <c r="C788" s="58"/>
      <c r="D788" s="58"/>
      <c r="E788" s="58"/>
      <c r="F788" s="58"/>
      <c r="G788" s="58"/>
      <c r="H788" s="58"/>
      <c r="I788" s="58"/>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row>
    <row r="789" spans="1:49" ht="15.75" customHeight="1" x14ac:dyDescent="0.2">
      <c r="A789" s="58"/>
      <c r="B789" s="58"/>
      <c r="C789" s="58"/>
      <c r="D789" s="58"/>
      <c r="E789" s="58"/>
      <c r="F789" s="58"/>
      <c r="G789" s="58"/>
      <c r="H789" s="58"/>
      <c r="I789" s="58"/>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row>
    <row r="790" spans="1:49" ht="15.75" customHeight="1" x14ac:dyDescent="0.2">
      <c r="A790" s="58"/>
      <c r="B790" s="58"/>
      <c r="C790" s="58"/>
      <c r="D790" s="58"/>
      <c r="E790" s="58"/>
      <c r="F790" s="58"/>
      <c r="G790" s="58"/>
      <c r="H790" s="58"/>
      <c r="I790" s="58"/>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row>
    <row r="791" spans="1:49" ht="15.75" customHeight="1" x14ac:dyDescent="0.2">
      <c r="A791" s="58"/>
      <c r="B791" s="58"/>
      <c r="C791" s="58"/>
      <c r="D791" s="58"/>
      <c r="E791" s="58"/>
      <c r="F791" s="58"/>
      <c r="G791" s="58"/>
      <c r="H791" s="58"/>
      <c r="I791" s="58"/>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row>
    <row r="792" spans="1:49" ht="15.75" customHeight="1" x14ac:dyDescent="0.2">
      <c r="A792" s="58"/>
      <c r="B792" s="58"/>
      <c r="C792" s="58"/>
      <c r="D792" s="58"/>
      <c r="E792" s="58"/>
      <c r="F792" s="58"/>
      <c r="G792" s="58"/>
      <c r="H792" s="58"/>
      <c r="I792" s="58"/>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row>
    <row r="793" spans="1:49" ht="15.75" customHeight="1" x14ac:dyDescent="0.2">
      <c r="A793" s="58"/>
      <c r="B793" s="58"/>
      <c r="C793" s="58"/>
      <c r="D793" s="58"/>
      <c r="E793" s="58"/>
      <c r="F793" s="58"/>
      <c r="G793" s="58"/>
      <c r="H793" s="58"/>
      <c r="I793" s="58"/>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row>
    <row r="794" spans="1:49" ht="15.75" customHeight="1" x14ac:dyDescent="0.2">
      <c r="A794" s="58"/>
      <c r="B794" s="58"/>
      <c r="C794" s="58"/>
      <c r="D794" s="58"/>
      <c r="E794" s="58"/>
      <c r="F794" s="58"/>
      <c r="G794" s="58"/>
      <c r="H794" s="58"/>
      <c r="I794" s="58"/>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row>
    <row r="795" spans="1:49" ht="15.75" customHeight="1" x14ac:dyDescent="0.2">
      <c r="A795" s="58"/>
      <c r="B795" s="58"/>
      <c r="C795" s="58"/>
      <c r="D795" s="58"/>
      <c r="E795" s="58"/>
      <c r="F795" s="58"/>
      <c r="G795" s="58"/>
      <c r="H795" s="58"/>
      <c r="I795" s="58"/>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row>
    <row r="796" spans="1:49" ht="15.75" customHeight="1" x14ac:dyDescent="0.2">
      <c r="A796" s="58"/>
      <c r="B796" s="58"/>
      <c r="C796" s="58"/>
      <c r="D796" s="58"/>
      <c r="E796" s="58"/>
      <c r="F796" s="58"/>
      <c r="G796" s="58"/>
      <c r="H796" s="58"/>
      <c r="I796" s="58"/>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row>
    <row r="797" spans="1:49" ht="15.75" customHeight="1" x14ac:dyDescent="0.2">
      <c r="A797" s="58"/>
      <c r="B797" s="58"/>
      <c r="C797" s="58"/>
      <c r="D797" s="58"/>
      <c r="E797" s="58"/>
      <c r="F797" s="58"/>
      <c r="G797" s="58"/>
      <c r="H797" s="58"/>
      <c r="I797" s="58"/>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row>
    <row r="798" spans="1:49" ht="15.75" customHeight="1" x14ac:dyDescent="0.2">
      <c r="A798" s="58"/>
      <c r="B798" s="58"/>
      <c r="C798" s="58"/>
      <c r="D798" s="58"/>
      <c r="E798" s="58"/>
      <c r="F798" s="58"/>
      <c r="G798" s="58"/>
      <c r="H798" s="58"/>
      <c r="I798" s="58"/>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row>
    <row r="799" spans="1:49" ht="15.75" customHeight="1" x14ac:dyDescent="0.2">
      <c r="A799" s="58"/>
      <c r="B799" s="58"/>
      <c r="C799" s="58"/>
      <c r="D799" s="58"/>
      <c r="E799" s="58"/>
      <c r="F799" s="58"/>
      <c r="G799" s="58"/>
      <c r="H799" s="58"/>
      <c r="I799" s="58"/>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row>
    <row r="800" spans="1:49" ht="15.75" customHeight="1" x14ac:dyDescent="0.2">
      <c r="A800" s="58"/>
      <c r="B800" s="58"/>
      <c r="C800" s="58"/>
      <c r="D800" s="58"/>
      <c r="E800" s="58"/>
      <c r="F800" s="58"/>
      <c r="G800" s="58"/>
      <c r="H800" s="58"/>
      <c r="I800" s="58"/>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row>
    <row r="801" spans="1:49" ht="15.75" customHeight="1" x14ac:dyDescent="0.2">
      <c r="A801" s="58"/>
      <c r="B801" s="58"/>
      <c r="C801" s="58"/>
      <c r="D801" s="58"/>
      <c r="E801" s="58"/>
      <c r="F801" s="58"/>
      <c r="G801" s="58"/>
      <c r="H801" s="58"/>
      <c r="I801" s="58"/>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row>
    <row r="802" spans="1:49" ht="15.75" customHeight="1" x14ac:dyDescent="0.2">
      <c r="A802" s="58"/>
      <c r="B802" s="58"/>
      <c r="C802" s="58"/>
      <c r="D802" s="58"/>
      <c r="E802" s="58"/>
      <c r="F802" s="58"/>
      <c r="G802" s="58"/>
      <c r="H802" s="58"/>
      <c r="I802" s="58"/>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row>
    <row r="803" spans="1:49" ht="15.75" customHeight="1" x14ac:dyDescent="0.2">
      <c r="A803" s="58"/>
      <c r="B803" s="58"/>
      <c r="C803" s="58"/>
      <c r="D803" s="58"/>
      <c r="E803" s="58"/>
      <c r="F803" s="58"/>
      <c r="G803" s="58"/>
      <c r="H803" s="58"/>
      <c r="I803" s="58"/>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row>
    <row r="804" spans="1:49" ht="15.75" customHeight="1" x14ac:dyDescent="0.2">
      <c r="A804" s="58"/>
      <c r="B804" s="58"/>
      <c r="C804" s="58"/>
      <c r="D804" s="58"/>
      <c r="E804" s="58"/>
      <c r="F804" s="58"/>
      <c r="G804" s="58"/>
      <c r="H804" s="58"/>
      <c r="I804" s="58"/>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row>
    <row r="805" spans="1:49" ht="15.75" customHeight="1" x14ac:dyDescent="0.2">
      <c r="A805" s="58"/>
      <c r="B805" s="58"/>
      <c r="C805" s="58"/>
      <c r="D805" s="58"/>
      <c r="E805" s="58"/>
      <c r="F805" s="58"/>
      <c r="G805" s="58"/>
      <c r="H805" s="58"/>
      <c r="I805" s="58"/>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row>
    <row r="806" spans="1:49" ht="15.75" customHeight="1" x14ac:dyDescent="0.2">
      <c r="A806" s="58"/>
      <c r="B806" s="58"/>
      <c r="C806" s="58"/>
      <c r="D806" s="58"/>
      <c r="E806" s="58"/>
      <c r="F806" s="58"/>
      <c r="G806" s="58"/>
      <c r="H806" s="58"/>
      <c r="I806" s="58"/>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row>
    <row r="807" spans="1:49" ht="15.75" customHeight="1" x14ac:dyDescent="0.2">
      <c r="A807" s="58"/>
      <c r="B807" s="58"/>
      <c r="C807" s="58"/>
      <c r="D807" s="58"/>
      <c r="E807" s="58"/>
      <c r="F807" s="58"/>
      <c r="G807" s="58"/>
      <c r="H807" s="58"/>
      <c r="I807" s="58"/>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row>
    <row r="808" spans="1:49" ht="15.75" customHeight="1" x14ac:dyDescent="0.2">
      <c r="A808" s="58"/>
      <c r="B808" s="58"/>
      <c r="C808" s="58"/>
      <c r="D808" s="58"/>
      <c r="E808" s="58"/>
      <c r="F808" s="58"/>
      <c r="G808" s="58"/>
      <c r="H808" s="58"/>
      <c r="I808" s="58"/>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row>
    <row r="809" spans="1:49" ht="15.75" customHeight="1" x14ac:dyDescent="0.2">
      <c r="A809" s="58"/>
      <c r="B809" s="58"/>
      <c r="C809" s="58"/>
      <c r="D809" s="58"/>
      <c r="E809" s="58"/>
      <c r="F809" s="58"/>
      <c r="G809" s="58"/>
      <c r="H809" s="58"/>
      <c r="I809" s="58"/>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row>
    <row r="810" spans="1:49" ht="15.75" customHeight="1" x14ac:dyDescent="0.2">
      <c r="A810" s="58"/>
      <c r="B810" s="58"/>
      <c r="C810" s="58"/>
      <c r="D810" s="58"/>
      <c r="E810" s="58"/>
      <c r="F810" s="58"/>
      <c r="G810" s="58"/>
      <c r="H810" s="58"/>
      <c r="I810" s="58"/>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row>
    <row r="811" spans="1:49" ht="15.75" customHeight="1" x14ac:dyDescent="0.2">
      <c r="A811" s="58"/>
      <c r="B811" s="58"/>
      <c r="C811" s="58"/>
      <c r="D811" s="58"/>
      <c r="E811" s="58"/>
      <c r="F811" s="58"/>
      <c r="G811" s="58"/>
      <c r="H811" s="58"/>
      <c r="I811" s="58"/>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row>
    <row r="812" spans="1:49" ht="15.75" customHeight="1" x14ac:dyDescent="0.2">
      <c r="A812" s="58"/>
      <c r="B812" s="58"/>
      <c r="C812" s="58"/>
      <c r="D812" s="58"/>
      <c r="E812" s="58"/>
      <c r="F812" s="58"/>
      <c r="G812" s="58"/>
      <c r="H812" s="58"/>
      <c r="I812" s="58"/>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row>
    <row r="813" spans="1:49" ht="15.75" customHeight="1" x14ac:dyDescent="0.2">
      <c r="A813" s="58"/>
      <c r="B813" s="58"/>
      <c r="C813" s="58"/>
      <c r="D813" s="58"/>
      <c r="E813" s="58"/>
      <c r="F813" s="58"/>
      <c r="G813" s="58"/>
      <c r="H813" s="58"/>
      <c r="I813" s="58"/>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row>
    <row r="814" spans="1:49" ht="15.75" customHeight="1" x14ac:dyDescent="0.2">
      <c r="A814" s="58"/>
      <c r="B814" s="58"/>
      <c r="C814" s="58"/>
      <c r="D814" s="58"/>
      <c r="E814" s="58"/>
      <c r="F814" s="58"/>
      <c r="G814" s="58"/>
      <c r="H814" s="58"/>
      <c r="I814" s="58"/>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row>
    <row r="815" spans="1:49" ht="15.75" customHeight="1" x14ac:dyDescent="0.2">
      <c r="A815" s="58"/>
      <c r="B815" s="58"/>
      <c r="C815" s="58"/>
      <c r="D815" s="58"/>
      <c r="E815" s="58"/>
      <c r="F815" s="58"/>
      <c r="G815" s="58"/>
      <c r="H815" s="58"/>
      <c r="I815" s="58"/>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row>
    <row r="816" spans="1:49" ht="15.75" customHeight="1" x14ac:dyDescent="0.2">
      <c r="A816" s="58"/>
      <c r="B816" s="58"/>
      <c r="C816" s="58"/>
      <c r="D816" s="58"/>
      <c r="E816" s="58"/>
      <c r="F816" s="58"/>
      <c r="G816" s="58"/>
      <c r="H816" s="58"/>
      <c r="I816" s="58"/>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row>
    <row r="817" spans="1:49" ht="15.75" customHeight="1" x14ac:dyDescent="0.2">
      <c r="A817" s="58"/>
      <c r="B817" s="58"/>
      <c r="C817" s="58"/>
      <c r="D817" s="58"/>
      <c r="E817" s="58"/>
      <c r="F817" s="58"/>
      <c r="G817" s="58"/>
      <c r="H817" s="58"/>
      <c r="I817" s="58"/>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row>
    <row r="818" spans="1:49" ht="15.75" customHeight="1" x14ac:dyDescent="0.2">
      <c r="A818" s="58"/>
      <c r="B818" s="58"/>
      <c r="C818" s="58"/>
      <c r="D818" s="58"/>
      <c r="E818" s="58"/>
      <c r="F818" s="58"/>
      <c r="G818" s="58"/>
      <c r="H818" s="58"/>
      <c r="I818" s="58"/>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row>
    <row r="819" spans="1:49" ht="15.75" customHeight="1" x14ac:dyDescent="0.2">
      <c r="A819" s="58"/>
      <c r="B819" s="58"/>
      <c r="C819" s="58"/>
      <c r="D819" s="58"/>
      <c r="E819" s="58"/>
      <c r="F819" s="58"/>
      <c r="G819" s="58"/>
      <c r="H819" s="58"/>
      <c r="I819" s="58"/>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row>
    <row r="820" spans="1:49" ht="15.75" customHeight="1" x14ac:dyDescent="0.2">
      <c r="A820" s="58"/>
      <c r="B820" s="58"/>
      <c r="C820" s="58"/>
      <c r="D820" s="58"/>
      <c r="E820" s="58"/>
      <c r="F820" s="58"/>
      <c r="G820" s="58"/>
      <c r="H820" s="58"/>
      <c r="I820" s="58"/>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row>
    <row r="821" spans="1:49" ht="15.75" customHeight="1" x14ac:dyDescent="0.2">
      <c r="A821" s="58"/>
      <c r="B821" s="58"/>
      <c r="C821" s="58"/>
      <c r="D821" s="58"/>
      <c r="E821" s="58"/>
      <c r="F821" s="58"/>
      <c r="G821" s="58"/>
      <c r="H821" s="58"/>
      <c r="I821" s="58"/>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row>
    <row r="822" spans="1:49" ht="15.75" customHeight="1" x14ac:dyDescent="0.2">
      <c r="A822" s="58"/>
      <c r="B822" s="58"/>
      <c r="C822" s="58"/>
      <c r="D822" s="58"/>
      <c r="E822" s="58"/>
      <c r="F822" s="58"/>
      <c r="G822" s="58"/>
      <c r="H822" s="58"/>
      <c r="I822" s="58"/>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row>
    <row r="823" spans="1:49" ht="15.75" customHeight="1" x14ac:dyDescent="0.2">
      <c r="A823" s="58"/>
      <c r="B823" s="58"/>
      <c r="C823" s="58"/>
      <c r="D823" s="58"/>
      <c r="E823" s="58"/>
      <c r="F823" s="58"/>
      <c r="G823" s="58"/>
      <c r="H823" s="58"/>
      <c r="I823" s="58"/>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row>
    <row r="824" spans="1:49" ht="15.75" customHeight="1" x14ac:dyDescent="0.2">
      <c r="A824" s="58"/>
      <c r="B824" s="58"/>
      <c r="C824" s="58"/>
      <c r="D824" s="58"/>
      <c r="E824" s="58"/>
      <c r="F824" s="58"/>
      <c r="G824" s="58"/>
      <c r="H824" s="58"/>
      <c r="I824" s="58"/>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row>
    <row r="825" spans="1:49" ht="15.75" customHeight="1" x14ac:dyDescent="0.2">
      <c r="A825" s="58"/>
      <c r="B825" s="58"/>
      <c r="C825" s="58"/>
      <c r="D825" s="58"/>
      <c r="E825" s="58"/>
      <c r="F825" s="58"/>
      <c r="G825" s="58"/>
      <c r="H825" s="58"/>
      <c r="I825" s="58"/>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row>
    <row r="826" spans="1:49" ht="15.75" customHeight="1" x14ac:dyDescent="0.2">
      <c r="A826" s="58"/>
      <c r="B826" s="58"/>
      <c r="C826" s="58"/>
      <c r="D826" s="58"/>
      <c r="E826" s="58"/>
      <c r="F826" s="58"/>
      <c r="G826" s="58"/>
      <c r="H826" s="58"/>
      <c r="I826" s="58"/>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row>
    <row r="827" spans="1:49" ht="15.75" customHeight="1" x14ac:dyDescent="0.2">
      <c r="A827" s="58"/>
      <c r="B827" s="58"/>
      <c r="C827" s="58"/>
      <c r="D827" s="58"/>
      <c r="E827" s="58"/>
      <c r="F827" s="58"/>
      <c r="G827" s="58"/>
      <c r="H827" s="58"/>
      <c r="I827" s="58"/>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row>
    <row r="828" spans="1:49" ht="15.75" customHeight="1" x14ac:dyDescent="0.2">
      <c r="A828" s="58"/>
      <c r="B828" s="58"/>
      <c r="C828" s="58"/>
      <c r="D828" s="58"/>
      <c r="E828" s="58"/>
      <c r="F828" s="58"/>
      <c r="G828" s="58"/>
      <c r="H828" s="58"/>
      <c r="I828" s="58"/>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row>
    <row r="829" spans="1:49" ht="15.75" customHeight="1" x14ac:dyDescent="0.2">
      <c r="A829" s="58"/>
      <c r="B829" s="58"/>
      <c r="C829" s="58"/>
      <c r="D829" s="58"/>
      <c r="E829" s="58"/>
      <c r="F829" s="58"/>
      <c r="G829" s="58"/>
      <c r="H829" s="58"/>
      <c r="I829" s="58"/>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row>
    <row r="830" spans="1:49" ht="15.75" customHeight="1" x14ac:dyDescent="0.2">
      <c r="A830" s="58"/>
      <c r="B830" s="58"/>
      <c r="C830" s="58"/>
      <c r="D830" s="58"/>
      <c r="E830" s="58"/>
      <c r="F830" s="58"/>
      <c r="G830" s="58"/>
      <c r="H830" s="58"/>
      <c r="I830" s="58"/>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row>
    <row r="831" spans="1:49" ht="15.75" customHeight="1" x14ac:dyDescent="0.2">
      <c r="A831" s="58"/>
      <c r="B831" s="58"/>
      <c r="C831" s="58"/>
      <c r="D831" s="58"/>
      <c r="E831" s="58"/>
      <c r="F831" s="58"/>
      <c r="G831" s="58"/>
      <c r="H831" s="58"/>
      <c r="I831" s="58"/>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row>
    <row r="832" spans="1:49" ht="15.75" customHeight="1" x14ac:dyDescent="0.2">
      <c r="A832" s="58"/>
      <c r="B832" s="58"/>
      <c r="C832" s="58"/>
      <c r="D832" s="58"/>
      <c r="E832" s="58"/>
      <c r="F832" s="58"/>
      <c r="G832" s="58"/>
      <c r="H832" s="58"/>
      <c r="I832" s="58"/>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row>
    <row r="833" spans="1:49" ht="15.75" customHeight="1" x14ac:dyDescent="0.2">
      <c r="A833" s="58"/>
      <c r="B833" s="58"/>
      <c r="C833" s="58"/>
      <c r="D833" s="58"/>
      <c r="E833" s="58"/>
      <c r="F833" s="58"/>
      <c r="G833" s="58"/>
      <c r="H833" s="58"/>
      <c r="I833" s="58"/>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row>
    <row r="834" spans="1:49" ht="15.75" customHeight="1" x14ac:dyDescent="0.2">
      <c r="A834" s="58"/>
      <c r="B834" s="58"/>
      <c r="C834" s="58"/>
      <c r="D834" s="58"/>
      <c r="E834" s="58"/>
      <c r="F834" s="58"/>
      <c r="G834" s="58"/>
      <c r="H834" s="58"/>
      <c r="I834" s="58"/>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row>
    <row r="835" spans="1:49" ht="15.75" customHeight="1" x14ac:dyDescent="0.2">
      <c r="A835" s="58"/>
      <c r="B835" s="58"/>
      <c r="C835" s="58"/>
      <c r="D835" s="58"/>
      <c r="E835" s="58"/>
      <c r="F835" s="58"/>
      <c r="G835" s="58"/>
      <c r="H835" s="58"/>
      <c r="I835" s="58"/>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row>
    <row r="836" spans="1:49" ht="15.75" customHeight="1" x14ac:dyDescent="0.2">
      <c r="A836" s="58"/>
      <c r="B836" s="58"/>
      <c r="C836" s="58"/>
      <c r="D836" s="58"/>
      <c r="E836" s="58"/>
      <c r="F836" s="58"/>
      <c r="G836" s="58"/>
      <c r="H836" s="58"/>
      <c r="I836" s="58"/>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row>
    <row r="837" spans="1:49" ht="15.75" customHeight="1" x14ac:dyDescent="0.2">
      <c r="A837" s="58"/>
      <c r="B837" s="58"/>
      <c r="C837" s="58"/>
      <c r="D837" s="58"/>
      <c r="E837" s="58"/>
      <c r="F837" s="58"/>
      <c r="G837" s="58"/>
      <c r="H837" s="58"/>
      <c r="I837" s="58"/>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row>
    <row r="838" spans="1:49" ht="15.75" customHeight="1" x14ac:dyDescent="0.2">
      <c r="A838" s="58"/>
      <c r="B838" s="58"/>
      <c r="C838" s="58"/>
      <c r="D838" s="58"/>
      <c r="E838" s="58"/>
      <c r="F838" s="58"/>
      <c r="G838" s="58"/>
      <c r="H838" s="58"/>
      <c r="I838" s="58"/>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row>
    <row r="839" spans="1:49" ht="15.75" customHeight="1" x14ac:dyDescent="0.2">
      <c r="A839" s="58"/>
      <c r="B839" s="58"/>
      <c r="C839" s="58"/>
      <c r="D839" s="58"/>
      <c r="E839" s="58"/>
      <c r="F839" s="58"/>
      <c r="G839" s="58"/>
      <c r="H839" s="58"/>
      <c r="I839" s="58"/>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row>
    <row r="840" spans="1:49" ht="15.75" customHeight="1" x14ac:dyDescent="0.2">
      <c r="A840" s="58"/>
      <c r="B840" s="58"/>
      <c r="C840" s="58"/>
      <c r="D840" s="58"/>
      <c r="E840" s="58"/>
      <c r="F840" s="58"/>
      <c r="G840" s="58"/>
      <c r="H840" s="58"/>
      <c r="I840" s="58"/>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row>
    <row r="841" spans="1:49" ht="15.75" customHeight="1" x14ac:dyDescent="0.2">
      <c r="A841" s="58"/>
      <c r="B841" s="58"/>
      <c r="C841" s="58"/>
      <c r="D841" s="58"/>
      <c r="E841" s="58"/>
      <c r="F841" s="58"/>
      <c r="G841" s="58"/>
      <c r="H841" s="58"/>
      <c r="I841" s="58"/>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row>
    <row r="842" spans="1:49" ht="15.75" customHeight="1" x14ac:dyDescent="0.2">
      <c r="A842" s="58"/>
      <c r="B842" s="58"/>
      <c r="C842" s="58"/>
      <c r="D842" s="58"/>
      <c r="E842" s="58"/>
      <c r="F842" s="58"/>
      <c r="G842" s="58"/>
      <c r="H842" s="58"/>
      <c r="I842" s="58"/>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row>
    <row r="843" spans="1:49" ht="15.75" customHeight="1" x14ac:dyDescent="0.2">
      <c r="A843" s="58"/>
      <c r="B843" s="58"/>
      <c r="C843" s="58"/>
      <c r="D843" s="58"/>
      <c r="E843" s="58"/>
      <c r="F843" s="58"/>
      <c r="G843" s="58"/>
      <c r="H843" s="58"/>
      <c r="I843" s="58"/>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row>
    <row r="844" spans="1:49" ht="15.75" customHeight="1" x14ac:dyDescent="0.2">
      <c r="A844" s="58"/>
      <c r="B844" s="58"/>
      <c r="C844" s="58"/>
      <c r="D844" s="58"/>
      <c r="E844" s="58"/>
      <c r="F844" s="58"/>
      <c r="G844" s="58"/>
      <c r="H844" s="58"/>
      <c r="I844" s="58"/>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row>
    <row r="845" spans="1:49" ht="15.75" customHeight="1" x14ac:dyDescent="0.2">
      <c r="A845" s="58"/>
      <c r="B845" s="58"/>
      <c r="C845" s="58"/>
      <c r="D845" s="58"/>
      <c r="E845" s="58"/>
      <c r="F845" s="58"/>
      <c r="G845" s="58"/>
      <c r="H845" s="58"/>
      <c r="I845" s="58"/>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row>
    <row r="846" spans="1:49" ht="15.75" customHeight="1" x14ac:dyDescent="0.2">
      <c r="A846" s="58"/>
      <c r="B846" s="58"/>
      <c r="C846" s="58"/>
      <c r="D846" s="58"/>
      <c r="E846" s="58"/>
      <c r="F846" s="58"/>
      <c r="G846" s="58"/>
      <c r="H846" s="58"/>
      <c r="I846" s="58"/>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row>
    <row r="847" spans="1:49" ht="15.75" customHeight="1" x14ac:dyDescent="0.2">
      <c r="A847" s="58"/>
      <c r="B847" s="58"/>
      <c r="C847" s="58"/>
      <c r="D847" s="58"/>
      <c r="E847" s="58"/>
      <c r="F847" s="58"/>
      <c r="G847" s="58"/>
      <c r="H847" s="58"/>
      <c r="I847" s="58"/>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row>
    <row r="848" spans="1:49" ht="15.75" customHeight="1" x14ac:dyDescent="0.2">
      <c r="A848" s="58"/>
      <c r="B848" s="58"/>
      <c r="C848" s="58"/>
      <c r="D848" s="58"/>
      <c r="E848" s="58"/>
      <c r="F848" s="58"/>
      <c r="G848" s="58"/>
      <c r="H848" s="58"/>
      <c r="I848" s="58"/>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row>
    <row r="849" spans="1:49" ht="15.75" customHeight="1" x14ac:dyDescent="0.2">
      <c r="A849" s="58"/>
      <c r="B849" s="58"/>
      <c r="C849" s="58"/>
      <c r="D849" s="58"/>
      <c r="E849" s="58"/>
      <c r="F849" s="58"/>
      <c r="G849" s="58"/>
      <c r="H849" s="58"/>
      <c r="I849" s="58"/>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row>
    <row r="850" spans="1:49" ht="15.75" customHeight="1" x14ac:dyDescent="0.2">
      <c r="A850" s="58"/>
      <c r="B850" s="58"/>
      <c r="C850" s="58"/>
      <c r="D850" s="58"/>
      <c r="E850" s="58"/>
      <c r="F850" s="58"/>
      <c r="G850" s="58"/>
      <c r="H850" s="58"/>
      <c r="I850" s="58"/>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row>
    <row r="851" spans="1:49" ht="15.75" customHeight="1" x14ac:dyDescent="0.2">
      <c r="A851" s="58"/>
      <c r="B851" s="58"/>
      <c r="C851" s="58"/>
      <c r="D851" s="58"/>
      <c r="E851" s="58"/>
      <c r="F851" s="58"/>
      <c r="G851" s="58"/>
      <c r="H851" s="58"/>
      <c r="I851" s="58"/>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row>
    <row r="852" spans="1:49" ht="15.75" customHeight="1" x14ac:dyDescent="0.2">
      <c r="A852" s="58"/>
      <c r="B852" s="58"/>
      <c r="C852" s="58"/>
      <c r="D852" s="58"/>
      <c r="E852" s="58"/>
      <c r="F852" s="58"/>
      <c r="G852" s="58"/>
      <c r="H852" s="58"/>
      <c r="I852" s="58"/>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row>
    <row r="853" spans="1:49" ht="15.75" customHeight="1" x14ac:dyDescent="0.2">
      <c r="A853" s="58"/>
      <c r="B853" s="58"/>
      <c r="C853" s="58"/>
      <c r="D853" s="58"/>
      <c r="E853" s="58"/>
      <c r="F853" s="58"/>
      <c r="G853" s="58"/>
      <c r="H853" s="58"/>
      <c r="I853" s="58"/>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row>
    <row r="854" spans="1:49" ht="15.75" customHeight="1" x14ac:dyDescent="0.2">
      <c r="A854" s="58"/>
      <c r="B854" s="58"/>
      <c r="C854" s="58"/>
      <c r="D854" s="58"/>
      <c r="E854" s="58"/>
      <c r="F854" s="58"/>
      <c r="G854" s="58"/>
      <c r="H854" s="58"/>
      <c r="I854" s="58"/>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row>
    <row r="855" spans="1:49" ht="15.75" customHeight="1" x14ac:dyDescent="0.2">
      <c r="A855" s="58"/>
      <c r="B855" s="58"/>
      <c r="C855" s="58"/>
      <c r="D855" s="58"/>
      <c r="E855" s="58"/>
      <c r="F855" s="58"/>
      <c r="G855" s="58"/>
      <c r="H855" s="58"/>
      <c r="I855" s="58"/>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row>
    <row r="856" spans="1:49" ht="15.75" customHeight="1" x14ac:dyDescent="0.2">
      <c r="A856" s="58"/>
      <c r="B856" s="58"/>
      <c r="C856" s="58"/>
      <c r="D856" s="58"/>
      <c r="E856" s="58"/>
      <c r="F856" s="58"/>
      <c r="G856" s="58"/>
      <c r="H856" s="58"/>
      <c r="I856" s="58"/>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row>
    <row r="857" spans="1:49" ht="15.75" customHeight="1" x14ac:dyDescent="0.2">
      <c r="A857" s="58"/>
      <c r="B857" s="58"/>
      <c r="C857" s="58"/>
      <c r="D857" s="58"/>
      <c r="E857" s="58"/>
      <c r="F857" s="58"/>
      <c r="G857" s="58"/>
      <c r="H857" s="58"/>
      <c r="I857" s="58"/>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row>
    <row r="858" spans="1:49" ht="15.75" customHeight="1" x14ac:dyDescent="0.2">
      <c r="A858" s="58"/>
      <c r="B858" s="58"/>
      <c r="C858" s="58"/>
      <c r="D858" s="58"/>
      <c r="E858" s="58"/>
      <c r="F858" s="58"/>
      <c r="G858" s="58"/>
      <c r="H858" s="58"/>
      <c r="I858" s="58"/>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row>
    <row r="859" spans="1:49" ht="15.75" customHeight="1" x14ac:dyDescent="0.2">
      <c r="A859" s="58"/>
      <c r="B859" s="58"/>
      <c r="C859" s="58"/>
      <c r="D859" s="58"/>
      <c r="E859" s="58"/>
      <c r="F859" s="58"/>
      <c r="G859" s="58"/>
      <c r="H859" s="58"/>
      <c r="I859" s="58"/>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row>
    <row r="860" spans="1:49" ht="15.75" customHeight="1" x14ac:dyDescent="0.2">
      <c r="A860" s="58"/>
      <c r="B860" s="58"/>
      <c r="C860" s="58"/>
      <c r="D860" s="58"/>
      <c r="E860" s="58"/>
      <c r="F860" s="58"/>
      <c r="G860" s="58"/>
      <c r="H860" s="58"/>
      <c r="I860" s="58"/>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row>
    <row r="861" spans="1:49" ht="15.75" customHeight="1" x14ac:dyDescent="0.2">
      <c r="A861" s="58"/>
      <c r="B861" s="58"/>
      <c r="C861" s="58"/>
      <c r="D861" s="58"/>
      <c r="E861" s="58"/>
      <c r="F861" s="58"/>
      <c r="G861" s="58"/>
      <c r="H861" s="58"/>
      <c r="I861" s="58"/>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row>
    <row r="862" spans="1:49" ht="15.75" customHeight="1" x14ac:dyDescent="0.2">
      <c r="A862" s="58"/>
      <c r="B862" s="58"/>
      <c r="C862" s="58"/>
      <c r="D862" s="58"/>
      <c r="E862" s="58"/>
      <c r="F862" s="58"/>
      <c r="G862" s="58"/>
      <c r="H862" s="58"/>
      <c r="I862" s="58"/>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row>
    <row r="863" spans="1:49" ht="15.75" customHeight="1" x14ac:dyDescent="0.2">
      <c r="A863" s="58"/>
      <c r="B863" s="58"/>
      <c r="C863" s="58"/>
      <c r="D863" s="58"/>
      <c r="E863" s="58"/>
      <c r="F863" s="58"/>
      <c r="G863" s="58"/>
      <c r="H863" s="58"/>
      <c r="I863" s="58"/>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row>
    <row r="864" spans="1:49" ht="15.75" customHeight="1" x14ac:dyDescent="0.2">
      <c r="A864" s="58"/>
      <c r="B864" s="58"/>
      <c r="C864" s="58"/>
      <c r="D864" s="58"/>
      <c r="E864" s="58"/>
      <c r="F864" s="58"/>
      <c r="G864" s="58"/>
      <c r="H864" s="58"/>
      <c r="I864" s="58"/>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row>
    <row r="865" spans="1:49" ht="15.75" customHeight="1" x14ac:dyDescent="0.2">
      <c r="A865" s="58"/>
      <c r="B865" s="58"/>
      <c r="C865" s="58"/>
      <c r="D865" s="58"/>
      <c r="E865" s="58"/>
      <c r="F865" s="58"/>
      <c r="G865" s="58"/>
      <c r="H865" s="58"/>
      <c r="I865" s="58"/>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row>
    <row r="866" spans="1:49" ht="15.75" customHeight="1" x14ac:dyDescent="0.2">
      <c r="A866" s="58"/>
      <c r="B866" s="58"/>
      <c r="C866" s="58"/>
      <c r="D866" s="58"/>
      <c r="E866" s="58"/>
      <c r="F866" s="58"/>
      <c r="G866" s="58"/>
      <c r="H866" s="58"/>
      <c r="I866" s="58"/>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row>
    <row r="867" spans="1:49" ht="15.75" customHeight="1" x14ac:dyDescent="0.2">
      <c r="A867" s="58"/>
      <c r="B867" s="58"/>
      <c r="C867" s="58"/>
      <c r="D867" s="58"/>
      <c r="E867" s="58"/>
      <c r="F867" s="58"/>
      <c r="G867" s="58"/>
      <c r="H867" s="58"/>
      <c r="I867" s="58"/>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row>
    <row r="868" spans="1:49" ht="15.75" customHeight="1" x14ac:dyDescent="0.2">
      <c r="A868" s="58"/>
      <c r="B868" s="58"/>
      <c r="C868" s="58"/>
      <c r="D868" s="58"/>
      <c r="E868" s="58"/>
      <c r="F868" s="58"/>
      <c r="G868" s="58"/>
      <c r="H868" s="58"/>
      <c r="I868" s="58"/>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row>
    <row r="869" spans="1:49" ht="15.75" customHeight="1" x14ac:dyDescent="0.2">
      <c r="A869" s="58"/>
      <c r="B869" s="58"/>
      <c r="C869" s="58"/>
      <c r="D869" s="58"/>
      <c r="E869" s="58"/>
      <c r="F869" s="58"/>
      <c r="G869" s="58"/>
      <c r="H869" s="58"/>
      <c r="I869" s="58"/>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row>
    <row r="870" spans="1:49" ht="15.75" customHeight="1" x14ac:dyDescent="0.2">
      <c r="A870" s="58"/>
      <c r="B870" s="58"/>
      <c r="C870" s="58"/>
      <c r="D870" s="58"/>
      <c r="E870" s="58"/>
      <c r="F870" s="58"/>
      <c r="G870" s="58"/>
      <c r="H870" s="58"/>
      <c r="I870" s="58"/>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row>
    <row r="871" spans="1:49" ht="15.75" customHeight="1" x14ac:dyDescent="0.2">
      <c r="A871" s="58"/>
      <c r="B871" s="58"/>
      <c r="C871" s="58"/>
      <c r="D871" s="58"/>
      <c r="E871" s="58"/>
      <c r="F871" s="58"/>
      <c r="G871" s="58"/>
      <c r="H871" s="58"/>
      <c r="I871" s="58"/>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row>
    <row r="872" spans="1:49" ht="15.75" customHeight="1" x14ac:dyDescent="0.2">
      <c r="A872" s="58"/>
      <c r="B872" s="58"/>
      <c r="C872" s="58"/>
      <c r="D872" s="58"/>
      <c r="E872" s="58"/>
      <c r="F872" s="58"/>
      <c r="G872" s="58"/>
      <c r="H872" s="58"/>
      <c r="I872" s="58"/>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row>
    <row r="873" spans="1:49" ht="15.75" customHeight="1" x14ac:dyDescent="0.2">
      <c r="A873" s="58"/>
      <c r="B873" s="58"/>
      <c r="C873" s="58"/>
      <c r="D873" s="58"/>
      <c r="E873" s="58"/>
      <c r="F873" s="58"/>
      <c r="G873" s="58"/>
      <c r="H873" s="58"/>
      <c r="I873" s="58"/>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row>
    <row r="874" spans="1:49" ht="15.75" customHeight="1" x14ac:dyDescent="0.2">
      <c r="A874" s="58"/>
      <c r="B874" s="58"/>
      <c r="C874" s="58"/>
      <c r="D874" s="58"/>
      <c r="E874" s="58"/>
      <c r="F874" s="58"/>
      <c r="G874" s="58"/>
      <c r="H874" s="58"/>
      <c r="I874" s="58"/>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row>
    <row r="875" spans="1:49" ht="15.75" customHeight="1" x14ac:dyDescent="0.2">
      <c r="A875" s="58"/>
      <c r="B875" s="58"/>
      <c r="C875" s="58"/>
      <c r="D875" s="58"/>
      <c r="E875" s="58"/>
      <c r="F875" s="58"/>
      <c r="G875" s="58"/>
      <c r="H875" s="58"/>
      <c r="I875" s="58"/>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row>
    <row r="876" spans="1:49" ht="15.75" customHeight="1" x14ac:dyDescent="0.2">
      <c r="A876" s="58"/>
      <c r="B876" s="58"/>
      <c r="C876" s="58"/>
      <c r="D876" s="58"/>
      <c r="E876" s="58"/>
      <c r="F876" s="58"/>
      <c r="G876" s="58"/>
      <c r="H876" s="58"/>
      <c r="I876" s="58"/>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row>
    <row r="877" spans="1:49" ht="15.75" customHeight="1" x14ac:dyDescent="0.2">
      <c r="A877" s="58"/>
      <c r="B877" s="58"/>
      <c r="C877" s="58"/>
      <c r="D877" s="58"/>
      <c r="E877" s="58"/>
      <c r="F877" s="58"/>
      <c r="G877" s="58"/>
      <c r="H877" s="58"/>
      <c r="I877" s="58"/>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row>
    <row r="878" spans="1:49" ht="15.75" customHeight="1" x14ac:dyDescent="0.2">
      <c r="A878" s="58"/>
      <c r="B878" s="58"/>
      <c r="C878" s="58"/>
      <c r="D878" s="58"/>
      <c r="E878" s="58"/>
      <c r="F878" s="58"/>
      <c r="G878" s="58"/>
      <c r="H878" s="58"/>
      <c r="I878" s="58"/>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row>
    <row r="879" spans="1:49" ht="15.75" customHeight="1" x14ac:dyDescent="0.2">
      <c r="A879" s="58"/>
      <c r="B879" s="58"/>
      <c r="C879" s="58"/>
      <c r="D879" s="58"/>
      <c r="E879" s="58"/>
      <c r="F879" s="58"/>
      <c r="G879" s="58"/>
      <c r="H879" s="58"/>
      <c r="I879" s="58"/>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row>
    <row r="880" spans="1:49" ht="15.75" customHeight="1" x14ac:dyDescent="0.2">
      <c r="A880" s="58"/>
      <c r="B880" s="58"/>
      <c r="C880" s="58"/>
      <c r="D880" s="58"/>
      <c r="E880" s="58"/>
      <c r="F880" s="58"/>
      <c r="G880" s="58"/>
      <c r="H880" s="58"/>
      <c r="I880" s="58"/>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row>
    <row r="881" spans="1:49" ht="15.75" customHeight="1" x14ac:dyDescent="0.2">
      <c r="A881" s="58"/>
      <c r="B881" s="58"/>
      <c r="C881" s="58"/>
      <c r="D881" s="58"/>
      <c r="E881" s="58"/>
      <c r="F881" s="58"/>
      <c r="G881" s="58"/>
      <c r="H881" s="58"/>
      <c r="I881" s="58"/>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row>
    <row r="882" spans="1:49" ht="15.75" customHeight="1" x14ac:dyDescent="0.2">
      <c r="A882" s="58"/>
      <c r="B882" s="58"/>
      <c r="C882" s="58"/>
      <c r="D882" s="58"/>
      <c r="E882" s="58"/>
      <c r="F882" s="58"/>
      <c r="G882" s="58"/>
      <c r="H882" s="58"/>
      <c r="I882" s="58"/>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row>
    <row r="883" spans="1:49" ht="15.75" customHeight="1" x14ac:dyDescent="0.2">
      <c r="A883" s="58"/>
      <c r="B883" s="58"/>
      <c r="C883" s="58"/>
      <c r="D883" s="58"/>
      <c r="E883" s="58"/>
      <c r="F883" s="58"/>
      <c r="G883" s="58"/>
      <c r="H883" s="58"/>
      <c r="I883" s="58"/>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row>
    <row r="884" spans="1:49" ht="15.75" customHeight="1" x14ac:dyDescent="0.2">
      <c r="A884" s="58"/>
      <c r="B884" s="58"/>
      <c r="C884" s="58"/>
      <c r="D884" s="58"/>
      <c r="E884" s="58"/>
      <c r="F884" s="58"/>
      <c r="G884" s="58"/>
      <c r="H884" s="58"/>
      <c r="I884" s="58"/>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row>
    <row r="885" spans="1:49" ht="15.75" customHeight="1" x14ac:dyDescent="0.2">
      <c r="A885" s="58"/>
      <c r="B885" s="58"/>
      <c r="C885" s="58"/>
      <c r="D885" s="58"/>
      <c r="E885" s="58"/>
      <c r="F885" s="58"/>
      <c r="G885" s="58"/>
      <c r="H885" s="58"/>
      <c r="I885" s="58"/>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row>
    <row r="886" spans="1:49" ht="15.75" customHeight="1" x14ac:dyDescent="0.2">
      <c r="A886" s="58"/>
      <c r="B886" s="58"/>
      <c r="C886" s="58"/>
      <c r="D886" s="58"/>
      <c r="E886" s="58"/>
      <c r="F886" s="58"/>
      <c r="G886" s="58"/>
      <c r="H886" s="58"/>
      <c r="I886" s="58"/>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row>
    <row r="887" spans="1:49" ht="15.75" customHeight="1" x14ac:dyDescent="0.2">
      <c r="A887" s="58"/>
      <c r="B887" s="58"/>
      <c r="C887" s="58"/>
      <c r="D887" s="58"/>
      <c r="E887" s="58"/>
      <c r="F887" s="58"/>
      <c r="G887" s="58"/>
      <c r="H887" s="58"/>
      <c r="I887" s="58"/>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row>
    <row r="888" spans="1:49" ht="15.75" customHeight="1" x14ac:dyDescent="0.2">
      <c r="A888" s="58"/>
      <c r="B888" s="58"/>
      <c r="C888" s="58"/>
      <c r="D888" s="58"/>
      <c r="E888" s="58"/>
      <c r="F888" s="58"/>
      <c r="G888" s="58"/>
      <c r="H888" s="58"/>
      <c r="I888" s="58"/>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row>
    <row r="889" spans="1:49" ht="15.75" customHeight="1" x14ac:dyDescent="0.2">
      <c r="A889" s="58"/>
      <c r="B889" s="58"/>
      <c r="C889" s="58"/>
      <c r="D889" s="58"/>
      <c r="E889" s="58"/>
      <c r="F889" s="58"/>
      <c r="G889" s="58"/>
      <c r="H889" s="58"/>
      <c r="I889" s="58"/>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row>
    <row r="890" spans="1:49" ht="15.75" customHeight="1" x14ac:dyDescent="0.2">
      <c r="A890" s="58"/>
      <c r="B890" s="58"/>
      <c r="C890" s="58"/>
      <c r="D890" s="58"/>
      <c r="E890" s="58"/>
      <c r="F890" s="58"/>
      <c r="G890" s="58"/>
      <c r="H890" s="58"/>
      <c r="I890" s="58"/>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row>
    <row r="891" spans="1:49" ht="15.75" customHeight="1" x14ac:dyDescent="0.2">
      <c r="A891" s="58"/>
      <c r="B891" s="58"/>
      <c r="C891" s="58"/>
      <c r="D891" s="58"/>
      <c r="E891" s="58"/>
      <c r="F891" s="58"/>
      <c r="G891" s="58"/>
      <c r="H891" s="58"/>
      <c r="I891" s="58"/>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row>
    <row r="892" spans="1:49" ht="15.75" customHeight="1" x14ac:dyDescent="0.2">
      <c r="A892" s="58"/>
      <c r="B892" s="58"/>
      <c r="C892" s="58"/>
      <c r="D892" s="58"/>
      <c r="E892" s="58"/>
      <c r="F892" s="58"/>
      <c r="G892" s="58"/>
      <c r="H892" s="58"/>
      <c r="I892" s="58"/>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row>
    <row r="893" spans="1:49" ht="15.75" customHeight="1" x14ac:dyDescent="0.2">
      <c r="A893" s="58"/>
      <c r="B893" s="58"/>
      <c r="C893" s="58"/>
      <c r="D893" s="58"/>
      <c r="E893" s="58"/>
      <c r="F893" s="58"/>
      <c r="G893" s="58"/>
      <c r="H893" s="58"/>
      <c r="I893" s="58"/>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row>
    <row r="894" spans="1:49" ht="15.75" customHeight="1" x14ac:dyDescent="0.2">
      <c r="A894" s="58"/>
      <c r="B894" s="58"/>
      <c r="C894" s="58"/>
      <c r="D894" s="58"/>
      <c r="E894" s="58"/>
      <c r="F894" s="58"/>
      <c r="G894" s="58"/>
      <c r="H894" s="58"/>
      <c r="I894" s="58"/>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row>
    <row r="895" spans="1:49" ht="15.75" customHeight="1" x14ac:dyDescent="0.2">
      <c r="A895" s="58"/>
      <c r="B895" s="58"/>
      <c r="C895" s="58"/>
      <c r="D895" s="58"/>
      <c r="E895" s="58"/>
      <c r="F895" s="58"/>
      <c r="G895" s="58"/>
      <c r="H895" s="58"/>
      <c r="I895" s="58"/>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row>
    <row r="896" spans="1:49" ht="15.75" customHeight="1" x14ac:dyDescent="0.2">
      <c r="A896" s="58"/>
      <c r="B896" s="58"/>
      <c r="C896" s="58"/>
      <c r="D896" s="58"/>
      <c r="E896" s="58"/>
      <c r="F896" s="58"/>
      <c r="G896" s="58"/>
      <c r="H896" s="58"/>
      <c r="I896" s="58"/>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row>
    <row r="897" spans="1:49" ht="15.75" customHeight="1" x14ac:dyDescent="0.2">
      <c r="A897" s="58"/>
      <c r="B897" s="58"/>
      <c r="C897" s="58"/>
      <c r="D897" s="58"/>
      <c r="E897" s="58"/>
      <c r="F897" s="58"/>
      <c r="G897" s="58"/>
      <c r="H897" s="58"/>
      <c r="I897" s="58"/>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row>
    <row r="898" spans="1:49" ht="15.75" customHeight="1" x14ac:dyDescent="0.2">
      <c r="A898" s="58"/>
      <c r="B898" s="58"/>
      <c r="C898" s="58"/>
      <c r="D898" s="58"/>
      <c r="E898" s="58"/>
      <c r="F898" s="58"/>
      <c r="G898" s="58"/>
      <c r="H898" s="58"/>
      <c r="I898" s="58"/>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row>
    <row r="899" spans="1:49" ht="15.75" customHeight="1" x14ac:dyDescent="0.2">
      <c r="A899" s="58"/>
      <c r="B899" s="58"/>
      <c r="C899" s="58"/>
      <c r="D899" s="58"/>
      <c r="E899" s="58"/>
      <c r="F899" s="58"/>
      <c r="G899" s="58"/>
      <c r="H899" s="58"/>
      <c r="I899" s="58"/>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row>
    <row r="900" spans="1:49" ht="15.75" customHeight="1" x14ac:dyDescent="0.2">
      <c r="A900" s="58"/>
      <c r="B900" s="58"/>
      <c r="C900" s="58"/>
      <c r="D900" s="58"/>
      <c r="E900" s="58"/>
      <c r="F900" s="58"/>
      <c r="G900" s="58"/>
      <c r="H900" s="58"/>
      <c r="I900" s="58"/>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row>
    <row r="901" spans="1:49" ht="15.75" customHeight="1" x14ac:dyDescent="0.2">
      <c r="A901" s="58"/>
      <c r="B901" s="58"/>
      <c r="C901" s="58"/>
      <c r="D901" s="58"/>
      <c r="E901" s="58"/>
      <c r="F901" s="58"/>
      <c r="G901" s="58"/>
      <c r="H901" s="58"/>
      <c r="I901" s="58"/>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row>
    <row r="902" spans="1:49" ht="15.75" customHeight="1" x14ac:dyDescent="0.2">
      <c r="A902" s="58"/>
      <c r="B902" s="58"/>
      <c r="C902" s="58"/>
      <c r="D902" s="58"/>
      <c r="E902" s="58"/>
      <c r="F902" s="58"/>
      <c r="G902" s="58"/>
      <c r="H902" s="58"/>
      <c r="I902" s="58"/>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row>
    <row r="903" spans="1:49" ht="15.75" customHeight="1" x14ac:dyDescent="0.2">
      <c r="A903" s="58"/>
      <c r="B903" s="58"/>
      <c r="C903" s="58"/>
      <c r="D903" s="58"/>
      <c r="E903" s="58"/>
      <c r="F903" s="58"/>
      <c r="G903" s="58"/>
      <c r="H903" s="58"/>
      <c r="I903" s="58"/>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row>
    <row r="904" spans="1:49" ht="15.75" customHeight="1" x14ac:dyDescent="0.2">
      <c r="A904" s="58"/>
      <c r="B904" s="58"/>
      <c r="C904" s="58"/>
      <c r="D904" s="58"/>
      <c r="E904" s="58"/>
      <c r="F904" s="58"/>
      <c r="G904" s="58"/>
      <c r="H904" s="58"/>
      <c r="I904" s="58"/>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row>
    <row r="905" spans="1:49" ht="15.75" customHeight="1" x14ac:dyDescent="0.2">
      <c r="A905" s="58"/>
      <c r="B905" s="58"/>
      <c r="C905" s="58"/>
      <c r="D905" s="58"/>
      <c r="E905" s="58"/>
      <c r="F905" s="58"/>
      <c r="G905" s="58"/>
      <c r="H905" s="58"/>
      <c r="I905" s="58"/>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row>
    <row r="906" spans="1:49" ht="15.75" customHeight="1" x14ac:dyDescent="0.2">
      <c r="A906" s="58"/>
      <c r="B906" s="58"/>
      <c r="C906" s="58"/>
      <c r="D906" s="58"/>
      <c r="E906" s="58"/>
      <c r="F906" s="58"/>
      <c r="G906" s="58"/>
      <c r="H906" s="58"/>
      <c r="I906" s="58"/>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row>
    <row r="907" spans="1:49" ht="15.75" customHeight="1" x14ac:dyDescent="0.2">
      <c r="A907" s="58"/>
      <c r="B907" s="58"/>
      <c r="C907" s="58"/>
      <c r="D907" s="58"/>
      <c r="E907" s="58"/>
      <c r="F907" s="58"/>
      <c r="G907" s="58"/>
      <c r="H907" s="58"/>
      <c r="I907" s="58"/>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row>
    <row r="908" spans="1:49" ht="15.75" customHeight="1" x14ac:dyDescent="0.2">
      <c r="A908" s="58"/>
      <c r="B908" s="58"/>
      <c r="C908" s="58"/>
      <c r="D908" s="58"/>
      <c r="E908" s="58"/>
      <c r="F908" s="58"/>
      <c r="G908" s="58"/>
      <c r="H908" s="58"/>
      <c r="I908" s="58"/>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row>
    <row r="909" spans="1:49" ht="15.75" customHeight="1" x14ac:dyDescent="0.2">
      <c r="A909" s="58"/>
      <c r="B909" s="58"/>
      <c r="C909" s="58"/>
      <c r="D909" s="58"/>
      <c r="E909" s="58"/>
      <c r="F909" s="58"/>
      <c r="G909" s="58"/>
      <c r="H909" s="58"/>
      <c r="I909" s="58"/>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row>
    <row r="910" spans="1:49" ht="15.75" customHeight="1" x14ac:dyDescent="0.2">
      <c r="A910" s="58"/>
      <c r="B910" s="58"/>
      <c r="C910" s="58"/>
      <c r="D910" s="58"/>
      <c r="E910" s="58"/>
      <c r="F910" s="58"/>
      <c r="G910" s="58"/>
      <c r="H910" s="58"/>
      <c r="I910" s="58"/>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row>
    <row r="911" spans="1:49" ht="15.75" customHeight="1" x14ac:dyDescent="0.2">
      <c r="A911" s="58"/>
      <c r="B911" s="58"/>
      <c r="C911" s="58"/>
      <c r="D911" s="58"/>
      <c r="E911" s="58"/>
      <c r="F911" s="58"/>
      <c r="G911" s="58"/>
      <c r="H911" s="58"/>
      <c r="I911" s="58"/>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row>
    <row r="912" spans="1:49" ht="15.75" customHeight="1" x14ac:dyDescent="0.2">
      <c r="A912" s="58"/>
      <c r="B912" s="58"/>
      <c r="C912" s="58"/>
      <c r="D912" s="58"/>
      <c r="E912" s="58"/>
      <c r="F912" s="58"/>
      <c r="G912" s="58"/>
      <c r="H912" s="58"/>
      <c r="I912" s="58"/>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row>
    <row r="913" spans="1:49" ht="15.75" customHeight="1" x14ac:dyDescent="0.2">
      <c r="A913" s="58"/>
      <c r="B913" s="58"/>
      <c r="C913" s="58"/>
      <c r="D913" s="58"/>
      <c r="E913" s="58"/>
      <c r="F913" s="58"/>
      <c r="G913" s="58"/>
      <c r="H913" s="58"/>
      <c r="I913" s="58"/>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row>
    <row r="914" spans="1:49" ht="15.75" customHeight="1" x14ac:dyDescent="0.2">
      <c r="A914" s="58"/>
      <c r="B914" s="58"/>
      <c r="C914" s="58"/>
      <c r="D914" s="58"/>
      <c r="E914" s="58"/>
      <c r="F914" s="58"/>
      <c r="G914" s="58"/>
      <c r="H914" s="58"/>
      <c r="I914" s="58"/>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row>
    <row r="915" spans="1:49" ht="15.75" customHeight="1" x14ac:dyDescent="0.2">
      <c r="A915" s="58"/>
      <c r="B915" s="58"/>
      <c r="C915" s="58"/>
      <c r="D915" s="58"/>
      <c r="E915" s="58"/>
      <c r="F915" s="58"/>
      <c r="G915" s="58"/>
      <c r="H915" s="58"/>
      <c r="I915" s="58"/>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row>
    <row r="916" spans="1:49" ht="15.75" customHeight="1" x14ac:dyDescent="0.2">
      <c r="A916" s="58"/>
      <c r="B916" s="58"/>
      <c r="C916" s="58"/>
      <c r="D916" s="58"/>
      <c r="E916" s="58"/>
      <c r="F916" s="58"/>
      <c r="G916" s="58"/>
      <c r="H916" s="58"/>
      <c r="I916" s="58"/>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row>
    <row r="917" spans="1:49" ht="15.75" customHeight="1" x14ac:dyDescent="0.2">
      <c r="A917" s="58"/>
      <c r="B917" s="58"/>
      <c r="C917" s="58"/>
      <c r="D917" s="58"/>
      <c r="E917" s="58"/>
      <c r="F917" s="58"/>
      <c r="G917" s="58"/>
      <c r="H917" s="58"/>
      <c r="I917" s="58"/>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row>
    <row r="918" spans="1:49" ht="15.75" customHeight="1" x14ac:dyDescent="0.2">
      <c r="A918" s="58"/>
      <c r="B918" s="58"/>
      <c r="C918" s="58"/>
      <c r="D918" s="58"/>
      <c r="E918" s="58"/>
      <c r="F918" s="58"/>
      <c r="G918" s="58"/>
      <c r="H918" s="58"/>
      <c r="I918" s="58"/>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row>
    <row r="919" spans="1:49" ht="15.75" customHeight="1" x14ac:dyDescent="0.2">
      <c r="A919" s="58"/>
      <c r="B919" s="58"/>
      <c r="C919" s="58"/>
      <c r="D919" s="58"/>
      <c r="E919" s="58"/>
      <c r="F919" s="58"/>
      <c r="G919" s="58"/>
      <c r="H919" s="58"/>
      <c r="I919" s="58"/>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row>
    <row r="920" spans="1:49" ht="15.75" customHeight="1" x14ac:dyDescent="0.2">
      <c r="A920" s="58"/>
      <c r="B920" s="58"/>
      <c r="C920" s="58"/>
      <c r="D920" s="58"/>
      <c r="E920" s="58"/>
      <c r="F920" s="58"/>
      <c r="G920" s="58"/>
      <c r="H920" s="58"/>
      <c r="I920" s="58"/>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row>
    <row r="921" spans="1:49" ht="15.75" customHeight="1" x14ac:dyDescent="0.2">
      <c r="A921" s="58"/>
      <c r="B921" s="58"/>
      <c r="C921" s="58"/>
      <c r="D921" s="58"/>
      <c r="E921" s="58"/>
      <c r="F921" s="58"/>
      <c r="G921" s="58"/>
      <c r="H921" s="58"/>
      <c r="I921" s="58"/>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row>
    <row r="922" spans="1:49" ht="15.75" customHeight="1" x14ac:dyDescent="0.2">
      <c r="A922" s="58"/>
      <c r="B922" s="58"/>
      <c r="C922" s="58"/>
      <c r="D922" s="58"/>
      <c r="E922" s="58"/>
      <c r="F922" s="58"/>
      <c r="G922" s="58"/>
      <c r="H922" s="58"/>
      <c r="I922" s="58"/>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row>
    <row r="923" spans="1:49" ht="15.75" customHeight="1" x14ac:dyDescent="0.2">
      <c r="A923" s="58"/>
      <c r="B923" s="58"/>
      <c r="C923" s="58"/>
      <c r="D923" s="58"/>
      <c r="E923" s="58"/>
      <c r="F923" s="58"/>
      <c r="G923" s="58"/>
      <c r="H923" s="58"/>
      <c r="I923" s="58"/>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row>
    <row r="924" spans="1:49" ht="15.75" customHeight="1" x14ac:dyDescent="0.2">
      <c r="A924" s="58"/>
      <c r="B924" s="58"/>
      <c r="C924" s="58"/>
      <c r="D924" s="58"/>
      <c r="E924" s="58"/>
      <c r="F924" s="58"/>
      <c r="G924" s="58"/>
      <c r="H924" s="58"/>
      <c r="I924" s="58"/>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row>
    <row r="925" spans="1:49" ht="15.75" customHeight="1" x14ac:dyDescent="0.2">
      <c r="A925" s="58"/>
      <c r="B925" s="58"/>
      <c r="C925" s="58"/>
      <c r="D925" s="58"/>
      <c r="E925" s="58"/>
      <c r="F925" s="58"/>
      <c r="G925" s="58"/>
      <c r="H925" s="58"/>
      <c r="I925" s="58"/>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row>
    <row r="926" spans="1:49" ht="15.75" customHeight="1" x14ac:dyDescent="0.2">
      <c r="A926" s="58"/>
      <c r="B926" s="58"/>
      <c r="C926" s="58"/>
      <c r="D926" s="58"/>
      <c r="E926" s="58"/>
      <c r="F926" s="58"/>
      <c r="G926" s="58"/>
      <c r="H926" s="58"/>
      <c r="I926" s="58"/>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row>
    <row r="927" spans="1:49" ht="15.75" customHeight="1" x14ac:dyDescent="0.2">
      <c r="A927" s="58"/>
      <c r="B927" s="58"/>
      <c r="C927" s="58"/>
      <c r="D927" s="58"/>
      <c r="E927" s="58"/>
      <c r="F927" s="58"/>
      <c r="G927" s="58"/>
      <c r="H927" s="58"/>
      <c r="I927" s="58"/>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row>
    <row r="928" spans="1:49" ht="15.75" customHeight="1" x14ac:dyDescent="0.2">
      <c r="A928" s="58"/>
      <c r="B928" s="58"/>
      <c r="C928" s="58"/>
      <c r="D928" s="58"/>
      <c r="E928" s="58"/>
      <c r="F928" s="58"/>
      <c r="G928" s="58"/>
      <c r="H928" s="58"/>
      <c r="I928" s="58"/>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row>
    <row r="929" spans="1:49" ht="15.75" customHeight="1" x14ac:dyDescent="0.2">
      <c r="A929" s="58"/>
      <c r="B929" s="58"/>
      <c r="C929" s="58"/>
      <c r="D929" s="58"/>
      <c r="E929" s="58"/>
      <c r="F929" s="58"/>
      <c r="G929" s="58"/>
      <c r="H929" s="58"/>
      <c r="I929" s="58"/>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row>
    <row r="930" spans="1:49" ht="15.75" customHeight="1" x14ac:dyDescent="0.2">
      <c r="A930" s="58"/>
      <c r="B930" s="58"/>
      <c r="C930" s="58"/>
      <c r="D930" s="58"/>
      <c r="E930" s="58"/>
      <c r="F930" s="58"/>
      <c r="G930" s="58"/>
      <c r="H930" s="58"/>
      <c r="I930" s="58"/>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row>
    <row r="931" spans="1:49" ht="15.75" customHeight="1" x14ac:dyDescent="0.2">
      <c r="A931" s="58"/>
      <c r="B931" s="58"/>
      <c r="C931" s="58"/>
      <c r="D931" s="58"/>
      <c r="E931" s="58"/>
      <c r="F931" s="58"/>
      <c r="G931" s="58"/>
      <c r="H931" s="58"/>
      <c r="I931" s="58"/>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row>
    <row r="932" spans="1:49" ht="15.75" customHeight="1" x14ac:dyDescent="0.2">
      <c r="A932" s="58"/>
      <c r="B932" s="58"/>
      <c r="C932" s="58"/>
      <c r="D932" s="58"/>
      <c r="E932" s="58"/>
      <c r="F932" s="58"/>
      <c r="G932" s="58"/>
      <c r="H932" s="58"/>
      <c r="I932" s="58"/>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row>
    <row r="933" spans="1:49" ht="15.75" customHeight="1" x14ac:dyDescent="0.2">
      <c r="A933" s="58"/>
      <c r="B933" s="58"/>
      <c r="C933" s="58"/>
      <c r="D933" s="58"/>
      <c r="E933" s="58"/>
      <c r="F933" s="58"/>
      <c r="G933" s="58"/>
      <c r="H933" s="58"/>
      <c r="I933" s="58"/>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row>
    <row r="934" spans="1:49" ht="15.75" customHeight="1" x14ac:dyDescent="0.2">
      <c r="A934" s="58"/>
      <c r="B934" s="58"/>
      <c r="C934" s="58"/>
      <c r="D934" s="58"/>
      <c r="E934" s="58"/>
      <c r="F934" s="58"/>
      <c r="G934" s="58"/>
      <c r="H934" s="58"/>
      <c r="I934" s="58"/>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row>
    <row r="935" spans="1:49" ht="15.75" customHeight="1" x14ac:dyDescent="0.2">
      <c r="A935" s="58"/>
      <c r="B935" s="58"/>
      <c r="C935" s="58"/>
      <c r="D935" s="58"/>
      <c r="E935" s="58"/>
      <c r="F935" s="58"/>
      <c r="G935" s="58"/>
      <c r="H935" s="58"/>
      <c r="I935" s="58"/>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row>
    <row r="936" spans="1:49" ht="15.75" customHeight="1" x14ac:dyDescent="0.2">
      <c r="A936" s="58"/>
      <c r="B936" s="58"/>
      <c r="C936" s="58"/>
      <c r="D936" s="58"/>
      <c r="E936" s="58"/>
      <c r="F936" s="58"/>
      <c r="G936" s="58"/>
      <c r="H936" s="58"/>
      <c r="I936" s="58"/>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row>
    <row r="937" spans="1:49" ht="15.75" customHeight="1" x14ac:dyDescent="0.2">
      <c r="A937" s="58"/>
      <c r="B937" s="58"/>
      <c r="C937" s="58"/>
      <c r="D937" s="58"/>
      <c r="E937" s="58"/>
      <c r="F937" s="58"/>
      <c r="G937" s="58"/>
      <c r="H937" s="58"/>
      <c r="I937" s="58"/>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row>
    <row r="938" spans="1:49" ht="15.75" customHeight="1" x14ac:dyDescent="0.2">
      <c r="A938" s="58"/>
      <c r="B938" s="58"/>
      <c r="C938" s="58"/>
      <c r="D938" s="58"/>
      <c r="E938" s="58"/>
      <c r="F938" s="58"/>
      <c r="G938" s="58"/>
      <c r="H938" s="58"/>
      <c r="I938" s="58"/>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row>
    <row r="939" spans="1:49" ht="15.75" customHeight="1" x14ac:dyDescent="0.2">
      <c r="A939" s="58"/>
      <c r="B939" s="58"/>
      <c r="C939" s="58"/>
      <c r="D939" s="58"/>
      <c r="E939" s="58"/>
      <c r="F939" s="58"/>
      <c r="G939" s="58"/>
      <c r="H939" s="58"/>
      <c r="I939" s="58"/>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row>
    <row r="940" spans="1:49" ht="15.75" customHeight="1" x14ac:dyDescent="0.2">
      <c r="A940" s="58"/>
      <c r="B940" s="58"/>
      <c r="C940" s="58"/>
      <c r="D940" s="58"/>
      <c r="E940" s="58"/>
      <c r="F940" s="58"/>
      <c r="G940" s="58"/>
      <c r="H940" s="58"/>
      <c r="I940" s="58"/>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row>
    <row r="941" spans="1:49" ht="15.75" customHeight="1" x14ac:dyDescent="0.2">
      <c r="A941" s="58"/>
      <c r="B941" s="58"/>
      <c r="C941" s="58"/>
      <c r="D941" s="58"/>
      <c r="E941" s="58"/>
      <c r="F941" s="58"/>
      <c r="G941" s="58"/>
      <c r="H941" s="58"/>
      <c r="I941" s="58"/>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row>
    <row r="942" spans="1:49" ht="15.75" customHeight="1" x14ac:dyDescent="0.2">
      <c r="A942" s="58"/>
      <c r="B942" s="58"/>
      <c r="C942" s="58"/>
      <c r="D942" s="58"/>
      <c r="E942" s="58"/>
      <c r="F942" s="58"/>
      <c r="G942" s="58"/>
      <c r="H942" s="58"/>
      <c r="I942" s="58"/>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row>
    <row r="943" spans="1:49" ht="15.75" customHeight="1" x14ac:dyDescent="0.2">
      <c r="A943" s="58"/>
      <c r="B943" s="58"/>
      <c r="C943" s="58"/>
      <c r="D943" s="58"/>
      <c r="E943" s="58"/>
      <c r="F943" s="58"/>
      <c r="G943" s="58"/>
      <c r="H943" s="58"/>
      <c r="I943" s="58"/>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row>
    <row r="944" spans="1:49" ht="15.75" customHeight="1" x14ac:dyDescent="0.2">
      <c r="A944" s="58"/>
      <c r="B944" s="58"/>
      <c r="C944" s="58"/>
      <c r="D944" s="58"/>
      <c r="E944" s="58"/>
      <c r="F944" s="58"/>
      <c r="G944" s="58"/>
      <c r="H944" s="58"/>
      <c r="I944" s="58"/>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row>
    <row r="945" spans="1:49" ht="15.75" customHeight="1" x14ac:dyDescent="0.2">
      <c r="A945" s="58"/>
      <c r="B945" s="58"/>
      <c r="C945" s="58"/>
      <c r="D945" s="58"/>
      <c r="E945" s="58"/>
      <c r="F945" s="58"/>
      <c r="G945" s="58"/>
      <c r="H945" s="58"/>
      <c r="I945" s="58"/>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row>
    <row r="946" spans="1:49" ht="15.75" customHeight="1" x14ac:dyDescent="0.2">
      <c r="A946" s="58"/>
      <c r="B946" s="58"/>
      <c r="C946" s="58"/>
      <c r="D946" s="58"/>
      <c r="E946" s="58"/>
      <c r="F946" s="58"/>
      <c r="G946" s="58"/>
      <c r="H946" s="58"/>
      <c r="I946" s="58"/>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row>
    <row r="947" spans="1:49" ht="15.75" customHeight="1" x14ac:dyDescent="0.2">
      <c r="A947" s="58"/>
      <c r="B947" s="58"/>
      <c r="C947" s="58"/>
      <c r="D947" s="58"/>
      <c r="E947" s="58"/>
      <c r="F947" s="58"/>
      <c r="G947" s="58"/>
      <c r="H947" s="58"/>
      <c r="I947" s="58"/>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row>
    <row r="948" spans="1:49" ht="15.75" customHeight="1" x14ac:dyDescent="0.2">
      <c r="A948" s="58"/>
      <c r="B948" s="58"/>
      <c r="C948" s="58"/>
      <c r="D948" s="58"/>
      <c r="E948" s="58"/>
      <c r="F948" s="58"/>
      <c r="G948" s="58"/>
      <c r="H948" s="58"/>
      <c r="I948" s="58"/>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row>
    <row r="949" spans="1:49" ht="15.75" customHeight="1" x14ac:dyDescent="0.2">
      <c r="A949" s="58"/>
      <c r="B949" s="58"/>
      <c r="C949" s="58"/>
      <c r="D949" s="58"/>
      <c r="E949" s="58"/>
      <c r="F949" s="58"/>
      <c r="G949" s="58"/>
      <c r="H949" s="58"/>
      <c r="I949" s="58"/>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row>
    <row r="950" spans="1:49" ht="15.75" customHeight="1" x14ac:dyDescent="0.2">
      <c r="A950" s="58"/>
      <c r="B950" s="58"/>
      <c r="C950" s="58"/>
      <c r="D950" s="58"/>
      <c r="E950" s="58"/>
      <c r="F950" s="58"/>
      <c r="G950" s="58"/>
      <c r="H950" s="58"/>
      <c r="I950" s="58"/>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row>
    <row r="951" spans="1:49" ht="15.75" customHeight="1" x14ac:dyDescent="0.2">
      <c r="A951" s="58"/>
      <c r="B951" s="58"/>
      <c r="C951" s="58"/>
      <c r="D951" s="58"/>
      <c r="E951" s="58"/>
      <c r="F951" s="58"/>
      <c r="G951" s="58"/>
      <c r="H951" s="58"/>
      <c r="I951" s="58"/>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row>
    <row r="952" spans="1:49" ht="15.75" customHeight="1" x14ac:dyDescent="0.2">
      <c r="A952" s="58"/>
      <c r="B952" s="58"/>
      <c r="C952" s="58"/>
      <c r="D952" s="58"/>
      <c r="E952" s="58"/>
      <c r="F952" s="58"/>
      <c r="G952" s="58"/>
      <c r="H952" s="58"/>
      <c r="I952" s="58"/>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row>
    <row r="953" spans="1:49" ht="15.75" customHeight="1" x14ac:dyDescent="0.2">
      <c r="A953" s="58"/>
      <c r="B953" s="58"/>
      <c r="C953" s="58"/>
      <c r="D953" s="58"/>
      <c r="E953" s="58"/>
      <c r="F953" s="58"/>
      <c r="G953" s="58"/>
      <c r="H953" s="58"/>
      <c r="I953" s="58"/>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row>
    <row r="954" spans="1:49" ht="15.75" customHeight="1" x14ac:dyDescent="0.2">
      <c r="A954" s="58"/>
      <c r="B954" s="58"/>
      <c r="C954" s="58"/>
      <c r="D954" s="58"/>
      <c r="E954" s="58"/>
      <c r="F954" s="58"/>
      <c r="G954" s="58"/>
      <c r="H954" s="58"/>
      <c r="I954" s="58"/>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row>
    <row r="955" spans="1:49" ht="15.75" customHeight="1" x14ac:dyDescent="0.2">
      <c r="A955" s="58"/>
      <c r="B955" s="58"/>
      <c r="C955" s="58"/>
      <c r="D955" s="58"/>
      <c r="E955" s="58"/>
      <c r="F955" s="58"/>
      <c r="G955" s="58"/>
      <c r="H955" s="58"/>
      <c r="I955" s="58"/>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row>
    <row r="956" spans="1:49" ht="15.75" customHeight="1" x14ac:dyDescent="0.2">
      <c r="A956" s="58"/>
      <c r="B956" s="58"/>
      <c r="C956" s="58"/>
      <c r="D956" s="58"/>
      <c r="E956" s="58"/>
      <c r="F956" s="58"/>
      <c r="G956" s="58"/>
      <c r="H956" s="58"/>
      <c r="I956" s="58"/>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row>
    <row r="957" spans="1:49" ht="15.75" customHeight="1" x14ac:dyDescent="0.2">
      <c r="A957" s="58"/>
      <c r="B957" s="58"/>
      <c r="C957" s="58"/>
      <c r="D957" s="58"/>
      <c r="E957" s="58"/>
      <c r="F957" s="58"/>
      <c r="G957" s="58"/>
      <c r="H957" s="58"/>
      <c r="I957" s="58"/>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row>
    <row r="958" spans="1:49" ht="15.75" customHeight="1" x14ac:dyDescent="0.2">
      <c r="A958" s="58"/>
      <c r="B958" s="58"/>
      <c r="C958" s="58"/>
      <c r="D958" s="58"/>
      <c r="E958" s="58"/>
      <c r="F958" s="58"/>
      <c r="G958" s="58"/>
      <c r="H958" s="58"/>
      <c r="I958" s="58"/>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row>
    <row r="959" spans="1:49" ht="15.75" customHeight="1" x14ac:dyDescent="0.2">
      <c r="A959" s="58"/>
      <c r="B959" s="58"/>
      <c r="C959" s="58"/>
      <c r="D959" s="58"/>
      <c r="E959" s="58"/>
      <c r="F959" s="58"/>
      <c r="G959" s="58"/>
      <c r="H959" s="58"/>
      <c r="I959" s="58"/>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row>
    <row r="960" spans="1:49" ht="15.75" customHeight="1" x14ac:dyDescent="0.2">
      <c r="A960" s="58"/>
      <c r="B960" s="58"/>
      <c r="C960" s="58"/>
      <c r="D960" s="58"/>
      <c r="E960" s="58"/>
      <c r="F960" s="58"/>
      <c r="G960" s="58"/>
      <c r="H960" s="58"/>
      <c r="I960" s="58"/>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row>
    <row r="961" spans="1:49" ht="15.75" customHeight="1" x14ac:dyDescent="0.2">
      <c r="A961" s="58"/>
      <c r="B961" s="58"/>
      <c r="C961" s="58"/>
      <c r="D961" s="58"/>
      <c r="E961" s="58"/>
      <c r="F961" s="58"/>
      <c r="G961" s="58"/>
      <c r="H961" s="58"/>
      <c r="I961" s="58"/>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row>
    <row r="962" spans="1:49" ht="15.75" customHeight="1" x14ac:dyDescent="0.2">
      <c r="A962" s="58"/>
      <c r="B962" s="58"/>
      <c r="C962" s="58"/>
      <c r="D962" s="58"/>
      <c r="E962" s="58"/>
      <c r="F962" s="58"/>
      <c r="G962" s="58"/>
      <c r="H962" s="58"/>
      <c r="I962" s="58"/>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row>
    <row r="963" spans="1:49" ht="15.75" customHeight="1" x14ac:dyDescent="0.2">
      <c r="A963" s="58"/>
      <c r="B963" s="58"/>
      <c r="C963" s="58"/>
      <c r="D963" s="58"/>
      <c r="E963" s="58"/>
      <c r="F963" s="58"/>
      <c r="G963" s="58"/>
      <c r="H963" s="58"/>
      <c r="I963" s="58"/>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row>
    <row r="964" spans="1:49" ht="15.75" customHeight="1" x14ac:dyDescent="0.2">
      <c r="A964" s="58"/>
      <c r="B964" s="58"/>
      <c r="C964" s="58"/>
      <c r="D964" s="58"/>
      <c r="E964" s="58"/>
      <c r="F964" s="58"/>
      <c r="G964" s="58"/>
      <c r="H964" s="58"/>
      <c r="I964" s="58"/>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row>
    <row r="965" spans="1:49" ht="15.75" customHeight="1" x14ac:dyDescent="0.2">
      <c r="A965" s="58"/>
      <c r="B965" s="58"/>
      <c r="C965" s="58"/>
      <c r="D965" s="58"/>
      <c r="E965" s="58"/>
      <c r="F965" s="58"/>
      <c r="G965" s="58"/>
      <c r="H965" s="58"/>
      <c r="I965" s="58"/>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row>
    <row r="966" spans="1:49" ht="15.75" customHeight="1" x14ac:dyDescent="0.2">
      <c r="A966" s="58"/>
      <c r="B966" s="58"/>
      <c r="C966" s="58"/>
      <c r="D966" s="58"/>
      <c r="E966" s="58"/>
      <c r="F966" s="58"/>
      <c r="G966" s="58"/>
      <c r="H966" s="58"/>
      <c r="I966" s="58"/>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row>
    <row r="967" spans="1:49" ht="15.75" customHeight="1" x14ac:dyDescent="0.2">
      <c r="A967" s="58"/>
      <c r="B967" s="58"/>
      <c r="C967" s="58"/>
      <c r="D967" s="58"/>
      <c r="E967" s="58"/>
      <c r="F967" s="58"/>
      <c r="G967" s="58"/>
      <c r="H967" s="58"/>
      <c r="I967" s="58"/>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row>
    <row r="968" spans="1:49" ht="15.75" customHeight="1" x14ac:dyDescent="0.2">
      <c r="A968" s="58"/>
      <c r="B968" s="58"/>
      <c r="C968" s="58"/>
      <c r="D968" s="58"/>
      <c r="E968" s="58"/>
      <c r="F968" s="58"/>
      <c r="G968" s="58"/>
      <c r="H968" s="58"/>
      <c r="I968" s="58"/>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row>
    <row r="969" spans="1:49" ht="15.75" customHeight="1" x14ac:dyDescent="0.2">
      <c r="A969" s="58"/>
      <c r="B969" s="58"/>
      <c r="C969" s="58"/>
      <c r="D969" s="58"/>
      <c r="E969" s="58"/>
      <c r="F969" s="58"/>
      <c r="G969" s="58"/>
      <c r="H969" s="58"/>
      <c r="I969" s="58"/>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row>
    <row r="970" spans="1:49" ht="15.75" customHeight="1" x14ac:dyDescent="0.2">
      <c r="A970" s="58"/>
      <c r="B970" s="58"/>
      <c r="C970" s="58"/>
      <c r="D970" s="58"/>
      <c r="E970" s="58"/>
      <c r="F970" s="58"/>
      <c r="G970" s="58"/>
      <c r="H970" s="58"/>
      <c r="I970" s="58"/>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row>
    <row r="971" spans="1:49" ht="15.75" customHeight="1" x14ac:dyDescent="0.2">
      <c r="A971" s="58"/>
      <c r="B971" s="58"/>
      <c r="C971" s="58"/>
      <c r="D971" s="58"/>
      <c r="E971" s="58"/>
      <c r="F971" s="58"/>
      <c r="G971" s="58"/>
      <c r="H971" s="58"/>
      <c r="I971" s="58"/>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row>
    <row r="972" spans="1:49" ht="15.75" customHeight="1" x14ac:dyDescent="0.2">
      <c r="A972" s="58"/>
      <c r="B972" s="58"/>
      <c r="C972" s="58"/>
      <c r="D972" s="58"/>
      <c r="E972" s="58"/>
      <c r="F972" s="58"/>
      <c r="G972" s="58"/>
      <c r="H972" s="58"/>
      <c r="I972" s="58"/>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row>
    <row r="973" spans="1:49" ht="15.75" customHeight="1" x14ac:dyDescent="0.2">
      <c r="A973" s="58"/>
      <c r="B973" s="58"/>
      <c r="C973" s="58"/>
      <c r="D973" s="58"/>
      <c r="E973" s="58"/>
      <c r="F973" s="58"/>
      <c r="G973" s="58"/>
      <c r="H973" s="58"/>
      <c r="I973" s="58"/>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row>
    <row r="974" spans="1:49" ht="15.75" customHeight="1" x14ac:dyDescent="0.2">
      <c r="A974" s="58"/>
      <c r="B974" s="58"/>
      <c r="C974" s="58"/>
      <c r="D974" s="58"/>
      <c r="E974" s="58"/>
      <c r="F974" s="58"/>
      <c r="G974" s="58"/>
      <c r="H974" s="58"/>
      <c r="I974" s="58"/>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row>
    <row r="975" spans="1:49" ht="15.75" customHeight="1" x14ac:dyDescent="0.2">
      <c r="A975" s="58"/>
      <c r="B975" s="58"/>
      <c r="C975" s="58"/>
      <c r="D975" s="58"/>
      <c r="E975" s="58"/>
      <c r="F975" s="58"/>
      <c r="G975" s="58"/>
      <c r="H975" s="58"/>
      <c r="I975" s="58"/>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row>
    <row r="976" spans="1:49" ht="15.75" customHeight="1" x14ac:dyDescent="0.2">
      <c r="A976" s="58"/>
      <c r="B976" s="58"/>
      <c r="C976" s="58"/>
      <c r="D976" s="58"/>
      <c r="E976" s="58"/>
      <c r="F976" s="58"/>
      <c r="G976" s="58"/>
      <c r="H976" s="58"/>
      <c r="I976" s="58"/>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row>
    <row r="977" spans="1:49" ht="15.75" customHeight="1" x14ac:dyDescent="0.2">
      <c r="A977" s="58"/>
      <c r="B977" s="58"/>
      <c r="C977" s="58"/>
      <c r="D977" s="58"/>
      <c r="E977" s="58"/>
      <c r="F977" s="58"/>
      <c r="G977" s="58"/>
      <c r="H977" s="58"/>
      <c r="I977" s="58"/>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row>
    <row r="978" spans="1:49" ht="15.75" customHeight="1" x14ac:dyDescent="0.2">
      <c r="A978" s="58"/>
      <c r="B978" s="58"/>
      <c r="C978" s="58"/>
      <c r="D978" s="58"/>
      <c r="E978" s="58"/>
      <c r="F978" s="58"/>
      <c r="G978" s="58"/>
      <c r="H978" s="58"/>
      <c r="I978" s="58"/>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row>
    <row r="979" spans="1:49" ht="15.75" customHeight="1" x14ac:dyDescent="0.2">
      <c r="A979" s="58"/>
      <c r="B979" s="58"/>
      <c r="C979" s="58"/>
      <c r="D979" s="58"/>
      <c r="E979" s="58"/>
      <c r="F979" s="58"/>
      <c r="G979" s="58"/>
      <c r="H979" s="58"/>
      <c r="I979" s="58"/>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row>
    <row r="980" spans="1:49" ht="15.75" customHeight="1" x14ac:dyDescent="0.2">
      <c r="A980" s="58"/>
      <c r="B980" s="58"/>
      <c r="C980" s="58"/>
      <c r="D980" s="58"/>
      <c r="E980" s="58"/>
      <c r="F980" s="58"/>
      <c r="G980" s="58"/>
      <c r="H980" s="58"/>
      <c r="I980" s="58"/>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row>
    <row r="981" spans="1:49" ht="15.75" customHeight="1" x14ac:dyDescent="0.2">
      <c r="A981" s="58"/>
      <c r="B981" s="58"/>
      <c r="C981" s="58"/>
      <c r="D981" s="58"/>
      <c r="E981" s="58"/>
      <c r="F981" s="58"/>
      <c r="G981" s="58"/>
      <c r="H981" s="58"/>
      <c r="I981" s="58"/>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row>
    <row r="982" spans="1:49" ht="15.75" customHeight="1" x14ac:dyDescent="0.2">
      <c r="A982" s="58"/>
      <c r="B982" s="58"/>
      <c r="C982" s="58"/>
      <c r="D982" s="58"/>
      <c r="E982" s="58"/>
      <c r="F982" s="58"/>
      <c r="G982" s="58"/>
      <c r="H982" s="58"/>
      <c r="I982" s="58"/>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row>
    <row r="983" spans="1:49" ht="15.75" customHeight="1" x14ac:dyDescent="0.2">
      <c r="A983" s="58"/>
      <c r="B983" s="58"/>
      <c r="C983" s="58"/>
      <c r="D983" s="58"/>
      <c r="E983" s="58"/>
      <c r="F983" s="58"/>
      <c r="G983" s="58"/>
      <c r="H983" s="58"/>
      <c r="I983" s="58"/>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row>
    <row r="984" spans="1:49" ht="15.75" customHeight="1" x14ac:dyDescent="0.2">
      <c r="A984" s="58"/>
      <c r="B984" s="58"/>
      <c r="C984" s="58"/>
      <c r="D984" s="58"/>
      <c r="E984" s="58"/>
      <c r="F984" s="58"/>
      <c r="G984" s="58"/>
      <c r="H984" s="58"/>
      <c r="I984" s="58"/>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row>
    <row r="985" spans="1:49" ht="15.75" customHeight="1" x14ac:dyDescent="0.2">
      <c r="A985" s="58"/>
      <c r="B985" s="58"/>
      <c r="C985" s="58"/>
      <c r="D985" s="58"/>
      <c r="E985" s="58"/>
      <c r="F985" s="58"/>
      <c r="G985" s="58"/>
      <c r="H985" s="58"/>
      <c r="I985" s="58"/>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row>
    <row r="986" spans="1:49" ht="15.75" customHeight="1" x14ac:dyDescent="0.2">
      <c r="A986" s="58"/>
      <c r="B986" s="58"/>
      <c r="C986" s="58"/>
      <c r="D986" s="58"/>
      <c r="E986" s="58"/>
      <c r="F986" s="58"/>
      <c r="G986" s="58"/>
      <c r="H986" s="58"/>
      <c r="I986" s="58"/>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row>
    <row r="987" spans="1:49" ht="15.75" customHeight="1" x14ac:dyDescent="0.2">
      <c r="A987" s="58"/>
      <c r="B987" s="58"/>
      <c r="C987" s="58"/>
      <c r="D987" s="58"/>
      <c r="E987" s="58"/>
      <c r="F987" s="58"/>
      <c r="G987" s="58"/>
      <c r="H987" s="58"/>
      <c r="I987" s="58"/>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row>
    <row r="988" spans="1:49" ht="15.75" customHeight="1" x14ac:dyDescent="0.2">
      <c r="A988" s="58"/>
      <c r="B988" s="58"/>
      <c r="C988" s="58"/>
      <c r="D988" s="58"/>
      <c r="E988" s="58"/>
      <c r="F988" s="58"/>
      <c r="G988" s="58"/>
      <c r="H988" s="58"/>
      <c r="I988" s="58"/>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row>
    <row r="989" spans="1:49" ht="15.75" customHeight="1" x14ac:dyDescent="0.2">
      <c r="A989" s="58"/>
      <c r="B989" s="58"/>
      <c r="C989" s="58"/>
      <c r="D989" s="58"/>
      <c r="E989" s="58"/>
      <c r="F989" s="58"/>
      <c r="G989" s="58"/>
      <c r="H989" s="58"/>
      <c r="I989" s="58"/>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row>
    <row r="990" spans="1:49" ht="15.75" customHeight="1" x14ac:dyDescent="0.2">
      <c r="A990" s="58"/>
      <c r="B990" s="58"/>
      <c r="C990" s="58"/>
      <c r="D990" s="58"/>
      <c r="E990" s="58"/>
      <c r="F990" s="58"/>
      <c r="G990" s="58"/>
      <c r="H990" s="58"/>
      <c r="I990" s="58"/>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row>
    <row r="991" spans="1:49" ht="15.75" customHeight="1" x14ac:dyDescent="0.2">
      <c r="A991" s="58"/>
      <c r="B991" s="58"/>
      <c r="C991" s="58"/>
      <c r="D991" s="58"/>
      <c r="E991" s="58"/>
      <c r="F991" s="58"/>
      <c r="G991" s="58"/>
      <c r="H991" s="58"/>
      <c r="I991" s="58"/>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row>
    <row r="992" spans="1:49" ht="15.75" customHeight="1" x14ac:dyDescent="0.2">
      <c r="A992" s="58"/>
      <c r="B992" s="58"/>
      <c r="C992" s="58"/>
      <c r="D992" s="58"/>
      <c r="E992" s="58"/>
      <c r="F992" s="58"/>
      <c r="G992" s="58"/>
      <c r="H992" s="58"/>
      <c r="I992" s="58"/>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row>
    <row r="993" spans="1:49" ht="15.75" customHeight="1" x14ac:dyDescent="0.2">
      <c r="A993" s="58"/>
      <c r="B993" s="58"/>
      <c r="C993" s="58"/>
      <c r="D993" s="58"/>
      <c r="E993" s="58"/>
      <c r="F993" s="58"/>
      <c r="G993" s="58"/>
      <c r="H993" s="58"/>
      <c r="I993" s="58"/>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c r="AN993" s="4"/>
      <c r="AO993" s="4"/>
      <c r="AP993" s="4"/>
      <c r="AQ993" s="4"/>
      <c r="AR993" s="4"/>
      <c r="AS993" s="4"/>
      <c r="AT993" s="4"/>
      <c r="AU993" s="4"/>
      <c r="AV993" s="4"/>
      <c r="AW993" s="4"/>
    </row>
    <row r="994" spans="1:49" ht="15.75" customHeight="1" x14ac:dyDescent="0.2">
      <c r="A994" s="58"/>
      <c r="B994" s="58"/>
      <c r="C994" s="58"/>
      <c r="D994" s="58"/>
      <c r="E994" s="58"/>
      <c r="F994" s="58"/>
      <c r="G994" s="58"/>
      <c r="H994" s="58"/>
      <c r="I994" s="58"/>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c r="AN994" s="4"/>
      <c r="AO994" s="4"/>
      <c r="AP994" s="4"/>
      <c r="AQ994" s="4"/>
      <c r="AR994" s="4"/>
      <c r="AS994" s="4"/>
      <c r="AT994" s="4"/>
      <c r="AU994" s="4"/>
      <c r="AV994" s="4"/>
      <c r="AW994" s="4"/>
    </row>
    <row r="995" spans="1:49" ht="15.75" customHeight="1" x14ac:dyDescent="0.2">
      <c r="A995" s="58"/>
      <c r="B995" s="58"/>
      <c r="C995" s="58"/>
      <c r="D995" s="58"/>
      <c r="E995" s="58"/>
      <c r="F995" s="58"/>
      <c r="G995" s="58"/>
      <c r="H995" s="58"/>
      <c r="I995" s="58"/>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c r="AN995" s="4"/>
      <c r="AO995" s="4"/>
      <c r="AP995" s="4"/>
      <c r="AQ995" s="4"/>
      <c r="AR995" s="4"/>
      <c r="AS995" s="4"/>
      <c r="AT995" s="4"/>
      <c r="AU995" s="4"/>
      <c r="AV995" s="4"/>
      <c r="AW995" s="4"/>
    </row>
    <row r="996" spans="1:49" ht="15.75" customHeight="1" x14ac:dyDescent="0.2">
      <c r="A996" s="58"/>
      <c r="B996" s="58"/>
      <c r="C996" s="58"/>
      <c r="D996" s="58"/>
      <c r="E996" s="58"/>
      <c r="F996" s="58"/>
      <c r="G996" s="58"/>
      <c r="H996" s="58"/>
      <c r="I996" s="58"/>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4"/>
      <c r="AW996" s="4"/>
    </row>
    <row r="997" spans="1:49" ht="15.75" customHeight="1" x14ac:dyDescent="0.2">
      <c r="A997" s="58"/>
      <c r="B997" s="58"/>
      <c r="C997" s="58"/>
      <c r="D997" s="58"/>
      <c r="E997" s="58"/>
      <c r="F997" s="58"/>
      <c r="G997" s="58"/>
      <c r="H997" s="58"/>
      <c r="I997" s="58"/>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c r="AJ997" s="4"/>
      <c r="AK997" s="4"/>
      <c r="AL997" s="4"/>
      <c r="AM997" s="4"/>
      <c r="AN997" s="4"/>
      <c r="AO997" s="4"/>
      <c r="AP997" s="4"/>
      <c r="AQ997" s="4"/>
      <c r="AR997" s="4"/>
      <c r="AS997" s="4"/>
      <c r="AT997" s="4"/>
      <c r="AU997" s="4"/>
      <c r="AV997" s="4"/>
      <c r="AW997" s="4"/>
    </row>
    <row r="998" spans="1:49" ht="15.75" customHeight="1" x14ac:dyDescent="0.2">
      <c r="A998" s="58"/>
      <c r="B998" s="58"/>
      <c r="C998" s="58"/>
      <c r="D998" s="58"/>
      <c r="E998" s="58"/>
      <c r="F998" s="58"/>
      <c r="G998" s="58"/>
      <c r="H998" s="58"/>
      <c r="I998" s="58"/>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c r="AJ998" s="4"/>
      <c r="AK998" s="4"/>
      <c r="AL998" s="4"/>
      <c r="AM998" s="4"/>
      <c r="AN998" s="4"/>
      <c r="AO998" s="4"/>
      <c r="AP998" s="4"/>
      <c r="AQ998" s="4"/>
      <c r="AR998" s="4"/>
      <c r="AS998" s="4"/>
      <c r="AT998" s="4"/>
      <c r="AU998" s="4"/>
      <c r="AV998" s="4"/>
      <c r="AW998" s="4"/>
    </row>
    <row r="999" spans="1:49" ht="15.75" customHeight="1" x14ac:dyDescent="0.2">
      <c r="A999" s="58"/>
      <c r="B999" s="58"/>
      <c r="C999" s="58"/>
      <c r="D999" s="58"/>
      <c r="E999" s="58"/>
      <c r="F999" s="58"/>
      <c r="G999" s="58"/>
      <c r="H999" s="58"/>
      <c r="I999" s="58"/>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c r="AJ999" s="4"/>
      <c r="AK999" s="4"/>
      <c r="AL999" s="4"/>
      <c r="AM999" s="4"/>
      <c r="AN999" s="4"/>
      <c r="AO999" s="4"/>
      <c r="AP999" s="4"/>
      <c r="AQ999" s="4"/>
      <c r="AR999" s="4"/>
      <c r="AS999" s="4"/>
      <c r="AT999" s="4"/>
      <c r="AU999" s="4"/>
      <c r="AV999" s="4"/>
      <c r="AW999" s="4"/>
    </row>
    <row r="1000" spans="1:49" ht="15.75" customHeight="1" x14ac:dyDescent="0.2">
      <c r="A1000" s="58"/>
      <c r="B1000" s="58"/>
      <c r="C1000" s="58"/>
      <c r="D1000" s="58"/>
      <c r="E1000" s="58"/>
      <c r="F1000" s="58"/>
      <c r="G1000" s="58"/>
      <c r="H1000" s="58"/>
      <c r="I1000" s="58"/>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c r="AJ1000" s="4"/>
      <c r="AK1000" s="4"/>
      <c r="AL1000" s="4"/>
      <c r="AM1000" s="4"/>
      <c r="AN1000" s="4"/>
      <c r="AO1000" s="4"/>
      <c r="AP1000" s="4"/>
      <c r="AQ1000" s="4"/>
      <c r="AR1000" s="4"/>
      <c r="AS1000" s="4"/>
      <c r="AT1000" s="4"/>
      <c r="AU1000" s="4"/>
      <c r="AV1000" s="4"/>
      <c r="AW1000" s="4"/>
    </row>
  </sheetData>
  <mergeCells count="1">
    <mergeCell ref="A1:I1"/>
  </mergeCells>
  <dataValidations count="3">
    <dataValidation type="list" allowBlank="1" showInputMessage="1" showErrorMessage="1" prompt="Mandatory? - Mandatory = legal/policy requirement." sqref="H3:H200" xr:uid="{00000000-0002-0000-0600-000000000000}">
      <formula1>MandatoryTypes</formula1>
    </dataValidation>
    <dataValidation type="list" allowBlank="1" showInputMessage="1" showErrorMessage="1" prompt="Renewal Method - Select how this course is renewed." sqref="F3:F200" xr:uid="{00000000-0002-0000-0600-000001000000}">
      <formula1>RenewalMethods</formula1>
    </dataValidation>
    <dataValidation type="list" allowBlank="1" showInputMessage="1" showErrorMessage="1" prompt="Category - Select course category." sqref="C3:C200" xr:uid="{00000000-0002-0000-0600-000002000000}">
      <formula1>TrainingCategories</formula1>
    </dataValidation>
  </dataValidations>
  <pageMargins left="0.75" right="0.75" top="1" bottom="1" header="0" footer="0"/>
  <pageSetup paperSize="9" orientation="portrait"/>
  <headerFooter>
    <oddFooter>&amp;C This template is brought to you by Chorus  |  www.choruslearning.co.uk  |  Training • Compliance • Competence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0021B"/>
  </sheetPr>
  <dimension ref="A1:M1000"/>
  <sheetViews>
    <sheetView showGridLines="0" workbookViewId="0">
      <selection activeCell="N1" sqref="N1:XFD1048576"/>
    </sheetView>
  </sheetViews>
  <sheetFormatPr baseColWidth="10" defaultColWidth="0" defaultRowHeight="15" customHeight="1" x14ac:dyDescent="0.2"/>
  <cols>
    <col min="1" max="1" width="12" customWidth="1"/>
    <col min="2" max="2" width="16" customWidth="1"/>
    <col min="3" max="3" width="14" customWidth="1"/>
    <col min="4" max="4" width="16" customWidth="1"/>
    <col min="5" max="5" width="28" customWidth="1"/>
    <col min="6" max="6" width="22" customWidth="1"/>
    <col min="7" max="7" width="12" customWidth="1"/>
    <col min="8" max="8" width="24" customWidth="1"/>
    <col min="9" max="11" width="14" customWidth="1"/>
    <col min="12" max="12" width="26" customWidth="1"/>
    <col min="13" max="13" width="18" customWidth="1"/>
    <col min="14" max="16384" width="14.5" hidden="1"/>
  </cols>
  <sheetData>
    <row r="1" spans="1:13" ht="43.5" customHeight="1" x14ac:dyDescent="0.2">
      <c r="A1" s="153" t="s">
        <v>843</v>
      </c>
      <c r="B1" s="105"/>
      <c r="C1" s="105"/>
      <c r="D1" s="105"/>
      <c r="E1" s="105"/>
      <c r="F1" s="105"/>
      <c r="G1" s="105"/>
      <c r="H1" s="105"/>
      <c r="I1" s="105"/>
      <c r="J1" s="105"/>
      <c r="K1" s="105"/>
      <c r="L1" s="105"/>
      <c r="M1" s="107"/>
    </row>
    <row r="2" spans="1:13" ht="27.75" customHeight="1" x14ac:dyDescent="0.2">
      <c r="A2" s="154" t="s">
        <v>844</v>
      </c>
      <c r="B2" s="109"/>
      <c r="C2" s="109"/>
      <c r="D2" s="109"/>
      <c r="E2" s="109"/>
      <c r="F2" s="109"/>
      <c r="G2" s="109"/>
      <c r="H2" s="109"/>
      <c r="I2" s="109"/>
      <c r="J2" s="109"/>
      <c r="K2" s="109"/>
      <c r="L2" s="109"/>
      <c r="M2" s="109"/>
    </row>
    <row r="3" spans="1:13" ht="27.75" customHeight="1" x14ac:dyDescent="0.2">
      <c r="A3" s="79" t="s">
        <v>114</v>
      </c>
      <c r="B3" s="79" t="s">
        <v>65</v>
      </c>
      <c r="C3" s="79" t="s">
        <v>66</v>
      </c>
      <c r="D3" s="79" t="s">
        <v>7</v>
      </c>
      <c r="E3" s="79" t="s">
        <v>845</v>
      </c>
      <c r="F3" s="79" t="s">
        <v>67</v>
      </c>
      <c r="G3" s="79" t="s">
        <v>608</v>
      </c>
      <c r="H3" s="79" t="s">
        <v>846</v>
      </c>
      <c r="I3" s="79" t="s">
        <v>71</v>
      </c>
      <c r="J3" s="79" t="s">
        <v>847</v>
      </c>
      <c r="K3" s="79" t="s">
        <v>72</v>
      </c>
      <c r="L3" s="79" t="s">
        <v>848</v>
      </c>
      <c r="M3" s="79" t="s">
        <v>116</v>
      </c>
    </row>
    <row r="4" spans="1:13" ht="15.75" customHeight="1" x14ac:dyDescent="0.2">
      <c r="A4" s="80" t="str">
        <f t="array" aca="1" ref="A4" ca="1">IFERROR(INDEX('⚙️ Alert Data'!$A$2:$A$2001,SMALL(IF('⚙️ Alert Data'!$A$2:$A$2001&lt;&gt;"",ROW('⚙️ Alert Data'!$A$2:$A$2001)),1)-1),"")</f>
        <v>W1001</v>
      </c>
      <c r="B4" s="81" t="str">
        <f t="array" aca="1" ref="B4" ca="1">IFERROR(INDEX('⚙️ Alert Data'!$B$2:$B$2001,SMALL(IF('⚙️ Alert Data'!$A$2:$A$2001&lt;&gt;"",ROW('⚙️ Alert Data'!$A$2:$A$2001)),1)-1),"")</f>
        <v>Martin</v>
      </c>
      <c r="C4" s="81" t="str">
        <f t="array" aca="1" ref="C4" ca="1">IFERROR(INDEX('⚙️ Alert Data'!$C$2:$C$2001,SMALL(IF('⚙️ Alert Data'!$A$2:$A$2001&lt;&gt;"",ROW('⚙️ Alert Data'!$A$2:$A$2001)),1)-1),"")</f>
        <v>Hannah</v>
      </c>
      <c r="D4" s="80" t="str">
        <f t="array" aca="1" ref="D4" ca="1">IFERROR(INDEX('⚙️ Alert Data'!$D$2:$D$2001,SMALL(IF('⚙️ Alert Data'!$A$2:$A$2001&lt;&gt;"",ROW('⚙️ Alert Data'!$A$2:$A$2001)),1)-1),"")</f>
        <v>Subcontractor</v>
      </c>
      <c r="E4" s="81" t="str">
        <f t="array" aca="1" ref="E4" ca="1">IFERROR(INDEX('⚙️ Alert Data'!$E$2:$E$2001,SMALL(IF('⚙️ Alert Data'!$A$2:$A$2001&lt;&gt;"",ROW('⚙️ Alert Data'!$A$2:$A$2001)),1)-1),"")</f>
        <v>IT Manager</v>
      </c>
      <c r="F4" s="81" t="str">
        <f t="array" aca="1" ref="F4" ca="1">IFERROR(INDEX('⚙️ Alert Data'!$F$2:$F$2001,SMALL(IF('⚙️ Alert Data'!$A$2:$A$2001&lt;&gt;"",ROW('⚙️ Alert Data'!$A$2:$A$2001)),1)-1),"")</f>
        <v>IT &amp; Systems</v>
      </c>
      <c r="G4" s="80" t="str">
        <f t="array" aca="1" ref="G4" ca="1">IFERROR(INDEX('⚙️ Alert Data'!$G$2:$G$2001,SMALL(IF('⚙️ Alert Data'!$A$2:$A$2001&lt;&gt;"",ROW('⚙️ Alert Data'!$A$2:$A$2001)),1)-1),"")</f>
        <v>HS-004</v>
      </c>
      <c r="H4" s="81" t="str">
        <f t="array" aca="1" ref="H4" ca="1">IFERROR(INDEX('⚙️ Alert Data'!$H$2:$H$2001,SMALL(IF('⚙️ Alert Data'!$A$2:$A$2001&lt;&gt;"",ROW('⚙️ Alert Data'!$A$2:$A$2001)),1)-1),"")</f>
        <v>Manual Handling</v>
      </c>
      <c r="I4" s="80" t="str">
        <f t="array" aca="1" ref="I4" ca="1">IFERROR(INDEX('⚙️ Alert Data'!$I$2:$I$2001,SMALL(IF('⚙️ Alert Data'!$A$2:$A$2001&lt;&gt;"",ROW('⚙️ Alert Data'!$A$2:$A$2001)),1)-1),"")</f>
        <v>01/09/2024</v>
      </c>
      <c r="J4" s="80" t="str">
        <f t="array" aca="1" ref="J4" ca="1">IFERROR(INDEX('⚙️ Alert Data'!$J$2:$J$2001,SMALL(IF('⚙️ Alert Data'!$A$2:$A$2001&lt;&gt;"",ROW('⚙️ Alert Data'!$A$2:$A$2001)),1)-1),"")</f>
        <v>01/09/2025</v>
      </c>
      <c r="K4" s="80" t="str">
        <f t="array" aca="1" ref="K4" ca="1">IFERROR(INDEX('⚙️ Alert Data'!$K$2:$K$2001,SMALL(IF('⚙️ Alert Data'!$A$2:$A$2001&lt;&gt;"",ROW('⚙️ Alert Data'!$A$2:$A$2001)),1)-1),"")</f>
        <v>EXPIRED</v>
      </c>
      <c r="L4" s="81" t="str">
        <f t="array" aca="1" ref="L4" ca="1">IFERROR(INDEX('⚙️ Alert Data'!$L$2:$L$2001,SMALL(IF('⚙️ Alert Data'!$A$2:$A$2001&lt;&gt;"",ROW('⚙️ Alert Data'!$A$2:$A$2001)),1)-1),"")</f>
        <v>Overdue by 351 days</v>
      </c>
      <c r="M4" s="80" t="str">
        <f t="array" aca="1" ref="M4" ca="1">IFERROR(INDEX('⚙️ Alert Data'!$M$2:$M$2001,SMALL(IF('⚙️ Alert Data'!$A$2:$A$2001&lt;&gt;"",ROW('⚙️ Alert Data'!$A$2:$A$2001)),1)-1),"")</f>
        <v>S. Patel</v>
      </c>
    </row>
    <row r="5" spans="1:13" ht="15.75" customHeight="1" x14ac:dyDescent="0.2">
      <c r="A5" s="80" t="str">
        <f t="array" aca="1" ref="A5" ca="1">IFERROR(INDEX('⚙️ Alert Data'!$A$2:$A$2001,SMALL(IF('⚙️ Alert Data'!$A$2:$A$2001&lt;&gt;"",ROW('⚙️ Alert Data'!$A$2:$A$2001)),2)-1),"")</f>
        <v>W1001</v>
      </c>
      <c r="B5" s="81" t="str">
        <f t="array" aca="1" ref="B5" ca="1">IFERROR(INDEX('⚙️ Alert Data'!$B$2:$B$2001,SMALL(IF('⚙️ Alert Data'!$A$2:$A$2001&lt;&gt;"",ROW('⚙️ Alert Data'!$A$2:$A$2001)),2)-1),"")</f>
        <v>Martin</v>
      </c>
      <c r="C5" s="81" t="str">
        <f t="array" aca="1" ref="C5" ca="1">IFERROR(INDEX('⚙️ Alert Data'!$C$2:$C$2001,SMALL(IF('⚙️ Alert Data'!$A$2:$A$2001&lt;&gt;"",ROW('⚙️ Alert Data'!$A$2:$A$2001)),2)-1),"")</f>
        <v>Hannah</v>
      </c>
      <c r="D5" s="80" t="str">
        <f t="array" aca="1" ref="D5" ca="1">IFERROR(INDEX('⚙️ Alert Data'!$D$2:$D$2001,SMALL(IF('⚙️ Alert Data'!$A$2:$A$2001&lt;&gt;"",ROW('⚙️ Alert Data'!$A$2:$A$2001)),2)-1),"")</f>
        <v>Subcontractor</v>
      </c>
      <c r="E5" s="81" t="str">
        <f t="array" aca="1" ref="E5" ca="1">IFERROR(INDEX('⚙️ Alert Data'!$E$2:$E$2001,SMALL(IF('⚙️ Alert Data'!$A$2:$A$2001&lt;&gt;"",ROW('⚙️ Alert Data'!$A$2:$A$2001)),2)-1),"")</f>
        <v>IT Manager</v>
      </c>
      <c r="F5" s="81" t="str">
        <f t="array" aca="1" ref="F5" ca="1">IFERROR(INDEX('⚙️ Alert Data'!$F$2:$F$2001,SMALL(IF('⚙️ Alert Data'!$A$2:$A$2001&lt;&gt;"",ROW('⚙️ Alert Data'!$A$2:$A$2001)),2)-1),"")</f>
        <v>IT &amp; Systems</v>
      </c>
      <c r="G5" s="80" t="str">
        <f t="array" aca="1" ref="G5" ca="1">IFERROR(INDEX('⚙️ Alert Data'!$G$2:$G$2001,SMALL(IF('⚙️ Alert Data'!$A$2:$A$2001&lt;&gt;"",ROW('⚙️ Alert Data'!$A$2:$A$2001)),2)-1),"")</f>
        <v>HS-005</v>
      </c>
      <c r="H5" s="81" t="str">
        <f t="array" aca="1" ref="H5" ca="1">IFERROR(INDEX('⚙️ Alert Data'!$H$2:$H$2001,SMALL(IF('⚙️ Alert Data'!$A$2:$A$2001&lt;&gt;"",ROW('⚙️ Alert Data'!$A$2:$A$2001)),2)-1),"")</f>
        <v>First Aid (FAW)</v>
      </c>
      <c r="I5" s="80" t="str">
        <f t="array" aca="1" ref="I5" ca="1">IFERROR(INDEX('⚙️ Alert Data'!$I$2:$I$2001,SMALL(IF('⚙️ Alert Data'!$A$2:$A$2001&lt;&gt;"",ROW('⚙️ Alert Data'!$A$2:$A$2001)),2)-1),"")</f>
        <v>18/06/2025</v>
      </c>
      <c r="J5" s="80" t="str">
        <f t="array" aca="1" ref="J5" ca="1">IFERROR(INDEX('⚙️ Alert Data'!$J$2:$J$2001,SMALL(IF('⚙️ Alert Data'!$A$2:$A$2001&lt;&gt;"",ROW('⚙️ Alert Data'!$A$2:$A$2001)),2)-1),"")</f>
        <v>18/06/2026</v>
      </c>
      <c r="K5" s="80" t="str">
        <f t="array" aca="1" ref="K5" ca="1">IFERROR(INDEX('⚙️ Alert Data'!$K$2:$K$2001,SMALL(IF('⚙️ Alert Data'!$A$2:$A$2001&lt;&gt;"",ROW('⚙️ Alert Data'!$A$2:$A$2001)),2)-1),"")</f>
        <v>EXPIRED</v>
      </c>
      <c r="L5" s="81" t="str">
        <f t="array" aca="1" ref="L5" ca="1">IFERROR(INDEX('⚙️ Alert Data'!$L$2:$L$2001,SMALL(IF('⚙️ Alert Data'!$A$2:$A$2001&lt;&gt;"",ROW('⚙️ Alert Data'!$A$2:$A$2001)),2)-1),"")</f>
        <v>Overdue by 61 days</v>
      </c>
      <c r="M5" s="80" t="str">
        <f t="array" aca="1" ref="M5" ca="1">IFERROR(INDEX('⚙️ Alert Data'!$M$2:$M$2001,SMALL(IF('⚙️ Alert Data'!$A$2:$A$2001&lt;&gt;"",ROW('⚙️ Alert Data'!$A$2:$A$2001)),2)-1),"")</f>
        <v>S. Patel</v>
      </c>
    </row>
    <row r="6" spans="1:13" ht="15.75" customHeight="1" x14ac:dyDescent="0.2">
      <c r="A6" s="80" t="str">
        <f t="array" aca="1" ref="A6" ca="1">IFERROR(INDEX('⚙️ Alert Data'!$A$2:$A$2001,SMALL(IF('⚙️ Alert Data'!$A$2:$A$2001&lt;&gt;"",ROW('⚙️ Alert Data'!$A$2:$A$2001)),3)-1),"")</f>
        <v>W1002</v>
      </c>
      <c r="B6" s="81" t="str">
        <f t="array" aca="1" ref="B6" ca="1">IFERROR(INDEX('⚙️ Alert Data'!$B$2:$B$2001,SMALL(IF('⚙️ Alert Data'!$A$2:$A$2001&lt;&gt;"",ROW('⚙️ Alert Data'!$A$2:$A$2001)),3)-1),"")</f>
        <v>Adams</v>
      </c>
      <c r="C6" s="81" t="str">
        <f t="array" aca="1" ref="C6" ca="1">IFERROR(INDEX('⚙️ Alert Data'!$C$2:$C$2001,SMALL(IF('⚙️ Alert Data'!$A$2:$A$2001&lt;&gt;"",ROW('⚙️ Alert Data'!$A$2:$A$2001)),3)-1),"")</f>
        <v>Simon</v>
      </c>
      <c r="D6" s="80" t="str">
        <f t="array" aca="1" ref="D6" ca="1">IFERROR(INDEX('⚙️ Alert Data'!$D$2:$D$2001,SMALL(IF('⚙️ Alert Data'!$A$2:$A$2001&lt;&gt;"",ROW('⚙️ Alert Data'!$A$2:$A$2001)),3)-1),"")</f>
        <v>Employee</v>
      </c>
      <c r="E6" s="81" t="str">
        <f t="array" aca="1" ref="E6" ca="1">IFERROR(INDEX('⚙️ Alert Data'!$E$2:$E$2001,SMALL(IF('⚙️ Alert Data'!$A$2:$A$2001&lt;&gt;"",ROW('⚙️ Alert Data'!$A$2:$A$2001)),3)-1),"")</f>
        <v>HSEQ Manager</v>
      </c>
      <c r="F6" s="81" t="str">
        <f t="array" aca="1" ref="F6" ca="1">IFERROR(INDEX('⚙️ Alert Data'!$F$2:$F$2001,SMALL(IF('⚙️ Alert Data'!$A$2:$A$2001&lt;&gt;"",ROW('⚙️ Alert Data'!$A$2:$A$2001)),3)-1),"")</f>
        <v>HSEQ</v>
      </c>
      <c r="G6" s="80" t="str">
        <f t="array" aca="1" ref="G6" ca="1">IFERROR(INDEX('⚙️ Alert Data'!$G$2:$G$2001,SMALL(IF('⚙️ Alert Data'!$A$2:$A$2001&lt;&gt;"",ROW('⚙️ Alert Data'!$A$2:$A$2001)),3)-1),"")</f>
        <v>HS-004</v>
      </c>
      <c r="H6" s="81" t="str">
        <f t="array" aca="1" ref="H6" ca="1">IFERROR(INDEX('⚙️ Alert Data'!$H$2:$H$2001,SMALL(IF('⚙️ Alert Data'!$A$2:$A$2001&lt;&gt;"",ROW('⚙️ Alert Data'!$A$2:$A$2001)),3)-1),"")</f>
        <v>Manual Handling</v>
      </c>
      <c r="I6" s="80" t="str">
        <f t="array" aca="1" ref="I6" ca="1">IFERROR(INDEX('⚙️ Alert Data'!$I$2:$I$2001,SMALL(IF('⚙️ Alert Data'!$A$2:$A$2001&lt;&gt;"",ROW('⚙️ Alert Data'!$A$2:$A$2001)),3)-1),"")</f>
        <v>26/09/2025</v>
      </c>
      <c r="J6" s="80" t="str">
        <f t="array" aca="1" ref="J6" ca="1">IFERROR(INDEX('⚙️ Alert Data'!$J$2:$J$2001,SMALL(IF('⚙️ Alert Data'!$A$2:$A$2001&lt;&gt;"",ROW('⚙️ Alert Data'!$A$2:$A$2001)),3)-1),"")</f>
        <v>26/09/2026</v>
      </c>
      <c r="K6" s="80" t="str">
        <f t="array" aca="1" ref="K6" ca="1">IFERROR(INDEX('⚙️ Alert Data'!$K$2:$K$2001,SMALL(IF('⚙️ Alert Data'!$A$2:$A$2001&lt;&gt;"",ROW('⚙️ Alert Data'!$A$2:$A$2001)),3)-1),"")</f>
        <v>EXPIRING</v>
      </c>
      <c r="L6" s="81" t="str">
        <f t="array" aca="1" ref="L6" ca="1">IFERROR(INDEX('⚙️ Alert Data'!$L$2:$L$2001,SMALL(IF('⚙️ Alert Data'!$A$2:$A$2001&lt;&gt;"",ROW('⚙️ Alert Data'!$A$2:$A$2001)),3)-1),"")</f>
        <v>Expires in 39 days</v>
      </c>
      <c r="M6" s="80" t="str">
        <f t="array" aca="1" ref="M6" ca="1">IFERROR(INDEX('⚙️ Alert Data'!$M$2:$M$2001,SMALL(IF('⚙️ Alert Data'!$A$2:$A$2001&lt;&gt;"",ROW('⚙️ Alert Data'!$A$2:$A$2001)),3)-1),"")</f>
        <v>R. O'Brien</v>
      </c>
    </row>
    <row r="7" spans="1:13" ht="15.75" customHeight="1" x14ac:dyDescent="0.2">
      <c r="A7" s="80" t="str">
        <f t="array" aca="1" ref="A7" ca="1">IFERROR(INDEX('⚙️ Alert Data'!$A$2:$A$2001,SMALL(IF('⚙️ Alert Data'!$A$2:$A$2001&lt;&gt;"",ROW('⚙️ Alert Data'!$A$2:$A$2001)),4)-1),"")</f>
        <v>W1002</v>
      </c>
      <c r="B7" s="81" t="str">
        <f t="array" aca="1" ref="B7" ca="1">IFERROR(INDEX('⚙️ Alert Data'!$B$2:$B$2001,SMALL(IF('⚙️ Alert Data'!$A$2:$A$2001&lt;&gt;"",ROW('⚙️ Alert Data'!$A$2:$A$2001)),4)-1),"")</f>
        <v>Adams</v>
      </c>
      <c r="C7" s="81" t="str">
        <f t="array" aca="1" ref="C7" ca="1">IFERROR(INDEX('⚙️ Alert Data'!$C$2:$C$2001,SMALL(IF('⚙️ Alert Data'!$A$2:$A$2001&lt;&gt;"",ROW('⚙️ Alert Data'!$A$2:$A$2001)),4)-1),"")</f>
        <v>Simon</v>
      </c>
      <c r="D7" s="80" t="str">
        <f t="array" aca="1" ref="D7" ca="1">IFERROR(INDEX('⚙️ Alert Data'!$D$2:$D$2001,SMALL(IF('⚙️ Alert Data'!$A$2:$A$2001&lt;&gt;"",ROW('⚙️ Alert Data'!$A$2:$A$2001)),4)-1),"")</f>
        <v>Employee</v>
      </c>
      <c r="E7" s="81" t="str">
        <f t="array" aca="1" ref="E7" ca="1">IFERROR(INDEX('⚙️ Alert Data'!$E$2:$E$2001,SMALL(IF('⚙️ Alert Data'!$A$2:$A$2001&lt;&gt;"",ROW('⚙️ Alert Data'!$A$2:$A$2001)),4)-1),"")</f>
        <v>HSEQ Manager</v>
      </c>
      <c r="F7" s="81" t="str">
        <f t="array" aca="1" ref="F7" ca="1">IFERROR(INDEX('⚙️ Alert Data'!$F$2:$F$2001,SMALL(IF('⚙️ Alert Data'!$A$2:$A$2001&lt;&gt;"",ROW('⚙️ Alert Data'!$A$2:$A$2001)),4)-1),"")</f>
        <v>HSEQ</v>
      </c>
      <c r="G7" s="80" t="str">
        <f t="array" aca="1" ref="G7" ca="1">IFERROR(INDEX('⚙️ Alert Data'!$G$2:$G$2001,SMALL(IF('⚙️ Alert Data'!$A$2:$A$2001&lt;&gt;"",ROW('⚙️ Alert Data'!$A$2:$A$2001)),4)-1),"")</f>
        <v>HS-005</v>
      </c>
      <c r="H7" s="81" t="str">
        <f t="array" aca="1" ref="H7" ca="1">IFERROR(INDEX('⚙️ Alert Data'!$H$2:$H$2001,SMALL(IF('⚙️ Alert Data'!$A$2:$A$2001&lt;&gt;"",ROW('⚙️ Alert Data'!$A$2:$A$2001)),4)-1),"")</f>
        <v>First Aid (FAW)</v>
      </c>
      <c r="I7" s="80" t="str">
        <f t="array" aca="1" ref="I7" ca="1">IFERROR(INDEX('⚙️ Alert Data'!$I$2:$I$2001,SMALL(IF('⚙️ Alert Data'!$A$2:$A$2001&lt;&gt;"",ROW('⚙️ Alert Data'!$A$2:$A$2001)),4)-1),"")</f>
        <v>30/07/2025</v>
      </c>
      <c r="J7" s="80" t="str">
        <f t="array" aca="1" ref="J7" ca="1">IFERROR(INDEX('⚙️ Alert Data'!$J$2:$J$2001,SMALL(IF('⚙️ Alert Data'!$A$2:$A$2001&lt;&gt;"",ROW('⚙️ Alert Data'!$A$2:$A$2001)),4)-1),"")</f>
        <v>30/07/2026</v>
      </c>
      <c r="K7" s="80" t="str">
        <f t="array" aca="1" ref="K7" ca="1">IFERROR(INDEX('⚙️ Alert Data'!$K$2:$K$2001,SMALL(IF('⚙️ Alert Data'!$A$2:$A$2001&lt;&gt;"",ROW('⚙️ Alert Data'!$A$2:$A$2001)),4)-1),"")</f>
        <v>EXPIRED</v>
      </c>
      <c r="L7" s="81" t="str">
        <f t="array" aca="1" ref="L7" ca="1">IFERROR(INDEX('⚙️ Alert Data'!$L$2:$L$2001,SMALL(IF('⚙️ Alert Data'!$A$2:$A$2001&lt;&gt;"",ROW('⚙️ Alert Data'!$A$2:$A$2001)),4)-1),"")</f>
        <v>Overdue by 19 days</v>
      </c>
      <c r="M7" s="80" t="str">
        <f t="array" aca="1" ref="M7" ca="1">IFERROR(INDEX('⚙️ Alert Data'!$M$2:$M$2001,SMALL(IF('⚙️ Alert Data'!$A$2:$A$2001&lt;&gt;"",ROW('⚙️ Alert Data'!$A$2:$A$2001)),4)-1),"")</f>
        <v>R. O'Brien</v>
      </c>
    </row>
    <row r="8" spans="1:13" ht="15.75" customHeight="1" x14ac:dyDescent="0.2">
      <c r="A8" s="80" t="str">
        <f t="array" aca="1" ref="A8" ca="1">IFERROR(INDEX('⚙️ Alert Data'!$A$2:$A$2001,SMALL(IF('⚙️ Alert Data'!$A$2:$A$2001&lt;&gt;"",ROW('⚙️ Alert Data'!$A$2:$A$2001)),5)-1),"")</f>
        <v>W1003</v>
      </c>
      <c r="B8" s="81" t="str">
        <f t="array" aca="1" ref="B8" ca="1">IFERROR(INDEX('⚙️ Alert Data'!$B$2:$B$2001,SMALL(IF('⚙️ Alert Data'!$A$2:$A$2001&lt;&gt;"",ROW('⚙️ Alert Data'!$A$2:$A$2001)),5)-1),"")</f>
        <v>Miller</v>
      </c>
      <c r="C8" s="81" t="str">
        <f t="array" aca="1" ref="C8" ca="1">IFERROR(INDEX('⚙️ Alert Data'!$C$2:$C$2001,SMALL(IF('⚙️ Alert Data'!$A$2:$A$2001&lt;&gt;"",ROW('⚙️ Alert Data'!$A$2:$A$2001)),5)-1),"")</f>
        <v>Sophie</v>
      </c>
      <c r="D8" s="80" t="str">
        <f t="array" aca="1" ref="D8" ca="1">IFERROR(INDEX('⚙️ Alert Data'!$D$2:$D$2001,SMALL(IF('⚙️ Alert Data'!$A$2:$A$2001&lt;&gt;"",ROW('⚙️ Alert Data'!$A$2:$A$2001)),5)-1),"")</f>
        <v>Employee</v>
      </c>
      <c r="E8" s="81" t="str">
        <f t="array" aca="1" ref="E8" ca="1">IFERROR(INDEX('⚙️ Alert Data'!$E$2:$E$2001,SMALL(IF('⚙️ Alert Data'!$A$2:$A$2001&lt;&gt;"",ROW('⚙️ Alert Data'!$A$2:$A$2001)),5)-1),"")</f>
        <v>Site Supervisor</v>
      </c>
      <c r="F8" s="81" t="str">
        <f t="array" aca="1" ref="F8" ca="1">IFERROR(INDEX('⚙️ Alert Data'!$F$2:$F$2001,SMALL(IF('⚙️ Alert Data'!$A$2:$A$2001&lt;&gt;"",ROW('⚙️ Alert Data'!$A$2:$A$2001)),5)-1),"")</f>
        <v>Civil Works</v>
      </c>
      <c r="G8" s="80" t="str">
        <f t="array" aca="1" ref="G8" ca="1">IFERROR(INDEX('⚙️ Alert Data'!$G$2:$G$2001,SMALL(IF('⚙️ Alert Data'!$A$2:$A$2001&lt;&gt;"",ROW('⚙️ Alert Data'!$A$2:$A$2001)),5)-1),"")</f>
        <v>CV-005</v>
      </c>
      <c r="H8" s="81" t="str">
        <f t="array" aca="1" ref="H8" ca="1">IFERROR(INDEX('⚙️ Alert Data'!$H$2:$H$2001,SMALL(IF('⚙️ Alert Data'!$A$2:$A$2001&lt;&gt;"",ROW('⚙️ Alert Data'!$A$2:$A$2001)),5)-1),"")</f>
        <v>NRSWA Supervisor</v>
      </c>
      <c r="I8" s="80" t="str">
        <f t="array" aca="1" ref="I8" ca="1">IFERROR(INDEX('⚙️ Alert Data'!$I$2:$I$2001,SMALL(IF('⚙️ Alert Data'!$A$2:$A$2001&lt;&gt;"",ROW('⚙️ Alert Data'!$A$2:$A$2001)),5)-1),"")</f>
        <v>07/09/2023</v>
      </c>
      <c r="J8" s="80" t="str">
        <f t="array" aca="1" ref="J8" ca="1">IFERROR(INDEX('⚙️ Alert Data'!$J$2:$J$2001,SMALL(IF('⚙️ Alert Data'!$A$2:$A$2001&lt;&gt;"",ROW('⚙️ Alert Data'!$A$2:$A$2001)),5)-1),"")</f>
        <v>06/09/2024</v>
      </c>
      <c r="K8" s="80" t="str">
        <f t="array" aca="1" ref="K8" ca="1">IFERROR(INDEX('⚙️ Alert Data'!$K$2:$K$2001,SMALL(IF('⚙️ Alert Data'!$A$2:$A$2001&lt;&gt;"",ROW('⚙️ Alert Data'!$A$2:$A$2001)),5)-1),"")</f>
        <v>EXPIRED</v>
      </c>
      <c r="L8" s="81" t="str">
        <f t="array" aca="1" ref="L8" ca="1">IFERROR(INDEX('⚙️ Alert Data'!$L$2:$L$2001,SMALL(IF('⚙️ Alert Data'!$A$2:$A$2001&lt;&gt;"",ROW('⚙️ Alert Data'!$A$2:$A$2001)),5)-1),"")</f>
        <v>Overdue by 711 days</v>
      </c>
      <c r="M8" s="80" t="str">
        <f t="array" aca="1" ref="M8" ca="1">IFERROR(INDEX('⚙️ Alert Data'!$M$2:$M$2001,SMALL(IF('⚙️ Alert Data'!$A$2:$A$2001&lt;&gt;"",ROW('⚙️ Alert Data'!$A$2:$A$2001)),5)-1),"")</f>
        <v>S. Patel</v>
      </c>
    </row>
    <row r="9" spans="1:13" ht="15.75" customHeight="1" x14ac:dyDescent="0.2">
      <c r="A9" s="80" t="str">
        <f t="array" aca="1" ref="A9" ca="1">IFERROR(INDEX('⚙️ Alert Data'!$A$2:$A$2001,SMALL(IF('⚙️ Alert Data'!$A$2:$A$2001&lt;&gt;"",ROW('⚙️ Alert Data'!$A$2:$A$2001)),6)-1),"")</f>
        <v>W1003</v>
      </c>
      <c r="B9" s="81" t="str">
        <f t="array" aca="1" ref="B9" ca="1">IFERROR(INDEX('⚙️ Alert Data'!$B$2:$B$2001,SMALL(IF('⚙️ Alert Data'!$A$2:$A$2001&lt;&gt;"",ROW('⚙️ Alert Data'!$A$2:$A$2001)),6)-1),"")</f>
        <v>Miller</v>
      </c>
      <c r="C9" s="81" t="str">
        <f t="array" aca="1" ref="C9" ca="1">IFERROR(INDEX('⚙️ Alert Data'!$C$2:$C$2001,SMALL(IF('⚙️ Alert Data'!$A$2:$A$2001&lt;&gt;"",ROW('⚙️ Alert Data'!$A$2:$A$2001)),6)-1),"")</f>
        <v>Sophie</v>
      </c>
      <c r="D9" s="80" t="str">
        <f t="array" aca="1" ref="D9" ca="1">IFERROR(INDEX('⚙️ Alert Data'!$D$2:$D$2001,SMALL(IF('⚙️ Alert Data'!$A$2:$A$2001&lt;&gt;"",ROW('⚙️ Alert Data'!$A$2:$A$2001)),6)-1),"")</f>
        <v>Employee</v>
      </c>
      <c r="E9" s="81" t="str">
        <f t="array" aca="1" ref="E9" ca="1">IFERROR(INDEX('⚙️ Alert Data'!$E$2:$E$2001,SMALL(IF('⚙️ Alert Data'!$A$2:$A$2001&lt;&gt;"",ROW('⚙️ Alert Data'!$A$2:$A$2001)),6)-1),"")</f>
        <v>Site Supervisor</v>
      </c>
      <c r="F9" s="81" t="str">
        <f t="array" aca="1" ref="F9" ca="1">IFERROR(INDEX('⚙️ Alert Data'!$F$2:$F$2001,SMALL(IF('⚙️ Alert Data'!$A$2:$A$2001&lt;&gt;"",ROW('⚙️ Alert Data'!$A$2:$A$2001)),6)-1),"")</f>
        <v>Civil Works</v>
      </c>
      <c r="G9" s="80" t="str">
        <f t="array" aca="1" ref="G9" ca="1">IFERROR(INDEX('⚙️ Alert Data'!$G$2:$G$2001,SMALL(IF('⚙️ Alert Data'!$A$2:$A$2001&lt;&gt;"",ROW('⚙️ Alert Data'!$A$2:$A$2001)),6)-1),"")</f>
        <v>MG-003</v>
      </c>
      <c r="H9" s="81" t="str">
        <f t="array" aca="1" ref="H9" ca="1">IFERROR(INDEX('⚙️ Alert Data'!$H$2:$H$2001,SMALL(IF('⚙️ Alert Data'!$A$2:$A$2001&lt;&gt;"",ROW('⚙️ Alert Data'!$A$2:$A$2001)),6)-1),"")</f>
        <v>SSSTS</v>
      </c>
      <c r="I9" s="80" t="str">
        <f t="array" aca="1" ref="I9" ca="1">IFERROR(INDEX('⚙️ Alert Data'!$I$2:$I$2001,SMALL(IF('⚙️ Alert Data'!$A$2:$A$2001&lt;&gt;"",ROW('⚙️ Alert Data'!$A$2:$A$2001)),6)-1),"")</f>
        <v>07/01/2025</v>
      </c>
      <c r="J9" s="80" t="str">
        <f t="array" aca="1" ref="J9" ca="1">IFERROR(INDEX('⚙️ Alert Data'!$J$2:$J$2001,SMALL(IF('⚙️ Alert Data'!$A$2:$A$2001&lt;&gt;"",ROW('⚙️ Alert Data'!$A$2:$A$2001)),6)-1),"")</f>
        <v>07/01/2026</v>
      </c>
      <c r="K9" s="80" t="str">
        <f t="array" aca="1" ref="K9" ca="1">IFERROR(INDEX('⚙️ Alert Data'!$K$2:$K$2001,SMALL(IF('⚙️ Alert Data'!$A$2:$A$2001&lt;&gt;"",ROW('⚙️ Alert Data'!$A$2:$A$2001)),6)-1),"")</f>
        <v>EXPIRED</v>
      </c>
      <c r="L9" s="81" t="str">
        <f t="array" aca="1" ref="L9" ca="1">IFERROR(INDEX('⚙️ Alert Data'!$L$2:$L$2001,SMALL(IF('⚙️ Alert Data'!$A$2:$A$2001&lt;&gt;"",ROW('⚙️ Alert Data'!$A$2:$A$2001)),6)-1),"")</f>
        <v>Overdue by 223 days</v>
      </c>
      <c r="M9" s="80" t="str">
        <f t="array" aca="1" ref="M9" ca="1">IFERROR(INDEX('⚙️ Alert Data'!$M$2:$M$2001,SMALL(IF('⚙️ Alert Data'!$A$2:$A$2001&lt;&gt;"",ROW('⚙️ Alert Data'!$A$2:$A$2001)),6)-1),"")</f>
        <v>S. Patel</v>
      </c>
    </row>
    <row r="10" spans="1:13" ht="15.75" customHeight="1" x14ac:dyDescent="0.2">
      <c r="A10" s="80" t="str">
        <f t="array" aca="1" ref="A10" ca="1">IFERROR(INDEX('⚙️ Alert Data'!$A$2:$A$2001,SMALL(IF('⚙️ Alert Data'!$A$2:$A$2001&lt;&gt;"",ROW('⚙️ Alert Data'!$A$2:$A$2001)),7)-1),"")</f>
        <v>W1004</v>
      </c>
      <c r="B10" s="81" t="str">
        <f t="array" aca="1" ref="B10" ca="1">IFERROR(INDEX('⚙️ Alert Data'!$B$2:$B$2001,SMALL(IF('⚙️ Alert Data'!$A$2:$A$2001&lt;&gt;"",ROW('⚙️ Alert Data'!$A$2:$A$2001)),7)-1),"")</f>
        <v>Garcia</v>
      </c>
      <c r="C10" s="81" t="str">
        <f t="array" aca="1" ref="C10" ca="1">IFERROR(INDEX('⚙️ Alert Data'!$C$2:$C$2001,SMALL(IF('⚙️ Alert Data'!$A$2:$A$2001&lt;&gt;"",ROW('⚙️ Alert Data'!$A$2:$A$2001)),7)-1),"")</f>
        <v>Steve</v>
      </c>
      <c r="D10" s="80" t="str">
        <f t="array" aca="1" ref="D10" ca="1">IFERROR(INDEX('⚙️ Alert Data'!$D$2:$D$2001,SMALL(IF('⚙️ Alert Data'!$A$2:$A$2001&lt;&gt;"",ROW('⚙️ Alert Data'!$A$2:$A$2001)),7)-1),"")</f>
        <v>Employee</v>
      </c>
      <c r="E10" s="81" t="str">
        <f t="array" aca="1" ref="E10" ca="1">IFERROR(INDEX('⚙️ Alert Data'!$E$2:$E$2001,SMALL(IF('⚙️ Alert Data'!$A$2:$A$2001&lt;&gt;"",ROW('⚙️ Alert Data'!$A$2:$A$2001)),7)-1),"")</f>
        <v>HSEQ Manager</v>
      </c>
      <c r="F10" s="81" t="str">
        <f t="array" aca="1" ref="F10" ca="1">IFERROR(INDEX('⚙️ Alert Data'!$F$2:$F$2001,SMALL(IF('⚙️ Alert Data'!$A$2:$A$2001&lt;&gt;"",ROW('⚙️ Alert Data'!$A$2:$A$2001)),7)-1),"")</f>
        <v>HSEQ</v>
      </c>
      <c r="G10" s="80" t="str">
        <f t="array" aca="1" ref="G10" ca="1">IFERROR(INDEX('⚙️ Alert Data'!$G$2:$G$2001,SMALL(IF('⚙️ Alert Data'!$A$2:$A$2001&lt;&gt;"",ROW('⚙️ Alert Data'!$A$2:$A$2001)),7)-1),"")</f>
        <v>HS-004</v>
      </c>
      <c r="H10" s="81" t="str">
        <f t="array" aca="1" ref="H10" ca="1">IFERROR(INDEX('⚙️ Alert Data'!$H$2:$H$2001,SMALL(IF('⚙️ Alert Data'!$A$2:$A$2001&lt;&gt;"",ROW('⚙️ Alert Data'!$A$2:$A$2001)),7)-1),"")</f>
        <v>Manual Handling</v>
      </c>
      <c r="I10" s="80" t="str">
        <f t="array" aca="1" ref="I10" ca="1">IFERROR(INDEX('⚙️ Alert Data'!$I$2:$I$2001,SMALL(IF('⚙️ Alert Data'!$A$2:$A$2001&lt;&gt;"",ROW('⚙️ Alert Data'!$A$2:$A$2001)),7)-1),"")</f>
        <v>15/06/2023</v>
      </c>
      <c r="J10" s="80" t="str">
        <f t="array" aca="1" ref="J10" ca="1">IFERROR(INDEX('⚙️ Alert Data'!$J$2:$J$2001,SMALL(IF('⚙️ Alert Data'!$A$2:$A$2001&lt;&gt;"",ROW('⚙️ Alert Data'!$A$2:$A$2001)),7)-1),"")</f>
        <v>14/06/2024</v>
      </c>
      <c r="K10" s="80" t="str">
        <f t="array" aca="1" ref="K10" ca="1">IFERROR(INDEX('⚙️ Alert Data'!$K$2:$K$2001,SMALL(IF('⚙️ Alert Data'!$A$2:$A$2001&lt;&gt;"",ROW('⚙️ Alert Data'!$A$2:$A$2001)),7)-1),"")</f>
        <v>EXPIRED</v>
      </c>
      <c r="L10" s="81" t="str">
        <f t="array" aca="1" ref="L10" ca="1">IFERROR(INDEX('⚙️ Alert Data'!$L$2:$L$2001,SMALL(IF('⚙️ Alert Data'!$A$2:$A$2001&lt;&gt;"",ROW('⚙️ Alert Data'!$A$2:$A$2001)),7)-1),"")</f>
        <v>Overdue by 795 days</v>
      </c>
      <c r="M10" s="80" t="str">
        <f t="array" aca="1" ref="M10" ca="1">IFERROR(INDEX('⚙️ Alert Data'!$M$2:$M$2001,SMALL(IF('⚙️ Alert Data'!$A$2:$A$2001&lt;&gt;"",ROW('⚙️ Alert Data'!$A$2:$A$2001)),7)-1),"")</f>
        <v>C. Zhang</v>
      </c>
    </row>
    <row r="11" spans="1:13" ht="15.75" customHeight="1" x14ac:dyDescent="0.2">
      <c r="A11" s="80" t="str">
        <f t="array" aca="1" ref="A11" ca="1">IFERROR(INDEX('⚙️ Alert Data'!$A$2:$A$2001,SMALL(IF('⚙️ Alert Data'!$A$2:$A$2001&lt;&gt;"",ROW('⚙️ Alert Data'!$A$2:$A$2001)),8)-1),"")</f>
        <v>W1004</v>
      </c>
      <c r="B11" s="81" t="str">
        <f t="array" aca="1" ref="B11" ca="1">IFERROR(INDEX('⚙️ Alert Data'!$B$2:$B$2001,SMALL(IF('⚙️ Alert Data'!$A$2:$A$2001&lt;&gt;"",ROW('⚙️ Alert Data'!$A$2:$A$2001)),8)-1),"")</f>
        <v>Garcia</v>
      </c>
      <c r="C11" s="81" t="str">
        <f t="array" aca="1" ref="C11" ca="1">IFERROR(INDEX('⚙️ Alert Data'!$C$2:$C$2001,SMALL(IF('⚙️ Alert Data'!$A$2:$A$2001&lt;&gt;"",ROW('⚙️ Alert Data'!$A$2:$A$2001)),8)-1),"")</f>
        <v>Steve</v>
      </c>
      <c r="D11" s="80" t="str">
        <f t="array" aca="1" ref="D11" ca="1">IFERROR(INDEX('⚙️ Alert Data'!$D$2:$D$2001,SMALL(IF('⚙️ Alert Data'!$A$2:$A$2001&lt;&gt;"",ROW('⚙️ Alert Data'!$A$2:$A$2001)),8)-1),"")</f>
        <v>Employee</v>
      </c>
      <c r="E11" s="81" t="str">
        <f t="array" aca="1" ref="E11" ca="1">IFERROR(INDEX('⚙️ Alert Data'!$E$2:$E$2001,SMALL(IF('⚙️ Alert Data'!$A$2:$A$2001&lt;&gt;"",ROW('⚙️ Alert Data'!$A$2:$A$2001)),8)-1),"")</f>
        <v>HSEQ Manager</v>
      </c>
      <c r="F11" s="81" t="str">
        <f t="array" aca="1" ref="F11" ca="1">IFERROR(INDEX('⚙️ Alert Data'!$F$2:$F$2001,SMALL(IF('⚙️ Alert Data'!$A$2:$A$2001&lt;&gt;"",ROW('⚙️ Alert Data'!$A$2:$A$2001)),8)-1),"")</f>
        <v>HSEQ</v>
      </c>
      <c r="G11" s="80" t="str">
        <f t="array" aca="1" ref="G11" ca="1">IFERROR(INDEX('⚙️ Alert Data'!$G$2:$G$2001,SMALL(IF('⚙️ Alert Data'!$A$2:$A$2001&lt;&gt;"",ROW('⚙️ Alert Data'!$A$2:$A$2001)),8)-1),"")</f>
        <v>HS-005</v>
      </c>
      <c r="H11" s="81" t="str">
        <f t="array" aca="1" ref="H11" ca="1">IFERROR(INDEX('⚙️ Alert Data'!$H$2:$H$2001,SMALL(IF('⚙️ Alert Data'!$A$2:$A$2001&lt;&gt;"",ROW('⚙️ Alert Data'!$A$2:$A$2001)),8)-1),"")</f>
        <v>First Aid (FAW)</v>
      </c>
      <c r="I11" s="80" t="str">
        <f t="array" aca="1" ref="I11" ca="1">IFERROR(INDEX('⚙️ Alert Data'!$I$2:$I$2001,SMALL(IF('⚙️ Alert Data'!$A$2:$A$2001&lt;&gt;"",ROW('⚙️ Alert Data'!$A$2:$A$2001)),8)-1),"")</f>
        <v>25/07/2024</v>
      </c>
      <c r="J11" s="80" t="str">
        <f t="array" aca="1" ref="J11" ca="1">IFERROR(INDEX('⚙️ Alert Data'!$J$2:$J$2001,SMALL(IF('⚙️ Alert Data'!$A$2:$A$2001&lt;&gt;"",ROW('⚙️ Alert Data'!$A$2:$A$2001)),8)-1),"")</f>
        <v>25/07/2025</v>
      </c>
      <c r="K11" s="80" t="str">
        <f t="array" aca="1" ref="K11" ca="1">IFERROR(INDEX('⚙️ Alert Data'!$K$2:$K$2001,SMALL(IF('⚙️ Alert Data'!$A$2:$A$2001&lt;&gt;"",ROW('⚙️ Alert Data'!$A$2:$A$2001)),8)-1),"")</f>
        <v>EXPIRED</v>
      </c>
      <c r="L11" s="81" t="str">
        <f t="array" aca="1" ref="L11" ca="1">IFERROR(INDEX('⚙️ Alert Data'!$L$2:$L$2001,SMALL(IF('⚙️ Alert Data'!$A$2:$A$2001&lt;&gt;"",ROW('⚙️ Alert Data'!$A$2:$A$2001)),8)-1),"")</f>
        <v>Overdue by 389 days</v>
      </c>
      <c r="M11" s="80" t="str">
        <f t="array" aca="1" ref="M11" ca="1">IFERROR(INDEX('⚙️ Alert Data'!$M$2:$M$2001,SMALL(IF('⚙️ Alert Data'!$A$2:$A$2001&lt;&gt;"",ROW('⚙️ Alert Data'!$A$2:$A$2001)),8)-1),"")</f>
        <v>C. Zhang</v>
      </c>
    </row>
    <row r="12" spans="1:13" ht="15.75" customHeight="1" x14ac:dyDescent="0.2">
      <c r="A12" s="80" t="str">
        <f t="array" aca="1" ref="A12" ca="1">IFERROR(INDEX('⚙️ Alert Data'!$A$2:$A$2001,SMALL(IF('⚙️ Alert Data'!$A$2:$A$2001&lt;&gt;"",ROW('⚙️ Alert Data'!$A$2:$A$2001)),9)-1),"")</f>
        <v>W1005</v>
      </c>
      <c r="B12" s="81" t="str">
        <f t="array" aca="1" ref="B12" ca="1">IFERROR(INDEX('⚙️ Alert Data'!$B$2:$B$2001,SMALL(IF('⚙️ Alert Data'!$A$2:$A$2001&lt;&gt;"",ROW('⚙️ Alert Data'!$A$2:$A$2001)),9)-1),"")</f>
        <v>Young</v>
      </c>
      <c r="C12" s="81" t="str">
        <f t="array" aca="1" ref="C12" ca="1">IFERROR(INDEX('⚙️ Alert Data'!$C$2:$C$2001,SMALL(IF('⚙️ Alert Data'!$A$2:$A$2001&lt;&gt;"",ROW('⚙️ Alert Data'!$A$2:$A$2001)),9)-1),"")</f>
        <v>Steve</v>
      </c>
      <c r="D12" s="80" t="str">
        <f t="array" aca="1" ref="D12" ca="1">IFERROR(INDEX('⚙️ Alert Data'!$D$2:$D$2001,SMALL(IF('⚙️ Alert Data'!$A$2:$A$2001&lt;&gt;"",ROW('⚙️ Alert Data'!$A$2:$A$2001)),9)-1),"")</f>
        <v>Employee</v>
      </c>
      <c r="E12" s="81" t="str">
        <f t="array" aca="1" ref="E12" ca="1">IFERROR(INDEX('⚙️ Alert Data'!$E$2:$E$2001,SMALL(IF('⚙️ Alert Data'!$A$2:$A$2001&lt;&gt;"",ROW('⚙️ Alert Data'!$A$2:$A$2001)),9)-1),"")</f>
        <v>Senior Field Engineer</v>
      </c>
      <c r="F12" s="81" t="str">
        <f t="array" aca="1" ref="F12" ca="1">IFERROR(INDEX('⚙️ Alert Data'!$F$2:$F$2001,SMALL(IF('⚙️ Alert Data'!$A$2:$A$2001&lt;&gt;"",ROW('⚙️ Alert Data'!$A$2:$A$2001)),9)-1),"")</f>
        <v>Field Engineering</v>
      </c>
      <c r="G12" s="80" t="str">
        <f t="array" aca="1" ref="G12" ca="1">IFERROR(INDEX('⚙️ Alert Data'!$G$2:$G$2001,SMALL(IF('⚙️ Alert Data'!$A$2:$A$2001&lt;&gt;"",ROW('⚙️ Alert Data'!$A$2:$A$2001)),9)-1),"")</f>
        <v>HS-003</v>
      </c>
      <c r="H12" s="81" t="str">
        <f t="array" aca="1" ref="H12" ca="1">IFERROR(INDEX('⚙️ Alert Data'!$H$2:$H$2001,SMALL(IF('⚙️ Alert Data'!$A$2:$A$2001&lt;&gt;"",ROW('⚙️ Alert Data'!$A$2:$A$2001)),9)-1),"")</f>
        <v>Confined Space</v>
      </c>
      <c r="I12" s="80" t="str">
        <f t="array" aca="1" ref="I12" ca="1">IFERROR(INDEX('⚙️ Alert Data'!$I$2:$I$2001,SMALL(IF('⚙️ Alert Data'!$A$2:$A$2001&lt;&gt;"",ROW('⚙️ Alert Data'!$A$2:$A$2001)),9)-1),"")</f>
        <v>18/06/2023</v>
      </c>
      <c r="J12" s="80" t="str">
        <f t="array" aca="1" ref="J12" ca="1">IFERROR(INDEX('⚙️ Alert Data'!$J$2:$J$2001,SMALL(IF('⚙️ Alert Data'!$A$2:$A$2001&lt;&gt;"",ROW('⚙️ Alert Data'!$A$2:$A$2001)),9)-1),"")</f>
        <v>17/06/2024</v>
      </c>
      <c r="K12" s="80" t="str">
        <f t="array" aca="1" ref="K12" ca="1">IFERROR(INDEX('⚙️ Alert Data'!$K$2:$K$2001,SMALL(IF('⚙️ Alert Data'!$A$2:$A$2001&lt;&gt;"",ROW('⚙️ Alert Data'!$A$2:$A$2001)),9)-1),"")</f>
        <v>EXPIRED</v>
      </c>
      <c r="L12" s="81" t="str">
        <f t="array" aca="1" ref="L12" ca="1">IFERROR(INDEX('⚙️ Alert Data'!$L$2:$L$2001,SMALL(IF('⚙️ Alert Data'!$A$2:$A$2001&lt;&gt;"",ROW('⚙️ Alert Data'!$A$2:$A$2001)),9)-1),"")</f>
        <v>Overdue by 792 days</v>
      </c>
      <c r="M12" s="80" t="str">
        <f t="array" aca="1" ref="M12" ca="1">IFERROR(INDEX('⚙️ Alert Data'!$M$2:$M$2001,SMALL(IF('⚙️ Alert Data'!$A$2:$A$2001&lt;&gt;"",ROW('⚙️ Alert Data'!$A$2:$A$2001)),9)-1),"")</f>
        <v>A. Williams</v>
      </c>
    </row>
    <row r="13" spans="1:13" ht="15.75" customHeight="1" x14ac:dyDescent="0.2">
      <c r="A13" s="80" t="str">
        <f t="array" aca="1" ref="A13" ca="1">IFERROR(INDEX('⚙️ Alert Data'!$A$2:$A$2001,SMALL(IF('⚙️ Alert Data'!$A$2:$A$2001&lt;&gt;"",ROW('⚙️ Alert Data'!$A$2:$A$2001)),10)-1),"")</f>
        <v>W1005</v>
      </c>
      <c r="B13" s="81" t="str">
        <f t="array" aca="1" ref="B13" ca="1">IFERROR(INDEX('⚙️ Alert Data'!$B$2:$B$2001,SMALL(IF('⚙️ Alert Data'!$A$2:$A$2001&lt;&gt;"",ROW('⚙️ Alert Data'!$A$2:$A$2001)),10)-1),"")</f>
        <v>Young</v>
      </c>
      <c r="C13" s="81" t="str">
        <f t="array" aca="1" ref="C13" ca="1">IFERROR(INDEX('⚙️ Alert Data'!$C$2:$C$2001,SMALL(IF('⚙️ Alert Data'!$A$2:$A$2001&lt;&gt;"",ROW('⚙️ Alert Data'!$A$2:$A$2001)),10)-1),"")</f>
        <v>Steve</v>
      </c>
      <c r="D13" s="80" t="str">
        <f t="array" aca="1" ref="D13" ca="1">IFERROR(INDEX('⚙️ Alert Data'!$D$2:$D$2001,SMALL(IF('⚙️ Alert Data'!$A$2:$A$2001&lt;&gt;"",ROW('⚙️ Alert Data'!$A$2:$A$2001)),10)-1),"")</f>
        <v>Employee</v>
      </c>
      <c r="E13" s="81" t="str">
        <f t="array" aca="1" ref="E13" ca="1">IFERROR(INDEX('⚙️ Alert Data'!$E$2:$E$2001,SMALL(IF('⚙️ Alert Data'!$A$2:$A$2001&lt;&gt;"",ROW('⚙️ Alert Data'!$A$2:$A$2001)),10)-1),"")</f>
        <v>Senior Field Engineer</v>
      </c>
      <c r="F13" s="81" t="str">
        <f t="array" aca="1" ref="F13" ca="1">IFERROR(INDEX('⚙️ Alert Data'!$F$2:$F$2001,SMALL(IF('⚙️ Alert Data'!$A$2:$A$2001&lt;&gt;"",ROW('⚙️ Alert Data'!$A$2:$A$2001)),10)-1),"")</f>
        <v>Field Engineering</v>
      </c>
      <c r="G13" s="80" t="str">
        <f t="array" aca="1" ref="G13" ca="1">IFERROR(INDEX('⚙️ Alert Data'!$G$2:$G$2001,SMALL(IF('⚙️ Alert Data'!$A$2:$A$2001&lt;&gt;"",ROW('⚙️ Alert Data'!$A$2:$A$2001)),10)-1),"")</f>
        <v>HS-005</v>
      </c>
      <c r="H13" s="81" t="str">
        <f t="array" aca="1" ref="H13" ca="1">IFERROR(INDEX('⚙️ Alert Data'!$H$2:$H$2001,SMALL(IF('⚙️ Alert Data'!$A$2:$A$2001&lt;&gt;"",ROW('⚙️ Alert Data'!$A$2:$A$2001)),10)-1),"")</f>
        <v>First Aid (FAW)</v>
      </c>
      <c r="I13" s="80" t="str">
        <f t="array" aca="1" ref="I13" ca="1">IFERROR(INDEX('⚙️ Alert Data'!$I$2:$I$2001,SMALL(IF('⚙️ Alert Data'!$A$2:$A$2001&lt;&gt;"",ROW('⚙️ Alert Data'!$A$2:$A$2001)),10)-1),"")</f>
        <v>21/07/2023</v>
      </c>
      <c r="J13" s="80" t="str">
        <f t="array" aca="1" ref="J13" ca="1">IFERROR(INDEX('⚙️ Alert Data'!$J$2:$J$2001,SMALL(IF('⚙️ Alert Data'!$A$2:$A$2001&lt;&gt;"",ROW('⚙️ Alert Data'!$A$2:$A$2001)),10)-1),"")</f>
        <v>20/07/2024</v>
      </c>
      <c r="K13" s="80" t="str">
        <f t="array" aca="1" ref="K13" ca="1">IFERROR(INDEX('⚙️ Alert Data'!$K$2:$K$2001,SMALL(IF('⚙️ Alert Data'!$A$2:$A$2001&lt;&gt;"",ROW('⚙️ Alert Data'!$A$2:$A$2001)),10)-1),"")</f>
        <v>EXPIRED</v>
      </c>
      <c r="L13" s="81" t="str">
        <f t="array" aca="1" ref="L13" ca="1">IFERROR(INDEX('⚙️ Alert Data'!$L$2:$L$2001,SMALL(IF('⚙️ Alert Data'!$A$2:$A$2001&lt;&gt;"",ROW('⚙️ Alert Data'!$A$2:$A$2001)),10)-1),"")</f>
        <v>Overdue by 759 days</v>
      </c>
      <c r="M13" s="80" t="str">
        <f t="array" aca="1" ref="M13" ca="1">IFERROR(INDEX('⚙️ Alert Data'!$M$2:$M$2001,SMALL(IF('⚙️ Alert Data'!$A$2:$A$2001&lt;&gt;"",ROW('⚙️ Alert Data'!$A$2:$A$2001)),10)-1),"")</f>
        <v>A. Williams</v>
      </c>
    </row>
    <row r="14" spans="1:13" ht="15.75" customHeight="1" x14ac:dyDescent="0.2">
      <c r="A14" s="80" t="str">
        <f t="array" aca="1" ref="A14" ca="1">IFERROR(INDEX('⚙️ Alert Data'!$A$2:$A$2001,SMALL(IF('⚙️ Alert Data'!$A$2:$A$2001&lt;&gt;"",ROW('⚙️ Alert Data'!$A$2:$A$2001)),11)-1),"")</f>
        <v>W1005</v>
      </c>
      <c r="B14" s="81" t="str">
        <f t="array" aca="1" ref="B14" ca="1">IFERROR(INDEX('⚙️ Alert Data'!$B$2:$B$2001,SMALL(IF('⚙️ Alert Data'!$A$2:$A$2001&lt;&gt;"",ROW('⚙️ Alert Data'!$A$2:$A$2001)),11)-1),"")</f>
        <v>Young</v>
      </c>
      <c r="C14" s="81" t="str">
        <f t="array" aca="1" ref="C14" ca="1">IFERROR(INDEX('⚙️ Alert Data'!$C$2:$C$2001,SMALL(IF('⚙️ Alert Data'!$A$2:$A$2001&lt;&gt;"",ROW('⚙️ Alert Data'!$A$2:$A$2001)),11)-1),"")</f>
        <v>Steve</v>
      </c>
      <c r="D14" s="80" t="str">
        <f t="array" aca="1" ref="D14" ca="1">IFERROR(INDEX('⚙️ Alert Data'!$D$2:$D$2001,SMALL(IF('⚙️ Alert Data'!$A$2:$A$2001&lt;&gt;"",ROW('⚙️ Alert Data'!$A$2:$A$2001)),11)-1),"")</f>
        <v>Employee</v>
      </c>
      <c r="E14" s="81" t="str">
        <f t="array" aca="1" ref="E14" ca="1">IFERROR(INDEX('⚙️ Alert Data'!$E$2:$E$2001,SMALL(IF('⚙️ Alert Data'!$A$2:$A$2001&lt;&gt;"",ROW('⚙️ Alert Data'!$A$2:$A$2001)),11)-1),"")</f>
        <v>Senior Field Engineer</v>
      </c>
      <c r="F14" s="81" t="str">
        <f t="array" aca="1" ref="F14" ca="1">IFERROR(INDEX('⚙️ Alert Data'!$F$2:$F$2001,SMALL(IF('⚙️ Alert Data'!$A$2:$A$2001&lt;&gt;"",ROW('⚙️ Alert Data'!$A$2:$A$2001)),11)-1),"")</f>
        <v>Field Engineering</v>
      </c>
      <c r="G14" s="80" t="str">
        <f t="array" aca="1" ref="G14" ca="1">IFERROR(INDEX('⚙️ Alert Data'!$G$2:$G$2001,SMALL(IF('⚙️ Alert Data'!$A$2:$A$2001&lt;&gt;"",ROW('⚙️ Alert Data'!$A$2:$A$2001)),11)-1),"")</f>
        <v>IT-002</v>
      </c>
      <c r="H14" s="81" t="str">
        <f t="array" aca="1" ref="H14" ca="1">IFERROR(INDEX('⚙️ Alert Data'!$H$2:$H$2001,SMALL(IF('⚙️ Alert Data'!$A$2:$A$2001&lt;&gt;"",ROW('⚙️ Alert Data'!$A$2:$A$2001)),11)-1),"")</f>
        <v>GDPR Awareness</v>
      </c>
      <c r="I14" s="80" t="str">
        <f t="array" aca="1" ref="I14" ca="1">IFERROR(INDEX('⚙️ Alert Data'!$I$2:$I$2001,SMALL(IF('⚙️ Alert Data'!$A$2:$A$2001&lt;&gt;"",ROW('⚙️ Alert Data'!$A$2:$A$2001)),11)-1),"")</f>
        <v>14/09/2025</v>
      </c>
      <c r="J14" s="80" t="str">
        <f t="array" aca="1" ref="J14" ca="1">IFERROR(INDEX('⚙️ Alert Data'!$J$2:$J$2001,SMALL(IF('⚙️ Alert Data'!$A$2:$A$2001&lt;&gt;"",ROW('⚙️ Alert Data'!$A$2:$A$2001)),11)-1),"")</f>
        <v>14/09/2026</v>
      </c>
      <c r="K14" s="80" t="str">
        <f t="array" aca="1" ref="K14" ca="1">IFERROR(INDEX('⚙️ Alert Data'!$K$2:$K$2001,SMALL(IF('⚙️ Alert Data'!$A$2:$A$2001&lt;&gt;"",ROW('⚙️ Alert Data'!$A$2:$A$2001)),11)-1),"")</f>
        <v>EXPIRING</v>
      </c>
      <c r="L14" s="81" t="str">
        <f t="array" aca="1" ref="L14" ca="1">IFERROR(INDEX('⚙️ Alert Data'!$L$2:$L$2001,SMALL(IF('⚙️ Alert Data'!$A$2:$A$2001&lt;&gt;"",ROW('⚙️ Alert Data'!$A$2:$A$2001)),11)-1),"")</f>
        <v>Expires in 27 days</v>
      </c>
      <c r="M14" s="80" t="str">
        <f t="array" aca="1" ref="M14" ca="1">IFERROR(INDEX('⚙️ Alert Data'!$M$2:$M$2001,SMALL(IF('⚙️ Alert Data'!$A$2:$A$2001&lt;&gt;"",ROW('⚙️ Alert Data'!$A$2:$A$2001)),11)-1),"")</f>
        <v>A. Williams</v>
      </c>
    </row>
    <row r="15" spans="1:13" ht="15.75" customHeight="1" x14ac:dyDescent="0.2">
      <c r="A15" s="80" t="str">
        <f t="array" aca="1" ref="A15" ca="1">IFERROR(INDEX('⚙️ Alert Data'!$A$2:$A$2001,SMALL(IF('⚙️ Alert Data'!$A$2:$A$2001&lt;&gt;"",ROW('⚙️ Alert Data'!$A$2:$A$2001)),12)-1),"")</f>
        <v>W1006</v>
      </c>
      <c r="B15" s="81" t="str">
        <f t="array" aca="1" ref="B15" ca="1">IFERROR(INDEX('⚙️ Alert Data'!$B$2:$B$2001,SMALL(IF('⚙️ Alert Data'!$A$2:$A$2001&lt;&gt;"",ROW('⚙️ Alert Data'!$A$2:$A$2001)),12)-1),"")</f>
        <v>Green</v>
      </c>
      <c r="C15" s="81" t="str">
        <f t="array" aca="1" ref="C15" ca="1">IFERROR(INDEX('⚙️ Alert Data'!$C$2:$C$2001,SMALL(IF('⚙️ Alert Data'!$A$2:$A$2001&lt;&gt;"",ROW('⚙️ Alert Data'!$A$2:$A$2001)),12)-1),"")</f>
        <v>Nadia</v>
      </c>
      <c r="D15" s="80" t="str">
        <f t="array" aca="1" ref="D15" ca="1">IFERROR(INDEX('⚙️ Alert Data'!$D$2:$D$2001,SMALL(IF('⚙️ Alert Data'!$A$2:$A$2001&lt;&gt;"",ROW('⚙️ Alert Data'!$A$2:$A$2001)),12)-1),"")</f>
        <v>Subcontractor</v>
      </c>
      <c r="E15" s="81" t="str">
        <f t="array" aca="1" ref="E15" ca="1">IFERROR(INDEX('⚙️ Alert Data'!$E$2:$E$2001,SMALL(IF('⚙️ Alert Data'!$A$2:$A$2001&lt;&gt;"",ROW('⚙️ Alert Data'!$A$2:$A$2001)),12)-1),"")</f>
        <v>Environmental Coordinator</v>
      </c>
      <c r="F15" s="81" t="str">
        <f t="array" aca="1" ref="F15" ca="1">IFERROR(INDEX('⚙️ Alert Data'!$F$2:$F$2001,SMALL(IF('⚙️ Alert Data'!$A$2:$A$2001&lt;&gt;"",ROW('⚙️ Alert Data'!$A$2:$A$2001)),12)-1),"")</f>
        <v>HSEQ</v>
      </c>
      <c r="G15" s="80" t="str">
        <f t="array" aca="1" ref="G15" ca="1">IFERROR(INDEX('⚙️ Alert Data'!$G$2:$G$2001,SMALL(IF('⚙️ Alert Data'!$A$2:$A$2001&lt;&gt;"",ROW('⚙️ Alert Data'!$A$2:$A$2001)),12)-1),"")</f>
        <v>HS-001</v>
      </c>
      <c r="H15" s="81" t="str">
        <f t="array" aca="1" ref="H15" ca="1">IFERROR(INDEX('⚙️ Alert Data'!$H$2:$H$2001,SMALL(IF('⚙️ Alert Data'!$A$2:$A$2001&lt;&gt;"",ROW('⚙️ Alert Data'!$A$2:$A$2001)),12)-1),"")</f>
        <v>H&amp;S Induction</v>
      </c>
      <c r="I15" s="80" t="str">
        <f t="array" aca="1" ref="I15" ca="1">IFERROR(INDEX('⚙️ Alert Data'!$I$2:$I$2001,SMALL(IF('⚙️ Alert Data'!$A$2:$A$2001&lt;&gt;"",ROW('⚙️ Alert Data'!$A$2:$A$2001)),12)-1),"")</f>
        <v>14/07/2025</v>
      </c>
      <c r="J15" s="80" t="str">
        <f t="array" aca="1" ref="J15" ca="1">IFERROR(INDEX('⚙️ Alert Data'!$J$2:$J$2001,SMALL(IF('⚙️ Alert Data'!$A$2:$A$2001&lt;&gt;"",ROW('⚙️ Alert Data'!$A$2:$A$2001)),12)-1),"")</f>
        <v>14/07/2026</v>
      </c>
      <c r="K15" s="80" t="str">
        <f t="array" aca="1" ref="K15" ca="1">IFERROR(INDEX('⚙️ Alert Data'!$K$2:$K$2001,SMALL(IF('⚙️ Alert Data'!$A$2:$A$2001&lt;&gt;"",ROW('⚙️ Alert Data'!$A$2:$A$2001)),12)-1),"")</f>
        <v>EXPIRED</v>
      </c>
      <c r="L15" s="81" t="str">
        <f t="array" aca="1" ref="L15" ca="1">IFERROR(INDEX('⚙️ Alert Data'!$L$2:$L$2001,SMALL(IF('⚙️ Alert Data'!$A$2:$A$2001&lt;&gt;"",ROW('⚙️ Alert Data'!$A$2:$A$2001)),12)-1),"")</f>
        <v>Overdue by 35 days</v>
      </c>
      <c r="M15" s="80" t="str">
        <f t="array" aca="1" ref="M15" ca="1">IFERROR(INDEX('⚙️ Alert Data'!$M$2:$M$2001,SMALL(IF('⚙️ Alert Data'!$A$2:$A$2001&lt;&gt;"",ROW('⚙️ Alert Data'!$A$2:$A$2001)),12)-1),"")</f>
        <v>J. Henderson</v>
      </c>
    </row>
    <row r="16" spans="1:13" ht="15.75" customHeight="1" x14ac:dyDescent="0.2">
      <c r="A16" s="80" t="str">
        <f t="array" aca="1" ref="A16" ca="1">IFERROR(INDEX('⚙️ Alert Data'!$A$2:$A$2001,SMALL(IF('⚙️ Alert Data'!$A$2:$A$2001&lt;&gt;"",ROW('⚙️ Alert Data'!$A$2:$A$2001)),13)-1),"")</f>
        <v>W1006</v>
      </c>
      <c r="B16" s="81" t="str">
        <f t="array" aca="1" ref="B16" ca="1">IFERROR(INDEX('⚙️ Alert Data'!$B$2:$B$2001,SMALL(IF('⚙️ Alert Data'!$A$2:$A$2001&lt;&gt;"",ROW('⚙️ Alert Data'!$A$2:$A$2001)),13)-1),"")</f>
        <v>Green</v>
      </c>
      <c r="C16" s="81" t="str">
        <f t="array" aca="1" ref="C16" ca="1">IFERROR(INDEX('⚙️ Alert Data'!$C$2:$C$2001,SMALL(IF('⚙️ Alert Data'!$A$2:$A$2001&lt;&gt;"",ROW('⚙️ Alert Data'!$A$2:$A$2001)),13)-1),"")</f>
        <v>Nadia</v>
      </c>
      <c r="D16" s="80" t="str">
        <f t="array" aca="1" ref="D16" ca="1">IFERROR(INDEX('⚙️ Alert Data'!$D$2:$D$2001,SMALL(IF('⚙️ Alert Data'!$A$2:$A$2001&lt;&gt;"",ROW('⚙️ Alert Data'!$A$2:$A$2001)),13)-1),"")</f>
        <v>Subcontractor</v>
      </c>
      <c r="E16" s="81" t="str">
        <f t="array" aca="1" ref="E16" ca="1">IFERROR(INDEX('⚙️ Alert Data'!$E$2:$E$2001,SMALL(IF('⚙️ Alert Data'!$A$2:$A$2001&lt;&gt;"",ROW('⚙️ Alert Data'!$A$2:$A$2001)),13)-1),"")</f>
        <v>Environmental Coordinator</v>
      </c>
      <c r="F16" s="81" t="str">
        <f t="array" aca="1" ref="F16" ca="1">IFERROR(INDEX('⚙️ Alert Data'!$F$2:$F$2001,SMALL(IF('⚙️ Alert Data'!$A$2:$A$2001&lt;&gt;"",ROW('⚙️ Alert Data'!$A$2:$A$2001)),13)-1),"")</f>
        <v>HSEQ</v>
      </c>
      <c r="G16" s="80" t="str">
        <f t="array" aca="1" ref="G16" ca="1">IFERROR(INDEX('⚙️ Alert Data'!$G$2:$G$2001,SMALL(IF('⚙️ Alert Data'!$A$2:$A$2001&lt;&gt;"",ROW('⚙️ Alert Data'!$A$2:$A$2001)),13)-1),"")</f>
        <v>HS-004</v>
      </c>
      <c r="H16" s="81" t="str">
        <f t="array" aca="1" ref="H16" ca="1">IFERROR(INDEX('⚙️ Alert Data'!$H$2:$H$2001,SMALL(IF('⚙️ Alert Data'!$A$2:$A$2001&lt;&gt;"",ROW('⚙️ Alert Data'!$A$2:$A$2001)),13)-1),"")</f>
        <v>Manual Handling</v>
      </c>
      <c r="I16" s="80" t="str">
        <f t="array" aca="1" ref="I16" ca="1">IFERROR(INDEX('⚙️ Alert Data'!$I$2:$I$2001,SMALL(IF('⚙️ Alert Data'!$A$2:$A$2001&lt;&gt;"",ROW('⚙️ Alert Data'!$A$2:$A$2001)),13)-1),"")</f>
        <v>10/03/2025</v>
      </c>
      <c r="J16" s="80" t="str">
        <f t="array" aca="1" ref="J16" ca="1">IFERROR(INDEX('⚙️ Alert Data'!$J$2:$J$2001,SMALL(IF('⚙️ Alert Data'!$A$2:$A$2001&lt;&gt;"",ROW('⚙️ Alert Data'!$A$2:$A$2001)),13)-1),"")</f>
        <v>10/03/2026</v>
      </c>
      <c r="K16" s="80" t="str">
        <f t="array" aca="1" ref="K16" ca="1">IFERROR(INDEX('⚙️ Alert Data'!$K$2:$K$2001,SMALL(IF('⚙️ Alert Data'!$A$2:$A$2001&lt;&gt;"",ROW('⚙️ Alert Data'!$A$2:$A$2001)),13)-1),"")</f>
        <v>EXPIRED</v>
      </c>
      <c r="L16" s="81" t="str">
        <f t="array" aca="1" ref="L16" ca="1">IFERROR(INDEX('⚙️ Alert Data'!$L$2:$L$2001,SMALL(IF('⚙️ Alert Data'!$A$2:$A$2001&lt;&gt;"",ROW('⚙️ Alert Data'!$A$2:$A$2001)),13)-1),"")</f>
        <v>Overdue by 161 days</v>
      </c>
      <c r="M16" s="80" t="str">
        <f t="array" aca="1" ref="M16" ca="1">IFERROR(INDEX('⚙️ Alert Data'!$M$2:$M$2001,SMALL(IF('⚙️ Alert Data'!$A$2:$A$2001&lt;&gt;"",ROW('⚙️ Alert Data'!$A$2:$A$2001)),13)-1),"")</f>
        <v>J. Henderson</v>
      </c>
    </row>
    <row r="17" spans="1:13" ht="15.75" customHeight="1" x14ac:dyDescent="0.2">
      <c r="A17" s="80" t="str">
        <f t="array" aca="1" ref="A17" ca="1">IFERROR(INDEX('⚙️ Alert Data'!$A$2:$A$2001,SMALL(IF('⚙️ Alert Data'!$A$2:$A$2001&lt;&gt;"",ROW('⚙️ Alert Data'!$A$2:$A$2001)),14)-1),"")</f>
        <v>W1006</v>
      </c>
      <c r="B17" s="81" t="str">
        <f t="array" aca="1" ref="B17" ca="1">IFERROR(INDEX('⚙️ Alert Data'!$B$2:$B$2001,SMALL(IF('⚙️ Alert Data'!$A$2:$A$2001&lt;&gt;"",ROW('⚙️ Alert Data'!$A$2:$A$2001)),14)-1),"")</f>
        <v>Green</v>
      </c>
      <c r="C17" s="81" t="str">
        <f t="array" aca="1" ref="C17" ca="1">IFERROR(INDEX('⚙️ Alert Data'!$C$2:$C$2001,SMALL(IF('⚙️ Alert Data'!$A$2:$A$2001&lt;&gt;"",ROW('⚙️ Alert Data'!$A$2:$A$2001)),14)-1),"")</f>
        <v>Nadia</v>
      </c>
      <c r="D17" s="80" t="str">
        <f t="array" aca="1" ref="D17" ca="1">IFERROR(INDEX('⚙️ Alert Data'!$D$2:$D$2001,SMALL(IF('⚙️ Alert Data'!$A$2:$A$2001&lt;&gt;"",ROW('⚙️ Alert Data'!$A$2:$A$2001)),14)-1),"")</f>
        <v>Subcontractor</v>
      </c>
      <c r="E17" s="81" t="str">
        <f t="array" aca="1" ref="E17" ca="1">IFERROR(INDEX('⚙️ Alert Data'!$E$2:$E$2001,SMALL(IF('⚙️ Alert Data'!$A$2:$A$2001&lt;&gt;"",ROW('⚙️ Alert Data'!$A$2:$A$2001)),14)-1),"")</f>
        <v>Environmental Coordinator</v>
      </c>
      <c r="F17" s="81" t="str">
        <f t="array" aca="1" ref="F17" ca="1">IFERROR(INDEX('⚙️ Alert Data'!$F$2:$F$2001,SMALL(IF('⚙️ Alert Data'!$A$2:$A$2001&lt;&gt;"",ROW('⚙️ Alert Data'!$A$2:$A$2001)),14)-1),"")</f>
        <v>HSEQ</v>
      </c>
      <c r="G17" s="80" t="str">
        <f t="array" aca="1" ref="G17" ca="1">IFERROR(INDEX('⚙️ Alert Data'!$G$2:$G$2001,SMALL(IF('⚙️ Alert Data'!$A$2:$A$2001&lt;&gt;"",ROW('⚙️ Alert Data'!$A$2:$A$2001)),14)-1),"")</f>
        <v>HS-005</v>
      </c>
      <c r="H17" s="81" t="str">
        <f t="array" aca="1" ref="H17" ca="1">IFERROR(INDEX('⚙️ Alert Data'!$H$2:$H$2001,SMALL(IF('⚙️ Alert Data'!$A$2:$A$2001&lt;&gt;"",ROW('⚙️ Alert Data'!$A$2:$A$2001)),14)-1),"")</f>
        <v>First Aid (FAW)</v>
      </c>
      <c r="I17" s="80" t="str">
        <f t="array" aca="1" ref="I17" ca="1">IFERROR(INDEX('⚙️ Alert Data'!$I$2:$I$2001,SMALL(IF('⚙️ Alert Data'!$A$2:$A$2001&lt;&gt;"",ROW('⚙️ Alert Data'!$A$2:$A$2001)),14)-1),"")</f>
        <v>30/11/2024</v>
      </c>
      <c r="J17" s="80" t="str">
        <f t="array" aca="1" ref="J17" ca="1">IFERROR(INDEX('⚙️ Alert Data'!$J$2:$J$2001,SMALL(IF('⚙️ Alert Data'!$A$2:$A$2001&lt;&gt;"",ROW('⚙️ Alert Data'!$A$2:$A$2001)),14)-1),"")</f>
        <v>30/11/2025</v>
      </c>
      <c r="K17" s="80" t="str">
        <f t="array" aca="1" ref="K17" ca="1">IFERROR(INDEX('⚙️ Alert Data'!$K$2:$K$2001,SMALL(IF('⚙️ Alert Data'!$A$2:$A$2001&lt;&gt;"",ROW('⚙️ Alert Data'!$A$2:$A$2001)),14)-1),"")</f>
        <v>EXPIRED</v>
      </c>
      <c r="L17" s="81" t="str">
        <f t="array" aca="1" ref="L17" ca="1">IFERROR(INDEX('⚙️ Alert Data'!$L$2:$L$2001,SMALL(IF('⚙️ Alert Data'!$A$2:$A$2001&lt;&gt;"",ROW('⚙️ Alert Data'!$A$2:$A$2001)),14)-1),"")</f>
        <v>Overdue by 261 days</v>
      </c>
      <c r="M17" s="80" t="str">
        <f t="array" aca="1" ref="M17" ca="1">IFERROR(INDEX('⚙️ Alert Data'!$M$2:$M$2001,SMALL(IF('⚙️ Alert Data'!$A$2:$A$2001&lt;&gt;"",ROW('⚙️ Alert Data'!$A$2:$A$2001)),14)-1),"")</f>
        <v>J. Henderson</v>
      </c>
    </row>
    <row r="18" spans="1:13" ht="15.75" customHeight="1" x14ac:dyDescent="0.2">
      <c r="A18" s="80" t="str">
        <f t="array" aca="1" ref="A18" ca="1">IFERROR(INDEX('⚙️ Alert Data'!$A$2:$A$2001,SMALL(IF('⚙️ Alert Data'!$A$2:$A$2001&lt;&gt;"",ROW('⚙️ Alert Data'!$A$2:$A$2001)),15)-1),"")</f>
        <v>W1006</v>
      </c>
      <c r="B18" s="81" t="str">
        <f t="array" aca="1" ref="B18" ca="1">IFERROR(INDEX('⚙️ Alert Data'!$B$2:$B$2001,SMALL(IF('⚙️ Alert Data'!$A$2:$A$2001&lt;&gt;"",ROW('⚙️ Alert Data'!$A$2:$A$2001)),15)-1),"")</f>
        <v>Green</v>
      </c>
      <c r="C18" s="81" t="str">
        <f t="array" aca="1" ref="C18" ca="1">IFERROR(INDEX('⚙️ Alert Data'!$C$2:$C$2001,SMALL(IF('⚙️ Alert Data'!$A$2:$A$2001&lt;&gt;"",ROW('⚙️ Alert Data'!$A$2:$A$2001)),15)-1),"")</f>
        <v>Nadia</v>
      </c>
      <c r="D18" s="80" t="str">
        <f t="array" aca="1" ref="D18" ca="1">IFERROR(INDEX('⚙️ Alert Data'!$D$2:$D$2001,SMALL(IF('⚙️ Alert Data'!$A$2:$A$2001&lt;&gt;"",ROW('⚙️ Alert Data'!$A$2:$A$2001)),15)-1),"")</f>
        <v>Subcontractor</v>
      </c>
      <c r="E18" s="81" t="str">
        <f t="array" aca="1" ref="E18" ca="1">IFERROR(INDEX('⚙️ Alert Data'!$E$2:$E$2001,SMALL(IF('⚙️ Alert Data'!$A$2:$A$2001&lt;&gt;"",ROW('⚙️ Alert Data'!$A$2:$A$2001)),15)-1),"")</f>
        <v>Environmental Coordinator</v>
      </c>
      <c r="F18" s="81" t="str">
        <f t="array" aca="1" ref="F18" ca="1">IFERROR(INDEX('⚙️ Alert Data'!$F$2:$F$2001,SMALL(IF('⚙️ Alert Data'!$A$2:$A$2001&lt;&gt;"",ROW('⚙️ Alert Data'!$A$2:$A$2001)),15)-1),"")</f>
        <v>HSEQ</v>
      </c>
      <c r="G18" s="80" t="str">
        <f t="array" aca="1" ref="G18" ca="1">IFERROR(INDEX('⚙️ Alert Data'!$G$2:$G$2001,SMALL(IF('⚙️ Alert Data'!$A$2:$A$2001&lt;&gt;"",ROW('⚙️ Alert Data'!$A$2:$A$2001)),15)-1),"")</f>
        <v>IT-002</v>
      </c>
      <c r="H18" s="81" t="str">
        <f t="array" aca="1" ref="H18" ca="1">IFERROR(INDEX('⚙️ Alert Data'!$H$2:$H$2001,SMALL(IF('⚙️ Alert Data'!$A$2:$A$2001&lt;&gt;"",ROW('⚙️ Alert Data'!$A$2:$A$2001)),15)-1),"")</f>
        <v>GDPR Awareness</v>
      </c>
      <c r="I18" s="80" t="str">
        <f t="array" aca="1" ref="I18" ca="1">IFERROR(INDEX('⚙️ Alert Data'!$I$2:$I$2001,SMALL(IF('⚙️ Alert Data'!$A$2:$A$2001&lt;&gt;"",ROW('⚙️ Alert Data'!$A$2:$A$2001)),15)-1),"")</f>
        <v>14/09/2025</v>
      </c>
      <c r="J18" s="80" t="str">
        <f t="array" aca="1" ref="J18" ca="1">IFERROR(INDEX('⚙️ Alert Data'!$J$2:$J$2001,SMALL(IF('⚙️ Alert Data'!$A$2:$A$2001&lt;&gt;"",ROW('⚙️ Alert Data'!$A$2:$A$2001)),15)-1),"")</f>
        <v>14/09/2026</v>
      </c>
      <c r="K18" s="80" t="str">
        <f t="array" aca="1" ref="K18" ca="1">IFERROR(INDEX('⚙️ Alert Data'!$K$2:$K$2001,SMALL(IF('⚙️ Alert Data'!$A$2:$A$2001&lt;&gt;"",ROW('⚙️ Alert Data'!$A$2:$A$2001)),15)-1),"")</f>
        <v>EXPIRING</v>
      </c>
      <c r="L18" s="81" t="str">
        <f t="array" aca="1" ref="L18" ca="1">IFERROR(INDEX('⚙️ Alert Data'!$L$2:$L$2001,SMALL(IF('⚙️ Alert Data'!$A$2:$A$2001&lt;&gt;"",ROW('⚙️ Alert Data'!$A$2:$A$2001)),15)-1),"")</f>
        <v>Expires in 27 days</v>
      </c>
      <c r="M18" s="80" t="str">
        <f t="array" aca="1" ref="M18" ca="1">IFERROR(INDEX('⚙️ Alert Data'!$M$2:$M$2001,SMALL(IF('⚙️ Alert Data'!$A$2:$A$2001&lt;&gt;"",ROW('⚙️ Alert Data'!$A$2:$A$2001)),15)-1),"")</f>
        <v>J. Henderson</v>
      </c>
    </row>
    <row r="19" spans="1:13" ht="15.75" customHeight="1" x14ac:dyDescent="0.2">
      <c r="A19" s="80" t="str">
        <f t="array" aca="1" ref="A19" ca="1">IFERROR(INDEX('⚙️ Alert Data'!$A$2:$A$2001,SMALL(IF('⚙️ Alert Data'!$A$2:$A$2001&lt;&gt;"",ROW('⚙️ Alert Data'!$A$2:$A$2001)),16)-1),"")</f>
        <v>W1007</v>
      </c>
      <c r="B19" s="81" t="str">
        <f t="array" aca="1" ref="B19" ca="1">IFERROR(INDEX('⚙️ Alert Data'!$B$2:$B$2001,SMALL(IF('⚙️ Alert Data'!$A$2:$A$2001&lt;&gt;"",ROW('⚙️ Alert Data'!$A$2:$A$2001)),16)-1),"")</f>
        <v>Baker</v>
      </c>
      <c r="C19" s="81" t="str">
        <f t="array" aca="1" ref="C19" ca="1">IFERROR(INDEX('⚙️ Alert Data'!$C$2:$C$2001,SMALL(IF('⚙️ Alert Data'!$A$2:$A$2001&lt;&gt;"",ROW('⚙️ Alert Data'!$A$2:$A$2001)),16)-1),"")</f>
        <v>Tanya</v>
      </c>
      <c r="D19" s="80" t="str">
        <f t="array" aca="1" ref="D19" ca="1">IFERROR(INDEX('⚙️ Alert Data'!$D$2:$D$2001,SMALL(IF('⚙️ Alert Data'!$A$2:$A$2001&lt;&gt;"",ROW('⚙️ Alert Data'!$A$2:$A$2001)),16)-1),"")</f>
        <v>Subcontractor</v>
      </c>
      <c r="E19" s="81" t="str">
        <f t="array" aca="1" ref="E19" ca="1">IFERROR(INDEX('⚙️ Alert Data'!$E$2:$E$2001,SMALL(IF('⚙️ Alert Data'!$A$2:$A$2001&lt;&gt;"",ROW('⚙️ Alert Data'!$A$2:$A$2001)),16)-1),"")</f>
        <v>Electrical Technician</v>
      </c>
      <c r="F19" s="81" t="str">
        <f t="array" aca="1" ref="F19" ca="1">IFERROR(INDEX('⚙️ Alert Data'!$F$2:$F$2001,SMALL(IF('⚙️ Alert Data'!$A$2:$A$2001&lt;&gt;"",ROW('⚙️ Alert Data'!$A$2:$A$2001)),16)-1),"")</f>
        <v>Electrical</v>
      </c>
      <c r="G19" s="80" t="str">
        <f t="array" aca="1" ref="G19" ca="1">IFERROR(INDEX('⚙️ Alert Data'!$G$2:$G$2001,SMALL(IF('⚙️ Alert Data'!$A$2:$A$2001&lt;&gt;"",ROW('⚙️ Alert Data'!$A$2:$A$2001)),16)-1),"")</f>
        <v>HS-001</v>
      </c>
      <c r="H19" s="81" t="str">
        <f t="array" aca="1" ref="H19" ca="1">IFERROR(INDEX('⚙️ Alert Data'!$H$2:$H$2001,SMALL(IF('⚙️ Alert Data'!$A$2:$A$2001&lt;&gt;"",ROW('⚙️ Alert Data'!$A$2:$A$2001)),16)-1),"")</f>
        <v>H&amp;S Induction</v>
      </c>
      <c r="I19" s="80" t="str">
        <f t="array" aca="1" ref="I19" ca="1">IFERROR(INDEX('⚙️ Alert Data'!$I$2:$I$2001,SMALL(IF('⚙️ Alert Data'!$A$2:$A$2001&lt;&gt;"",ROW('⚙️ Alert Data'!$A$2:$A$2001)),16)-1),"")</f>
        <v>02/06/2025</v>
      </c>
      <c r="J19" s="80" t="str">
        <f t="array" aca="1" ref="J19" ca="1">IFERROR(INDEX('⚙️ Alert Data'!$J$2:$J$2001,SMALL(IF('⚙️ Alert Data'!$A$2:$A$2001&lt;&gt;"",ROW('⚙️ Alert Data'!$A$2:$A$2001)),16)-1),"")</f>
        <v>02/06/2026</v>
      </c>
      <c r="K19" s="80" t="str">
        <f t="array" aca="1" ref="K19" ca="1">IFERROR(INDEX('⚙️ Alert Data'!$K$2:$K$2001,SMALL(IF('⚙️ Alert Data'!$A$2:$A$2001&lt;&gt;"",ROW('⚙️ Alert Data'!$A$2:$A$2001)),16)-1),"")</f>
        <v>EXPIRED</v>
      </c>
      <c r="L19" s="81" t="str">
        <f t="array" aca="1" ref="L19" ca="1">IFERROR(INDEX('⚙️ Alert Data'!$L$2:$L$2001,SMALL(IF('⚙️ Alert Data'!$A$2:$A$2001&lt;&gt;"",ROW('⚙️ Alert Data'!$A$2:$A$2001)),16)-1),"")</f>
        <v>Overdue by 77 days</v>
      </c>
      <c r="M19" s="80" t="str">
        <f t="array" aca="1" ref="M19" ca="1">IFERROR(INDEX('⚙️ Alert Data'!$M$2:$M$2001,SMALL(IF('⚙️ Alert Data'!$A$2:$A$2001&lt;&gt;"",ROW('⚙️ Alert Data'!$A$2:$A$2001)),16)-1),"")</f>
        <v>R. O'Brien</v>
      </c>
    </row>
    <row r="20" spans="1:13" ht="15.75" customHeight="1" x14ac:dyDescent="0.2">
      <c r="A20" s="80" t="str">
        <f t="array" aca="1" ref="A20" ca="1">IFERROR(INDEX('⚙️ Alert Data'!$A$2:$A$2001,SMALL(IF('⚙️ Alert Data'!$A$2:$A$2001&lt;&gt;"",ROW('⚙️ Alert Data'!$A$2:$A$2001)),17)-1),"")</f>
        <v>W1007</v>
      </c>
      <c r="B20" s="81" t="str">
        <f t="array" aca="1" ref="B20" ca="1">IFERROR(INDEX('⚙️ Alert Data'!$B$2:$B$2001,SMALL(IF('⚙️ Alert Data'!$A$2:$A$2001&lt;&gt;"",ROW('⚙️ Alert Data'!$A$2:$A$2001)),17)-1),"")</f>
        <v>Baker</v>
      </c>
      <c r="C20" s="81" t="str">
        <f t="array" aca="1" ref="C20" ca="1">IFERROR(INDEX('⚙️ Alert Data'!$C$2:$C$2001,SMALL(IF('⚙️ Alert Data'!$A$2:$A$2001&lt;&gt;"",ROW('⚙️ Alert Data'!$A$2:$A$2001)),17)-1),"")</f>
        <v>Tanya</v>
      </c>
      <c r="D20" s="80" t="str">
        <f t="array" aca="1" ref="D20" ca="1">IFERROR(INDEX('⚙️ Alert Data'!$D$2:$D$2001,SMALL(IF('⚙️ Alert Data'!$A$2:$A$2001&lt;&gt;"",ROW('⚙️ Alert Data'!$A$2:$A$2001)),17)-1),"")</f>
        <v>Subcontractor</v>
      </c>
      <c r="E20" s="81" t="str">
        <f t="array" aca="1" ref="E20" ca="1">IFERROR(INDEX('⚙️ Alert Data'!$E$2:$E$2001,SMALL(IF('⚙️ Alert Data'!$A$2:$A$2001&lt;&gt;"",ROW('⚙️ Alert Data'!$A$2:$A$2001)),17)-1),"")</f>
        <v>Electrical Technician</v>
      </c>
      <c r="F20" s="81" t="str">
        <f t="array" aca="1" ref="F20" ca="1">IFERROR(INDEX('⚙️ Alert Data'!$F$2:$F$2001,SMALL(IF('⚙️ Alert Data'!$A$2:$A$2001&lt;&gt;"",ROW('⚙️ Alert Data'!$A$2:$A$2001)),17)-1),"")</f>
        <v>Electrical</v>
      </c>
      <c r="G20" s="80" t="str">
        <f t="array" aca="1" ref="G20" ca="1">IFERROR(INDEX('⚙️ Alert Data'!$G$2:$G$2001,SMALL(IF('⚙️ Alert Data'!$A$2:$A$2001&lt;&gt;"",ROW('⚙️ Alert Data'!$A$2:$A$2001)),17)-1),"")</f>
        <v>HS-002</v>
      </c>
      <c r="H20" s="81" t="str">
        <f t="array" aca="1" ref="H20" ca="1">IFERROR(INDEX('⚙️ Alert Data'!$H$2:$H$2001,SMALL(IF('⚙️ Alert Data'!$A$2:$A$2001&lt;&gt;"",ROW('⚙️ Alert Data'!$A$2:$A$2001)),17)-1),"")</f>
        <v>Working at Height</v>
      </c>
      <c r="I20" s="80" t="str">
        <f t="array" aca="1" ref="I20" ca="1">IFERROR(INDEX('⚙️ Alert Data'!$I$2:$I$2001,SMALL(IF('⚙️ Alert Data'!$A$2:$A$2001&lt;&gt;"",ROW('⚙️ Alert Data'!$A$2:$A$2001)),17)-1),"")</f>
        <v>31/05/2025</v>
      </c>
      <c r="J20" s="80" t="str">
        <f t="array" aca="1" ref="J20" ca="1">IFERROR(INDEX('⚙️ Alert Data'!$J$2:$J$2001,SMALL(IF('⚙️ Alert Data'!$A$2:$A$2001&lt;&gt;"",ROW('⚙️ Alert Data'!$A$2:$A$2001)),17)-1),"")</f>
        <v>31/05/2026</v>
      </c>
      <c r="K20" s="80" t="str">
        <f t="array" aca="1" ref="K20" ca="1">IFERROR(INDEX('⚙️ Alert Data'!$K$2:$K$2001,SMALL(IF('⚙️ Alert Data'!$A$2:$A$2001&lt;&gt;"",ROW('⚙️ Alert Data'!$A$2:$A$2001)),17)-1),"")</f>
        <v>EXPIRED</v>
      </c>
      <c r="L20" s="81" t="str">
        <f t="array" aca="1" ref="L20" ca="1">IFERROR(INDEX('⚙️ Alert Data'!$L$2:$L$2001,SMALL(IF('⚙️ Alert Data'!$A$2:$A$2001&lt;&gt;"",ROW('⚙️ Alert Data'!$A$2:$A$2001)),17)-1),"")</f>
        <v>Overdue by 79 days</v>
      </c>
      <c r="M20" s="80" t="str">
        <f t="array" aca="1" ref="M20" ca="1">IFERROR(INDEX('⚙️ Alert Data'!$M$2:$M$2001,SMALL(IF('⚙️ Alert Data'!$A$2:$A$2001&lt;&gt;"",ROW('⚙️ Alert Data'!$A$2:$A$2001)),17)-1),"")</f>
        <v>R. O'Brien</v>
      </c>
    </row>
    <row r="21" spans="1:13" ht="15.75" customHeight="1" x14ac:dyDescent="0.2">
      <c r="A21" s="80" t="str">
        <f t="array" aca="1" ref="A21" ca="1">IFERROR(INDEX('⚙️ Alert Data'!$A$2:$A$2001,SMALL(IF('⚙️ Alert Data'!$A$2:$A$2001&lt;&gt;"",ROW('⚙️ Alert Data'!$A$2:$A$2001)),18)-1),"")</f>
        <v>W1007</v>
      </c>
      <c r="B21" s="81" t="str">
        <f t="array" aca="1" ref="B21" ca="1">IFERROR(INDEX('⚙️ Alert Data'!$B$2:$B$2001,SMALL(IF('⚙️ Alert Data'!$A$2:$A$2001&lt;&gt;"",ROW('⚙️ Alert Data'!$A$2:$A$2001)),18)-1),"")</f>
        <v>Baker</v>
      </c>
      <c r="C21" s="81" t="str">
        <f t="array" aca="1" ref="C21" ca="1">IFERROR(INDEX('⚙️ Alert Data'!$C$2:$C$2001,SMALL(IF('⚙️ Alert Data'!$A$2:$A$2001&lt;&gt;"",ROW('⚙️ Alert Data'!$A$2:$A$2001)),18)-1),"")</f>
        <v>Tanya</v>
      </c>
      <c r="D21" s="80" t="str">
        <f t="array" aca="1" ref="D21" ca="1">IFERROR(INDEX('⚙️ Alert Data'!$D$2:$D$2001,SMALL(IF('⚙️ Alert Data'!$A$2:$A$2001&lt;&gt;"",ROW('⚙️ Alert Data'!$A$2:$A$2001)),18)-1),"")</f>
        <v>Subcontractor</v>
      </c>
      <c r="E21" s="81" t="str">
        <f t="array" aca="1" ref="E21" ca="1">IFERROR(INDEX('⚙️ Alert Data'!$E$2:$E$2001,SMALL(IF('⚙️ Alert Data'!$A$2:$A$2001&lt;&gt;"",ROW('⚙️ Alert Data'!$A$2:$A$2001)),18)-1),"")</f>
        <v>Electrical Technician</v>
      </c>
      <c r="F21" s="81" t="str">
        <f t="array" aca="1" ref="F21" ca="1">IFERROR(INDEX('⚙️ Alert Data'!$F$2:$F$2001,SMALL(IF('⚙️ Alert Data'!$A$2:$A$2001&lt;&gt;"",ROW('⚙️ Alert Data'!$A$2:$A$2001)),18)-1),"")</f>
        <v>Electrical</v>
      </c>
      <c r="G21" s="80" t="str">
        <f t="array" aca="1" ref="G21" ca="1">IFERROR(INDEX('⚙️ Alert Data'!$G$2:$G$2001,SMALL(IF('⚙️ Alert Data'!$A$2:$A$2001&lt;&gt;"",ROW('⚙️ Alert Data'!$A$2:$A$2001)),18)-1),"")</f>
        <v>HS-004</v>
      </c>
      <c r="H21" s="81" t="str">
        <f t="array" aca="1" ref="H21" ca="1">IFERROR(INDEX('⚙️ Alert Data'!$H$2:$H$2001,SMALL(IF('⚙️ Alert Data'!$A$2:$A$2001&lt;&gt;"",ROW('⚙️ Alert Data'!$A$2:$A$2001)),18)-1),"")</f>
        <v>Manual Handling</v>
      </c>
      <c r="I21" s="80" t="str">
        <f t="array" aca="1" ref="I21" ca="1">IFERROR(INDEX('⚙️ Alert Data'!$I$2:$I$2001,SMALL(IF('⚙️ Alert Data'!$A$2:$A$2001&lt;&gt;"",ROW('⚙️ Alert Data'!$A$2:$A$2001)),18)-1),"")</f>
        <v>14/07/2023</v>
      </c>
      <c r="J21" s="80" t="str">
        <f t="array" aca="1" ref="J21" ca="1">IFERROR(INDEX('⚙️ Alert Data'!$J$2:$J$2001,SMALL(IF('⚙️ Alert Data'!$A$2:$A$2001&lt;&gt;"",ROW('⚙️ Alert Data'!$A$2:$A$2001)),18)-1),"")</f>
        <v>13/07/2024</v>
      </c>
      <c r="K21" s="80" t="str">
        <f t="array" aca="1" ref="K21" ca="1">IFERROR(INDEX('⚙️ Alert Data'!$K$2:$K$2001,SMALL(IF('⚙️ Alert Data'!$A$2:$A$2001&lt;&gt;"",ROW('⚙️ Alert Data'!$A$2:$A$2001)),18)-1),"")</f>
        <v>EXPIRED</v>
      </c>
      <c r="L21" s="81" t="str">
        <f t="array" aca="1" ref="L21" ca="1">IFERROR(INDEX('⚙️ Alert Data'!$L$2:$L$2001,SMALL(IF('⚙️ Alert Data'!$A$2:$A$2001&lt;&gt;"",ROW('⚙️ Alert Data'!$A$2:$A$2001)),18)-1),"")</f>
        <v>Overdue by 766 days</v>
      </c>
      <c r="M21" s="80" t="str">
        <f t="array" aca="1" ref="M21" ca="1">IFERROR(INDEX('⚙️ Alert Data'!$M$2:$M$2001,SMALL(IF('⚙️ Alert Data'!$A$2:$A$2001&lt;&gt;"",ROW('⚙️ Alert Data'!$A$2:$A$2001)),18)-1),"")</f>
        <v>R. O'Brien</v>
      </c>
    </row>
    <row r="22" spans="1:13" ht="15.75" customHeight="1" x14ac:dyDescent="0.2">
      <c r="A22" s="80" t="str">
        <f t="array" aca="1" ref="A22" ca="1">IFERROR(INDEX('⚙️ Alert Data'!$A$2:$A$2001,SMALL(IF('⚙️ Alert Data'!$A$2:$A$2001&lt;&gt;"",ROW('⚙️ Alert Data'!$A$2:$A$2001)),19)-1),"")</f>
        <v>W1007</v>
      </c>
      <c r="B22" s="81" t="str">
        <f t="array" aca="1" ref="B22" ca="1">IFERROR(INDEX('⚙️ Alert Data'!$B$2:$B$2001,SMALL(IF('⚙️ Alert Data'!$A$2:$A$2001&lt;&gt;"",ROW('⚙️ Alert Data'!$A$2:$A$2001)),19)-1),"")</f>
        <v>Baker</v>
      </c>
      <c r="C22" s="81" t="str">
        <f t="array" aca="1" ref="C22" ca="1">IFERROR(INDEX('⚙️ Alert Data'!$C$2:$C$2001,SMALL(IF('⚙️ Alert Data'!$A$2:$A$2001&lt;&gt;"",ROW('⚙️ Alert Data'!$A$2:$A$2001)),19)-1),"")</f>
        <v>Tanya</v>
      </c>
      <c r="D22" s="80" t="str">
        <f t="array" aca="1" ref="D22" ca="1">IFERROR(INDEX('⚙️ Alert Data'!$D$2:$D$2001,SMALL(IF('⚙️ Alert Data'!$A$2:$A$2001&lt;&gt;"",ROW('⚙️ Alert Data'!$A$2:$A$2001)),19)-1),"")</f>
        <v>Subcontractor</v>
      </c>
      <c r="E22" s="81" t="str">
        <f t="array" aca="1" ref="E22" ca="1">IFERROR(INDEX('⚙️ Alert Data'!$E$2:$E$2001,SMALL(IF('⚙️ Alert Data'!$A$2:$A$2001&lt;&gt;"",ROW('⚙️ Alert Data'!$A$2:$A$2001)),19)-1),"")</f>
        <v>Electrical Technician</v>
      </c>
      <c r="F22" s="81" t="str">
        <f t="array" aca="1" ref="F22" ca="1">IFERROR(INDEX('⚙️ Alert Data'!$F$2:$F$2001,SMALL(IF('⚙️ Alert Data'!$A$2:$A$2001&lt;&gt;"",ROW('⚙️ Alert Data'!$A$2:$A$2001)),19)-1),"")</f>
        <v>Electrical</v>
      </c>
      <c r="G22" s="80" t="str">
        <f t="array" aca="1" ref="G22" ca="1">IFERROR(INDEX('⚙️ Alert Data'!$G$2:$G$2001,SMALL(IF('⚙️ Alert Data'!$A$2:$A$2001&lt;&gt;"",ROW('⚙️ Alert Data'!$A$2:$A$2001)),19)-1),"")</f>
        <v>HS-005</v>
      </c>
      <c r="H22" s="81" t="str">
        <f t="array" aca="1" ref="H22" ca="1">IFERROR(INDEX('⚙️ Alert Data'!$H$2:$H$2001,SMALL(IF('⚙️ Alert Data'!$A$2:$A$2001&lt;&gt;"",ROW('⚙️ Alert Data'!$A$2:$A$2001)),19)-1),"")</f>
        <v>First Aid (FAW)</v>
      </c>
      <c r="I22" s="80" t="str">
        <f t="array" aca="1" ref="I22" ca="1">IFERROR(INDEX('⚙️ Alert Data'!$I$2:$I$2001,SMALL(IF('⚙️ Alert Data'!$A$2:$A$2001&lt;&gt;"",ROW('⚙️ Alert Data'!$A$2:$A$2001)),19)-1),"")</f>
        <v>14/09/2024</v>
      </c>
      <c r="J22" s="80" t="str">
        <f t="array" aca="1" ref="J22" ca="1">IFERROR(INDEX('⚙️ Alert Data'!$J$2:$J$2001,SMALL(IF('⚙️ Alert Data'!$A$2:$A$2001&lt;&gt;"",ROW('⚙️ Alert Data'!$A$2:$A$2001)),19)-1),"")</f>
        <v>14/09/2025</v>
      </c>
      <c r="K22" s="80" t="str">
        <f t="array" aca="1" ref="K22" ca="1">IFERROR(INDEX('⚙️ Alert Data'!$K$2:$K$2001,SMALL(IF('⚙️ Alert Data'!$A$2:$A$2001&lt;&gt;"",ROW('⚙️ Alert Data'!$A$2:$A$2001)),19)-1),"")</f>
        <v>EXPIRED</v>
      </c>
      <c r="L22" s="81" t="str">
        <f t="array" aca="1" ref="L22" ca="1">IFERROR(INDEX('⚙️ Alert Data'!$L$2:$L$2001,SMALL(IF('⚙️ Alert Data'!$A$2:$A$2001&lt;&gt;"",ROW('⚙️ Alert Data'!$A$2:$A$2001)),19)-1),"")</f>
        <v>Overdue by 338 days</v>
      </c>
      <c r="M22" s="80" t="str">
        <f t="array" aca="1" ref="M22" ca="1">IFERROR(INDEX('⚙️ Alert Data'!$M$2:$M$2001,SMALL(IF('⚙️ Alert Data'!$A$2:$A$2001&lt;&gt;"",ROW('⚙️ Alert Data'!$A$2:$A$2001)),19)-1),"")</f>
        <v>R. O'Brien</v>
      </c>
    </row>
    <row r="23" spans="1:13" ht="15.75" customHeight="1" x14ac:dyDescent="0.2">
      <c r="A23" s="80" t="str">
        <f t="array" aca="1" ref="A23" ca="1">IFERROR(INDEX('⚙️ Alert Data'!$A$2:$A$2001,SMALL(IF('⚙️ Alert Data'!$A$2:$A$2001&lt;&gt;"",ROW('⚙️ Alert Data'!$A$2:$A$2001)),20)-1),"")</f>
        <v>W1007</v>
      </c>
      <c r="B23" s="81" t="str">
        <f t="array" aca="1" ref="B23" ca="1">IFERROR(INDEX('⚙️ Alert Data'!$B$2:$B$2001,SMALL(IF('⚙️ Alert Data'!$A$2:$A$2001&lt;&gt;"",ROW('⚙️ Alert Data'!$A$2:$A$2001)),20)-1),"")</f>
        <v>Baker</v>
      </c>
      <c r="C23" s="81" t="str">
        <f t="array" aca="1" ref="C23" ca="1">IFERROR(INDEX('⚙️ Alert Data'!$C$2:$C$2001,SMALL(IF('⚙️ Alert Data'!$A$2:$A$2001&lt;&gt;"",ROW('⚙️ Alert Data'!$A$2:$A$2001)),20)-1),"")</f>
        <v>Tanya</v>
      </c>
      <c r="D23" s="80" t="str">
        <f t="array" aca="1" ref="D23" ca="1">IFERROR(INDEX('⚙️ Alert Data'!$D$2:$D$2001,SMALL(IF('⚙️ Alert Data'!$A$2:$A$2001&lt;&gt;"",ROW('⚙️ Alert Data'!$A$2:$A$2001)),20)-1),"")</f>
        <v>Subcontractor</v>
      </c>
      <c r="E23" s="81" t="str">
        <f t="array" aca="1" ref="E23" ca="1">IFERROR(INDEX('⚙️ Alert Data'!$E$2:$E$2001,SMALL(IF('⚙️ Alert Data'!$A$2:$A$2001&lt;&gt;"",ROW('⚙️ Alert Data'!$A$2:$A$2001)),20)-1),"")</f>
        <v>Electrical Technician</v>
      </c>
      <c r="F23" s="81" t="str">
        <f t="array" aca="1" ref="F23" ca="1">IFERROR(INDEX('⚙️ Alert Data'!$F$2:$F$2001,SMALL(IF('⚙️ Alert Data'!$A$2:$A$2001&lt;&gt;"",ROW('⚙️ Alert Data'!$A$2:$A$2001)),20)-1),"")</f>
        <v>Electrical</v>
      </c>
      <c r="G23" s="80" t="str">
        <f t="array" aca="1" ref="G23" ca="1">IFERROR(INDEX('⚙️ Alert Data'!$G$2:$G$2001,SMALL(IF('⚙️ Alert Data'!$A$2:$A$2001&lt;&gt;"",ROW('⚙️ Alert Data'!$A$2:$A$2001)),20)-1),"")</f>
        <v>EL-002</v>
      </c>
      <c r="H23" s="81" t="str">
        <f t="array" aca="1" ref="H23" ca="1">IFERROR(INDEX('⚙️ Alert Data'!$H$2:$H$2001,SMALL(IF('⚙️ Alert Data'!$A$2:$A$2001&lt;&gt;"",ROW('⚙️ Alert Data'!$A$2:$A$2001)),20)-1),"")</f>
        <v>18th Edition</v>
      </c>
      <c r="I23" s="80" t="str">
        <f t="array" aca="1" ref="I23" ca="1">IFERROR(INDEX('⚙️ Alert Data'!$I$2:$I$2001,SMALL(IF('⚙️ Alert Data'!$A$2:$A$2001&lt;&gt;"",ROW('⚙️ Alert Data'!$A$2:$A$2001)),20)-1),"")</f>
        <v>20/07/2022</v>
      </c>
      <c r="J23" s="80" t="str">
        <f t="array" aca="1" ref="J23" ca="1">IFERROR(INDEX('⚙️ Alert Data'!$J$2:$J$2001,SMALL(IF('⚙️ Alert Data'!$A$2:$A$2001&lt;&gt;"",ROW('⚙️ Alert Data'!$A$2:$A$2001)),20)-1),"")</f>
        <v>20/07/2023</v>
      </c>
      <c r="K23" s="80" t="str">
        <f t="array" aca="1" ref="K23" ca="1">IFERROR(INDEX('⚙️ Alert Data'!$K$2:$K$2001,SMALL(IF('⚙️ Alert Data'!$A$2:$A$2001&lt;&gt;"",ROW('⚙️ Alert Data'!$A$2:$A$2001)),20)-1),"")</f>
        <v>EXPIRED</v>
      </c>
      <c r="L23" s="81" t="str">
        <f t="array" aca="1" ref="L23" ca="1">IFERROR(INDEX('⚙️ Alert Data'!$L$2:$L$2001,SMALL(IF('⚙️ Alert Data'!$A$2:$A$2001&lt;&gt;"",ROW('⚙️ Alert Data'!$A$2:$A$2001)),20)-1),"")</f>
        <v>Overdue by 1125 days</v>
      </c>
      <c r="M23" s="80" t="str">
        <f t="array" aca="1" ref="M23" ca="1">IFERROR(INDEX('⚙️ Alert Data'!$M$2:$M$2001,SMALL(IF('⚙️ Alert Data'!$A$2:$A$2001&lt;&gt;"",ROW('⚙️ Alert Data'!$A$2:$A$2001)),20)-1),"")</f>
        <v>R. O'Brien</v>
      </c>
    </row>
    <row r="24" spans="1:13" ht="15.75" customHeight="1" x14ac:dyDescent="0.2">
      <c r="A24" s="80" t="str">
        <f t="array" aca="1" ref="A24" ca="1">IFERROR(INDEX('⚙️ Alert Data'!$A$2:$A$2001,SMALL(IF('⚙️ Alert Data'!$A$2:$A$2001&lt;&gt;"",ROW('⚙️ Alert Data'!$A$2:$A$2001)),21)-1),"")</f>
        <v>W1007</v>
      </c>
      <c r="B24" s="81" t="str">
        <f t="array" aca="1" ref="B24" ca="1">IFERROR(INDEX('⚙️ Alert Data'!$B$2:$B$2001,SMALL(IF('⚙️ Alert Data'!$A$2:$A$2001&lt;&gt;"",ROW('⚙️ Alert Data'!$A$2:$A$2001)),21)-1),"")</f>
        <v>Baker</v>
      </c>
      <c r="C24" s="81" t="str">
        <f t="array" aca="1" ref="C24" ca="1">IFERROR(INDEX('⚙️ Alert Data'!$C$2:$C$2001,SMALL(IF('⚙️ Alert Data'!$A$2:$A$2001&lt;&gt;"",ROW('⚙️ Alert Data'!$A$2:$A$2001)),21)-1),"")</f>
        <v>Tanya</v>
      </c>
      <c r="D24" s="80" t="str">
        <f t="array" aca="1" ref="D24" ca="1">IFERROR(INDEX('⚙️ Alert Data'!$D$2:$D$2001,SMALL(IF('⚙️ Alert Data'!$A$2:$A$2001&lt;&gt;"",ROW('⚙️ Alert Data'!$A$2:$A$2001)),21)-1),"")</f>
        <v>Subcontractor</v>
      </c>
      <c r="E24" s="81" t="str">
        <f t="array" aca="1" ref="E24" ca="1">IFERROR(INDEX('⚙️ Alert Data'!$E$2:$E$2001,SMALL(IF('⚙️ Alert Data'!$A$2:$A$2001&lt;&gt;"",ROW('⚙️ Alert Data'!$A$2:$A$2001)),21)-1),"")</f>
        <v>Electrical Technician</v>
      </c>
      <c r="F24" s="81" t="str">
        <f t="array" aca="1" ref="F24" ca="1">IFERROR(INDEX('⚙️ Alert Data'!$F$2:$F$2001,SMALL(IF('⚙️ Alert Data'!$A$2:$A$2001&lt;&gt;"",ROW('⚙️ Alert Data'!$A$2:$A$2001)),21)-1),"")</f>
        <v>Electrical</v>
      </c>
      <c r="G24" s="80" t="str">
        <f t="array" aca="1" ref="G24" ca="1">IFERROR(INDEX('⚙️ Alert Data'!$G$2:$G$2001,SMALL(IF('⚙️ Alert Data'!$A$2:$A$2001&lt;&gt;"",ROW('⚙️ Alert Data'!$A$2:$A$2001)),21)-1),"")</f>
        <v>EL-004</v>
      </c>
      <c r="H24" s="81" t="str">
        <f t="array" aca="1" ref="H24" ca="1">IFERROR(INDEX('⚙️ Alert Data'!$H$2:$H$2001,SMALL(IF('⚙️ Alert Data'!$A$2:$A$2001&lt;&gt;"",ROW('⚙️ Alert Data'!$A$2:$A$2001)),21)-1),"")</f>
        <v>LV Switching</v>
      </c>
      <c r="I24" s="80" t="str">
        <f t="array" aca="1" ref="I24" ca="1">IFERROR(INDEX('⚙️ Alert Data'!$I$2:$I$2001,SMALL(IF('⚙️ Alert Data'!$A$2:$A$2001&lt;&gt;"",ROW('⚙️ Alert Data'!$A$2:$A$2001)),21)-1),"")</f>
        <v>13/09/2024</v>
      </c>
      <c r="J24" s="80" t="str">
        <f t="array" aca="1" ref="J24" ca="1">IFERROR(INDEX('⚙️ Alert Data'!$J$2:$J$2001,SMALL(IF('⚙️ Alert Data'!$A$2:$A$2001&lt;&gt;"",ROW('⚙️ Alert Data'!$A$2:$A$2001)),21)-1),"")</f>
        <v>13/09/2025</v>
      </c>
      <c r="K24" s="80" t="str">
        <f t="array" aca="1" ref="K24" ca="1">IFERROR(INDEX('⚙️ Alert Data'!$K$2:$K$2001,SMALL(IF('⚙️ Alert Data'!$A$2:$A$2001&lt;&gt;"",ROW('⚙️ Alert Data'!$A$2:$A$2001)),21)-1),"")</f>
        <v>EXPIRED</v>
      </c>
      <c r="L24" s="81" t="str">
        <f t="array" aca="1" ref="L24" ca="1">IFERROR(INDEX('⚙️ Alert Data'!$L$2:$L$2001,SMALL(IF('⚙️ Alert Data'!$A$2:$A$2001&lt;&gt;"",ROW('⚙️ Alert Data'!$A$2:$A$2001)),21)-1),"")</f>
        <v>Overdue by 339 days</v>
      </c>
      <c r="M24" s="80" t="str">
        <f t="array" aca="1" ref="M24" ca="1">IFERROR(INDEX('⚙️ Alert Data'!$M$2:$M$2001,SMALL(IF('⚙️ Alert Data'!$A$2:$A$2001&lt;&gt;"",ROW('⚙️ Alert Data'!$A$2:$A$2001)),21)-1),"")</f>
        <v>R. O'Brien</v>
      </c>
    </row>
    <row r="25" spans="1:13" ht="15.75" customHeight="1" x14ac:dyDescent="0.2">
      <c r="A25" s="80" t="str">
        <f t="array" aca="1" ref="A25" ca="1">IFERROR(INDEX('⚙️ Alert Data'!$A$2:$A$2001,SMALL(IF('⚙️ Alert Data'!$A$2:$A$2001&lt;&gt;"",ROW('⚙️ Alert Data'!$A$2:$A$2001)),22)-1),"")</f>
        <v>W1008</v>
      </c>
      <c r="B25" s="81" t="str">
        <f t="array" aca="1" ref="B25" ca="1">IFERROR(INDEX('⚙️ Alert Data'!$B$2:$B$2001,SMALL(IF('⚙️ Alert Data'!$A$2:$A$2001&lt;&gt;"",ROW('⚙️ Alert Data'!$A$2:$A$2001)),22)-1),"")</f>
        <v>Turner</v>
      </c>
      <c r="C25" s="81" t="str">
        <f t="array" aca="1" ref="C25" ca="1">IFERROR(INDEX('⚙️ Alert Data'!$C$2:$C$2001,SMALL(IF('⚙️ Alert Data'!$A$2:$A$2001&lt;&gt;"",ROW('⚙️ Alert Data'!$A$2:$A$2001)),22)-1),"")</f>
        <v>David</v>
      </c>
      <c r="D25" s="80" t="str">
        <f t="array" aca="1" ref="D25" ca="1">IFERROR(INDEX('⚙️ Alert Data'!$D$2:$D$2001,SMALL(IF('⚙️ Alert Data'!$A$2:$A$2001&lt;&gt;"",ROW('⚙️ Alert Data'!$A$2:$A$2001)),22)-1),"")</f>
        <v>Employee</v>
      </c>
      <c r="E25" s="81" t="str">
        <f t="array" aca="1" ref="E25" ca="1">IFERROR(INDEX('⚙️ Alert Data'!$E$2:$E$2001,SMALL(IF('⚙️ Alert Data'!$A$2:$A$2001&lt;&gt;"",ROW('⚙️ Alert Data'!$A$2:$A$2001)),22)-1),"")</f>
        <v>Dispatch Coordinator</v>
      </c>
      <c r="F25" s="81" t="str">
        <f t="array" aca="1" ref="F25" ca="1">IFERROR(INDEX('⚙️ Alert Data'!$F$2:$F$2001,SMALL(IF('⚙️ Alert Data'!$A$2:$A$2001&lt;&gt;"",ROW('⚙️ Alert Data'!$A$2:$A$2001)),22)-1),"")</f>
        <v>Control Room</v>
      </c>
      <c r="G25" s="80" t="str">
        <f t="array" aca="1" ref="G25" ca="1">IFERROR(INDEX('⚙️ Alert Data'!$G$2:$G$2001,SMALL(IF('⚙️ Alert Data'!$A$2:$A$2001&lt;&gt;"",ROW('⚙️ Alert Data'!$A$2:$A$2001)),22)-1),"")</f>
        <v>HS-005</v>
      </c>
      <c r="H25" s="81" t="str">
        <f t="array" aca="1" ref="H25" ca="1">IFERROR(INDEX('⚙️ Alert Data'!$H$2:$H$2001,SMALL(IF('⚙️ Alert Data'!$A$2:$A$2001&lt;&gt;"",ROW('⚙️ Alert Data'!$A$2:$A$2001)),22)-1),"")</f>
        <v>First Aid (FAW)</v>
      </c>
      <c r="I25" s="80" t="str">
        <f t="array" aca="1" ref="I25" ca="1">IFERROR(INDEX('⚙️ Alert Data'!$I$2:$I$2001,SMALL(IF('⚙️ Alert Data'!$A$2:$A$2001&lt;&gt;"",ROW('⚙️ Alert Data'!$A$2:$A$2001)),22)-1),"")</f>
        <v>04/02/2025</v>
      </c>
      <c r="J25" s="80" t="str">
        <f t="array" aca="1" ref="J25" ca="1">IFERROR(INDEX('⚙️ Alert Data'!$J$2:$J$2001,SMALL(IF('⚙️ Alert Data'!$A$2:$A$2001&lt;&gt;"",ROW('⚙️ Alert Data'!$A$2:$A$2001)),22)-1),"")</f>
        <v>04/02/2026</v>
      </c>
      <c r="K25" s="80" t="str">
        <f t="array" aca="1" ref="K25" ca="1">IFERROR(INDEX('⚙️ Alert Data'!$K$2:$K$2001,SMALL(IF('⚙️ Alert Data'!$A$2:$A$2001&lt;&gt;"",ROW('⚙️ Alert Data'!$A$2:$A$2001)),22)-1),"")</f>
        <v>EXPIRED</v>
      </c>
      <c r="L25" s="81" t="str">
        <f t="array" aca="1" ref="L25" ca="1">IFERROR(INDEX('⚙️ Alert Data'!$L$2:$L$2001,SMALL(IF('⚙️ Alert Data'!$A$2:$A$2001&lt;&gt;"",ROW('⚙️ Alert Data'!$A$2:$A$2001)),22)-1),"")</f>
        <v>Overdue by 195 days</v>
      </c>
      <c r="M25" s="80" t="str">
        <f t="array" aca="1" ref="M25" ca="1">IFERROR(INDEX('⚙️ Alert Data'!$M$2:$M$2001,SMALL(IF('⚙️ Alert Data'!$A$2:$A$2001&lt;&gt;"",ROW('⚙️ Alert Data'!$A$2:$A$2001)),22)-1),"")</f>
        <v>J. Henderson</v>
      </c>
    </row>
    <row r="26" spans="1:13" ht="15.75" customHeight="1" x14ac:dyDescent="0.2">
      <c r="A26" s="80" t="str">
        <f t="array" aca="1" ref="A26" ca="1">IFERROR(INDEX('⚙️ Alert Data'!$A$2:$A$2001,SMALL(IF('⚙️ Alert Data'!$A$2:$A$2001&lt;&gt;"",ROW('⚙️ Alert Data'!$A$2:$A$2001)),23)-1),"")</f>
        <v>W1008</v>
      </c>
      <c r="B26" s="81" t="str">
        <f t="array" aca="1" ref="B26" ca="1">IFERROR(INDEX('⚙️ Alert Data'!$B$2:$B$2001,SMALL(IF('⚙️ Alert Data'!$A$2:$A$2001&lt;&gt;"",ROW('⚙️ Alert Data'!$A$2:$A$2001)),23)-1),"")</f>
        <v>Turner</v>
      </c>
      <c r="C26" s="81" t="str">
        <f t="array" aca="1" ref="C26" ca="1">IFERROR(INDEX('⚙️ Alert Data'!$C$2:$C$2001,SMALL(IF('⚙️ Alert Data'!$A$2:$A$2001&lt;&gt;"",ROW('⚙️ Alert Data'!$A$2:$A$2001)),23)-1),"")</f>
        <v>David</v>
      </c>
      <c r="D26" s="80" t="str">
        <f t="array" aca="1" ref="D26" ca="1">IFERROR(INDEX('⚙️ Alert Data'!$D$2:$D$2001,SMALL(IF('⚙️ Alert Data'!$A$2:$A$2001&lt;&gt;"",ROW('⚙️ Alert Data'!$A$2:$A$2001)),23)-1),"")</f>
        <v>Employee</v>
      </c>
      <c r="E26" s="81" t="str">
        <f t="array" aca="1" ref="E26" ca="1">IFERROR(INDEX('⚙️ Alert Data'!$E$2:$E$2001,SMALL(IF('⚙️ Alert Data'!$A$2:$A$2001&lt;&gt;"",ROW('⚙️ Alert Data'!$A$2:$A$2001)),23)-1),"")</f>
        <v>Dispatch Coordinator</v>
      </c>
      <c r="F26" s="81" t="str">
        <f t="array" aca="1" ref="F26" ca="1">IFERROR(INDEX('⚙️ Alert Data'!$F$2:$F$2001,SMALL(IF('⚙️ Alert Data'!$A$2:$A$2001&lt;&gt;"",ROW('⚙️ Alert Data'!$A$2:$A$2001)),23)-1),"")</f>
        <v>Control Room</v>
      </c>
      <c r="G26" s="80" t="str">
        <f t="array" aca="1" ref="G26" ca="1">IFERROR(INDEX('⚙️ Alert Data'!$G$2:$G$2001,SMALL(IF('⚙️ Alert Data'!$A$2:$A$2001&lt;&gt;"",ROW('⚙️ Alert Data'!$A$2:$A$2001)),23)-1),"")</f>
        <v>IT-002</v>
      </c>
      <c r="H26" s="81" t="str">
        <f t="array" aca="1" ref="H26" ca="1">IFERROR(INDEX('⚙️ Alert Data'!$H$2:$H$2001,SMALL(IF('⚙️ Alert Data'!$A$2:$A$2001&lt;&gt;"",ROW('⚙️ Alert Data'!$A$2:$A$2001)),23)-1),"")</f>
        <v>GDPR Awareness</v>
      </c>
      <c r="I26" s="80" t="str">
        <f t="array" aca="1" ref="I26" ca="1">IFERROR(INDEX('⚙️ Alert Data'!$I$2:$I$2001,SMALL(IF('⚙️ Alert Data'!$A$2:$A$2001&lt;&gt;"",ROW('⚙️ Alert Data'!$A$2:$A$2001)),23)-1),"")</f>
        <v>18/08/2025</v>
      </c>
      <c r="J26" s="80" t="str">
        <f t="array" aca="1" ref="J26" ca="1">IFERROR(INDEX('⚙️ Alert Data'!$J$2:$J$2001,SMALL(IF('⚙️ Alert Data'!$A$2:$A$2001&lt;&gt;"",ROW('⚙️ Alert Data'!$A$2:$A$2001)),23)-1),"")</f>
        <v>18/08/2026</v>
      </c>
      <c r="K26" s="80" t="str">
        <f t="array" aca="1" ref="K26" ca="1">IFERROR(INDEX('⚙️ Alert Data'!$K$2:$K$2001,SMALL(IF('⚙️ Alert Data'!$A$2:$A$2001&lt;&gt;"",ROW('⚙️ Alert Data'!$A$2:$A$2001)),23)-1),"")</f>
        <v>EXPIRING</v>
      </c>
      <c r="L26" s="81" t="str">
        <f t="array" aca="1" ref="L26" ca="1">IFERROR(INDEX('⚙️ Alert Data'!$L$2:$L$2001,SMALL(IF('⚙️ Alert Data'!$A$2:$A$2001&lt;&gt;"",ROW('⚙️ Alert Data'!$A$2:$A$2001)),23)-1),"")</f>
        <v>Expires in 0 days</v>
      </c>
      <c r="M26" s="80" t="str">
        <f t="array" aca="1" ref="M26" ca="1">IFERROR(INDEX('⚙️ Alert Data'!$M$2:$M$2001,SMALL(IF('⚙️ Alert Data'!$A$2:$A$2001&lt;&gt;"",ROW('⚙️ Alert Data'!$A$2:$A$2001)),23)-1),"")</f>
        <v>J. Henderson</v>
      </c>
    </row>
    <row r="27" spans="1:13" ht="15.75" customHeight="1" x14ac:dyDescent="0.2">
      <c r="A27" s="80" t="str">
        <f t="array" aca="1" ref="A27" ca="1">IFERROR(INDEX('⚙️ Alert Data'!$A$2:$A$2001,SMALL(IF('⚙️ Alert Data'!$A$2:$A$2001&lt;&gt;"",ROW('⚙️ Alert Data'!$A$2:$A$2001)),24)-1),"")</f>
        <v>W1009</v>
      </c>
      <c r="B27" s="81" t="str">
        <f t="array" aca="1" ref="B27" ca="1">IFERROR(INDEX('⚙️ Alert Data'!$B$2:$B$2001,SMALL(IF('⚙️ Alert Data'!$A$2:$A$2001&lt;&gt;"",ROW('⚙️ Alert Data'!$A$2:$A$2001)),24)-1),"")</f>
        <v>Phillips</v>
      </c>
      <c r="C27" s="81" t="str">
        <f t="array" aca="1" ref="C27" ca="1">IFERROR(INDEX('⚙️ Alert Data'!$C$2:$C$2001,SMALL(IF('⚙️ Alert Data'!$A$2:$A$2001&lt;&gt;"",ROW('⚙️ Alert Data'!$A$2:$A$2001)),24)-1),"")</f>
        <v>Nadia</v>
      </c>
      <c r="D27" s="80" t="str">
        <f t="array" aca="1" ref="D27" ca="1">IFERROR(INDEX('⚙️ Alert Data'!$D$2:$D$2001,SMALL(IF('⚙️ Alert Data'!$A$2:$A$2001&lt;&gt;"",ROW('⚙️ Alert Data'!$A$2:$A$2001)),24)-1),"")</f>
        <v>Employee</v>
      </c>
      <c r="E27" s="81" t="str">
        <f t="array" aca="1" ref="E27" ca="1">IFERROR(INDEX('⚙️ Alert Data'!$E$2:$E$2001,SMALL(IF('⚙️ Alert Data'!$A$2:$A$2001&lt;&gt;"",ROW('⚙️ Alert Data'!$A$2:$A$2001)),24)-1),"")</f>
        <v>Gas Technician</v>
      </c>
      <c r="F27" s="81" t="str">
        <f t="array" aca="1" ref="F27" ca="1">IFERROR(INDEX('⚙️ Alert Data'!$F$2:$F$2001,SMALL(IF('⚙️ Alert Data'!$A$2:$A$2001&lt;&gt;"",ROW('⚙️ Alert Data'!$A$2:$A$2001)),24)-1),"")</f>
        <v>Gas Operations</v>
      </c>
      <c r="G27" s="80" t="str">
        <f t="array" aca="1" ref="G27" ca="1">IFERROR(INDEX('⚙️ Alert Data'!$G$2:$G$2001,SMALL(IF('⚙️ Alert Data'!$A$2:$A$2001&lt;&gt;"",ROW('⚙️ Alert Data'!$A$2:$A$2001)),24)-1),"")</f>
        <v>HS-002</v>
      </c>
      <c r="H27" s="81" t="str">
        <f t="array" aca="1" ref="H27" ca="1">IFERROR(INDEX('⚙️ Alert Data'!$H$2:$H$2001,SMALL(IF('⚙️ Alert Data'!$A$2:$A$2001&lt;&gt;"",ROW('⚙️ Alert Data'!$A$2:$A$2001)),24)-1),"")</f>
        <v>Working at Height</v>
      </c>
      <c r="I27" s="80" t="str">
        <f t="array" aca="1" ref="I27" ca="1">IFERROR(INDEX('⚙️ Alert Data'!$I$2:$I$2001,SMALL(IF('⚙️ Alert Data'!$A$2:$A$2001&lt;&gt;"",ROW('⚙️ Alert Data'!$A$2:$A$2001)),24)-1),"")</f>
        <v>20/05/2025</v>
      </c>
      <c r="J27" s="80" t="str">
        <f t="array" aca="1" ref="J27" ca="1">IFERROR(INDEX('⚙️ Alert Data'!$J$2:$J$2001,SMALL(IF('⚙️ Alert Data'!$A$2:$A$2001&lt;&gt;"",ROW('⚙️ Alert Data'!$A$2:$A$2001)),24)-1),"")</f>
        <v>20/05/2026</v>
      </c>
      <c r="K27" s="80" t="str">
        <f t="array" aca="1" ref="K27" ca="1">IFERROR(INDEX('⚙️ Alert Data'!$K$2:$K$2001,SMALL(IF('⚙️ Alert Data'!$A$2:$A$2001&lt;&gt;"",ROW('⚙️ Alert Data'!$A$2:$A$2001)),24)-1),"")</f>
        <v>EXPIRED</v>
      </c>
      <c r="L27" s="81" t="str">
        <f t="array" aca="1" ref="L27" ca="1">IFERROR(INDEX('⚙️ Alert Data'!$L$2:$L$2001,SMALL(IF('⚙️ Alert Data'!$A$2:$A$2001&lt;&gt;"",ROW('⚙️ Alert Data'!$A$2:$A$2001)),24)-1),"")</f>
        <v>Overdue by 90 days</v>
      </c>
      <c r="M27" s="80" t="str">
        <f t="array" aca="1" ref="M27" ca="1">IFERROR(INDEX('⚙️ Alert Data'!$M$2:$M$2001,SMALL(IF('⚙️ Alert Data'!$A$2:$A$2001&lt;&gt;"",ROW('⚙️ Alert Data'!$A$2:$A$2001)),24)-1),"")</f>
        <v>J. Henderson</v>
      </c>
    </row>
    <row r="28" spans="1:13" ht="15.75" customHeight="1" x14ac:dyDescent="0.2">
      <c r="A28" s="80" t="str">
        <f t="array" aca="1" ref="A28" ca="1">IFERROR(INDEX('⚙️ Alert Data'!$A$2:$A$2001,SMALL(IF('⚙️ Alert Data'!$A$2:$A$2001&lt;&gt;"",ROW('⚙️ Alert Data'!$A$2:$A$2001)),25)-1),"")</f>
        <v>W1009</v>
      </c>
      <c r="B28" s="81" t="str">
        <f t="array" aca="1" ref="B28" ca="1">IFERROR(INDEX('⚙️ Alert Data'!$B$2:$B$2001,SMALL(IF('⚙️ Alert Data'!$A$2:$A$2001&lt;&gt;"",ROW('⚙️ Alert Data'!$A$2:$A$2001)),25)-1),"")</f>
        <v>Phillips</v>
      </c>
      <c r="C28" s="81" t="str">
        <f t="array" aca="1" ref="C28" ca="1">IFERROR(INDEX('⚙️ Alert Data'!$C$2:$C$2001,SMALL(IF('⚙️ Alert Data'!$A$2:$A$2001&lt;&gt;"",ROW('⚙️ Alert Data'!$A$2:$A$2001)),25)-1),"")</f>
        <v>Nadia</v>
      </c>
      <c r="D28" s="80" t="str">
        <f t="array" aca="1" ref="D28" ca="1">IFERROR(INDEX('⚙️ Alert Data'!$D$2:$D$2001,SMALL(IF('⚙️ Alert Data'!$A$2:$A$2001&lt;&gt;"",ROW('⚙️ Alert Data'!$A$2:$A$2001)),25)-1),"")</f>
        <v>Employee</v>
      </c>
      <c r="E28" s="81" t="str">
        <f t="array" aca="1" ref="E28" ca="1">IFERROR(INDEX('⚙️ Alert Data'!$E$2:$E$2001,SMALL(IF('⚙️ Alert Data'!$A$2:$A$2001&lt;&gt;"",ROW('⚙️ Alert Data'!$A$2:$A$2001)),25)-1),"")</f>
        <v>Gas Technician</v>
      </c>
      <c r="F28" s="81" t="str">
        <f t="array" aca="1" ref="F28" ca="1">IFERROR(INDEX('⚙️ Alert Data'!$F$2:$F$2001,SMALL(IF('⚙️ Alert Data'!$A$2:$A$2001&lt;&gt;"",ROW('⚙️ Alert Data'!$A$2:$A$2001)),25)-1),"")</f>
        <v>Gas Operations</v>
      </c>
      <c r="G28" s="80" t="str">
        <f t="array" aca="1" ref="G28" ca="1">IFERROR(INDEX('⚙️ Alert Data'!$G$2:$G$2001,SMALL(IF('⚙️ Alert Data'!$A$2:$A$2001&lt;&gt;"",ROW('⚙️ Alert Data'!$A$2:$A$2001)),25)-1),"")</f>
        <v>HS-004</v>
      </c>
      <c r="H28" s="81" t="str">
        <f t="array" aca="1" ref="H28" ca="1">IFERROR(INDEX('⚙️ Alert Data'!$H$2:$H$2001,SMALL(IF('⚙️ Alert Data'!$A$2:$A$2001&lt;&gt;"",ROW('⚙️ Alert Data'!$A$2:$A$2001)),25)-1),"")</f>
        <v>Manual Handling</v>
      </c>
      <c r="I28" s="80" t="str">
        <f t="array" aca="1" ref="I28" ca="1">IFERROR(INDEX('⚙️ Alert Data'!$I$2:$I$2001,SMALL(IF('⚙️ Alert Data'!$A$2:$A$2001&lt;&gt;"",ROW('⚙️ Alert Data'!$A$2:$A$2001)),25)-1),"")</f>
        <v>24/05/2025</v>
      </c>
      <c r="J28" s="80" t="str">
        <f t="array" aca="1" ref="J28" ca="1">IFERROR(INDEX('⚙️ Alert Data'!$J$2:$J$2001,SMALL(IF('⚙️ Alert Data'!$A$2:$A$2001&lt;&gt;"",ROW('⚙️ Alert Data'!$A$2:$A$2001)),25)-1),"")</f>
        <v>24/05/2026</v>
      </c>
      <c r="K28" s="80" t="str">
        <f t="array" aca="1" ref="K28" ca="1">IFERROR(INDEX('⚙️ Alert Data'!$K$2:$K$2001,SMALL(IF('⚙️ Alert Data'!$A$2:$A$2001&lt;&gt;"",ROW('⚙️ Alert Data'!$A$2:$A$2001)),25)-1),"")</f>
        <v>EXPIRED</v>
      </c>
      <c r="L28" s="81" t="str">
        <f t="array" aca="1" ref="L28" ca="1">IFERROR(INDEX('⚙️ Alert Data'!$L$2:$L$2001,SMALL(IF('⚙️ Alert Data'!$A$2:$A$2001&lt;&gt;"",ROW('⚙️ Alert Data'!$A$2:$A$2001)),25)-1),"")</f>
        <v>Overdue by 86 days</v>
      </c>
      <c r="M28" s="80" t="str">
        <f t="array" aca="1" ref="M28" ca="1">IFERROR(INDEX('⚙️ Alert Data'!$M$2:$M$2001,SMALL(IF('⚙️ Alert Data'!$A$2:$A$2001&lt;&gt;"",ROW('⚙️ Alert Data'!$A$2:$A$2001)),25)-1),"")</f>
        <v>J. Henderson</v>
      </c>
    </row>
    <row r="29" spans="1:13" ht="15.75" customHeight="1" x14ac:dyDescent="0.2">
      <c r="A29" s="80" t="str">
        <f t="array" aca="1" ref="A29" ca="1">IFERROR(INDEX('⚙️ Alert Data'!$A$2:$A$2001,SMALL(IF('⚙️ Alert Data'!$A$2:$A$2001&lt;&gt;"",ROW('⚙️ Alert Data'!$A$2:$A$2001)),26)-1),"")</f>
        <v>W1009</v>
      </c>
      <c r="B29" s="81" t="str">
        <f t="array" aca="1" ref="B29" ca="1">IFERROR(INDEX('⚙️ Alert Data'!$B$2:$B$2001,SMALL(IF('⚙️ Alert Data'!$A$2:$A$2001&lt;&gt;"",ROW('⚙️ Alert Data'!$A$2:$A$2001)),26)-1),"")</f>
        <v>Phillips</v>
      </c>
      <c r="C29" s="81" t="str">
        <f t="array" aca="1" ref="C29" ca="1">IFERROR(INDEX('⚙️ Alert Data'!$C$2:$C$2001,SMALL(IF('⚙️ Alert Data'!$A$2:$A$2001&lt;&gt;"",ROW('⚙️ Alert Data'!$A$2:$A$2001)),26)-1),"")</f>
        <v>Nadia</v>
      </c>
      <c r="D29" s="80" t="str">
        <f t="array" aca="1" ref="D29" ca="1">IFERROR(INDEX('⚙️ Alert Data'!$D$2:$D$2001,SMALL(IF('⚙️ Alert Data'!$A$2:$A$2001&lt;&gt;"",ROW('⚙️ Alert Data'!$A$2:$A$2001)),26)-1),"")</f>
        <v>Employee</v>
      </c>
      <c r="E29" s="81" t="str">
        <f t="array" aca="1" ref="E29" ca="1">IFERROR(INDEX('⚙️ Alert Data'!$E$2:$E$2001,SMALL(IF('⚙️ Alert Data'!$A$2:$A$2001&lt;&gt;"",ROW('⚙️ Alert Data'!$A$2:$A$2001)),26)-1),"")</f>
        <v>Gas Technician</v>
      </c>
      <c r="F29" s="81" t="str">
        <f t="array" aca="1" ref="F29" ca="1">IFERROR(INDEX('⚙️ Alert Data'!$F$2:$F$2001,SMALL(IF('⚙️ Alert Data'!$A$2:$A$2001&lt;&gt;"",ROW('⚙️ Alert Data'!$A$2:$A$2001)),26)-1),"")</f>
        <v>Gas Operations</v>
      </c>
      <c r="G29" s="80" t="str">
        <f t="array" aca="1" ref="G29" ca="1">IFERROR(INDEX('⚙️ Alert Data'!$G$2:$G$2001,SMALL(IF('⚙️ Alert Data'!$A$2:$A$2001&lt;&gt;"",ROW('⚙️ Alert Data'!$A$2:$A$2001)),26)-1),"")</f>
        <v>HS-005</v>
      </c>
      <c r="H29" s="81" t="str">
        <f t="array" aca="1" ref="H29" ca="1">IFERROR(INDEX('⚙️ Alert Data'!$H$2:$H$2001,SMALL(IF('⚙️ Alert Data'!$A$2:$A$2001&lt;&gt;"",ROW('⚙️ Alert Data'!$A$2:$A$2001)),26)-1),"")</f>
        <v>First Aid (FAW)</v>
      </c>
      <c r="I29" s="80" t="str">
        <f t="array" aca="1" ref="I29" ca="1">IFERROR(INDEX('⚙️ Alert Data'!$I$2:$I$2001,SMALL(IF('⚙️ Alert Data'!$A$2:$A$2001&lt;&gt;"",ROW('⚙️ Alert Data'!$A$2:$A$2001)),26)-1),"")</f>
        <v>05/12/2024</v>
      </c>
      <c r="J29" s="80" t="str">
        <f t="array" aca="1" ref="J29" ca="1">IFERROR(INDEX('⚙️ Alert Data'!$J$2:$J$2001,SMALL(IF('⚙️ Alert Data'!$A$2:$A$2001&lt;&gt;"",ROW('⚙️ Alert Data'!$A$2:$A$2001)),26)-1),"")</f>
        <v>05/12/2025</v>
      </c>
      <c r="K29" s="80" t="str">
        <f t="array" aca="1" ref="K29" ca="1">IFERROR(INDEX('⚙️ Alert Data'!$K$2:$K$2001,SMALL(IF('⚙️ Alert Data'!$A$2:$A$2001&lt;&gt;"",ROW('⚙️ Alert Data'!$A$2:$A$2001)),26)-1),"")</f>
        <v>EXPIRED</v>
      </c>
      <c r="L29" s="81" t="str">
        <f t="array" aca="1" ref="L29" ca="1">IFERROR(INDEX('⚙️ Alert Data'!$L$2:$L$2001,SMALL(IF('⚙️ Alert Data'!$A$2:$A$2001&lt;&gt;"",ROW('⚙️ Alert Data'!$A$2:$A$2001)),26)-1),"")</f>
        <v>Overdue by 256 days</v>
      </c>
      <c r="M29" s="80" t="str">
        <f t="array" aca="1" ref="M29" ca="1">IFERROR(INDEX('⚙️ Alert Data'!$M$2:$M$2001,SMALL(IF('⚙️ Alert Data'!$A$2:$A$2001&lt;&gt;"",ROW('⚙️ Alert Data'!$A$2:$A$2001)),26)-1),"")</f>
        <v>J. Henderson</v>
      </c>
    </row>
    <row r="30" spans="1:13" ht="15.75" customHeight="1" x14ac:dyDescent="0.2">
      <c r="A30" s="80" t="str">
        <f t="array" aca="1" ref="A30" ca="1">IFERROR(INDEX('⚙️ Alert Data'!$A$2:$A$2001,SMALL(IF('⚙️ Alert Data'!$A$2:$A$2001&lt;&gt;"",ROW('⚙️ Alert Data'!$A$2:$A$2001)),27)-1),"")</f>
        <v>W1009</v>
      </c>
      <c r="B30" s="81" t="str">
        <f t="array" aca="1" ref="B30" ca="1">IFERROR(INDEX('⚙️ Alert Data'!$B$2:$B$2001,SMALL(IF('⚙️ Alert Data'!$A$2:$A$2001&lt;&gt;"",ROW('⚙️ Alert Data'!$A$2:$A$2001)),27)-1),"")</f>
        <v>Phillips</v>
      </c>
      <c r="C30" s="81" t="str">
        <f t="array" aca="1" ref="C30" ca="1">IFERROR(INDEX('⚙️ Alert Data'!$C$2:$C$2001,SMALL(IF('⚙️ Alert Data'!$A$2:$A$2001&lt;&gt;"",ROW('⚙️ Alert Data'!$A$2:$A$2001)),27)-1),"")</f>
        <v>Nadia</v>
      </c>
      <c r="D30" s="80" t="str">
        <f t="array" aca="1" ref="D30" ca="1">IFERROR(INDEX('⚙️ Alert Data'!$D$2:$D$2001,SMALL(IF('⚙️ Alert Data'!$A$2:$A$2001&lt;&gt;"",ROW('⚙️ Alert Data'!$A$2:$A$2001)),27)-1),"")</f>
        <v>Employee</v>
      </c>
      <c r="E30" s="81" t="str">
        <f t="array" aca="1" ref="E30" ca="1">IFERROR(INDEX('⚙️ Alert Data'!$E$2:$E$2001,SMALL(IF('⚙️ Alert Data'!$A$2:$A$2001&lt;&gt;"",ROW('⚙️ Alert Data'!$A$2:$A$2001)),27)-1),"")</f>
        <v>Gas Technician</v>
      </c>
      <c r="F30" s="81" t="str">
        <f t="array" aca="1" ref="F30" ca="1">IFERROR(INDEX('⚙️ Alert Data'!$F$2:$F$2001,SMALL(IF('⚙️ Alert Data'!$A$2:$A$2001&lt;&gt;"",ROW('⚙️ Alert Data'!$A$2:$A$2001)),27)-1),"")</f>
        <v>Gas Operations</v>
      </c>
      <c r="G30" s="80" t="str">
        <f t="array" aca="1" ref="G30" ca="1">IFERROR(INDEX('⚙️ Alert Data'!$G$2:$G$2001,SMALL(IF('⚙️ Alert Data'!$A$2:$A$2001&lt;&gt;"",ROW('⚙️ Alert Data'!$A$2:$A$2001)),27)-1),"")</f>
        <v>CV-002</v>
      </c>
      <c r="H30" s="81" t="str">
        <f t="array" aca="1" ref="H30" ca="1">IFERROR(INDEX('⚙️ Alert Data'!$H$2:$H$2001,SMALL(IF('⚙️ Alert Data'!$A$2:$A$2001&lt;&gt;"",ROW('⚙️ Alert Data'!$A$2:$A$2001)),27)-1),"")</f>
        <v>CSCS Blue Card</v>
      </c>
      <c r="I30" s="80" t="str">
        <f t="array" aca="1" ref="I30" ca="1">IFERROR(INDEX('⚙️ Alert Data'!$I$2:$I$2001,SMALL(IF('⚙️ Alert Data'!$A$2:$A$2001&lt;&gt;"",ROW('⚙️ Alert Data'!$A$2:$A$2001)),27)-1),"")</f>
        <v>27/01/2024</v>
      </c>
      <c r="J30" s="80" t="str">
        <f t="array" aca="1" ref="J30" ca="1">IFERROR(INDEX('⚙️ Alert Data'!$J$2:$J$2001,SMALL(IF('⚙️ Alert Data'!$A$2:$A$2001&lt;&gt;"",ROW('⚙️ Alert Data'!$A$2:$A$2001)),27)-1),"")</f>
        <v>26/01/2025</v>
      </c>
      <c r="K30" s="80" t="str">
        <f t="array" aca="1" ref="K30" ca="1">IFERROR(INDEX('⚙️ Alert Data'!$K$2:$K$2001,SMALL(IF('⚙️ Alert Data'!$A$2:$A$2001&lt;&gt;"",ROW('⚙️ Alert Data'!$A$2:$A$2001)),27)-1),"")</f>
        <v>EXPIRED</v>
      </c>
      <c r="L30" s="81" t="str">
        <f t="array" aca="1" ref="L30" ca="1">IFERROR(INDEX('⚙️ Alert Data'!$L$2:$L$2001,SMALL(IF('⚙️ Alert Data'!$A$2:$A$2001&lt;&gt;"",ROW('⚙️ Alert Data'!$A$2:$A$2001)),27)-1),"")</f>
        <v>Overdue by 569 days</v>
      </c>
      <c r="M30" s="80" t="str">
        <f t="array" aca="1" ref="M30" ca="1">IFERROR(INDEX('⚙️ Alert Data'!$M$2:$M$2001,SMALL(IF('⚙️ Alert Data'!$A$2:$A$2001&lt;&gt;"",ROW('⚙️ Alert Data'!$A$2:$A$2001)),27)-1),"")</f>
        <v>J. Henderson</v>
      </c>
    </row>
    <row r="31" spans="1:13" ht="15.75" customHeight="1" x14ac:dyDescent="0.2">
      <c r="A31" s="80" t="str">
        <f t="array" aca="1" ref="A31" ca="1">IFERROR(INDEX('⚙️ Alert Data'!$A$2:$A$2001,SMALL(IF('⚙️ Alert Data'!$A$2:$A$2001&lt;&gt;"",ROW('⚙️ Alert Data'!$A$2:$A$2001)),28)-1),"")</f>
        <v>W1010</v>
      </c>
      <c r="B31" s="81" t="str">
        <f t="array" aca="1" ref="B31" ca="1">IFERROR(INDEX('⚙️ Alert Data'!$B$2:$B$2001,SMALL(IF('⚙️ Alert Data'!$A$2:$A$2001&lt;&gt;"",ROW('⚙️ Alert Data'!$A$2:$A$2001)),28)-1),"")</f>
        <v>Turner</v>
      </c>
      <c r="C31" s="81" t="str">
        <f t="array" aca="1" ref="C31" ca="1">IFERROR(INDEX('⚙️ Alert Data'!$C$2:$C$2001,SMALL(IF('⚙️ Alert Data'!$A$2:$A$2001&lt;&gt;"",ROW('⚙️ Alert Data'!$A$2:$A$2001)),28)-1),"")</f>
        <v>Daniel</v>
      </c>
      <c r="D31" s="80" t="str">
        <f t="array" aca="1" ref="D31" ca="1">IFERROR(INDEX('⚙️ Alert Data'!$D$2:$D$2001,SMALL(IF('⚙️ Alert Data'!$A$2:$A$2001&lt;&gt;"",ROW('⚙️ Alert Data'!$A$2:$A$2001)),28)-1),"")</f>
        <v>Employee</v>
      </c>
      <c r="E31" s="81" t="str">
        <f t="array" aca="1" ref="E31" ca="1">IFERROR(INDEX('⚙️ Alert Data'!$E$2:$E$2001,SMALL(IF('⚙️ Alert Data'!$A$2:$A$2001&lt;&gt;"",ROW('⚙️ Alert Data'!$A$2:$A$2001)),28)-1),"")</f>
        <v>Gas Engineer</v>
      </c>
      <c r="F31" s="81" t="str">
        <f t="array" aca="1" ref="F31" ca="1">IFERROR(INDEX('⚙️ Alert Data'!$F$2:$F$2001,SMALL(IF('⚙️ Alert Data'!$A$2:$A$2001&lt;&gt;"",ROW('⚙️ Alert Data'!$A$2:$A$2001)),28)-1),"")</f>
        <v>Gas Operations</v>
      </c>
      <c r="G31" s="80" t="str">
        <f t="array" aca="1" ref="G31" ca="1">IFERROR(INDEX('⚙️ Alert Data'!$G$2:$G$2001,SMALL(IF('⚙️ Alert Data'!$A$2:$A$2001&lt;&gt;"",ROW('⚙️ Alert Data'!$A$2:$A$2001)),28)-1),"")</f>
        <v>HS-001</v>
      </c>
      <c r="H31" s="81" t="str">
        <f t="array" aca="1" ref="H31" ca="1">IFERROR(INDEX('⚙️ Alert Data'!$H$2:$H$2001,SMALL(IF('⚙️ Alert Data'!$A$2:$A$2001&lt;&gt;"",ROW('⚙️ Alert Data'!$A$2:$A$2001)),28)-1),"")</f>
        <v>H&amp;S Induction</v>
      </c>
      <c r="I31" s="80" t="str">
        <f t="array" aca="1" ref="I31" ca="1">IFERROR(INDEX('⚙️ Alert Data'!$I$2:$I$2001,SMALL(IF('⚙️ Alert Data'!$A$2:$A$2001&lt;&gt;"",ROW('⚙️ Alert Data'!$A$2:$A$2001)),28)-1),"")</f>
        <v>19/07/2025</v>
      </c>
      <c r="J31" s="80" t="str">
        <f t="array" aca="1" ref="J31" ca="1">IFERROR(INDEX('⚙️ Alert Data'!$J$2:$J$2001,SMALL(IF('⚙️ Alert Data'!$A$2:$A$2001&lt;&gt;"",ROW('⚙️ Alert Data'!$A$2:$A$2001)),28)-1),"")</f>
        <v>19/07/2026</v>
      </c>
      <c r="K31" s="80" t="str">
        <f t="array" aca="1" ref="K31" ca="1">IFERROR(INDEX('⚙️ Alert Data'!$K$2:$K$2001,SMALL(IF('⚙️ Alert Data'!$A$2:$A$2001&lt;&gt;"",ROW('⚙️ Alert Data'!$A$2:$A$2001)),28)-1),"")</f>
        <v>EXPIRED</v>
      </c>
      <c r="L31" s="81" t="str">
        <f t="array" aca="1" ref="L31" ca="1">IFERROR(INDEX('⚙️ Alert Data'!$L$2:$L$2001,SMALL(IF('⚙️ Alert Data'!$A$2:$A$2001&lt;&gt;"",ROW('⚙️ Alert Data'!$A$2:$A$2001)),28)-1),"")</f>
        <v>Overdue by 30 days</v>
      </c>
      <c r="M31" s="80" t="str">
        <f t="array" aca="1" ref="M31" ca="1">IFERROR(INDEX('⚙️ Alert Data'!$M$2:$M$2001,SMALL(IF('⚙️ Alert Data'!$A$2:$A$2001&lt;&gt;"",ROW('⚙️ Alert Data'!$A$2:$A$2001)),28)-1),"")</f>
        <v>S. Patel</v>
      </c>
    </row>
    <row r="32" spans="1:13" ht="15.75" customHeight="1" x14ac:dyDescent="0.2">
      <c r="A32" s="80" t="str">
        <f t="array" aca="1" ref="A32" ca="1">IFERROR(INDEX('⚙️ Alert Data'!$A$2:$A$2001,SMALL(IF('⚙️ Alert Data'!$A$2:$A$2001&lt;&gt;"",ROW('⚙️ Alert Data'!$A$2:$A$2001)),29)-1),"")</f>
        <v>W1010</v>
      </c>
      <c r="B32" s="81" t="str">
        <f t="array" aca="1" ref="B32" ca="1">IFERROR(INDEX('⚙️ Alert Data'!$B$2:$B$2001,SMALL(IF('⚙️ Alert Data'!$A$2:$A$2001&lt;&gt;"",ROW('⚙️ Alert Data'!$A$2:$A$2001)),29)-1),"")</f>
        <v>Turner</v>
      </c>
      <c r="C32" s="81" t="str">
        <f t="array" aca="1" ref="C32" ca="1">IFERROR(INDEX('⚙️ Alert Data'!$C$2:$C$2001,SMALL(IF('⚙️ Alert Data'!$A$2:$A$2001&lt;&gt;"",ROW('⚙️ Alert Data'!$A$2:$A$2001)),29)-1),"")</f>
        <v>Daniel</v>
      </c>
      <c r="D32" s="80" t="str">
        <f t="array" aca="1" ref="D32" ca="1">IFERROR(INDEX('⚙️ Alert Data'!$D$2:$D$2001,SMALL(IF('⚙️ Alert Data'!$A$2:$A$2001&lt;&gt;"",ROW('⚙️ Alert Data'!$A$2:$A$2001)),29)-1),"")</f>
        <v>Employee</v>
      </c>
      <c r="E32" s="81" t="str">
        <f t="array" aca="1" ref="E32" ca="1">IFERROR(INDEX('⚙️ Alert Data'!$E$2:$E$2001,SMALL(IF('⚙️ Alert Data'!$A$2:$A$2001&lt;&gt;"",ROW('⚙️ Alert Data'!$A$2:$A$2001)),29)-1),"")</f>
        <v>Gas Engineer</v>
      </c>
      <c r="F32" s="81" t="str">
        <f t="array" aca="1" ref="F32" ca="1">IFERROR(INDEX('⚙️ Alert Data'!$F$2:$F$2001,SMALL(IF('⚙️ Alert Data'!$A$2:$A$2001&lt;&gt;"",ROW('⚙️ Alert Data'!$A$2:$A$2001)),29)-1),"")</f>
        <v>Gas Operations</v>
      </c>
      <c r="G32" s="80" t="str">
        <f t="array" aca="1" ref="G32" ca="1">IFERROR(INDEX('⚙️ Alert Data'!$G$2:$G$2001,SMALL(IF('⚙️ Alert Data'!$A$2:$A$2001&lt;&gt;"",ROW('⚙️ Alert Data'!$A$2:$A$2001)),29)-1),"")</f>
        <v>HS-004</v>
      </c>
      <c r="H32" s="81" t="str">
        <f t="array" aca="1" ref="H32" ca="1">IFERROR(INDEX('⚙️ Alert Data'!$H$2:$H$2001,SMALL(IF('⚙️ Alert Data'!$A$2:$A$2001&lt;&gt;"",ROW('⚙️ Alert Data'!$A$2:$A$2001)),29)-1),"")</f>
        <v>Manual Handling</v>
      </c>
      <c r="I32" s="80" t="str">
        <f t="array" aca="1" ref="I32" ca="1">IFERROR(INDEX('⚙️ Alert Data'!$I$2:$I$2001,SMALL(IF('⚙️ Alert Data'!$A$2:$A$2001&lt;&gt;"",ROW('⚙️ Alert Data'!$A$2:$A$2001)),29)-1),"")</f>
        <v>16/11/2024</v>
      </c>
      <c r="J32" s="80" t="str">
        <f t="array" aca="1" ref="J32" ca="1">IFERROR(INDEX('⚙️ Alert Data'!$J$2:$J$2001,SMALL(IF('⚙️ Alert Data'!$A$2:$A$2001&lt;&gt;"",ROW('⚙️ Alert Data'!$A$2:$A$2001)),29)-1),"")</f>
        <v>16/11/2025</v>
      </c>
      <c r="K32" s="80" t="str">
        <f t="array" aca="1" ref="K32" ca="1">IFERROR(INDEX('⚙️ Alert Data'!$K$2:$K$2001,SMALL(IF('⚙️ Alert Data'!$A$2:$A$2001&lt;&gt;"",ROW('⚙️ Alert Data'!$A$2:$A$2001)),29)-1),"")</f>
        <v>EXPIRED</v>
      </c>
      <c r="L32" s="81" t="str">
        <f t="array" aca="1" ref="L32" ca="1">IFERROR(INDEX('⚙️ Alert Data'!$L$2:$L$2001,SMALL(IF('⚙️ Alert Data'!$A$2:$A$2001&lt;&gt;"",ROW('⚙️ Alert Data'!$A$2:$A$2001)),29)-1),"")</f>
        <v>Overdue by 275 days</v>
      </c>
      <c r="M32" s="80" t="str">
        <f t="array" aca="1" ref="M32" ca="1">IFERROR(INDEX('⚙️ Alert Data'!$M$2:$M$2001,SMALL(IF('⚙️ Alert Data'!$A$2:$A$2001&lt;&gt;"",ROW('⚙️ Alert Data'!$A$2:$A$2001)),29)-1),"")</f>
        <v>S. Patel</v>
      </c>
    </row>
    <row r="33" spans="1:13" ht="15.75" customHeight="1" x14ac:dyDescent="0.2">
      <c r="A33" s="80" t="str">
        <f t="array" aca="1" ref="A33" ca="1">IFERROR(INDEX('⚙️ Alert Data'!$A$2:$A$2001,SMALL(IF('⚙️ Alert Data'!$A$2:$A$2001&lt;&gt;"",ROW('⚙️ Alert Data'!$A$2:$A$2001)),30)-1),"")</f>
        <v>W1011</v>
      </c>
      <c r="B33" s="81" t="str">
        <f t="array" aca="1" ref="B33" ca="1">IFERROR(INDEX('⚙️ Alert Data'!$B$2:$B$2001,SMALL(IF('⚙️ Alert Data'!$A$2:$A$2001&lt;&gt;"",ROW('⚙️ Alert Data'!$A$2:$A$2001)),30)-1),"")</f>
        <v>Johnson</v>
      </c>
      <c r="C33" s="81" t="str">
        <f t="array" aca="1" ref="C33" ca="1">IFERROR(INDEX('⚙️ Alert Data'!$C$2:$C$2001,SMALL(IF('⚙️ Alert Data'!$A$2:$A$2001&lt;&gt;"",ROW('⚙️ Alert Data'!$A$2:$A$2001)),30)-1),"")</f>
        <v>Tanya</v>
      </c>
      <c r="D33" s="80" t="str">
        <f t="array" aca="1" ref="D33" ca="1">IFERROR(INDEX('⚙️ Alert Data'!$D$2:$D$2001,SMALL(IF('⚙️ Alert Data'!$A$2:$A$2001&lt;&gt;"",ROW('⚙️ Alert Data'!$A$2:$A$2001)),30)-1),"")</f>
        <v>Employee</v>
      </c>
      <c r="E33" s="81" t="str">
        <f t="array" aca="1" ref="E33" ca="1">IFERROR(INDEX('⚙️ Alert Data'!$E$2:$E$2001,SMALL(IF('⚙️ Alert Data'!$A$2:$A$2001&lt;&gt;"",ROW('⚙️ Alert Data'!$A$2:$A$2001)),30)-1),"")</f>
        <v>Site Manager</v>
      </c>
      <c r="F33" s="81" t="str">
        <f t="array" aca="1" ref="F33" ca="1">IFERROR(INDEX('⚙️ Alert Data'!$F$2:$F$2001,SMALL(IF('⚙️ Alert Data'!$A$2:$A$2001&lt;&gt;"",ROW('⚙️ Alert Data'!$A$2:$A$2001)),30)-1),"")</f>
        <v>Civil Works</v>
      </c>
      <c r="G33" s="80" t="str">
        <f t="array" aca="1" ref="G33" ca="1">IFERROR(INDEX('⚙️ Alert Data'!$G$2:$G$2001,SMALL(IF('⚙️ Alert Data'!$A$2:$A$2001&lt;&gt;"",ROW('⚙️ Alert Data'!$A$2:$A$2001)),30)-1),"")</f>
        <v>MG-002</v>
      </c>
      <c r="H33" s="81" t="str">
        <f t="array" aca="1" ref="H33" ca="1">IFERROR(INDEX('⚙️ Alert Data'!$H$2:$H$2001,SMALL(IF('⚙️ Alert Data'!$A$2:$A$2001&lt;&gt;"",ROW('⚙️ Alert Data'!$A$2:$A$2001)),30)-1),"")</f>
        <v>SMSTS</v>
      </c>
      <c r="I33" s="80" t="str">
        <f t="array" aca="1" ref="I33" ca="1">IFERROR(INDEX('⚙️ Alert Data'!$I$2:$I$2001,SMALL(IF('⚙️ Alert Data'!$A$2:$A$2001&lt;&gt;"",ROW('⚙️ Alert Data'!$A$2:$A$2001)),30)-1),"")</f>
        <v>14/09/2024</v>
      </c>
      <c r="J33" s="80" t="str">
        <f t="array" aca="1" ref="J33" ca="1">IFERROR(INDEX('⚙️ Alert Data'!$J$2:$J$2001,SMALL(IF('⚙️ Alert Data'!$A$2:$A$2001&lt;&gt;"",ROW('⚙️ Alert Data'!$A$2:$A$2001)),30)-1),"")</f>
        <v>14/09/2025</v>
      </c>
      <c r="K33" s="80" t="str">
        <f t="array" aca="1" ref="K33" ca="1">IFERROR(INDEX('⚙️ Alert Data'!$K$2:$K$2001,SMALL(IF('⚙️ Alert Data'!$A$2:$A$2001&lt;&gt;"",ROW('⚙️ Alert Data'!$A$2:$A$2001)),30)-1),"")</f>
        <v>EXPIRED</v>
      </c>
      <c r="L33" s="81" t="str">
        <f t="array" aca="1" ref="L33" ca="1">IFERROR(INDEX('⚙️ Alert Data'!$L$2:$L$2001,SMALL(IF('⚙️ Alert Data'!$A$2:$A$2001&lt;&gt;"",ROW('⚙️ Alert Data'!$A$2:$A$2001)),30)-1),"")</f>
        <v>Overdue by 338 days</v>
      </c>
      <c r="M33" s="80" t="str">
        <f t="array" aca="1" ref="M33" ca="1">IFERROR(INDEX('⚙️ Alert Data'!$M$2:$M$2001,SMALL(IF('⚙️ Alert Data'!$A$2:$A$2001&lt;&gt;"",ROW('⚙️ Alert Data'!$A$2:$A$2001)),30)-1),"")</f>
        <v>R. O'Brien</v>
      </c>
    </row>
    <row r="34" spans="1:13" ht="15.75" customHeight="1" x14ac:dyDescent="0.2">
      <c r="A34" s="80" t="str">
        <f t="array" aca="1" ref="A34" ca="1">IFERROR(INDEX('⚙️ Alert Data'!$A$2:$A$2001,SMALL(IF('⚙️ Alert Data'!$A$2:$A$2001&lt;&gt;"",ROW('⚙️ Alert Data'!$A$2:$A$2001)),31)-1),"")</f>
        <v>W1011</v>
      </c>
      <c r="B34" s="81" t="str">
        <f t="array" aca="1" ref="B34" ca="1">IFERROR(INDEX('⚙️ Alert Data'!$B$2:$B$2001,SMALL(IF('⚙️ Alert Data'!$A$2:$A$2001&lt;&gt;"",ROW('⚙️ Alert Data'!$A$2:$A$2001)),31)-1),"")</f>
        <v>Johnson</v>
      </c>
      <c r="C34" s="81" t="str">
        <f t="array" aca="1" ref="C34" ca="1">IFERROR(INDEX('⚙️ Alert Data'!$C$2:$C$2001,SMALL(IF('⚙️ Alert Data'!$A$2:$A$2001&lt;&gt;"",ROW('⚙️ Alert Data'!$A$2:$A$2001)),31)-1),"")</f>
        <v>Tanya</v>
      </c>
      <c r="D34" s="80" t="str">
        <f t="array" aca="1" ref="D34" ca="1">IFERROR(INDEX('⚙️ Alert Data'!$D$2:$D$2001,SMALL(IF('⚙️ Alert Data'!$A$2:$A$2001&lt;&gt;"",ROW('⚙️ Alert Data'!$A$2:$A$2001)),31)-1),"")</f>
        <v>Employee</v>
      </c>
      <c r="E34" s="81" t="str">
        <f t="array" aca="1" ref="E34" ca="1">IFERROR(INDEX('⚙️ Alert Data'!$E$2:$E$2001,SMALL(IF('⚙️ Alert Data'!$A$2:$A$2001&lt;&gt;"",ROW('⚙️ Alert Data'!$A$2:$A$2001)),31)-1),"")</f>
        <v>Site Manager</v>
      </c>
      <c r="F34" s="81" t="str">
        <f t="array" aca="1" ref="F34" ca="1">IFERROR(INDEX('⚙️ Alert Data'!$F$2:$F$2001,SMALL(IF('⚙️ Alert Data'!$A$2:$A$2001&lt;&gt;"",ROW('⚙️ Alert Data'!$A$2:$A$2001)),31)-1),"")</f>
        <v>Civil Works</v>
      </c>
      <c r="G34" s="80" t="str">
        <f t="array" aca="1" ref="G34" ca="1">IFERROR(INDEX('⚙️ Alert Data'!$G$2:$G$2001,SMALL(IF('⚙️ Alert Data'!$A$2:$A$2001&lt;&gt;"",ROW('⚙️ Alert Data'!$A$2:$A$2001)),31)-1),"")</f>
        <v>IT-002</v>
      </c>
      <c r="H34" s="81" t="str">
        <f t="array" aca="1" ref="H34" ca="1">IFERROR(INDEX('⚙️ Alert Data'!$H$2:$H$2001,SMALL(IF('⚙️ Alert Data'!$A$2:$A$2001&lt;&gt;"",ROW('⚙️ Alert Data'!$A$2:$A$2001)),31)-1),"")</f>
        <v>GDPR Awareness</v>
      </c>
      <c r="I34" s="80" t="str">
        <f t="array" aca="1" ref="I34" ca="1">IFERROR(INDEX('⚙️ Alert Data'!$I$2:$I$2001,SMALL(IF('⚙️ Alert Data'!$A$2:$A$2001&lt;&gt;"",ROW('⚙️ Alert Data'!$A$2:$A$2001)),31)-1),"")</f>
        <v>21/08/2025</v>
      </c>
      <c r="J34" s="80" t="str">
        <f t="array" aca="1" ref="J34" ca="1">IFERROR(INDEX('⚙️ Alert Data'!$J$2:$J$2001,SMALL(IF('⚙️ Alert Data'!$A$2:$A$2001&lt;&gt;"",ROW('⚙️ Alert Data'!$A$2:$A$2001)),31)-1),"")</f>
        <v>21/08/2026</v>
      </c>
      <c r="K34" s="80" t="str">
        <f t="array" aca="1" ref="K34" ca="1">IFERROR(INDEX('⚙️ Alert Data'!$K$2:$K$2001,SMALL(IF('⚙️ Alert Data'!$A$2:$A$2001&lt;&gt;"",ROW('⚙️ Alert Data'!$A$2:$A$2001)),31)-1),"")</f>
        <v>EXPIRING</v>
      </c>
      <c r="L34" s="81" t="str">
        <f t="array" aca="1" ref="L34" ca="1">IFERROR(INDEX('⚙️ Alert Data'!$L$2:$L$2001,SMALL(IF('⚙️ Alert Data'!$A$2:$A$2001&lt;&gt;"",ROW('⚙️ Alert Data'!$A$2:$A$2001)),31)-1),"")</f>
        <v>Expires in 3 days</v>
      </c>
      <c r="M34" s="80" t="str">
        <f t="array" aca="1" ref="M34" ca="1">IFERROR(INDEX('⚙️ Alert Data'!$M$2:$M$2001,SMALL(IF('⚙️ Alert Data'!$A$2:$A$2001&lt;&gt;"",ROW('⚙️ Alert Data'!$A$2:$A$2001)),31)-1),"")</f>
        <v>R. O'Brien</v>
      </c>
    </row>
    <row r="35" spans="1:13" ht="15.75" customHeight="1" x14ac:dyDescent="0.2">
      <c r="A35" s="80" t="str">
        <f t="array" aca="1" ref="A35" ca="1">IFERROR(INDEX('⚙️ Alert Data'!$A$2:$A$2001,SMALL(IF('⚙️ Alert Data'!$A$2:$A$2001&lt;&gt;"",ROW('⚙️ Alert Data'!$A$2:$A$2001)),32)-1),"")</f>
        <v>W1012</v>
      </c>
      <c r="B35" s="81" t="str">
        <f t="array" aca="1" ref="B35" ca="1">IFERROR(INDEX('⚙️ Alert Data'!$B$2:$B$2001,SMALL(IF('⚙️ Alert Data'!$A$2:$A$2001&lt;&gt;"",ROW('⚙️ Alert Data'!$A$2:$A$2001)),32)-1),"")</f>
        <v>Perez</v>
      </c>
      <c r="C35" s="81" t="str">
        <f t="array" aca="1" ref="C35" ca="1">IFERROR(INDEX('⚙️ Alert Data'!$C$2:$C$2001,SMALL(IF('⚙️ Alert Data'!$A$2:$A$2001&lt;&gt;"",ROW('⚙️ Alert Data'!$A$2:$A$2001)),32)-1),"")</f>
        <v>David</v>
      </c>
      <c r="D35" s="80" t="str">
        <f t="array" aca="1" ref="D35" ca="1">IFERROR(INDEX('⚙️ Alert Data'!$D$2:$D$2001,SMALL(IF('⚙️ Alert Data'!$A$2:$A$2001&lt;&gt;"",ROW('⚙️ Alert Data'!$A$2:$A$2001)),32)-1),"")</f>
        <v>Employee</v>
      </c>
      <c r="E35" s="81" t="str">
        <f t="array" aca="1" ref="E35" ca="1">IFERROR(INDEX('⚙️ Alert Data'!$E$2:$E$2001,SMALL(IF('⚙️ Alert Data'!$A$2:$A$2001&lt;&gt;"",ROW('⚙️ Alert Data'!$A$2:$A$2001)),32)-1),"")</f>
        <v>Apprentice Engineer</v>
      </c>
      <c r="F35" s="81" t="str">
        <f t="array" aca="1" ref="F35" ca="1">IFERROR(INDEX('⚙️ Alert Data'!$F$2:$F$2001,SMALL(IF('⚙️ Alert Data'!$A$2:$A$2001&lt;&gt;"",ROW('⚙️ Alert Data'!$A$2:$A$2001)),32)-1),"")</f>
        <v>Field Engineering</v>
      </c>
      <c r="G35" s="80" t="str">
        <f t="array" aca="1" ref="G35" ca="1">IFERROR(INDEX('⚙️ Alert Data'!$G$2:$G$2001,SMALL(IF('⚙️ Alert Data'!$A$2:$A$2001&lt;&gt;"",ROW('⚙️ Alert Data'!$A$2:$A$2001)),32)-1),"")</f>
        <v>HS-001</v>
      </c>
      <c r="H35" s="81" t="str">
        <f t="array" aca="1" ref="H35" ca="1">IFERROR(INDEX('⚙️ Alert Data'!$H$2:$H$2001,SMALL(IF('⚙️ Alert Data'!$A$2:$A$2001&lt;&gt;"",ROW('⚙️ Alert Data'!$A$2:$A$2001)),32)-1),"")</f>
        <v>H&amp;S Induction</v>
      </c>
      <c r="I35" s="80" t="str">
        <f t="array" aca="1" ref="I35" ca="1">IFERROR(INDEX('⚙️ Alert Data'!$I$2:$I$2001,SMALL(IF('⚙️ Alert Data'!$A$2:$A$2001&lt;&gt;"",ROW('⚙️ Alert Data'!$A$2:$A$2001)),32)-1),"")</f>
        <v>10/07/2025</v>
      </c>
      <c r="J35" s="80" t="str">
        <f t="array" aca="1" ref="J35" ca="1">IFERROR(INDEX('⚙️ Alert Data'!$J$2:$J$2001,SMALL(IF('⚙️ Alert Data'!$A$2:$A$2001&lt;&gt;"",ROW('⚙️ Alert Data'!$A$2:$A$2001)),32)-1),"")</f>
        <v>10/07/2026</v>
      </c>
      <c r="K35" s="80" t="str">
        <f t="array" aca="1" ref="K35" ca="1">IFERROR(INDEX('⚙️ Alert Data'!$K$2:$K$2001,SMALL(IF('⚙️ Alert Data'!$A$2:$A$2001&lt;&gt;"",ROW('⚙️ Alert Data'!$A$2:$A$2001)),32)-1),"")</f>
        <v>EXPIRED</v>
      </c>
      <c r="L35" s="81" t="str">
        <f t="array" aca="1" ref="L35" ca="1">IFERROR(INDEX('⚙️ Alert Data'!$L$2:$L$2001,SMALL(IF('⚙️ Alert Data'!$A$2:$A$2001&lt;&gt;"",ROW('⚙️ Alert Data'!$A$2:$A$2001)),32)-1),"")</f>
        <v>Overdue by 39 days</v>
      </c>
      <c r="M35" s="80" t="str">
        <f t="array" aca="1" ref="M35" ca="1">IFERROR(INDEX('⚙️ Alert Data'!$M$2:$M$2001,SMALL(IF('⚙️ Alert Data'!$A$2:$A$2001&lt;&gt;"",ROW('⚙️ Alert Data'!$A$2:$A$2001)),32)-1),"")</f>
        <v>A. Williams</v>
      </c>
    </row>
    <row r="36" spans="1:13" ht="15.75" customHeight="1" x14ac:dyDescent="0.2">
      <c r="A36" s="80" t="str">
        <f t="array" aca="1" ref="A36" ca="1">IFERROR(INDEX('⚙️ Alert Data'!$A$2:$A$2001,SMALL(IF('⚙️ Alert Data'!$A$2:$A$2001&lt;&gt;"",ROW('⚙️ Alert Data'!$A$2:$A$2001)),33)-1),"")</f>
        <v>W1012</v>
      </c>
      <c r="B36" s="81" t="str">
        <f t="array" aca="1" ref="B36" ca="1">IFERROR(INDEX('⚙️ Alert Data'!$B$2:$B$2001,SMALL(IF('⚙️ Alert Data'!$A$2:$A$2001&lt;&gt;"",ROW('⚙️ Alert Data'!$A$2:$A$2001)),33)-1),"")</f>
        <v>Perez</v>
      </c>
      <c r="C36" s="81" t="str">
        <f t="array" aca="1" ref="C36" ca="1">IFERROR(INDEX('⚙️ Alert Data'!$C$2:$C$2001,SMALL(IF('⚙️ Alert Data'!$A$2:$A$2001&lt;&gt;"",ROW('⚙️ Alert Data'!$A$2:$A$2001)),33)-1),"")</f>
        <v>David</v>
      </c>
      <c r="D36" s="80" t="str">
        <f t="array" aca="1" ref="D36" ca="1">IFERROR(INDEX('⚙️ Alert Data'!$D$2:$D$2001,SMALL(IF('⚙️ Alert Data'!$A$2:$A$2001&lt;&gt;"",ROW('⚙️ Alert Data'!$A$2:$A$2001)),33)-1),"")</f>
        <v>Employee</v>
      </c>
      <c r="E36" s="81" t="str">
        <f t="array" aca="1" ref="E36" ca="1">IFERROR(INDEX('⚙️ Alert Data'!$E$2:$E$2001,SMALL(IF('⚙️ Alert Data'!$A$2:$A$2001&lt;&gt;"",ROW('⚙️ Alert Data'!$A$2:$A$2001)),33)-1),"")</f>
        <v>Apprentice Engineer</v>
      </c>
      <c r="F36" s="81" t="str">
        <f t="array" aca="1" ref="F36" ca="1">IFERROR(INDEX('⚙️ Alert Data'!$F$2:$F$2001,SMALL(IF('⚙️ Alert Data'!$A$2:$A$2001&lt;&gt;"",ROW('⚙️ Alert Data'!$A$2:$A$2001)),33)-1),"")</f>
        <v>Field Engineering</v>
      </c>
      <c r="G36" s="80" t="str">
        <f t="array" aca="1" ref="G36" ca="1">IFERROR(INDEX('⚙️ Alert Data'!$G$2:$G$2001,SMALL(IF('⚙️ Alert Data'!$A$2:$A$2001&lt;&gt;"",ROW('⚙️ Alert Data'!$A$2:$A$2001)),33)-1),"")</f>
        <v>HS-004</v>
      </c>
      <c r="H36" s="81" t="str">
        <f t="array" aca="1" ref="H36" ca="1">IFERROR(INDEX('⚙️ Alert Data'!$H$2:$H$2001,SMALL(IF('⚙️ Alert Data'!$A$2:$A$2001&lt;&gt;"",ROW('⚙️ Alert Data'!$A$2:$A$2001)),33)-1),"")</f>
        <v>Manual Handling</v>
      </c>
      <c r="I36" s="80" t="str">
        <f t="array" aca="1" ref="I36" ca="1">IFERROR(INDEX('⚙️ Alert Data'!$I$2:$I$2001,SMALL(IF('⚙️ Alert Data'!$A$2:$A$2001&lt;&gt;"",ROW('⚙️ Alert Data'!$A$2:$A$2001)),33)-1),"")</f>
        <v>24/08/2025</v>
      </c>
      <c r="J36" s="80" t="str">
        <f t="array" aca="1" ref="J36" ca="1">IFERROR(INDEX('⚙️ Alert Data'!$J$2:$J$2001,SMALL(IF('⚙️ Alert Data'!$A$2:$A$2001&lt;&gt;"",ROW('⚙️ Alert Data'!$A$2:$A$2001)),33)-1),"")</f>
        <v>24/08/2026</v>
      </c>
      <c r="K36" s="80" t="str">
        <f t="array" aca="1" ref="K36" ca="1">IFERROR(INDEX('⚙️ Alert Data'!$K$2:$K$2001,SMALL(IF('⚙️ Alert Data'!$A$2:$A$2001&lt;&gt;"",ROW('⚙️ Alert Data'!$A$2:$A$2001)),33)-1),"")</f>
        <v>EXPIRING</v>
      </c>
      <c r="L36" s="81" t="str">
        <f t="array" aca="1" ref="L36" ca="1">IFERROR(INDEX('⚙️ Alert Data'!$L$2:$L$2001,SMALL(IF('⚙️ Alert Data'!$A$2:$A$2001&lt;&gt;"",ROW('⚙️ Alert Data'!$A$2:$A$2001)),33)-1),"")</f>
        <v>Expires in 6 days</v>
      </c>
      <c r="M36" s="80" t="str">
        <f t="array" aca="1" ref="M36" ca="1">IFERROR(INDEX('⚙️ Alert Data'!$M$2:$M$2001,SMALL(IF('⚙️ Alert Data'!$A$2:$A$2001&lt;&gt;"",ROW('⚙️ Alert Data'!$A$2:$A$2001)),33)-1),"")</f>
        <v>A. Williams</v>
      </c>
    </row>
    <row r="37" spans="1:13" ht="15.75" customHeight="1" x14ac:dyDescent="0.2">
      <c r="A37" s="80" t="str">
        <f t="array" aca="1" ref="A37" ca="1">IFERROR(INDEX('⚙️ Alert Data'!$A$2:$A$2001,SMALL(IF('⚙️ Alert Data'!$A$2:$A$2001&lt;&gt;"",ROW('⚙️ Alert Data'!$A$2:$A$2001)),34)-1),"")</f>
        <v>W1012</v>
      </c>
      <c r="B37" s="81" t="str">
        <f t="array" aca="1" ref="B37" ca="1">IFERROR(INDEX('⚙️ Alert Data'!$B$2:$B$2001,SMALL(IF('⚙️ Alert Data'!$A$2:$A$2001&lt;&gt;"",ROW('⚙️ Alert Data'!$A$2:$A$2001)),34)-1),"")</f>
        <v>Perez</v>
      </c>
      <c r="C37" s="81" t="str">
        <f t="array" aca="1" ref="C37" ca="1">IFERROR(INDEX('⚙️ Alert Data'!$C$2:$C$2001,SMALL(IF('⚙️ Alert Data'!$A$2:$A$2001&lt;&gt;"",ROW('⚙️ Alert Data'!$A$2:$A$2001)),34)-1),"")</f>
        <v>David</v>
      </c>
      <c r="D37" s="80" t="str">
        <f t="array" aca="1" ref="D37" ca="1">IFERROR(INDEX('⚙️ Alert Data'!$D$2:$D$2001,SMALL(IF('⚙️ Alert Data'!$A$2:$A$2001&lt;&gt;"",ROW('⚙️ Alert Data'!$A$2:$A$2001)),34)-1),"")</f>
        <v>Employee</v>
      </c>
      <c r="E37" s="81" t="str">
        <f t="array" aca="1" ref="E37" ca="1">IFERROR(INDEX('⚙️ Alert Data'!$E$2:$E$2001,SMALL(IF('⚙️ Alert Data'!$A$2:$A$2001&lt;&gt;"",ROW('⚙️ Alert Data'!$A$2:$A$2001)),34)-1),"")</f>
        <v>Apprentice Engineer</v>
      </c>
      <c r="F37" s="81" t="str">
        <f t="array" aca="1" ref="F37" ca="1">IFERROR(INDEX('⚙️ Alert Data'!$F$2:$F$2001,SMALL(IF('⚙️ Alert Data'!$A$2:$A$2001&lt;&gt;"",ROW('⚙️ Alert Data'!$A$2:$A$2001)),34)-1),"")</f>
        <v>Field Engineering</v>
      </c>
      <c r="G37" s="80" t="str">
        <f t="array" aca="1" ref="G37" ca="1">IFERROR(INDEX('⚙️ Alert Data'!$G$2:$G$2001,SMALL(IF('⚙️ Alert Data'!$A$2:$A$2001&lt;&gt;"",ROW('⚙️ Alert Data'!$A$2:$A$2001)),34)-1),"")</f>
        <v>HS-005</v>
      </c>
      <c r="H37" s="81" t="str">
        <f t="array" aca="1" ref="H37" ca="1">IFERROR(INDEX('⚙️ Alert Data'!$H$2:$H$2001,SMALL(IF('⚙️ Alert Data'!$A$2:$A$2001&lt;&gt;"",ROW('⚙️ Alert Data'!$A$2:$A$2001)),34)-1),"")</f>
        <v>First Aid (FAW)</v>
      </c>
      <c r="I37" s="80" t="str">
        <f t="array" aca="1" ref="I37" ca="1">IFERROR(INDEX('⚙️ Alert Data'!$I$2:$I$2001,SMALL(IF('⚙️ Alert Data'!$A$2:$A$2001&lt;&gt;"",ROW('⚙️ Alert Data'!$A$2:$A$2001)),34)-1),"")</f>
        <v>12/06/2025</v>
      </c>
      <c r="J37" s="80" t="str">
        <f t="array" aca="1" ref="J37" ca="1">IFERROR(INDEX('⚙️ Alert Data'!$J$2:$J$2001,SMALL(IF('⚙️ Alert Data'!$A$2:$A$2001&lt;&gt;"",ROW('⚙️ Alert Data'!$A$2:$A$2001)),34)-1),"")</f>
        <v>12/06/2026</v>
      </c>
      <c r="K37" s="80" t="str">
        <f t="array" aca="1" ref="K37" ca="1">IFERROR(INDEX('⚙️ Alert Data'!$K$2:$K$2001,SMALL(IF('⚙️ Alert Data'!$A$2:$A$2001&lt;&gt;"",ROW('⚙️ Alert Data'!$A$2:$A$2001)),34)-1),"")</f>
        <v>EXPIRED</v>
      </c>
      <c r="L37" s="81" t="str">
        <f t="array" aca="1" ref="L37" ca="1">IFERROR(INDEX('⚙️ Alert Data'!$L$2:$L$2001,SMALL(IF('⚙️ Alert Data'!$A$2:$A$2001&lt;&gt;"",ROW('⚙️ Alert Data'!$A$2:$A$2001)),34)-1),"")</f>
        <v>Overdue by 67 days</v>
      </c>
      <c r="M37" s="80" t="str">
        <f t="array" aca="1" ref="M37" ca="1">IFERROR(INDEX('⚙️ Alert Data'!$M$2:$M$2001,SMALL(IF('⚙️ Alert Data'!$A$2:$A$2001&lt;&gt;"",ROW('⚙️ Alert Data'!$A$2:$A$2001)),34)-1),"")</f>
        <v>A. Williams</v>
      </c>
    </row>
    <row r="38" spans="1:13" ht="15.75" customHeight="1" x14ac:dyDescent="0.2">
      <c r="A38" s="80" t="str">
        <f t="array" aca="1" ref="A38" ca="1">IFERROR(INDEX('⚙️ Alert Data'!$A$2:$A$2001,SMALL(IF('⚙️ Alert Data'!$A$2:$A$2001&lt;&gt;"",ROW('⚙️ Alert Data'!$A$2:$A$2001)),35)-1),"")</f>
        <v>W1012</v>
      </c>
      <c r="B38" s="81" t="str">
        <f t="array" aca="1" ref="B38" ca="1">IFERROR(INDEX('⚙️ Alert Data'!$B$2:$B$2001,SMALL(IF('⚙️ Alert Data'!$A$2:$A$2001&lt;&gt;"",ROW('⚙️ Alert Data'!$A$2:$A$2001)),35)-1),"")</f>
        <v>Perez</v>
      </c>
      <c r="C38" s="81" t="str">
        <f t="array" aca="1" ref="C38" ca="1">IFERROR(INDEX('⚙️ Alert Data'!$C$2:$C$2001,SMALL(IF('⚙️ Alert Data'!$A$2:$A$2001&lt;&gt;"",ROW('⚙️ Alert Data'!$A$2:$A$2001)),35)-1),"")</f>
        <v>David</v>
      </c>
      <c r="D38" s="80" t="str">
        <f t="array" aca="1" ref="D38" ca="1">IFERROR(INDEX('⚙️ Alert Data'!$D$2:$D$2001,SMALL(IF('⚙️ Alert Data'!$A$2:$A$2001&lt;&gt;"",ROW('⚙️ Alert Data'!$A$2:$A$2001)),35)-1),"")</f>
        <v>Employee</v>
      </c>
      <c r="E38" s="81" t="str">
        <f t="array" aca="1" ref="E38" ca="1">IFERROR(INDEX('⚙️ Alert Data'!$E$2:$E$2001,SMALL(IF('⚙️ Alert Data'!$A$2:$A$2001&lt;&gt;"",ROW('⚙️ Alert Data'!$A$2:$A$2001)),35)-1),"")</f>
        <v>Apprentice Engineer</v>
      </c>
      <c r="F38" s="81" t="str">
        <f t="array" aca="1" ref="F38" ca="1">IFERROR(INDEX('⚙️ Alert Data'!$F$2:$F$2001,SMALL(IF('⚙️ Alert Data'!$A$2:$A$2001&lt;&gt;"",ROW('⚙️ Alert Data'!$A$2:$A$2001)),35)-1),"")</f>
        <v>Field Engineering</v>
      </c>
      <c r="G38" s="80" t="str">
        <f t="array" aca="1" ref="G38" ca="1">IFERROR(INDEX('⚙️ Alert Data'!$G$2:$G$2001,SMALL(IF('⚙️ Alert Data'!$A$2:$A$2001&lt;&gt;"",ROW('⚙️ Alert Data'!$A$2:$A$2001)),35)-1),"")</f>
        <v>IT-002</v>
      </c>
      <c r="H38" s="81" t="str">
        <f t="array" aca="1" ref="H38" ca="1">IFERROR(INDEX('⚙️ Alert Data'!$H$2:$H$2001,SMALL(IF('⚙️ Alert Data'!$A$2:$A$2001&lt;&gt;"",ROW('⚙️ Alert Data'!$A$2:$A$2001)),35)-1),"")</f>
        <v>GDPR Awareness</v>
      </c>
      <c r="I38" s="80" t="str">
        <f t="array" aca="1" ref="I38" ca="1">IFERROR(INDEX('⚙️ Alert Data'!$I$2:$I$2001,SMALL(IF('⚙️ Alert Data'!$A$2:$A$2001&lt;&gt;"",ROW('⚙️ Alert Data'!$A$2:$A$2001)),35)-1),"")</f>
        <v>18/07/2025</v>
      </c>
      <c r="J38" s="80" t="str">
        <f t="array" aca="1" ref="J38" ca="1">IFERROR(INDEX('⚙️ Alert Data'!$J$2:$J$2001,SMALL(IF('⚙️ Alert Data'!$A$2:$A$2001&lt;&gt;"",ROW('⚙️ Alert Data'!$A$2:$A$2001)),35)-1),"")</f>
        <v>18/07/2026</v>
      </c>
      <c r="K38" s="80" t="str">
        <f t="array" aca="1" ref="K38" ca="1">IFERROR(INDEX('⚙️ Alert Data'!$K$2:$K$2001,SMALL(IF('⚙️ Alert Data'!$A$2:$A$2001&lt;&gt;"",ROW('⚙️ Alert Data'!$A$2:$A$2001)),35)-1),"")</f>
        <v>EXPIRED</v>
      </c>
      <c r="L38" s="81" t="str">
        <f t="array" aca="1" ref="L38" ca="1">IFERROR(INDEX('⚙️ Alert Data'!$L$2:$L$2001,SMALL(IF('⚙️ Alert Data'!$A$2:$A$2001&lt;&gt;"",ROW('⚙️ Alert Data'!$A$2:$A$2001)),35)-1),"")</f>
        <v>Overdue by 31 days</v>
      </c>
      <c r="M38" s="80" t="str">
        <f t="array" aca="1" ref="M38" ca="1">IFERROR(INDEX('⚙️ Alert Data'!$M$2:$M$2001,SMALL(IF('⚙️ Alert Data'!$A$2:$A$2001&lt;&gt;"",ROW('⚙️ Alert Data'!$A$2:$A$2001)),35)-1),"")</f>
        <v>A. Williams</v>
      </c>
    </row>
    <row r="39" spans="1:13" ht="15.75" customHeight="1" x14ac:dyDescent="0.2">
      <c r="A39" s="80" t="str">
        <f t="array" aca="1" ref="A39" ca="1">IFERROR(INDEX('⚙️ Alert Data'!$A$2:$A$2001,SMALL(IF('⚙️ Alert Data'!$A$2:$A$2001&lt;&gt;"",ROW('⚙️ Alert Data'!$A$2:$A$2001)),36)-1),"")</f>
        <v>W1014</v>
      </c>
      <c r="B39" s="81" t="str">
        <f t="array" aca="1" ref="B39" ca="1">IFERROR(INDEX('⚙️ Alert Data'!$B$2:$B$2001,SMALL(IF('⚙️ Alert Data'!$A$2:$A$2001&lt;&gt;"",ROW('⚙️ Alert Data'!$A$2:$A$2001)),36)-1),"")</f>
        <v>Harris</v>
      </c>
      <c r="C39" s="81" t="str">
        <f t="array" aca="1" ref="C39" ca="1">IFERROR(INDEX('⚙️ Alert Data'!$C$2:$C$2001,SMALL(IF('⚙️ Alert Data'!$A$2:$A$2001&lt;&gt;"",ROW('⚙️ Alert Data'!$A$2:$A$2001)),36)-1),"")</f>
        <v>Lisa</v>
      </c>
      <c r="D39" s="80" t="str">
        <f t="array" aca="1" ref="D39" ca="1">IFERROR(INDEX('⚙️ Alert Data'!$D$2:$D$2001,SMALL(IF('⚙️ Alert Data'!$A$2:$A$2001&lt;&gt;"",ROW('⚙️ Alert Data'!$A$2:$A$2001)),36)-1),"")</f>
        <v>Subcontractor</v>
      </c>
      <c r="E39" s="81" t="str">
        <f t="array" aca="1" ref="E39" ca="1">IFERROR(INDEX('⚙️ Alert Data'!$E$2:$E$2001,SMALL(IF('⚙️ Alert Data'!$A$2:$A$2001&lt;&gt;"",ROW('⚙️ Alert Data'!$A$2:$A$2001)),36)-1),"")</f>
        <v>Control Room Manager</v>
      </c>
      <c r="F39" s="81" t="str">
        <f t="array" aca="1" ref="F39" ca="1">IFERROR(INDEX('⚙️ Alert Data'!$F$2:$F$2001,SMALL(IF('⚙️ Alert Data'!$A$2:$A$2001&lt;&gt;"",ROW('⚙️ Alert Data'!$A$2:$A$2001)),36)-1),"")</f>
        <v>Control Room</v>
      </c>
      <c r="G39" s="80" t="str">
        <f t="array" aca="1" ref="G39" ca="1">IFERROR(INDEX('⚙️ Alert Data'!$G$2:$G$2001,SMALL(IF('⚙️ Alert Data'!$A$2:$A$2001&lt;&gt;"",ROW('⚙️ Alert Data'!$A$2:$A$2001)),36)-1),"")</f>
        <v>HS-004</v>
      </c>
      <c r="H39" s="81" t="str">
        <f t="array" aca="1" ref="H39" ca="1">IFERROR(INDEX('⚙️ Alert Data'!$H$2:$H$2001,SMALL(IF('⚙️ Alert Data'!$A$2:$A$2001&lt;&gt;"",ROW('⚙️ Alert Data'!$A$2:$A$2001)),36)-1),"")</f>
        <v>Manual Handling</v>
      </c>
      <c r="I39" s="80" t="str">
        <f t="array" aca="1" ref="I39" ca="1">IFERROR(INDEX('⚙️ Alert Data'!$I$2:$I$2001,SMALL(IF('⚙️ Alert Data'!$A$2:$A$2001&lt;&gt;"",ROW('⚙️ Alert Data'!$A$2:$A$2001)),36)-1),"")</f>
        <v>21/07/2025</v>
      </c>
      <c r="J39" s="80" t="str">
        <f t="array" aca="1" ref="J39" ca="1">IFERROR(INDEX('⚙️ Alert Data'!$J$2:$J$2001,SMALL(IF('⚙️ Alert Data'!$A$2:$A$2001&lt;&gt;"",ROW('⚙️ Alert Data'!$A$2:$A$2001)),36)-1),"")</f>
        <v>21/07/2026</v>
      </c>
      <c r="K39" s="80" t="str">
        <f t="array" aca="1" ref="K39" ca="1">IFERROR(INDEX('⚙️ Alert Data'!$K$2:$K$2001,SMALL(IF('⚙️ Alert Data'!$A$2:$A$2001&lt;&gt;"",ROW('⚙️ Alert Data'!$A$2:$A$2001)),36)-1),"")</f>
        <v>EXPIRED</v>
      </c>
      <c r="L39" s="81" t="str">
        <f t="array" aca="1" ref="L39" ca="1">IFERROR(INDEX('⚙️ Alert Data'!$L$2:$L$2001,SMALL(IF('⚙️ Alert Data'!$A$2:$A$2001&lt;&gt;"",ROW('⚙️ Alert Data'!$A$2:$A$2001)),36)-1),"")</f>
        <v>Overdue by 28 days</v>
      </c>
      <c r="M39" s="80" t="str">
        <f t="array" aca="1" ref="M39" ca="1">IFERROR(INDEX('⚙️ Alert Data'!$M$2:$M$2001,SMALL(IF('⚙️ Alert Data'!$A$2:$A$2001&lt;&gt;"",ROW('⚙️ Alert Data'!$A$2:$A$2001)),36)-1),"")</f>
        <v>S. Patel</v>
      </c>
    </row>
    <row r="40" spans="1:13" ht="15.75" customHeight="1" x14ac:dyDescent="0.2">
      <c r="A40" s="80" t="str">
        <f t="array" aca="1" ref="A40" ca="1">IFERROR(INDEX('⚙️ Alert Data'!$A$2:$A$2001,SMALL(IF('⚙️ Alert Data'!$A$2:$A$2001&lt;&gt;"",ROW('⚙️ Alert Data'!$A$2:$A$2001)),37)-1),"")</f>
        <v>W1014</v>
      </c>
      <c r="B40" s="81" t="str">
        <f t="array" aca="1" ref="B40" ca="1">IFERROR(INDEX('⚙️ Alert Data'!$B$2:$B$2001,SMALL(IF('⚙️ Alert Data'!$A$2:$A$2001&lt;&gt;"",ROW('⚙️ Alert Data'!$A$2:$A$2001)),37)-1),"")</f>
        <v>Harris</v>
      </c>
      <c r="C40" s="81" t="str">
        <f t="array" aca="1" ref="C40" ca="1">IFERROR(INDEX('⚙️ Alert Data'!$C$2:$C$2001,SMALL(IF('⚙️ Alert Data'!$A$2:$A$2001&lt;&gt;"",ROW('⚙️ Alert Data'!$A$2:$A$2001)),37)-1),"")</f>
        <v>Lisa</v>
      </c>
      <c r="D40" s="80" t="str">
        <f t="array" aca="1" ref="D40" ca="1">IFERROR(INDEX('⚙️ Alert Data'!$D$2:$D$2001,SMALL(IF('⚙️ Alert Data'!$A$2:$A$2001&lt;&gt;"",ROW('⚙️ Alert Data'!$A$2:$A$2001)),37)-1),"")</f>
        <v>Subcontractor</v>
      </c>
      <c r="E40" s="81" t="str">
        <f t="array" aca="1" ref="E40" ca="1">IFERROR(INDEX('⚙️ Alert Data'!$E$2:$E$2001,SMALL(IF('⚙️ Alert Data'!$A$2:$A$2001&lt;&gt;"",ROW('⚙️ Alert Data'!$A$2:$A$2001)),37)-1),"")</f>
        <v>Control Room Manager</v>
      </c>
      <c r="F40" s="81" t="str">
        <f t="array" aca="1" ref="F40" ca="1">IFERROR(INDEX('⚙️ Alert Data'!$F$2:$F$2001,SMALL(IF('⚙️ Alert Data'!$A$2:$A$2001&lt;&gt;"",ROW('⚙️ Alert Data'!$A$2:$A$2001)),37)-1),"")</f>
        <v>Control Room</v>
      </c>
      <c r="G40" s="80" t="str">
        <f t="array" aca="1" ref="G40" ca="1">IFERROR(INDEX('⚙️ Alert Data'!$G$2:$G$2001,SMALL(IF('⚙️ Alert Data'!$A$2:$A$2001&lt;&gt;"",ROW('⚙️ Alert Data'!$A$2:$A$2001)),37)-1),"")</f>
        <v>HS-005</v>
      </c>
      <c r="H40" s="81" t="str">
        <f t="array" aca="1" ref="H40" ca="1">IFERROR(INDEX('⚙️ Alert Data'!$H$2:$H$2001,SMALL(IF('⚙️ Alert Data'!$A$2:$A$2001&lt;&gt;"",ROW('⚙️ Alert Data'!$A$2:$A$2001)),37)-1),"")</f>
        <v>First Aid (FAW)</v>
      </c>
      <c r="I40" s="80" t="str">
        <f t="array" aca="1" ref="I40" ca="1">IFERROR(INDEX('⚙️ Alert Data'!$I$2:$I$2001,SMALL(IF('⚙️ Alert Data'!$A$2:$A$2001&lt;&gt;"",ROW('⚙️ Alert Data'!$A$2:$A$2001)),37)-1),"")</f>
        <v>18/12/2024</v>
      </c>
      <c r="J40" s="80" t="str">
        <f t="array" aca="1" ref="J40" ca="1">IFERROR(INDEX('⚙️ Alert Data'!$J$2:$J$2001,SMALL(IF('⚙️ Alert Data'!$A$2:$A$2001&lt;&gt;"",ROW('⚙️ Alert Data'!$A$2:$A$2001)),37)-1),"")</f>
        <v>18/12/2025</v>
      </c>
      <c r="K40" s="80" t="str">
        <f t="array" aca="1" ref="K40" ca="1">IFERROR(INDEX('⚙️ Alert Data'!$K$2:$K$2001,SMALL(IF('⚙️ Alert Data'!$A$2:$A$2001&lt;&gt;"",ROW('⚙️ Alert Data'!$A$2:$A$2001)),37)-1),"")</f>
        <v>EXPIRED</v>
      </c>
      <c r="L40" s="81" t="str">
        <f t="array" aca="1" ref="L40" ca="1">IFERROR(INDEX('⚙️ Alert Data'!$L$2:$L$2001,SMALL(IF('⚙️ Alert Data'!$A$2:$A$2001&lt;&gt;"",ROW('⚙️ Alert Data'!$A$2:$A$2001)),37)-1),"")</f>
        <v>Overdue by 243 days</v>
      </c>
      <c r="M40" s="80" t="str">
        <f t="array" aca="1" ref="M40" ca="1">IFERROR(INDEX('⚙️ Alert Data'!$M$2:$M$2001,SMALL(IF('⚙️ Alert Data'!$A$2:$A$2001&lt;&gt;"",ROW('⚙️ Alert Data'!$A$2:$A$2001)),37)-1),"")</f>
        <v>S. Patel</v>
      </c>
    </row>
    <row r="41" spans="1:13" ht="15.75" customHeight="1" x14ac:dyDescent="0.2">
      <c r="A41" s="80" t="str">
        <f t="array" aca="1" ref="A41" ca="1">IFERROR(INDEX('⚙️ Alert Data'!$A$2:$A$2001,SMALL(IF('⚙️ Alert Data'!$A$2:$A$2001&lt;&gt;"",ROW('⚙️ Alert Data'!$A$2:$A$2001)),38)-1),"")</f>
        <v>W1015</v>
      </c>
      <c r="B41" s="81" t="str">
        <f t="array" aca="1" ref="B41" ca="1">IFERROR(INDEX('⚙️ Alert Data'!$B$2:$B$2001,SMALL(IF('⚙️ Alert Data'!$A$2:$A$2001&lt;&gt;"",ROW('⚙️ Alert Data'!$A$2:$A$2001)),38)-1),"")</f>
        <v>Adams</v>
      </c>
      <c r="C41" s="81" t="str">
        <f t="array" aca="1" ref="C41" ca="1">IFERROR(INDEX('⚙️ Alert Data'!$C$2:$C$2001,SMALL(IF('⚙️ Alert Data'!$A$2:$A$2001&lt;&gt;"",ROW('⚙️ Alert Data'!$A$2:$A$2001)),38)-1),"")</f>
        <v>Brian</v>
      </c>
      <c r="D41" s="80" t="str">
        <f t="array" aca="1" ref="D41" ca="1">IFERROR(INDEX('⚙️ Alert Data'!$D$2:$D$2001,SMALL(IF('⚙️ Alert Data'!$A$2:$A$2001&lt;&gt;"",ROW('⚙️ Alert Data'!$A$2:$A$2001)),38)-1),"")</f>
        <v>Employee</v>
      </c>
      <c r="E41" s="81" t="str">
        <f t="array" aca="1" ref="E41" ca="1">IFERROR(INDEX('⚙️ Alert Data'!$E$2:$E$2001,SMALL(IF('⚙️ Alert Data'!$A$2:$A$2001&lt;&gt;"",ROW('⚙️ Alert Data'!$A$2:$A$2001)),38)-1),"")</f>
        <v>System Controller</v>
      </c>
      <c r="F41" s="81" t="str">
        <f t="array" aca="1" ref="F41" ca="1">IFERROR(INDEX('⚙️ Alert Data'!$F$2:$F$2001,SMALL(IF('⚙️ Alert Data'!$A$2:$A$2001&lt;&gt;"",ROW('⚙️ Alert Data'!$A$2:$A$2001)),38)-1),"")</f>
        <v>Control Room</v>
      </c>
      <c r="G41" s="80" t="str">
        <f t="array" aca="1" ref="G41" ca="1">IFERROR(INDEX('⚙️ Alert Data'!$G$2:$G$2001,SMALL(IF('⚙️ Alert Data'!$A$2:$A$2001&lt;&gt;"",ROW('⚙️ Alert Data'!$A$2:$A$2001)),38)-1),"")</f>
        <v>HS-004</v>
      </c>
      <c r="H41" s="81" t="str">
        <f t="array" aca="1" ref="H41" ca="1">IFERROR(INDEX('⚙️ Alert Data'!$H$2:$H$2001,SMALL(IF('⚙️ Alert Data'!$A$2:$A$2001&lt;&gt;"",ROW('⚙️ Alert Data'!$A$2:$A$2001)),38)-1),"")</f>
        <v>Manual Handling</v>
      </c>
      <c r="I41" s="80" t="str">
        <f t="array" aca="1" ref="I41" ca="1">IFERROR(INDEX('⚙️ Alert Data'!$I$2:$I$2001,SMALL(IF('⚙️ Alert Data'!$A$2:$A$2001&lt;&gt;"",ROW('⚙️ Alert Data'!$A$2:$A$2001)),38)-1),"")</f>
        <v>21/08/2024</v>
      </c>
      <c r="J41" s="80" t="str">
        <f t="array" aca="1" ref="J41" ca="1">IFERROR(INDEX('⚙️ Alert Data'!$J$2:$J$2001,SMALL(IF('⚙️ Alert Data'!$A$2:$A$2001&lt;&gt;"",ROW('⚙️ Alert Data'!$A$2:$A$2001)),38)-1),"")</f>
        <v>21/08/2025</v>
      </c>
      <c r="K41" s="80" t="str">
        <f t="array" aca="1" ref="K41" ca="1">IFERROR(INDEX('⚙️ Alert Data'!$K$2:$K$2001,SMALL(IF('⚙️ Alert Data'!$A$2:$A$2001&lt;&gt;"",ROW('⚙️ Alert Data'!$A$2:$A$2001)),38)-1),"")</f>
        <v>EXPIRED</v>
      </c>
      <c r="L41" s="81" t="str">
        <f t="array" aca="1" ref="L41" ca="1">IFERROR(INDEX('⚙️ Alert Data'!$L$2:$L$2001,SMALL(IF('⚙️ Alert Data'!$A$2:$A$2001&lt;&gt;"",ROW('⚙️ Alert Data'!$A$2:$A$2001)),38)-1),"")</f>
        <v>Overdue by 362 days</v>
      </c>
      <c r="M41" s="80" t="str">
        <f t="array" aca="1" ref="M41" ca="1">IFERROR(INDEX('⚙️ Alert Data'!$M$2:$M$2001,SMALL(IF('⚙️ Alert Data'!$A$2:$A$2001&lt;&gt;"",ROW('⚙️ Alert Data'!$A$2:$A$2001)),38)-1),"")</f>
        <v>S. Patel</v>
      </c>
    </row>
    <row r="42" spans="1:13" ht="15.75" customHeight="1" x14ac:dyDescent="0.2">
      <c r="A42" s="80" t="str">
        <f t="array" aca="1" ref="A42" ca="1">IFERROR(INDEX('⚙️ Alert Data'!$A$2:$A$2001,SMALL(IF('⚙️ Alert Data'!$A$2:$A$2001&lt;&gt;"",ROW('⚙️ Alert Data'!$A$2:$A$2001)),39)-1),"")</f>
        <v>W1016</v>
      </c>
      <c r="B42" s="81" t="str">
        <f t="array" aca="1" ref="B42" ca="1">IFERROR(INDEX('⚙️ Alert Data'!$B$2:$B$2001,SMALL(IF('⚙️ Alert Data'!$A$2:$A$2001&lt;&gt;"",ROW('⚙️ Alert Data'!$A$2:$A$2001)),39)-1),"")</f>
        <v>Brown</v>
      </c>
      <c r="C42" s="81" t="str">
        <f t="array" aca="1" ref="C42" ca="1">IFERROR(INDEX('⚙️ Alert Data'!$C$2:$C$2001,SMALL(IF('⚙️ Alert Data'!$A$2:$A$2001&lt;&gt;"",ROW('⚙️ Alert Data'!$A$2:$A$2001)),39)-1),"")</f>
        <v>Mark</v>
      </c>
      <c r="D42" s="80" t="str">
        <f t="array" aca="1" ref="D42" ca="1">IFERROR(INDEX('⚙️ Alert Data'!$D$2:$D$2001,SMALL(IF('⚙️ Alert Data'!$A$2:$A$2001&lt;&gt;"",ROW('⚙️ Alert Data'!$A$2:$A$2001)),39)-1),"")</f>
        <v>Employee</v>
      </c>
      <c r="E42" s="81" t="str">
        <f t="array" aca="1" ref="E42" ca="1">IFERROR(INDEX('⚙️ Alert Data'!$E$2:$E$2001,SMALL(IF('⚙️ Alert Data'!$A$2:$A$2001&lt;&gt;"",ROW('⚙️ Alert Data'!$A$2:$A$2001)),39)-1),"")</f>
        <v>GIS Analyst</v>
      </c>
      <c r="F42" s="81" t="str">
        <f t="array" aca="1" ref="F42" ca="1">IFERROR(INDEX('⚙️ Alert Data'!$F$2:$F$2001,SMALL(IF('⚙️ Alert Data'!$A$2:$A$2001&lt;&gt;"",ROW('⚙️ Alert Data'!$A$2:$A$2001)),39)-1),"")</f>
        <v>IT &amp; Systems</v>
      </c>
      <c r="G42" s="80" t="str">
        <f t="array" aca="1" ref="G42" ca="1">IFERROR(INDEX('⚙️ Alert Data'!$G$2:$G$2001,SMALL(IF('⚙️ Alert Data'!$A$2:$A$2001&lt;&gt;"",ROW('⚙️ Alert Data'!$A$2:$A$2001)),39)-1),"")</f>
        <v>HS-004</v>
      </c>
      <c r="H42" s="81" t="str">
        <f t="array" aca="1" ref="H42" ca="1">IFERROR(INDEX('⚙️ Alert Data'!$H$2:$H$2001,SMALL(IF('⚙️ Alert Data'!$A$2:$A$2001&lt;&gt;"",ROW('⚙️ Alert Data'!$A$2:$A$2001)),39)-1),"")</f>
        <v>Manual Handling</v>
      </c>
      <c r="I42" s="80" t="str">
        <f t="array" aca="1" ref="I42" ca="1">IFERROR(INDEX('⚙️ Alert Data'!$I$2:$I$2001,SMALL(IF('⚙️ Alert Data'!$A$2:$A$2001&lt;&gt;"",ROW('⚙️ Alert Data'!$A$2:$A$2001)),39)-1),"")</f>
        <v>23/11/2024</v>
      </c>
      <c r="J42" s="80" t="str">
        <f t="array" aca="1" ref="J42" ca="1">IFERROR(INDEX('⚙️ Alert Data'!$J$2:$J$2001,SMALL(IF('⚙️ Alert Data'!$A$2:$A$2001&lt;&gt;"",ROW('⚙️ Alert Data'!$A$2:$A$2001)),39)-1),"")</f>
        <v>23/11/2025</v>
      </c>
      <c r="K42" s="80" t="str">
        <f t="array" aca="1" ref="K42" ca="1">IFERROR(INDEX('⚙️ Alert Data'!$K$2:$K$2001,SMALL(IF('⚙️ Alert Data'!$A$2:$A$2001&lt;&gt;"",ROW('⚙️ Alert Data'!$A$2:$A$2001)),39)-1),"")</f>
        <v>EXPIRED</v>
      </c>
      <c r="L42" s="81" t="str">
        <f t="array" aca="1" ref="L42" ca="1">IFERROR(INDEX('⚙️ Alert Data'!$L$2:$L$2001,SMALL(IF('⚙️ Alert Data'!$A$2:$A$2001&lt;&gt;"",ROW('⚙️ Alert Data'!$A$2:$A$2001)),39)-1),"")</f>
        <v>Overdue by 268 days</v>
      </c>
      <c r="M42" s="80" t="str">
        <f t="array" aca="1" ref="M42" ca="1">IFERROR(INDEX('⚙️ Alert Data'!$M$2:$M$2001,SMALL(IF('⚙️ Alert Data'!$A$2:$A$2001&lt;&gt;"",ROW('⚙️ Alert Data'!$A$2:$A$2001)),39)-1),"")</f>
        <v>S. Patel</v>
      </c>
    </row>
    <row r="43" spans="1:13" ht="15.75" customHeight="1" x14ac:dyDescent="0.2">
      <c r="A43" s="80" t="str">
        <f t="array" aca="1" ref="A43" ca="1">IFERROR(INDEX('⚙️ Alert Data'!$A$2:$A$2001,SMALL(IF('⚙️ Alert Data'!$A$2:$A$2001&lt;&gt;"",ROW('⚙️ Alert Data'!$A$2:$A$2001)),40)-1),"")</f>
        <v>W1017</v>
      </c>
      <c r="B43" s="81" t="str">
        <f t="array" aca="1" ref="B43" ca="1">IFERROR(INDEX('⚙️ Alert Data'!$B$2:$B$2001,SMALL(IF('⚙️ Alert Data'!$A$2:$A$2001&lt;&gt;"",ROW('⚙️ Alert Data'!$A$2:$A$2001)),40)-1),"")</f>
        <v>Carter</v>
      </c>
      <c r="C43" s="81" t="str">
        <f t="array" aca="1" ref="C43" ca="1">IFERROR(INDEX('⚙️ Alert Data'!$C$2:$C$2001,SMALL(IF('⚙️ Alert Data'!$A$2:$A$2001&lt;&gt;"",ROW('⚙️ Alert Data'!$A$2:$A$2001)),40)-1),"")</f>
        <v>Tom</v>
      </c>
      <c r="D43" s="80" t="str">
        <f t="array" aca="1" ref="D43" ca="1">IFERROR(INDEX('⚙️ Alert Data'!$D$2:$D$2001,SMALL(IF('⚙️ Alert Data'!$A$2:$A$2001&lt;&gt;"",ROW('⚙️ Alert Data'!$A$2:$A$2001)),40)-1),"")</f>
        <v>Employee</v>
      </c>
      <c r="E43" s="81" t="str">
        <f t="array" aca="1" ref="E43" ca="1">IFERROR(INDEX('⚙️ Alert Data'!$E$2:$E$2001,SMALL(IF('⚙️ Alert Data'!$A$2:$A$2001&lt;&gt;"",ROW('⚙️ Alert Data'!$A$2:$A$2001)),40)-1),"")</f>
        <v>Groundworker</v>
      </c>
      <c r="F43" s="81" t="str">
        <f t="array" aca="1" ref="F43" ca="1">IFERROR(INDEX('⚙️ Alert Data'!$F$2:$F$2001,SMALL(IF('⚙️ Alert Data'!$A$2:$A$2001&lt;&gt;"",ROW('⚙️ Alert Data'!$A$2:$A$2001)),40)-1),"")</f>
        <v>Civil Works</v>
      </c>
      <c r="G43" s="80" t="str">
        <f t="array" aca="1" ref="G43" ca="1">IFERROR(INDEX('⚙️ Alert Data'!$G$2:$G$2001,SMALL(IF('⚙️ Alert Data'!$A$2:$A$2001&lt;&gt;"",ROW('⚙️ Alert Data'!$A$2:$A$2001)),40)-1),"")</f>
        <v>HS-002</v>
      </c>
      <c r="H43" s="81" t="str">
        <f t="array" aca="1" ref="H43" ca="1">IFERROR(INDEX('⚙️ Alert Data'!$H$2:$H$2001,SMALL(IF('⚙️ Alert Data'!$A$2:$A$2001&lt;&gt;"",ROW('⚙️ Alert Data'!$A$2:$A$2001)),40)-1),"")</f>
        <v>Working at Height</v>
      </c>
      <c r="I43" s="80" t="str">
        <f t="array" aca="1" ref="I43" ca="1">IFERROR(INDEX('⚙️ Alert Data'!$I$2:$I$2001,SMALL(IF('⚙️ Alert Data'!$A$2:$A$2001&lt;&gt;"",ROW('⚙️ Alert Data'!$A$2:$A$2001)),40)-1),"")</f>
        <v>11/12/2024</v>
      </c>
      <c r="J43" s="80" t="str">
        <f t="array" aca="1" ref="J43" ca="1">IFERROR(INDEX('⚙️ Alert Data'!$J$2:$J$2001,SMALL(IF('⚙️ Alert Data'!$A$2:$A$2001&lt;&gt;"",ROW('⚙️ Alert Data'!$A$2:$A$2001)),40)-1),"")</f>
        <v>11/12/2025</v>
      </c>
      <c r="K43" s="80" t="str">
        <f t="array" aca="1" ref="K43" ca="1">IFERROR(INDEX('⚙️ Alert Data'!$K$2:$K$2001,SMALL(IF('⚙️ Alert Data'!$A$2:$A$2001&lt;&gt;"",ROW('⚙️ Alert Data'!$A$2:$A$2001)),40)-1),"")</f>
        <v>EXPIRED</v>
      </c>
      <c r="L43" s="81" t="str">
        <f t="array" aca="1" ref="L43" ca="1">IFERROR(INDEX('⚙️ Alert Data'!$L$2:$L$2001,SMALL(IF('⚙️ Alert Data'!$A$2:$A$2001&lt;&gt;"",ROW('⚙️ Alert Data'!$A$2:$A$2001)),40)-1),"")</f>
        <v>Overdue by 250 days</v>
      </c>
      <c r="M43" s="80" t="str">
        <f t="array" aca="1" ref="M43" ca="1">IFERROR(INDEX('⚙️ Alert Data'!$M$2:$M$2001,SMALL(IF('⚙️ Alert Data'!$A$2:$A$2001&lt;&gt;"",ROW('⚙️ Alert Data'!$A$2:$A$2001)),40)-1),"")</f>
        <v>S. Patel</v>
      </c>
    </row>
    <row r="44" spans="1:13" ht="15.75" customHeight="1" x14ac:dyDescent="0.2">
      <c r="A44" s="80" t="str">
        <f t="array" aca="1" ref="A44" ca="1">IFERROR(INDEX('⚙️ Alert Data'!$A$2:$A$2001,SMALL(IF('⚙️ Alert Data'!$A$2:$A$2001&lt;&gt;"",ROW('⚙️ Alert Data'!$A$2:$A$2001)),41)-1),"")</f>
        <v>W1017</v>
      </c>
      <c r="B44" s="81" t="str">
        <f t="array" aca="1" ref="B44" ca="1">IFERROR(INDEX('⚙️ Alert Data'!$B$2:$B$2001,SMALL(IF('⚙️ Alert Data'!$A$2:$A$2001&lt;&gt;"",ROW('⚙️ Alert Data'!$A$2:$A$2001)),41)-1),"")</f>
        <v>Carter</v>
      </c>
      <c r="C44" s="81" t="str">
        <f t="array" aca="1" ref="C44" ca="1">IFERROR(INDEX('⚙️ Alert Data'!$C$2:$C$2001,SMALL(IF('⚙️ Alert Data'!$A$2:$A$2001&lt;&gt;"",ROW('⚙️ Alert Data'!$A$2:$A$2001)),41)-1),"")</f>
        <v>Tom</v>
      </c>
      <c r="D44" s="80" t="str">
        <f t="array" aca="1" ref="D44" ca="1">IFERROR(INDEX('⚙️ Alert Data'!$D$2:$D$2001,SMALL(IF('⚙️ Alert Data'!$A$2:$A$2001&lt;&gt;"",ROW('⚙️ Alert Data'!$A$2:$A$2001)),41)-1),"")</f>
        <v>Employee</v>
      </c>
      <c r="E44" s="81" t="str">
        <f t="array" aca="1" ref="E44" ca="1">IFERROR(INDEX('⚙️ Alert Data'!$E$2:$E$2001,SMALL(IF('⚙️ Alert Data'!$A$2:$A$2001&lt;&gt;"",ROW('⚙️ Alert Data'!$A$2:$A$2001)),41)-1),"")</f>
        <v>Groundworker</v>
      </c>
      <c r="F44" s="81" t="str">
        <f t="array" aca="1" ref="F44" ca="1">IFERROR(INDEX('⚙️ Alert Data'!$F$2:$F$2001,SMALL(IF('⚙️ Alert Data'!$A$2:$A$2001&lt;&gt;"",ROW('⚙️ Alert Data'!$A$2:$A$2001)),41)-1),"")</f>
        <v>Civil Works</v>
      </c>
      <c r="G44" s="80" t="str">
        <f t="array" aca="1" ref="G44" ca="1">IFERROR(INDEX('⚙️ Alert Data'!$G$2:$G$2001,SMALL(IF('⚙️ Alert Data'!$A$2:$A$2001&lt;&gt;"",ROW('⚙️ Alert Data'!$A$2:$A$2001)),41)-1),"")</f>
        <v>HS-004</v>
      </c>
      <c r="H44" s="81" t="str">
        <f t="array" aca="1" ref="H44" ca="1">IFERROR(INDEX('⚙️ Alert Data'!$H$2:$H$2001,SMALL(IF('⚙️ Alert Data'!$A$2:$A$2001&lt;&gt;"",ROW('⚙️ Alert Data'!$A$2:$A$2001)),41)-1),"")</f>
        <v>Manual Handling</v>
      </c>
      <c r="I44" s="80" t="str">
        <f t="array" aca="1" ref="I44" ca="1">IFERROR(INDEX('⚙️ Alert Data'!$I$2:$I$2001,SMALL(IF('⚙️ Alert Data'!$A$2:$A$2001&lt;&gt;"",ROW('⚙️ Alert Data'!$A$2:$A$2001)),41)-1),"")</f>
        <v>24/01/2025</v>
      </c>
      <c r="J44" s="80" t="str">
        <f t="array" aca="1" ref="J44" ca="1">IFERROR(INDEX('⚙️ Alert Data'!$J$2:$J$2001,SMALL(IF('⚙️ Alert Data'!$A$2:$A$2001&lt;&gt;"",ROW('⚙️ Alert Data'!$A$2:$A$2001)),41)-1),"")</f>
        <v>24/01/2026</v>
      </c>
      <c r="K44" s="80" t="str">
        <f t="array" aca="1" ref="K44" ca="1">IFERROR(INDEX('⚙️ Alert Data'!$K$2:$K$2001,SMALL(IF('⚙️ Alert Data'!$A$2:$A$2001&lt;&gt;"",ROW('⚙️ Alert Data'!$A$2:$A$2001)),41)-1),"")</f>
        <v>EXPIRED</v>
      </c>
      <c r="L44" s="81" t="str">
        <f t="array" aca="1" ref="L44" ca="1">IFERROR(INDEX('⚙️ Alert Data'!$L$2:$L$2001,SMALL(IF('⚙️ Alert Data'!$A$2:$A$2001&lt;&gt;"",ROW('⚙️ Alert Data'!$A$2:$A$2001)),41)-1),"")</f>
        <v>Overdue by 206 days</v>
      </c>
      <c r="M44" s="80" t="str">
        <f t="array" aca="1" ref="M44" ca="1">IFERROR(INDEX('⚙️ Alert Data'!$M$2:$M$2001,SMALL(IF('⚙️ Alert Data'!$A$2:$A$2001&lt;&gt;"",ROW('⚙️ Alert Data'!$A$2:$A$2001)),41)-1),"")</f>
        <v>S. Patel</v>
      </c>
    </row>
    <row r="45" spans="1:13" ht="15.75" customHeight="1" x14ac:dyDescent="0.2">
      <c r="A45" s="80" t="str">
        <f t="array" aca="1" ref="A45" ca="1">IFERROR(INDEX('⚙️ Alert Data'!$A$2:$A$2001,SMALL(IF('⚙️ Alert Data'!$A$2:$A$2001&lt;&gt;"",ROW('⚙️ Alert Data'!$A$2:$A$2001)),42)-1),"")</f>
        <v>W1017</v>
      </c>
      <c r="B45" s="81" t="str">
        <f t="array" aca="1" ref="B45" ca="1">IFERROR(INDEX('⚙️ Alert Data'!$B$2:$B$2001,SMALL(IF('⚙️ Alert Data'!$A$2:$A$2001&lt;&gt;"",ROW('⚙️ Alert Data'!$A$2:$A$2001)),42)-1),"")</f>
        <v>Carter</v>
      </c>
      <c r="C45" s="81" t="str">
        <f t="array" aca="1" ref="C45" ca="1">IFERROR(INDEX('⚙️ Alert Data'!$C$2:$C$2001,SMALL(IF('⚙️ Alert Data'!$A$2:$A$2001&lt;&gt;"",ROW('⚙️ Alert Data'!$A$2:$A$2001)),42)-1),"")</f>
        <v>Tom</v>
      </c>
      <c r="D45" s="80" t="str">
        <f t="array" aca="1" ref="D45" ca="1">IFERROR(INDEX('⚙️ Alert Data'!$D$2:$D$2001,SMALL(IF('⚙️ Alert Data'!$A$2:$A$2001&lt;&gt;"",ROW('⚙️ Alert Data'!$A$2:$A$2001)),42)-1),"")</f>
        <v>Employee</v>
      </c>
      <c r="E45" s="81" t="str">
        <f t="array" aca="1" ref="E45" ca="1">IFERROR(INDEX('⚙️ Alert Data'!$E$2:$E$2001,SMALL(IF('⚙️ Alert Data'!$A$2:$A$2001&lt;&gt;"",ROW('⚙️ Alert Data'!$A$2:$A$2001)),42)-1),"")</f>
        <v>Groundworker</v>
      </c>
      <c r="F45" s="81" t="str">
        <f t="array" aca="1" ref="F45" ca="1">IFERROR(INDEX('⚙️ Alert Data'!$F$2:$F$2001,SMALL(IF('⚙️ Alert Data'!$A$2:$A$2001&lt;&gt;"",ROW('⚙️ Alert Data'!$A$2:$A$2001)),42)-1),"")</f>
        <v>Civil Works</v>
      </c>
      <c r="G45" s="80" t="str">
        <f t="array" aca="1" ref="G45" ca="1">IFERROR(INDEX('⚙️ Alert Data'!$G$2:$G$2001,SMALL(IF('⚙️ Alert Data'!$A$2:$A$2001&lt;&gt;"",ROW('⚙️ Alert Data'!$A$2:$A$2001)),42)-1),"")</f>
        <v>HS-005</v>
      </c>
      <c r="H45" s="81" t="str">
        <f t="array" aca="1" ref="H45" ca="1">IFERROR(INDEX('⚙️ Alert Data'!$H$2:$H$2001,SMALL(IF('⚙️ Alert Data'!$A$2:$A$2001&lt;&gt;"",ROW('⚙️ Alert Data'!$A$2:$A$2001)),42)-1),"")</f>
        <v>First Aid (FAW)</v>
      </c>
      <c r="I45" s="80" t="str">
        <f t="array" aca="1" ref="I45" ca="1">IFERROR(INDEX('⚙️ Alert Data'!$I$2:$I$2001,SMALL(IF('⚙️ Alert Data'!$A$2:$A$2001&lt;&gt;"",ROW('⚙️ Alert Data'!$A$2:$A$2001)),42)-1),"")</f>
        <v>08/05/2025</v>
      </c>
      <c r="J45" s="80" t="str">
        <f t="array" aca="1" ref="J45" ca="1">IFERROR(INDEX('⚙️ Alert Data'!$J$2:$J$2001,SMALL(IF('⚙️ Alert Data'!$A$2:$A$2001&lt;&gt;"",ROW('⚙️ Alert Data'!$A$2:$A$2001)),42)-1),"")</f>
        <v>08/05/2026</v>
      </c>
      <c r="K45" s="80" t="str">
        <f t="array" aca="1" ref="K45" ca="1">IFERROR(INDEX('⚙️ Alert Data'!$K$2:$K$2001,SMALL(IF('⚙️ Alert Data'!$A$2:$A$2001&lt;&gt;"",ROW('⚙️ Alert Data'!$A$2:$A$2001)),42)-1),"")</f>
        <v>EXPIRED</v>
      </c>
      <c r="L45" s="81" t="str">
        <f t="array" aca="1" ref="L45" ca="1">IFERROR(INDEX('⚙️ Alert Data'!$L$2:$L$2001,SMALL(IF('⚙️ Alert Data'!$A$2:$A$2001&lt;&gt;"",ROW('⚙️ Alert Data'!$A$2:$A$2001)),42)-1),"")</f>
        <v>Overdue by 102 days</v>
      </c>
      <c r="M45" s="80" t="str">
        <f t="array" aca="1" ref="M45" ca="1">IFERROR(INDEX('⚙️ Alert Data'!$M$2:$M$2001,SMALL(IF('⚙️ Alert Data'!$A$2:$A$2001&lt;&gt;"",ROW('⚙️ Alert Data'!$A$2:$A$2001)),42)-1),"")</f>
        <v>S. Patel</v>
      </c>
    </row>
    <row r="46" spans="1:13" ht="15.75" customHeight="1" x14ac:dyDescent="0.2">
      <c r="A46" s="80" t="str">
        <f t="array" aca="1" ref="A46" ca="1">IFERROR(INDEX('⚙️ Alert Data'!$A$2:$A$2001,SMALL(IF('⚙️ Alert Data'!$A$2:$A$2001&lt;&gt;"",ROW('⚙️ Alert Data'!$A$2:$A$2001)),43)-1),"")</f>
        <v>W1017</v>
      </c>
      <c r="B46" s="81" t="str">
        <f t="array" aca="1" ref="B46" ca="1">IFERROR(INDEX('⚙️ Alert Data'!$B$2:$B$2001,SMALL(IF('⚙️ Alert Data'!$A$2:$A$2001&lt;&gt;"",ROW('⚙️ Alert Data'!$A$2:$A$2001)),43)-1),"")</f>
        <v>Carter</v>
      </c>
      <c r="C46" s="81" t="str">
        <f t="array" aca="1" ref="C46" ca="1">IFERROR(INDEX('⚙️ Alert Data'!$C$2:$C$2001,SMALL(IF('⚙️ Alert Data'!$A$2:$A$2001&lt;&gt;"",ROW('⚙️ Alert Data'!$A$2:$A$2001)),43)-1),"")</f>
        <v>Tom</v>
      </c>
      <c r="D46" s="80" t="str">
        <f t="array" aca="1" ref="D46" ca="1">IFERROR(INDEX('⚙️ Alert Data'!$D$2:$D$2001,SMALL(IF('⚙️ Alert Data'!$A$2:$A$2001&lt;&gt;"",ROW('⚙️ Alert Data'!$A$2:$A$2001)),43)-1),"")</f>
        <v>Employee</v>
      </c>
      <c r="E46" s="81" t="str">
        <f t="array" aca="1" ref="E46" ca="1">IFERROR(INDEX('⚙️ Alert Data'!$E$2:$E$2001,SMALL(IF('⚙️ Alert Data'!$A$2:$A$2001&lt;&gt;"",ROW('⚙️ Alert Data'!$A$2:$A$2001)),43)-1),"")</f>
        <v>Groundworker</v>
      </c>
      <c r="F46" s="81" t="str">
        <f t="array" aca="1" ref="F46" ca="1">IFERROR(INDEX('⚙️ Alert Data'!$F$2:$F$2001,SMALL(IF('⚙️ Alert Data'!$A$2:$A$2001&lt;&gt;"",ROW('⚙️ Alert Data'!$A$2:$A$2001)),43)-1),"")</f>
        <v>Civil Works</v>
      </c>
      <c r="G46" s="80" t="str">
        <f t="array" aca="1" ref="G46" ca="1">IFERROR(INDEX('⚙️ Alert Data'!$G$2:$G$2001,SMALL(IF('⚙️ Alert Data'!$A$2:$A$2001&lt;&gt;"",ROW('⚙️ Alert Data'!$A$2:$A$2001)),43)-1),"")</f>
        <v>CV-006</v>
      </c>
      <c r="H46" s="81" t="str">
        <f t="array" aca="1" ref="H46" ca="1">IFERROR(INDEX('⚙️ Alert Data'!$H$2:$H$2001,SMALL(IF('⚙️ Alert Data'!$A$2:$A$2001&lt;&gt;"",ROW('⚙️ Alert Data'!$A$2:$A$2001)),43)-1),"")</f>
        <v>NRSWA Operative</v>
      </c>
      <c r="I46" s="80" t="str">
        <f t="array" aca="1" ref="I46" ca="1">IFERROR(INDEX('⚙️ Alert Data'!$I$2:$I$2001,SMALL(IF('⚙️ Alert Data'!$A$2:$A$2001&lt;&gt;"",ROW('⚙️ Alert Data'!$A$2:$A$2001)),43)-1),"")</f>
        <v>10/04/2023</v>
      </c>
      <c r="J46" s="80" t="str">
        <f t="array" aca="1" ref="J46" ca="1">IFERROR(INDEX('⚙️ Alert Data'!$J$2:$J$2001,SMALL(IF('⚙️ Alert Data'!$A$2:$A$2001&lt;&gt;"",ROW('⚙️ Alert Data'!$A$2:$A$2001)),43)-1),"")</f>
        <v>09/04/2024</v>
      </c>
      <c r="K46" s="80" t="str">
        <f t="array" aca="1" ref="K46" ca="1">IFERROR(INDEX('⚙️ Alert Data'!$K$2:$K$2001,SMALL(IF('⚙️ Alert Data'!$A$2:$A$2001&lt;&gt;"",ROW('⚙️ Alert Data'!$A$2:$A$2001)),43)-1),"")</f>
        <v>EXPIRED</v>
      </c>
      <c r="L46" s="81" t="str">
        <f t="array" aca="1" ref="L46" ca="1">IFERROR(INDEX('⚙️ Alert Data'!$L$2:$L$2001,SMALL(IF('⚙️ Alert Data'!$A$2:$A$2001&lt;&gt;"",ROW('⚙️ Alert Data'!$A$2:$A$2001)),43)-1),"")</f>
        <v>Overdue by 861 days</v>
      </c>
      <c r="M46" s="80" t="str">
        <f t="array" aca="1" ref="M46" ca="1">IFERROR(INDEX('⚙️ Alert Data'!$M$2:$M$2001,SMALL(IF('⚙️ Alert Data'!$A$2:$A$2001&lt;&gt;"",ROW('⚙️ Alert Data'!$A$2:$A$2001)),43)-1),"")</f>
        <v>S. Patel</v>
      </c>
    </row>
    <row r="47" spans="1:13" ht="15.75" customHeight="1" x14ac:dyDescent="0.2">
      <c r="A47" s="80" t="str">
        <f t="array" aca="1" ref="A47" ca="1">IFERROR(INDEX('⚙️ Alert Data'!$A$2:$A$2001,SMALL(IF('⚙️ Alert Data'!$A$2:$A$2001&lt;&gt;"",ROW('⚙️ Alert Data'!$A$2:$A$2001)),44)-1),"")</f>
        <v>W1017</v>
      </c>
      <c r="B47" s="81" t="str">
        <f t="array" aca="1" ref="B47" ca="1">IFERROR(INDEX('⚙️ Alert Data'!$B$2:$B$2001,SMALL(IF('⚙️ Alert Data'!$A$2:$A$2001&lt;&gt;"",ROW('⚙️ Alert Data'!$A$2:$A$2001)),44)-1),"")</f>
        <v>Carter</v>
      </c>
      <c r="C47" s="81" t="str">
        <f t="array" aca="1" ref="C47" ca="1">IFERROR(INDEX('⚙️ Alert Data'!$C$2:$C$2001,SMALL(IF('⚙️ Alert Data'!$A$2:$A$2001&lt;&gt;"",ROW('⚙️ Alert Data'!$A$2:$A$2001)),44)-1),"")</f>
        <v>Tom</v>
      </c>
      <c r="D47" s="80" t="str">
        <f t="array" aca="1" ref="D47" ca="1">IFERROR(INDEX('⚙️ Alert Data'!$D$2:$D$2001,SMALL(IF('⚙️ Alert Data'!$A$2:$A$2001&lt;&gt;"",ROW('⚙️ Alert Data'!$A$2:$A$2001)),44)-1),"")</f>
        <v>Employee</v>
      </c>
      <c r="E47" s="81" t="str">
        <f t="array" aca="1" ref="E47" ca="1">IFERROR(INDEX('⚙️ Alert Data'!$E$2:$E$2001,SMALL(IF('⚙️ Alert Data'!$A$2:$A$2001&lt;&gt;"",ROW('⚙️ Alert Data'!$A$2:$A$2001)),44)-1),"")</f>
        <v>Groundworker</v>
      </c>
      <c r="F47" s="81" t="str">
        <f t="array" aca="1" ref="F47" ca="1">IFERROR(INDEX('⚙️ Alert Data'!$F$2:$F$2001,SMALL(IF('⚙️ Alert Data'!$A$2:$A$2001&lt;&gt;"",ROW('⚙️ Alert Data'!$A$2:$A$2001)),44)-1),"")</f>
        <v>Civil Works</v>
      </c>
      <c r="G47" s="80" t="str">
        <f t="array" aca="1" ref="G47" ca="1">IFERROR(INDEX('⚙️ Alert Data'!$G$2:$G$2001,SMALL(IF('⚙️ Alert Data'!$A$2:$A$2001&lt;&gt;"",ROW('⚙️ Alert Data'!$A$2:$A$2001)),44)-1),"")</f>
        <v>CV-002</v>
      </c>
      <c r="H47" s="81" t="str">
        <f t="array" aca="1" ref="H47" ca="1">IFERROR(INDEX('⚙️ Alert Data'!$H$2:$H$2001,SMALL(IF('⚙️ Alert Data'!$A$2:$A$2001&lt;&gt;"",ROW('⚙️ Alert Data'!$A$2:$A$2001)),44)-1),"")</f>
        <v>CSCS Blue Card</v>
      </c>
      <c r="I47" s="80" t="str">
        <f t="array" aca="1" ref="I47" ca="1">IFERROR(INDEX('⚙️ Alert Data'!$I$2:$I$2001,SMALL(IF('⚙️ Alert Data'!$A$2:$A$2001&lt;&gt;"",ROW('⚙️ Alert Data'!$A$2:$A$2001)),44)-1),"")</f>
        <v>06/07/2024</v>
      </c>
      <c r="J47" s="80" t="str">
        <f t="array" aca="1" ref="J47" ca="1">IFERROR(INDEX('⚙️ Alert Data'!$J$2:$J$2001,SMALL(IF('⚙️ Alert Data'!$A$2:$A$2001&lt;&gt;"",ROW('⚙️ Alert Data'!$A$2:$A$2001)),44)-1),"")</f>
        <v>06/07/2025</v>
      </c>
      <c r="K47" s="80" t="str">
        <f t="array" aca="1" ref="K47" ca="1">IFERROR(INDEX('⚙️ Alert Data'!$K$2:$K$2001,SMALL(IF('⚙️ Alert Data'!$A$2:$A$2001&lt;&gt;"",ROW('⚙️ Alert Data'!$A$2:$A$2001)),44)-1),"")</f>
        <v>EXPIRED</v>
      </c>
      <c r="L47" s="81" t="str">
        <f t="array" aca="1" ref="L47" ca="1">IFERROR(INDEX('⚙️ Alert Data'!$L$2:$L$2001,SMALL(IF('⚙️ Alert Data'!$A$2:$A$2001&lt;&gt;"",ROW('⚙️ Alert Data'!$A$2:$A$2001)),44)-1),"")</f>
        <v>Overdue by 408 days</v>
      </c>
      <c r="M47" s="80" t="str">
        <f t="array" aca="1" ref="M47" ca="1">IFERROR(INDEX('⚙️ Alert Data'!$M$2:$M$2001,SMALL(IF('⚙️ Alert Data'!$A$2:$A$2001&lt;&gt;"",ROW('⚙️ Alert Data'!$A$2:$A$2001)),44)-1),"")</f>
        <v>S. Patel</v>
      </c>
    </row>
    <row r="48" spans="1:13" ht="15.75" customHeight="1" x14ac:dyDescent="0.2">
      <c r="A48" s="80" t="str">
        <f t="array" aca="1" ref="A48" ca="1">IFERROR(INDEX('⚙️ Alert Data'!$A$2:$A$2001,SMALL(IF('⚙️ Alert Data'!$A$2:$A$2001&lt;&gt;"",ROW('⚙️ Alert Data'!$A$2:$A$2001)),45)-1),"")</f>
        <v>W1018</v>
      </c>
      <c r="B48" s="81" t="str">
        <f t="array" aca="1" ref="B48" ca="1">IFERROR(INDEX('⚙️ Alert Data'!$B$2:$B$2001,SMALL(IF('⚙️ Alert Data'!$A$2:$A$2001&lt;&gt;"",ROW('⚙️ Alert Data'!$A$2:$A$2001)),45)-1),"")</f>
        <v>Baker</v>
      </c>
      <c r="C48" s="81" t="str">
        <f t="array" aca="1" ref="C48" ca="1">IFERROR(INDEX('⚙️ Alert Data'!$C$2:$C$2001,SMALL(IF('⚙️ Alert Data'!$A$2:$A$2001&lt;&gt;"",ROW('⚙️ Alert Data'!$A$2:$A$2001)),45)-1),"")</f>
        <v>Nina</v>
      </c>
      <c r="D48" s="80" t="str">
        <f t="array" aca="1" ref="D48" ca="1">IFERROR(INDEX('⚙️ Alert Data'!$D$2:$D$2001,SMALL(IF('⚙️ Alert Data'!$A$2:$A$2001&lt;&gt;"",ROW('⚙️ Alert Data'!$A$2:$A$2001)),45)-1),"")</f>
        <v>Employee</v>
      </c>
      <c r="E48" s="81" t="str">
        <f t="array" aca="1" ref="E48" ca="1">IFERROR(INDEX('⚙️ Alert Data'!$E$2:$E$2001,SMALL(IF('⚙️ Alert Data'!$A$2:$A$2001&lt;&gt;"",ROW('⚙️ Alert Data'!$A$2:$A$2001)),45)-1),"")</f>
        <v>Plant Operator</v>
      </c>
      <c r="F48" s="81" t="str">
        <f t="array" aca="1" ref="F48" ca="1">IFERROR(INDEX('⚙️ Alert Data'!$F$2:$F$2001,SMALL(IF('⚙️ Alert Data'!$A$2:$A$2001&lt;&gt;"",ROW('⚙️ Alert Data'!$A$2:$A$2001)),45)-1),"")</f>
        <v>Civil Works</v>
      </c>
      <c r="G48" s="80" t="str">
        <f t="array" aca="1" ref="G48" ca="1">IFERROR(INDEX('⚙️ Alert Data'!$G$2:$G$2001,SMALL(IF('⚙️ Alert Data'!$A$2:$A$2001&lt;&gt;"",ROW('⚙️ Alert Data'!$A$2:$A$2001)),45)-1),"")</f>
        <v>HS-002</v>
      </c>
      <c r="H48" s="81" t="str">
        <f t="array" aca="1" ref="H48" ca="1">IFERROR(INDEX('⚙️ Alert Data'!$H$2:$H$2001,SMALL(IF('⚙️ Alert Data'!$A$2:$A$2001&lt;&gt;"",ROW('⚙️ Alert Data'!$A$2:$A$2001)),45)-1),"")</f>
        <v>Working at Height</v>
      </c>
      <c r="I48" s="80" t="str">
        <f t="array" aca="1" ref="I48" ca="1">IFERROR(INDEX('⚙️ Alert Data'!$I$2:$I$2001,SMALL(IF('⚙️ Alert Data'!$A$2:$A$2001&lt;&gt;"",ROW('⚙️ Alert Data'!$A$2:$A$2001)),45)-1),"")</f>
        <v>02/03/2025</v>
      </c>
      <c r="J48" s="80" t="str">
        <f t="array" aca="1" ref="J48" ca="1">IFERROR(INDEX('⚙️ Alert Data'!$J$2:$J$2001,SMALL(IF('⚙️ Alert Data'!$A$2:$A$2001&lt;&gt;"",ROW('⚙️ Alert Data'!$A$2:$A$2001)),45)-1),"")</f>
        <v>02/03/2026</v>
      </c>
      <c r="K48" s="80" t="str">
        <f t="array" aca="1" ref="K48" ca="1">IFERROR(INDEX('⚙️ Alert Data'!$K$2:$K$2001,SMALL(IF('⚙️ Alert Data'!$A$2:$A$2001&lt;&gt;"",ROW('⚙️ Alert Data'!$A$2:$A$2001)),45)-1),"")</f>
        <v>EXPIRED</v>
      </c>
      <c r="L48" s="81" t="str">
        <f t="array" aca="1" ref="L48" ca="1">IFERROR(INDEX('⚙️ Alert Data'!$L$2:$L$2001,SMALL(IF('⚙️ Alert Data'!$A$2:$A$2001&lt;&gt;"",ROW('⚙️ Alert Data'!$A$2:$A$2001)),45)-1),"")</f>
        <v>Overdue by 169 days</v>
      </c>
      <c r="M48" s="80" t="str">
        <f t="array" aca="1" ref="M48" ca="1">IFERROR(INDEX('⚙️ Alert Data'!$M$2:$M$2001,SMALL(IF('⚙️ Alert Data'!$A$2:$A$2001&lt;&gt;"",ROW('⚙️ Alert Data'!$A$2:$A$2001)),45)-1),"")</f>
        <v>A. Williams</v>
      </c>
    </row>
    <row r="49" spans="1:13" ht="15.75" customHeight="1" x14ac:dyDescent="0.2">
      <c r="A49" s="80" t="str">
        <f t="array" aca="1" ref="A49" ca="1">IFERROR(INDEX('⚙️ Alert Data'!$A$2:$A$2001,SMALL(IF('⚙️ Alert Data'!$A$2:$A$2001&lt;&gt;"",ROW('⚙️ Alert Data'!$A$2:$A$2001)),46)-1),"")</f>
        <v>W1018</v>
      </c>
      <c r="B49" s="81" t="str">
        <f t="array" aca="1" ref="B49" ca="1">IFERROR(INDEX('⚙️ Alert Data'!$B$2:$B$2001,SMALL(IF('⚙️ Alert Data'!$A$2:$A$2001&lt;&gt;"",ROW('⚙️ Alert Data'!$A$2:$A$2001)),46)-1),"")</f>
        <v>Baker</v>
      </c>
      <c r="C49" s="81" t="str">
        <f t="array" aca="1" ref="C49" ca="1">IFERROR(INDEX('⚙️ Alert Data'!$C$2:$C$2001,SMALL(IF('⚙️ Alert Data'!$A$2:$A$2001&lt;&gt;"",ROW('⚙️ Alert Data'!$A$2:$A$2001)),46)-1),"")</f>
        <v>Nina</v>
      </c>
      <c r="D49" s="80" t="str">
        <f t="array" aca="1" ref="D49" ca="1">IFERROR(INDEX('⚙️ Alert Data'!$D$2:$D$2001,SMALL(IF('⚙️ Alert Data'!$A$2:$A$2001&lt;&gt;"",ROW('⚙️ Alert Data'!$A$2:$A$2001)),46)-1),"")</f>
        <v>Employee</v>
      </c>
      <c r="E49" s="81" t="str">
        <f t="array" aca="1" ref="E49" ca="1">IFERROR(INDEX('⚙️ Alert Data'!$E$2:$E$2001,SMALL(IF('⚙️ Alert Data'!$A$2:$A$2001&lt;&gt;"",ROW('⚙️ Alert Data'!$A$2:$A$2001)),46)-1),"")</f>
        <v>Plant Operator</v>
      </c>
      <c r="F49" s="81" t="str">
        <f t="array" aca="1" ref="F49" ca="1">IFERROR(INDEX('⚙️ Alert Data'!$F$2:$F$2001,SMALL(IF('⚙️ Alert Data'!$A$2:$A$2001&lt;&gt;"",ROW('⚙️ Alert Data'!$A$2:$A$2001)),46)-1),"")</f>
        <v>Civil Works</v>
      </c>
      <c r="G49" s="80" t="str">
        <f t="array" aca="1" ref="G49" ca="1">IFERROR(INDEX('⚙️ Alert Data'!$G$2:$G$2001,SMALL(IF('⚙️ Alert Data'!$A$2:$A$2001&lt;&gt;"",ROW('⚙️ Alert Data'!$A$2:$A$2001)),46)-1),"")</f>
        <v>HS-005</v>
      </c>
      <c r="H49" s="81" t="str">
        <f t="array" aca="1" ref="H49" ca="1">IFERROR(INDEX('⚙️ Alert Data'!$H$2:$H$2001,SMALL(IF('⚙️ Alert Data'!$A$2:$A$2001&lt;&gt;"",ROW('⚙️ Alert Data'!$A$2:$A$2001)),46)-1),"")</f>
        <v>First Aid (FAW)</v>
      </c>
      <c r="I49" s="80" t="str">
        <f t="array" aca="1" ref="I49" ca="1">IFERROR(INDEX('⚙️ Alert Data'!$I$2:$I$2001,SMALL(IF('⚙️ Alert Data'!$A$2:$A$2001&lt;&gt;"",ROW('⚙️ Alert Data'!$A$2:$A$2001)),46)-1),"")</f>
        <v>01/04/2025</v>
      </c>
      <c r="J49" s="80" t="str">
        <f t="array" aca="1" ref="J49" ca="1">IFERROR(INDEX('⚙️ Alert Data'!$J$2:$J$2001,SMALL(IF('⚙️ Alert Data'!$A$2:$A$2001&lt;&gt;"",ROW('⚙️ Alert Data'!$A$2:$A$2001)),46)-1),"")</f>
        <v>01/04/2026</v>
      </c>
      <c r="K49" s="80" t="str">
        <f t="array" aca="1" ref="K49" ca="1">IFERROR(INDEX('⚙️ Alert Data'!$K$2:$K$2001,SMALL(IF('⚙️ Alert Data'!$A$2:$A$2001&lt;&gt;"",ROW('⚙️ Alert Data'!$A$2:$A$2001)),46)-1),"")</f>
        <v>EXPIRED</v>
      </c>
      <c r="L49" s="81" t="str">
        <f t="array" aca="1" ref="L49" ca="1">IFERROR(INDEX('⚙️ Alert Data'!$L$2:$L$2001,SMALL(IF('⚙️ Alert Data'!$A$2:$A$2001&lt;&gt;"",ROW('⚙️ Alert Data'!$A$2:$A$2001)),46)-1),"")</f>
        <v>Overdue by 139 days</v>
      </c>
      <c r="M49" s="80" t="str">
        <f t="array" aca="1" ref="M49" ca="1">IFERROR(INDEX('⚙️ Alert Data'!$M$2:$M$2001,SMALL(IF('⚙️ Alert Data'!$A$2:$A$2001&lt;&gt;"",ROW('⚙️ Alert Data'!$A$2:$A$2001)),46)-1),"")</f>
        <v>A. Williams</v>
      </c>
    </row>
    <row r="50" spans="1:13" ht="15.75" customHeight="1" x14ac:dyDescent="0.2">
      <c r="A50" s="80" t="str">
        <f t="array" aca="1" ref="A50" ca="1">IFERROR(INDEX('⚙️ Alert Data'!$A$2:$A$2001,SMALL(IF('⚙️ Alert Data'!$A$2:$A$2001&lt;&gt;"",ROW('⚙️ Alert Data'!$A$2:$A$2001)),47)-1),"")</f>
        <v>W1018</v>
      </c>
      <c r="B50" s="81" t="str">
        <f t="array" aca="1" ref="B50" ca="1">IFERROR(INDEX('⚙️ Alert Data'!$B$2:$B$2001,SMALL(IF('⚙️ Alert Data'!$A$2:$A$2001&lt;&gt;"",ROW('⚙️ Alert Data'!$A$2:$A$2001)),47)-1),"")</f>
        <v>Baker</v>
      </c>
      <c r="C50" s="81" t="str">
        <f t="array" aca="1" ref="C50" ca="1">IFERROR(INDEX('⚙️ Alert Data'!$C$2:$C$2001,SMALL(IF('⚙️ Alert Data'!$A$2:$A$2001&lt;&gt;"",ROW('⚙️ Alert Data'!$A$2:$A$2001)),47)-1),"")</f>
        <v>Nina</v>
      </c>
      <c r="D50" s="80" t="str">
        <f t="array" aca="1" ref="D50" ca="1">IFERROR(INDEX('⚙️ Alert Data'!$D$2:$D$2001,SMALL(IF('⚙️ Alert Data'!$A$2:$A$2001&lt;&gt;"",ROW('⚙️ Alert Data'!$A$2:$A$2001)),47)-1),"")</f>
        <v>Employee</v>
      </c>
      <c r="E50" s="81" t="str">
        <f t="array" aca="1" ref="E50" ca="1">IFERROR(INDEX('⚙️ Alert Data'!$E$2:$E$2001,SMALL(IF('⚙️ Alert Data'!$A$2:$A$2001&lt;&gt;"",ROW('⚙️ Alert Data'!$A$2:$A$2001)),47)-1),"")</f>
        <v>Plant Operator</v>
      </c>
      <c r="F50" s="81" t="str">
        <f t="array" aca="1" ref="F50" ca="1">IFERROR(INDEX('⚙️ Alert Data'!$F$2:$F$2001,SMALL(IF('⚙️ Alert Data'!$A$2:$A$2001&lt;&gt;"",ROW('⚙️ Alert Data'!$A$2:$A$2001)),47)-1),"")</f>
        <v>Civil Works</v>
      </c>
      <c r="G50" s="80" t="str">
        <f t="array" aca="1" ref="G50" ca="1">IFERROR(INDEX('⚙️ Alert Data'!$G$2:$G$2001,SMALL(IF('⚙️ Alert Data'!$A$2:$A$2001&lt;&gt;"",ROW('⚙️ Alert Data'!$A$2:$A$2001)),47)-1),"")</f>
        <v>DR-004</v>
      </c>
      <c r="H50" s="81" t="str">
        <f t="array" aca="1" ref="H50" ca="1">IFERROR(INDEX('⚙️ Alert Data'!$H$2:$H$2001,SMALL(IF('⚙️ Alert Data'!$A$2:$A$2001&lt;&gt;"",ROW('⚙️ Alert Data'!$A$2:$A$2001)),47)-1),"")</f>
        <v>CPCS Excavator</v>
      </c>
      <c r="I50" s="80" t="str">
        <f t="array" aca="1" ref="I50" ca="1">IFERROR(INDEX('⚙️ Alert Data'!$I$2:$I$2001,SMALL(IF('⚙️ Alert Data'!$A$2:$A$2001&lt;&gt;"",ROW('⚙️ Alert Data'!$A$2:$A$2001)),47)-1),"")</f>
        <v>06/08/2022</v>
      </c>
      <c r="J50" s="80" t="str">
        <f t="array" aca="1" ref="J50" ca="1">IFERROR(INDEX('⚙️ Alert Data'!$J$2:$J$2001,SMALL(IF('⚙️ Alert Data'!$A$2:$A$2001&lt;&gt;"",ROW('⚙️ Alert Data'!$A$2:$A$2001)),47)-1),"")</f>
        <v>06/08/2023</v>
      </c>
      <c r="K50" s="80" t="str">
        <f t="array" aca="1" ref="K50" ca="1">IFERROR(INDEX('⚙️ Alert Data'!$K$2:$K$2001,SMALL(IF('⚙️ Alert Data'!$A$2:$A$2001&lt;&gt;"",ROW('⚙️ Alert Data'!$A$2:$A$2001)),47)-1),"")</f>
        <v>EXPIRED</v>
      </c>
      <c r="L50" s="81" t="str">
        <f t="array" aca="1" ref="L50" ca="1">IFERROR(INDEX('⚙️ Alert Data'!$L$2:$L$2001,SMALL(IF('⚙️ Alert Data'!$A$2:$A$2001&lt;&gt;"",ROW('⚙️ Alert Data'!$A$2:$A$2001)),47)-1),"")</f>
        <v>Overdue by 1108 days</v>
      </c>
      <c r="M50" s="80" t="str">
        <f t="array" aca="1" ref="M50" ca="1">IFERROR(INDEX('⚙️ Alert Data'!$M$2:$M$2001,SMALL(IF('⚙️ Alert Data'!$A$2:$A$2001&lt;&gt;"",ROW('⚙️ Alert Data'!$A$2:$A$2001)),47)-1),"")</f>
        <v>A. Williams</v>
      </c>
    </row>
    <row r="51" spans="1:13" ht="15.75" customHeight="1" x14ac:dyDescent="0.2">
      <c r="A51" s="80" t="str">
        <f t="array" aca="1" ref="A51" ca="1">IFERROR(INDEX('⚙️ Alert Data'!$A$2:$A$2001,SMALL(IF('⚙️ Alert Data'!$A$2:$A$2001&lt;&gt;"",ROW('⚙️ Alert Data'!$A$2:$A$2001)),48)-1),"")</f>
        <v>W1018</v>
      </c>
      <c r="B51" s="81" t="str">
        <f t="array" aca="1" ref="B51" ca="1">IFERROR(INDEX('⚙️ Alert Data'!$B$2:$B$2001,SMALL(IF('⚙️ Alert Data'!$A$2:$A$2001&lt;&gt;"",ROW('⚙️ Alert Data'!$A$2:$A$2001)),48)-1),"")</f>
        <v>Baker</v>
      </c>
      <c r="C51" s="81" t="str">
        <f t="array" aca="1" ref="C51" ca="1">IFERROR(INDEX('⚙️ Alert Data'!$C$2:$C$2001,SMALL(IF('⚙️ Alert Data'!$A$2:$A$2001&lt;&gt;"",ROW('⚙️ Alert Data'!$A$2:$A$2001)),48)-1),"")</f>
        <v>Nina</v>
      </c>
      <c r="D51" s="80" t="str">
        <f t="array" aca="1" ref="D51" ca="1">IFERROR(INDEX('⚙️ Alert Data'!$D$2:$D$2001,SMALL(IF('⚙️ Alert Data'!$A$2:$A$2001&lt;&gt;"",ROW('⚙️ Alert Data'!$A$2:$A$2001)),48)-1),"")</f>
        <v>Employee</v>
      </c>
      <c r="E51" s="81" t="str">
        <f t="array" aca="1" ref="E51" ca="1">IFERROR(INDEX('⚙️ Alert Data'!$E$2:$E$2001,SMALL(IF('⚙️ Alert Data'!$A$2:$A$2001&lt;&gt;"",ROW('⚙️ Alert Data'!$A$2:$A$2001)),48)-1),"")</f>
        <v>Plant Operator</v>
      </c>
      <c r="F51" s="81" t="str">
        <f t="array" aca="1" ref="F51" ca="1">IFERROR(INDEX('⚙️ Alert Data'!$F$2:$F$2001,SMALL(IF('⚙️ Alert Data'!$A$2:$A$2001&lt;&gt;"",ROW('⚙️ Alert Data'!$A$2:$A$2001)),48)-1),"")</f>
        <v>Civil Works</v>
      </c>
      <c r="G51" s="80" t="str">
        <f t="array" aca="1" ref="G51" ca="1">IFERROR(INDEX('⚙️ Alert Data'!$G$2:$G$2001,SMALL(IF('⚙️ Alert Data'!$A$2:$A$2001&lt;&gt;"",ROW('⚙️ Alert Data'!$A$2:$A$2001)),48)-1),"")</f>
        <v>IT-002</v>
      </c>
      <c r="H51" s="81" t="str">
        <f t="array" aca="1" ref="H51" ca="1">IFERROR(INDEX('⚙️ Alert Data'!$H$2:$H$2001,SMALL(IF('⚙️ Alert Data'!$A$2:$A$2001&lt;&gt;"",ROW('⚙️ Alert Data'!$A$2:$A$2001)),48)-1),"")</f>
        <v>GDPR Awareness</v>
      </c>
      <c r="I51" s="80" t="str">
        <f t="array" aca="1" ref="I51" ca="1">IFERROR(INDEX('⚙️ Alert Data'!$I$2:$I$2001,SMALL(IF('⚙️ Alert Data'!$A$2:$A$2001&lt;&gt;"",ROW('⚙️ Alert Data'!$A$2:$A$2001)),48)-1),"")</f>
        <v>28/05/2025</v>
      </c>
      <c r="J51" s="80" t="str">
        <f t="array" aca="1" ref="J51" ca="1">IFERROR(INDEX('⚙️ Alert Data'!$J$2:$J$2001,SMALL(IF('⚙️ Alert Data'!$A$2:$A$2001&lt;&gt;"",ROW('⚙️ Alert Data'!$A$2:$A$2001)),48)-1),"")</f>
        <v>28/05/2026</v>
      </c>
      <c r="K51" s="80" t="str">
        <f t="array" aca="1" ref="K51" ca="1">IFERROR(INDEX('⚙️ Alert Data'!$K$2:$K$2001,SMALL(IF('⚙️ Alert Data'!$A$2:$A$2001&lt;&gt;"",ROW('⚙️ Alert Data'!$A$2:$A$2001)),48)-1),"")</f>
        <v>EXPIRED</v>
      </c>
      <c r="L51" s="81" t="str">
        <f t="array" aca="1" ref="L51" ca="1">IFERROR(INDEX('⚙️ Alert Data'!$L$2:$L$2001,SMALL(IF('⚙️ Alert Data'!$A$2:$A$2001&lt;&gt;"",ROW('⚙️ Alert Data'!$A$2:$A$2001)),48)-1),"")</f>
        <v>Overdue by 82 days</v>
      </c>
      <c r="M51" s="80" t="str">
        <f t="array" aca="1" ref="M51" ca="1">IFERROR(INDEX('⚙️ Alert Data'!$M$2:$M$2001,SMALL(IF('⚙️ Alert Data'!$A$2:$A$2001&lt;&gt;"",ROW('⚙️ Alert Data'!$A$2:$A$2001)),48)-1),"")</f>
        <v>A. Williams</v>
      </c>
    </row>
    <row r="52" spans="1:13" ht="15.75" customHeight="1" x14ac:dyDescent="0.2">
      <c r="A52" s="80" t="str">
        <f t="array" aca="1" ref="A52" ca="1">IFERROR(INDEX('⚙️ Alert Data'!$A$2:$A$2001,SMALL(IF('⚙️ Alert Data'!$A$2:$A$2001&lt;&gt;"",ROW('⚙️ Alert Data'!$A$2:$A$2001)),49)-1),"")</f>
        <v>W1019</v>
      </c>
      <c r="B52" s="81" t="str">
        <f t="array" aca="1" ref="B52" ca="1">IFERROR(INDEX('⚙️ Alert Data'!$B$2:$B$2001,SMALL(IF('⚙️ Alert Data'!$A$2:$A$2001&lt;&gt;"",ROW('⚙️ Alert Data'!$A$2:$A$2001)),49)-1),"")</f>
        <v>Jackson</v>
      </c>
      <c r="C52" s="81" t="str">
        <f t="array" aca="1" ref="C52" ca="1">IFERROR(INDEX('⚙️ Alert Data'!$C$2:$C$2001,SMALL(IF('⚙️ Alert Data'!$A$2:$A$2001&lt;&gt;"",ROW('⚙️ Alert Data'!$A$2:$A$2001)),49)-1),"")</f>
        <v>Zara</v>
      </c>
      <c r="D52" s="80" t="str">
        <f t="array" aca="1" ref="D52" ca="1">IFERROR(INDEX('⚙️ Alert Data'!$D$2:$D$2001,SMALL(IF('⚙️ Alert Data'!$A$2:$A$2001&lt;&gt;"",ROW('⚙️ Alert Data'!$A$2:$A$2001)),49)-1),"")</f>
        <v>Employee</v>
      </c>
      <c r="E52" s="81" t="str">
        <f t="array" aca="1" ref="E52" ca="1">IFERROR(INDEX('⚙️ Alert Data'!$E$2:$E$2001,SMALL(IF('⚙️ Alert Data'!$A$2:$A$2001&lt;&gt;"",ROW('⚙️ Alert Data'!$A$2:$A$2001)),49)-1),"")</f>
        <v>Environmental Coordinator</v>
      </c>
      <c r="F52" s="81" t="str">
        <f t="array" aca="1" ref="F52" ca="1">IFERROR(INDEX('⚙️ Alert Data'!$F$2:$F$2001,SMALL(IF('⚙️ Alert Data'!$A$2:$A$2001&lt;&gt;"",ROW('⚙️ Alert Data'!$A$2:$A$2001)),49)-1),"")</f>
        <v>HSEQ</v>
      </c>
      <c r="G52" s="80" t="str">
        <f t="array" aca="1" ref="G52" ca="1">IFERROR(INDEX('⚙️ Alert Data'!$G$2:$G$2001,SMALL(IF('⚙️ Alert Data'!$A$2:$A$2001&lt;&gt;"",ROW('⚙️ Alert Data'!$A$2:$A$2001)),49)-1),"")</f>
        <v>HS-005</v>
      </c>
      <c r="H52" s="81" t="str">
        <f t="array" aca="1" ref="H52" ca="1">IFERROR(INDEX('⚙️ Alert Data'!$H$2:$H$2001,SMALL(IF('⚙️ Alert Data'!$A$2:$A$2001&lt;&gt;"",ROW('⚙️ Alert Data'!$A$2:$A$2001)),49)-1),"")</f>
        <v>First Aid (FAW)</v>
      </c>
      <c r="I52" s="80" t="str">
        <f t="array" aca="1" ref="I52" ca="1">IFERROR(INDEX('⚙️ Alert Data'!$I$2:$I$2001,SMALL(IF('⚙️ Alert Data'!$A$2:$A$2001&lt;&gt;"",ROW('⚙️ Alert Data'!$A$2:$A$2001)),49)-1),"")</f>
        <v>30/08/2024</v>
      </c>
      <c r="J52" s="80" t="str">
        <f t="array" aca="1" ref="J52" ca="1">IFERROR(INDEX('⚙️ Alert Data'!$J$2:$J$2001,SMALL(IF('⚙️ Alert Data'!$A$2:$A$2001&lt;&gt;"",ROW('⚙️ Alert Data'!$A$2:$A$2001)),49)-1),"")</f>
        <v>30/08/2025</v>
      </c>
      <c r="K52" s="80" t="str">
        <f t="array" aca="1" ref="K52" ca="1">IFERROR(INDEX('⚙️ Alert Data'!$K$2:$K$2001,SMALL(IF('⚙️ Alert Data'!$A$2:$A$2001&lt;&gt;"",ROW('⚙️ Alert Data'!$A$2:$A$2001)),49)-1),"")</f>
        <v>EXPIRED</v>
      </c>
      <c r="L52" s="81" t="str">
        <f t="array" aca="1" ref="L52" ca="1">IFERROR(INDEX('⚙️ Alert Data'!$L$2:$L$2001,SMALL(IF('⚙️ Alert Data'!$A$2:$A$2001&lt;&gt;"",ROW('⚙️ Alert Data'!$A$2:$A$2001)),49)-1),"")</f>
        <v>Overdue by 353 days</v>
      </c>
      <c r="M52" s="80" t="str">
        <f t="array" aca="1" ref="M52" ca="1">IFERROR(INDEX('⚙️ Alert Data'!$M$2:$M$2001,SMALL(IF('⚙️ Alert Data'!$A$2:$A$2001&lt;&gt;"",ROW('⚙️ Alert Data'!$A$2:$A$2001)),49)-1),"")</f>
        <v>J. Henderson</v>
      </c>
    </row>
    <row r="53" spans="1:13" ht="15.75" customHeight="1" x14ac:dyDescent="0.2">
      <c r="A53" s="80" t="str">
        <f t="array" aca="1" ref="A53" ca="1">IFERROR(INDEX('⚙️ Alert Data'!$A$2:$A$2001,SMALL(IF('⚙️ Alert Data'!$A$2:$A$2001&lt;&gt;"",ROW('⚙️ Alert Data'!$A$2:$A$2001)),50)-1),"")</f>
        <v>W1020</v>
      </c>
      <c r="B53" s="81" t="str">
        <f t="array" aca="1" ref="B53" ca="1">IFERROR(INDEX('⚙️ Alert Data'!$B$2:$B$2001,SMALL(IF('⚙️ Alert Data'!$A$2:$A$2001&lt;&gt;"",ROW('⚙️ Alert Data'!$A$2:$A$2001)),50)-1),"")</f>
        <v>Garcia</v>
      </c>
      <c r="C53" s="81" t="str">
        <f t="array" aca="1" ref="C53" ca="1">IFERROR(INDEX('⚙️ Alert Data'!$C$2:$C$2001,SMALL(IF('⚙️ Alert Data'!$A$2:$A$2001&lt;&gt;"",ROW('⚙️ Alert Data'!$A$2:$A$2001)),50)-1),"")</f>
        <v>Gary</v>
      </c>
      <c r="D53" s="80" t="str">
        <f t="array" aca="1" ref="D53" ca="1">IFERROR(INDEX('⚙️ Alert Data'!$D$2:$D$2001,SMALL(IF('⚙️ Alert Data'!$A$2:$A$2001&lt;&gt;"",ROW('⚙️ Alert Data'!$A$2:$A$2001)),50)-1),"")</f>
        <v>Subcontractor</v>
      </c>
      <c r="E53" s="81" t="str">
        <f t="array" aca="1" ref="E53" ca="1">IFERROR(INDEX('⚙️ Alert Data'!$E$2:$E$2001,SMALL(IF('⚙️ Alert Data'!$A$2:$A$2001&lt;&gt;"",ROW('⚙️ Alert Data'!$A$2:$A$2001)),50)-1),"")</f>
        <v>Environmental Coordinator</v>
      </c>
      <c r="F53" s="81" t="str">
        <f t="array" aca="1" ref="F53" ca="1">IFERROR(INDEX('⚙️ Alert Data'!$F$2:$F$2001,SMALL(IF('⚙️ Alert Data'!$A$2:$A$2001&lt;&gt;"",ROW('⚙️ Alert Data'!$A$2:$A$2001)),50)-1),"")</f>
        <v>HSEQ</v>
      </c>
      <c r="G53" s="80" t="str">
        <f t="array" aca="1" ref="G53" ca="1">IFERROR(INDEX('⚙️ Alert Data'!$G$2:$G$2001,SMALL(IF('⚙️ Alert Data'!$A$2:$A$2001&lt;&gt;"",ROW('⚙️ Alert Data'!$A$2:$A$2001)),50)-1),"")</f>
        <v>HS-004</v>
      </c>
      <c r="H53" s="81" t="str">
        <f t="array" aca="1" ref="H53" ca="1">IFERROR(INDEX('⚙️ Alert Data'!$H$2:$H$2001,SMALL(IF('⚙️ Alert Data'!$A$2:$A$2001&lt;&gt;"",ROW('⚙️ Alert Data'!$A$2:$A$2001)),50)-1),"")</f>
        <v>Manual Handling</v>
      </c>
      <c r="I53" s="80" t="str">
        <f t="array" aca="1" ref="I53" ca="1">IFERROR(INDEX('⚙️ Alert Data'!$I$2:$I$2001,SMALL(IF('⚙️ Alert Data'!$A$2:$A$2001&lt;&gt;"",ROW('⚙️ Alert Data'!$A$2:$A$2001)),50)-1),"")</f>
        <v>30/06/2023</v>
      </c>
      <c r="J53" s="80" t="str">
        <f t="array" aca="1" ref="J53" ca="1">IFERROR(INDEX('⚙️ Alert Data'!$J$2:$J$2001,SMALL(IF('⚙️ Alert Data'!$A$2:$A$2001&lt;&gt;"",ROW('⚙️ Alert Data'!$A$2:$A$2001)),50)-1),"")</f>
        <v>29/06/2024</v>
      </c>
      <c r="K53" s="80" t="str">
        <f t="array" aca="1" ref="K53" ca="1">IFERROR(INDEX('⚙️ Alert Data'!$K$2:$K$2001,SMALL(IF('⚙️ Alert Data'!$A$2:$A$2001&lt;&gt;"",ROW('⚙️ Alert Data'!$A$2:$A$2001)),50)-1),"")</f>
        <v>EXPIRED</v>
      </c>
      <c r="L53" s="81" t="str">
        <f t="array" aca="1" ref="L53" ca="1">IFERROR(INDEX('⚙️ Alert Data'!$L$2:$L$2001,SMALL(IF('⚙️ Alert Data'!$A$2:$A$2001&lt;&gt;"",ROW('⚙️ Alert Data'!$A$2:$A$2001)),50)-1),"")</f>
        <v>Overdue by 780 days</v>
      </c>
      <c r="M53" s="80" t="str">
        <f t="array" aca="1" ref="M53" ca="1">IFERROR(INDEX('⚙️ Alert Data'!$M$2:$M$2001,SMALL(IF('⚙️ Alert Data'!$A$2:$A$2001&lt;&gt;"",ROW('⚙️ Alert Data'!$A$2:$A$2001)),50)-1),"")</f>
        <v>S. Patel</v>
      </c>
    </row>
    <row r="54" spans="1:13" ht="15.75" customHeight="1" x14ac:dyDescent="0.2">
      <c r="A54" s="80" t="str">
        <f t="array" aca="1" ref="A54" ca="1">IFERROR(INDEX('⚙️ Alert Data'!$A$2:$A$2001,SMALL(IF('⚙️ Alert Data'!$A$2:$A$2001&lt;&gt;"",ROW('⚙️ Alert Data'!$A$2:$A$2001)),51)-1),"")</f>
        <v>W1020</v>
      </c>
      <c r="B54" s="81" t="str">
        <f t="array" aca="1" ref="B54" ca="1">IFERROR(INDEX('⚙️ Alert Data'!$B$2:$B$2001,SMALL(IF('⚙️ Alert Data'!$A$2:$A$2001&lt;&gt;"",ROW('⚙️ Alert Data'!$A$2:$A$2001)),51)-1),"")</f>
        <v>Garcia</v>
      </c>
      <c r="C54" s="81" t="str">
        <f t="array" aca="1" ref="C54" ca="1">IFERROR(INDEX('⚙️ Alert Data'!$C$2:$C$2001,SMALL(IF('⚙️ Alert Data'!$A$2:$A$2001&lt;&gt;"",ROW('⚙️ Alert Data'!$A$2:$A$2001)),51)-1),"")</f>
        <v>Gary</v>
      </c>
      <c r="D54" s="80" t="str">
        <f t="array" aca="1" ref="D54" ca="1">IFERROR(INDEX('⚙️ Alert Data'!$D$2:$D$2001,SMALL(IF('⚙️ Alert Data'!$A$2:$A$2001&lt;&gt;"",ROW('⚙️ Alert Data'!$A$2:$A$2001)),51)-1),"")</f>
        <v>Subcontractor</v>
      </c>
      <c r="E54" s="81" t="str">
        <f t="array" aca="1" ref="E54" ca="1">IFERROR(INDEX('⚙️ Alert Data'!$E$2:$E$2001,SMALL(IF('⚙️ Alert Data'!$A$2:$A$2001&lt;&gt;"",ROW('⚙️ Alert Data'!$A$2:$A$2001)),51)-1),"")</f>
        <v>Environmental Coordinator</v>
      </c>
      <c r="F54" s="81" t="str">
        <f t="array" aca="1" ref="F54" ca="1">IFERROR(INDEX('⚙️ Alert Data'!$F$2:$F$2001,SMALL(IF('⚙️ Alert Data'!$A$2:$A$2001&lt;&gt;"",ROW('⚙️ Alert Data'!$A$2:$A$2001)),51)-1),"")</f>
        <v>HSEQ</v>
      </c>
      <c r="G54" s="80" t="str">
        <f t="array" aca="1" ref="G54" ca="1">IFERROR(INDEX('⚙️ Alert Data'!$G$2:$G$2001,SMALL(IF('⚙️ Alert Data'!$A$2:$A$2001&lt;&gt;"",ROW('⚙️ Alert Data'!$A$2:$A$2001)),51)-1),"")</f>
        <v>IT-002</v>
      </c>
      <c r="H54" s="81" t="str">
        <f t="array" aca="1" ref="H54" ca="1">IFERROR(INDEX('⚙️ Alert Data'!$H$2:$H$2001,SMALL(IF('⚙️ Alert Data'!$A$2:$A$2001&lt;&gt;"",ROW('⚙️ Alert Data'!$A$2:$A$2001)),51)-1),"")</f>
        <v>GDPR Awareness</v>
      </c>
      <c r="I54" s="80" t="str">
        <f t="array" aca="1" ref="I54" ca="1">IFERROR(INDEX('⚙️ Alert Data'!$I$2:$I$2001,SMALL(IF('⚙️ Alert Data'!$A$2:$A$2001&lt;&gt;"",ROW('⚙️ Alert Data'!$A$2:$A$2001)),51)-1),"")</f>
        <v>26/05/2025</v>
      </c>
      <c r="J54" s="80" t="str">
        <f t="array" aca="1" ref="J54" ca="1">IFERROR(INDEX('⚙️ Alert Data'!$J$2:$J$2001,SMALL(IF('⚙️ Alert Data'!$A$2:$A$2001&lt;&gt;"",ROW('⚙️ Alert Data'!$A$2:$A$2001)),51)-1),"")</f>
        <v>26/05/2026</v>
      </c>
      <c r="K54" s="80" t="str">
        <f t="array" aca="1" ref="K54" ca="1">IFERROR(INDEX('⚙️ Alert Data'!$K$2:$K$2001,SMALL(IF('⚙️ Alert Data'!$A$2:$A$2001&lt;&gt;"",ROW('⚙️ Alert Data'!$A$2:$A$2001)),51)-1),"")</f>
        <v>EXPIRED</v>
      </c>
      <c r="L54" s="81" t="str">
        <f t="array" aca="1" ref="L54" ca="1">IFERROR(INDEX('⚙️ Alert Data'!$L$2:$L$2001,SMALL(IF('⚙️ Alert Data'!$A$2:$A$2001&lt;&gt;"",ROW('⚙️ Alert Data'!$A$2:$A$2001)),51)-1),"")</f>
        <v>Overdue by 84 days</v>
      </c>
      <c r="M54" s="80" t="str">
        <f t="array" aca="1" ref="M54" ca="1">IFERROR(INDEX('⚙️ Alert Data'!$M$2:$M$2001,SMALL(IF('⚙️ Alert Data'!$A$2:$A$2001&lt;&gt;"",ROW('⚙️ Alert Data'!$A$2:$A$2001)),51)-1),"")</f>
        <v>S. Patel</v>
      </c>
    </row>
    <row r="55" spans="1:13" ht="15.75" customHeight="1" x14ac:dyDescent="0.2">
      <c r="A55" s="80" t="str">
        <f t="array" aca="1" ref="A55" ca="1">IFERROR(INDEX('⚙️ Alert Data'!$A$2:$A$2001,SMALL(IF('⚙️ Alert Data'!$A$2:$A$2001&lt;&gt;"",ROW('⚙️ Alert Data'!$A$2:$A$2001)),52)-1),"")</f>
        <v>W1021</v>
      </c>
      <c r="B55" s="81" t="str">
        <f t="array" aca="1" ref="B55" ca="1">IFERROR(INDEX('⚙️ Alert Data'!$B$2:$B$2001,SMALL(IF('⚙️ Alert Data'!$A$2:$A$2001&lt;&gt;"",ROW('⚙️ Alert Data'!$A$2:$A$2001)),52)-1),"")</f>
        <v>Evans</v>
      </c>
      <c r="C55" s="81" t="str">
        <f t="array" aca="1" ref="C55" ca="1">IFERROR(INDEX('⚙️ Alert Data'!$C$2:$C$2001,SMALL(IF('⚙️ Alert Data'!$A$2:$A$2001&lt;&gt;"",ROW('⚙️ Alert Data'!$A$2:$A$2001)),52)-1),"")</f>
        <v>Diane</v>
      </c>
      <c r="D55" s="80" t="str">
        <f t="array" aca="1" ref="D55" ca="1">IFERROR(INDEX('⚙️ Alert Data'!$D$2:$D$2001,SMALL(IF('⚙️ Alert Data'!$A$2:$A$2001&lt;&gt;"",ROW('⚙️ Alert Data'!$A$2:$A$2001)),52)-1),"")</f>
        <v>Employee</v>
      </c>
      <c r="E55" s="81" t="str">
        <f t="array" aca="1" ref="E55" ca="1">IFERROR(INDEX('⚙️ Alert Data'!$E$2:$E$2001,SMALL(IF('⚙️ Alert Data'!$A$2:$A$2001&lt;&gt;"",ROW('⚙️ Alert Data'!$A$2:$A$2001)),52)-1),"")</f>
        <v>Control Room Manager</v>
      </c>
      <c r="F55" s="81" t="str">
        <f t="array" aca="1" ref="F55" ca="1">IFERROR(INDEX('⚙️ Alert Data'!$F$2:$F$2001,SMALL(IF('⚙️ Alert Data'!$A$2:$A$2001&lt;&gt;"",ROW('⚙️ Alert Data'!$A$2:$A$2001)),52)-1),"")</f>
        <v>Control Room</v>
      </c>
      <c r="G55" s="80" t="str">
        <f t="array" aca="1" ref="G55" ca="1">IFERROR(INDEX('⚙️ Alert Data'!$G$2:$G$2001,SMALL(IF('⚙️ Alert Data'!$A$2:$A$2001&lt;&gt;"",ROW('⚙️ Alert Data'!$A$2:$A$2001)),52)-1),"")</f>
        <v>HS-004</v>
      </c>
      <c r="H55" s="81" t="str">
        <f t="array" aca="1" ref="H55" ca="1">IFERROR(INDEX('⚙️ Alert Data'!$H$2:$H$2001,SMALL(IF('⚙️ Alert Data'!$A$2:$A$2001&lt;&gt;"",ROW('⚙️ Alert Data'!$A$2:$A$2001)),52)-1),"")</f>
        <v>Manual Handling</v>
      </c>
      <c r="I55" s="80" t="str">
        <f t="array" aca="1" ref="I55" ca="1">IFERROR(INDEX('⚙️ Alert Data'!$I$2:$I$2001,SMALL(IF('⚙️ Alert Data'!$A$2:$A$2001&lt;&gt;"",ROW('⚙️ Alert Data'!$A$2:$A$2001)),52)-1),"")</f>
        <v>29/07/2025</v>
      </c>
      <c r="J55" s="80" t="str">
        <f t="array" aca="1" ref="J55" ca="1">IFERROR(INDEX('⚙️ Alert Data'!$J$2:$J$2001,SMALL(IF('⚙️ Alert Data'!$A$2:$A$2001&lt;&gt;"",ROW('⚙️ Alert Data'!$A$2:$A$2001)),52)-1),"")</f>
        <v>29/07/2026</v>
      </c>
      <c r="K55" s="80" t="str">
        <f t="array" aca="1" ref="K55" ca="1">IFERROR(INDEX('⚙️ Alert Data'!$K$2:$K$2001,SMALL(IF('⚙️ Alert Data'!$A$2:$A$2001&lt;&gt;"",ROW('⚙️ Alert Data'!$A$2:$A$2001)),52)-1),"")</f>
        <v>EXPIRED</v>
      </c>
      <c r="L55" s="81" t="str">
        <f t="array" aca="1" ref="L55" ca="1">IFERROR(INDEX('⚙️ Alert Data'!$L$2:$L$2001,SMALL(IF('⚙️ Alert Data'!$A$2:$A$2001&lt;&gt;"",ROW('⚙️ Alert Data'!$A$2:$A$2001)),52)-1),"")</f>
        <v>Overdue by 20 days</v>
      </c>
      <c r="M55" s="80" t="str">
        <f t="array" aca="1" ref="M55" ca="1">IFERROR(INDEX('⚙️ Alert Data'!$M$2:$M$2001,SMALL(IF('⚙️ Alert Data'!$A$2:$A$2001&lt;&gt;"",ROW('⚙️ Alert Data'!$A$2:$A$2001)),52)-1),"")</f>
        <v>R. O'Brien</v>
      </c>
    </row>
    <row r="56" spans="1:13" ht="15.75" customHeight="1" x14ac:dyDescent="0.2">
      <c r="A56" s="80" t="str">
        <f t="array" aca="1" ref="A56" ca="1">IFERROR(INDEX('⚙️ Alert Data'!$A$2:$A$2001,SMALL(IF('⚙️ Alert Data'!$A$2:$A$2001&lt;&gt;"",ROW('⚙️ Alert Data'!$A$2:$A$2001)),53)-1),"")</f>
        <v>W1021</v>
      </c>
      <c r="B56" s="81" t="str">
        <f t="array" aca="1" ref="B56" ca="1">IFERROR(INDEX('⚙️ Alert Data'!$B$2:$B$2001,SMALL(IF('⚙️ Alert Data'!$A$2:$A$2001&lt;&gt;"",ROW('⚙️ Alert Data'!$A$2:$A$2001)),53)-1),"")</f>
        <v>Evans</v>
      </c>
      <c r="C56" s="81" t="str">
        <f t="array" aca="1" ref="C56" ca="1">IFERROR(INDEX('⚙️ Alert Data'!$C$2:$C$2001,SMALL(IF('⚙️ Alert Data'!$A$2:$A$2001&lt;&gt;"",ROW('⚙️ Alert Data'!$A$2:$A$2001)),53)-1),"")</f>
        <v>Diane</v>
      </c>
      <c r="D56" s="80" t="str">
        <f t="array" aca="1" ref="D56" ca="1">IFERROR(INDEX('⚙️ Alert Data'!$D$2:$D$2001,SMALL(IF('⚙️ Alert Data'!$A$2:$A$2001&lt;&gt;"",ROW('⚙️ Alert Data'!$A$2:$A$2001)),53)-1),"")</f>
        <v>Employee</v>
      </c>
      <c r="E56" s="81" t="str">
        <f t="array" aca="1" ref="E56" ca="1">IFERROR(INDEX('⚙️ Alert Data'!$E$2:$E$2001,SMALL(IF('⚙️ Alert Data'!$A$2:$A$2001&lt;&gt;"",ROW('⚙️ Alert Data'!$A$2:$A$2001)),53)-1),"")</f>
        <v>Control Room Manager</v>
      </c>
      <c r="F56" s="81" t="str">
        <f t="array" aca="1" ref="F56" ca="1">IFERROR(INDEX('⚙️ Alert Data'!$F$2:$F$2001,SMALL(IF('⚙️ Alert Data'!$A$2:$A$2001&lt;&gt;"",ROW('⚙️ Alert Data'!$A$2:$A$2001)),53)-1),"")</f>
        <v>Control Room</v>
      </c>
      <c r="G56" s="80" t="str">
        <f t="array" aca="1" ref="G56" ca="1">IFERROR(INDEX('⚙️ Alert Data'!$G$2:$G$2001,SMALL(IF('⚙️ Alert Data'!$A$2:$A$2001&lt;&gt;"",ROW('⚙️ Alert Data'!$A$2:$A$2001)),53)-1),"")</f>
        <v>HS-005</v>
      </c>
      <c r="H56" s="81" t="str">
        <f t="array" aca="1" ref="H56" ca="1">IFERROR(INDEX('⚙️ Alert Data'!$H$2:$H$2001,SMALL(IF('⚙️ Alert Data'!$A$2:$A$2001&lt;&gt;"",ROW('⚙️ Alert Data'!$A$2:$A$2001)),53)-1),"")</f>
        <v>First Aid (FAW)</v>
      </c>
      <c r="I56" s="80" t="str">
        <f t="array" aca="1" ref="I56" ca="1">IFERROR(INDEX('⚙️ Alert Data'!$I$2:$I$2001,SMALL(IF('⚙️ Alert Data'!$A$2:$A$2001&lt;&gt;"",ROW('⚙️ Alert Data'!$A$2:$A$2001)),53)-1),"")</f>
        <v>15/03/2025</v>
      </c>
      <c r="J56" s="80" t="str">
        <f t="array" aca="1" ref="J56" ca="1">IFERROR(INDEX('⚙️ Alert Data'!$J$2:$J$2001,SMALL(IF('⚙️ Alert Data'!$A$2:$A$2001&lt;&gt;"",ROW('⚙️ Alert Data'!$A$2:$A$2001)),53)-1),"")</f>
        <v>15/03/2026</v>
      </c>
      <c r="K56" s="80" t="str">
        <f t="array" aca="1" ref="K56" ca="1">IFERROR(INDEX('⚙️ Alert Data'!$K$2:$K$2001,SMALL(IF('⚙️ Alert Data'!$A$2:$A$2001&lt;&gt;"",ROW('⚙️ Alert Data'!$A$2:$A$2001)),53)-1),"")</f>
        <v>EXPIRED</v>
      </c>
      <c r="L56" s="81" t="str">
        <f t="array" aca="1" ref="L56" ca="1">IFERROR(INDEX('⚙️ Alert Data'!$L$2:$L$2001,SMALL(IF('⚙️ Alert Data'!$A$2:$A$2001&lt;&gt;"",ROW('⚙️ Alert Data'!$A$2:$A$2001)),53)-1),"")</f>
        <v>Overdue by 156 days</v>
      </c>
      <c r="M56" s="80" t="str">
        <f t="array" aca="1" ref="M56" ca="1">IFERROR(INDEX('⚙️ Alert Data'!$M$2:$M$2001,SMALL(IF('⚙️ Alert Data'!$A$2:$A$2001&lt;&gt;"",ROW('⚙️ Alert Data'!$A$2:$A$2001)),53)-1),"")</f>
        <v>R. O'Brien</v>
      </c>
    </row>
    <row r="57" spans="1:13" ht="15.75" customHeight="1" x14ac:dyDescent="0.2">
      <c r="A57" s="80" t="str">
        <f t="array" aca="1" ref="A57" ca="1">IFERROR(INDEX('⚙️ Alert Data'!$A$2:$A$2001,SMALL(IF('⚙️ Alert Data'!$A$2:$A$2001&lt;&gt;"",ROW('⚙️ Alert Data'!$A$2:$A$2001)),54)-1),"")</f>
        <v>W1022</v>
      </c>
      <c r="B57" s="81" t="str">
        <f t="array" aca="1" ref="B57" ca="1">IFERROR(INDEX('⚙️ Alert Data'!$B$2:$B$2001,SMALL(IF('⚙️ Alert Data'!$A$2:$A$2001&lt;&gt;"",ROW('⚙️ Alert Data'!$A$2:$A$2001)),54)-1),"")</f>
        <v>Smith</v>
      </c>
      <c r="C57" s="81" t="str">
        <f t="array" aca="1" ref="C57" ca="1">IFERROR(INDEX('⚙️ Alert Data'!$C$2:$C$2001,SMALL(IF('⚙️ Alert Data'!$A$2:$A$2001&lt;&gt;"",ROW('⚙️ Alert Data'!$A$2:$A$2001)),54)-1),"")</f>
        <v>Tom</v>
      </c>
      <c r="D57" s="80" t="str">
        <f t="array" aca="1" ref="D57" ca="1">IFERROR(INDEX('⚙️ Alert Data'!$D$2:$D$2001,SMALL(IF('⚙️ Alert Data'!$A$2:$A$2001&lt;&gt;"",ROW('⚙️ Alert Data'!$A$2:$A$2001)),54)-1),"")</f>
        <v>Employee</v>
      </c>
      <c r="E57" s="81" t="str">
        <f t="array" aca="1" ref="E57" ca="1">IFERROR(INDEX('⚙️ Alert Data'!$E$2:$E$2001,SMALL(IF('⚙️ Alert Data'!$A$2:$A$2001&lt;&gt;"",ROW('⚙️ Alert Data'!$A$2:$A$2001)),54)-1),"")</f>
        <v>Groundworker</v>
      </c>
      <c r="F57" s="81" t="str">
        <f t="array" aca="1" ref="F57" ca="1">IFERROR(INDEX('⚙️ Alert Data'!$F$2:$F$2001,SMALL(IF('⚙️ Alert Data'!$A$2:$A$2001&lt;&gt;"",ROW('⚙️ Alert Data'!$A$2:$A$2001)),54)-1),"")</f>
        <v>Civil Works</v>
      </c>
      <c r="G57" s="80" t="str">
        <f t="array" aca="1" ref="G57" ca="1">IFERROR(INDEX('⚙️ Alert Data'!$G$2:$G$2001,SMALL(IF('⚙️ Alert Data'!$A$2:$A$2001&lt;&gt;"",ROW('⚙️ Alert Data'!$A$2:$A$2001)),54)-1),"")</f>
        <v>HS-002</v>
      </c>
      <c r="H57" s="81" t="str">
        <f t="array" aca="1" ref="H57" ca="1">IFERROR(INDEX('⚙️ Alert Data'!$H$2:$H$2001,SMALL(IF('⚙️ Alert Data'!$A$2:$A$2001&lt;&gt;"",ROW('⚙️ Alert Data'!$A$2:$A$2001)),54)-1),"")</f>
        <v>Working at Height</v>
      </c>
      <c r="I57" s="80" t="str">
        <f t="array" aca="1" ref="I57" ca="1">IFERROR(INDEX('⚙️ Alert Data'!$I$2:$I$2001,SMALL(IF('⚙️ Alert Data'!$A$2:$A$2001&lt;&gt;"",ROW('⚙️ Alert Data'!$A$2:$A$2001)),54)-1),"")</f>
        <v>06/06/2025</v>
      </c>
      <c r="J57" s="80" t="str">
        <f t="array" aca="1" ref="J57" ca="1">IFERROR(INDEX('⚙️ Alert Data'!$J$2:$J$2001,SMALL(IF('⚙️ Alert Data'!$A$2:$A$2001&lt;&gt;"",ROW('⚙️ Alert Data'!$A$2:$A$2001)),54)-1),"")</f>
        <v>06/06/2026</v>
      </c>
      <c r="K57" s="80" t="str">
        <f t="array" aca="1" ref="K57" ca="1">IFERROR(INDEX('⚙️ Alert Data'!$K$2:$K$2001,SMALL(IF('⚙️ Alert Data'!$A$2:$A$2001&lt;&gt;"",ROW('⚙️ Alert Data'!$A$2:$A$2001)),54)-1),"")</f>
        <v>EXPIRED</v>
      </c>
      <c r="L57" s="81" t="str">
        <f t="array" aca="1" ref="L57" ca="1">IFERROR(INDEX('⚙️ Alert Data'!$L$2:$L$2001,SMALL(IF('⚙️ Alert Data'!$A$2:$A$2001&lt;&gt;"",ROW('⚙️ Alert Data'!$A$2:$A$2001)),54)-1),"")</f>
        <v>Overdue by 73 days</v>
      </c>
      <c r="M57" s="80" t="str">
        <f t="array" aca="1" ref="M57" ca="1">IFERROR(INDEX('⚙️ Alert Data'!$M$2:$M$2001,SMALL(IF('⚙️ Alert Data'!$A$2:$A$2001&lt;&gt;"",ROW('⚙️ Alert Data'!$A$2:$A$2001)),54)-1),"")</f>
        <v>S. Patel</v>
      </c>
    </row>
    <row r="58" spans="1:13" ht="15.75" customHeight="1" x14ac:dyDescent="0.2">
      <c r="A58" s="80" t="str">
        <f t="array" aca="1" ref="A58" ca="1">IFERROR(INDEX('⚙️ Alert Data'!$A$2:$A$2001,SMALL(IF('⚙️ Alert Data'!$A$2:$A$2001&lt;&gt;"",ROW('⚙️ Alert Data'!$A$2:$A$2001)),55)-1),"")</f>
        <v>W1022</v>
      </c>
      <c r="B58" s="81" t="str">
        <f t="array" aca="1" ref="B58" ca="1">IFERROR(INDEX('⚙️ Alert Data'!$B$2:$B$2001,SMALL(IF('⚙️ Alert Data'!$A$2:$A$2001&lt;&gt;"",ROW('⚙️ Alert Data'!$A$2:$A$2001)),55)-1),"")</f>
        <v>Smith</v>
      </c>
      <c r="C58" s="81" t="str">
        <f t="array" aca="1" ref="C58" ca="1">IFERROR(INDEX('⚙️ Alert Data'!$C$2:$C$2001,SMALL(IF('⚙️ Alert Data'!$A$2:$A$2001&lt;&gt;"",ROW('⚙️ Alert Data'!$A$2:$A$2001)),55)-1),"")</f>
        <v>Tom</v>
      </c>
      <c r="D58" s="80" t="str">
        <f t="array" aca="1" ref="D58" ca="1">IFERROR(INDEX('⚙️ Alert Data'!$D$2:$D$2001,SMALL(IF('⚙️ Alert Data'!$A$2:$A$2001&lt;&gt;"",ROW('⚙️ Alert Data'!$A$2:$A$2001)),55)-1),"")</f>
        <v>Employee</v>
      </c>
      <c r="E58" s="81" t="str">
        <f t="array" aca="1" ref="E58" ca="1">IFERROR(INDEX('⚙️ Alert Data'!$E$2:$E$2001,SMALL(IF('⚙️ Alert Data'!$A$2:$A$2001&lt;&gt;"",ROW('⚙️ Alert Data'!$A$2:$A$2001)),55)-1),"")</f>
        <v>Groundworker</v>
      </c>
      <c r="F58" s="81" t="str">
        <f t="array" aca="1" ref="F58" ca="1">IFERROR(INDEX('⚙️ Alert Data'!$F$2:$F$2001,SMALL(IF('⚙️ Alert Data'!$A$2:$A$2001&lt;&gt;"",ROW('⚙️ Alert Data'!$A$2:$A$2001)),55)-1),"")</f>
        <v>Civil Works</v>
      </c>
      <c r="G58" s="80" t="str">
        <f t="array" aca="1" ref="G58" ca="1">IFERROR(INDEX('⚙️ Alert Data'!$G$2:$G$2001,SMALL(IF('⚙️ Alert Data'!$A$2:$A$2001&lt;&gt;"",ROW('⚙️ Alert Data'!$A$2:$A$2001)),55)-1),"")</f>
        <v>HS-004</v>
      </c>
      <c r="H58" s="81" t="str">
        <f t="array" aca="1" ref="H58" ca="1">IFERROR(INDEX('⚙️ Alert Data'!$H$2:$H$2001,SMALL(IF('⚙️ Alert Data'!$A$2:$A$2001&lt;&gt;"",ROW('⚙️ Alert Data'!$A$2:$A$2001)),55)-1),"")</f>
        <v>Manual Handling</v>
      </c>
      <c r="I58" s="80" t="str">
        <f t="array" aca="1" ref="I58" ca="1">IFERROR(INDEX('⚙️ Alert Data'!$I$2:$I$2001,SMALL(IF('⚙️ Alert Data'!$A$2:$A$2001&lt;&gt;"",ROW('⚙️ Alert Data'!$A$2:$A$2001)),55)-1),"")</f>
        <v>13/12/2024</v>
      </c>
      <c r="J58" s="80" t="str">
        <f t="array" aca="1" ref="J58" ca="1">IFERROR(INDEX('⚙️ Alert Data'!$J$2:$J$2001,SMALL(IF('⚙️ Alert Data'!$A$2:$A$2001&lt;&gt;"",ROW('⚙️ Alert Data'!$A$2:$A$2001)),55)-1),"")</f>
        <v>13/12/2025</v>
      </c>
      <c r="K58" s="80" t="str">
        <f t="array" aca="1" ref="K58" ca="1">IFERROR(INDEX('⚙️ Alert Data'!$K$2:$K$2001,SMALL(IF('⚙️ Alert Data'!$A$2:$A$2001&lt;&gt;"",ROW('⚙️ Alert Data'!$A$2:$A$2001)),55)-1),"")</f>
        <v>EXPIRED</v>
      </c>
      <c r="L58" s="81" t="str">
        <f t="array" aca="1" ref="L58" ca="1">IFERROR(INDEX('⚙️ Alert Data'!$L$2:$L$2001,SMALL(IF('⚙️ Alert Data'!$A$2:$A$2001&lt;&gt;"",ROW('⚙️ Alert Data'!$A$2:$A$2001)),55)-1),"")</f>
        <v>Overdue by 248 days</v>
      </c>
      <c r="M58" s="80" t="str">
        <f t="array" aca="1" ref="M58" ca="1">IFERROR(INDEX('⚙️ Alert Data'!$M$2:$M$2001,SMALL(IF('⚙️ Alert Data'!$A$2:$A$2001&lt;&gt;"",ROW('⚙️ Alert Data'!$A$2:$A$2001)),55)-1),"")</f>
        <v>S. Patel</v>
      </c>
    </row>
    <row r="59" spans="1:13" ht="15.75" customHeight="1" x14ac:dyDescent="0.2">
      <c r="A59" s="80" t="str">
        <f t="array" aca="1" ref="A59" ca="1">IFERROR(INDEX('⚙️ Alert Data'!$A$2:$A$2001,SMALL(IF('⚙️ Alert Data'!$A$2:$A$2001&lt;&gt;"",ROW('⚙️ Alert Data'!$A$2:$A$2001)),56)-1),"")</f>
        <v>W1022</v>
      </c>
      <c r="B59" s="81" t="str">
        <f t="array" aca="1" ref="B59" ca="1">IFERROR(INDEX('⚙️ Alert Data'!$B$2:$B$2001,SMALL(IF('⚙️ Alert Data'!$A$2:$A$2001&lt;&gt;"",ROW('⚙️ Alert Data'!$A$2:$A$2001)),56)-1),"")</f>
        <v>Smith</v>
      </c>
      <c r="C59" s="81" t="str">
        <f t="array" aca="1" ref="C59" ca="1">IFERROR(INDEX('⚙️ Alert Data'!$C$2:$C$2001,SMALL(IF('⚙️ Alert Data'!$A$2:$A$2001&lt;&gt;"",ROW('⚙️ Alert Data'!$A$2:$A$2001)),56)-1),"")</f>
        <v>Tom</v>
      </c>
      <c r="D59" s="80" t="str">
        <f t="array" aca="1" ref="D59" ca="1">IFERROR(INDEX('⚙️ Alert Data'!$D$2:$D$2001,SMALL(IF('⚙️ Alert Data'!$A$2:$A$2001&lt;&gt;"",ROW('⚙️ Alert Data'!$A$2:$A$2001)),56)-1),"")</f>
        <v>Employee</v>
      </c>
      <c r="E59" s="81" t="str">
        <f t="array" aca="1" ref="E59" ca="1">IFERROR(INDEX('⚙️ Alert Data'!$E$2:$E$2001,SMALL(IF('⚙️ Alert Data'!$A$2:$A$2001&lt;&gt;"",ROW('⚙️ Alert Data'!$A$2:$A$2001)),56)-1),"")</f>
        <v>Groundworker</v>
      </c>
      <c r="F59" s="81" t="str">
        <f t="array" aca="1" ref="F59" ca="1">IFERROR(INDEX('⚙️ Alert Data'!$F$2:$F$2001,SMALL(IF('⚙️ Alert Data'!$A$2:$A$2001&lt;&gt;"",ROW('⚙️ Alert Data'!$A$2:$A$2001)),56)-1),"")</f>
        <v>Civil Works</v>
      </c>
      <c r="G59" s="80" t="str">
        <f t="array" aca="1" ref="G59" ca="1">IFERROR(INDEX('⚙️ Alert Data'!$G$2:$G$2001,SMALL(IF('⚙️ Alert Data'!$A$2:$A$2001&lt;&gt;"",ROW('⚙️ Alert Data'!$A$2:$A$2001)),56)-1),"")</f>
        <v>CV-006</v>
      </c>
      <c r="H59" s="81" t="str">
        <f t="array" aca="1" ref="H59" ca="1">IFERROR(INDEX('⚙️ Alert Data'!$H$2:$H$2001,SMALL(IF('⚙️ Alert Data'!$A$2:$A$2001&lt;&gt;"",ROW('⚙️ Alert Data'!$A$2:$A$2001)),56)-1),"")</f>
        <v>NRSWA Operative</v>
      </c>
      <c r="I59" s="80" t="str">
        <f t="array" aca="1" ref="I59" ca="1">IFERROR(INDEX('⚙️ Alert Data'!$I$2:$I$2001,SMALL(IF('⚙️ Alert Data'!$A$2:$A$2001&lt;&gt;"",ROW('⚙️ Alert Data'!$A$2:$A$2001)),56)-1),"")</f>
        <v>01/01/2025</v>
      </c>
      <c r="J59" s="80" t="str">
        <f t="array" aca="1" ref="J59" ca="1">IFERROR(INDEX('⚙️ Alert Data'!$J$2:$J$2001,SMALL(IF('⚙️ Alert Data'!$A$2:$A$2001&lt;&gt;"",ROW('⚙️ Alert Data'!$A$2:$A$2001)),56)-1),"")</f>
        <v>01/01/2026</v>
      </c>
      <c r="K59" s="80" t="str">
        <f t="array" aca="1" ref="K59" ca="1">IFERROR(INDEX('⚙️ Alert Data'!$K$2:$K$2001,SMALL(IF('⚙️ Alert Data'!$A$2:$A$2001&lt;&gt;"",ROW('⚙️ Alert Data'!$A$2:$A$2001)),56)-1),"")</f>
        <v>EXPIRED</v>
      </c>
      <c r="L59" s="81" t="str">
        <f t="array" aca="1" ref="L59" ca="1">IFERROR(INDEX('⚙️ Alert Data'!$L$2:$L$2001,SMALL(IF('⚙️ Alert Data'!$A$2:$A$2001&lt;&gt;"",ROW('⚙️ Alert Data'!$A$2:$A$2001)),56)-1),"")</f>
        <v>Overdue by 229 days</v>
      </c>
      <c r="M59" s="80" t="str">
        <f t="array" aca="1" ref="M59" ca="1">IFERROR(INDEX('⚙️ Alert Data'!$M$2:$M$2001,SMALL(IF('⚙️ Alert Data'!$A$2:$A$2001&lt;&gt;"",ROW('⚙️ Alert Data'!$A$2:$A$2001)),56)-1),"")</f>
        <v>S. Patel</v>
      </c>
    </row>
    <row r="60" spans="1:13" ht="15.75" customHeight="1" x14ac:dyDescent="0.2">
      <c r="A60" s="80" t="str">
        <f t="array" aca="1" ref="A60" ca="1">IFERROR(INDEX('⚙️ Alert Data'!$A$2:$A$2001,SMALL(IF('⚙️ Alert Data'!$A$2:$A$2001&lt;&gt;"",ROW('⚙️ Alert Data'!$A$2:$A$2001)),57)-1),"")</f>
        <v>W1022</v>
      </c>
      <c r="B60" s="81" t="str">
        <f t="array" aca="1" ref="B60" ca="1">IFERROR(INDEX('⚙️ Alert Data'!$B$2:$B$2001,SMALL(IF('⚙️ Alert Data'!$A$2:$A$2001&lt;&gt;"",ROW('⚙️ Alert Data'!$A$2:$A$2001)),57)-1),"")</f>
        <v>Smith</v>
      </c>
      <c r="C60" s="81" t="str">
        <f t="array" aca="1" ref="C60" ca="1">IFERROR(INDEX('⚙️ Alert Data'!$C$2:$C$2001,SMALL(IF('⚙️ Alert Data'!$A$2:$A$2001&lt;&gt;"",ROW('⚙️ Alert Data'!$A$2:$A$2001)),57)-1),"")</f>
        <v>Tom</v>
      </c>
      <c r="D60" s="80" t="str">
        <f t="array" aca="1" ref="D60" ca="1">IFERROR(INDEX('⚙️ Alert Data'!$D$2:$D$2001,SMALL(IF('⚙️ Alert Data'!$A$2:$A$2001&lt;&gt;"",ROW('⚙️ Alert Data'!$A$2:$A$2001)),57)-1),"")</f>
        <v>Employee</v>
      </c>
      <c r="E60" s="81" t="str">
        <f t="array" aca="1" ref="E60" ca="1">IFERROR(INDEX('⚙️ Alert Data'!$E$2:$E$2001,SMALL(IF('⚙️ Alert Data'!$A$2:$A$2001&lt;&gt;"",ROW('⚙️ Alert Data'!$A$2:$A$2001)),57)-1),"")</f>
        <v>Groundworker</v>
      </c>
      <c r="F60" s="81" t="str">
        <f t="array" aca="1" ref="F60" ca="1">IFERROR(INDEX('⚙️ Alert Data'!$F$2:$F$2001,SMALL(IF('⚙️ Alert Data'!$A$2:$A$2001&lt;&gt;"",ROW('⚙️ Alert Data'!$A$2:$A$2001)),57)-1),"")</f>
        <v>Civil Works</v>
      </c>
      <c r="G60" s="80" t="str">
        <f t="array" aca="1" ref="G60" ca="1">IFERROR(INDEX('⚙️ Alert Data'!$G$2:$G$2001,SMALL(IF('⚙️ Alert Data'!$A$2:$A$2001&lt;&gt;"",ROW('⚙️ Alert Data'!$A$2:$A$2001)),57)-1),"")</f>
        <v>CV-002</v>
      </c>
      <c r="H60" s="81" t="str">
        <f t="array" aca="1" ref="H60" ca="1">IFERROR(INDEX('⚙️ Alert Data'!$H$2:$H$2001,SMALL(IF('⚙️ Alert Data'!$A$2:$A$2001&lt;&gt;"",ROW('⚙️ Alert Data'!$A$2:$A$2001)),57)-1),"")</f>
        <v>CSCS Blue Card</v>
      </c>
      <c r="I60" s="80" t="str">
        <f t="array" aca="1" ref="I60" ca="1">IFERROR(INDEX('⚙️ Alert Data'!$I$2:$I$2001,SMALL(IF('⚙️ Alert Data'!$A$2:$A$2001&lt;&gt;"",ROW('⚙️ Alert Data'!$A$2:$A$2001)),57)-1),"")</f>
        <v>15/09/2024</v>
      </c>
      <c r="J60" s="80" t="str">
        <f t="array" aca="1" ref="J60" ca="1">IFERROR(INDEX('⚙️ Alert Data'!$J$2:$J$2001,SMALL(IF('⚙️ Alert Data'!$A$2:$A$2001&lt;&gt;"",ROW('⚙️ Alert Data'!$A$2:$A$2001)),57)-1),"")</f>
        <v>15/09/2025</v>
      </c>
      <c r="K60" s="80" t="str">
        <f t="array" aca="1" ref="K60" ca="1">IFERROR(INDEX('⚙️ Alert Data'!$K$2:$K$2001,SMALL(IF('⚙️ Alert Data'!$A$2:$A$2001&lt;&gt;"",ROW('⚙️ Alert Data'!$A$2:$A$2001)),57)-1),"")</f>
        <v>EXPIRED</v>
      </c>
      <c r="L60" s="81" t="str">
        <f t="array" aca="1" ref="L60" ca="1">IFERROR(INDEX('⚙️ Alert Data'!$L$2:$L$2001,SMALL(IF('⚙️ Alert Data'!$A$2:$A$2001&lt;&gt;"",ROW('⚙️ Alert Data'!$A$2:$A$2001)),57)-1),"")</f>
        <v>Overdue by 337 days</v>
      </c>
      <c r="M60" s="80" t="str">
        <f t="array" aca="1" ref="M60" ca="1">IFERROR(INDEX('⚙️ Alert Data'!$M$2:$M$2001,SMALL(IF('⚙️ Alert Data'!$A$2:$A$2001&lt;&gt;"",ROW('⚙️ Alert Data'!$A$2:$A$2001)),57)-1),"")</f>
        <v>S. Patel</v>
      </c>
    </row>
    <row r="61" spans="1:13" ht="15.75" customHeight="1" x14ac:dyDescent="0.2">
      <c r="A61" s="80" t="str">
        <f t="array" aca="1" ref="A61" ca="1">IFERROR(INDEX('⚙️ Alert Data'!$A$2:$A$2001,SMALL(IF('⚙️ Alert Data'!$A$2:$A$2001&lt;&gt;"",ROW('⚙️ Alert Data'!$A$2:$A$2001)),58)-1),"")</f>
        <v>W1023</v>
      </c>
      <c r="B61" s="81" t="str">
        <f t="array" aca="1" ref="B61" ca="1">IFERROR(INDEX('⚙️ Alert Data'!$B$2:$B$2001,SMALL(IF('⚙️ Alert Data'!$A$2:$A$2001&lt;&gt;"",ROW('⚙️ Alert Data'!$A$2:$A$2001)),58)-1),"")</f>
        <v>Carter</v>
      </c>
      <c r="C61" s="81" t="str">
        <f t="array" aca="1" ref="C61" ca="1">IFERROR(INDEX('⚙️ Alert Data'!$C$2:$C$2001,SMALL(IF('⚙️ Alert Data'!$A$2:$A$2001&lt;&gt;"",ROW('⚙️ Alert Data'!$A$2:$A$2001)),58)-1),"")</f>
        <v>Chris</v>
      </c>
      <c r="D61" s="80" t="str">
        <f t="array" aca="1" ref="D61" ca="1">IFERROR(INDEX('⚙️ Alert Data'!$D$2:$D$2001,SMALL(IF('⚙️ Alert Data'!$A$2:$A$2001&lt;&gt;"",ROW('⚙️ Alert Data'!$A$2:$A$2001)),58)-1),"")</f>
        <v>Employee</v>
      </c>
      <c r="E61" s="81" t="str">
        <f t="array" aca="1" ref="E61" ca="1">IFERROR(INDEX('⚙️ Alert Data'!$E$2:$E$2001,SMALL(IF('⚙️ Alert Data'!$A$2:$A$2001&lt;&gt;"",ROW('⚙️ Alert Data'!$A$2:$A$2001)),58)-1),"")</f>
        <v>Senior Field Engineer</v>
      </c>
      <c r="F61" s="81" t="str">
        <f t="array" aca="1" ref="F61" ca="1">IFERROR(INDEX('⚙️ Alert Data'!$F$2:$F$2001,SMALL(IF('⚙️ Alert Data'!$A$2:$A$2001&lt;&gt;"",ROW('⚙️ Alert Data'!$A$2:$A$2001)),58)-1),"")</f>
        <v>Field Engineering</v>
      </c>
      <c r="G61" s="80" t="str">
        <f t="array" aca="1" ref="G61" ca="1">IFERROR(INDEX('⚙️ Alert Data'!$G$2:$G$2001,SMALL(IF('⚙️ Alert Data'!$A$2:$A$2001&lt;&gt;"",ROW('⚙️ Alert Data'!$A$2:$A$2001)),58)-1),"")</f>
        <v>HS-003</v>
      </c>
      <c r="H61" s="81" t="str">
        <f t="array" aca="1" ref="H61" ca="1">IFERROR(INDEX('⚙️ Alert Data'!$H$2:$H$2001,SMALL(IF('⚙️ Alert Data'!$A$2:$A$2001&lt;&gt;"",ROW('⚙️ Alert Data'!$A$2:$A$2001)),58)-1),"")</f>
        <v>Confined Space</v>
      </c>
      <c r="I61" s="80" t="str">
        <f t="array" aca="1" ref="I61" ca="1">IFERROR(INDEX('⚙️ Alert Data'!$I$2:$I$2001,SMALL(IF('⚙️ Alert Data'!$A$2:$A$2001&lt;&gt;"",ROW('⚙️ Alert Data'!$A$2:$A$2001)),58)-1),"")</f>
        <v>24/06/2025</v>
      </c>
      <c r="J61" s="80" t="str">
        <f t="array" aca="1" ref="J61" ca="1">IFERROR(INDEX('⚙️ Alert Data'!$J$2:$J$2001,SMALL(IF('⚙️ Alert Data'!$A$2:$A$2001&lt;&gt;"",ROW('⚙️ Alert Data'!$A$2:$A$2001)),58)-1),"")</f>
        <v>24/06/2026</v>
      </c>
      <c r="K61" s="80" t="str">
        <f t="array" aca="1" ref="K61" ca="1">IFERROR(INDEX('⚙️ Alert Data'!$K$2:$K$2001,SMALL(IF('⚙️ Alert Data'!$A$2:$A$2001&lt;&gt;"",ROW('⚙️ Alert Data'!$A$2:$A$2001)),58)-1),"")</f>
        <v>EXPIRED</v>
      </c>
      <c r="L61" s="81" t="str">
        <f t="array" aca="1" ref="L61" ca="1">IFERROR(INDEX('⚙️ Alert Data'!$L$2:$L$2001,SMALL(IF('⚙️ Alert Data'!$A$2:$A$2001&lt;&gt;"",ROW('⚙️ Alert Data'!$A$2:$A$2001)),58)-1),"")</f>
        <v>Overdue by 55 days</v>
      </c>
      <c r="M61" s="80" t="str">
        <f t="array" aca="1" ref="M61" ca="1">IFERROR(INDEX('⚙️ Alert Data'!$M$2:$M$2001,SMALL(IF('⚙️ Alert Data'!$A$2:$A$2001&lt;&gt;"",ROW('⚙️ Alert Data'!$A$2:$A$2001)),58)-1),"")</f>
        <v>R. O'Brien</v>
      </c>
    </row>
    <row r="62" spans="1:13" ht="15.75" customHeight="1" x14ac:dyDescent="0.2">
      <c r="A62" s="80" t="str">
        <f t="array" aca="1" ref="A62" ca="1">IFERROR(INDEX('⚙️ Alert Data'!$A$2:$A$2001,SMALL(IF('⚙️ Alert Data'!$A$2:$A$2001&lt;&gt;"",ROW('⚙️ Alert Data'!$A$2:$A$2001)),59)-1),"")</f>
        <v>W1024</v>
      </c>
      <c r="B62" s="81" t="str">
        <f t="array" aca="1" ref="B62" ca="1">IFERROR(INDEX('⚙️ Alert Data'!$B$2:$B$2001,SMALL(IF('⚙️ Alert Data'!$A$2:$A$2001&lt;&gt;"",ROW('⚙️ Alert Data'!$A$2:$A$2001)),59)-1),"")</f>
        <v>Parker</v>
      </c>
      <c r="C62" s="81" t="str">
        <f t="array" aca="1" ref="C62" ca="1">IFERROR(INDEX('⚙️ Alert Data'!$C$2:$C$2001,SMALL(IF('⚙️ Alert Data'!$A$2:$A$2001&lt;&gt;"",ROW('⚙️ Alert Data'!$A$2:$A$2001)),59)-1),"")</f>
        <v>Mark</v>
      </c>
      <c r="D62" s="80" t="str">
        <f t="array" aca="1" ref="D62" ca="1">IFERROR(INDEX('⚙️ Alert Data'!$D$2:$D$2001,SMALL(IF('⚙️ Alert Data'!$A$2:$A$2001&lt;&gt;"",ROW('⚙️ Alert Data'!$A$2:$A$2001)),59)-1),"")</f>
        <v>Subcontractor</v>
      </c>
      <c r="E62" s="81" t="str">
        <f t="array" aca="1" ref="E62" ca="1">IFERROR(INDEX('⚙️ Alert Data'!$E$2:$E$2001,SMALL(IF('⚙️ Alert Data'!$A$2:$A$2001&lt;&gt;"",ROW('⚙️ Alert Data'!$A$2:$A$2001)),59)-1),"")</f>
        <v>Groundworker</v>
      </c>
      <c r="F62" s="81" t="str">
        <f t="array" aca="1" ref="F62" ca="1">IFERROR(INDEX('⚙️ Alert Data'!$F$2:$F$2001,SMALL(IF('⚙️ Alert Data'!$A$2:$A$2001&lt;&gt;"",ROW('⚙️ Alert Data'!$A$2:$A$2001)),59)-1),"")</f>
        <v>Civil Works</v>
      </c>
      <c r="G62" s="80" t="str">
        <f t="array" aca="1" ref="G62" ca="1">IFERROR(INDEX('⚙️ Alert Data'!$G$2:$G$2001,SMALL(IF('⚙️ Alert Data'!$A$2:$A$2001&lt;&gt;"",ROW('⚙️ Alert Data'!$A$2:$A$2001)),59)-1),"")</f>
        <v>HS-005</v>
      </c>
      <c r="H62" s="81" t="str">
        <f t="array" aca="1" ref="H62" ca="1">IFERROR(INDEX('⚙️ Alert Data'!$H$2:$H$2001,SMALL(IF('⚙️ Alert Data'!$A$2:$A$2001&lt;&gt;"",ROW('⚙️ Alert Data'!$A$2:$A$2001)),59)-1),"")</f>
        <v>First Aid (FAW)</v>
      </c>
      <c r="I62" s="80" t="str">
        <f t="array" aca="1" ref="I62" ca="1">IFERROR(INDEX('⚙️ Alert Data'!$I$2:$I$2001,SMALL(IF('⚙️ Alert Data'!$A$2:$A$2001&lt;&gt;"",ROW('⚙️ Alert Data'!$A$2:$A$2001)),59)-1),"")</f>
        <v>25/06/2023</v>
      </c>
      <c r="J62" s="80" t="str">
        <f t="array" aca="1" ref="J62" ca="1">IFERROR(INDEX('⚙️ Alert Data'!$J$2:$J$2001,SMALL(IF('⚙️ Alert Data'!$A$2:$A$2001&lt;&gt;"",ROW('⚙️ Alert Data'!$A$2:$A$2001)),59)-1),"")</f>
        <v>24/06/2024</v>
      </c>
      <c r="K62" s="80" t="str">
        <f t="array" aca="1" ref="K62" ca="1">IFERROR(INDEX('⚙️ Alert Data'!$K$2:$K$2001,SMALL(IF('⚙️ Alert Data'!$A$2:$A$2001&lt;&gt;"",ROW('⚙️ Alert Data'!$A$2:$A$2001)),59)-1),"")</f>
        <v>EXPIRED</v>
      </c>
      <c r="L62" s="81" t="str">
        <f t="array" aca="1" ref="L62" ca="1">IFERROR(INDEX('⚙️ Alert Data'!$L$2:$L$2001,SMALL(IF('⚙️ Alert Data'!$A$2:$A$2001&lt;&gt;"",ROW('⚙️ Alert Data'!$A$2:$A$2001)),59)-1),"")</f>
        <v>Overdue by 785 days</v>
      </c>
      <c r="M62" s="80" t="str">
        <f t="array" aca="1" ref="M62" ca="1">IFERROR(INDEX('⚙️ Alert Data'!$M$2:$M$2001,SMALL(IF('⚙️ Alert Data'!$A$2:$A$2001&lt;&gt;"",ROW('⚙️ Alert Data'!$A$2:$A$2001)),59)-1),"")</f>
        <v>T. Morrison</v>
      </c>
    </row>
    <row r="63" spans="1:13" ht="15.75" customHeight="1" x14ac:dyDescent="0.2">
      <c r="A63" s="80" t="str">
        <f t="array" aca="1" ref="A63" ca="1">IFERROR(INDEX('⚙️ Alert Data'!$A$2:$A$2001,SMALL(IF('⚙️ Alert Data'!$A$2:$A$2001&lt;&gt;"",ROW('⚙️ Alert Data'!$A$2:$A$2001)),60)-1),"")</f>
        <v>W1024</v>
      </c>
      <c r="B63" s="81" t="str">
        <f t="array" aca="1" ref="B63" ca="1">IFERROR(INDEX('⚙️ Alert Data'!$B$2:$B$2001,SMALL(IF('⚙️ Alert Data'!$A$2:$A$2001&lt;&gt;"",ROW('⚙️ Alert Data'!$A$2:$A$2001)),60)-1),"")</f>
        <v>Parker</v>
      </c>
      <c r="C63" s="81" t="str">
        <f t="array" aca="1" ref="C63" ca="1">IFERROR(INDEX('⚙️ Alert Data'!$C$2:$C$2001,SMALL(IF('⚙️ Alert Data'!$A$2:$A$2001&lt;&gt;"",ROW('⚙️ Alert Data'!$A$2:$A$2001)),60)-1),"")</f>
        <v>Mark</v>
      </c>
      <c r="D63" s="80" t="str">
        <f t="array" aca="1" ref="D63" ca="1">IFERROR(INDEX('⚙️ Alert Data'!$D$2:$D$2001,SMALL(IF('⚙️ Alert Data'!$A$2:$A$2001&lt;&gt;"",ROW('⚙️ Alert Data'!$A$2:$A$2001)),60)-1),"")</f>
        <v>Subcontractor</v>
      </c>
      <c r="E63" s="81" t="str">
        <f t="array" aca="1" ref="E63" ca="1">IFERROR(INDEX('⚙️ Alert Data'!$E$2:$E$2001,SMALL(IF('⚙️ Alert Data'!$A$2:$A$2001&lt;&gt;"",ROW('⚙️ Alert Data'!$A$2:$A$2001)),60)-1),"")</f>
        <v>Groundworker</v>
      </c>
      <c r="F63" s="81" t="str">
        <f t="array" aca="1" ref="F63" ca="1">IFERROR(INDEX('⚙️ Alert Data'!$F$2:$F$2001,SMALL(IF('⚙️ Alert Data'!$A$2:$A$2001&lt;&gt;"",ROW('⚙️ Alert Data'!$A$2:$A$2001)),60)-1),"")</f>
        <v>Civil Works</v>
      </c>
      <c r="G63" s="80" t="str">
        <f t="array" aca="1" ref="G63" ca="1">IFERROR(INDEX('⚙️ Alert Data'!$G$2:$G$2001,SMALL(IF('⚙️ Alert Data'!$A$2:$A$2001&lt;&gt;"",ROW('⚙️ Alert Data'!$A$2:$A$2001)),60)-1),"")</f>
        <v>CV-006</v>
      </c>
      <c r="H63" s="81" t="str">
        <f t="array" aca="1" ref="H63" ca="1">IFERROR(INDEX('⚙️ Alert Data'!$H$2:$H$2001,SMALL(IF('⚙️ Alert Data'!$A$2:$A$2001&lt;&gt;"",ROW('⚙️ Alert Data'!$A$2:$A$2001)),60)-1),"")</f>
        <v>NRSWA Operative</v>
      </c>
      <c r="I63" s="80" t="str">
        <f t="array" aca="1" ref="I63" ca="1">IFERROR(INDEX('⚙️ Alert Data'!$I$2:$I$2001,SMALL(IF('⚙️ Alert Data'!$A$2:$A$2001&lt;&gt;"",ROW('⚙️ Alert Data'!$A$2:$A$2001)),60)-1),"")</f>
        <v>19/12/2024</v>
      </c>
      <c r="J63" s="80" t="str">
        <f t="array" aca="1" ref="J63" ca="1">IFERROR(INDEX('⚙️ Alert Data'!$J$2:$J$2001,SMALL(IF('⚙️ Alert Data'!$A$2:$A$2001&lt;&gt;"",ROW('⚙️ Alert Data'!$A$2:$A$2001)),60)-1),"")</f>
        <v>19/12/2025</v>
      </c>
      <c r="K63" s="80" t="str">
        <f t="array" aca="1" ref="K63" ca="1">IFERROR(INDEX('⚙️ Alert Data'!$K$2:$K$2001,SMALL(IF('⚙️ Alert Data'!$A$2:$A$2001&lt;&gt;"",ROW('⚙️ Alert Data'!$A$2:$A$2001)),60)-1),"")</f>
        <v>EXPIRED</v>
      </c>
      <c r="L63" s="81" t="str">
        <f t="array" aca="1" ref="L63" ca="1">IFERROR(INDEX('⚙️ Alert Data'!$L$2:$L$2001,SMALL(IF('⚙️ Alert Data'!$A$2:$A$2001&lt;&gt;"",ROW('⚙️ Alert Data'!$A$2:$A$2001)),60)-1),"")</f>
        <v>Overdue by 242 days</v>
      </c>
      <c r="M63" s="80" t="str">
        <f t="array" aca="1" ref="M63" ca="1">IFERROR(INDEX('⚙️ Alert Data'!$M$2:$M$2001,SMALL(IF('⚙️ Alert Data'!$A$2:$A$2001&lt;&gt;"",ROW('⚙️ Alert Data'!$A$2:$A$2001)),60)-1),"")</f>
        <v>T. Morrison</v>
      </c>
    </row>
    <row r="64" spans="1:13" ht="15.75" customHeight="1" x14ac:dyDescent="0.2">
      <c r="A64" s="80" t="str">
        <f t="array" aca="1" ref="A64" ca="1">IFERROR(INDEX('⚙️ Alert Data'!$A$2:$A$2001,SMALL(IF('⚙️ Alert Data'!$A$2:$A$2001&lt;&gt;"",ROW('⚙️ Alert Data'!$A$2:$A$2001)),61)-1),"")</f>
        <v>W1024</v>
      </c>
      <c r="B64" s="81" t="str">
        <f t="array" aca="1" ref="B64" ca="1">IFERROR(INDEX('⚙️ Alert Data'!$B$2:$B$2001,SMALL(IF('⚙️ Alert Data'!$A$2:$A$2001&lt;&gt;"",ROW('⚙️ Alert Data'!$A$2:$A$2001)),61)-1),"")</f>
        <v>Parker</v>
      </c>
      <c r="C64" s="81" t="str">
        <f t="array" aca="1" ref="C64" ca="1">IFERROR(INDEX('⚙️ Alert Data'!$C$2:$C$2001,SMALL(IF('⚙️ Alert Data'!$A$2:$A$2001&lt;&gt;"",ROW('⚙️ Alert Data'!$A$2:$A$2001)),61)-1),"")</f>
        <v>Mark</v>
      </c>
      <c r="D64" s="80" t="str">
        <f t="array" aca="1" ref="D64" ca="1">IFERROR(INDEX('⚙️ Alert Data'!$D$2:$D$2001,SMALL(IF('⚙️ Alert Data'!$A$2:$A$2001&lt;&gt;"",ROW('⚙️ Alert Data'!$A$2:$A$2001)),61)-1),"")</f>
        <v>Subcontractor</v>
      </c>
      <c r="E64" s="81" t="str">
        <f t="array" aca="1" ref="E64" ca="1">IFERROR(INDEX('⚙️ Alert Data'!$E$2:$E$2001,SMALL(IF('⚙️ Alert Data'!$A$2:$A$2001&lt;&gt;"",ROW('⚙️ Alert Data'!$A$2:$A$2001)),61)-1),"")</f>
        <v>Groundworker</v>
      </c>
      <c r="F64" s="81" t="str">
        <f t="array" aca="1" ref="F64" ca="1">IFERROR(INDEX('⚙️ Alert Data'!$F$2:$F$2001,SMALL(IF('⚙️ Alert Data'!$A$2:$A$2001&lt;&gt;"",ROW('⚙️ Alert Data'!$A$2:$A$2001)),61)-1),"")</f>
        <v>Civil Works</v>
      </c>
      <c r="G64" s="80" t="str">
        <f t="array" aca="1" ref="G64" ca="1">IFERROR(INDEX('⚙️ Alert Data'!$G$2:$G$2001,SMALL(IF('⚙️ Alert Data'!$A$2:$A$2001&lt;&gt;"",ROW('⚙️ Alert Data'!$A$2:$A$2001)),61)-1),"")</f>
        <v>CV-002</v>
      </c>
      <c r="H64" s="81" t="str">
        <f t="array" aca="1" ref="H64" ca="1">IFERROR(INDEX('⚙️ Alert Data'!$H$2:$H$2001,SMALL(IF('⚙️ Alert Data'!$A$2:$A$2001&lt;&gt;"",ROW('⚙️ Alert Data'!$A$2:$A$2001)),61)-1),"")</f>
        <v>CSCS Blue Card</v>
      </c>
      <c r="I64" s="80" t="str">
        <f t="array" aca="1" ref="I64" ca="1">IFERROR(INDEX('⚙️ Alert Data'!$I$2:$I$2001,SMALL(IF('⚙️ Alert Data'!$A$2:$A$2001&lt;&gt;"",ROW('⚙️ Alert Data'!$A$2:$A$2001)),61)-1),"")</f>
        <v>18/01/2023</v>
      </c>
      <c r="J64" s="80" t="str">
        <f t="array" aca="1" ref="J64" ca="1">IFERROR(INDEX('⚙️ Alert Data'!$J$2:$J$2001,SMALL(IF('⚙️ Alert Data'!$A$2:$A$2001&lt;&gt;"",ROW('⚙️ Alert Data'!$A$2:$A$2001)),61)-1),"")</f>
        <v>18/01/2024</v>
      </c>
      <c r="K64" s="80" t="str">
        <f t="array" aca="1" ref="K64" ca="1">IFERROR(INDEX('⚙️ Alert Data'!$K$2:$K$2001,SMALL(IF('⚙️ Alert Data'!$A$2:$A$2001&lt;&gt;"",ROW('⚙️ Alert Data'!$A$2:$A$2001)),61)-1),"")</f>
        <v>EXPIRED</v>
      </c>
      <c r="L64" s="81" t="str">
        <f t="array" aca="1" ref="L64" ca="1">IFERROR(INDEX('⚙️ Alert Data'!$L$2:$L$2001,SMALL(IF('⚙️ Alert Data'!$A$2:$A$2001&lt;&gt;"",ROW('⚙️ Alert Data'!$A$2:$A$2001)),61)-1),"")</f>
        <v>Overdue by 943 days</v>
      </c>
      <c r="M64" s="80" t="str">
        <f t="array" aca="1" ref="M64" ca="1">IFERROR(INDEX('⚙️ Alert Data'!$M$2:$M$2001,SMALL(IF('⚙️ Alert Data'!$A$2:$A$2001&lt;&gt;"",ROW('⚙️ Alert Data'!$A$2:$A$2001)),61)-1),"")</f>
        <v>T. Morrison</v>
      </c>
    </row>
    <row r="65" spans="1:13" ht="15.75" customHeight="1" x14ac:dyDescent="0.2">
      <c r="A65" s="80" t="str">
        <f t="array" aca="1" ref="A65" ca="1">IFERROR(INDEX('⚙️ Alert Data'!$A$2:$A$2001,SMALL(IF('⚙️ Alert Data'!$A$2:$A$2001&lt;&gt;"",ROW('⚙️ Alert Data'!$A$2:$A$2001)),62)-1),"")</f>
        <v>W1024</v>
      </c>
      <c r="B65" s="81" t="str">
        <f t="array" aca="1" ref="B65" ca="1">IFERROR(INDEX('⚙️ Alert Data'!$B$2:$B$2001,SMALL(IF('⚙️ Alert Data'!$A$2:$A$2001&lt;&gt;"",ROW('⚙️ Alert Data'!$A$2:$A$2001)),62)-1),"")</f>
        <v>Parker</v>
      </c>
      <c r="C65" s="81" t="str">
        <f t="array" aca="1" ref="C65" ca="1">IFERROR(INDEX('⚙️ Alert Data'!$C$2:$C$2001,SMALL(IF('⚙️ Alert Data'!$A$2:$A$2001&lt;&gt;"",ROW('⚙️ Alert Data'!$A$2:$A$2001)),62)-1),"")</f>
        <v>Mark</v>
      </c>
      <c r="D65" s="80" t="str">
        <f t="array" aca="1" ref="D65" ca="1">IFERROR(INDEX('⚙️ Alert Data'!$D$2:$D$2001,SMALL(IF('⚙️ Alert Data'!$A$2:$A$2001&lt;&gt;"",ROW('⚙️ Alert Data'!$A$2:$A$2001)),62)-1),"")</f>
        <v>Subcontractor</v>
      </c>
      <c r="E65" s="81" t="str">
        <f t="array" aca="1" ref="E65" ca="1">IFERROR(INDEX('⚙️ Alert Data'!$E$2:$E$2001,SMALL(IF('⚙️ Alert Data'!$A$2:$A$2001&lt;&gt;"",ROW('⚙️ Alert Data'!$A$2:$A$2001)),62)-1),"")</f>
        <v>Groundworker</v>
      </c>
      <c r="F65" s="81" t="str">
        <f t="array" aca="1" ref="F65" ca="1">IFERROR(INDEX('⚙️ Alert Data'!$F$2:$F$2001,SMALL(IF('⚙️ Alert Data'!$A$2:$A$2001&lt;&gt;"",ROW('⚙️ Alert Data'!$A$2:$A$2001)),62)-1),"")</f>
        <v>Civil Works</v>
      </c>
      <c r="G65" s="80" t="str">
        <f t="array" aca="1" ref="G65" ca="1">IFERROR(INDEX('⚙️ Alert Data'!$G$2:$G$2001,SMALL(IF('⚙️ Alert Data'!$A$2:$A$2001&lt;&gt;"",ROW('⚙️ Alert Data'!$A$2:$A$2001)),62)-1),"")</f>
        <v>IT-002</v>
      </c>
      <c r="H65" s="81" t="str">
        <f t="array" aca="1" ref="H65" ca="1">IFERROR(INDEX('⚙️ Alert Data'!$H$2:$H$2001,SMALL(IF('⚙️ Alert Data'!$A$2:$A$2001&lt;&gt;"",ROW('⚙️ Alert Data'!$A$2:$A$2001)),62)-1),"")</f>
        <v>GDPR Awareness</v>
      </c>
      <c r="I65" s="80" t="str">
        <f t="array" aca="1" ref="I65" ca="1">IFERROR(INDEX('⚙️ Alert Data'!$I$2:$I$2001,SMALL(IF('⚙️ Alert Data'!$A$2:$A$2001&lt;&gt;"",ROW('⚙️ Alert Data'!$A$2:$A$2001)),62)-1),"")</f>
        <v>29/06/2024</v>
      </c>
      <c r="J65" s="80" t="str">
        <f t="array" aca="1" ref="J65" ca="1">IFERROR(INDEX('⚙️ Alert Data'!$J$2:$J$2001,SMALL(IF('⚙️ Alert Data'!$A$2:$A$2001&lt;&gt;"",ROW('⚙️ Alert Data'!$A$2:$A$2001)),62)-1),"")</f>
        <v>29/06/2025</v>
      </c>
      <c r="K65" s="80" t="str">
        <f t="array" aca="1" ref="K65" ca="1">IFERROR(INDEX('⚙️ Alert Data'!$K$2:$K$2001,SMALL(IF('⚙️ Alert Data'!$A$2:$A$2001&lt;&gt;"",ROW('⚙️ Alert Data'!$A$2:$A$2001)),62)-1),"")</f>
        <v>EXPIRED</v>
      </c>
      <c r="L65" s="81" t="str">
        <f t="array" aca="1" ref="L65" ca="1">IFERROR(INDEX('⚙️ Alert Data'!$L$2:$L$2001,SMALL(IF('⚙️ Alert Data'!$A$2:$A$2001&lt;&gt;"",ROW('⚙️ Alert Data'!$A$2:$A$2001)),62)-1),"")</f>
        <v>Overdue by 415 days</v>
      </c>
      <c r="M65" s="80" t="str">
        <f t="array" aca="1" ref="M65" ca="1">IFERROR(INDEX('⚙️ Alert Data'!$M$2:$M$2001,SMALL(IF('⚙️ Alert Data'!$A$2:$A$2001&lt;&gt;"",ROW('⚙️ Alert Data'!$A$2:$A$2001)),62)-1),"")</f>
        <v>T. Morrison</v>
      </c>
    </row>
    <row r="66" spans="1:13" ht="15.75" customHeight="1" x14ac:dyDescent="0.2">
      <c r="A66" s="80" t="str">
        <f t="array" aca="1" ref="A66" ca="1">IFERROR(INDEX('⚙️ Alert Data'!$A$2:$A$2001,SMALL(IF('⚙️ Alert Data'!$A$2:$A$2001&lt;&gt;"",ROW('⚙️ Alert Data'!$A$2:$A$2001)),63)-1),"")</f>
        <v>W1025</v>
      </c>
      <c r="B66" s="81" t="str">
        <f t="array" aca="1" ref="B66" ca="1">IFERROR(INDEX('⚙️ Alert Data'!$B$2:$B$2001,SMALL(IF('⚙️ Alert Data'!$A$2:$A$2001&lt;&gt;"",ROW('⚙️ Alert Data'!$A$2:$A$2001)),63)-1),"")</f>
        <v>Williams</v>
      </c>
      <c r="C66" s="81" t="str">
        <f t="array" aca="1" ref="C66" ca="1">IFERROR(INDEX('⚙️ Alert Data'!$C$2:$C$2001,SMALL(IF('⚙️ Alert Data'!$A$2:$A$2001&lt;&gt;"",ROW('⚙️ Alert Data'!$A$2:$A$2001)),63)-1),"")</f>
        <v>Hannah</v>
      </c>
      <c r="D66" s="80" t="str">
        <f t="array" aca="1" ref="D66" ca="1">IFERROR(INDEX('⚙️ Alert Data'!$D$2:$D$2001,SMALL(IF('⚙️ Alert Data'!$A$2:$A$2001&lt;&gt;"",ROW('⚙️ Alert Data'!$A$2:$A$2001)),63)-1),"")</f>
        <v>Employee</v>
      </c>
      <c r="E66" s="81" t="str">
        <f t="array" aca="1" ref="E66" ca="1">IFERROR(INDEX('⚙️ Alert Data'!$E$2:$E$2001,SMALL(IF('⚙️ Alert Data'!$A$2:$A$2001&lt;&gt;"",ROW('⚙️ Alert Data'!$A$2:$A$2001)),63)-1),"")</f>
        <v>Network Operations Manager</v>
      </c>
      <c r="F66" s="81" t="str">
        <f t="array" aca="1" ref="F66" ca="1">IFERROR(INDEX('⚙️ Alert Data'!$F$2:$F$2001,SMALL(IF('⚙️ Alert Data'!$A$2:$A$2001&lt;&gt;"",ROW('⚙️ Alert Data'!$A$2:$A$2001)),63)-1),"")</f>
        <v>Network Operations</v>
      </c>
      <c r="G66" s="80" t="str">
        <f t="array" aca="1" ref="G66" ca="1">IFERROR(INDEX('⚙️ Alert Data'!$G$2:$G$2001,SMALL(IF('⚙️ Alert Data'!$A$2:$A$2001&lt;&gt;"",ROW('⚙️ Alert Data'!$A$2:$A$2001)),63)-1),"")</f>
        <v>HS-005</v>
      </c>
      <c r="H66" s="81" t="str">
        <f t="array" aca="1" ref="H66" ca="1">IFERROR(INDEX('⚙️ Alert Data'!$H$2:$H$2001,SMALL(IF('⚙️ Alert Data'!$A$2:$A$2001&lt;&gt;"",ROW('⚙️ Alert Data'!$A$2:$A$2001)),63)-1),"")</f>
        <v>First Aid (FAW)</v>
      </c>
      <c r="I66" s="80" t="str">
        <f t="array" aca="1" ref="I66" ca="1">IFERROR(INDEX('⚙️ Alert Data'!$I$2:$I$2001,SMALL(IF('⚙️ Alert Data'!$A$2:$A$2001&lt;&gt;"",ROW('⚙️ Alert Data'!$A$2:$A$2001)),63)-1),"")</f>
        <v>05/01/2025</v>
      </c>
      <c r="J66" s="80" t="str">
        <f t="array" aca="1" ref="J66" ca="1">IFERROR(INDEX('⚙️ Alert Data'!$J$2:$J$2001,SMALL(IF('⚙️ Alert Data'!$A$2:$A$2001&lt;&gt;"",ROW('⚙️ Alert Data'!$A$2:$A$2001)),63)-1),"")</f>
        <v>05/01/2026</v>
      </c>
      <c r="K66" s="80" t="str">
        <f t="array" aca="1" ref="K66" ca="1">IFERROR(INDEX('⚙️ Alert Data'!$K$2:$K$2001,SMALL(IF('⚙️ Alert Data'!$A$2:$A$2001&lt;&gt;"",ROW('⚙️ Alert Data'!$A$2:$A$2001)),63)-1),"")</f>
        <v>EXPIRED</v>
      </c>
      <c r="L66" s="81" t="str">
        <f t="array" aca="1" ref="L66" ca="1">IFERROR(INDEX('⚙️ Alert Data'!$L$2:$L$2001,SMALL(IF('⚙️ Alert Data'!$A$2:$A$2001&lt;&gt;"",ROW('⚙️ Alert Data'!$A$2:$A$2001)),63)-1),"")</f>
        <v>Overdue by 225 days</v>
      </c>
      <c r="M66" s="80" t="str">
        <f t="array" aca="1" ref="M66" ca="1">IFERROR(INDEX('⚙️ Alert Data'!$M$2:$M$2001,SMALL(IF('⚙️ Alert Data'!$A$2:$A$2001&lt;&gt;"",ROW('⚙️ Alert Data'!$A$2:$A$2001)),63)-1),"")</f>
        <v>A. Williams</v>
      </c>
    </row>
    <row r="67" spans="1:13" ht="15.75" customHeight="1" x14ac:dyDescent="0.2">
      <c r="A67" s="80" t="str">
        <f t="array" aca="1" ref="A67" ca="1">IFERROR(INDEX('⚙️ Alert Data'!$A$2:$A$2001,SMALL(IF('⚙️ Alert Data'!$A$2:$A$2001&lt;&gt;"",ROW('⚙️ Alert Data'!$A$2:$A$2001)),64)-1),"")</f>
        <v>W1025</v>
      </c>
      <c r="B67" s="81" t="str">
        <f t="array" aca="1" ref="B67" ca="1">IFERROR(INDEX('⚙️ Alert Data'!$B$2:$B$2001,SMALL(IF('⚙️ Alert Data'!$A$2:$A$2001&lt;&gt;"",ROW('⚙️ Alert Data'!$A$2:$A$2001)),64)-1),"")</f>
        <v>Williams</v>
      </c>
      <c r="C67" s="81" t="str">
        <f t="array" aca="1" ref="C67" ca="1">IFERROR(INDEX('⚙️ Alert Data'!$C$2:$C$2001,SMALL(IF('⚙️ Alert Data'!$A$2:$A$2001&lt;&gt;"",ROW('⚙️ Alert Data'!$A$2:$A$2001)),64)-1),"")</f>
        <v>Hannah</v>
      </c>
      <c r="D67" s="80" t="str">
        <f t="array" aca="1" ref="D67" ca="1">IFERROR(INDEX('⚙️ Alert Data'!$D$2:$D$2001,SMALL(IF('⚙️ Alert Data'!$A$2:$A$2001&lt;&gt;"",ROW('⚙️ Alert Data'!$A$2:$A$2001)),64)-1),"")</f>
        <v>Employee</v>
      </c>
      <c r="E67" s="81" t="str">
        <f t="array" aca="1" ref="E67" ca="1">IFERROR(INDEX('⚙️ Alert Data'!$E$2:$E$2001,SMALL(IF('⚙️ Alert Data'!$A$2:$A$2001&lt;&gt;"",ROW('⚙️ Alert Data'!$A$2:$A$2001)),64)-1),"")</f>
        <v>Network Operations Manager</v>
      </c>
      <c r="F67" s="81" t="str">
        <f t="array" aca="1" ref="F67" ca="1">IFERROR(INDEX('⚙️ Alert Data'!$F$2:$F$2001,SMALL(IF('⚙️ Alert Data'!$A$2:$A$2001&lt;&gt;"",ROW('⚙️ Alert Data'!$A$2:$A$2001)),64)-1),"")</f>
        <v>Network Operations</v>
      </c>
      <c r="G67" s="80" t="str">
        <f t="array" aca="1" ref="G67" ca="1">IFERROR(INDEX('⚙️ Alert Data'!$G$2:$G$2001,SMALL(IF('⚙️ Alert Data'!$A$2:$A$2001&lt;&gt;"",ROW('⚙️ Alert Data'!$A$2:$A$2001)),64)-1),"")</f>
        <v>IT-002</v>
      </c>
      <c r="H67" s="81" t="str">
        <f t="array" aca="1" ref="H67" ca="1">IFERROR(INDEX('⚙️ Alert Data'!$H$2:$H$2001,SMALL(IF('⚙️ Alert Data'!$A$2:$A$2001&lt;&gt;"",ROW('⚙️ Alert Data'!$A$2:$A$2001)),64)-1),"")</f>
        <v>GDPR Awareness</v>
      </c>
      <c r="I67" s="80" t="str">
        <f t="array" aca="1" ref="I67" ca="1">IFERROR(INDEX('⚙️ Alert Data'!$I$2:$I$2001,SMALL(IF('⚙️ Alert Data'!$A$2:$A$2001&lt;&gt;"",ROW('⚙️ Alert Data'!$A$2:$A$2001)),64)-1),"")</f>
        <v>21/07/2025</v>
      </c>
      <c r="J67" s="80" t="str">
        <f t="array" aca="1" ref="J67" ca="1">IFERROR(INDEX('⚙️ Alert Data'!$J$2:$J$2001,SMALL(IF('⚙️ Alert Data'!$A$2:$A$2001&lt;&gt;"",ROW('⚙️ Alert Data'!$A$2:$A$2001)),64)-1),"")</f>
        <v>21/07/2026</v>
      </c>
      <c r="K67" s="80" t="str">
        <f t="array" aca="1" ref="K67" ca="1">IFERROR(INDEX('⚙️ Alert Data'!$K$2:$K$2001,SMALL(IF('⚙️ Alert Data'!$A$2:$A$2001&lt;&gt;"",ROW('⚙️ Alert Data'!$A$2:$A$2001)),64)-1),"")</f>
        <v>EXPIRED</v>
      </c>
      <c r="L67" s="81" t="str">
        <f t="array" aca="1" ref="L67" ca="1">IFERROR(INDEX('⚙️ Alert Data'!$L$2:$L$2001,SMALL(IF('⚙️ Alert Data'!$A$2:$A$2001&lt;&gt;"",ROW('⚙️ Alert Data'!$A$2:$A$2001)),64)-1),"")</f>
        <v>Overdue by 28 days</v>
      </c>
      <c r="M67" s="80" t="str">
        <f t="array" aca="1" ref="M67" ca="1">IFERROR(INDEX('⚙️ Alert Data'!$M$2:$M$2001,SMALL(IF('⚙️ Alert Data'!$A$2:$A$2001&lt;&gt;"",ROW('⚙️ Alert Data'!$A$2:$A$2001)),64)-1),"")</f>
        <v>A. Williams</v>
      </c>
    </row>
    <row r="68" spans="1:13" ht="15.75" customHeight="1" x14ac:dyDescent="0.2">
      <c r="A68" s="80" t="str">
        <f t="array" aca="1" ref="A68" ca="1">IFERROR(INDEX('⚙️ Alert Data'!$A$2:$A$2001,SMALL(IF('⚙️ Alert Data'!$A$2:$A$2001&lt;&gt;"",ROW('⚙️ Alert Data'!$A$2:$A$2001)),65)-1),"")</f>
        <v>W1026</v>
      </c>
      <c r="B68" s="81" t="str">
        <f t="array" aca="1" ref="B68" ca="1">IFERROR(INDEX('⚙️ Alert Data'!$B$2:$B$2001,SMALL(IF('⚙️ Alert Data'!$A$2:$A$2001&lt;&gt;"",ROW('⚙️ Alert Data'!$A$2:$A$2001)),65)-1),"")</f>
        <v>Campbell</v>
      </c>
      <c r="C68" s="81" t="str">
        <f t="array" aca="1" ref="C68" ca="1">IFERROR(INDEX('⚙️ Alert Data'!$C$2:$C$2001,SMALL(IF('⚙️ Alert Data'!$A$2:$A$2001&lt;&gt;"",ROW('⚙️ Alert Data'!$A$2:$A$2001)),65)-1),"")</f>
        <v>Zara</v>
      </c>
      <c r="D68" s="80" t="str">
        <f t="array" aca="1" ref="D68" ca="1">IFERROR(INDEX('⚙️ Alert Data'!$D$2:$D$2001,SMALL(IF('⚙️ Alert Data'!$A$2:$A$2001&lt;&gt;"",ROW('⚙️ Alert Data'!$A$2:$A$2001)),65)-1),"")</f>
        <v>Subcontractor</v>
      </c>
      <c r="E68" s="81" t="str">
        <f t="array" aca="1" ref="E68" ca="1">IFERROR(INDEX('⚙️ Alert Data'!$E$2:$E$2001,SMALL(IF('⚙️ Alert Data'!$A$2:$A$2001&lt;&gt;"",ROW('⚙️ Alert Data'!$A$2:$A$2001)),65)-1),"")</f>
        <v>HSEQ Manager</v>
      </c>
      <c r="F68" s="81" t="str">
        <f t="array" aca="1" ref="F68" ca="1">IFERROR(INDEX('⚙️ Alert Data'!$F$2:$F$2001,SMALL(IF('⚙️ Alert Data'!$A$2:$A$2001&lt;&gt;"",ROW('⚙️ Alert Data'!$A$2:$A$2001)),65)-1),"")</f>
        <v>HSEQ</v>
      </c>
      <c r="G68" s="80" t="str">
        <f t="array" aca="1" ref="G68" ca="1">IFERROR(INDEX('⚙️ Alert Data'!$G$2:$G$2001,SMALL(IF('⚙️ Alert Data'!$A$2:$A$2001&lt;&gt;"",ROW('⚙️ Alert Data'!$A$2:$A$2001)),65)-1),"")</f>
        <v>HS-004</v>
      </c>
      <c r="H68" s="81" t="str">
        <f t="array" aca="1" ref="H68" ca="1">IFERROR(INDEX('⚙️ Alert Data'!$H$2:$H$2001,SMALL(IF('⚙️ Alert Data'!$A$2:$A$2001&lt;&gt;"",ROW('⚙️ Alert Data'!$A$2:$A$2001)),65)-1),"")</f>
        <v>Manual Handling</v>
      </c>
      <c r="I68" s="80" t="str">
        <f t="array" aca="1" ref="I68" ca="1">IFERROR(INDEX('⚙️ Alert Data'!$I$2:$I$2001,SMALL(IF('⚙️ Alert Data'!$A$2:$A$2001&lt;&gt;"",ROW('⚙️ Alert Data'!$A$2:$A$2001)),65)-1),"")</f>
        <v>08/05/2025</v>
      </c>
      <c r="J68" s="80" t="str">
        <f t="array" aca="1" ref="J68" ca="1">IFERROR(INDEX('⚙️ Alert Data'!$J$2:$J$2001,SMALL(IF('⚙️ Alert Data'!$A$2:$A$2001&lt;&gt;"",ROW('⚙️ Alert Data'!$A$2:$A$2001)),65)-1),"")</f>
        <v>08/05/2026</v>
      </c>
      <c r="K68" s="80" t="str">
        <f t="array" aca="1" ref="K68" ca="1">IFERROR(INDEX('⚙️ Alert Data'!$K$2:$K$2001,SMALL(IF('⚙️ Alert Data'!$A$2:$A$2001&lt;&gt;"",ROW('⚙️ Alert Data'!$A$2:$A$2001)),65)-1),"")</f>
        <v>EXPIRED</v>
      </c>
      <c r="L68" s="81" t="str">
        <f t="array" aca="1" ref="L68" ca="1">IFERROR(INDEX('⚙️ Alert Data'!$L$2:$L$2001,SMALL(IF('⚙️ Alert Data'!$A$2:$A$2001&lt;&gt;"",ROW('⚙️ Alert Data'!$A$2:$A$2001)),65)-1),"")</f>
        <v>Overdue by 102 days</v>
      </c>
      <c r="M68" s="80" t="str">
        <f t="array" aca="1" ref="M68" ca="1">IFERROR(INDEX('⚙️ Alert Data'!$M$2:$M$2001,SMALL(IF('⚙️ Alert Data'!$A$2:$A$2001&lt;&gt;"",ROW('⚙️ Alert Data'!$A$2:$A$2001)),65)-1),"")</f>
        <v>A. Williams</v>
      </c>
    </row>
    <row r="69" spans="1:13" ht="15.75" customHeight="1" x14ac:dyDescent="0.2">
      <c r="A69" s="80" t="str">
        <f t="array" aca="1" ref="A69" ca="1">IFERROR(INDEX('⚙️ Alert Data'!$A$2:$A$2001,SMALL(IF('⚙️ Alert Data'!$A$2:$A$2001&lt;&gt;"",ROW('⚙️ Alert Data'!$A$2:$A$2001)),66)-1),"")</f>
        <v>W1026</v>
      </c>
      <c r="B69" s="81" t="str">
        <f t="array" aca="1" ref="B69" ca="1">IFERROR(INDEX('⚙️ Alert Data'!$B$2:$B$2001,SMALL(IF('⚙️ Alert Data'!$A$2:$A$2001&lt;&gt;"",ROW('⚙️ Alert Data'!$A$2:$A$2001)),66)-1),"")</f>
        <v>Campbell</v>
      </c>
      <c r="C69" s="81" t="str">
        <f t="array" aca="1" ref="C69" ca="1">IFERROR(INDEX('⚙️ Alert Data'!$C$2:$C$2001,SMALL(IF('⚙️ Alert Data'!$A$2:$A$2001&lt;&gt;"",ROW('⚙️ Alert Data'!$A$2:$A$2001)),66)-1),"")</f>
        <v>Zara</v>
      </c>
      <c r="D69" s="80" t="str">
        <f t="array" aca="1" ref="D69" ca="1">IFERROR(INDEX('⚙️ Alert Data'!$D$2:$D$2001,SMALL(IF('⚙️ Alert Data'!$A$2:$A$2001&lt;&gt;"",ROW('⚙️ Alert Data'!$A$2:$A$2001)),66)-1),"")</f>
        <v>Subcontractor</v>
      </c>
      <c r="E69" s="81" t="str">
        <f t="array" aca="1" ref="E69" ca="1">IFERROR(INDEX('⚙️ Alert Data'!$E$2:$E$2001,SMALL(IF('⚙️ Alert Data'!$A$2:$A$2001&lt;&gt;"",ROW('⚙️ Alert Data'!$A$2:$A$2001)),66)-1),"")</f>
        <v>HSEQ Manager</v>
      </c>
      <c r="F69" s="81" t="str">
        <f t="array" aca="1" ref="F69" ca="1">IFERROR(INDEX('⚙️ Alert Data'!$F$2:$F$2001,SMALL(IF('⚙️ Alert Data'!$A$2:$A$2001&lt;&gt;"",ROW('⚙️ Alert Data'!$A$2:$A$2001)),66)-1),"")</f>
        <v>HSEQ</v>
      </c>
      <c r="G69" s="80" t="str">
        <f t="array" aca="1" ref="G69" ca="1">IFERROR(INDEX('⚙️ Alert Data'!$G$2:$G$2001,SMALL(IF('⚙️ Alert Data'!$A$2:$A$2001&lt;&gt;"",ROW('⚙️ Alert Data'!$A$2:$A$2001)),66)-1),"")</f>
        <v>HS-005</v>
      </c>
      <c r="H69" s="81" t="str">
        <f t="array" aca="1" ref="H69" ca="1">IFERROR(INDEX('⚙️ Alert Data'!$H$2:$H$2001,SMALL(IF('⚙️ Alert Data'!$A$2:$A$2001&lt;&gt;"",ROW('⚙️ Alert Data'!$A$2:$A$2001)),66)-1),"")</f>
        <v>First Aid (FAW)</v>
      </c>
      <c r="I69" s="80" t="str">
        <f t="array" aca="1" ref="I69" ca="1">IFERROR(INDEX('⚙️ Alert Data'!$I$2:$I$2001,SMALL(IF('⚙️ Alert Data'!$A$2:$A$2001&lt;&gt;"",ROW('⚙️ Alert Data'!$A$2:$A$2001)),66)-1),"")</f>
        <v>24/06/2025</v>
      </c>
      <c r="J69" s="80" t="str">
        <f t="array" aca="1" ref="J69" ca="1">IFERROR(INDEX('⚙️ Alert Data'!$J$2:$J$2001,SMALL(IF('⚙️ Alert Data'!$A$2:$A$2001&lt;&gt;"",ROW('⚙️ Alert Data'!$A$2:$A$2001)),66)-1),"")</f>
        <v>24/06/2026</v>
      </c>
      <c r="K69" s="80" t="str">
        <f t="array" aca="1" ref="K69" ca="1">IFERROR(INDEX('⚙️ Alert Data'!$K$2:$K$2001,SMALL(IF('⚙️ Alert Data'!$A$2:$A$2001&lt;&gt;"",ROW('⚙️ Alert Data'!$A$2:$A$2001)),66)-1),"")</f>
        <v>EXPIRED</v>
      </c>
      <c r="L69" s="81" t="str">
        <f t="array" aca="1" ref="L69" ca="1">IFERROR(INDEX('⚙️ Alert Data'!$L$2:$L$2001,SMALL(IF('⚙️ Alert Data'!$A$2:$A$2001&lt;&gt;"",ROW('⚙️ Alert Data'!$A$2:$A$2001)),66)-1),"")</f>
        <v>Overdue by 55 days</v>
      </c>
      <c r="M69" s="80" t="str">
        <f t="array" aca="1" ref="M69" ca="1">IFERROR(INDEX('⚙️ Alert Data'!$M$2:$M$2001,SMALL(IF('⚙️ Alert Data'!$A$2:$A$2001&lt;&gt;"",ROW('⚙️ Alert Data'!$A$2:$A$2001)),66)-1),"")</f>
        <v>A. Williams</v>
      </c>
    </row>
    <row r="70" spans="1:13" ht="15.75" customHeight="1" x14ac:dyDescent="0.2">
      <c r="A70" s="80" t="str">
        <f t="array" aca="1" ref="A70" ca="1">IFERROR(INDEX('⚙️ Alert Data'!$A$2:$A$2001,SMALL(IF('⚙️ Alert Data'!$A$2:$A$2001&lt;&gt;"",ROW('⚙️ Alert Data'!$A$2:$A$2001)),67)-1),"")</f>
        <v>W1026</v>
      </c>
      <c r="B70" s="81" t="str">
        <f t="array" aca="1" ref="B70" ca="1">IFERROR(INDEX('⚙️ Alert Data'!$B$2:$B$2001,SMALL(IF('⚙️ Alert Data'!$A$2:$A$2001&lt;&gt;"",ROW('⚙️ Alert Data'!$A$2:$A$2001)),67)-1),"")</f>
        <v>Campbell</v>
      </c>
      <c r="C70" s="81" t="str">
        <f t="array" aca="1" ref="C70" ca="1">IFERROR(INDEX('⚙️ Alert Data'!$C$2:$C$2001,SMALL(IF('⚙️ Alert Data'!$A$2:$A$2001&lt;&gt;"",ROW('⚙️ Alert Data'!$A$2:$A$2001)),67)-1),"")</f>
        <v>Zara</v>
      </c>
      <c r="D70" s="80" t="str">
        <f t="array" aca="1" ref="D70" ca="1">IFERROR(INDEX('⚙️ Alert Data'!$D$2:$D$2001,SMALL(IF('⚙️ Alert Data'!$A$2:$A$2001&lt;&gt;"",ROW('⚙️ Alert Data'!$A$2:$A$2001)),67)-1),"")</f>
        <v>Subcontractor</v>
      </c>
      <c r="E70" s="81" t="str">
        <f t="array" aca="1" ref="E70" ca="1">IFERROR(INDEX('⚙️ Alert Data'!$E$2:$E$2001,SMALL(IF('⚙️ Alert Data'!$A$2:$A$2001&lt;&gt;"",ROW('⚙️ Alert Data'!$A$2:$A$2001)),67)-1),"")</f>
        <v>HSEQ Manager</v>
      </c>
      <c r="F70" s="81" t="str">
        <f t="array" aca="1" ref="F70" ca="1">IFERROR(INDEX('⚙️ Alert Data'!$F$2:$F$2001,SMALL(IF('⚙️ Alert Data'!$A$2:$A$2001&lt;&gt;"",ROW('⚙️ Alert Data'!$A$2:$A$2001)),67)-1),"")</f>
        <v>HSEQ</v>
      </c>
      <c r="G70" s="80" t="str">
        <f t="array" aca="1" ref="G70" ca="1">IFERROR(INDEX('⚙️ Alert Data'!$G$2:$G$2001,SMALL(IF('⚙️ Alert Data'!$A$2:$A$2001&lt;&gt;"",ROW('⚙️ Alert Data'!$A$2:$A$2001)),67)-1),"")</f>
        <v>IT-002</v>
      </c>
      <c r="H70" s="81" t="str">
        <f t="array" aca="1" ref="H70" ca="1">IFERROR(INDEX('⚙️ Alert Data'!$H$2:$H$2001,SMALL(IF('⚙️ Alert Data'!$A$2:$A$2001&lt;&gt;"",ROW('⚙️ Alert Data'!$A$2:$A$2001)),67)-1),"")</f>
        <v>GDPR Awareness</v>
      </c>
      <c r="I70" s="80" t="str">
        <f t="array" aca="1" ref="I70" ca="1">IFERROR(INDEX('⚙️ Alert Data'!$I$2:$I$2001,SMALL(IF('⚙️ Alert Data'!$A$2:$A$2001&lt;&gt;"",ROW('⚙️ Alert Data'!$A$2:$A$2001)),67)-1),"")</f>
        <v>21/09/2025</v>
      </c>
      <c r="J70" s="80" t="str">
        <f t="array" aca="1" ref="J70" ca="1">IFERROR(INDEX('⚙️ Alert Data'!$J$2:$J$2001,SMALL(IF('⚙️ Alert Data'!$A$2:$A$2001&lt;&gt;"",ROW('⚙️ Alert Data'!$A$2:$A$2001)),67)-1),"")</f>
        <v>21/09/2026</v>
      </c>
      <c r="K70" s="80" t="str">
        <f t="array" aca="1" ref="K70" ca="1">IFERROR(INDEX('⚙️ Alert Data'!$K$2:$K$2001,SMALL(IF('⚙️ Alert Data'!$A$2:$A$2001&lt;&gt;"",ROW('⚙️ Alert Data'!$A$2:$A$2001)),67)-1),"")</f>
        <v>EXPIRING</v>
      </c>
      <c r="L70" s="81" t="str">
        <f t="array" aca="1" ref="L70" ca="1">IFERROR(INDEX('⚙️ Alert Data'!$L$2:$L$2001,SMALL(IF('⚙️ Alert Data'!$A$2:$A$2001&lt;&gt;"",ROW('⚙️ Alert Data'!$A$2:$A$2001)),67)-1),"")</f>
        <v>Expires in 34 days</v>
      </c>
      <c r="M70" s="80" t="str">
        <f t="array" aca="1" ref="M70" ca="1">IFERROR(INDEX('⚙️ Alert Data'!$M$2:$M$2001,SMALL(IF('⚙️ Alert Data'!$A$2:$A$2001&lt;&gt;"",ROW('⚙️ Alert Data'!$A$2:$A$2001)),67)-1),"")</f>
        <v>A. Williams</v>
      </c>
    </row>
    <row r="71" spans="1:13" ht="15.75" customHeight="1" x14ac:dyDescent="0.2">
      <c r="A71" s="80" t="str">
        <f t="array" aca="1" ref="A71" ca="1">IFERROR(INDEX('⚙️ Alert Data'!$A$2:$A$2001,SMALL(IF('⚙️ Alert Data'!$A$2:$A$2001&lt;&gt;"",ROW('⚙️ Alert Data'!$A$2:$A$2001)),68)-1),"")</f>
        <v>W1027</v>
      </c>
      <c r="B71" s="81" t="str">
        <f t="array" aca="1" ref="B71" ca="1">IFERROR(INDEX('⚙️ Alert Data'!$B$2:$B$2001,SMALL(IF('⚙️ Alert Data'!$A$2:$A$2001&lt;&gt;"",ROW('⚙️ Alert Data'!$A$2:$A$2001)),68)-1),"")</f>
        <v>Wright</v>
      </c>
      <c r="C71" s="81" t="str">
        <f t="array" aca="1" ref="C71" ca="1">IFERROR(INDEX('⚙️ Alert Data'!$C$2:$C$2001,SMALL(IF('⚙️ Alert Data'!$A$2:$A$2001&lt;&gt;"",ROW('⚙️ Alert Data'!$A$2:$A$2001)),68)-1),"")</f>
        <v>Mark</v>
      </c>
      <c r="D71" s="80" t="str">
        <f t="array" aca="1" ref="D71" ca="1">IFERROR(INDEX('⚙️ Alert Data'!$D$2:$D$2001,SMALL(IF('⚙️ Alert Data'!$A$2:$A$2001&lt;&gt;"",ROW('⚙️ Alert Data'!$A$2:$A$2001)),68)-1),"")</f>
        <v>Employee</v>
      </c>
      <c r="E71" s="81" t="str">
        <f t="array" aca="1" ref="E71" ca="1">IFERROR(INDEX('⚙️ Alert Data'!$E$2:$E$2001,SMALL(IF('⚙️ Alert Data'!$A$2:$A$2001&lt;&gt;"",ROW('⚙️ Alert Data'!$A$2:$A$2001)),68)-1),"")</f>
        <v>Water Services Engineer</v>
      </c>
      <c r="F71" s="81" t="str">
        <f t="array" aca="1" ref="F71" ca="1">IFERROR(INDEX('⚙️ Alert Data'!$F$2:$F$2001,SMALL(IF('⚙️ Alert Data'!$A$2:$A$2001&lt;&gt;"",ROW('⚙️ Alert Data'!$A$2:$A$2001)),68)-1),"")</f>
        <v>Water Services</v>
      </c>
      <c r="G71" s="80" t="str">
        <f t="array" aca="1" ref="G71" ca="1">IFERROR(INDEX('⚙️ Alert Data'!$G$2:$G$2001,SMALL(IF('⚙️ Alert Data'!$A$2:$A$2001&lt;&gt;"",ROW('⚙️ Alert Data'!$A$2:$A$2001)),68)-1),"")</f>
        <v>HS-004</v>
      </c>
      <c r="H71" s="81" t="str">
        <f t="array" aca="1" ref="H71" ca="1">IFERROR(INDEX('⚙️ Alert Data'!$H$2:$H$2001,SMALL(IF('⚙️ Alert Data'!$A$2:$A$2001&lt;&gt;"",ROW('⚙️ Alert Data'!$A$2:$A$2001)),68)-1),"")</f>
        <v>Manual Handling</v>
      </c>
      <c r="I71" s="80" t="str">
        <f t="array" aca="1" ref="I71" ca="1">IFERROR(INDEX('⚙️ Alert Data'!$I$2:$I$2001,SMALL(IF('⚙️ Alert Data'!$A$2:$A$2001&lt;&gt;"",ROW('⚙️ Alert Data'!$A$2:$A$2001)),68)-1),"")</f>
        <v>05/10/2025</v>
      </c>
      <c r="J71" s="80" t="str">
        <f t="array" aca="1" ref="J71" ca="1">IFERROR(INDEX('⚙️ Alert Data'!$J$2:$J$2001,SMALL(IF('⚙️ Alert Data'!$A$2:$A$2001&lt;&gt;"",ROW('⚙️ Alert Data'!$A$2:$A$2001)),68)-1),"")</f>
        <v>05/10/2026</v>
      </c>
      <c r="K71" s="80" t="str">
        <f t="array" aca="1" ref="K71" ca="1">IFERROR(INDEX('⚙️ Alert Data'!$K$2:$K$2001,SMALL(IF('⚙️ Alert Data'!$A$2:$A$2001&lt;&gt;"",ROW('⚙️ Alert Data'!$A$2:$A$2001)),68)-1),"")</f>
        <v>EXPIRING</v>
      </c>
      <c r="L71" s="81" t="str">
        <f t="array" aca="1" ref="L71" ca="1">IFERROR(INDEX('⚙️ Alert Data'!$L$2:$L$2001,SMALL(IF('⚙️ Alert Data'!$A$2:$A$2001&lt;&gt;"",ROW('⚙️ Alert Data'!$A$2:$A$2001)),68)-1),"")</f>
        <v>Expires in 48 days</v>
      </c>
      <c r="M71" s="80" t="str">
        <f t="array" aca="1" ref="M71" ca="1">IFERROR(INDEX('⚙️ Alert Data'!$M$2:$M$2001,SMALL(IF('⚙️ Alert Data'!$A$2:$A$2001&lt;&gt;"",ROW('⚙️ Alert Data'!$A$2:$A$2001)),68)-1),"")</f>
        <v>L. Nakamura</v>
      </c>
    </row>
    <row r="72" spans="1:13" ht="15.75" customHeight="1" x14ac:dyDescent="0.2">
      <c r="A72" s="80" t="str">
        <f t="array" aca="1" ref="A72" ca="1">IFERROR(INDEX('⚙️ Alert Data'!$A$2:$A$2001,SMALL(IF('⚙️ Alert Data'!$A$2:$A$2001&lt;&gt;"",ROW('⚙️ Alert Data'!$A$2:$A$2001)),69)-1),"")</f>
        <v>W1027</v>
      </c>
      <c r="B72" s="81" t="str">
        <f t="array" aca="1" ref="B72" ca="1">IFERROR(INDEX('⚙️ Alert Data'!$B$2:$B$2001,SMALL(IF('⚙️ Alert Data'!$A$2:$A$2001&lt;&gt;"",ROW('⚙️ Alert Data'!$A$2:$A$2001)),69)-1),"")</f>
        <v>Wright</v>
      </c>
      <c r="C72" s="81" t="str">
        <f t="array" aca="1" ref="C72" ca="1">IFERROR(INDEX('⚙️ Alert Data'!$C$2:$C$2001,SMALL(IF('⚙️ Alert Data'!$A$2:$A$2001&lt;&gt;"",ROW('⚙️ Alert Data'!$A$2:$A$2001)),69)-1),"")</f>
        <v>Mark</v>
      </c>
      <c r="D72" s="80" t="str">
        <f t="array" aca="1" ref="D72" ca="1">IFERROR(INDEX('⚙️ Alert Data'!$D$2:$D$2001,SMALL(IF('⚙️ Alert Data'!$A$2:$A$2001&lt;&gt;"",ROW('⚙️ Alert Data'!$A$2:$A$2001)),69)-1),"")</f>
        <v>Employee</v>
      </c>
      <c r="E72" s="81" t="str">
        <f t="array" aca="1" ref="E72" ca="1">IFERROR(INDEX('⚙️ Alert Data'!$E$2:$E$2001,SMALL(IF('⚙️ Alert Data'!$A$2:$A$2001&lt;&gt;"",ROW('⚙️ Alert Data'!$A$2:$A$2001)),69)-1),"")</f>
        <v>Water Services Engineer</v>
      </c>
      <c r="F72" s="81" t="str">
        <f t="array" aca="1" ref="F72" ca="1">IFERROR(INDEX('⚙️ Alert Data'!$F$2:$F$2001,SMALL(IF('⚙️ Alert Data'!$A$2:$A$2001&lt;&gt;"",ROW('⚙️ Alert Data'!$A$2:$A$2001)),69)-1),"")</f>
        <v>Water Services</v>
      </c>
      <c r="G72" s="80" t="str">
        <f t="array" aca="1" ref="G72" ca="1">IFERROR(INDEX('⚙️ Alert Data'!$G$2:$G$2001,SMALL(IF('⚙️ Alert Data'!$A$2:$A$2001&lt;&gt;"",ROW('⚙️ Alert Data'!$A$2:$A$2001)),69)-1),"")</f>
        <v>HS-005</v>
      </c>
      <c r="H72" s="81" t="str">
        <f t="array" aca="1" ref="H72" ca="1">IFERROR(INDEX('⚙️ Alert Data'!$H$2:$H$2001,SMALL(IF('⚙️ Alert Data'!$A$2:$A$2001&lt;&gt;"",ROW('⚙️ Alert Data'!$A$2:$A$2001)),69)-1),"")</f>
        <v>First Aid (FAW)</v>
      </c>
      <c r="I72" s="80" t="str">
        <f t="array" aca="1" ref="I72" ca="1">IFERROR(INDEX('⚙️ Alert Data'!$I$2:$I$2001,SMALL(IF('⚙️ Alert Data'!$A$2:$A$2001&lt;&gt;"",ROW('⚙️ Alert Data'!$A$2:$A$2001)),69)-1),"")</f>
        <v>18/12/2024</v>
      </c>
      <c r="J72" s="80" t="str">
        <f t="array" aca="1" ref="J72" ca="1">IFERROR(INDEX('⚙️ Alert Data'!$J$2:$J$2001,SMALL(IF('⚙️ Alert Data'!$A$2:$A$2001&lt;&gt;"",ROW('⚙️ Alert Data'!$A$2:$A$2001)),69)-1),"")</f>
        <v>18/12/2025</v>
      </c>
      <c r="K72" s="80" t="str">
        <f t="array" aca="1" ref="K72" ca="1">IFERROR(INDEX('⚙️ Alert Data'!$K$2:$K$2001,SMALL(IF('⚙️ Alert Data'!$A$2:$A$2001&lt;&gt;"",ROW('⚙️ Alert Data'!$A$2:$A$2001)),69)-1),"")</f>
        <v>EXPIRED</v>
      </c>
      <c r="L72" s="81" t="str">
        <f t="array" aca="1" ref="L72" ca="1">IFERROR(INDEX('⚙️ Alert Data'!$L$2:$L$2001,SMALL(IF('⚙️ Alert Data'!$A$2:$A$2001&lt;&gt;"",ROW('⚙️ Alert Data'!$A$2:$A$2001)),69)-1),"")</f>
        <v>Overdue by 243 days</v>
      </c>
      <c r="M72" s="80" t="str">
        <f t="array" aca="1" ref="M72" ca="1">IFERROR(INDEX('⚙️ Alert Data'!$M$2:$M$2001,SMALL(IF('⚙️ Alert Data'!$A$2:$A$2001&lt;&gt;"",ROW('⚙️ Alert Data'!$A$2:$A$2001)),69)-1),"")</f>
        <v>L. Nakamura</v>
      </c>
    </row>
    <row r="73" spans="1:13" ht="15.75" customHeight="1" x14ac:dyDescent="0.2">
      <c r="A73" s="80" t="str">
        <f t="array" aca="1" ref="A73" ca="1">IFERROR(INDEX('⚙️ Alert Data'!$A$2:$A$2001,SMALL(IF('⚙️ Alert Data'!$A$2:$A$2001&lt;&gt;"",ROW('⚙️ Alert Data'!$A$2:$A$2001)),70)-1),"")</f>
        <v>W1027</v>
      </c>
      <c r="B73" s="81" t="str">
        <f t="array" aca="1" ref="B73" ca="1">IFERROR(INDEX('⚙️ Alert Data'!$B$2:$B$2001,SMALL(IF('⚙️ Alert Data'!$A$2:$A$2001&lt;&gt;"",ROW('⚙️ Alert Data'!$A$2:$A$2001)),70)-1),"")</f>
        <v>Wright</v>
      </c>
      <c r="C73" s="81" t="str">
        <f t="array" aca="1" ref="C73" ca="1">IFERROR(INDEX('⚙️ Alert Data'!$C$2:$C$2001,SMALL(IF('⚙️ Alert Data'!$A$2:$A$2001&lt;&gt;"",ROW('⚙️ Alert Data'!$A$2:$A$2001)),70)-1),"")</f>
        <v>Mark</v>
      </c>
      <c r="D73" s="80" t="str">
        <f t="array" aca="1" ref="D73" ca="1">IFERROR(INDEX('⚙️ Alert Data'!$D$2:$D$2001,SMALL(IF('⚙️ Alert Data'!$A$2:$A$2001&lt;&gt;"",ROW('⚙️ Alert Data'!$A$2:$A$2001)),70)-1),"")</f>
        <v>Employee</v>
      </c>
      <c r="E73" s="81" t="str">
        <f t="array" aca="1" ref="E73" ca="1">IFERROR(INDEX('⚙️ Alert Data'!$E$2:$E$2001,SMALL(IF('⚙️ Alert Data'!$A$2:$A$2001&lt;&gt;"",ROW('⚙️ Alert Data'!$A$2:$A$2001)),70)-1),"")</f>
        <v>Water Services Engineer</v>
      </c>
      <c r="F73" s="81" t="str">
        <f t="array" aca="1" ref="F73" ca="1">IFERROR(INDEX('⚙️ Alert Data'!$F$2:$F$2001,SMALL(IF('⚙️ Alert Data'!$A$2:$A$2001&lt;&gt;"",ROW('⚙️ Alert Data'!$A$2:$A$2001)),70)-1),"")</f>
        <v>Water Services</v>
      </c>
      <c r="G73" s="80" t="str">
        <f t="array" aca="1" ref="G73" ca="1">IFERROR(INDEX('⚙️ Alert Data'!$G$2:$G$2001,SMALL(IF('⚙️ Alert Data'!$A$2:$A$2001&lt;&gt;"",ROW('⚙️ Alert Data'!$A$2:$A$2001)),70)-1),"")</f>
        <v>WA-001</v>
      </c>
      <c r="H73" s="81" t="str">
        <f t="array" aca="1" ref="H73" ca="1">IFERROR(INDEX('⚙️ Alert Data'!$H$2:$H$2001,SMALL(IF('⚙️ Alert Data'!$A$2:$A$2001&lt;&gt;"",ROW('⚙️ Alert Data'!$A$2:$A$2001)),70)-1),"")</f>
        <v>WIAPS Cert.</v>
      </c>
      <c r="I73" s="80" t="str">
        <f t="array" aca="1" ref="I73" ca="1">IFERROR(INDEX('⚙️ Alert Data'!$I$2:$I$2001,SMALL(IF('⚙️ Alert Data'!$A$2:$A$2001&lt;&gt;"",ROW('⚙️ Alert Data'!$A$2:$A$2001)),70)-1),"")</f>
        <v>24/06/2025</v>
      </c>
      <c r="J73" s="80" t="str">
        <f t="array" aca="1" ref="J73" ca="1">IFERROR(INDEX('⚙️ Alert Data'!$J$2:$J$2001,SMALL(IF('⚙️ Alert Data'!$A$2:$A$2001&lt;&gt;"",ROW('⚙️ Alert Data'!$A$2:$A$2001)),70)-1),"")</f>
        <v>24/06/2026</v>
      </c>
      <c r="K73" s="80" t="str">
        <f t="array" aca="1" ref="K73" ca="1">IFERROR(INDEX('⚙️ Alert Data'!$K$2:$K$2001,SMALL(IF('⚙️ Alert Data'!$A$2:$A$2001&lt;&gt;"",ROW('⚙️ Alert Data'!$A$2:$A$2001)),70)-1),"")</f>
        <v>EXPIRED</v>
      </c>
      <c r="L73" s="81" t="str">
        <f t="array" aca="1" ref="L73" ca="1">IFERROR(INDEX('⚙️ Alert Data'!$L$2:$L$2001,SMALL(IF('⚙️ Alert Data'!$A$2:$A$2001&lt;&gt;"",ROW('⚙️ Alert Data'!$A$2:$A$2001)),70)-1),"")</f>
        <v>Overdue by 55 days</v>
      </c>
      <c r="M73" s="80" t="str">
        <f t="array" aca="1" ref="M73" ca="1">IFERROR(INDEX('⚙️ Alert Data'!$M$2:$M$2001,SMALL(IF('⚙️ Alert Data'!$A$2:$A$2001&lt;&gt;"",ROW('⚙️ Alert Data'!$A$2:$A$2001)),70)-1),"")</f>
        <v>L. Nakamura</v>
      </c>
    </row>
    <row r="74" spans="1:13" ht="15.75" customHeight="1" x14ac:dyDescent="0.2">
      <c r="A74" s="80" t="str">
        <f t="array" aca="1" ref="A74" ca="1">IFERROR(INDEX('⚙️ Alert Data'!$A$2:$A$2001,SMALL(IF('⚙️ Alert Data'!$A$2:$A$2001&lt;&gt;"",ROW('⚙️ Alert Data'!$A$2:$A$2001)),71)-1),"")</f>
        <v>W1027</v>
      </c>
      <c r="B74" s="81" t="str">
        <f t="array" aca="1" ref="B74" ca="1">IFERROR(INDEX('⚙️ Alert Data'!$B$2:$B$2001,SMALL(IF('⚙️ Alert Data'!$A$2:$A$2001&lt;&gt;"",ROW('⚙️ Alert Data'!$A$2:$A$2001)),71)-1),"")</f>
        <v>Wright</v>
      </c>
      <c r="C74" s="81" t="str">
        <f t="array" aca="1" ref="C74" ca="1">IFERROR(INDEX('⚙️ Alert Data'!$C$2:$C$2001,SMALL(IF('⚙️ Alert Data'!$A$2:$A$2001&lt;&gt;"",ROW('⚙️ Alert Data'!$A$2:$A$2001)),71)-1),"")</f>
        <v>Mark</v>
      </c>
      <c r="D74" s="80" t="str">
        <f t="array" aca="1" ref="D74" ca="1">IFERROR(INDEX('⚙️ Alert Data'!$D$2:$D$2001,SMALL(IF('⚙️ Alert Data'!$A$2:$A$2001&lt;&gt;"",ROW('⚙️ Alert Data'!$A$2:$A$2001)),71)-1),"")</f>
        <v>Employee</v>
      </c>
      <c r="E74" s="81" t="str">
        <f t="array" aca="1" ref="E74" ca="1">IFERROR(INDEX('⚙️ Alert Data'!$E$2:$E$2001,SMALL(IF('⚙️ Alert Data'!$A$2:$A$2001&lt;&gt;"",ROW('⚙️ Alert Data'!$A$2:$A$2001)),71)-1),"")</f>
        <v>Water Services Engineer</v>
      </c>
      <c r="F74" s="81" t="str">
        <f t="array" aca="1" ref="F74" ca="1">IFERROR(INDEX('⚙️ Alert Data'!$F$2:$F$2001,SMALL(IF('⚙️ Alert Data'!$A$2:$A$2001&lt;&gt;"",ROW('⚙️ Alert Data'!$A$2:$A$2001)),71)-1),"")</f>
        <v>Water Services</v>
      </c>
      <c r="G74" s="80" t="str">
        <f t="array" aca="1" ref="G74" ca="1">IFERROR(INDEX('⚙️ Alert Data'!$G$2:$G$2001,SMALL(IF('⚙️ Alert Data'!$A$2:$A$2001&lt;&gt;"",ROW('⚙️ Alert Data'!$A$2:$A$2001)),71)-1),"")</f>
        <v>IT-002</v>
      </c>
      <c r="H74" s="81" t="str">
        <f t="array" aca="1" ref="H74" ca="1">IFERROR(INDEX('⚙️ Alert Data'!$H$2:$H$2001,SMALL(IF('⚙️ Alert Data'!$A$2:$A$2001&lt;&gt;"",ROW('⚙️ Alert Data'!$A$2:$A$2001)),71)-1),"")</f>
        <v>GDPR Awareness</v>
      </c>
      <c r="I74" s="80" t="str">
        <f t="array" aca="1" ref="I74" ca="1">IFERROR(INDEX('⚙️ Alert Data'!$I$2:$I$2001,SMALL(IF('⚙️ Alert Data'!$A$2:$A$2001&lt;&gt;"",ROW('⚙️ Alert Data'!$A$2:$A$2001)),71)-1),"")</f>
        <v>06/07/2025</v>
      </c>
      <c r="J74" s="80" t="str">
        <f t="array" aca="1" ref="J74" ca="1">IFERROR(INDEX('⚙️ Alert Data'!$J$2:$J$2001,SMALL(IF('⚙️ Alert Data'!$A$2:$A$2001&lt;&gt;"",ROW('⚙️ Alert Data'!$A$2:$A$2001)),71)-1),"")</f>
        <v>06/07/2026</v>
      </c>
      <c r="K74" s="80" t="str">
        <f t="array" aca="1" ref="K74" ca="1">IFERROR(INDEX('⚙️ Alert Data'!$K$2:$K$2001,SMALL(IF('⚙️ Alert Data'!$A$2:$A$2001&lt;&gt;"",ROW('⚙️ Alert Data'!$A$2:$A$2001)),71)-1),"")</f>
        <v>EXPIRED</v>
      </c>
      <c r="L74" s="81" t="str">
        <f t="array" aca="1" ref="L74" ca="1">IFERROR(INDEX('⚙️ Alert Data'!$L$2:$L$2001,SMALL(IF('⚙️ Alert Data'!$A$2:$A$2001&lt;&gt;"",ROW('⚙️ Alert Data'!$A$2:$A$2001)),71)-1),"")</f>
        <v>Overdue by 43 days</v>
      </c>
      <c r="M74" s="80" t="str">
        <f t="array" aca="1" ref="M74" ca="1">IFERROR(INDEX('⚙️ Alert Data'!$M$2:$M$2001,SMALL(IF('⚙️ Alert Data'!$A$2:$A$2001&lt;&gt;"",ROW('⚙️ Alert Data'!$A$2:$A$2001)),71)-1),"")</f>
        <v>L. Nakamura</v>
      </c>
    </row>
    <row r="75" spans="1:13" ht="15.75" customHeight="1" x14ac:dyDescent="0.2">
      <c r="A75" s="80" t="str">
        <f t="array" aca="1" ref="A75" ca="1">IFERROR(INDEX('⚙️ Alert Data'!$A$2:$A$2001,SMALL(IF('⚙️ Alert Data'!$A$2:$A$2001&lt;&gt;"",ROW('⚙️ Alert Data'!$A$2:$A$2001)),72)-1),"")</f>
        <v>W1028</v>
      </c>
      <c r="B75" s="81" t="str">
        <f t="array" aca="1" ref="B75" ca="1">IFERROR(INDEX('⚙️ Alert Data'!$B$2:$B$2001,SMALL(IF('⚙️ Alert Data'!$A$2:$A$2001&lt;&gt;"",ROW('⚙️ Alert Data'!$A$2:$A$2001)),72)-1),"")</f>
        <v>Young</v>
      </c>
      <c r="C75" s="81" t="str">
        <f t="array" aca="1" ref="C75" ca="1">IFERROR(INDEX('⚙️ Alert Data'!$C$2:$C$2001,SMALL(IF('⚙️ Alert Data'!$A$2:$A$2001&lt;&gt;"",ROW('⚙️ Alert Data'!$A$2:$A$2001)),72)-1),"")</f>
        <v>Grace</v>
      </c>
      <c r="D75" s="80" t="str">
        <f t="array" aca="1" ref="D75" ca="1">IFERROR(INDEX('⚙️ Alert Data'!$D$2:$D$2001,SMALL(IF('⚙️ Alert Data'!$A$2:$A$2001&lt;&gt;"",ROW('⚙️ Alert Data'!$A$2:$A$2001)),72)-1),"")</f>
        <v>Employee</v>
      </c>
      <c r="E75" s="81" t="str">
        <f t="array" aca="1" ref="E75" ca="1">IFERROR(INDEX('⚙️ Alert Data'!$E$2:$E$2001,SMALL(IF('⚙️ Alert Data'!$A$2:$A$2001&lt;&gt;"",ROW('⚙️ Alert Data'!$A$2:$A$2001)),72)-1),"")</f>
        <v>Water Technician</v>
      </c>
      <c r="F75" s="81" t="str">
        <f t="array" aca="1" ref="F75" ca="1">IFERROR(INDEX('⚙️ Alert Data'!$F$2:$F$2001,SMALL(IF('⚙️ Alert Data'!$A$2:$A$2001&lt;&gt;"",ROW('⚙️ Alert Data'!$A$2:$A$2001)),72)-1),"")</f>
        <v>Water Services</v>
      </c>
      <c r="G75" s="80" t="str">
        <f t="array" aca="1" ref="G75" ca="1">IFERROR(INDEX('⚙️ Alert Data'!$G$2:$G$2001,SMALL(IF('⚙️ Alert Data'!$A$2:$A$2001&lt;&gt;"",ROW('⚙️ Alert Data'!$A$2:$A$2001)),72)-1),"")</f>
        <v>HS-003</v>
      </c>
      <c r="H75" s="81" t="str">
        <f t="array" aca="1" ref="H75" ca="1">IFERROR(INDEX('⚙️ Alert Data'!$H$2:$H$2001,SMALL(IF('⚙️ Alert Data'!$A$2:$A$2001&lt;&gt;"",ROW('⚙️ Alert Data'!$A$2:$A$2001)),72)-1),"")</f>
        <v>Confined Space</v>
      </c>
      <c r="I75" s="80" t="str">
        <f t="array" aca="1" ref="I75" ca="1">IFERROR(INDEX('⚙️ Alert Data'!$I$2:$I$2001,SMALL(IF('⚙️ Alert Data'!$A$2:$A$2001&lt;&gt;"",ROW('⚙️ Alert Data'!$A$2:$A$2001)),72)-1),"")</f>
        <v>19/07/2025</v>
      </c>
      <c r="J75" s="80" t="str">
        <f t="array" aca="1" ref="J75" ca="1">IFERROR(INDEX('⚙️ Alert Data'!$J$2:$J$2001,SMALL(IF('⚙️ Alert Data'!$A$2:$A$2001&lt;&gt;"",ROW('⚙️ Alert Data'!$A$2:$A$2001)),72)-1),"")</f>
        <v>19/07/2026</v>
      </c>
      <c r="K75" s="80" t="str">
        <f t="array" aca="1" ref="K75" ca="1">IFERROR(INDEX('⚙️ Alert Data'!$K$2:$K$2001,SMALL(IF('⚙️ Alert Data'!$A$2:$A$2001&lt;&gt;"",ROW('⚙️ Alert Data'!$A$2:$A$2001)),72)-1),"")</f>
        <v>EXPIRED</v>
      </c>
      <c r="L75" s="81" t="str">
        <f t="array" aca="1" ref="L75" ca="1">IFERROR(INDEX('⚙️ Alert Data'!$L$2:$L$2001,SMALL(IF('⚙️ Alert Data'!$A$2:$A$2001&lt;&gt;"",ROW('⚙️ Alert Data'!$A$2:$A$2001)),72)-1),"")</f>
        <v>Overdue by 30 days</v>
      </c>
      <c r="M75" s="80" t="str">
        <f t="array" aca="1" ref="M75" ca="1">IFERROR(INDEX('⚙️ Alert Data'!$M$2:$M$2001,SMALL(IF('⚙️ Alert Data'!$A$2:$A$2001&lt;&gt;"",ROW('⚙️ Alert Data'!$A$2:$A$2001)),72)-1),"")</f>
        <v>L. Nakamura</v>
      </c>
    </row>
    <row r="76" spans="1:13" ht="15.75" customHeight="1" x14ac:dyDescent="0.2">
      <c r="A76" s="80" t="str">
        <f t="array" aca="1" ref="A76" ca="1">IFERROR(INDEX('⚙️ Alert Data'!$A$2:$A$2001,SMALL(IF('⚙️ Alert Data'!$A$2:$A$2001&lt;&gt;"",ROW('⚙️ Alert Data'!$A$2:$A$2001)),73)-1),"")</f>
        <v>W1028</v>
      </c>
      <c r="B76" s="81" t="str">
        <f t="array" aca="1" ref="B76" ca="1">IFERROR(INDEX('⚙️ Alert Data'!$B$2:$B$2001,SMALL(IF('⚙️ Alert Data'!$A$2:$A$2001&lt;&gt;"",ROW('⚙️ Alert Data'!$A$2:$A$2001)),73)-1),"")</f>
        <v>Young</v>
      </c>
      <c r="C76" s="81" t="str">
        <f t="array" aca="1" ref="C76" ca="1">IFERROR(INDEX('⚙️ Alert Data'!$C$2:$C$2001,SMALL(IF('⚙️ Alert Data'!$A$2:$A$2001&lt;&gt;"",ROW('⚙️ Alert Data'!$A$2:$A$2001)),73)-1),"")</f>
        <v>Grace</v>
      </c>
      <c r="D76" s="80" t="str">
        <f t="array" aca="1" ref="D76" ca="1">IFERROR(INDEX('⚙️ Alert Data'!$D$2:$D$2001,SMALL(IF('⚙️ Alert Data'!$A$2:$A$2001&lt;&gt;"",ROW('⚙️ Alert Data'!$A$2:$A$2001)),73)-1),"")</f>
        <v>Employee</v>
      </c>
      <c r="E76" s="81" t="str">
        <f t="array" aca="1" ref="E76" ca="1">IFERROR(INDEX('⚙️ Alert Data'!$E$2:$E$2001,SMALL(IF('⚙️ Alert Data'!$A$2:$A$2001&lt;&gt;"",ROW('⚙️ Alert Data'!$A$2:$A$2001)),73)-1),"")</f>
        <v>Water Technician</v>
      </c>
      <c r="F76" s="81" t="str">
        <f t="array" aca="1" ref="F76" ca="1">IFERROR(INDEX('⚙️ Alert Data'!$F$2:$F$2001,SMALL(IF('⚙️ Alert Data'!$A$2:$A$2001&lt;&gt;"",ROW('⚙️ Alert Data'!$A$2:$A$2001)),73)-1),"")</f>
        <v>Water Services</v>
      </c>
      <c r="G76" s="80" t="str">
        <f t="array" aca="1" ref="G76" ca="1">IFERROR(INDEX('⚙️ Alert Data'!$G$2:$G$2001,SMALL(IF('⚙️ Alert Data'!$A$2:$A$2001&lt;&gt;"",ROW('⚙️ Alert Data'!$A$2:$A$2001)),73)-1),"")</f>
        <v>CV-002</v>
      </c>
      <c r="H76" s="81" t="str">
        <f t="array" aca="1" ref="H76" ca="1">IFERROR(INDEX('⚙️ Alert Data'!$H$2:$H$2001,SMALL(IF('⚙️ Alert Data'!$A$2:$A$2001&lt;&gt;"",ROW('⚙️ Alert Data'!$A$2:$A$2001)),73)-1),"")</f>
        <v>CSCS Blue Card</v>
      </c>
      <c r="I76" s="80" t="str">
        <f t="array" aca="1" ref="I76" ca="1">IFERROR(INDEX('⚙️ Alert Data'!$I$2:$I$2001,SMALL(IF('⚙️ Alert Data'!$A$2:$A$2001&lt;&gt;"",ROW('⚙️ Alert Data'!$A$2:$A$2001)),73)-1),"")</f>
        <v>14/07/2023</v>
      </c>
      <c r="J76" s="80" t="str">
        <f t="array" aca="1" ref="J76" ca="1">IFERROR(INDEX('⚙️ Alert Data'!$J$2:$J$2001,SMALL(IF('⚙️ Alert Data'!$A$2:$A$2001&lt;&gt;"",ROW('⚙️ Alert Data'!$A$2:$A$2001)),73)-1),"")</f>
        <v>13/07/2024</v>
      </c>
      <c r="K76" s="80" t="str">
        <f t="array" aca="1" ref="K76" ca="1">IFERROR(INDEX('⚙️ Alert Data'!$K$2:$K$2001,SMALL(IF('⚙️ Alert Data'!$A$2:$A$2001&lt;&gt;"",ROW('⚙️ Alert Data'!$A$2:$A$2001)),73)-1),"")</f>
        <v>EXPIRED</v>
      </c>
      <c r="L76" s="81" t="str">
        <f t="array" aca="1" ref="L76" ca="1">IFERROR(INDEX('⚙️ Alert Data'!$L$2:$L$2001,SMALL(IF('⚙️ Alert Data'!$A$2:$A$2001&lt;&gt;"",ROW('⚙️ Alert Data'!$A$2:$A$2001)),73)-1),"")</f>
        <v>Overdue by 766 days</v>
      </c>
      <c r="M76" s="80" t="str">
        <f t="array" aca="1" ref="M76" ca="1">IFERROR(INDEX('⚙️ Alert Data'!$M$2:$M$2001,SMALL(IF('⚙️ Alert Data'!$A$2:$A$2001&lt;&gt;"",ROW('⚙️ Alert Data'!$A$2:$A$2001)),73)-1),"")</f>
        <v>L. Nakamura</v>
      </c>
    </row>
    <row r="77" spans="1:13" ht="15.75" customHeight="1" x14ac:dyDescent="0.2">
      <c r="A77" s="80" t="str">
        <f t="array" aca="1" ref="A77" ca="1">IFERROR(INDEX('⚙️ Alert Data'!$A$2:$A$2001,SMALL(IF('⚙️ Alert Data'!$A$2:$A$2001&lt;&gt;"",ROW('⚙️ Alert Data'!$A$2:$A$2001)),74)-1),"")</f>
        <v>W1029</v>
      </c>
      <c r="B77" s="81" t="str">
        <f t="array" aca="1" ref="B77" ca="1">IFERROR(INDEX('⚙️ Alert Data'!$B$2:$B$2001,SMALL(IF('⚙️ Alert Data'!$A$2:$A$2001&lt;&gt;"",ROW('⚙️ Alert Data'!$A$2:$A$2001)),74)-1),"")</f>
        <v>Harris</v>
      </c>
      <c r="C77" s="81" t="str">
        <f t="array" aca="1" ref="C77" ca="1">IFERROR(INDEX('⚙️ Alert Data'!$C$2:$C$2001,SMALL(IF('⚙️ Alert Data'!$A$2:$A$2001&lt;&gt;"",ROW('⚙️ Alert Data'!$A$2:$A$2001)),74)-1),"")</f>
        <v>Michael</v>
      </c>
      <c r="D77" s="80" t="str">
        <f t="array" aca="1" ref="D77" ca="1">IFERROR(INDEX('⚙️ Alert Data'!$D$2:$D$2001,SMALL(IF('⚙️ Alert Data'!$A$2:$A$2001&lt;&gt;"",ROW('⚙️ Alert Data'!$A$2:$A$2001)),74)-1),"")</f>
        <v>Employee</v>
      </c>
      <c r="E77" s="81" t="str">
        <f t="array" aca="1" ref="E77" ca="1">IFERROR(INDEX('⚙️ Alert Data'!$E$2:$E$2001,SMALL(IF('⚙️ Alert Data'!$A$2:$A$2001&lt;&gt;"",ROW('⚙️ Alert Data'!$A$2:$A$2001)),74)-1),"")</f>
        <v>Water Technician</v>
      </c>
      <c r="F77" s="81" t="str">
        <f t="array" aca="1" ref="F77" ca="1">IFERROR(INDEX('⚙️ Alert Data'!$F$2:$F$2001,SMALL(IF('⚙️ Alert Data'!$A$2:$A$2001&lt;&gt;"",ROW('⚙️ Alert Data'!$A$2:$A$2001)),74)-1),"")</f>
        <v>Water Services</v>
      </c>
      <c r="G77" s="80" t="str">
        <f t="array" aca="1" ref="G77" ca="1">IFERROR(INDEX('⚙️ Alert Data'!$G$2:$G$2001,SMALL(IF('⚙️ Alert Data'!$A$2:$A$2001&lt;&gt;"",ROW('⚙️ Alert Data'!$A$2:$A$2001)),74)-1),"")</f>
        <v>HS-004</v>
      </c>
      <c r="H77" s="81" t="str">
        <f t="array" aca="1" ref="H77" ca="1">IFERROR(INDEX('⚙️ Alert Data'!$H$2:$H$2001,SMALL(IF('⚙️ Alert Data'!$A$2:$A$2001&lt;&gt;"",ROW('⚙️ Alert Data'!$A$2:$A$2001)),74)-1),"")</f>
        <v>Manual Handling</v>
      </c>
      <c r="I77" s="80" t="str">
        <f t="array" aca="1" ref="I77" ca="1">IFERROR(INDEX('⚙️ Alert Data'!$I$2:$I$2001,SMALL(IF('⚙️ Alert Data'!$A$2:$A$2001&lt;&gt;"",ROW('⚙️ Alert Data'!$A$2:$A$2001)),74)-1),"")</f>
        <v>20/06/2024</v>
      </c>
      <c r="J77" s="80" t="str">
        <f t="array" aca="1" ref="J77" ca="1">IFERROR(INDEX('⚙️ Alert Data'!$J$2:$J$2001,SMALL(IF('⚙️ Alert Data'!$A$2:$A$2001&lt;&gt;"",ROW('⚙️ Alert Data'!$A$2:$A$2001)),74)-1),"")</f>
        <v>20/06/2025</v>
      </c>
      <c r="K77" s="80" t="str">
        <f t="array" aca="1" ref="K77" ca="1">IFERROR(INDEX('⚙️ Alert Data'!$K$2:$K$2001,SMALL(IF('⚙️ Alert Data'!$A$2:$A$2001&lt;&gt;"",ROW('⚙️ Alert Data'!$A$2:$A$2001)),74)-1),"")</f>
        <v>EXPIRED</v>
      </c>
      <c r="L77" s="81" t="str">
        <f t="array" aca="1" ref="L77" ca="1">IFERROR(INDEX('⚙️ Alert Data'!$L$2:$L$2001,SMALL(IF('⚙️ Alert Data'!$A$2:$A$2001&lt;&gt;"",ROW('⚙️ Alert Data'!$A$2:$A$2001)),74)-1),"")</f>
        <v>Overdue by 424 days</v>
      </c>
      <c r="M77" s="80" t="str">
        <f t="array" aca="1" ref="M77" ca="1">IFERROR(INDEX('⚙️ Alert Data'!$M$2:$M$2001,SMALL(IF('⚙️ Alert Data'!$A$2:$A$2001&lt;&gt;"",ROW('⚙️ Alert Data'!$A$2:$A$2001)),74)-1),"")</f>
        <v>L. Nakamura</v>
      </c>
    </row>
    <row r="78" spans="1:13" ht="15.75" customHeight="1" x14ac:dyDescent="0.2">
      <c r="A78" s="80" t="str">
        <f t="array" aca="1" ref="A78" ca="1">IFERROR(INDEX('⚙️ Alert Data'!$A$2:$A$2001,SMALL(IF('⚙️ Alert Data'!$A$2:$A$2001&lt;&gt;"",ROW('⚙️ Alert Data'!$A$2:$A$2001)),75)-1),"")</f>
        <v>W1029</v>
      </c>
      <c r="B78" s="81" t="str">
        <f t="array" aca="1" ref="B78" ca="1">IFERROR(INDEX('⚙️ Alert Data'!$B$2:$B$2001,SMALL(IF('⚙️ Alert Data'!$A$2:$A$2001&lt;&gt;"",ROW('⚙️ Alert Data'!$A$2:$A$2001)),75)-1),"")</f>
        <v>Harris</v>
      </c>
      <c r="C78" s="81" t="str">
        <f t="array" aca="1" ref="C78" ca="1">IFERROR(INDEX('⚙️ Alert Data'!$C$2:$C$2001,SMALL(IF('⚙️ Alert Data'!$A$2:$A$2001&lt;&gt;"",ROW('⚙️ Alert Data'!$A$2:$A$2001)),75)-1),"")</f>
        <v>Michael</v>
      </c>
      <c r="D78" s="80" t="str">
        <f t="array" aca="1" ref="D78" ca="1">IFERROR(INDEX('⚙️ Alert Data'!$D$2:$D$2001,SMALL(IF('⚙️ Alert Data'!$A$2:$A$2001&lt;&gt;"",ROW('⚙️ Alert Data'!$A$2:$A$2001)),75)-1),"")</f>
        <v>Employee</v>
      </c>
      <c r="E78" s="81" t="str">
        <f t="array" aca="1" ref="E78" ca="1">IFERROR(INDEX('⚙️ Alert Data'!$E$2:$E$2001,SMALL(IF('⚙️ Alert Data'!$A$2:$A$2001&lt;&gt;"",ROW('⚙️ Alert Data'!$A$2:$A$2001)),75)-1),"")</f>
        <v>Water Technician</v>
      </c>
      <c r="F78" s="81" t="str">
        <f t="array" aca="1" ref="F78" ca="1">IFERROR(INDEX('⚙️ Alert Data'!$F$2:$F$2001,SMALL(IF('⚙️ Alert Data'!$A$2:$A$2001&lt;&gt;"",ROW('⚙️ Alert Data'!$A$2:$A$2001)),75)-1),"")</f>
        <v>Water Services</v>
      </c>
      <c r="G78" s="80" t="str">
        <f t="array" aca="1" ref="G78" ca="1">IFERROR(INDEX('⚙️ Alert Data'!$G$2:$G$2001,SMALL(IF('⚙️ Alert Data'!$A$2:$A$2001&lt;&gt;"",ROW('⚙️ Alert Data'!$A$2:$A$2001)),75)-1),"")</f>
        <v>CV-002</v>
      </c>
      <c r="H78" s="81" t="str">
        <f t="array" aca="1" ref="H78" ca="1">IFERROR(INDEX('⚙️ Alert Data'!$H$2:$H$2001,SMALL(IF('⚙️ Alert Data'!$A$2:$A$2001&lt;&gt;"",ROW('⚙️ Alert Data'!$A$2:$A$2001)),75)-1),"")</f>
        <v>CSCS Blue Card</v>
      </c>
      <c r="I78" s="80" t="str">
        <f t="array" aca="1" ref="I78" ca="1">IFERROR(INDEX('⚙️ Alert Data'!$I$2:$I$2001,SMALL(IF('⚙️ Alert Data'!$A$2:$A$2001&lt;&gt;"",ROW('⚙️ Alert Data'!$A$2:$A$2001)),75)-1),"")</f>
        <v>19/10/2022</v>
      </c>
      <c r="J78" s="80" t="str">
        <f t="array" aca="1" ref="J78" ca="1">IFERROR(INDEX('⚙️ Alert Data'!$J$2:$J$2001,SMALL(IF('⚙️ Alert Data'!$A$2:$A$2001&lt;&gt;"",ROW('⚙️ Alert Data'!$A$2:$A$2001)),75)-1),"")</f>
        <v>19/10/2023</v>
      </c>
      <c r="K78" s="80" t="str">
        <f t="array" aca="1" ref="K78" ca="1">IFERROR(INDEX('⚙️ Alert Data'!$K$2:$K$2001,SMALL(IF('⚙️ Alert Data'!$A$2:$A$2001&lt;&gt;"",ROW('⚙️ Alert Data'!$A$2:$A$2001)),75)-1),"")</f>
        <v>EXPIRED</v>
      </c>
      <c r="L78" s="81" t="str">
        <f t="array" aca="1" ref="L78" ca="1">IFERROR(INDEX('⚙️ Alert Data'!$L$2:$L$2001,SMALL(IF('⚙️ Alert Data'!$A$2:$A$2001&lt;&gt;"",ROW('⚙️ Alert Data'!$A$2:$A$2001)),75)-1),"")</f>
        <v>Overdue by 1034 days</v>
      </c>
      <c r="M78" s="80" t="str">
        <f t="array" aca="1" ref="M78" ca="1">IFERROR(INDEX('⚙️ Alert Data'!$M$2:$M$2001,SMALL(IF('⚙️ Alert Data'!$A$2:$A$2001&lt;&gt;"",ROW('⚙️ Alert Data'!$A$2:$A$2001)),75)-1),"")</f>
        <v>L. Nakamura</v>
      </c>
    </row>
    <row r="79" spans="1:13" ht="15.75" customHeight="1" x14ac:dyDescent="0.2">
      <c r="A79" s="80" t="str">
        <f t="array" aca="1" ref="A79" ca="1">IFERROR(INDEX('⚙️ Alert Data'!$A$2:$A$2001,SMALL(IF('⚙️ Alert Data'!$A$2:$A$2001&lt;&gt;"",ROW('⚙️ Alert Data'!$A$2:$A$2001)),76)-1),"")</f>
        <v>W1030</v>
      </c>
      <c r="B79" s="81" t="str">
        <f t="array" aca="1" ref="B79" ca="1">IFERROR(INDEX('⚙️ Alert Data'!$B$2:$B$2001,SMALL(IF('⚙️ Alert Data'!$A$2:$A$2001&lt;&gt;"",ROW('⚙️ Alert Data'!$A$2:$A$2001)),76)-1),"")</f>
        <v>Davis</v>
      </c>
      <c r="C79" s="81" t="str">
        <f t="array" aca="1" ref="C79" ca="1">IFERROR(INDEX('⚙️ Alert Data'!$C$2:$C$2001,SMALL(IF('⚙️ Alert Data'!$A$2:$A$2001&lt;&gt;"",ROW('⚙️ Alert Data'!$A$2:$A$2001)),76)-1),"")</f>
        <v>Sarah</v>
      </c>
      <c r="D79" s="80" t="str">
        <f t="array" aca="1" ref="D79" ca="1">IFERROR(INDEX('⚙️ Alert Data'!$D$2:$D$2001,SMALL(IF('⚙️ Alert Data'!$A$2:$A$2001&lt;&gt;"",ROW('⚙️ Alert Data'!$A$2:$A$2001)),76)-1),"")</f>
        <v>Employee</v>
      </c>
      <c r="E79" s="81" t="str">
        <f t="array" aca="1" ref="E79" ca="1">IFERROR(INDEX('⚙️ Alert Data'!$E$2:$E$2001,SMALL(IF('⚙️ Alert Data'!$A$2:$A$2001&lt;&gt;"",ROW('⚙️ Alert Data'!$A$2:$A$2001)),76)-1),"")</f>
        <v>GIS Analyst</v>
      </c>
      <c r="F79" s="81" t="str">
        <f t="array" aca="1" ref="F79" ca="1">IFERROR(INDEX('⚙️ Alert Data'!$F$2:$F$2001,SMALL(IF('⚙️ Alert Data'!$A$2:$A$2001&lt;&gt;"",ROW('⚙️ Alert Data'!$A$2:$A$2001)),76)-1),"")</f>
        <v>IT &amp; Systems</v>
      </c>
      <c r="G79" s="80" t="str">
        <f t="array" aca="1" ref="G79" ca="1">IFERROR(INDEX('⚙️ Alert Data'!$G$2:$G$2001,SMALL(IF('⚙️ Alert Data'!$A$2:$A$2001&lt;&gt;"",ROW('⚙️ Alert Data'!$A$2:$A$2001)),76)-1),"")</f>
        <v>HS-004</v>
      </c>
      <c r="H79" s="81" t="str">
        <f t="array" aca="1" ref="H79" ca="1">IFERROR(INDEX('⚙️ Alert Data'!$H$2:$H$2001,SMALL(IF('⚙️ Alert Data'!$A$2:$A$2001&lt;&gt;"",ROW('⚙️ Alert Data'!$A$2:$A$2001)),76)-1),"")</f>
        <v>Manual Handling</v>
      </c>
      <c r="I79" s="80" t="str">
        <f t="array" aca="1" ref="I79" ca="1">IFERROR(INDEX('⚙️ Alert Data'!$I$2:$I$2001,SMALL(IF('⚙️ Alert Data'!$A$2:$A$2001&lt;&gt;"",ROW('⚙️ Alert Data'!$A$2:$A$2001)),76)-1),"")</f>
        <v>19/06/2023</v>
      </c>
      <c r="J79" s="80" t="str">
        <f t="array" aca="1" ref="J79" ca="1">IFERROR(INDEX('⚙️ Alert Data'!$J$2:$J$2001,SMALL(IF('⚙️ Alert Data'!$A$2:$A$2001&lt;&gt;"",ROW('⚙️ Alert Data'!$A$2:$A$2001)),76)-1),"")</f>
        <v>18/06/2024</v>
      </c>
      <c r="K79" s="80" t="str">
        <f t="array" aca="1" ref="K79" ca="1">IFERROR(INDEX('⚙️ Alert Data'!$K$2:$K$2001,SMALL(IF('⚙️ Alert Data'!$A$2:$A$2001&lt;&gt;"",ROW('⚙️ Alert Data'!$A$2:$A$2001)),76)-1),"")</f>
        <v>EXPIRED</v>
      </c>
      <c r="L79" s="81" t="str">
        <f t="array" aca="1" ref="L79" ca="1">IFERROR(INDEX('⚙️ Alert Data'!$L$2:$L$2001,SMALL(IF('⚙️ Alert Data'!$A$2:$A$2001&lt;&gt;"",ROW('⚙️ Alert Data'!$A$2:$A$2001)),76)-1),"")</f>
        <v>Overdue by 791 days</v>
      </c>
      <c r="M79" s="80" t="str">
        <f t="array" aca="1" ref="M79" ca="1">IFERROR(INDEX('⚙️ Alert Data'!$M$2:$M$2001,SMALL(IF('⚙️ Alert Data'!$A$2:$A$2001&lt;&gt;"",ROW('⚙️ Alert Data'!$A$2:$A$2001)),76)-1),"")</f>
        <v>A. Williams</v>
      </c>
    </row>
    <row r="80" spans="1:13" ht="15.75" customHeight="1" x14ac:dyDescent="0.2">
      <c r="A80" s="80" t="str">
        <f t="array" aca="1" ref="A80" ca="1">IFERROR(INDEX('⚙️ Alert Data'!$A$2:$A$2001,SMALL(IF('⚙️ Alert Data'!$A$2:$A$2001&lt;&gt;"",ROW('⚙️ Alert Data'!$A$2:$A$2001)),77)-1),"")</f>
        <v>W1030</v>
      </c>
      <c r="B80" s="81" t="str">
        <f t="array" aca="1" ref="B80" ca="1">IFERROR(INDEX('⚙️ Alert Data'!$B$2:$B$2001,SMALL(IF('⚙️ Alert Data'!$A$2:$A$2001&lt;&gt;"",ROW('⚙️ Alert Data'!$A$2:$A$2001)),77)-1),"")</f>
        <v>Davis</v>
      </c>
      <c r="C80" s="81" t="str">
        <f t="array" aca="1" ref="C80" ca="1">IFERROR(INDEX('⚙️ Alert Data'!$C$2:$C$2001,SMALL(IF('⚙️ Alert Data'!$A$2:$A$2001&lt;&gt;"",ROW('⚙️ Alert Data'!$A$2:$A$2001)),77)-1),"")</f>
        <v>Sarah</v>
      </c>
      <c r="D80" s="80" t="str">
        <f t="array" aca="1" ref="D80" ca="1">IFERROR(INDEX('⚙️ Alert Data'!$D$2:$D$2001,SMALL(IF('⚙️ Alert Data'!$A$2:$A$2001&lt;&gt;"",ROW('⚙️ Alert Data'!$A$2:$A$2001)),77)-1),"")</f>
        <v>Employee</v>
      </c>
      <c r="E80" s="81" t="str">
        <f t="array" aca="1" ref="E80" ca="1">IFERROR(INDEX('⚙️ Alert Data'!$E$2:$E$2001,SMALL(IF('⚙️ Alert Data'!$A$2:$A$2001&lt;&gt;"",ROW('⚙️ Alert Data'!$A$2:$A$2001)),77)-1),"")</f>
        <v>GIS Analyst</v>
      </c>
      <c r="F80" s="81" t="str">
        <f t="array" aca="1" ref="F80" ca="1">IFERROR(INDEX('⚙️ Alert Data'!$F$2:$F$2001,SMALL(IF('⚙️ Alert Data'!$A$2:$A$2001&lt;&gt;"",ROW('⚙️ Alert Data'!$A$2:$A$2001)),77)-1),"")</f>
        <v>IT &amp; Systems</v>
      </c>
      <c r="G80" s="80" t="str">
        <f t="array" aca="1" ref="G80" ca="1">IFERROR(INDEX('⚙️ Alert Data'!$G$2:$G$2001,SMALL(IF('⚙️ Alert Data'!$A$2:$A$2001&lt;&gt;"",ROW('⚙️ Alert Data'!$A$2:$A$2001)),77)-1),"")</f>
        <v>HS-005</v>
      </c>
      <c r="H80" s="81" t="str">
        <f t="array" aca="1" ref="H80" ca="1">IFERROR(INDEX('⚙️ Alert Data'!$H$2:$H$2001,SMALL(IF('⚙️ Alert Data'!$A$2:$A$2001&lt;&gt;"",ROW('⚙️ Alert Data'!$A$2:$A$2001)),77)-1),"")</f>
        <v>First Aid (FAW)</v>
      </c>
      <c r="I80" s="80" t="str">
        <f t="array" aca="1" ref="I80" ca="1">IFERROR(INDEX('⚙️ Alert Data'!$I$2:$I$2001,SMALL(IF('⚙️ Alert Data'!$A$2:$A$2001&lt;&gt;"",ROW('⚙️ Alert Data'!$A$2:$A$2001)),77)-1),"")</f>
        <v>25/02/2025</v>
      </c>
      <c r="J80" s="80" t="str">
        <f t="array" aca="1" ref="J80" ca="1">IFERROR(INDEX('⚙️ Alert Data'!$J$2:$J$2001,SMALL(IF('⚙️ Alert Data'!$A$2:$A$2001&lt;&gt;"",ROW('⚙️ Alert Data'!$A$2:$A$2001)),77)-1),"")</f>
        <v>25/02/2026</v>
      </c>
      <c r="K80" s="80" t="str">
        <f t="array" aca="1" ref="K80" ca="1">IFERROR(INDEX('⚙️ Alert Data'!$K$2:$K$2001,SMALL(IF('⚙️ Alert Data'!$A$2:$A$2001&lt;&gt;"",ROW('⚙️ Alert Data'!$A$2:$A$2001)),77)-1),"")</f>
        <v>EXPIRED</v>
      </c>
      <c r="L80" s="81" t="str">
        <f t="array" aca="1" ref="L80" ca="1">IFERROR(INDEX('⚙️ Alert Data'!$L$2:$L$2001,SMALL(IF('⚙️ Alert Data'!$A$2:$A$2001&lt;&gt;"",ROW('⚙️ Alert Data'!$A$2:$A$2001)),77)-1),"")</f>
        <v>Overdue by 174 days</v>
      </c>
      <c r="M80" s="80" t="str">
        <f t="array" aca="1" ref="M80" ca="1">IFERROR(INDEX('⚙️ Alert Data'!$M$2:$M$2001,SMALL(IF('⚙️ Alert Data'!$A$2:$A$2001&lt;&gt;"",ROW('⚙️ Alert Data'!$A$2:$A$2001)),77)-1),"")</f>
        <v>A. Williams</v>
      </c>
    </row>
    <row r="81" spans="1:13" ht="15.75" customHeight="1" x14ac:dyDescent="0.2">
      <c r="A81" s="80" t="str">
        <f t="array" aca="1" ref="A81" ca="1">IFERROR(INDEX('⚙️ Alert Data'!$A$2:$A$2001,SMALL(IF('⚙️ Alert Data'!$A$2:$A$2001&lt;&gt;"",ROW('⚙️ Alert Data'!$A$2:$A$2001)),78)-1),"")</f>
        <v>W1031</v>
      </c>
      <c r="B81" s="81" t="str">
        <f t="array" aca="1" ref="B81" ca="1">IFERROR(INDEX('⚙️ Alert Data'!$B$2:$B$2001,SMALL(IF('⚙️ Alert Data'!$A$2:$A$2001&lt;&gt;"",ROW('⚙️ Alert Data'!$A$2:$A$2001)),78)-1),"")</f>
        <v>Green</v>
      </c>
      <c r="C81" s="81" t="str">
        <f t="array" aca="1" ref="C81" ca="1">IFERROR(INDEX('⚙️ Alert Data'!$C$2:$C$2001,SMALL(IF('⚙️ Alert Data'!$A$2:$A$2001&lt;&gt;"",ROW('⚙️ Alert Data'!$A$2:$A$2001)),78)-1),"")</f>
        <v>Emma</v>
      </c>
      <c r="D81" s="80" t="str">
        <f t="array" aca="1" ref="D81" ca="1">IFERROR(INDEX('⚙️ Alert Data'!$D$2:$D$2001,SMALL(IF('⚙️ Alert Data'!$A$2:$A$2001&lt;&gt;"",ROW('⚙️ Alert Data'!$A$2:$A$2001)),78)-1),"")</f>
        <v>Employee</v>
      </c>
      <c r="E81" s="81" t="str">
        <f t="array" aca="1" ref="E81" ca="1">IFERROR(INDEX('⚙️ Alert Data'!$E$2:$E$2001,SMALL(IF('⚙️ Alert Data'!$A$2:$A$2001&lt;&gt;"",ROW('⚙️ Alert Data'!$A$2:$A$2001)),78)-1),"")</f>
        <v>Metering Specialist</v>
      </c>
      <c r="F81" s="81" t="str">
        <f t="array" aca="1" ref="F81" ca="1">IFERROR(INDEX('⚙️ Alert Data'!$F$2:$F$2001,SMALL(IF('⚙️ Alert Data'!$A$2:$A$2001&lt;&gt;"",ROW('⚙️ Alert Data'!$A$2:$A$2001)),78)-1),"")</f>
        <v>Gas Operations</v>
      </c>
      <c r="G81" s="80" t="str">
        <f t="array" aca="1" ref="G81" ca="1">IFERROR(INDEX('⚙️ Alert Data'!$G$2:$G$2001,SMALL(IF('⚙️ Alert Data'!$A$2:$A$2001&lt;&gt;"",ROW('⚙️ Alert Data'!$A$2:$A$2001)),78)-1),"")</f>
        <v>HS-001</v>
      </c>
      <c r="H81" s="81" t="str">
        <f t="array" aca="1" ref="H81" ca="1">IFERROR(INDEX('⚙️ Alert Data'!$H$2:$H$2001,SMALL(IF('⚙️ Alert Data'!$A$2:$A$2001&lt;&gt;"",ROW('⚙️ Alert Data'!$A$2:$A$2001)),78)-1),"")</f>
        <v>H&amp;S Induction</v>
      </c>
      <c r="I81" s="80" t="str">
        <f t="array" aca="1" ref="I81" ca="1">IFERROR(INDEX('⚙️ Alert Data'!$I$2:$I$2001,SMALL(IF('⚙️ Alert Data'!$A$2:$A$2001&lt;&gt;"",ROW('⚙️ Alert Data'!$A$2:$A$2001)),78)-1),"")</f>
        <v>04/07/2025</v>
      </c>
      <c r="J81" s="80" t="str">
        <f t="array" aca="1" ref="J81" ca="1">IFERROR(INDEX('⚙️ Alert Data'!$J$2:$J$2001,SMALL(IF('⚙️ Alert Data'!$A$2:$A$2001&lt;&gt;"",ROW('⚙️ Alert Data'!$A$2:$A$2001)),78)-1),"")</f>
        <v>04/07/2026</v>
      </c>
      <c r="K81" s="80" t="str">
        <f t="array" aca="1" ref="K81" ca="1">IFERROR(INDEX('⚙️ Alert Data'!$K$2:$K$2001,SMALL(IF('⚙️ Alert Data'!$A$2:$A$2001&lt;&gt;"",ROW('⚙️ Alert Data'!$A$2:$A$2001)),78)-1),"")</f>
        <v>EXPIRED</v>
      </c>
      <c r="L81" s="81" t="str">
        <f t="array" aca="1" ref="L81" ca="1">IFERROR(INDEX('⚙️ Alert Data'!$L$2:$L$2001,SMALL(IF('⚙️ Alert Data'!$A$2:$A$2001&lt;&gt;"",ROW('⚙️ Alert Data'!$A$2:$A$2001)),78)-1),"")</f>
        <v>Overdue by 45 days</v>
      </c>
      <c r="M81" s="80" t="str">
        <f t="array" aca="1" ref="M81" ca="1">IFERROR(INDEX('⚙️ Alert Data'!$M$2:$M$2001,SMALL(IF('⚙️ Alert Data'!$A$2:$A$2001&lt;&gt;"",ROW('⚙️ Alert Data'!$A$2:$A$2001)),78)-1),"")</f>
        <v>T. Morrison</v>
      </c>
    </row>
    <row r="82" spans="1:13" ht="15.75" customHeight="1" x14ac:dyDescent="0.2">
      <c r="A82" s="80" t="str">
        <f t="array" aca="1" ref="A82" ca="1">IFERROR(INDEX('⚙️ Alert Data'!$A$2:$A$2001,SMALL(IF('⚙️ Alert Data'!$A$2:$A$2001&lt;&gt;"",ROW('⚙️ Alert Data'!$A$2:$A$2001)),79)-1),"")</f>
        <v>W1031</v>
      </c>
      <c r="B82" s="81" t="str">
        <f t="array" aca="1" ref="B82" ca="1">IFERROR(INDEX('⚙️ Alert Data'!$B$2:$B$2001,SMALL(IF('⚙️ Alert Data'!$A$2:$A$2001&lt;&gt;"",ROW('⚙️ Alert Data'!$A$2:$A$2001)),79)-1),"")</f>
        <v>Green</v>
      </c>
      <c r="C82" s="81" t="str">
        <f t="array" aca="1" ref="C82" ca="1">IFERROR(INDEX('⚙️ Alert Data'!$C$2:$C$2001,SMALL(IF('⚙️ Alert Data'!$A$2:$A$2001&lt;&gt;"",ROW('⚙️ Alert Data'!$A$2:$A$2001)),79)-1),"")</f>
        <v>Emma</v>
      </c>
      <c r="D82" s="80" t="str">
        <f t="array" aca="1" ref="D82" ca="1">IFERROR(INDEX('⚙️ Alert Data'!$D$2:$D$2001,SMALL(IF('⚙️ Alert Data'!$A$2:$A$2001&lt;&gt;"",ROW('⚙️ Alert Data'!$A$2:$A$2001)),79)-1),"")</f>
        <v>Employee</v>
      </c>
      <c r="E82" s="81" t="str">
        <f t="array" aca="1" ref="E82" ca="1">IFERROR(INDEX('⚙️ Alert Data'!$E$2:$E$2001,SMALL(IF('⚙️ Alert Data'!$A$2:$A$2001&lt;&gt;"",ROW('⚙️ Alert Data'!$A$2:$A$2001)),79)-1),"")</f>
        <v>Metering Specialist</v>
      </c>
      <c r="F82" s="81" t="str">
        <f t="array" aca="1" ref="F82" ca="1">IFERROR(INDEX('⚙️ Alert Data'!$F$2:$F$2001,SMALL(IF('⚙️ Alert Data'!$A$2:$A$2001&lt;&gt;"",ROW('⚙️ Alert Data'!$A$2:$A$2001)),79)-1),"")</f>
        <v>Gas Operations</v>
      </c>
      <c r="G82" s="80" t="str">
        <f t="array" aca="1" ref="G82" ca="1">IFERROR(INDEX('⚙️ Alert Data'!$G$2:$G$2001,SMALL(IF('⚙️ Alert Data'!$A$2:$A$2001&lt;&gt;"",ROW('⚙️ Alert Data'!$A$2:$A$2001)),79)-1),"")</f>
        <v>HS-004</v>
      </c>
      <c r="H82" s="81" t="str">
        <f t="array" aca="1" ref="H82" ca="1">IFERROR(INDEX('⚙️ Alert Data'!$H$2:$H$2001,SMALL(IF('⚙️ Alert Data'!$A$2:$A$2001&lt;&gt;"",ROW('⚙️ Alert Data'!$A$2:$A$2001)),79)-1),"")</f>
        <v>Manual Handling</v>
      </c>
      <c r="I82" s="80" t="str">
        <f t="array" aca="1" ref="I82" ca="1">IFERROR(INDEX('⚙️ Alert Data'!$I$2:$I$2001,SMALL(IF('⚙️ Alert Data'!$A$2:$A$2001&lt;&gt;"",ROW('⚙️ Alert Data'!$A$2:$A$2001)),79)-1),"")</f>
        <v>17/04/2025</v>
      </c>
      <c r="J82" s="80" t="str">
        <f t="array" aca="1" ref="J82" ca="1">IFERROR(INDEX('⚙️ Alert Data'!$J$2:$J$2001,SMALL(IF('⚙️ Alert Data'!$A$2:$A$2001&lt;&gt;"",ROW('⚙️ Alert Data'!$A$2:$A$2001)),79)-1),"")</f>
        <v>17/04/2026</v>
      </c>
      <c r="K82" s="80" t="str">
        <f t="array" aca="1" ref="K82" ca="1">IFERROR(INDEX('⚙️ Alert Data'!$K$2:$K$2001,SMALL(IF('⚙️ Alert Data'!$A$2:$A$2001&lt;&gt;"",ROW('⚙️ Alert Data'!$A$2:$A$2001)),79)-1),"")</f>
        <v>EXPIRED</v>
      </c>
      <c r="L82" s="81" t="str">
        <f t="array" aca="1" ref="L82" ca="1">IFERROR(INDEX('⚙️ Alert Data'!$L$2:$L$2001,SMALL(IF('⚙️ Alert Data'!$A$2:$A$2001&lt;&gt;"",ROW('⚙️ Alert Data'!$A$2:$A$2001)),79)-1),"")</f>
        <v>Overdue by 123 days</v>
      </c>
      <c r="M82" s="80" t="str">
        <f t="array" aca="1" ref="M82" ca="1">IFERROR(INDEX('⚙️ Alert Data'!$M$2:$M$2001,SMALL(IF('⚙️ Alert Data'!$A$2:$A$2001&lt;&gt;"",ROW('⚙️ Alert Data'!$A$2:$A$2001)),79)-1),"")</f>
        <v>T. Morrison</v>
      </c>
    </row>
    <row r="83" spans="1:13" ht="15.75" customHeight="1" x14ac:dyDescent="0.2">
      <c r="A83" s="80" t="str">
        <f t="array" aca="1" ref="A83" ca="1">IFERROR(INDEX('⚙️ Alert Data'!$A$2:$A$2001,SMALL(IF('⚙️ Alert Data'!$A$2:$A$2001&lt;&gt;"",ROW('⚙️ Alert Data'!$A$2:$A$2001)),80)-1),"")</f>
        <v>W1031</v>
      </c>
      <c r="B83" s="81" t="str">
        <f t="array" aca="1" ref="B83" ca="1">IFERROR(INDEX('⚙️ Alert Data'!$B$2:$B$2001,SMALL(IF('⚙️ Alert Data'!$A$2:$A$2001&lt;&gt;"",ROW('⚙️ Alert Data'!$A$2:$A$2001)),80)-1),"")</f>
        <v>Green</v>
      </c>
      <c r="C83" s="81" t="str">
        <f t="array" aca="1" ref="C83" ca="1">IFERROR(INDEX('⚙️ Alert Data'!$C$2:$C$2001,SMALL(IF('⚙️ Alert Data'!$A$2:$A$2001&lt;&gt;"",ROW('⚙️ Alert Data'!$A$2:$A$2001)),80)-1),"")</f>
        <v>Emma</v>
      </c>
      <c r="D83" s="80" t="str">
        <f t="array" aca="1" ref="D83" ca="1">IFERROR(INDEX('⚙️ Alert Data'!$D$2:$D$2001,SMALL(IF('⚙️ Alert Data'!$A$2:$A$2001&lt;&gt;"",ROW('⚙️ Alert Data'!$A$2:$A$2001)),80)-1),"")</f>
        <v>Employee</v>
      </c>
      <c r="E83" s="81" t="str">
        <f t="array" aca="1" ref="E83" ca="1">IFERROR(INDEX('⚙️ Alert Data'!$E$2:$E$2001,SMALL(IF('⚙️ Alert Data'!$A$2:$A$2001&lt;&gt;"",ROW('⚙️ Alert Data'!$A$2:$A$2001)),80)-1),"")</f>
        <v>Metering Specialist</v>
      </c>
      <c r="F83" s="81" t="str">
        <f t="array" aca="1" ref="F83" ca="1">IFERROR(INDEX('⚙️ Alert Data'!$F$2:$F$2001,SMALL(IF('⚙️ Alert Data'!$A$2:$A$2001&lt;&gt;"",ROW('⚙️ Alert Data'!$A$2:$A$2001)),80)-1),"")</f>
        <v>Gas Operations</v>
      </c>
      <c r="G83" s="80" t="str">
        <f t="array" aca="1" ref="G83" ca="1">IFERROR(INDEX('⚙️ Alert Data'!$G$2:$G$2001,SMALL(IF('⚙️ Alert Data'!$A$2:$A$2001&lt;&gt;"",ROW('⚙️ Alert Data'!$A$2:$A$2001)),80)-1),"")</f>
        <v>HS-005</v>
      </c>
      <c r="H83" s="81" t="str">
        <f t="array" aca="1" ref="H83" ca="1">IFERROR(INDEX('⚙️ Alert Data'!$H$2:$H$2001,SMALL(IF('⚙️ Alert Data'!$A$2:$A$2001&lt;&gt;"",ROW('⚙️ Alert Data'!$A$2:$A$2001)),80)-1),"")</f>
        <v>First Aid (FAW)</v>
      </c>
      <c r="I83" s="80" t="str">
        <f t="array" aca="1" ref="I83" ca="1">IFERROR(INDEX('⚙️ Alert Data'!$I$2:$I$2001,SMALL(IF('⚙️ Alert Data'!$A$2:$A$2001&lt;&gt;"",ROW('⚙️ Alert Data'!$A$2:$A$2001)),80)-1),"")</f>
        <v>21/07/2025</v>
      </c>
      <c r="J83" s="80" t="str">
        <f t="array" aca="1" ref="J83" ca="1">IFERROR(INDEX('⚙️ Alert Data'!$J$2:$J$2001,SMALL(IF('⚙️ Alert Data'!$A$2:$A$2001&lt;&gt;"",ROW('⚙️ Alert Data'!$A$2:$A$2001)),80)-1),"")</f>
        <v>21/07/2026</v>
      </c>
      <c r="K83" s="80" t="str">
        <f t="array" aca="1" ref="K83" ca="1">IFERROR(INDEX('⚙️ Alert Data'!$K$2:$K$2001,SMALL(IF('⚙️ Alert Data'!$A$2:$A$2001&lt;&gt;"",ROW('⚙️ Alert Data'!$A$2:$A$2001)),80)-1),"")</f>
        <v>EXPIRED</v>
      </c>
      <c r="L83" s="81" t="str">
        <f t="array" aca="1" ref="L83" ca="1">IFERROR(INDEX('⚙️ Alert Data'!$L$2:$L$2001,SMALL(IF('⚙️ Alert Data'!$A$2:$A$2001&lt;&gt;"",ROW('⚙️ Alert Data'!$A$2:$A$2001)),80)-1),"")</f>
        <v>Overdue by 28 days</v>
      </c>
      <c r="M83" s="80" t="str">
        <f t="array" aca="1" ref="M83" ca="1">IFERROR(INDEX('⚙️ Alert Data'!$M$2:$M$2001,SMALL(IF('⚙️ Alert Data'!$A$2:$A$2001&lt;&gt;"",ROW('⚙️ Alert Data'!$A$2:$A$2001)),80)-1),"")</f>
        <v>T. Morrison</v>
      </c>
    </row>
    <row r="84" spans="1:13" ht="15.75" customHeight="1" x14ac:dyDescent="0.2">
      <c r="A84" s="80" t="str">
        <f t="array" aca="1" ref="A84" ca="1">IFERROR(INDEX('⚙️ Alert Data'!$A$2:$A$2001,SMALL(IF('⚙️ Alert Data'!$A$2:$A$2001&lt;&gt;"",ROW('⚙️ Alert Data'!$A$2:$A$2001)),81)-1),"")</f>
        <v>W1031</v>
      </c>
      <c r="B84" s="81" t="str">
        <f t="array" aca="1" ref="B84" ca="1">IFERROR(INDEX('⚙️ Alert Data'!$B$2:$B$2001,SMALL(IF('⚙️ Alert Data'!$A$2:$A$2001&lt;&gt;"",ROW('⚙️ Alert Data'!$A$2:$A$2001)),81)-1),"")</f>
        <v>Green</v>
      </c>
      <c r="C84" s="81" t="str">
        <f t="array" aca="1" ref="C84" ca="1">IFERROR(INDEX('⚙️ Alert Data'!$C$2:$C$2001,SMALL(IF('⚙️ Alert Data'!$A$2:$A$2001&lt;&gt;"",ROW('⚙️ Alert Data'!$A$2:$A$2001)),81)-1),"")</f>
        <v>Emma</v>
      </c>
      <c r="D84" s="80" t="str">
        <f t="array" aca="1" ref="D84" ca="1">IFERROR(INDEX('⚙️ Alert Data'!$D$2:$D$2001,SMALL(IF('⚙️ Alert Data'!$A$2:$A$2001&lt;&gt;"",ROW('⚙️ Alert Data'!$A$2:$A$2001)),81)-1),"")</f>
        <v>Employee</v>
      </c>
      <c r="E84" s="81" t="str">
        <f t="array" aca="1" ref="E84" ca="1">IFERROR(INDEX('⚙️ Alert Data'!$E$2:$E$2001,SMALL(IF('⚙️ Alert Data'!$A$2:$A$2001&lt;&gt;"",ROW('⚙️ Alert Data'!$A$2:$A$2001)),81)-1),"")</f>
        <v>Metering Specialist</v>
      </c>
      <c r="F84" s="81" t="str">
        <f t="array" aca="1" ref="F84" ca="1">IFERROR(INDEX('⚙️ Alert Data'!$F$2:$F$2001,SMALL(IF('⚙️ Alert Data'!$A$2:$A$2001&lt;&gt;"",ROW('⚙️ Alert Data'!$A$2:$A$2001)),81)-1),"")</f>
        <v>Gas Operations</v>
      </c>
      <c r="G84" s="80" t="str">
        <f t="array" aca="1" ref="G84" ca="1">IFERROR(INDEX('⚙️ Alert Data'!$G$2:$G$2001,SMALL(IF('⚙️ Alert Data'!$A$2:$A$2001&lt;&gt;"",ROW('⚙️ Alert Data'!$A$2:$A$2001)),81)-1),"")</f>
        <v>IT-002</v>
      </c>
      <c r="H84" s="81" t="str">
        <f t="array" aca="1" ref="H84" ca="1">IFERROR(INDEX('⚙️ Alert Data'!$H$2:$H$2001,SMALL(IF('⚙️ Alert Data'!$A$2:$A$2001&lt;&gt;"",ROW('⚙️ Alert Data'!$A$2:$A$2001)),81)-1),"")</f>
        <v>GDPR Awareness</v>
      </c>
      <c r="I84" s="80" t="str">
        <f t="array" aca="1" ref="I84" ca="1">IFERROR(INDEX('⚙️ Alert Data'!$I$2:$I$2001,SMALL(IF('⚙️ Alert Data'!$A$2:$A$2001&lt;&gt;"",ROW('⚙️ Alert Data'!$A$2:$A$2001)),81)-1),"")</f>
        <v>23/08/2025</v>
      </c>
      <c r="J84" s="80" t="str">
        <f t="array" aca="1" ref="J84" ca="1">IFERROR(INDEX('⚙️ Alert Data'!$J$2:$J$2001,SMALL(IF('⚙️ Alert Data'!$A$2:$A$2001&lt;&gt;"",ROW('⚙️ Alert Data'!$A$2:$A$2001)),81)-1),"")</f>
        <v>23/08/2026</v>
      </c>
      <c r="K84" s="80" t="str">
        <f t="array" aca="1" ref="K84" ca="1">IFERROR(INDEX('⚙️ Alert Data'!$K$2:$K$2001,SMALL(IF('⚙️ Alert Data'!$A$2:$A$2001&lt;&gt;"",ROW('⚙️ Alert Data'!$A$2:$A$2001)),81)-1),"")</f>
        <v>EXPIRING</v>
      </c>
      <c r="L84" s="81" t="str">
        <f t="array" aca="1" ref="L84" ca="1">IFERROR(INDEX('⚙️ Alert Data'!$L$2:$L$2001,SMALL(IF('⚙️ Alert Data'!$A$2:$A$2001&lt;&gt;"",ROW('⚙️ Alert Data'!$A$2:$A$2001)),81)-1),"")</f>
        <v>Expires in 5 days</v>
      </c>
      <c r="M84" s="80" t="str">
        <f t="array" aca="1" ref="M84" ca="1">IFERROR(INDEX('⚙️ Alert Data'!$M$2:$M$2001,SMALL(IF('⚙️ Alert Data'!$A$2:$A$2001&lt;&gt;"",ROW('⚙️ Alert Data'!$A$2:$A$2001)),81)-1),"")</f>
        <v>T. Morrison</v>
      </c>
    </row>
    <row r="85" spans="1:13" ht="15.75" customHeight="1" x14ac:dyDescent="0.2">
      <c r="A85" s="80" t="str">
        <f t="array" aca="1" ref="A85" ca="1">IFERROR(INDEX('⚙️ Alert Data'!$A$2:$A$2001,SMALL(IF('⚙️ Alert Data'!$A$2:$A$2001&lt;&gt;"",ROW('⚙️ Alert Data'!$A$2:$A$2001)),82)-1),"")</f>
        <v>W1032</v>
      </c>
      <c r="B85" s="81" t="str">
        <f t="array" aca="1" ref="B85" ca="1">IFERROR(INDEX('⚙️ Alert Data'!$B$2:$B$2001,SMALL(IF('⚙️ Alert Data'!$A$2:$A$2001&lt;&gt;"",ROW('⚙️ Alert Data'!$A$2:$A$2001)),82)-1),"")</f>
        <v>Stewart</v>
      </c>
      <c r="C85" s="81" t="str">
        <f t="array" aca="1" ref="C85" ca="1">IFERROR(INDEX('⚙️ Alert Data'!$C$2:$C$2001,SMALL(IF('⚙️ Alert Data'!$A$2:$A$2001&lt;&gt;"",ROW('⚙️ Alert Data'!$A$2:$A$2001)),82)-1),"")</f>
        <v>Sophie</v>
      </c>
      <c r="D85" s="80" t="str">
        <f t="array" aca="1" ref="D85" ca="1">IFERROR(INDEX('⚙️ Alert Data'!$D$2:$D$2001,SMALL(IF('⚙️ Alert Data'!$A$2:$A$2001&lt;&gt;"",ROW('⚙️ Alert Data'!$A$2:$A$2001)),82)-1),"")</f>
        <v>Subcontractor</v>
      </c>
      <c r="E85" s="81" t="str">
        <f t="array" aca="1" ref="E85" ca="1">IFERROR(INDEX('⚙️ Alert Data'!$E$2:$E$2001,SMALL(IF('⚙️ Alert Data'!$A$2:$A$2001&lt;&gt;"",ROW('⚙️ Alert Data'!$A$2:$A$2001)),82)-1),"")</f>
        <v>Water Technician</v>
      </c>
      <c r="F85" s="81" t="str">
        <f t="array" aca="1" ref="F85" ca="1">IFERROR(INDEX('⚙️ Alert Data'!$F$2:$F$2001,SMALL(IF('⚙️ Alert Data'!$A$2:$A$2001&lt;&gt;"",ROW('⚙️ Alert Data'!$A$2:$A$2001)),82)-1),"")</f>
        <v>Water Services</v>
      </c>
      <c r="G85" s="80" t="str">
        <f t="array" aca="1" ref="G85" ca="1">IFERROR(INDEX('⚙️ Alert Data'!$G$2:$G$2001,SMALL(IF('⚙️ Alert Data'!$A$2:$A$2001&lt;&gt;"",ROW('⚙️ Alert Data'!$A$2:$A$2001)),82)-1),"")</f>
        <v>HS-002</v>
      </c>
      <c r="H85" s="81" t="str">
        <f t="array" aca="1" ref="H85" ca="1">IFERROR(INDEX('⚙️ Alert Data'!$H$2:$H$2001,SMALL(IF('⚙️ Alert Data'!$A$2:$A$2001&lt;&gt;"",ROW('⚙️ Alert Data'!$A$2:$A$2001)),82)-1),"")</f>
        <v>Working at Height</v>
      </c>
      <c r="I85" s="80" t="str">
        <f t="array" aca="1" ref="I85" ca="1">IFERROR(INDEX('⚙️ Alert Data'!$I$2:$I$2001,SMALL(IF('⚙️ Alert Data'!$A$2:$A$2001&lt;&gt;"",ROW('⚙️ Alert Data'!$A$2:$A$2001)),82)-1),"")</f>
        <v>15/05/2025</v>
      </c>
      <c r="J85" s="80" t="str">
        <f t="array" aca="1" ref="J85" ca="1">IFERROR(INDEX('⚙️ Alert Data'!$J$2:$J$2001,SMALL(IF('⚙️ Alert Data'!$A$2:$A$2001&lt;&gt;"",ROW('⚙️ Alert Data'!$A$2:$A$2001)),82)-1),"")</f>
        <v>15/05/2026</v>
      </c>
      <c r="K85" s="80" t="str">
        <f t="array" aca="1" ref="K85" ca="1">IFERROR(INDEX('⚙️ Alert Data'!$K$2:$K$2001,SMALL(IF('⚙️ Alert Data'!$A$2:$A$2001&lt;&gt;"",ROW('⚙️ Alert Data'!$A$2:$A$2001)),82)-1),"")</f>
        <v>EXPIRED</v>
      </c>
      <c r="L85" s="81" t="str">
        <f t="array" aca="1" ref="L85" ca="1">IFERROR(INDEX('⚙️ Alert Data'!$L$2:$L$2001,SMALL(IF('⚙️ Alert Data'!$A$2:$A$2001&lt;&gt;"",ROW('⚙️ Alert Data'!$A$2:$A$2001)),82)-1),"")</f>
        <v>Overdue by 95 days</v>
      </c>
      <c r="M85" s="80" t="str">
        <f t="array" aca="1" ref="M85" ca="1">IFERROR(INDEX('⚙️ Alert Data'!$M$2:$M$2001,SMALL(IF('⚙️ Alert Data'!$A$2:$A$2001&lt;&gt;"",ROW('⚙️ Alert Data'!$A$2:$A$2001)),82)-1),"")</f>
        <v>R. O'Brien</v>
      </c>
    </row>
    <row r="86" spans="1:13" ht="15.75" customHeight="1" x14ac:dyDescent="0.2">
      <c r="A86" s="80" t="str">
        <f t="array" aca="1" ref="A86" ca="1">IFERROR(INDEX('⚙️ Alert Data'!$A$2:$A$2001,SMALL(IF('⚙️ Alert Data'!$A$2:$A$2001&lt;&gt;"",ROW('⚙️ Alert Data'!$A$2:$A$2001)),83)-1),"")</f>
        <v>W1032</v>
      </c>
      <c r="B86" s="81" t="str">
        <f t="array" aca="1" ref="B86" ca="1">IFERROR(INDEX('⚙️ Alert Data'!$B$2:$B$2001,SMALL(IF('⚙️ Alert Data'!$A$2:$A$2001&lt;&gt;"",ROW('⚙️ Alert Data'!$A$2:$A$2001)),83)-1),"")</f>
        <v>Stewart</v>
      </c>
      <c r="C86" s="81" t="str">
        <f t="array" aca="1" ref="C86" ca="1">IFERROR(INDEX('⚙️ Alert Data'!$C$2:$C$2001,SMALL(IF('⚙️ Alert Data'!$A$2:$A$2001&lt;&gt;"",ROW('⚙️ Alert Data'!$A$2:$A$2001)),83)-1),"")</f>
        <v>Sophie</v>
      </c>
      <c r="D86" s="80" t="str">
        <f t="array" aca="1" ref="D86" ca="1">IFERROR(INDEX('⚙️ Alert Data'!$D$2:$D$2001,SMALL(IF('⚙️ Alert Data'!$A$2:$A$2001&lt;&gt;"",ROW('⚙️ Alert Data'!$A$2:$A$2001)),83)-1),"")</f>
        <v>Subcontractor</v>
      </c>
      <c r="E86" s="81" t="str">
        <f t="array" aca="1" ref="E86" ca="1">IFERROR(INDEX('⚙️ Alert Data'!$E$2:$E$2001,SMALL(IF('⚙️ Alert Data'!$A$2:$A$2001&lt;&gt;"",ROW('⚙️ Alert Data'!$A$2:$A$2001)),83)-1),"")</f>
        <v>Water Technician</v>
      </c>
      <c r="F86" s="81" t="str">
        <f t="array" aca="1" ref="F86" ca="1">IFERROR(INDEX('⚙️ Alert Data'!$F$2:$F$2001,SMALL(IF('⚙️ Alert Data'!$A$2:$A$2001&lt;&gt;"",ROW('⚙️ Alert Data'!$A$2:$A$2001)),83)-1),"")</f>
        <v>Water Services</v>
      </c>
      <c r="G86" s="80" t="str">
        <f t="array" aca="1" ref="G86" ca="1">IFERROR(INDEX('⚙️ Alert Data'!$G$2:$G$2001,SMALL(IF('⚙️ Alert Data'!$A$2:$A$2001&lt;&gt;"",ROW('⚙️ Alert Data'!$A$2:$A$2001)),83)-1),"")</f>
        <v>HS-003</v>
      </c>
      <c r="H86" s="81" t="str">
        <f t="array" aca="1" ref="H86" ca="1">IFERROR(INDEX('⚙️ Alert Data'!$H$2:$H$2001,SMALL(IF('⚙️ Alert Data'!$A$2:$A$2001&lt;&gt;"",ROW('⚙️ Alert Data'!$A$2:$A$2001)),83)-1),"")</f>
        <v>Confined Space</v>
      </c>
      <c r="I86" s="80" t="str">
        <f t="array" aca="1" ref="I86" ca="1">IFERROR(INDEX('⚙️ Alert Data'!$I$2:$I$2001,SMALL(IF('⚙️ Alert Data'!$A$2:$A$2001&lt;&gt;"",ROW('⚙️ Alert Data'!$A$2:$A$2001)),83)-1),"")</f>
        <v>02/01/2025</v>
      </c>
      <c r="J86" s="80" t="str">
        <f t="array" aca="1" ref="J86" ca="1">IFERROR(INDEX('⚙️ Alert Data'!$J$2:$J$2001,SMALL(IF('⚙️ Alert Data'!$A$2:$A$2001&lt;&gt;"",ROW('⚙️ Alert Data'!$A$2:$A$2001)),83)-1),"")</f>
        <v>02/01/2026</v>
      </c>
      <c r="K86" s="80" t="str">
        <f t="array" aca="1" ref="K86" ca="1">IFERROR(INDEX('⚙️ Alert Data'!$K$2:$K$2001,SMALL(IF('⚙️ Alert Data'!$A$2:$A$2001&lt;&gt;"",ROW('⚙️ Alert Data'!$A$2:$A$2001)),83)-1),"")</f>
        <v>EXPIRED</v>
      </c>
      <c r="L86" s="81" t="str">
        <f t="array" aca="1" ref="L86" ca="1">IFERROR(INDEX('⚙️ Alert Data'!$L$2:$L$2001,SMALL(IF('⚙️ Alert Data'!$A$2:$A$2001&lt;&gt;"",ROW('⚙️ Alert Data'!$A$2:$A$2001)),83)-1),"")</f>
        <v>Overdue by 228 days</v>
      </c>
      <c r="M86" s="80" t="str">
        <f t="array" aca="1" ref="M86" ca="1">IFERROR(INDEX('⚙️ Alert Data'!$M$2:$M$2001,SMALL(IF('⚙️ Alert Data'!$A$2:$A$2001&lt;&gt;"",ROW('⚙️ Alert Data'!$A$2:$A$2001)),83)-1),"")</f>
        <v>R. O'Brien</v>
      </c>
    </row>
    <row r="87" spans="1:13" ht="15.75" customHeight="1" x14ac:dyDescent="0.2">
      <c r="A87" s="80" t="str">
        <f t="array" aca="1" ref="A87" ca="1">IFERROR(INDEX('⚙️ Alert Data'!$A$2:$A$2001,SMALL(IF('⚙️ Alert Data'!$A$2:$A$2001&lt;&gt;"",ROW('⚙️ Alert Data'!$A$2:$A$2001)),84)-1),"")</f>
        <v>W1032</v>
      </c>
      <c r="B87" s="81" t="str">
        <f t="array" aca="1" ref="B87" ca="1">IFERROR(INDEX('⚙️ Alert Data'!$B$2:$B$2001,SMALL(IF('⚙️ Alert Data'!$A$2:$A$2001&lt;&gt;"",ROW('⚙️ Alert Data'!$A$2:$A$2001)),84)-1),"")</f>
        <v>Stewart</v>
      </c>
      <c r="C87" s="81" t="str">
        <f t="array" aca="1" ref="C87" ca="1">IFERROR(INDEX('⚙️ Alert Data'!$C$2:$C$2001,SMALL(IF('⚙️ Alert Data'!$A$2:$A$2001&lt;&gt;"",ROW('⚙️ Alert Data'!$A$2:$A$2001)),84)-1),"")</f>
        <v>Sophie</v>
      </c>
      <c r="D87" s="80" t="str">
        <f t="array" aca="1" ref="D87" ca="1">IFERROR(INDEX('⚙️ Alert Data'!$D$2:$D$2001,SMALL(IF('⚙️ Alert Data'!$A$2:$A$2001&lt;&gt;"",ROW('⚙️ Alert Data'!$A$2:$A$2001)),84)-1),"")</f>
        <v>Subcontractor</v>
      </c>
      <c r="E87" s="81" t="str">
        <f t="array" aca="1" ref="E87" ca="1">IFERROR(INDEX('⚙️ Alert Data'!$E$2:$E$2001,SMALL(IF('⚙️ Alert Data'!$A$2:$A$2001&lt;&gt;"",ROW('⚙️ Alert Data'!$A$2:$A$2001)),84)-1),"")</f>
        <v>Water Technician</v>
      </c>
      <c r="F87" s="81" t="str">
        <f t="array" aca="1" ref="F87" ca="1">IFERROR(INDEX('⚙️ Alert Data'!$F$2:$F$2001,SMALL(IF('⚙️ Alert Data'!$A$2:$A$2001&lt;&gt;"",ROW('⚙️ Alert Data'!$A$2:$A$2001)),84)-1),"")</f>
        <v>Water Services</v>
      </c>
      <c r="G87" s="80" t="str">
        <f t="array" aca="1" ref="G87" ca="1">IFERROR(INDEX('⚙️ Alert Data'!$G$2:$G$2001,SMALL(IF('⚙️ Alert Data'!$A$2:$A$2001&lt;&gt;"",ROW('⚙️ Alert Data'!$A$2:$A$2001)),84)-1),"")</f>
        <v>HS-005</v>
      </c>
      <c r="H87" s="81" t="str">
        <f t="array" aca="1" ref="H87" ca="1">IFERROR(INDEX('⚙️ Alert Data'!$H$2:$H$2001,SMALL(IF('⚙️ Alert Data'!$A$2:$A$2001&lt;&gt;"",ROW('⚙️ Alert Data'!$A$2:$A$2001)),84)-1),"")</f>
        <v>First Aid (FAW)</v>
      </c>
      <c r="I87" s="80" t="str">
        <f t="array" aca="1" ref="I87" ca="1">IFERROR(INDEX('⚙️ Alert Data'!$I$2:$I$2001,SMALL(IF('⚙️ Alert Data'!$A$2:$A$2001&lt;&gt;"",ROW('⚙️ Alert Data'!$A$2:$A$2001)),84)-1),"")</f>
        <v>07/09/2025</v>
      </c>
      <c r="J87" s="80" t="str">
        <f t="array" aca="1" ref="J87" ca="1">IFERROR(INDEX('⚙️ Alert Data'!$J$2:$J$2001,SMALL(IF('⚙️ Alert Data'!$A$2:$A$2001&lt;&gt;"",ROW('⚙️ Alert Data'!$A$2:$A$2001)),84)-1),"")</f>
        <v>07/09/2026</v>
      </c>
      <c r="K87" s="80" t="str">
        <f t="array" aca="1" ref="K87" ca="1">IFERROR(INDEX('⚙️ Alert Data'!$K$2:$K$2001,SMALL(IF('⚙️ Alert Data'!$A$2:$A$2001&lt;&gt;"",ROW('⚙️ Alert Data'!$A$2:$A$2001)),84)-1),"")</f>
        <v>EXPIRING</v>
      </c>
      <c r="L87" s="81" t="str">
        <f t="array" aca="1" ref="L87" ca="1">IFERROR(INDEX('⚙️ Alert Data'!$L$2:$L$2001,SMALL(IF('⚙️ Alert Data'!$A$2:$A$2001&lt;&gt;"",ROW('⚙️ Alert Data'!$A$2:$A$2001)),84)-1),"")</f>
        <v>Expires in 20 days</v>
      </c>
      <c r="M87" s="80" t="str">
        <f t="array" aca="1" ref="M87" ca="1">IFERROR(INDEX('⚙️ Alert Data'!$M$2:$M$2001,SMALL(IF('⚙️ Alert Data'!$A$2:$A$2001&lt;&gt;"",ROW('⚙️ Alert Data'!$A$2:$A$2001)),84)-1),"")</f>
        <v>R. O'Brien</v>
      </c>
    </row>
    <row r="88" spans="1:13" ht="15.75" customHeight="1" x14ac:dyDescent="0.2">
      <c r="A88" s="80" t="str">
        <f t="array" aca="1" ref="A88" ca="1">IFERROR(INDEX('⚙️ Alert Data'!$A$2:$A$2001,SMALL(IF('⚙️ Alert Data'!$A$2:$A$2001&lt;&gt;"",ROW('⚙️ Alert Data'!$A$2:$A$2001)),85)-1),"")</f>
        <v>W1032</v>
      </c>
      <c r="B88" s="81" t="str">
        <f t="array" aca="1" ref="B88" ca="1">IFERROR(INDEX('⚙️ Alert Data'!$B$2:$B$2001,SMALL(IF('⚙️ Alert Data'!$A$2:$A$2001&lt;&gt;"",ROW('⚙️ Alert Data'!$A$2:$A$2001)),85)-1),"")</f>
        <v>Stewart</v>
      </c>
      <c r="C88" s="81" t="str">
        <f t="array" aca="1" ref="C88" ca="1">IFERROR(INDEX('⚙️ Alert Data'!$C$2:$C$2001,SMALL(IF('⚙️ Alert Data'!$A$2:$A$2001&lt;&gt;"",ROW('⚙️ Alert Data'!$A$2:$A$2001)),85)-1),"")</f>
        <v>Sophie</v>
      </c>
      <c r="D88" s="80" t="str">
        <f t="array" aca="1" ref="D88" ca="1">IFERROR(INDEX('⚙️ Alert Data'!$D$2:$D$2001,SMALL(IF('⚙️ Alert Data'!$A$2:$A$2001&lt;&gt;"",ROW('⚙️ Alert Data'!$A$2:$A$2001)),85)-1),"")</f>
        <v>Subcontractor</v>
      </c>
      <c r="E88" s="81" t="str">
        <f t="array" aca="1" ref="E88" ca="1">IFERROR(INDEX('⚙️ Alert Data'!$E$2:$E$2001,SMALL(IF('⚙️ Alert Data'!$A$2:$A$2001&lt;&gt;"",ROW('⚙️ Alert Data'!$A$2:$A$2001)),85)-1),"")</f>
        <v>Water Technician</v>
      </c>
      <c r="F88" s="81" t="str">
        <f t="array" aca="1" ref="F88" ca="1">IFERROR(INDEX('⚙️ Alert Data'!$F$2:$F$2001,SMALL(IF('⚙️ Alert Data'!$A$2:$A$2001&lt;&gt;"",ROW('⚙️ Alert Data'!$A$2:$A$2001)),85)-1),"")</f>
        <v>Water Services</v>
      </c>
      <c r="G88" s="80" t="str">
        <f t="array" aca="1" ref="G88" ca="1">IFERROR(INDEX('⚙️ Alert Data'!$G$2:$G$2001,SMALL(IF('⚙️ Alert Data'!$A$2:$A$2001&lt;&gt;"",ROW('⚙️ Alert Data'!$A$2:$A$2001)),85)-1),"")</f>
        <v>CV-002</v>
      </c>
      <c r="H88" s="81" t="str">
        <f t="array" aca="1" ref="H88" ca="1">IFERROR(INDEX('⚙️ Alert Data'!$H$2:$H$2001,SMALL(IF('⚙️ Alert Data'!$A$2:$A$2001&lt;&gt;"",ROW('⚙️ Alert Data'!$A$2:$A$2001)),85)-1),"")</f>
        <v>CSCS Blue Card</v>
      </c>
      <c r="I88" s="80" t="str">
        <f t="array" aca="1" ref="I88" ca="1">IFERROR(INDEX('⚙️ Alert Data'!$I$2:$I$2001,SMALL(IF('⚙️ Alert Data'!$A$2:$A$2001&lt;&gt;"",ROW('⚙️ Alert Data'!$A$2:$A$2001)),85)-1),"")</f>
        <v>15/07/2022</v>
      </c>
      <c r="J88" s="80" t="str">
        <f t="array" aca="1" ref="J88" ca="1">IFERROR(INDEX('⚙️ Alert Data'!$J$2:$J$2001,SMALL(IF('⚙️ Alert Data'!$A$2:$A$2001&lt;&gt;"",ROW('⚙️ Alert Data'!$A$2:$A$2001)),85)-1),"")</f>
        <v>15/07/2023</v>
      </c>
      <c r="K88" s="80" t="str">
        <f t="array" aca="1" ref="K88" ca="1">IFERROR(INDEX('⚙️ Alert Data'!$K$2:$K$2001,SMALL(IF('⚙️ Alert Data'!$A$2:$A$2001&lt;&gt;"",ROW('⚙️ Alert Data'!$A$2:$A$2001)),85)-1),"")</f>
        <v>EXPIRED</v>
      </c>
      <c r="L88" s="81" t="str">
        <f t="array" aca="1" ref="L88" ca="1">IFERROR(INDEX('⚙️ Alert Data'!$L$2:$L$2001,SMALL(IF('⚙️ Alert Data'!$A$2:$A$2001&lt;&gt;"",ROW('⚙️ Alert Data'!$A$2:$A$2001)),85)-1),"")</f>
        <v>Overdue by 1130 days</v>
      </c>
      <c r="M88" s="80" t="str">
        <f t="array" aca="1" ref="M88" ca="1">IFERROR(INDEX('⚙️ Alert Data'!$M$2:$M$2001,SMALL(IF('⚙️ Alert Data'!$A$2:$A$2001&lt;&gt;"",ROW('⚙️ Alert Data'!$A$2:$A$2001)),85)-1),"")</f>
        <v>R. O'Brien</v>
      </c>
    </row>
    <row r="89" spans="1:13" ht="15.75" customHeight="1" x14ac:dyDescent="0.2">
      <c r="A89" s="80" t="str">
        <f t="array" aca="1" ref="A89" ca="1">IFERROR(INDEX('⚙️ Alert Data'!$A$2:$A$2001,SMALL(IF('⚙️ Alert Data'!$A$2:$A$2001&lt;&gt;"",ROW('⚙️ Alert Data'!$A$2:$A$2001)),86)-1),"")</f>
        <v>W1032</v>
      </c>
      <c r="B89" s="81" t="str">
        <f t="array" aca="1" ref="B89" ca="1">IFERROR(INDEX('⚙️ Alert Data'!$B$2:$B$2001,SMALL(IF('⚙️ Alert Data'!$A$2:$A$2001&lt;&gt;"",ROW('⚙️ Alert Data'!$A$2:$A$2001)),86)-1),"")</f>
        <v>Stewart</v>
      </c>
      <c r="C89" s="81" t="str">
        <f t="array" aca="1" ref="C89" ca="1">IFERROR(INDEX('⚙️ Alert Data'!$C$2:$C$2001,SMALL(IF('⚙️ Alert Data'!$A$2:$A$2001&lt;&gt;"",ROW('⚙️ Alert Data'!$A$2:$A$2001)),86)-1),"")</f>
        <v>Sophie</v>
      </c>
      <c r="D89" s="80" t="str">
        <f t="array" aca="1" ref="D89" ca="1">IFERROR(INDEX('⚙️ Alert Data'!$D$2:$D$2001,SMALL(IF('⚙️ Alert Data'!$A$2:$A$2001&lt;&gt;"",ROW('⚙️ Alert Data'!$A$2:$A$2001)),86)-1),"")</f>
        <v>Subcontractor</v>
      </c>
      <c r="E89" s="81" t="str">
        <f t="array" aca="1" ref="E89" ca="1">IFERROR(INDEX('⚙️ Alert Data'!$E$2:$E$2001,SMALL(IF('⚙️ Alert Data'!$A$2:$A$2001&lt;&gt;"",ROW('⚙️ Alert Data'!$A$2:$A$2001)),86)-1),"")</f>
        <v>Water Technician</v>
      </c>
      <c r="F89" s="81" t="str">
        <f t="array" aca="1" ref="F89" ca="1">IFERROR(INDEX('⚙️ Alert Data'!$F$2:$F$2001,SMALL(IF('⚙️ Alert Data'!$A$2:$A$2001&lt;&gt;"",ROW('⚙️ Alert Data'!$A$2:$A$2001)),86)-1),"")</f>
        <v>Water Services</v>
      </c>
      <c r="G89" s="80" t="str">
        <f t="array" aca="1" ref="G89" ca="1">IFERROR(INDEX('⚙️ Alert Data'!$G$2:$G$2001,SMALL(IF('⚙️ Alert Data'!$A$2:$A$2001&lt;&gt;"",ROW('⚙️ Alert Data'!$A$2:$A$2001)),86)-1),"")</f>
        <v>IT-002</v>
      </c>
      <c r="H89" s="81" t="str">
        <f t="array" aca="1" ref="H89" ca="1">IFERROR(INDEX('⚙️ Alert Data'!$H$2:$H$2001,SMALL(IF('⚙️ Alert Data'!$A$2:$A$2001&lt;&gt;"",ROW('⚙️ Alert Data'!$A$2:$A$2001)),86)-1),"")</f>
        <v>GDPR Awareness</v>
      </c>
      <c r="I89" s="80" t="str">
        <f t="array" aca="1" ref="I89" ca="1">IFERROR(INDEX('⚙️ Alert Data'!$I$2:$I$2001,SMALL(IF('⚙️ Alert Data'!$A$2:$A$2001&lt;&gt;"",ROW('⚙️ Alert Data'!$A$2:$A$2001)),86)-1),"")</f>
        <v>06/10/2025</v>
      </c>
      <c r="J89" s="80" t="str">
        <f t="array" aca="1" ref="J89" ca="1">IFERROR(INDEX('⚙️ Alert Data'!$J$2:$J$2001,SMALL(IF('⚙️ Alert Data'!$A$2:$A$2001&lt;&gt;"",ROW('⚙️ Alert Data'!$A$2:$A$2001)),86)-1),"")</f>
        <v>06/10/2026</v>
      </c>
      <c r="K89" s="80" t="str">
        <f t="array" aca="1" ref="K89" ca="1">IFERROR(INDEX('⚙️ Alert Data'!$K$2:$K$2001,SMALL(IF('⚙️ Alert Data'!$A$2:$A$2001&lt;&gt;"",ROW('⚙️ Alert Data'!$A$2:$A$2001)),86)-1),"")</f>
        <v>EXPIRING</v>
      </c>
      <c r="L89" s="81" t="str">
        <f t="array" aca="1" ref="L89" ca="1">IFERROR(INDEX('⚙️ Alert Data'!$L$2:$L$2001,SMALL(IF('⚙️ Alert Data'!$A$2:$A$2001&lt;&gt;"",ROW('⚙️ Alert Data'!$A$2:$A$2001)),86)-1),"")</f>
        <v>Expires in 49 days</v>
      </c>
      <c r="M89" s="80" t="str">
        <f t="array" aca="1" ref="M89" ca="1">IFERROR(INDEX('⚙️ Alert Data'!$M$2:$M$2001,SMALL(IF('⚙️ Alert Data'!$A$2:$A$2001&lt;&gt;"",ROW('⚙️ Alert Data'!$A$2:$A$2001)),86)-1),"")</f>
        <v>R. O'Brien</v>
      </c>
    </row>
    <row r="90" spans="1:13" ht="15.75" customHeight="1" x14ac:dyDescent="0.2">
      <c r="A90" s="80" t="str">
        <f t="array" aca="1" ref="A90" ca="1">IFERROR(INDEX('⚙️ Alert Data'!$A$2:$A$2001,SMALL(IF('⚙️ Alert Data'!$A$2:$A$2001&lt;&gt;"",ROW('⚙️ Alert Data'!$A$2:$A$2001)),87)-1),"")</f>
        <v>W1033</v>
      </c>
      <c r="B90" s="81" t="str">
        <f t="array" aca="1" ref="B90" ca="1">IFERROR(INDEX('⚙️ Alert Data'!$B$2:$B$2001,SMALL(IF('⚙️ Alert Data'!$A$2:$A$2001&lt;&gt;"",ROW('⚙️ Alert Data'!$A$2:$A$2001)),87)-1),"")</f>
        <v>Stewart</v>
      </c>
      <c r="C90" s="81" t="str">
        <f t="array" aca="1" ref="C90" ca="1">IFERROR(INDEX('⚙️ Alert Data'!$C$2:$C$2001,SMALL(IF('⚙️ Alert Data'!$A$2:$A$2001&lt;&gt;"",ROW('⚙️ Alert Data'!$A$2:$A$2001)),87)-1),"")</f>
        <v>Fatima</v>
      </c>
      <c r="D90" s="80" t="str">
        <f t="array" aca="1" ref="D90" ca="1">IFERROR(INDEX('⚙️ Alert Data'!$D$2:$D$2001,SMALL(IF('⚙️ Alert Data'!$A$2:$A$2001&lt;&gt;"",ROW('⚙️ Alert Data'!$A$2:$A$2001)),87)-1),"")</f>
        <v>Employee</v>
      </c>
      <c r="E90" s="81" t="str">
        <f t="array" aca="1" ref="E90" ca="1">IFERROR(INDEX('⚙️ Alert Data'!$E$2:$E$2001,SMALL(IF('⚙️ Alert Data'!$A$2:$A$2001&lt;&gt;"",ROW('⚙️ Alert Data'!$A$2:$A$2001)),87)-1),"")</f>
        <v>Metering Specialist</v>
      </c>
      <c r="F90" s="81" t="str">
        <f t="array" aca="1" ref="F90" ca="1">IFERROR(INDEX('⚙️ Alert Data'!$F$2:$F$2001,SMALL(IF('⚙️ Alert Data'!$A$2:$A$2001&lt;&gt;"",ROW('⚙️ Alert Data'!$A$2:$A$2001)),87)-1),"")</f>
        <v>Gas Operations</v>
      </c>
      <c r="G90" s="80" t="str">
        <f t="array" aca="1" ref="G90" ca="1">IFERROR(INDEX('⚙️ Alert Data'!$G$2:$G$2001,SMALL(IF('⚙️ Alert Data'!$A$2:$A$2001&lt;&gt;"",ROW('⚙️ Alert Data'!$A$2:$A$2001)),87)-1),"")</f>
        <v>HS-004</v>
      </c>
      <c r="H90" s="81" t="str">
        <f t="array" aca="1" ref="H90" ca="1">IFERROR(INDEX('⚙️ Alert Data'!$H$2:$H$2001,SMALL(IF('⚙️ Alert Data'!$A$2:$A$2001&lt;&gt;"",ROW('⚙️ Alert Data'!$A$2:$A$2001)),87)-1),"")</f>
        <v>Manual Handling</v>
      </c>
      <c r="I90" s="80" t="str">
        <f t="array" aca="1" ref="I90" ca="1">IFERROR(INDEX('⚙️ Alert Data'!$I$2:$I$2001,SMALL(IF('⚙️ Alert Data'!$A$2:$A$2001&lt;&gt;"",ROW('⚙️ Alert Data'!$A$2:$A$2001)),87)-1),"")</f>
        <v>24/06/2023</v>
      </c>
      <c r="J90" s="80" t="str">
        <f t="array" aca="1" ref="J90" ca="1">IFERROR(INDEX('⚙️ Alert Data'!$J$2:$J$2001,SMALL(IF('⚙️ Alert Data'!$A$2:$A$2001&lt;&gt;"",ROW('⚙️ Alert Data'!$A$2:$A$2001)),87)-1),"")</f>
        <v>23/06/2024</v>
      </c>
      <c r="K90" s="80" t="str">
        <f t="array" aca="1" ref="K90" ca="1">IFERROR(INDEX('⚙️ Alert Data'!$K$2:$K$2001,SMALL(IF('⚙️ Alert Data'!$A$2:$A$2001&lt;&gt;"",ROW('⚙️ Alert Data'!$A$2:$A$2001)),87)-1),"")</f>
        <v>EXPIRED</v>
      </c>
      <c r="L90" s="81" t="str">
        <f t="array" aca="1" ref="L90" ca="1">IFERROR(INDEX('⚙️ Alert Data'!$L$2:$L$2001,SMALL(IF('⚙️ Alert Data'!$A$2:$A$2001&lt;&gt;"",ROW('⚙️ Alert Data'!$A$2:$A$2001)),87)-1),"")</f>
        <v>Overdue by 786 days</v>
      </c>
      <c r="M90" s="80" t="str">
        <f t="array" aca="1" ref="M90" ca="1">IFERROR(INDEX('⚙️ Alert Data'!$M$2:$M$2001,SMALL(IF('⚙️ Alert Data'!$A$2:$A$2001&lt;&gt;"",ROW('⚙️ Alert Data'!$A$2:$A$2001)),87)-1),"")</f>
        <v>L. Nakamura</v>
      </c>
    </row>
    <row r="91" spans="1:13" ht="15.75" customHeight="1" x14ac:dyDescent="0.2">
      <c r="A91" s="80" t="str">
        <f t="array" aca="1" ref="A91" ca="1">IFERROR(INDEX('⚙️ Alert Data'!$A$2:$A$2001,SMALL(IF('⚙️ Alert Data'!$A$2:$A$2001&lt;&gt;"",ROW('⚙️ Alert Data'!$A$2:$A$2001)),88)-1),"")</f>
        <v>W1033</v>
      </c>
      <c r="B91" s="81" t="str">
        <f t="array" aca="1" ref="B91" ca="1">IFERROR(INDEX('⚙️ Alert Data'!$B$2:$B$2001,SMALL(IF('⚙️ Alert Data'!$A$2:$A$2001&lt;&gt;"",ROW('⚙️ Alert Data'!$A$2:$A$2001)),88)-1),"")</f>
        <v>Stewart</v>
      </c>
      <c r="C91" s="81" t="str">
        <f t="array" aca="1" ref="C91" ca="1">IFERROR(INDEX('⚙️ Alert Data'!$C$2:$C$2001,SMALL(IF('⚙️ Alert Data'!$A$2:$A$2001&lt;&gt;"",ROW('⚙️ Alert Data'!$A$2:$A$2001)),88)-1),"")</f>
        <v>Fatima</v>
      </c>
      <c r="D91" s="80" t="str">
        <f t="array" aca="1" ref="D91" ca="1">IFERROR(INDEX('⚙️ Alert Data'!$D$2:$D$2001,SMALL(IF('⚙️ Alert Data'!$A$2:$A$2001&lt;&gt;"",ROW('⚙️ Alert Data'!$A$2:$A$2001)),88)-1),"")</f>
        <v>Employee</v>
      </c>
      <c r="E91" s="81" t="str">
        <f t="array" aca="1" ref="E91" ca="1">IFERROR(INDEX('⚙️ Alert Data'!$E$2:$E$2001,SMALL(IF('⚙️ Alert Data'!$A$2:$A$2001&lt;&gt;"",ROW('⚙️ Alert Data'!$A$2:$A$2001)),88)-1),"")</f>
        <v>Metering Specialist</v>
      </c>
      <c r="F91" s="81" t="str">
        <f t="array" aca="1" ref="F91" ca="1">IFERROR(INDEX('⚙️ Alert Data'!$F$2:$F$2001,SMALL(IF('⚙️ Alert Data'!$A$2:$A$2001&lt;&gt;"",ROW('⚙️ Alert Data'!$A$2:$A$2001)),88)-1),"")</f>
        <v>Gas Operations</v>
      </c>
      <c r="G91" s="80" t="str">
        <f t="array" aca="1" ref="G91" ca="1">IFERROR(INDEX('⚙️ Alert Data'!$G$2:$G$2001,SMALL(IF('⚙️ Alert Data'!$A$2:$A$2001&lt;&gt;"",ROW('⚙️ Alert Data'!$A$2:$A$2001)),88)-1),"")</f>
        <v>HS-005</v>
      </c>
      <c r="H91" s="81" t="str">
        <f t="array" aca="1" ref="H91" ca="1">IFERROR(INDEX('⚙️ Alert Data'!$H$2:$H$2001,SMALL(IF('⚙️ Alert Data'!$A$2:$A$2001&lt;&gt;"",ROW('⚙️ Alert Data'!$A$2:$A$2001)),88)-1),"")</f>
        <v>First Aid (FAW)</v>
      </c>
      <c r="I91" s="80" t="str">
        <f t="array" aca="1" ref="I91" ca="1">IFERROR(INDEX('⚙️ Alert Data'!$I$2:$I$2001,SMALL(IF('⚙️ Alert Data'!$A$2:$A$2001&lt;&gt;"",ROW('⚙️ Alert Data'!$A$2:$A$2001)),88)-1),"")</f>
        <v>07/06/2024</v>
      </c>
      <c r="J91" s="80" t="str">
        <f t="array" aca="1" ref="J91" ca="1">IFERROR(INDEX('⚙️ Alert Data'!$J$2:$J$2001,SMALL(IF('⚙️ Alert Data'!$A$2:$A$2001&lt;&gt;"",ROW('⚙️ Alert Data'!$A$2:$A$2001)),88)-1),"")</f>
        <v>07/06/2025</v>
      </c>
      <c r="K91" s="80" t="str">
        <f t="array" aca="1" ref="K91" ca="1">IFERROR(INDEX('⚙️ Alert Data'!$K$2:$K$2001,SMALL(IF('⚙️ Alert Data'!$A$2:$A$2001&lt;&gt;"",ROW('⚙️ Alert Data'!$A$2:$A$2001)),88)-1),"")</f>
        <v>EXPIRED</v>
      </c>
      <c r="L91" s="81" t="str">
        <f t="array" aca="1" ref="L91" ca="1">IFERROR(INDEX('⚙️ Alert Data'!$L$2:$L$2001,SMALL(IF('⚙️ Alert Data'!$A$2:$A$2001&lt;&gt;"",ROW('⚙️ Alert Data'!$A$2:$A$2001)),88)-1),"")</f>
        <v>Overdue by 437 days</v>
      </c>
      <c r="M91" s="80" t="str">
        <f t="array" aca="1" ref="M91" ca="1">IFERROR(INDEX('⚙️ Alert Data'!$M$2:$M$2001,SMALL(IF('⚙️ Alert Data'!$A$2:$A$2001&lt;&gt;"",ROW('⚙️ Alert Data'!$A$2:$A$2001)),88)-1),"")</f>
        <v>L. Nakamura</v>
      </c>
    </row>
    <row r="92" spans="1:13" ht="15.75" customHeight="1" x14ac:dyDescent="0.2">
      <c r="A92" s="80" t="str">
        <f t="array" aca="1" ref="A92" ca="1">IFERROR(INDEX('⚙️ Alert Data'!$A$2:$A$2001,SMALL(IF('⚙️ Alert Data'!$A$2:$A$2001&lt;&gt;"",ROW('⚙️ Alert Data'!$A$2:$A$2001)),89)-1),"")</f>
        <v>W1034</v>
      </c>
      <c r="B92" s="81" t="str">
        <f t="array" aca="1" ref="B92" ca="1">IFERROR(INDEX('⚙️ Alert Data'!$B$2:$B$2001,SMALL(IF('⚙️ Alert Data'!$A$2:$A$2001&lt;&gt;"",ROW('⚙️ Alert Data'!$A$2:$A$2001)),89)-1),"")</f>
        <v>Turner</v>
      </c>
      <c r="C92" s="81" t="str">
        <f t="array" aca="1" ref="C92" ca="1">IFERROR(INDEX('⚙️ Alert Data'!$C$2:$C$2001,SMALL(IF('⚙️ Alert Data'!$A$2:$A$2001&lt;&gt;"",ROW('⚙️ Alert Data'!$A$2:$A$2001)),89)-1),"")</f>
        <v>Nina</v>
      </c>
      <c r="D92" s="80" t="str">
        <f t="array" aca="1" ref="D92" ca="1">IFERROR(INDEX('⚙️ Alert Data'!$D$2:$D$2001,SMALL(IF('⚙️ Alert Data'!$A$2:$A$2001&lt;&gt;"",ROW('⚙️ Alert Data'!$A$2:$A$2001)),89)-1),"")</f>
        <v>Employee</v>
      </c>
      <c r="E92" s="81" t="str">
        <f t="array" aca="1" ref="E92" ca="1">IFERROR(INDEX('⚙️ Alert Data'!$E$2:$E$2001,SMALL(IF('⚙️ Alert Data'!$A$2:$A$2001&lt;&gt;"",ROW('⚙️ Alert Data'!$A$2:$A$2001)),89)-1),"")</f>
        <v>Crane Operator</v>
      </c>
      <c r="F92" s="81" t="str">
        <f t="array" aca="1" ref="F92" ca="1">IFERROR(INDEX('⚙️ Alert Data'!$F$2:$F$2001,SMALL(IF('⚙️ Alert Data'!$A$2:$A$2001&lt;&gt;"",ROW('⚙️ Alert Data'!$A$2:$A$2001)),89)-1),"")</f>
        <v>Plant &amp; Vehicles</v>
      </c>
      <c r="G92" s="80" t="str">
        <f t="array" aca="1" ref="G92" ca="1">IFERROR(INDEX('⚙️ Alert Data'!$G$2:$G$2001,SMALL(IF('⚙️ Alert Data'!$A$2:$A$2001&lt;&gt;"",ROW('⚙️ Alert Data'!$A$2:$A$2001)),89)-1),"")</f>
        <v>HS-001</v>
      </c>
      <c r="H92" s="81" t="str">
        <f t="array" aca="1" ref="H92" ca="1">IFERROR(INDEX('⚙️ Alert Data'!$H$2:$H$2001,SMALL(IF('⚙️ Alert Data'!$A$2:$A$2001&lt;&gt;"",ROW('⚙️ Alert Data'!$A$2:$A$2001)),89)-1),"")</f>
        <v>H&amp;S Induction</v>
      </c>
      <c r="I92" s="80" t="str">
        <f t="array" aca="1" ref="I92" ca="1">IFERROR(INDEX('⚙️ Alert Data'!$I$2:$I$2001,SMALL(IF('⚙️ Alert Data'!$A$2:$A$2001&lt;&gt;"",ROW('⚙️ Alert Data'!$A$2:$A$2001)),89)-1),"")</f>
        <v>14/06/2025</v>
      </c>
      <c r="J92" s="80" t="str">
        <f t="array" aca="1" ref="J92" ca="1">IFERROR(INDEX('⚙️ Alert Data'!$J$2:$J$2001,SMALL(IF('⚙️ Alert Data'!$A$2:$A$2001&lt;&gt;"",ROW('⚙️ Alert Data'!$A$2:$A$2001)),89)-1),"")</f>
        <v>14/06/2026</v>
      </c>
      <c r="K92" s="80" t="str">
        <f t="array" aca="1" ref="K92" ca="1">IFERROR(INDEX('⚙️ Alert Data'!$K$2:$K$2001,SMALL(IF('⚙️ Alert Data'!$A$2:$A$2001&lt;&gt;"",ROW('⚙️ Alert Data'!$A$2:$A$2001)),89)-1),"")</f>
        <v>EXPIRED</v>
      </c>
      <c r="L92" s="81" t="str">
        <f t="array" aca="1" ref="L92" ca="1">IFERROR(INDEX('⚙️ Alert Data'!$L$2:$L$2001,SMALL(IF('⚙️ Alert Data'!$A$2:$A$2001&lt;&gt;"",ROW('⚙️ Alert Data'!$A$2:$A$2001)),89)-1),"")</f>
        <v>Overdue by 65 days</v>
      </c>
      <c r="M92" s="80" t="str">
        <f t="array" aca="1" ref="M92" ca="1">IFERROR(INDEX('⚙️ Alert Data'!$M$2:$M$2001,SMALL(IF('⚙️ Alert Data'!$A$2:$A$2001&lt;&gt;"",ROW('⚙️ Alert Data'!$A$2:$A$2001)),89)-1),"")</f>
        <v>S. Patel</v>
      </c>
    </row>
    <row r="93" spans="1:13" ht="15.75" customHeight="1" x14ac:dyDescent="0.2">
      <c r="A93" s="80" t="str">
        <f t="array" aca="1" ref="A93" ca="1">IFERROR(INDEX('⚙️ Alert Data'!$A$2:$A$2001,SMALL(IF('⚙️ Alert Data'!$A$2:$A$2001&lt;&gt;"",ROW('⚙️ Alert Data'!$A$2:$A$2001)),90)-1),"")</f>
        <v>W1034</v>
      </c>
      <c r="B93" s="81" t="str">
        <f t="array" aca="1" ref="B93" ca="1">IFERROR(INDEX('⚙️ Alert Data'!$B$2:$B$2001,SMALL(IF('⚙️ Alert Data'!$A$2:$A$2001&lt;&gt;"",ROW('⚙️ Alert Data'!$A$2:$A$2001)),90)-1),"")</f>
        <v>Turner</v>
      </c>
      <c r="C93" s="81" t="str">
        <f t="array" aca="1" ref="C93" ca="1">IFERROR(INDEX('⚙️ Alert Data'!$C$2:$C$2001,SMALL(IF('⚙️ Alert Data'!$A$2:$A$2001&lt;&gt;"",ROW('⚙️ Alert Data'!$A$2:$A$2001)),90)-1),"")</f>
        <v>Nina</v>
      </c>
      <c r="D93" s="80" t="str">
        <f t="array" aca="1" ref="D93" ca="1">IFERROR(INDEX('⚙️ Alert Data'!$D$2:$D$2001,SMALL(IF('⚙️ Alert Data'!$A$2:$A$2001&lt;&gt;"",ROW('⚙️ Alert Data'!$A$2:$A$2001)),90)-1),"")</f>
        <v>Employee</v>
      </c>
      <c r="E93" s="81" t="str">
        <f t="array" aca="1" ref="E93" ca="1">IFERROR(INDEX('⚙️ Alert Data'!$E$2:$E$2001,SMALL(IF('⚙️ Alert Data'!$A$2:$A$2001&lt;&gt;"",ROW('⚙️ Alert Data'!$A$2:$A$2001)),90)-1),"")</f>
        <v>Crane Operator</v>
      </c>
      <c r="F93" s="81" t="str">
        <f t="array" aca="1" ref="F93" ca="1">IFERROR(INDEX('⚙️ Alert Data'!$F$2:$F$2001,SMALL(IF('⚙️ Alert Data'!$A$2:$A$2001&lt;&gt;"",ROW('⚙️ Alert Data'!$A$2:$A$2001)),90)-1),"")</f>
        <v>Plant &amp; Vehicles</v>
      </c>
      <c r="G93" s="80" t="str">
        <f t="array" aca="1" ref="G93" ca="1">IFERROR(INDEX('⚙️ Alert Data'!$G$2:$G$2001,SMALL(IF('⚙️ Alert Data'!$A$2:$A$2001&lt;&gt;"",ROW('⚙️ Alert Data'!$A$2:$A$2001)),90)-1),"")</f>
        <v>HS-002</v>
      </c>
      <c r="H93" s="81" t="str">
        <f t="array" aca="1" ref="H93" ca="1">IFERROR(INDEX('⚙️ Alert Data'!$H$2:$H$2001,SMALL(IF('⚙️ Alert Data'!$A$2:$A$2001&lt;&gt;"",ROW('⚙️ Alert Data'!$A$2:$A$2001)),90)-1),"")</f>
        <v>Working at Height</v>
      </c>
      <c r="I93" s="80" t="str">
        <f t="array" aca="1" ref="I93" ca="1">IFERROR(INDEX('⚙️ Alert Data'!$I$2:$I$2001,SMALL(IF('⚙️ Alert Data'!$A$2:$A$2001&lt;&gt;"",ROW('⚙️ Alert Data'!$A$2:$A$2001)),90)-1),"")</f>
        <v>31/07/2024</v>
      </c>
      <c r="J93" s="80" t="str">
        <f t="array" aca="1" ref="J93" ca="1">IFERROR(INDEX('⚙️ Alert Data'!$J$2:$J$2001,SMALL(IF('⚙️ Alert Data'!$A$2:$A$2001&lt;&gt;"",ROW('⚙️ Alert Data'!$A$2:$A$2001)),90)-1),"")</f>
        <v>31/07/2025</v>
      </c>
      <c r="K93" s="80" t="str">
        <f t="array" aca="1" ref="K93" ca="1">IFERROR(INDEX('⚙️ Alert Data'!$K$2:$K$2001,SMALL(IF('⚙️ Alert Data'!$A$2:$A$2001&lt;&gt;"",ROW('⚙️ Alert Data'!$A$2:$A$2001)),90)-1),"")</f>
        <v>EXPIRED</v>
      </c>
      <c r="L93" s="81" t="str">
        <f t="array" aca="1" ref="L93" ca="1">IFERROR(INDEX('⚙️ Alert Data'!$L$2:$L$2001,SMALL(IF('⚙️ Alert Data'!$A$2:$A$2001&lt;&gt;"",ROW('⚙️ Alert Data'!$A$2:$A$2001)),90)-1),"")</f>
        <v>Overdue by 383 days</v>
      </c>
      <c r="M93" s="80" t="str">
        <f t="array" aca="1" ref="M93" ca="1">IFERROR(INDEX('⚙️ Alert Data'!$M$2:$M$2001,SMALL(IF('⚙️ Alert Data'!$A$2:$A$2001&lt;&gt;"",ROW('⚙️ Alert Data'!$A$2:$A$2001)),90)-1),"")</f>
        <v>S. Patel</v>
      </c>
    </row>
    <row r="94" spans="1:13" ht="15.75" customHeight="1" x14ac:dyDescent="0.2">
      <c r="A94" s="80" t="str">
        <f t="array" aca="1" ref="A94" ca="1">IFERROR(INDEX('⚙️ Alert Data'!$A$2:$A$2001,SMALL(IF('⚙️ Alert Data'!$A$2:$A$2001&lt;&gt;"",ROW('⚙️ Alert Data'!$A$2:$A$2001)),91)-1),"")</f>
        <v>W1034</v>
      </c>
      <c r="B94" s="81" t="str">
        <f t="array" aca="1" ref="B94" ca="1">IFERROR(INDEX('⚙️ Alert Data'!$B$2:$B$2001,SMALL(IF('⚙️ Alert Data'!$A$2:$A$2001&lt;&gt;"",ROW('⚙️ Alert Data'!$A$2:$A$2001)),91)-1),"")</f>
        <v>Turner</v>
      </c>
      <c r="C94" s="81" t="str">
        <f t="array" aca="1" ref="C94" ca="1">IFERROR(INDEX('⚙️ Alert Data'!$C$2:$C$2001,SMALL(IF('⚙️ Alert Data'!$A$2:$A$2001&lt;&gt;"",ROW('⚙️ Alert Data'!$A$2:$A$2001)),91)-1),"")</f>
        <v>Nina</v>
      </c>
      <c r="D94" s="80" t="str">
        <f t="array" aca="1" ref="D94" ca="1">IFERROR(INDEX('⚙️ Alert Data'!$D$2:$D$2001,SMALL(IF('⚙️ Alert Data'!$A$2:$A$2001&lt;&gt;"",ROW('⚙️ Alert Data'!$A$2:$A$2001)),91)-1),"")</f>
        <v>Employee</v>
      </c>
      <c r="E94" s="81" t="str">
        <f t="array" aca="1" ref="E94" ca="1">IFERROR(INDEX('⚙️ Alert Data'!$E$2:$E$2001,SMALL(IF('⚙️ Alert Data'!$A$2:$A$2001&lt;&gt;"",ROW('⚙️ Alert Data'!$A$2:$A$2001)),91)-1),"")</f>
        <v>Crane Operator</v>
      </c>
      <c r="F94" s="81" t="str">
        <f t="array" aca="1" ref="F94" ca="1">IFERROR(INDEX('⚙️ Alert Data'!$F$2:$F$2001,SMALL(IF('⚙️ Alert Data'!$A$2:$A$2001&lt;&gt;"",ROW('⚙️ Alert Data'!$A$2:$A$2001)),91)-1),"")</f>
        <v>Plant &amp; Vehicles</v>
      </c>
      <c r="G94" s="80" t="str">
        <f t="array" aca="1" ref="G94" ca="1">IFERROR(INDEX('⚙️ Alert Data'!$G$2:$G$2001,SMALL(IF('⚙️ Alert Data'!$A$2:$A$2001&lt;&gt;"",ROW('⚙️ Alert Data'!$A$2:$A$2001)),91)-1),"")</f>
        <v>HS-004</v>
      </c>
      <c r="H94" s="81" t="str">
        <f t="array" aca="1" ref="H94" ca="1">IFERROR(INDEX('⚙️ Alert Data'!$H$2:$H$2001,SMALL(IF('⚙️ Alert Data'!$A$2:$A$2001&lt;&gt;"",ROW('⚙️ Alert Data'!$A$2:$A$2001)),91)-1),"")</f>
        <v>Manual Handling</v>
      </c>
      <c r="I94" s="80" t="str">
        <f t="array" aca="1" ref="I94" ca="1">IFERROR(INDEX('⚙️ Alert Data'!$I$2:$I$2001,SMALL(IF('⚙️ Alert Data'!$A$2:$A$2001&lt;&gt;"",ROW('⚙️ Alert Data'!$A$2:$A$2001)),91)-1),"")</f>
        <v>29/09/2024</v>
      </c>
      <c r="J94" s="80" t="str">
        <f t="array" aca="1" ref="J94" ca="1">IFERROR(INDEX('⚙️ Alert Data'!$J$2:$J$2001,SMALL(IF('⚙️ Alert Data'!$A$2:$A$2001&lt;&gt;"",ROW('⚙️ Alert Data'!$A$2:$A$2001)),91)-1),"")</f>
        <v>29/09/2025</v>
      </c>
      <c r="K94" s="80" t="str">
        <f t="array" aca="1" ref="K94" ca="1">IFERROR(INDEX('⚙️ Alert Data'!$K$2:$K$2001,SMALL(IF('⚙️ Alert Data'!$A$2:$A$2001&lt;&gt;"",ROW('⚙️ Alert Data'!$A$2:$A$2001)),91)-1),"")</f>
        <v>EXPIRED</v>
      </c>
      <c r="L94" s="81" t="str">
        <f t="array" aca="1" ref="L94" ca="1">IFERROR(INDEX('⚙️ Alert Data'!$L$2:$L$2001,SMALL(IF('⚙️ Alert Data'!$A$2:$A$2001&lt;&gt;"",ROW('⚙️ Alert Data'!$A$2:$A$2001)),91)-1),"")</f>
        <v>Overdue by 323 days</v>
      </c>
      <c r="M94" s="80" t="str">
        <f t="array" aca="1" ref="M94" ca="1">IFERROR(INDEX('⚙️ Alert Data'!$M$2:$M$2001,SMALL(IF('⚙️ Alert Data'!$A$2:$A$2001&lt;&gt;"",ROW('⚙️ Alert Data'!$A$2:$A$2001)),91)-1),"")</f>
        <v>S. Patel</v>
      </c>
    </row>
    <row r="95" spans="1:13" ht="15.75" customHeight="1" x14ac:dyDescent="0.2">
      <c r="A95" s="80" t="str">
        <f t="array" aca="1" ref="A95" ca="1">IFERROR(INDEX('⚙️ Alert Data'!$A$2:$A$2001,SMALL(IF('⚙️ Alert Data'!$A$2:$A$2001&lt;&gt;"",ROW('⚙️ Alert Data'!$A$2:$A$2001)),92)-1),"")</f>
        <v>W1034</v>
      </c>
      <c r="B95" s="81" t="str">
        <f t="array" aca="1" ref="B95" ca="1">IFERROR(INDEX('⚙️ Alert Data'!$B$2:$B$2001,SMALL(IF('⚙️ Alert Data'!$A$2:$A$2001&lt;&gt;"",ROW('⚙️ Alert Data'!$A$2:$A$2001)),92)-1),"")</f>
        <v>Turner</v>
      </c>
      <c r="C95" s="81" t="str">
        <f t="array" aca="1" ref="C95" ca="1">IFERROR(INDEX('⚙️ Alert Data'!$C$2:$C$2001,SMALL(IF('⚙️ Alert Data'!$A$2:$A$2001&lt;&gt;"",ROW('⚙️ Alert Data'!$A$2:$A$2001)),92)-1),"")</f>
        <v>Nina</v>
      </c>
      <c r="D95" s="80" t="str">
        <f t="array" aca="1" ref="D95" ca="1">IFERROR(INDEX('⚙️ Alert Data'!$D$2:$D$2001,SMALL(IF('⚙️ Alert Data'!$A$2:$A$2001&lt;&gt;"",ROW('⚙️ Alert Data'!$A$2:$A$2001)),92)-1),"")</f>
        <v>Employee</v>
      </c>
      <c r="E95" s="81" t="str">
        <f t="array" aca="1" ref="E95" ca="1">IFERROR(INDEX('⚙️ Alert Data'!$E$2:$E$2001,SMALL(IF('⚙️ Alert Data'!$A$2:$A$2001&lt;&gt;"",ROW('⚙️ Alert Data'!$A$2:$A$2001)),92)-1),"")</f>
        <v>Crane Operator</v>
      </c>
      <c r="F95" s="81" t="str">
        <f t="array" aca="1" ref="F95" ca="1">IFERROR(INDEX('⚙️ Alert Data'!$F$2:$F$2001,SMALL(IF('⚙️ Alert Data'!$A$2:$A$2001&lt;&gt;"",ROW('⚙️ Alert Data'!$A$2:$A$2001)),92)-1),"")</f>
        <v>Plant &amp; Vehicles</v>
      </c>
      <c r="G95" s="80" t="str">
        <f t="array" aca="1" ref="G95" ca="1">IFERROR(INDEX('⚙️ Alert Data'!$G$2:$G$2001,SMALL(IF('⚙️ Alert Data'!$A$2:$A$2001&lt;&gt;"",ROW('⚙️ Alert Data'!$A$2:$A$2001)),92)-1),"")</f>
        <v>HS-005</v>
      </c>
      <c r="H95" s="81" t="str">
        <f t="array" aca="1" ref="H95" ca="1">IFERROR(INDEX('⚙️ Alert Data'!$H$2:$H$2001,SMALL(IF('⚙️ Alert Data'!$A$2:$A$2001&lt;&gt;"",ROW('⚙️ Alert Data'!$A$2:$A$2001)),92)-1),"")</f>
        <v>First Aid (FAW)</v>
      </c>
      <c r="I95" s="80" t="str">
        <f t="array" aca="1" ref="I95" ca="1">IFERROR(INDEX('⚙️ Alert Data'!$I$2:$I$2001,SMALL(IF('⚙️ Alert Data'!$A$2:$A$2001&lt;&gt;"",ROW('⚙️ Alert Data'!$A$2:$A$2001)),92)-1),"")</f>
        <v>10/08/2024</v>
      </c>
      <c r="J95" s="80" t="str">
        <f t="array" aca="1" ref="J95" ca="1">IFERROR(INDEX('⚙️ Alert Data'!$J$2:$J$2001,SMALL(IF('⚙️ Alert Data'!$A$2:$A$2001&lt;&gt;"",ROW('⚙️ Alert Data'!$A$2:$A$2001)),92)-1),"")</f>
        <v>10/08/2025</v>
      </c>
      <c r="K95" s="80" t="str">
        <f t="array" aca="1" ref="K95" ca="1">IFERROR(INDEX('⚙️ Alert Data'!$K$2:$K$2001,SMALL(IF('⚙️ Alert Data'!$A$2:$A$2001&lt;&gt;"",ROW('⚙️ Alert Data'!$A$2:$A$2001)),92)-1),"")</f>
        <v>EXPIRED</v>
      </c>
      <c r="L95" s="81" t="str">
        <f t="array" aca="1" ref="L95" ca="1">IFERROR(INDEX('⚙️ Alert Data'!$L$2:$L$2001,SMALL(IF('⚙️ Alert Data'!$A$2:$A$2001&lt;&gt;"",ROW('⚙️ Alert Data'!$A$2:$A$2001)),92)-1),"")</f>
        <v>Overdue by 373 days</v>
      </c>
      <c r="M95" s="80" t="str">
        <f t="array" aca="1" ref="M95" ca="1">IFERROR(INDEX('⚙️ Alert Data'!$M$2:$M$2001,SMALL(IF('⚙️ Alert Data'!$A$2:$A$2001&lt;&gt;"",ROW('⚙️ Alert Data'!$A$2:$A$2001)),92)-1),"")</f>
        <v>S. Patel</v>
      </c>
    </row>
    <row r="96" spans="1:13" ht="15.75" customHeight="1" x14ac:dyDescent="0.2">
      <c r="A96" s="80" t="str">
        <f t="array" aca="1" ref="A96" ca="1">IFERROR(INDEX('⚙️ Alert Data'!$A$2:$A$2001,SMALL(IF('⚙️ Alert Data'!$A$2:$A$2001&lt;&gt;"",ROW('⚙️ Alert Data'!$A$2:$A$2001)),93)-1),"")</f>
        <v>W1034</v>
      </c>
      <c r="B96" s="81" t="str">
        <f t="array" aca="1" ref="B96" ca="1">IFERROR(INDEX('⚙️ Alert Data'!$B$2:$B$2001,SMALL(IF('⚙️ Alert Data'!$A$2:$A$2001&lt;&gt;"",ROW('⚙️ Alert Data'!$A$2:$A$2001)),93)-1),"")</f>
        <v>Turner</v>
      </c>
      <c r="C96" s="81" t="str">
        <f t="array" aca="1" ref="C96" ca="1">IFERROR(INDEX('⚙️ Alert Data'!$C$2:$C$2001,SMALL(IF('⚙️ Alert Data'!$A$2:$A$2001&lt;&gt;"",ROW('⚙️ Alert Data'!$A$2:$A$2001)),93)-1),"")</f>
        <v>Nina</v>
      </c>
      <c r="D96" s="80" t="str">
        <f t="array" aca="1" ref="D96" ca="1">IFERROR(INDEX('⚙️ Alert Data'!$D$2:$D$2001,SMALL(IF('⚙️ Alert Data'!$A$2:$A$2001&lt;&gt;"",ROW('⚙️ Alert Data'!$A$2:$A$2001)),93)-1),"")</f>
        <v>Employee</v>
      </c>
      <c r="E96" s="81" t="str">
        <f t="array" aca="1" ref="E96" ca="1">IFERROR(INDEX('⚙️ Alert Data'!$E$2:$E$2001,SMALL(IF('⚙️ Alert Data'!$A$2:$A$2001&lt;&gt;"",ROW('⚙️ Alert Data'!$A$2:$A$2001)),93)-1),"")</f>
        <v>Crane Operator</v>
      </c>
      <c r="F96" s="81" t="str">
        <f t="array" aca="1" ref="F96" ca="1">IFERROR(INDEX('⚙️ Alert Data'!$F$2:$F$2001,SMALL(IF('⚙️ Alert Data'!$A$2:$A$2001&lt;&gt;"",ROW('⚙️ Alert Data'!$A$2:$A$2001)),93)-1),"")</f>
        <v>Plant &amp; Vehicles</v>
      </c>
      <c r="G96" s="80" t="str">
        <f t="array" aca="1" ref="G96" ca="1">IFERROR(INDEX('⚙️ Alert Data'!$G$2:$G$2001,SMALL(IF('⚙️ Alert Data'!$A$2:$A$2001&lt;&gt;"",ROW('⚙️ Alert Data'!$A$2:$A$2001)),93)-1),"")</f>
        <v>IT-002</v>
      </c>
      <c r="H96" s="81" t="str">
        <f t="array" aca="1" ref="H96" ca="1">IFERROR(INDEX('⚙️ Alert Data'!$H$2:$H$2001,SMALL(IF('⚙️ Alert Data'!$A$2:$A$2001&lt;&gt;"",ROW('⚙️ Alert Data'!$A$2:$A$2001)),93)-1),"")</f>
        <v>GDPR Awareness</v>
      </c>
      <c r="I96" s="80" t="str">
        <f t="array" aca="1" ref="I96" ca="1">IFERROR(INDEX('⚙️ Alert Data'!$I$2:$I$2001,SMALL(IF('⚙️ Alert Data'!$A$2:$A$2001&lt;&gt;"",ROW('⚙️ Alert Data'!$A$2:$A$2001)),93)-1),"")</f>
        <v>22/07/2024</v>
      </c>
      <c r="J96" s="80" t="str">
        <f t="array" aca="1" ref="J96" ca="1">IFERROR(INDEX('⚙️ Alert Data'!$J$2:$J$2001,SMALL(IF('⚙️ Alert Data'!$A$2:$A$2001&lt;&gt;"",ROW('⚙️ Alert Data'!$A$2:$A$2001)),93)-1),"")</f>
        <v>22/07/2025</v>
      </c>
      <c r="K96" s="80" t="str">
        <f t="array" aca="1" ref="K96" ca="1">IFERROR(INDEX('⚙️ Alert Data'!$K$2:$K$2001,SMALL(IF('⚙️ Alert Data'!$A$2:$A$2001&lt;&gt;"",ROW('⚙️ Alert Data'!$A$2:$A$2001)),93)-1),"")</f>
        <v>EXPIRED</v>
      </c>
      <c r="L96" s="81" t="str">
        <f t="array" aca="1" ref="L96" ca="1">IFERROR(INDEX('⚙️ Alert Data'!$L$2:$L$2001,SMALL(IF('⚙️ Alert Data'!$A$2:$A$2001&lt;&gt;"",ROW('⚙️ Alert Data'!$A$2:$A$2001)),93)-1),"")</f>
        <v>Overdue by 392 days</v>
      </c>
      <c r="M96" s="80" t="str">
        <f t="array" aca="1" ref="M96" ca="1">IFERROR(INDEX('⚙️ Alert Data'!$M$2:$M$2001,SMALL(IF('⚙️ Alert Data'!$A$2:$A$2001&lt;&gt;"",ROW('⚙️ Alert Data'!$A$2:$A$2001)),93)-1),"")</f>
        <v>S. Patel</v>
      </c>
    </row>
    <row r="97" spans="1:13" ht="15.75" customHeight="1" x14ac:dyDescent="0.2">
      <c r="A97" s="80" t="str">
        <f t="array" aca="1" ref="A97" ca="1">IFERROR(INDEX('⚙️ Alert Data'!$A$2:$A$2001,SMALL(IF('⚙️ Alert Data'!$A$2:$A$2001&lt;&gt;"",ROW('⚙️ Alert Data'!$A$2:$A$2001)),94)-1),"")</f>
        <v>W1035</v>
      </c>
      <c r="B97" s="81" t="str">
        <f t="array" aca="1" ref="B97" ca="1">IFERROR(INDEX('⚙️ Alert Data'!$B$2:$B$2001,SMALL(IF('⚙️ Alert Data'!$A$2:$A$2001&lt;&gt;"",ROW('⚙️ Alert Data'!$A$2:$A$2001)),94)-1),"")</f>
        <v>Taylor</v>
      </c>
      <c r="C97" s="81" t="str">
        <f t="array" aca="1" ref="C97" ca="1">IFERROR(INDEX('⚙️ Alert Data'!$C$2:$C$2001,SMALL(IF('⚙️ Alert Data'!$A$2:$A$2001&lt;&gt;"",ROW('⚙️ Alert Data'!$A$2:$A$2001)),94)-1),"")</f>
        <v>Robert</v>
      </c>
      <c r="D97" s="80" t="str">
        <f t="array" aca="1" ref="D97" ca="1">IFERROR(INDEX('⚙️ Alert Data'!$D$2:$D$2001,SMALL(IF('⚙️ Alert Data'!$A$2:$A$2001&lt;&gt;"",ROW('⚙️ Alert Data'!$A$2:$A$2001)),94)-1),"")</f>
        <v>Subcontractor</v>
      </c>
      <c r="E97" s="81" t="str">
        <f t="array" aca="1" ref="E97" ca="1">IFERROR(INDEX('⚙️ Alert Data'!$E$2:$E$2001,SMALL(IF('⚙️ Alert Data'!$A$2:$A$2001&lt;&gt;"",ROW('⚙️ Alert Data'!$A$2:$A$2001)),94)-1),"")</f>
        <v>SCADA Engineer</v>
      </c>
      <c r="F97" s="81" t="str">
        <f t="array" aca="1" ref="F97" ca="1">IFERROR(INDEX('⚙️ Alert Data'!$F$2:$F$2001,SMALL(IF('⚙️ Alert Data'!$A$2:$A$2001&lt;&gt;"",ROW('⚙️ Alert Data'!$A$2:$A$2001)),94)-1),"")</f>
        <v>IT &amp; Systems</v>
      </c>
      <c r="G97" s="80" t="str">
        <f t="array" aca="1" ref="G97" ca="1">IFERROR(INDEX('⚙️ Alert Data'!$G$2:$G$2001,SMALL(IF('⚙️ Alert Data'!$A$2:$A$2001&lt;&gt;"",ROW('⚙️ Alert Data'!$A$2:$A$2001)),94)-1),"")</f>
        <v>HS-005</v>
      </c>
      <c r="H97" s="81" t="str">
        <f t="array" aca="1" ref="H97" ca="1">IFERROR(INDEX('⚙️ Alert Data'!$H$2:$H$2001,SMALL(IF('⚙️ Alert Data'!$A$2:$A$2001&lt;&gt;"",ROW('⚙️ Alert Data'!$A$2:$A$2001)),94)-1),"")</f>
        <v>First Aid (FAW)</v>
      </c>
      <c r="I97" s="80" t="str">
        <f t="array" aca="1" ref="I97" ca="1">IFERROR(INDEX('⚙️ Alert Data'!$I$2:$I$2001,SMALL(IF('⚙️ Alert Data'!$A$2:$A$2001&lt;&gt;"",ROW('⚙️ Alert Data'!$A$2:$A$2001)),94)-1),"")</f>
        <v>03/06/2023</v>
      </c>
      <c r="J97" s="80" t="str">
        <f t="array" aca="1" ref="J97" ca="1">IFERROR(INDEX('⚙️ Alert Data'!$J$2:$J$2001,SMALL(IF('⚙️ Alert Data'!$A$2:$A$2001&lt;&gt;"",ROW('⚙️ Alert Data'!$A$2:$A$2001)),94)-1),"")</f>
        <v>02/06/2024</v>
      </c>
      <c r="K97" s="80" t="str">
        <f t="array" aca="1" ref="K97" ca="1">IFERROR(INDEX('⚙️ Alert Data'!$K$2:$K$2001,SMALL(IF('⚙️ Alert Data'!$A$2:$A$2001&lt;&gt;"",ROW('⚙️ Alert Data'!$A$2:$A$2001)),94)-1),"")</f>
        <v>EXPIRED</v>
      </c>
      <c r="L97" s="81" t="str">
        <f t="array" aca="1" ref="L97" ca="1">IFERROR(INDEX('⚙️ Alert Data'!$L$2:$L$2001,SMALL(IF('⚙️ Alert Data'!$A$2:$A$2001&lt;&gt;"",ROW('⚙️ Alert Data'!$A$2:$A$2001)),94)-1),"")</f>
        <v>Overdue by 807 days</v>
      </c>
      <c r="M97" s="80" t="str">
        <f t="array" aca="1" ref="M97" ca="1">IFERROR(INDEX('⚙️ Alert Data'!$M$2:$M$2001,SMALL(IF('⚙️ Alert Data'!$A$2:$A$2001&lt;&gt;"",ROW('⚙️ Alert Data'!$A$2:$A$2001)),94)-1),"")</f>
        <v>P. Okafor</v>
      </c>
    </row>
    <row r="98" spans="1:13" ht="15.75" customHeight="1" x14ac:dyDescent="0.2">
      <c r="A98" s="80" t="str">
        <f t="array" aca="1" ref="A98" ca="1">IFERROR(INDEX('⚙️ Alert Data'!$A$2:$A$2001,SMALL(IF('⚙️ Alert Data'!$A$2:$A$2001&lt;&gt;"",ROW('⚙️ Alert Data'!$A$2:$A$2001)),95)-1),"")</f>
        <v>W1035</v>
      </c>
      <c r="B98" s="81" t="str">
        <f t="array" aca="1" ref="B98" ca="1">IFERROR(INDEX('⚙️ Alert Data'!$B$2:$B$2001,SMALL(IF('⚙️ Alert Data'!$A$2:$A$2001&lt;&gt;"",ROW('⚙️ Alert Data'!$A$2:$A$2001)),95)-1),"")</f>
        <v>Taylor</v>
      </c>
      <c r="C98" s="81" t="str">
        <f t="array" aca="1" ref="C98" ca="1">IFERROR(INDEX('⚙️ Alert Data'!$C$2:$C$2001,SMALL(IF('⚙️ Alert Data'!$A$2:$A$2001&lt;&gt;"",ROW('⚙️ Alert Data'!$A$2:$A$2001)),95)-1),"")</f>
        <v>Robert</v>
      </c>
      <c r="D98" s="80" t="str">
        <f t="array" aca="1" ref="D98" ca="1">IFERROR(INDEX('⚙️ Alert Data'!$D$2:$D$2001,SMALL(IF('⚙️ Alert Data'!$A$2:$A$2001&lt;&gt;"",ROW('⚙️ Alert Data'!$A$2:$A$2001)),95)-1),"")</f>
        <v>Subcontractor</v>
      </c>
      <c r="E98" s="81" t="str">
        <f t="array" aca="1" ref="E98" ca="1">IFERROR(INDEX('⚙️ Alert Data'!$E$2:$E$2001,SMALL(IF('⚙️ Alert Data'!$A$2:$A$2001&lt;&gt;"",ROW('⚙️ Alert Data'!$A$2:$A$2001)),95)-1),"")</f>
        <v>SCADA Engineer</v>
      </c>
      <c r="F98" s="81" t="str">
        <f t="array" aca="1" ref="F98" ca="1">IFERROR(INDEX('⚙️ Alert Data'!$F$2:$F$2001,SMALL(IF('⚙️ Alert Data'!$A$2:$A$2001&lt;&gt;"",ROW('⚙️ Alert Data'!$A$2:$A$2001)),95)-1),"")</f>
        <v>IT &amp; Systems</v>
      </c>
      <c r="G98" s="80" t="str">
        <f t="array" aca="1" ref="G98" ca="1">IFERROR(INDEX('⚙️ Alert Data'!$G$2:$G$2001,SMALL(IF('⚙️ Alert Data'!$A$2:$A$2001&lt;&gt;"",ROW('⚙️ Alert Data'!$A$2:$A$2001)),95)-1),"")</f>
        <v>IT-002</v>
      </c>
      <c r="H98" s="81" t="str">
        <f t="array" aca="1" ref="H98" ca="1">IFERROR(INDEX('⚙️ Alert Data'!$H$2:$H$2001,SMALL(IF('⚙️ Alert Data'!$A$2:$A$2001&lt;&gt;"",ROW('⚙️ Alert Data'!$A$2:$A$2001)),95)-1),"")</f>
        <v>GDPR Awareness</v>
      </c>
      <c r="I98" s="80" t="str">
        <f t="array" aca="1" ref="I98" ca="1">IFERROR(INDEX('⚙️ Alert Data'!$I$2:$I$2001,SMALL(IF('⚙️ Alert Data'!$A$2:$A$2001&lt;&gt;"",ROW('⚙️ Alert Data'!$A$2:$A$2001)),95)-1),"")</f>
        <v>17/08/2025</v>
      </c>
      <c r="J98" s="80" t="str">
        <f t="array" aca="1" ref="J98" ca="1">IFERROR(INDEX('⚙️ Alert Data'!$J$2:$J$2001,SMALL(IF('⚙️ Alert Data'!$A$2:$A$2001&lt;&gt;"",ROW('⚙️ Alert Data'!$A$2:$A$2001)),95)-1),"")</f>
        <v>17/08/2026</v>
      </c>
      <c r="K98" s="80" t="str">
        <f t="array" aca="1" ref="K98" ca="1">IFERROR(INDEX('⚙️ Alert Data'!$K$2:$K$2001,SMALL(IF('⚙️ Alert Data'!$A$2:$A$2001&lt;&gt;"",ROW('⚙️ Alert Data'!$A$2:$A$2001)),95)-1),"")</f>
        <v>EXPIRED</v>
      </c>
      <c r="L98" s="81" t="str">
        <f t="array" aca="1" ref="L98" ca="1">IFERROR(INDEX('⚙️ Alert Data'!$L$2:$L$2001,SMALL(IF('⚙️ Alert Data'!$A$2:$A$2001&lt;&gt;"",ROW('⚙️ Alert Data'!$A$2:$A$2001)),95)-1),"")</f>
        <v>Overdue by 1 days</v>
      </c>
      <c r="M98" s="80" t="str">
        <f t="array" aca="1" ref="M98" ca="1">IFERROR(INDEX('⚙️ Alert Data'!$M$2:$M$2001,SMALL(IF('⚙️ Alert Data'!$A$2:$A$2001&lt;&gt;"",ROW('⚙️ Alert Data'!$A$2:$A$2001)),95)-1),"")</f>
        <v>P. Okafor</v>
      </c>
    </row>
    <row r="99" spans="1:13" ht="15.75" customHeight="1" x14ac:dyDescent="0.2">
      <c r="A99" s="80" t="str">
        <f t="array" aca="1" ref="A99" ca="1">IFERROR(INDEX('⚙️ Alert Data'!$A$2:$A$2001,SMALL(IF('⚙️ Alert Data'!$A$2:$A$2001&lt;&gt;"",ROW('⚙️ Alert Data'!$A$2:$A$2001)),96)-1),"")</f>
        <v>W1036</v>
      </c>
      <c r="B99" s="81" t="str">
        <f t="array" aca="1" ref="B99" ca="1">IFERROR(INDEX('⚙️ Alert Data'!$B$2:$B$2001,SMALL(IF('⚙️ Alert Data'!$A$2:$A$2001&lt;&gt;"",ROW('⚙️ Alert Data'!$A$2:$A$2001)),96)-1),"")</f>
        <v>Miller</v>
      </c>
      <c r="C99" s="81" t="str">
        <f t="array" aca="1" ref="C99" ca="1">IFERROR(INDEX('⚙️ Alert Data'!$C$2:$C$2001,SMALL(IF('⚙️ Alert Data'!$A$2:$A$2001&lt;&gt;"",ROW('⚙️ Alert Data'!$A$2:$A$2001)),96)-1),"")</f>
        <v>James</v>
      </c>
      <c r="D99" s="80" t="str">
        <f t="array" aca="1" ref="D99" ca="1">IFERROR(INDEX('⚙️ Alert Data'!$D$2:$D$2001,SMALL(IF('⚙️ Alert Data'!$A$2:$A$2001&lt;&gt;"",ROW('⚙️ Alert Data'!$A$2:$A$2001)),96)-1),"")</f>
        <v>Subcontractor</v>
      </c>
      <c r="E99" s="81" t="str">
        <f t="array" aca="1" ref="E99" ca="1">IFERROR(INDEX('⚙️ Alert Data'!$E$2:$E$2001,SMALL(IF('⚙️ Alert Data'!$A$2:$A$2001&lt;&gt;"",ROW('⚙️ Alert Data'!$A$2:$A$2001)),96)-1),"")</f>
        <v>Crane Operator</v>
      </c>
      <c r="F99" s="81" t="str">
        <f t="array" aca="1" ref="F99" ca="1">IFERROR(INDEX('⚙️ Alert Data'!$F$2:$F$2001,SMALL(IF('⚙️ Alert Data'!$A$2:$A$2001&lt;&gt;"",ROW('⚙️ Alert Data'!$A$2:$A$2001)),96)-1),"")</f>
        <v>Plant &amp; Vehicles</v>
      </c>
      <c r="G99" s="80" t="str">
        <f t="array" aca="1" ref="G99" ca="1">IFERROR(INDEX('⚙️ Alert Data'!$G$2:$G$2001,SMALL(IF('⚙️ Alert Data'!$A$2:$A$2001&lt;&gt;"",ROW('⚙️ Alert Data'!$A$2:$A$2001)),96)-1),"")</f>
        <v>HS-001</v>
      </c>
      <c r="H99" s="81" t="str">
        <f t="array" aca="1" ref="H99" ca="1">IFERROR(INDEX('⚙️ Alert Data'!$H$2:$H$2001,SMALL(IF('⚙️ Alert Data'!$A$2:$A$2001&lt;&gt;"",ROW('⚙️ Alert Data'!$A$2:$A$2001)),96)-1),"")</f>
        <v>H&amp;S Induction</v>
      </c>
      <c r="I99" s="80" t="str">
        <f t="array" aca="1" ref="I99" ca="1">IFERROR(INDEX('⚙️ Alert Data'!$I$2:$I$2001,SMALL(IF('⚙️ Alert Data'!$A$2:$A$2001&lt;&gt;"",ROW('⚙️ Alert Data'!$A$2:$A$2001)),96)-1),"")</f>
        <v>15/06/2025</v>
      </c>
      <c r="J99" s="80" t="str">
        <f t="array" aca="1" ref="J99" ca="1">IFERROR(INDEX('⚙️ Alert Data'!$J$2:$J$2001,SMALL(IF('⚙️ Alert Data'!$A$2:$A$2001&lt;&gt;"",ROW('⚙️ Alert Data'!$A$2:$A$2001)),96)-1),"")</f>
        <v>15/06/2026</v>
      </c>
      <c r="K99" s="80" t="str">
        <f t="array" aca="1" ref="K99" ca="1">IFERROR(INDEX('⚙️ Alert Data'!$K$2:$K$2001,SMALL(IF('⚙️ Alert Data'!$A$2:$A$2001&lt;&gt;"",ROW('⚙️ Alert Data'!$A$2:$A$2001)),96)-1),"")</f>
        <v>EXPIRED</v>
      </c>
      <c r="L99" s="81" t="str">
        <f t="array" aca="1" ref="L99" ca="1">IFERROR(INDEX('⚙️ Alert Data'!$L$2:$L$2001,SMALL(IF('⚙️ Alert Data'!$A$2:$A$2001&lt;&gt;"",ROW('⚙️ Alert Data'!$A$2:$A$2001)),96)-1),"")</f>
        <v>Overdue by 64 days</v>
      </c>
      <c r="M99" s="80" t="str">
        <f t="array" aca="1" ref="M99" ca="1">IFERROR(INDEX('⚙️ Alert Data'!$M$2:$M$2001,SMALL(IF('⚙️ Alert Data'!$A$2:$A$2001&lt;&gt;"",ROW('⚙️ Alert Data'!$A$2:$A$2001)),96)-1),"")</f>
        <v>A. Williams</v>
      </c>
    </row>
    <row r="100" spans="1:13" ht="15.75" customHeight="1" x14ac:dyDescent="0.2">
      <c r="A100" s="80" t="str">
        <f t="array" aca="1" ref="A100" ca="1">IFERROR(INDEX('⚙️ Alert Data'!$A$2:$A$2001,SMALL(IF('⚙️ Alert Data'!$A$2:$A$2001&lt;&gt;"",ROW('⚙️ Alert Data'!$A$2:$A$2001)),97)-1),"")</f>
        <v>W1036</v>
      </c>
      <c r="B100" s="81" t="str">
        <f t="array" aca="1" ref="B100" ca="1">IFERROR(INDEX('⚙️ Alert Data'!$B$2:$B$2001,SMALL(IF('⚙️ Alert Data'!$A$2:$A$2001&lt;&gt;"",ROW('⚙️ Alert Data'!$A$2:$A$2001)),97)-1),"")</f>
        <v>Miller</v>
      </c>
      <c r="C100" s="81" t="str">
        <f t="array" aca="1" ref="C100" ca="1">IFERROR(INDEX('⚙️ Alert Data'!$C$2:$C$2001,SMALL(IF('⚙️ Alert Data'!$A$2:$A$2001&lt;&gt;"",ROW('⚙️ Alert Data'!$A$2:$A$2001)),97)-1),"")</f>
        <v>James</v>
      </c>
      <c r="D100" s="80" t="str">
        <f t="array" aca="1" ref="D100" ca="1">IFERROR(INDEX('⚙️ Alert Data'!$D$2:$D$2001,SMALL(IF('⚙️ Alert Data'!$A$2:$A$2001&lt;&gt;"",ROW('⚙️ Alert Data'!$A$2:$A$2001)),97)-1),"")</f>
        <v>Subcontractor</v>
      </c>
      <c r="E100" s="81" t="str">
        <f t="array" aca="1" ref="E100" ca="1">IFERROR(INDEX('⚙️ Alert Data'!$E$2:$E$2001,SMALL(IF('⚙️ Alert Data'!$A$2:$A$2001&lt;&gt;"",ROW('⚙️ Alert Data'!$A$2:$A$2001)),97)-1),"")</f>
        <v>Crane Operator</v>
      </c>
      <c r="F100" s="81" t="str">
        <f t="array" aca="1" ref="F100" ca="1">IFERROR(INDEX('⚙️ Alert Data'!$F$2:$F$2001,SMALL(IF('⚙️ Alert Data'!$A$2:$A$2001&lt;&gt;"",ROW('⚙️ Alert Data'!$A$2:$A$2001)),97)-1),"")</f>
        <v>Plant &amp; Vehicles</v>
      </c>
      <c r="G100" s="80" t="str">
        <f t="array" aca="1" ref="G100" ca="1">IFERROR(INDEX('⚙️ Alert Data'!$G$2:$G$2001,SMALL(IF('⚙️ Alert Data'!$A$2:$A$2001&lt;&gt;"",ROW('⚙️ Alert Data'!$A$2:$A$2001)),97)-1),"")</f>
        <v>HS-004</v>
      </c>
      <c r="H100" s="81" t="str">
        <f t="array" aca="1" ref="H100" ca="1">IFERROR(INDEX('⚙️ Alert Data'!$H$2:$H$2001,SMALL(IF('⚙️ Alert Data'!$A$2:$A$2001&lt;&gt;"",ROW('⚙️ Alert Data'!$A$2:$A$2001)),97)-1),"")</f>
        <v>Manual Handling</v>
      </c>
      <c r="I100" s="80" t="str">
        <f t="array" aca="1" ref="I100" ca="1">IFERROR(INDEX('⚙️ Alert Data'!$I$2:$I$2001,SMALL(IF('⚙️ Alert Data'!$A$2:$A$2001&lt;&gt;"",ROW('⚙️ Alert Data'!$A$2:$A$2001)),97)-1),"")</f>
        <v>12/04/2025</v>
      </c>
      <c r="J100" s="80" t="str">
        <f t="array" aca="1" ref="J100" ca="1">IFERROR(INDEX('⚙️ Alert Data'!$J$2:$J$2001,SMALL(IF('⚙️ Alert Data'!$A$2:$A$2001&lt;&gt;"",ROW('⚙️ Alert Data'!$A$2:$A$2001)),97)-1),"")</f>
        <v>12/04/2026</v>
      </c>
      <c r="K100" s="80" t="str">
        <f t="array" aca="1" ref="K100" ca="1">IFERROR(INDEX('⚙️ Alert Data'!$K$2:$K$2001,SMALL(IF('⚙️ Alert Data'!$A$2:$A$2001&lt;&gt;"",ROW('⚙️ Alert Data'!$A$2:$A$2001)),97)-1),"")</f>
        <v>EXPIRED</v>
      </c>
      <c r="L100" s="81" t="str">
        <f t="array" aca="1" ref="L100" ca="1">IFERROR(INDEX('⚙️ Alert Data'!$L$2:$L$2001,SMALL(IF('⚙️ Alert Data'!$A$2:$A$2001&lt;&gt;"",ROW('⚙️ Alert Data'!$A$2:$A$2001)),97)-1),"")</f>
        <v>Overdue by 128 days</v>
      </c>
      <c r="M100" s="80" t="str">
        <f t="array" aca="1" ref="M100" ca="1">IFERROR(INDEX('⚙️ Alert Data'!$M$2:$M$2001,SMALL(IF('⚙️ Alert Data'!$A$2:$A$2001&lt;&gt;"",ROW('⚙️ Alert Data'!$A$2:$A$2001)),97)-1),"")</f>
        <v>A. Williams</v>
      </c>
    </row>
    <row r="101" spans="1:13" ht="15.75" customHeight="1" x14ac:dyDescent="0.2">
      <c r="A101" s="80" t="str">
        <f t="array" aca="1" ref="A101" ca="1">IFERROR(INDEX('⚙️ Alert Data'!$A$2:$A$2001,SMALL(IF('⚙️ Alert Data'!$A$2:$A$2001&lt;&gt;"",ROW('⚙️ Alert Data'!$A$2:$A$2001)),98)-1),"")</f>
        <v>W1036</v>
      </c>
      <c r="B101" s="81" t="str">
        <f t="array" aca="1" ref="B101" ca="1">IFERROR(INDEX('⚙️ Alert Data'!$B$2:$B$2001,SMALL(IF('⚙️ Alert Data'!$A$2:$A$2001&lt;&gt;"",ROW('⚙️ Alert Data'!$A$2:$A$2001)),98)-1),"")</f>
        <v>Miller</v>
      </c>
      <c r="C101" s="81" t="str">
        <f t="array" aca="1" ref="C101" ca="1">IFERROR(INDEX('⚙️ Alert Data'!$C$2:$C$2001,SMALL(IF('⚙️ Alert Data'!$A$2:$A$2001&lt;&gt;"",ROW('⚙️ Alert Data'!$A$2:$A$2001)),98)-1),"")</f>
        <v>James</v>
      </c>
      <c r="D101" s="80" t="str">
        <f t="array" aca="1" ref="D101" ca="1">IFERROR(INDEX('⚙️ Alert Data'!$D$2:$D$2001,SMALL(IF('⚙️ Alert Data'!$A$2:$A$2001&lt;&gt;"",ROW('⚙️ Alert Data'!$A$2:$A$2001)),98)-1),"")</f>
        <v>Subcontractor</v>
      </c>
      <c r="E101" s="81" t="str">
        <f t="array" aca="1" ref="E101" ca="1">IFERROR(INDEX('⚙️ Alert Data'!$E$2:$E$2001,SMALL(IF('⚙️ Alert Data'!$A$2:$A$2001&lt;&gt;"",ROW('⚙️ Alert Data'!$A$2:$A$2001)),98)-1),"")</f>
        <v>Crane Operator</v>
      </c>
      <c r="F101" s="81" t="str">
        <f t="array" aca="1" ref="F101" ca="1">IFERROR(INDEX('⚙️ Alert Data'!$F$2:$F$2001,SMALL(IF('⚙️ Alert Data'!$A$2:$A$2001&lt;&gt;"",ROW('⚙️ Alert Data'!$A$2:$A$2001)),98)-1),"")</f>
        <v>Plant &amp; Vehicles</v>
      </c>
      <c r="G101" s="80" t="str">
        <f t="array" aca="1" ref="G101" ca="1">IFERROR(INDEX('⚙️ Alert Data'!$G$2:$G$2001,SMALL(IF('⚙️ Alert Data'!$A$2:$A$2001&lt;&gt;"",ROW('⚙️ Alert Data'!$A$2:$A$2001)),98)-1),"")</f>
        <v>HS-005</v>
      </c>
      <c r="H101" s="81" t="str">
        <f t="array" aca="1" ref="H101" ca="1">IFERROR(INDEX('⚙️ Alert Data'!$H$2:$H$2001,SMALL(IF('⚙️ Alert Data'!$A$2:$A$2001&lt;&gt;"",ROW('⚙️ Alert Data'!$A$2:$A$2001)),98)-1),"")</f>
        <v>First Aid (FAW)</v>
      </c>
      <c r="I101" s="80" t="str">
        <f t="array" aca="1" ref="I101" ca="1">IFERROR(INDEX('⚙️ Alert Data'!$I$2:$I$2001,SMALL(IF('⚙️ Alert Data'!$A$2:$A$2001&lt;&gt;"",ROW('⚙️ Alert Data'!$A$2:$A$2001)),98)-1),"")</f>
        <v>20/10/2024</v>
      </c>
      <c r="J101" s="80" t="str">
        <f t="array" aca="1" ref="J101" ca="1">IFERROR(INDEX('⚙️ Alert Data'!$J$2:$J$2001,SMALL(IF('⚙️ Alert Data'!$A$2:$A$2001&lt;&gt;"",ROW('⚙️ Alert Data'!$A$2:$A$2001)),98)-1),"")</f>
        <v>20/10/2025</v>
      </c>
      <c r="K101" s="80" t="str">
        <f t="array" aca="1" ref="K101" ca="1">IFERROR(INDEX('⚙️ Alert Data'!$K$2:$K$2001,SMALL(IF('⚙️ Alert Data'!$A$2:$A$2001&lt;&gt;"",ROW('⚙️ Alert Data'!$A$2:$A$2001)),98)-1),"")</f>
        <v>EXPIRED</v>
      </c>
      <c r="L101" s="81" t="str">
        <f t="array" aca="1" ref="L101" ca="1">IFERROR(INDEX('⚙️ Alert Data'!$L$2:$L$2001,SMALL(IF('⚙️ Alert Data'!$A$2:$A$2001&lt;&gt;"",ROW('⚙️ Alert Data'!$A$2:$A$2001)),98)-1),"")</f>
        <v>Overdue by 302 days</v>
      </c>
      <c r="M101" s="80" t="str">
        <f t="array" aca="1" ref="M101" ca="1">IFERROR(INDEX('⚙️ Alert Data'!$M$2:$M$2001,SMALL(IF('⚙️ Alert Data'!$A$2:$A$2001&lt;&gt;"",ROW('⚙️ Alert Data'!$A$2:$A$2001)),98)-1),"")</f>
        <v>A. Williams</v>
      </c>
    </row>
    <row r="102" spans="1:13" ht="15.75" customHeight="1" x14ac:dyDescent="0.2">
      <c r="A102" s="80" t="str">
        <f t="array" aca="1" ref="A102" ca="1">IFERROR(INDEX('⚙️ Alert Data'!$A$2:$A$2001,SMALL(IF('⚙️ Alert Data'!$A$2:$A$2001&lt;&gt;"",ROW('⚙️ Alert Data'!$A$2:$A$2001)),99)-1),"")</f>
        <v>W1036</v>
      </c>
      <c r="B102" s="81" t="str">
        <f t="array" aca="1" ref="B102" ca="1">IFERROR(INDEX('⚙️ Alert Data'!$B$2:$B$2001,SMALL(IF('⚙️ Alert Data'!$A$2:$A$2001&lt;&gt;"",ROW('⚙️ Alert Data'!$A$2:$A$2001)),99)-1),"")</f>
        <v>Miller</v>
      </c>
      <c r="C102" s="81" t="str">
        <f t="array" aca="1" ref="C102" ca="1">IFERROR(INDEX('⚙️ Alert Data'!$C$2:$C$2001,SMALL(IF('⚙️ Alert Data'!$A$2:$A$2001&lt;&gt;"",ROW('⚙️ Alert Data'!$A$2:$A$2001)),99)-1),"")</f>
        <v>James</v>
      </c>
      <c r="D102" s="80" t="str">
        <f t="array" aca="1" ref="D102" ca="1">IFERROR(INDEX('⚙️ Alert Data'!$D$2:$D$2001,SMALL(IF('⚙️ Alert Data'!$A$2:$A$2001&lt;&gt;"",ROW('⚙️ Alert Data'!$A$2:$A$2001)),99)-1),"")</f>
        <v>Subcontractor</v>
      </c>
      <c r="E102" s="81" t="str">
        <f t="array" aca="1" ref="E102" ca="1">IFERROR(INDEX('⚙️ Alert Data'!$E$2:$E$2001,SMALL(IF('⚙️ Alert Data'!$A$2:$A$2001&lt;&gt;"",ROW('⚙️ Alert Data'!$A$2:$A$2001)),99)-1),"")</f>
        <v>Crane Operator</v>
      </c>
      <c r="F102" s="81" t="str">
        <f t="array" aca="1" ref="F102" ca="1">IFERROR(INDEX('⚙️ Alert Data'!$F$2:$F$2001,SMALL(IF('⚙️ Alert Data'!$A$2:$A$2001&lt;&gt;"",ROW('⚙️ Alert Data'!$A$2:$A$2001)),99)-1),"")</f>
        <v>Plant &amp; Vehicles</v>
      </c>
      <c r="G102" s="80" t="str">
        <f t="array" aca="1" ref="G102" ca="1">IFERROR(INDEX('⚙️ Alert Data'!$G$2:$G$2001,SMALL(IF('⚙️ Alert Data'!$A$2:$A$2001&lt;&gt;"",ROW('⚙️ Alert Data'!$A$2:$A$2001)),99)-1),"")</f>
        <v>DR-004</v>
      </c>
      <c r="H102" s="81" t="str">
        <f t="array" aca="1" ref="H102" ca="1">IFERROR(INDEX('⚙️ Alert Data'!$H$2:$H$2001,SMALL(IF('⚙️ Alert Data'!$A$2:$A$2001&lt;&gt;"",ROW('⚙️ Alert Data'!$A$2:$A$2001)),99)-1),"")</f>
        <v>CPCS Excavator</v>
      </c>
      <c r="I102" s="80" t="str">
        <f t="array" aca="1" ref="I102" ca="1">IFERROR(INDEX('⚙️ Alert Data'!$I$2:$I$2001,SMALL(IF('⚙️ Alert Data'!$A$2:$A$2001&lt;&gt;"",ROW('⚙️ Alert Data'!$A$2:$A$2001)),99)-1),"")</f>
        <v>14/06/2025</v>
      </c>
      <c r="J102" s="80" t="str">
        <f t="array" aca="1" ref="J102" ca="1">IFERROR(INDEX('⚙️ Alert Data'!$J$2:$J$2001,SMALL(IF('⚙️ Alert Data'!$A$2:$A$2001&lt;&gt;"",ROW('⚙️ Alert Data'!$A$2:$A$2001)),99)-1),"")</f>
        <v>14/06/2026</v>
      </c>
      <c r="K102" s="80" t="str">
        <f t="array" aca="1" ref="K102" ca="1">IFERROR(INDEX('⚙️ Alert Data'!$K$2:$K$2001,SMALL(IF('⚙️ Alert Data'!$A$2:$A$2001&lt;&gt;"",ROW('⚙️ Alert Data'!$A$2:$A$2001)),99)-1),"")</f>
        <v>EXPIRED</v>
      </c>
      <c r="L102" s="81" t="str">
        <f t="array" aca="1" ref="L102" ca="1">IFERROR(INDEX('⚙️ Alert Data'!$L$2:$L$2001,SMALL(IF('⚙️ Alert Data'!$A$2:$A$2001&lt;&gt;"",ROW('⚙️ Alert Data'!$A$2:$A$2001)),99)-1),"")</f>
        <v>Overdue by 65 days</v>
      </c>
      <c r="M102" s="80" t="str">
        <f t="array" aca="1" ref="M102" ca="1">IFERROR(INDEX('⚙️ Alert Data'!$M$2:$M$2001,SMALL(IF('⚙️ Alert Data'!$A$2:$A$2001&lt;&gt;"",ROW('⚙️ Alert Data'!$A$2:$A$2001)),99)-1),"")</f>
        <v>A. Williams</v>
      </c>
    </row>
    <row r="103" spans="1:13" ht="15.75" customHeight="1" x14ac:dyDescent="0.2">
      <c r="A103" s="80" t="str">
        <f t="array" aca="1" ref="A103" ca="1">IFERROR(INDEX('⚙️ Alert Data'!$A$2:$A$2001,SMALL(IF('⚙️ Alert Data'!$A$2:$A$2001&lt;&gt;"",ROW('⚙️ Alert Data'!$A$2:$A$2001)),100)-1),"")</f>
        <v>W1036</v>
      </c>
      <c r="B103" s="81" t="str">
        <f t="array" aca="1" ref="B103" ca="1">IFERROR(INDEX('⚙️ Alert Data'!$B$2:$B$2001,SMALL(IF('⚙️ Alert Data'!$A$2:$A$2001&lt;&gt;"",ROW('⚙️ Alert Data'!$A$2:$A$2001)),100)-1),"")</f>
        <v>Miller</v>
      </c>
      <c r="C103" s="81" t="str">
        <f t="array" aca="1" ref="C103" ca="1">IFERROR(INDEX('⚙️ Alert Data'!$C$2:$C$2001,SMALL(IF('⚙️ Alert Data'!$A$2:$A$2001&lt;&gt;"",ROW('⚙️ Alert Data'!$A$2:$A$2001)),100)-1),"")</f>
        <v>James</v>
      </c>
      <c r="D103" s="80" t="str">
        <f t="array" aca="1" ref="D103" ca="1">IFERROR(INDEX('⚙️ Alert Data'!$D$2:$D$2001,SMALL(IF('⚙️ Alert Data'!$A$2:$A$2001&lt;&gt;"",ROW('⚙️ Alert Data'!$A$2:$A$2001)),100)-1),"")</f>
        <v>Subcontractor</v>
      </c>
      <c r="E103" s="81" t="str">
        <f t="array" aca="1" ref="E103" ca="1">IFERROR(INDEX('⚙️ Alert Data'!$E$2:$E$2001,SMALL(IF('⚙️ Alert Data'!$A$2:$A$2001&lt;&gt;"",ROW('⚙️ Alert Data'!$A$2:$A$2001)),100)-1),"")</f>
        <v>Crane Operator</v>
      </c>
      <c r="F103" s="81" t="str">
        <f t="array" aca="1" ref="F103" ca="1">IFERROR(INDEX('⚙️ Alert Data'!$F$2:$F$2001,SMALL(IF('⚙️ Alert Data'!$A$2:$A$2001&lt;&gt;"",ROW('⚙️ Alert Data'!$A$2:$A$2001)),100)-1),"")</f>
        <v>Plant &amp; Vehicles</v>
      </c>
      <c r="G103" s="80" t="str">
        <f t="array" aca="1" ref="G103" ca="1">IFERROR(INDEX('⚙️ Alert Data'!$G$2:$G$2001,SMALL(IF('⚙️ Alert Data'!$A$2:$A$2001&lt;&gt;"",ROW('⚙️ Alert Data'!$A$2:$A$2001)),100)-1),"")</f>
        <v>IT-002</v>
      </c>
      <c r="H103" s="81" t="str">
        <f t="array" aca="1" ref="H103" ca="1">IFERROR(INDEX('⚙️ Alert Data'!$H$2:$H$2001,SMALL(IF('⚙️ Alert Data'!$A$2:$A$2001&lt;&gt;"",ROW('⚙️ Alert Data'!$A$2:$A$2001)),100)-1),"")</f>
        <v>GDPR Awareness</v>
      </c>
      <c r="I103" s="80" t="str">
        <f t="array" aca="1" ref="I103" ca="1">IFERROR(INDEX('⚙️ Alert Data'!$I$2:$I$2001,SMALL(IF('⚙️ Alert Data'!$A$2:$A$2001&lt;&gt;"",ROW('⚙️ Alert Data'!$A$2:$A$2001)),100)-1),"")</f>
        <v>26/05/2025</v>
      </c>
      <c r="J103" s="80" t="str">
        <f t="array" aca="1" ref="J103" ca="1">IFERROR(INDEX('⚙️ Alert Data'!$J$2:$J$2001,SMALL(IF('⚙️ Alert Data'!$A$2:$A$2001&lt;&gt;"",ROW('⚙️ Alert Data'!$A$2:$A$2001)),100)-1),"")</f>
        <v>26/05/2026</v>
      </c>
      <c r="K103" s="80" t="str">
        <f t="array" aca="1" ref="K103" ca="1">IFERROR(INDEX('⚙️ Alert Data'!$K$2:$K$2001,SMALL(IF('⚙️ Alert Data'!$A$2:$A$2001&lt;&gt;"",ROW('⚙️ Alert Data'!$A$2:$A$2001)),100)-1),"")</f>
        <v>EXPIRED</v>
      </c>
      <c r="L103" s="81" t="str">
        <f t="array" aca="1" ref="L103" ca="1">IFERROR(INDEX('⚙️ Alert Data'!$L$2:$L$2001,SMALL(IF('⚙️ Alert Data'!$A$2:$A$2001&lt;&gt;"",ROW('⚙️ Alert Data'!$A$2:$A$2001)),100)-1),"")</f>
        <v>Overdue by 84 days</v>
      </c>
      <c r="M103" s="80" t="str">
        <f t="array" aca="1" ref="M103" ca="1">IFERROR(INDEX('⚙️ Alert Data'!$M$2:$M$2001,SMALL(IF('⚙️ Alert Data'!$A$2:$A$2001&lt;&gt;"",ROW('⚙️ Alert Data'!$A$2:$A$2001)),100)-1),"")</f>
        <v>A. Williams</v>
      </c>
    </row>
    <row r="104" spans="1:13" ht="15.75" customHeight="1" x14ac:dyDescent="0.2">
      <c r="A104" s="80" t="str">
        <f t="array" aca="1" ref="A104" ca="1">IFERROR(INDEX('⚙️ Alert Data'!$A$2:$A$2001,SMALL(IF('⚙️ Alert Data'!$A$2:$A$2001&lt;&gt;"",ROW('⚙️ Alert Data'!$A$2:$A$2001)),101)-1),"")</f>
        <v>W1037</v>
      </c>
      <c r="B104" s="81" t="str">
        <f t="array" aca="1" ref="B104" ca="1">IFERROR(INDEX('⚙️ Alert Data'!$B$2:$B$2001,SMALL(IF('⚙️ Alert Data'!$A$2:$A$2001&lt;&gt;"",ROW('⚙️ Alert Data'!$A$2:$A$2001)),101)-1),"")</f>
        <v>Collins</v>
      </c>
      <c r="C104" s="81" t="str">
        <f t="array" aca="1" ref="C104" ca="1">IFERROR(INDEX('⚙️ Alert Data'!$C$2:$C$2001,SMALL(IF('⚙️ Alert Data'!$A$2:$A$2001&lt;&gt;"",ROW('⚙️ Alert Data'!$A$2:$A$2001)),101)-1),"")</f>
        <v>Claire</v>
      </c>
      <c r="D104" s="80" t="str">
        <f t="array" aca="1" ref="D104" ca="1">IFERROR(INDEX('⚙️ Alert Data'!$D$2:$D$2001,SMALL(IF('⚙️ Alert Data'!$A$2:$A$2001&lt;&gt;"",ROW('⚙️ Alert Data'!$A$2:$A$2001)),101)-1),"")</f>
        <v>Employee</v>
      </c>
      <c r="E104" s="81" t="str">
        <f t="array" aca="1" ref="E104" ca="1">IFERROR(INDEX('⚙️ Alert Data'!$E$2:$E$2001,SMALL(IF('⚙️ Alert Data'!$A$2:$A$2001&lt;&gt;"",ROW('⚙️ Alert Data'!$A$2:$A$2001)),101)-1),"")</f>
        <v>Transport Manager</v>
      </c>
      <c r="F104" s="81" t="str">
        <f t="array" aca="1" ref="F104" ca="1">IFERROR(INDEX('⚙️ Alert Data'!$F$2:$F$2001,SMALL(IF('⚙️ Alert Data'!$A$2:$A$2001&lt;&gt;"",ROW('⚙️ Alert Data'!$A$2:$A$2001)),101)-1),"")</f>
        <v>Plant &amp; Vehicles</v>
      </c>
      <c r="G104" s="80" t="str">
        <f t="array" aca="1" ref="G104" ca="1">IFERROR(INDEX('⚙️ Alert Data'!$G$2:$G$2001,SMALL(IF('⚙️ Alert Data'!$A$2:$A$2001&lt;&gt;"",ROW('⚙️ Alert Data'!$A$2:$A$2001)),101)-1),"")</f>
        <v>HS-001</v>
      </c>
      <c r="H104" s="81" t="str">
        <f t="array" aca="1" ref="H104" ca="1">IFERROR(INDEX('⚙️ Alert Data'!$H$2:$H$2001,SMALL(IF('⚙️ Alert Data'!$A$2:$A$2001&lt;&gt;"",ROW('⚙️ Alert Data'!$A$2:$A$2001)),101)-1),"")</f>
        <v>H&amp;S Induction</v>
      </c>
      <c r="I104" s="80" t="str">
        <f t="array" aca="1" ref="I104" ca="1">IFERROR(INDEX('⚙️ Alert Data'!$I$2:$I$2001,SMALL(IF('⚙️ Alert Data'!$A$2:$A$2001&lt;&gt;"",ROW('⚙️ Alert Data'!$A$2:$A$2001)),101)-1),"")</f>
        <v>01/07/2025</v>
      </c>
      <c r="J104" s="80" t="str">
        <f t="array" aca="1" ref="J104" ca="1">IFERROR(INDEX('⚙️ Alert Data'!$J$2:$J$2001,SMALL(IF('⚙️ Alert Data'!$A$2:$A$2001&lt;&gt;"",ROW('⚙️ Alert Data'!$A$2:$A$2001)),101)-1),"")</f>
        <v>01/07/2026</v>
      </c>
      <c r="K104" s="80" t="str">
        <f t="array" aca="1" ref="K104" ca="1">IFERROR(INDEX('⚙️ Alert Data'!$K$2:$K$2001,SMALL(IF('⚙️ Alert Data'!$A$2:$A$2001&lt;&gt;"",ROW('⚙️ Alert Data'!$A$2:$A$2001)),101)-1),"")</f>
        <v>EXPIRED</v>
      </c>
      <c r="L104" s="81" t="str">
        <f t="array" aca="1" ref="L104" ca="1">IFERROR(INDEX('⚙️ Alert Data'!$L$2:$L$2001,SMALL(IF('⚙️ Alert Data'!$A$2:$A$2001&lt;&gt;"",ROW('⚙️ Alert Data'!$A$2:$A$2001)),101)-1),"")</f>
        <v>Overdue by 48 days</v>
      </c>
      <c r="M104" s="80" t="str">
        <f t="array" aca="1" ref="M104" ca="1">IFERROR(INDEX('⚙️ Alert Data'!$M$2:$M$2001,SMALL(IF('⚙️ Alert Data'!$A$2:$A$2001&lt;&gt;"",ROW('⚙️ Alert Data'!$A$2:$A$2001)),101)-1),"")</f>
        <v>L. Nakamura</v>
      </c>
    </row>
    <row r="105" spans="1:13" ht="15.75" customHeight="1" x14ac:dyDescent="0.2">
      <c r="A105" s="80" t="str">
        <f t="array" aca="1" ref="A105" ca="1">IFERROR(INDEX('⚙️ Alert Data'!$A$2:$A$2001,SMALL(IF('⚙️ Alert Data'!$A$2:$A$2001&lt;&gt;"",ROW('⚙️ Alert Data'!$A$2:$A$2001)),102)-1),"")</f>
        <v>W1037</v>
      </c>
      <c r="B105" s="81" t="str">
        <f t="array" aca="1" ref="B105" ca="1">IFERROR(INDEX('⚙️ Alert Data'!$B$2:$B$2001,SMALL(IF('⚙️ Alert Data'!$A$2:$A$2001&lt;&gt;"",ROW('⚙️ Alert Data'!$A$2:$A$2001)),102)-1),"")</f>
        <v>Collins</v>
      </c>
      <c r="C105" s="81" t="str">
        <f t="array" aca="1" ref="C105" ca="1">IFERROR(INDEX('⚙️ Alert Data'!$C$2:$C$2001,SMALL(IF('⚙️ Alert Data'!$A$2:$A$2001&lt;&gt;"",ROW('⚙️ Alert Data'!$A$2:$A$2001)),102)-1),"")</f>
        <v>Claire</v>
      </c>
      <c r="D105" s="80" t="str">
        <f t="array" aca="1" ref="D105" ca="1">IFERROR(INDEX('⚙️ Alert Data'!$D$2:$D$2001,SMALL(IF('⚙️ Alert Data'!$A$2:$A$2001&lt;&gt;"",ROW('⚙️ Alert Data'!$A$2:$A$2001)),102)-1),"")</f>
        <v>Employee</v>
      </c>
      <c r="E105" s="81" t="str">
        <f t="array" aca="1" ref="E105" ca="1">IFERROR(INDEX('⚙️ Alert Data'!$E$2:$E$2001,SMALL(IF('⚙️ Alert Data'!$A$2:$A$2001&lt;&gt;"",ROW('⚙️ Alert Data'!$A$2:$A$2001)),102)-1),"")</f>
        <v>Transport Manager</v>
      </c>
      <c r="F105" s="81" t="str">
        <f t="array" aca="1" ref="F105" ca="1">IFERROR(INDEX('⚙️ Alert Data'!$F$2:$F$2001,SMALL(IF('⚙️ Alert Data'!$A$2:$A$2001&lt;&gt;"",ROW('⚙️ Alert Data'!$A$2:$A$2001)),102)-1),"")</f>
        <v>Plant &amp; Vehicles</v>
      </c>
      <c r="G105" s="80" t="str">
        <f t="array" aca="1" ref="G105" ca="1">IFERROR(INDEX('⚙️ Alert Data'!$G$2:$G$2001,SMALL(IF('⚙️ Alert Data'!$A$2:$A$2001&lt;&gt;"",ROW('⚙️ Alert Data'!$A$2:$A$2001)),102)-1),"")</f>
        <v>HS-004</v>
      </c>
      <c r="H105" s="81" t="str">
        <f t="array" aca="1" ref="H105" ca="1">IFERROR(INDEX('⚙️ Alert Data'!$H$2:$H$2001,SMALL(IF('⚙️ Alert Data'!$A$2:$A$2001&lt;&gt;"",ROW('⚙️ Alert Data'!$A$2:$A$2001)),102)-1),"")</f>
        <v>Manual Handling</v>
      </c>
      <c r="I105" s="80" t="str">
        <f t="array" aca="1" ref="I105" ca="1">IFERROR(INDEX('⚙️ Alert Data'!$I$2:$I$2001,SMALL(IF('⚙️ Alert Data'!$A$2:$A$2001&lt;&gt;"",ROW('⚙️ Alert Data'!$A$2:$A$2001)),102)-1),"")</f>
        <v>14/07/2025</v>
      </c>
      <c r="J105" s="80" t="str">
        <f t="array" aca="1" ref="J105" ca="1">IFERROR(INDEX('⚙️ Alert Data'!$J$2:$J$2001,SMALL(IF('⚙️ Alert Data'!$A$2:$A$2001&lt;&gt;"",ROW('⚙️ Alert Data'!$A$2:$A$2001)),102)-1),"")</f>
        <v>14/07/2026</v>
      </c>
      <c r="K105" s="80" t="str">
        <f t="array" aca="1" ref="K105" ca="1">IFERROR(INDEX('⚙️ Alert Data'!$K$2:$K$2001,SMALL(IF('⚙️ Alert Data'!$A$2:$A$2001&lt;&gt;"",ROW('⚙️ Alert Data'!$A$2:$A$2001)),102)-1),"")</f>
        <v>EXPIRED</v>
      </c>
      <c r="L105" s="81" t="str">
        <f t="array" aca="1" ref="L105" ca="1">IFERROR(INDEX('⚙️ Alert Data'!$L$2:$L$2001,SMALL(IF('⚙️ Alert Data'!$A$2:$A$2001&lt;&gt;"",ROW('⚙️ Alert Data'!$A$2:$A$2001)),102)-1),"")</f>
        <v>Overdue by 35 days</v>
      </c>
      <c r="M105" s="80" t="str">
        <f t="array" aca="1" ref="M105" ca="1">IFERROR(INDEX('⚙️ Alert Data'!$M$2:$M$2001,SMALL(IF('⚙️ Alert Data'!$A$2:$A$2001&lt;&gt;"",ROW('⚙️ Alert Data'!$A$2:$A$2001)),102)-1),"")</f>
        <v>L. Nakamura</v>
      </c>
    </row>
    <row r="106" spans="1:13" ht="15.75" customHeight="1" x14ac:dyDescent="0.2">
      <c r="A106" s="80" t="str">
        <f t="array" aca="1" ref="A106" ca="1">IFERROR(INDEX('⚙️ Alert Data'!$A$2:$A$2001,SMALL(IF('⚙️ Alert Data'!$A$2:$A$2001&lt;&gt;"",ROW('⚙️ Alert Data'!$A$2:$A$2001)),103)-1),"")</f>
        <v>W1038</v>
      </c>
      <c r="B106" s="81" t="str">
        <f t="array" aca="1" ref="B106" ca="1">IFERROR(INDEX('⚙️ Alert Data'!$B$2:$B$2001,SMALL(IF('⚙️ Alert Data'!$A$2:$A$2001&lt;&gt;"",ROW('⚙️ Alert Data'!$A$2:$A$2001)),103)-1),"")</f>
        <v>Roberts</v>
      </c>
      <c r="C106" s="81" t="str">
        <f t="array" aca="1" ref="C106" ca="1">IFERROR(INDEX('⚙️ Alert Data'!$C$2:$C$2001,SMALL(IF('⚙️ Alert Data'!$A$2:$A$2001&lt;&gt;"",ROW('⚙️ Alert Data'!$A$2:$A$2001)),103)-1),"")</f>
        <v>Wendy</v>
      </c>
      <c r="D106" s="80" t="str">
        <f t="array" aca="1" ref="D106" ca="1">IFERROR(INDEX('⚙️ Alert Data'!$D$2:$D$2001,SMALL(IF('⚙️ Alert Data'!$A$2:$A$2001&lt;&gt;"",ROW('⚙️ Alert Data'!$A$2:$A$2001)),103)-1),"")</f>
        <v>Employee</v>
      </c>
      <c r="E106" s="81" t="str">
        <f t="array" aca="1" ref="E106" ca="1">IFERROR(INDEX('⚙️ Alert Data'!$E$2:$E$2001,SMALL(IF('⚙️ Alert Data'!$A$2:$A$2001&lt;&gt;"",ROW('⚙️ Alert Data'!$A$2:$A$2001)),103)-1),"")</f>
        <v>SCADA Engineer</v>
      </c>
      <c r="F106" s="81" t="str">
        <f t="array" aca="1" ref="F106" ca="1">IFERROR(INDEX('⚙️ Alert Data'!$F$2:$F$2001,SMALL(IF('⚙️ Alert Data'!$A$2:$A$2001&lt;&gt;"",ROW('⚙️ Alert Data'!$A$2:$A$2001)),103)-1),"")</f>
        <v>IT &amp; Systems</v>
      </c>
      <c r="G106" s="80" t="str">
        <f t="array" aca="1" ref="G106" ca="1">IFERROR(INDEX('⚙️ Alert Data'!$G$2:$G$2001,SMALL(IF('⚙️ Alert Data'!$A$2:$A$2001&lt;&gt;"",ROW('⚙️ Alert Data'!$A$2:$A$2001)),103)-1),"")</f>
        <v>HS-005</v>
      </c>
      <c r="H106" s="81" t="str">
        <f t="array" aca="1" ref="H106" ca="1">IFERROR(INDEX('⚙️ Alert Data'!$H$2:$H$2001,SMALL(IF('⚙️ Alert Data'!$A$2:$A$2001&lt;&gt;"",ROW('⚙️ Alert Data'!$A$2:$A$2001)),103)-1),"")</f>
        <v>First Aid (FAW)</v>
      </c>
      <c r="I106" s="80" t="str">
        <f t="array" aca="1" ref="I106" ca="1">IFERROR(INDEX('⚙️ Alert Data'!$I$2:$I$2001,SMALL(IF('⚙️ Alert Data'!$A$2:$A$2001&lt;&gt;"",ROW('⚙️ Alert Data'!$A$2:$A$2001)),103)-1),"")</f>
        <v>15/04/2025</v>
      </c>
      <c r="J106" s="80" t="str">
        <f t="array" aca="1" ref="J106" ca="1">IFERROR(INDEX('⚙️ Alert Data'!$J$2:$J$2001,SMALL(IF('⚙️ Alert Data'!$A$2:$A$2001&lt;&gt;"",ROW('⚙️ Alert Data'!$A$2:$A$2001)),103)-1),"")</f>
        <v>15/04/2026</v>
      </c>
      <c r="K106" s="80" t="str">
        <f t="array" aca="1" ref="K106" ca="1">IFERROR(INDEX('⚙️ Alert Data'!$K$2:$K$2001,SMALL(IF('⚙️ Alert Data'!$A$2:$A$2001&lt;&gt;"",ROW('⚙️ Alert Data'!$A$2:$A$2001)),103)-1),"")</f>
        <v>EXPIRED</v>
      </c>
      <c r="L106" s="81" t="str">
        <f t="array" aca="1" ref="L106" ca="1">IFERROR(INDEX('⚙️ Alert Data'!$L$2:$L$2001,SMALL(IF('⚙️ Alert Data'!$A$2:$A$2001&lt;&gt;"",ROW('⚙️ Alert Data'!$A$2:$A$2001)),103)-1),"")</f>
        <v>Overdue by 125 days</v>
      </c>
      <c r="M106" s="80" t="str">
        <f t="array" aca="1" ref="M106" ca="1">IFERROR(INDEX('⚙️ Alert Data'!$M$2:$M$2001,SMALL(IF('⚙️ Alert Data'!$A$2:$A$2001&lt;&gt;"",ROW('⚙️ Alert Data'!$A$2:$A$2001)),103)-1),"")</f>
        <v>R. O'Brien</v>
      </c>
    </row>
    <row r="107" spans="1:13" ht="15.75" customHeight="1" x14ac:dyDescent="0.2">
      <c r="A107" s="80" t="str">
        <f t="array" aca="1" ref="A107" ca="1">IFERROR(INDEX('⚙️ Alert Data'!$A$2:$A$2001,SMALL(IF('⚙️ Alert Data'!$A$2:$A$2001&lt;&gt;"",ROW('⚙️ Alert Data'!$A$2:$A$2001)),104)-1),"")</f>
        <v>W1038</v>
      </c>
      <c r="B107" s="81" t="str">
        <f t="array" aca="1" ref="B107" ca="1">IFERROR(INDEX('⚙️ Alert Data'!$B$2:$B$2001,SMALL(IF('⚙️ Alert Data'!$A$2:$A$2001&lt;&gt;"",ROW('⚙️ Alert Data'!$A$2:$A$2001)),104)-1),"")</f>
        <v>Roberts</v>
      </c>
      <c r="C107" s="81" t="str">
        <f t="array" aca="1" ref="C107" ca="1">IFERROR(INDEX('⚙️ Alert Data'!$C$2:$C$2001,SMALL(IF('⚙️ Alert Data'!$A$2:$A$2001&lt;&gt;"",ROW('⚙️ Alert Data'!$A$2:$A$2001)),104)-1),"")</f>
        <v>Wendy</v>
      </c>
      <c r="D107" s="80" t="str">
        <f t="array" aca="1" ref="D107" ca="1">IFERROR(INDEX('⚙️ Alert Data'!$D$2:$D$2001,SMALL(IF('⚙️ Alert Data'!$A$2:$A$2001&lt;&gt;"",ROW('⚙️ Alert Data'!$A$2:$A$2001)),104)-1),"")</f>
        <v>Employee</v>
      </c>
      <c r="E107" s="81" t="str">
        <f t="array" aca="1" ref="E107" ca="1">IFERROR(INDEX('⚙️ Alert Data'!$E$2:$E$2001,SMALL(IF('⚙️ Alert Data'!$A$2:$A$2001&lt;&gt;"",ROW('⚙️ Alert Data'!$A$2:$A$2001)),104)-1),"")</f>
        <v>SCADA Engineer</v>
      </c>
      <c r="F107" s="81" t="str">
        <f t="array" aca="1" ref="F107" ca="1">IFERROR(INDEX('⚙️ Alert Data'!$F$2:$F$2001,SMALL(IF('⚙️ Alert Data'!$A$2:$A$2001&lt;&gt;"",ROW('⚙️ Alert Data'!$A$2:$A$2001)),104)-1),"")</f>
        <v>IT &amp; Systems</v>
      </c>
      <c r="G107" s="80" t="str">
        <f t="array" aca="1" ref="G107" ca="1">IFERROR(INDEX('⚙️ Alert Data'!$G$2:$G$2001,SMALL(IF('⚙️ Alert Data'!$A$2:$A$2001&lt;&gt;"",ROW('⚙️ Alert Data'!$A$2:$A$2001)),104)-1),"")</f>
        <v>IT-002</v>
      </c>
      <c r="H107" s="81" t="str">
        <f t="array" aca="1" ref="H107" ca="1">IFERROR(INDEX('⚙️ Alert Data'!$H$2:$H$2001,SMALL(IF('⚙️ Alert Data'!$A$2:$A$2001&lt;&gt;"",ROW('⚙️ Alert Data'!$A$2:$A$2001)),104)-1),"")</f>
        <v>GDPR Awareness</v>
      </c>
      <c r="I107" s="80" t="str">
        <f t="array" aca="1" ref="I107" ca="1">IFERROR(INDEX('⚙️ Alert Data'!$I$2:$I$2001,SMALL(IF('⚙️ Alert Data'!$A$2:$A$2001&lt;&gt;"",ROW('⚙️ Alert Data'!$A$2:$A$2001)),104)-1),"")</f>
        <v>31/05/2025</v>
      </c>
      <c r="J107" s="80" t="str">
        <f t="array" aca="1" ref="J107" ca="1">IFERROR(INDEX('⚙️ Alert Data'!$J$2:$J$2001,SMALL(IF('⚙️ Alert Data'!$A$2:$A$2001&lt;&gt;"",ROW('⚙️ Alert Data'!$A$2:$A$2001)),104)-1),"")</f>
        <v>31/05/2026</v>
      </c>
      <c r="K107" s="80" t="str">
        <f t="array" aca="1" ref="K107" ca="1">IFERROR(INDEX('⚙️ Alert Data'!$K$2:$K$2001,SMALL(IF('⚙️ Alert Data'!$A$2:$A$2001&lt;&gt;"",ROW('⚙️ Alert Data'!$A$2:$A$2001)),104)-1),"")</f>
        <v>EXPIRED</v>
      </c>
      <c r="L107" s="81" t="str">
        <f t="array" aca="1" ref="L107" ca="1">IFERROR(INDEX('⚙️ Alert Data'!$L$2:$L$2001,SMALL(IF('⚙️ Alert Data'!$A$2:$A$2001&lt;&gt;"",ROW('⚙️ Alert Data'!$A$2:$A$2001)),104)-1),"")</f>
        <v>Overdue by 79 days</v>
      </c>
      <c r="M107" s="80" t="str">
        <f t="array" aca="1" ref="M107" ca="1">IFERROR(INDEX('⚙️ Alert Data'!$M$2:$M$2001,SMALL(IF('⚙️ Alert Data'!$A$2:$A$2001&lt;&gt;"",ROW('⚙️ Alert Data'!$A$2:$A$2001)),104)-1),"")</f>
        <v>R. O'Brien</v>
      </c>
    </row>
    <row r="108" spans="1:13" ht="15.75" customHeight="1" x14ac:dyDescent="0.2">
      <c r="A108" s="80" t="str">
        <f t="array" aca="1" ref="A108" ca="1">IFERROR(INDEX('⚙️ Alert Data'!$A$2:$A$2001,SMALL(IF('⚙️ Alert Data'!$A$2:$A$2001&lt;&gt;"",ROW('⚙️ Alert Data'!$A$2:$A$2001)),105)-1),"")</f>
        <v>W1039</v>
      </c>
      <c r="B108" s="81" t="str">
        <f t="array" aca="1" ref="B108" ca="1">IFERROR(INDEX('⚙️ Alert Data'!$B$2:$B$2001,SMALL(IF('⚙️ Alert Data'!$A$2:$A$2001&lt;&gt;"",ROW('⚙️ Alert Data'!$A$2:$A$2001)),105)-1),"")</f>
        <v>Harris</v>
      </c>
      <c r="C108" s="81" t="str">
        <f t="array" aca="1" ref="C108" ca="1">IFERROR(INDEX('⚙️ Alert Data'!$C$2:$C$2001,SMALL(IF('⚙️ Alert Data'!$A$2:$A$2001&lt;&gt;"",ROW('⚙️ Alert Data'!$A$2:$A$2001)),105)-1),"")</f>
        <v>Zara</v>
      </c>
      <c r="D108" s="80" t="str">
        <f t="array" aca="1" ref="D108" ca="1">IFERROR(INDEX('⚙️ Alert Data'!$D$2:$D$2001,SMALL(IF('⚙️ Alert Data'!$A$2:$A$2001&lt;&gt;"",ROW('⚙️ Alert Data'!$A$2:$A$2001)),105)-1),"")</f>
        <v>Subcontractor</v>
      </c>
      <c r="E108" s="81" t="str">
        <f t="array" aca="1" ref="E108" ca="1">IFERROR(INDEX('⚙️ Alert Data'!$E$2:$E$2001,SMALL(IF('⚙️ Alert Data'!$A$2:$A$2001&lt;&gt;"",ROW('⚙️ Alert Data'!$A$2:$A$2001)),105)-1),"")</f>
        <v>Meter Operator</v>
      </c>
      <c r="F108" s="81" t="str">
        <f t="array" aca="1" ref="F108" ca="1">IFERROR(INDEX('⚙️ Alert Data'!$F$2:$F$2001,SMALL(IF('⚙️ Alert Data'!$A$2:$A$2001&lt;&gt;"",ROW('⚙️ Alert Data'!$A$2:$A$2001)),105)-1),"")</f>
        <v>Water Services</v>
      </c>
      <c r="G108" s="80" t="str">
        <f t="array" aca="1" ref="G108" ca="1">IFERROR(INDEX('⚙️ Alert Data'!$G$2:$G$2001,SMALL(IF('⚙️ Alert Data'!$A$2:$A$2001&lt;&gt;"",ROW('⚙️ Alert Data'!$A$2:$A$2001)),105)-1),"")</f>
        <v>HS-004</v>
      </c>
      <c r="H108" s="81" t="str">
        <f t="array" aca="1" ref="H108" ca="1">IFERROR(INDEX('⚙️ Alert Data'!$H$2:$H$2001,SMALL(IF('⚙️ Alert Data'!$A$2:$A$2001&lt;&gt;"",ROW('⚙️ Alert Data'!$A$2:$A$2001)),105)-1),"")</f>
        <v>Manual Handling</v>
      </c>
      <c r="I108" s="80" t="str">
        <f t="array" aca="1" ref="I108" ca="1">IFERROR(INDEX('⚙️ Alert Data'!$I$2:$I$2001,SMALL(IF('⚙️ Alert Data'!$A$2:$A$2001&lt;&gt;"",ROW('⚙️ Alert Data'!$A$2:$A$2001)),105)-1),"")</f>
        <v>16/01/2025</v>
      </c>
      <c r="J108" s="80" t="str">
        <f t="array" aca="1" ref="J108" ca="1">IFERROR(INDEX('⚙️ Alert Data'!$J$2:$J$2001,SMALL(IF('⚙️ Alert Data'!$A$2:$A$2001&lt;&gt;"",ROW('⚙️ Alert Data'!$A$2:$A$2001)),105)-1),"")</f>
        <v>16/01/2026</v>
      </c>
      <c r="K108" s="80" t="str">
        <f t="array" aca="1" ref="K108" ca="1">IFERROR(INDEX('⚙️ Alert Data'!$K$2:$K$2001,SMALL(IF('⚙️ Alert Data'!$A$2:$A$2001&lt;&gt;"",ROW('⚙️ Alert Data'!$A$2:$A$2001)),105)-1),"")</f>
        <v>EXPIRED</v>
      </c>
      <c r="L108" s="81" t="str">
        <f t="array" aca="1" ref="L108" ca="1">IFERROR(INDEX('⚙️ Alert Data'!$L$2:$L$2001,SMALL(IF('⚙️ Alert Data'!$A$2:$A$2001&lt;&gt;"",ROW('⚙️ Alert Data'!$A$2:$A$2001)),105)-1),"")</f>
        <v>Overdue by 214 days</v>
      </c>
      <c r="M108" s="80" t="str">
        <f t="array" aca="1" ref="M108" ca="1">IFERROR(INDEX('⚙️ Alert Data'!$M$2:$M$2001,SMALL(IF('⚙️ Alert Data'!$A$2:$A$2001&lt;&gt;"",ROW('⚙️ Alert Data'!$A$2:$A$2001)),105)-1),"")</f>
        <v>S. Patel</v>
      </c>
    </row>
    <row r="109" spans="1:13" ht="15.75" customHeight="1" x14ac:dyDescent="0.2">
      <c r="A109" s="80" t="str">
        <f t="array" aca="1" ref="A109" ca="1">IFERROR(INDEX('⚙️ Alert Data'!$A$2:$A$2001,SMALL(IF('⚙️ Alert Data'!$A$2:$A$2001&lt;&gt;"",ROW('⚙️ Alert Data'!$A$2:$A$2001)),106)-1),"")</f>
        <v>W1039</v>
      </c>
      <c r="B109" s="81" t="str">
        <f t="array" aca="1" ref="B109" ca="1">IFERROR(INDEX('⚙️ Alert Data'!$B$2:$B$2001,SMALL(IF('⚙️ Alert Data'!$A$2:$A$2001&lt;&gt;"",ROW('⚙️ Alert Data'!$A$2:$A$2001)),106)-1),"")</f>
        <v>Harris</v>
      </c>
      <c r="C109" s="81" t="str">
        <f t="array" aca="1" ref="C109" ca="1">IFERROR(INDEX('⚙️ Alert Data'!$C$2:$C$2001,SMALL(IF('⚙️ Alert Data'!$A$2:$A$2001&lt;&gt;"",ROW('⚙️ Alert Data'!$A$2:$A$2001)),106)-1),"")</f>
        <v>Zara</v>
      </c>
      <c r="D109" s="80" t="str">
        <f t="array" aca="1" ref="D109" ca="1">IFERROR(INDEX('⚙️ Alert Data'!$D$2:$D$2001,SMALL(IF('⚙️ Alert Data'!$A$2:$A$2001&lt;&gt;"",ROW('⚙️ Alert Data'!$A$2:$A$2001)),106)-1),"")</f>
        <v>Subcontractor</v>
      </c>
      <c r="E109" s="81" t="str">
        <f t="array" aca="1" ref="E109" ca="1">IFERROR(INDEX('⚙️ Alert Data'!$E$2:$E$2001,SMALL(IF('⚙️ Alert Data'!$A$2:$A$2001&lt;&gt;"",ROW('⚙️ Alert Data'!$A$2:$A$2001)),106)-1),"")</f>
        <v>Meter Operator</v>
      </c>
      <c r="F109" s="81" t="str">
        <f t="array" aca="1" ref="F109" ca="1">IFERROR(INDEX('⚙️ Alert Data'!$F$2:$F$2001,SMALL(IF('⚙️ Alert Data'!$A$2:$A$2001&lt;&gt;"",ROW('⚙️ Alert Data'!$A$2:$A$2001)),106)-1),"")</f>
        <v>Water Services</v>
      </c>
      <c r="G109" s="80" t="str">
        <f t="array" aca="1" ref="G109" ca="1">IFERROR(INDEX('⚙️ Alert Data'!$G$2:$G$2001,SMALL(IF('⚙️ Alert Data'!$A$2:$A$2001&lt;&gt;"",ROW('⚙️ Alert Data'!$A$2:$A$2001)),106)-1),"")</f>
        <v>HS-005</v>
      </c>
      <c r="H109" s="81" t="str">
        <f t="array" aca="1" ref="H109" ca="1">IFERROR(INDEX('⚙️ Alert Data'!$H$2:$H$2001,SMALL(IF('⚙️ Alert Data'!$A$2:$A$2001&lt;&gt;"",ROW('⚙️ Alert Data'!$A$2:$A$2001)),106)-1),"")</f>
        <v>First Aid (FAW)</v>
      </c>
      <c r="I109" s="80" t="str">
        <f t="array" aca="1" ref="I109" ca="1">IFERROR(INDEX('⚙️ Alert Data'!$I$2:$I$2001,SMALL(IF('⚙️ Alert Data'!$A$2:$A$2001&lt;&gt;"",ROW('⚙️ Alert Data'!$A$2:$A$2001)),106)-1),"")</f>
        <v>14/06/2023</v>
      </c>
      <c r="J109" s="80" t="str">
        <f t="array" aca="1" ref="J109" ca="1">IFERROR(INDEX('⚙️ Alert Data'!$J$2:$J$2001,SMALL(IF('⚙️ Alert Data'!$A$2:$A$2001&lt;&gt;"",ROW('⚙️ Alert Data'!$A$2:$A$2001)),106)-1),"")</f>
        <v>13/06/2024</v>
      </c>
      <c r="K109" s="80" t="str">
        <f t="array" aca="1" ref="K109" ca="1">IFERROR(INDEX('⚙️ Alert Data'!$K$2:$K$2001,SMALL(IF('⚙️ Alert Data'!$A$2:$A$2001&lt;&gt;"",ROW('⚙️ Alert Data'!$A$2:$A$2001)),106)-1),"")</f>
        <v>EXPIRED</v>
      </c>
      <c r="L109" s="81" t="str">
        <f t="array" aca="1" ref="L109" ca="1">IFERROR(INDEX('⚙️ Alert Data'!$L$2:$L$2001,SMALL(IF('⚙️ Alert Data'!$A$2:$A$2001&lt;&gt;"",ROW('⚙️ Alert Data'!$A$2:$A$2001)),106)-1),"")</f>
        <v>Overdue by 796 days</v>
      </c>
      <c r="M109" s="80" t="str">
        <f t="array" aca="1" ref="M109" ca="1">IFERROR(INDEX('⚙️ Alert Data'!$M$2:$M$2001,SMALL(IF('⚙️ Alert Data'!$A$2:$A$2001&lt;&gt;"",ROW('⚙️ Alert Data'!$A$2:$A$2001)),106)-1),"")</f>
        <v>S. Patel</v>
      </c>
    </row>
    <row r="110" spans="1:13" ht="15.75" customHeight="1" x14ac:dyDescent="0.2">
      <c r="A110" s="80" t="str">
        <f t="array" aca="1" ref="A110" ca="1">IFERROR(INDEX('⚙️ Alert Data'!$A$2:$A$2001,SMALL(IF('⚙️ Alert Data'!$A$2:$A$2001&lt;&gt;"",ROW('⚙️ Alert Data'!$A$2:$A$2001)),107)-1),"")</f>
        <v>W1039</v>
      </c>
      <c r="B110" s="81" t="str">
        <f t="array" aca="1" ref="B110" ca="1">IFERROR(INDEX('⚙️ Alert Data'!$B$2:$B$2001,SMALL(IF('⚙️ Alert Data'!$A$2:$A$2001&lt;&gt;"",ROW('⚙️ Alert Data'!$A$2:$A$2001)),107)-1),"")</f>
        <v>Harris</v>
      </c>
      <c r="C110" s="81" t="str">
        <f t="array" aca="1" ref="C110" ca="1">IFERROR(INDEX('⚙️ Alert Data'!$C$2:$C$2001,SMALL(IF('⚙️ Alert Data'!$A$2:$A$2001&lt;&gt;"",ROW('⚙️ Alert Data'!$A$2:$A$2001)),107)-1),"")</f>
        <v>Zara</v>
      </c>
      <c r="D110" s="80" t="str">
        <f t="array" aca="1" ref="D110" ca="1">IFERROR(INDEX('⚙️ Alert Data'!$D$2:$D$2001,SMALL(IF('⚙️ Alert Data'!$A$2:$A$2001&lt;&gt;"",ROW('⚙️ Alert Data'!$A$2:$A$2001)),107)-1),"")</f>
        <v>Subcontractor</v>
      </c>
      <c r="E110" s="81" t="str">
        <f t="array" aca="1" ref="E110" ca="1">IFERROR(INDEX('⚙️ Alert Data'!$E$2:$E$2001,SMALL(IF('⚙️ Alert Data'!$A$2:$A$2001&lt;&gt;"",ROW('⚙️ Alert Data'!$A$2:$A$2001)),107)-1),"")</f>
        <v>Meter Operator</v>
      </c>
      <c r="F110" s="81" t="str">
        <f t="array" aca="1" ref="F110" ca="1">IFERROR(INDEX('⚙️ Alert Data'!$F$2:$F$2001,SMALL(IF('⚙️ Alert Data'!$A$2:$A$2001&lt;&gt;"",ROW('⚙️ Alert Data'!$A$2:$A$2001)),107)-1),"")</f>
        <v>Water Services</v>
      </c>
      <c r="G110" s="80" t="str">
        <f t="array" aca="1" ref="G110" ca="1">IFERROR(INDEX('⚙️ Alert Data'!$G$2:$G$2001,SMALL(IF('⚙️ Alert Data'!$A$2:$A$2001&lt;&gt;"",ROW('⚙️ Alert Data'!$A$2:$A$2001)),107)-1),"")</f>
        <v>IT-002</v>
      </c>
      <c r="H110" s="81" t="str">
        <f t="array" aca="1" ref="H110" ca="1">IFERROR(INDEX('⚙️ Alert Data'!$H$2:$H$2001,SMALL(IF('⚙️ Alert Data'!$A$2:$A$2001&lt;&gt;"",ROW('⚙️ Alert Data'!$A$2:$A$2001)),107)-1),"")</f>
        <v>GDPR Awareness</v>
      </c>
      <c r="I110" s="80" t="str">
        <f t="array" aca="1" ref="I110" ca="1">IFERROR(INDEX('⚙️ Alert Data'!$I$2:$I$2001,SMALL(IF('⚙️ Alert Data'!$A$2:$A$2001&lt;&gt;"",ROW('⚙️ Alert Data'!$A$2:$A$2001)),107)-1),"")</f>
        <v>25/06/2025</v>
      </c>
      <c r="J110" s="80" t="str">
        <f t="array" aca="1" ref="J110" ca="1">IFERROR(INDEX('⚙️ Alert Data'!$J$2:$J$2001,SMALL(IF('⚙️ Alert Data'!$A$2:$A$2001&lt;&gt;"",ROW('⚙️ Alert Data'!$A$2:$A$2001)),107)-1),"")</f>
        <v>25/06/2026</v>
      </c>
      <c r="K110" s="80" t="str">
        <f t="array" aca="1" ref="K110" ca="1">IFERROR(INDEX('⚙️ Alert Data'!$K$2:$K$2001,SMALL(IF('⚙️ Alert Data'!$A$2:$A$2001&lt;&gt;"",ROW('⚙️ Alert Data'!$A$2:$A$2001)),107)-1),"")</f>
        <v>EXPIRED</v>
      </c>
      <c r="L110" s="81" t="str">
        <f t="array" aca="1" ref="L110" ca="1">IFERROR(INDEX('⚙️ Alert Data'!$L$2:$L$2001,SMALL(IF('⚙️ Alert Data'!$A$2:$A$2001&lt;&gt;"",ROW('⚙️ Alert Data'!$A$2:$A$2001)),107)-1),"")</f>
        <v>Overdue by 54 days</v>
      </c>
      <c r="M110" s="80" t="str">
        <f t="array" aca="1" ref="M110" ca="1">IFERROR(INDEX('⚙️ Alert Data'!$M$2:$M$2001,SMALL(IF('⚙️ Alert Data'!$A$2:$A$2001&lt;&gt;"",ROW('⚙️ Alert Data'!$A$2:$A$2001)),107)-1),"")</f>
        <v>S. Patel</v>
      </c>
    </row>
    <row r="111" spans="1:13" ht="15.75" customHeight="1" x14ac:dyDescent="0.2">
      <c r="A111" s="80" t="str">
        <f t="array" aca="1" ref="A111" ca="1">IFERROR(INDEX('⚙️ Alert Data'!$A$2:$A$2001,SMALL(IF('⚙️ Alert Data'!$A$2:$A$2001&lt;&gt;"",ROW('⚙️ Alert Data'!$A$2:$A$2001)),108)-1),"")</f>
        <v>W1040</v>
      </c>
      <c r="B111" s="81" t="str">
        <f t="array" aca="1" ref="B111" ca="1">IFERROR(INDEX('⚙️ Alert Data'!$B$2:$B$2001,SMALL(IF('⚙️ Alert Data'!$A$2:$A$2001&lt;&gt;"",ROW('⚙️ Alert Data'!$A$2:$A$2001)),108)-1),"")</f>
        <v>Johnson</v>
      </c>
      <c r="C111" s="81" t="str">
        <f t="array" aca="1" ref="C111" ca="1">IFERROR(INDEX('⚙️ Alert Data'!$C$2:$C$2001,SMALL(IF('⚙️ Alert Data'!$A$2:$A$2001&lt;&gt;"",ROW('⚙️ Alert Data'!$A$2:$A$2001)),108)-1),"")</f>
        <v>Diane</v>
      </c>
      <c r="D111" s="80" t="str">
        <f t="array" aca="1" ref="D111" ca="1">IFERROR(INDEX('⚙️ Alert Data'!$D$2:$D$2001,SMALL(IF('⚙️ Alert Data'!$A$2:$A$2001&lt;&gt;"",ROW('⚙️ Alert Data'!$A$2:$A$2001)),108)-1),"")</f>
        <v>Employee</v>
      </c>
      <c r="E111" s="81" t="str">
        <f t="array" aca="1" ref="E111" ca="1">IFERROR(INDEX('⚙️ Alert Data'!$E$2:$E$2001,SMALL(IF('⚙️ Alert Data'!$A$2:$A$2001&lt;&gt;"",ROW('⚙️ Alert Data'!$A$2:$A$2001)),108)-1),"")</f>
        <v>Electrical Inspector</v>
      </c>
      <c r="F111" s="81" t="str">
        <f t="array" aca="1" ref="F111" ca="1">IFERROR(INDEX('⚙️ Alert Data'!$F$2:$F$2001,SMALL(IF('⚙️ Alert Data'!$A$2:$A$2001&lt;&gt;"",ROW('⚙️ Alert Data'!$A$2:$A$2001)),108)-1),"")</f>
        <v>Electrical</v>
      </c>
      <c r="G111" s="80" t="str">
        <f t="array" aca="1" ref="G111" ca="1">IFERROR(INDEX('⚙️ Alert Data'!$G$2:$G$2001,SMALL(IF('⚙️ Alert Data'!$A$2:$A$2001&lt;&gt;"",ROW('⚙️ Alert Data'!$A$2:$A$2001)),108)-1),"")</f>
        <v>HS-002</v>
      </c>
      <c r="H111" s="81" t="str">
        <f t="array" aca="1" ref="H111" ca="1">IFERROR(INDEX('⚙️ Alert Data'!$H$2:$H$2001,SMALL(IF('⚙️ Alert Data'!$A$2:$A$2001&lt;&gt;"",ROW('⚙️ Alert Data'!$A$2:$A$2001)),108)-1),"")</f>
        <v>Working at Height</v>
      </c>
      <c r="I111" s="80" t="str">
        <f t="array" aca="1" ref="I111" ca="1">IFERROR(INDEX('⚙️ Alert Data'!$I$2:$I$2001,SMALL(IF('⚙️ Alert Data'!$A$2:$A$2001&lt;&gt;"",ROW('⚙️ Alert Data'!$A$2:$A$2001)),108)-1),"")</f>
        <v>20/08/2025</v>
      </c>
      <c r="J111" s="80" t="str">
        <f t="array" aca="1" ref="J111" ca="1">IFERROR(INDEX('⚙️ Alert Data'!$J$2:$J$2001,SMALL(IF('⚙️ Alert Data'!$A$2:$A$2001&lt;&gt;"",ROW('⚙️ Alert Data'!$A$2:$A$2001)),108)-1),"")</f>
        <v>20/08/2026</v>
      </c>
      <c r="K111" s="80" t="str">
        <f t="array" aca="1" ref="K111" ca="1">IFERROR(INDEX('⚙️ Alert Data'!$K$2:$K$2001,SMALL(IF('⚙️ Alert Data'!$A$2:$A$2001&lt;&gt;"",ROW('⚙️ Alert Data'!$A$2:$A$2001)),108)-1),"")</f>
        <v>EXPIRING</v>
      </c>
      <c r="L111" s="81" t="str">
        <f t="array" aca="1" ref="L111" ca="1">IFERROR(INDEX('⚙️ Alert Data'!$L$2:$L$2001,SMALL(IF('⚙️ Alert Data'!$A$2:$A$2001&lt;&gt;"",ROW('⚙️ Alert Data'!$A$2:$A$2001)),108)-1),"")</f>
        <v>Expires in 2 days</v>
      </c>
      <c r="M111" s="80" t="str">
        <f t="array" aca="1" ref="M111" ca="1">IFERROR(INDEX('⚙️ Alert Data'!$M$2:$M$2001,SMALL(IF('⚙️ Alert Data'!$A$2:$A$2001&lt;&gt;"",ROW('⚙️ Alert Data'!$A$2:$A$2001)),108)-1),"")</f>
        <v>L. Nakamura</v>
      </c>
    </row>
    <row r="112" spans="1:13" ht="15.75" customHeight="1" x14ac:dyDescent="0.2">
      <c r="A112" s="80" t="str">
        <f t="array" aca="1" ref="A112" ca="1">IFERROR(INDEX('⚙️ Alert Data'!$A$2:$A$2001,SMALL(IF('⚙️ Alert Data'!$A$2:$A$2001&lt;&gt;"",ROW('⚙️ Alert Data'!$A$2:$A$2001)),109)-1),"")</f>
        <v>W1040</v>
      </c>
      <c r="B112" s="81" t="str">
        <f t="array" aca="1" ref="B112" ca="1">IFERROR(INDEX('⚙️ Alert Data'!$B$2:$B$2001,SMALL(IF('⚙️ Alert Data'!$A$2:$A$2001&lt;&gt;"",ROW('⚙️ Alert Data'!$A$2:$A$2001)),109)-1),"")</f>
        <v>Johnson</v>
      </c>
      <c r="C112" s="81" t="str">
        <f t="array" aca="1" ref="C112" ca="1">IFERROR(INDEX('⚙️ Alert Data'!$C$2:$C$2001,SMALL(IF('⚙️ Alert Data'!$A$2:$A$2001&lt;&gt;"",ROW('⚙️ Alert Data'!$A$2:$A$2001)),109)-1),"")</f>
        <v>Diane</v>
      </c>
      <c r="D112" s="80" t="str">
        <f t="array" aca="1" ref="D112" ca="1">IFERROR(INDEX('⚙️ Alert Data'!$D$2:$D$2001,SMALL(IF('⚙️ Alert Data'!$A$2:$A$2001&lt;&gt;"",ROW('⚙️ Alert Data'!$A$2:$A$2001)),109)-1),"")</f>
        <v>Employee</v>
      </c>
      <c r="E112" s="81" t="str">
        <f t="array" aca="1" ref="E112" ca="1">IFERROR(INDEX('⚙️ Alert Data'!$E$2:$E$2001,SMALL(IF('⚙️ Alert Data'!$A$2:$A$2001&lt;&gt;"",ROW('⚙️ Alert Data'!$A$2:$A$2001)),109)-1),"")</f>
        <v>Electrical Inspector</v>
      </c>
      <c r="F112" s="81" t="str">
        <f t="array" aca="1" ref="F112" ca="1">IFERROR(INDEX('⚙️ Alert Data'!$F$2:$F$2001,SMALL(IF('⚙️ Alert Data'!$A$2:$A$2001&lt;&gt;"",ROW('⚙️ Alert Data'!$A$2:$A$2001)),109)-1),"")</f>
        <v>Electrical</v>
      </c>
      <c r="G112" s="80" t="str">
        <f t="array" aca="1" ref="G112" ca="1">IFERROR(INDEX('⚙️ Alert Data'!$G$2:$G$2001,SMALL(IF('⚙️ Alert Data'!$A$2:$A$2001&lt;&gt;"",ROW('⚙️ Alert Data'!$A$2:$A$2001)),109)-1),"")</f>
        <v>HS-004</v>
      </c>
      <c r="H112" s="81" t="str">
        <f t="array" aca="1" ref="H112" ca="1">IFERROR(INDEX('⚙️ Alert Data'!$H$2:$H$2001,SMALL(IF('⚙️ Alert Data'!$A$2:$A$2001&lt;&gt;"",ROW('⚙️ Alert Data'!$A$2:$A$2001)),109)-1),"")</f>
        <v>Manual Handling</v>
      </c>
      <c r="I112" s="80" t="str">
        <f t="array" aca="1" ref="I112" ca="1">IFERROR(INDEX('⚙️ Alert Data'!$I$2:$I$2001,SMALL(IF('⚙️ Alert Data'!$A$2:$A$2001&lt;&gt;"",ROW('⚙️ Alert Data'!$A$2:$A$2001)),109)-1),"")</f>
        <v>25/09/2024</v>
      </c>
      <c r="J112" s="80" t="str">
        <f t="array" aca="1" ref="J112" ca="1">IFERROR(INDEX('⚙️ Alert Data'!$J$2:$J$2001,SMALL(IF('⚙️ Alert Data'!$A$2:$A$2001&lt;&gt;"",ROW('⚙️ Alert Data'!$A$2:$A$2001)),109)-1),"")</f>
        <v>25/09/2025</v>
      </c>
      <c r="K112" s="80" t="str">
        <f t="array" aca="1" ref="K112" ca="1">IFERROR(INDEX('⚙️ Alert Data'!$K$2:$K$2001,SMALL(IF('⚙️ Alert Data'!$A$2:$A$2001&lt;&gt;"",ROW('⚙️ Alert Data'!$A$2:$A$2001)),109)-1),"")</f>
        <v>EXPIRED</v>
      </c>
      <c r="L112" s="81" t="str">
        <f t="array" aca="1" ref="L112" ca="1">IFERROR(INDEX('⚙️ Alert Data'!$L$2:$L$2001,SMALL(IF('⚙️ Alert Data'!$A$2:$A$2001&lt;&gt;"",ROW('⚙️ Alert Data'!$A$2:$A$2001)),109)-1),"")</f>
        <v>Overdue by 327 days</v>
      </c>
      <c r="M112" s="80" t="str">
        <f t="array" aca="1" ref="M112" ca="1">IFERROR(INDEX('⚙️ Alert Data'!$M$2:$M$2001,SMALL(IF('⚙️ Alert Data'!$A$2:$A$2001&lt;&gt;"",ROW('⚙️ Alert Data'!$A$2:$A$2001)),109)-1),"")</f>
        <v>L. Nakamura</v>
      </c>
    </row>
    <row r="113" spans="1:13" ht="15.75" customHeight="1" x14ac:dyDescent="0.2">
      <c r="A113" s="80" t="str">
        <f t="array" aca="1" ref="A113" ca="1">IFERROR(INDEX('⚙️ Alert Data'!$A$2:$A$2001,SMALL(IF('⚙️ Alert Data'!$A$2:$A$2001&lt;&gt;"",ROW('⚙️ Alert Data'!$A$2:$A$2001)),110)-1),"")</f>
        <v>W1042</v>
      </c>
      <c r="B113" s="81" t="str">
        <f t="array" aca="1" ref="B113" ca="1">IFERROR(INDEX('⚙️ Alert Data'!$B$2:$B$2001,SMALL(IF('⚙️ Alert Data'!$A$2:$A$2001&lt;&gt;"",ROW('⚙️ Alert Data'!$A$2:$A$2001)),110)-1),"")</f>
        <v>Campbell</v>
      </c>
      <c r="C113" s="81" t="str">
        <f t="array" aca="1" ref="C113" ca="1">IFERROR(INDEX('⚙️ Alert Data'!$C$2:$C$2001,SMALL(IF('⚙️ Alert Data'!$A$2:$A$2001&lt;&gt;"",ROW('⚙️ Alert Data'!$A$2:$A$2001)),110)-1),"")</f>
        <v>Karen</v>
      </c>
      <c r="D113" s="80" t="str">
        <f t="array" aca="1" ref="D113" ca="1">IFERROR(INDEX('⚙️ Alert Data'!$D$2:$D$2001,SMALL(IF('⚙️ Alert Data'!$A$2:$A$2001&lt;&gt;"",ROW('⚙️ Alert Data'!$A$2:$A$2001)),110)-1),"")</f>
        <v>Employee</v>
      </c>
      <c r="E113" s="81" t="str">
        <f t="array" aca="1" ref="E113" ca="1">IFERROR(INDEX('⚙️ Alert Data'!$E$2:$E$2001,SMALL(IF('⚙️ Alert Data'!$A$2:$A$2001&lt;&gt;"",ROW('⚙️ Alert Data'!$A$2:$A$2001)),110)-1),"")</f>
        <v>Plant Operator</v>
      </c>
      <c r="F113" s="81" t="str">
        <f t="array" aca="1" ref="F113" ca="1">IFERROR(INDEX('⚙️ Alert Data'!$F$2:$F$2001,SMALL(IF('⚙️ Alert Data'!$A$2:$A$2001&lt;&gt;"",ROW('⚙️ Alert Data'!$A$2:$A$2001)),110)-1),"")</f>
        <v>Civil Works</v>
      </c>
      <c r="G113" s="80" t="str">
        <f t="array" aca="1" ref="G113" ca="1">IFERROR(INDEX('⚙️ Alert Data'!$G$2:$G$2001,SMALL(IF('⚙️ Alert Data'!$A$2:$A$2001&lt;&gt;"",ROW('⚙️ Alert Data'!$A$2:$A$2001)),110)-1),"")</f>
        <v>HS-001</v>
      </c>
      <c r="H113" s="81" t="str">
        <f t="array" aca="1" ref="H113" ca="1">IFERROR(INDEX('⚙️ Alert Data'!$H$2:$H$2001,SMALL(IF('⚙️ Alert Data'!$A$2:$A$2001&lt;&gt;"",ROW('⚙️ Alert Data'!$A$2:$A$2001)),110)-1),"")</f>
        <v>H&amp;S Induction</v>
      </c>
      <c r="I113" s="80" t="str">
        <f t="array" aca="1" ref="I113" ca="1">IFERROR(INDEX('⚙️ Alert Data'!$I$2:$I$2001,SMALL(IF('⚙️ Alert Data'!$A$2:$A$2001&lt;&gt;"",ROW('⚙️ Alert Data'!$A$2:$A$2001)),110)-1),"")</f>
        <v>01/06/2025</v>
      </c>
      <c r="J113" s="80" t="str">
        <f t="array" aca="1" ref="J113" ca="1">IFERROR(INDEX('⚙️ Alert Data'!$J$2:$J$2001,SMALL(IF('⚙️ Alert Data'!$A$2:$A$2001&lt;&gt;"",ROW('⚙️ Alert Data'!$A$2:$A$2001)),110)-1),"")</f>
        <v>01/06/2026</v>
      </c>
      <c r="K113" s="80" t="str">
        <f t="array" aca="1" ref="K113" ca="1">IFERROR(INDEX('⚙️ Alert Data'!$K$2:$K$2001,SMALL(IF('⚙️ Alert Data'!$A$2:$A$2001&lt;&gt;"",ROW('⚙️ Alert Data'!$A$2:$A$2001)),110)-1),"")</f>
        <v>EXPIRED</v>
      </c>
      <c r="L113" s="81" t="str">
        <f t="array" aca="1" ref="L113" ca="1">IFERROR(INDEX('⚙️ Alert Data'!$L$2:$L$2001,SMALL(IF('⚙️ Alert Data'!$A$2:$A$2001&lt;&gt;"",ROW('⚙️ Alert Data'!$A$2:$A$2001)),110)-1),"")</f>
        <v>Overdue by 78 days</v>
      </c>
      <c r="M113" s="80" t="str">
        <f t="array" aca="1" ref="M113" ca="1">IFERROR(INDEX('⚙️ Alert Data'!$M$2:$M$2001,SMALL(IF('⚙️ Alert Data'!$A$2:$A$2001&lt;&gt;"",ROW('⚙️ Alert Data'!$A$2:$A$2001)),110)-1),"")</f>
        <v>J. Henderson</v>
      </c>
    </row>
    <row r="114" spans="1:13" ht="15.75" customHeight="1" x14ac:dyDescent="0.2">
      <c r="A114" s="80" t="str">
        <f t="array" aca="1" ref="A114" ca="1">IFERROR(INDEX('⚙️ Alert Data'!$A$2:$A$2001,SMALL(IF('⚙️ Alert Data'!$A$2:$A$2001&lt;&gt;"",ROW('⚙️ Alert Data'!$A$2:$A$2001)),111)-1),"")</f>
        <v>W1042</v>
      </c>
      <c r="B114" s="81" t="str">
        <f t="array" aca="1" ref="B114" ca="1">IFERROR(INDEX('⚙️ Alert Data'!$B$2:$B$2001,SMALL(IF('⚙️ Alert Data'!$A$2:$A$2001&lt;&gt;"",ROW('⚙️ Alert Data'!$A$2:$A$2001)),111)-1),"")</f>
        <v>Campbell</v>
      </c>
      <c r="C114" s="81" t="str">
        <f t="array" aca="1" ref="C114" ca="1">IFERROR(INDEX('⚙️ Alert Data'!$C$2:$C$2001,SMALL(IF('⚙️ Alert Data'!$A$2:$A$2001&lt;&gt;"",ROW('⚙️ Alert Data'!$A$2:$A$2001)),111)-1),"")</f>
        <v>Karen</v>
      </c>
      <c r="D114" s="80" t="str">
        <f t="array" aca="1" ref="D114" ca="1">IFERROR(INDEX('⚙️ Alert Data'!$D$2:$D$2001,SMALL(IF('⚙️ Alert Data'!$A$2:$A$2001&lt;&gt;"",ROW('⚙️ Alert Data'!$A$2:$A$2001)),111)-1),"")</f>
        <v>Employee</v>
      </c>
      <c r="E114" s="81" t="str">
        <f t="array" aca="1" ref="E114" ca="1">IFERROR(INDEX('⚙️ Alert Data'!$E$2:$E$2001,SMALL(IF('⚙️ Alert Data'!$A$2:$A$2001&lt;&gt;"",ROW('⚙️ Alert Data'!$A$2:$A$2001)),111)-1),"")</f>
        <v>Plant Operator</v>
      </c>
      <c r="F114" s="81" t="str">
        <f t="array" aca="1" ref="F114" ca="1">IFERROR(INDEX('⚙️ Alert Data'!$F$2:$F$2001,SMALL(IF('⚙️ Alert Data'!$A$2:$A$2001&lt;&gt;"",ROW('⚙️ Alert Data'!$A$2:$A$2001)),111)-1),"")</f>
        <v>Civil Works</v>
      </c>
      <c r="G114" s="80" t="str">
        <f t="array" aca="1" ref="G114" ca="1">IFERROR(INDEX('⚙️ Alert Data'!$G$2:$G$2001,SMALL(IF('⚙️ Alert Data'!$A$2:$A$2001&lt;&gt;"",ROW('⚙️ Alert Data'!$A$2:$A$2001)),111)-1),"")</f>
        <v>HS-002</v>
      </c>
      <c r="H114" s="81" t="str">
        <f t="array" aca="1" ref="H114" ca="1">IFERROR(INDEX('⚙️ Alert Data'!$H$2:$H$2001,SMALL(IF('⚙️ Alert Data'!$A$2:$A$2001&lt;&gt;"",ROW('⚙️ Alert Data'!$A$2:$A$2001)),111)-1),"")</f>
        <v>Working at Height</v>
      </c>
      <c r="I114" s="80" t="str">
        <f t="array" aca="1" ref="I114" ca="1">IFERROR(INDEX('⚙️ Alert Data'!$I$2:$I$2001,SMALL(IF('⚙️ Alert Data'!$A$2:$A$2001&lt;&gt;"",ROW('⚙️ Alert Data'!$A$2:$A$2001)),111)-1),"")</f>
        <v>23/06/2023</v>
      </c>
      <c r="J114" s="80" t="str">
        <f t="array" aca="1" ref="J114" ca="1">IFERROR(INDEX('⚙️ Alert Data'!$J$2:$J$2001,SMALL(IF('⚙️ Alert Data'!$A$2:$A$2001&lt;&gt;"",ROW('⚙️ Alert Data'!$A$2:$A$2001)),111)-1),"")</f>
        <v>22/06/2024</v>
      </c>
      <c r="K114" s="80" t="str">
        <f t="array" aca="1" ref="K114" ca="1">IFERROR(INDEX('⚙️ Alert Data'!$K$2:$K$2001,SMALL(IF('⚙️ Alert Data'!$A$2:$A$2001&lt;&gt;"",ROW('⚙️ Alert Data'!$A$2:$A$2001)),111)-1),"")</f>
        <v>EXPIRED</v>
      </c>
      <c r="L114" s="81" t="str">
        <f t="array" aca="1" ref="L114" ca="1">IFERROR(INDEX('⚙️ Alert Data'!$L$2:$L$2001,SMALL(IF('⚙️ Alert Data'!$A$2:$A$2001&lt;&gt;"",ROW('⚙️ Alert Data'!$A$2:$A$2001)),111)-1),"")</f>
        <v>Overdue by 787 days</v>
      </c>
      <c r="M114" s="80" t="str">
        <f t="array" aca="1" ref="M114" ca="1">IFERROR(INDEX('⚙️ Alert Data'!$M$2:$M$2001,SMALL(IF('⚙️ Alert Data'!$A$2:$A$2001&lt;&gt;"",ROW('⚙️ Alert Data'!$A$2:$A$2001)),111)-1),"")</f>
        <v>J. Henderson</v>
      </c>
    </row>
    <row r="115" spans="1:13" ht="15.75" customHeight="1" x14ac:dyDescent="0.2">
      <c r="A115" s="80" t="str">
        <f t="array" aca="1" ref="A115" ca="1">IFERROR(INDEX('⚙️ Alert Data'!$A$2:$A$2001,SMALL(IF('⚙️ Alert Data'!$A$2:$A$2001&lt;&gt;"",ROW('⚙️ Alert Data'!$A$2:$A$2001)),112)-1),"")</f>
        <v>W1042</v>
      </c>
      <c r="B115" s="81" t="str">
        <f t="array" aca="1" ref="B115" ca="1">IFERROR(INDEX('⚙️ Alert Data'!$B$2:$B$2001,SMALL(IF('⚙️ Alert Data'!$A$2:$A$2001&lt;&gt;"",ROW('⚙️ Alert Data'!$A$2:$A$2001)),112)-1),"")</f>
        <v>Campbell</v>
      </c>
      <c r="C115" s="81" t="str">
        <f t="array" aca="1" ref="C115" ca="1">IFERROR(INDEX('⚙️ Alert Data'!$C$2:$C$2001,SMALL(IF('⚙️ Alert Data'!$A$2:$A$2001&lt;&gt;"",ROW('⚙️ Alert Data'!$A$2:$A$2001)),112)-1),"")</f>
        <v>Karen</v>
      </c>
      <c r="D115" s="80" t="str">
        <f t="array" aca="1" ref="D115" ca="1">IFERROR(INDEX('⚙️ Alert Data'!$D$2:$D$2001,SMALL(IF('⚙️ Alert Data'!$A$2:$A$2001&lt;&gt;"",ROW('⚙️ Alert Data'!$A$2:$A$2001)),112)-1),"")</f>
        <v>Employee</v>
      </c>
      <c r="E115" s="81" t="str">
        <f t="array" aca="1" ref="E115" ca="1">IFERROR(INDEX('⚙️ Alert Data'!$E$2:$E$2001,SMALL(IF('⚙️ Alert Data'!$A$2:$A$2001&lt;&gt;"",ROW('⚙️ Alert Data'!$A$2:$A$2001)),112)-1),"")</f>
        <v>Plant Operator</v>
      </c>
      <c r="F115" s="81" t="str">
        <f t="array" aca="1" ref="F115" ca="1">IFERROR(INDEX('⚙️ Alert Data'!$F$2:$F$2001,SMALL(IF('⚙️ Alert Data'!$A$2:$A$2001&lt;&gt;"",ROW('⚙️ Alert Data'!$A$2:$A$2001)),112)-1),"")</f>
        <v>Civil Works</v>
      </c>
      <c r="G115" s="80" t="str">
        <f t="array" aca="1" ref="G115" ca="1">IFERROR(INDEX('⚙️ Alert Data'!$G$2:$G$2001,SMALL(IF('⚙️ Alert Data'!$A$2:$A$2001&lt;&gt;"",ROW('⚙️ Alert Data'!$A$2:$A$2001)),112)-1),"")</f>
        <v>HS-004</v>
      </c>
      <c r="H115" s="81" t="str">
        <f t="array" aca="1" ref="H115" ca="1">IFERROR(INDEX('⚙️ Alert Data'!$H$2:$H$2001,SMALL(IF('⚙️ Alert Data'!$A$2:$A$2001&lt;&gt;"",ROW('⚙️ Alert Data'!$A$2:$A$2001)),112)-1),"")</f>
        <v>Manual Handling</v>
      </c>
      <c r="I115" s="80" t="str">
        <f t="array" aca="1" ref="I115" ca="1">IFERROR(INDEX('⚙️ Alert Data'!$I$2:$I$2001,SMALL(IF('⚙️ Alert Data'!$A$2:$A$2001&lt;&gt;"",ROW('⚙️ Alert Data'!$A$2:$A$2001)),112)-1),"")</f>
        <v>26/08/2025</v>
      </c>
      <c r="J115" s="80" t="str">
        <f t="array" aca="1" ref="J115" ca="1">IFERROR(INDEX('⚙️ Alert Data'!$J$2:$J$2001,SMALL(IF('⚙️ Alert Data'!$A$2:$A$2001&lt;&gt;"",ROW('⚙️ Alert Data'!$A$2:$A$2001)),112)-1),"")</f>
        <v>26/08/2026</v>
      </c>
      <c r="K115" s="80" t="str">
        <f t="array" aca="1" ref="K115" ca="1">IFERROR(INDEX('⚙️ Alert Data'!$K$2:$K$2001,SMALL(IF('⚙️ Alert Data'!$A$2:$A$2001&lt;&gt;"",ROW('⚙️ Alert Data'!$A$2:$A$2001)),112)-1),"")</f>
        <v>EXPIRING</v>
      </c>
      <c r="L115" s="81" t="str">
        <f t="array" aca="1" ref="L115" ca="1">IFERROR(INDEX('⚙️ Alert Data'!$L$2:$L$2001,SMALL(IF('⚙️ Alert Data'!$A$2:$A$2001&lt;&gt;"",ROW('⚙️ Alert Data'!$A$2:$A$2001)),112)-1),"")</f>
        <v>Expires in 8 days</v>
      </c>
      <c r="M115" s="80" t="str">
        <f t="array" aca="1" ref="M115" ca="1">IFERROR(INDEX('⚙️ Alert Data'!$M$2:$M$2001,SMALL(IF('⚙️ Alert Data'!$A$2:$A$2001&lt;&gt;"",ROW('⚙️ Alert Data'!$A$2:$A$2001)),112)-1),"")</f>
        <v>J. Henderson</v>
      </c>
    </row>
    <row r="116" spans="1:13" ht="15.75" customHeight="1" x14ac:dyDescent="0.2">
      <c r="A116" s="80" t="str">
        <f t="array" aca="1" ref="A116" ca="1">IFERROR(INDEX('⚙️ Alert Data'!$A$2:$A$2001,SMALL(IF('⚙️ Alert Data'!$A$2:$A$2001&lt;&gt;"",ROW('⚙️ Alert Data'!$A$2:$A$2001)),113)-1),"")</f>
        <v>W1042</v>
      </c>
      <c r="B116" s="81" t="str">
        <f t="array" aca="1" ref="B116" ca="1">IFERROR(INDEX('⚙️ Alert Data'!$B$2:$B$2001,SMALL(IF('⚙️ Alert Data'!$A$2:$A$2001&lt;&gt;"",ROW('⚙️ Alert Data'!$A$2:$A$2001)),113)-1),"")</f>
        <v>Campbell</v>
      </c>
      <c r="C116" s="81" t="str">
        <f t="array" aca="1" ref="C116" ca="1">IFERROR(INDEX('⚙️ Alert Data'!$C$2:$C$2001,SMALL(IF('⚙️ Alert Data'!$A$2:$A$2001&lt;&gt;"",ROW('⚙️ Alert Data'!$A$2:$A$2001)),113)-1),"")</f>
        <v>Karen</v>
      </c>
      <c r="D116" s="80" t="str">
        <f t="array" aca="1" ref="D116" ca="1">IFERROR(INDEX('⚙️ Alert Data'!$D$2:$D$2001,SMALL(IF('⚙️ Alert Data'!$A$2:$A$2001&lt;&gt;"",ROW('⚙️ Alert Data'!$A$2:$A$2001)),113)-1),"")</f>
        <v>Employee</v>
      </c>
      <c r="E116" s="81" t="str">
        <f t="array" aca="1" ref="E116" ca="1">IFERROR(INDEX('⚙️ Alert Data'!$E$2:$E$2001,SMALL(IF('⚙️ Alert Data'!$A$2:$A$2001&lt;&gt;"",ROW('⚙️ Alert Data'!$A$2:$A$2001)),113)-1),"")</f>
        <v>Plant Operator</v>
      </c>
      <c r="F116" s="81" t="str">
        <f t="array" aca="1" ref="F116" ca="1">IFERROR(INDEX('⚙️ Alert Data'!$F$2:$F$2001,SMALL(IF('⚙️ Alert Data'!$A$2:$A$2001&lt;&gt;"",ROW('⚙️ Alert Data'!$A$2:$A$2001)),113)-1),"")</f>
        <v>Civil Works</v>
      </c>
      <c r="G116" s="80" t="str">
        <f t="array" aca="1" ref="G116" ca="1">IFERROR(INDEX('⚙️ Alert Data'!$G$2:$G$2001,SMALL(IF('⚙️ Alert Data'!$A$2:$A$2001&lt;&gt;"",ROW('⚙️ Alert Data'!$A$2:$A$2001)),113)-1),"")</f>
        <v>IT-002</v>
      </c>
      <c r="H116" s="81" t="str">
        <f t="array" aca="1" ref="H116" ca="1">IFERROR(INDEX('⚙️ Alert Data'!$H$2:$H$2001,SMALL(IF('⚙️ Alert Data'!$A$2:$A$2001&lt;&gt;"",ROW('⚙️ Alert Data'!$A$2:$A$2001)),113)-1),"")</f>
        <v>GDPR Awareness</v>
      </c>
      <c r="I116" s="80" t="str">
        <f t="array" aca="1" ref="I116" ca="1">IFERROR(INDEX('⚙️ Alert Data'!$I$2:$I$2001,SMALL(IF('⚙️ Alert Data'!$A$2:$A$2001&lt;&gt;"",ROW('⚙️ Alert Data'!$A$2:$A$2001)),113)-1),"")</f>
        <v>17/07/2024</v>
      </c>
      <c r="J116" s="80" t="str">
        <f t="array" aca="1" ref="J116" ca="1">IFERROR(INDEX('⚙️ Alert Data'!$J$2:$J$2001,SMALL(IF('⚙️ Alert Data'!$A$2:$A$2001&lt;&gt;"",ROW('⚙️ Alert Data'!$A$2:$A$2001)),113)-1),"")</f>
        <v>17/07/2025</v>
      </c>
      <c r="K116" s="80" t="str">
        <f t="array" aca="1" ref="K116" ca="1">IFERROR(INDEX('⚙️ Alert Data'!$K$2:$K$2001,SMALL(IF('⚙️ Alert Data'!$A$2:$A$2001&lt;&gt;"",ROW('⚙️ Alert Data'!$A$2:$A$2001)),113)-1),"")</f>
        <v>EXPIRED</v>
      </c>
      <c r="L116" s="81" t="str">
        <f t="array" aca="1" ref="L116" ca="1">IFERROR(INDEX('⚙️ Alert Data'!$L$2:$L$2001,SMALL(IF('⚙️ Alert Data'!$A$2:$A$2001&lt;&gt;"",ROW('⚙️ Alert Data'!$A$2:$A$2001)),113)-1),"")</f>
        <v>Overdue by 397 days</v>
      </c>
      <c r="M116" s="80" t="str">
        <f t="array" aca="1" ref="M116" ca="1">IFERROR(INDEX('⚙️ Alert Data'!$M$2:$M$2001,SMALL(IF('⚙️ Alert Data'!$A$2:$A$2001&lt;&gt;"",ROW('⚙️ Alert Data'!$A$2:$A$2001)),113)-1),"")</f>
        <v>J. Henderson</v>
      </c>
    </row>
    <row r="117" spans="1:13" ht="15.75" customHeight="1" x14ac:dyDescent="0.2">
      <c r="A117" s="80" t="str">
        <f t="array" aca="1" ref="A117" ca="1">IFERROR(INDEX('⚙️ Alert Data'!$A$2:$A$2001,SMALL(IF('⚙️ Alert Data'!$A$2:$A$2001&lt;&gt;"",ROW('⚙️ Alert Data'!$A$2:$A$2001)),114)-1),"")</f>
        <v>W1043</v>
      </c>
      <c r="B117" s="81" t="str">
        <f t="array" aca="1" ref="B117" ca="1">IFERROR(INDEX('⚙️ Alert Data'!$B$2:$B$2001,SMALL(IF('⚙️ Alert Data'!$A$2:$A$2001&lt;&gt;"",ROW('⚙️ Alert Data'!$A$2:$A$2001)),114)-1),"")</f>
        <v>Hall</v>
      </c>
      <c r="C117" s="81" t="str">
        <f t="array" aca="1" ref="C117" ca="1">IFERROR(INDEX('⚙️ Alert Data'!$C$2:$C$2001,SMALL(IF('⚙️ Alert Data'!$A$2:$A$2001&lt;&gt;"",ROW('⚙️ Alert Data'!$A$2:$A$2001)),114)-1),"")</f>
        <v>Nadia</v>
      </c>
      <c r="D117" s="80" t="str">
        <f t="array" aca="1" ref="D117" ca="1">IFERROR(INDEX('⚙️ Alert Data'!$D$2:$D$2001,SMALL(IF('⚙️ Alert Data'!$A$2:$A$2001&lt;&gt;"",ROW('⚙️ Alert Data'!$A$2:$A$2001)),114)-1),"")</f>
        <v>Employee</v>
      </c>
      <c r="E117" s="81" t="str">
        <f t="array" aca="1" ref="E117" ca="1">IFERROR(INDEX('⚙️ Alert Data'!$E$2:$E$2001,SMALL(IF('⚙️ Alert Data'!$A$2:$A$2001&lt;&gt;"",ROW('⚙️ Alert Data'!$A$2:$A$2001)),114)-1),"")</f>
        <v>Project Coordinator</v>
      </c>
      <c r="F117" s="81" t="str">
        <f t="array" aca="1" ref="F117" ca="1">IFERROR(INDEX('⚙️ Alert Data'!$F$2:$F$2001,SMALL(IF('⚙️ Alert Data'!$A$2:$A$2001&lt;&gt;"",ROW('⚙️ Alert Data'!$A$2:$A$2001)),114)-1),"")</f>
        <v>Project Management</v>
      </c>
      <c r="G117" s="80" t="str">
        <f t="array" aca="1" ref="G117" ca="1">IFERROR(INDEX('⚙️ Alert Data'!$G$2:$G$2001,SMALL(IF('⚙️ Alert Data'!$A$2:$A$2001&lt;&gt;"",ROW('⚙️ Alert Data'!$A$2:$A$2001)),114)-1),"")</f>
        <v>HS-004</v>
      </c>
      <c r="H117" s="81" t="str">
        <f t="array" aca="1" ref="H117" ca="1">IFERROR(INDEX('⚙️ Alert Data'!$H$2:$H$2001,SMALL(IF('⚙️ Alert Data'!$A$2:$A$2001&lt;&gt;"",ROW('⚙️ Alert Data'!$A$2:$A$2001)),114)-1),"")</f>
        <v>Manual Handling</v>
      </c>
      <c r="I117" s="80" t="str">
        <f t="array" aca="1" ref="I117" ca="1">IFERROR(INDEX('⚙️ Alert Data'!$I$2:$I$2001,SMALL(IF('⚙️ Alert Data'!$A$2:$A$2001&lt;&gt;"",ROW('⚙️ Alert Data'!$A$2:$A$2001)),114)-1),"")</f>
        <v>25/12/2024</v>
      </c>
      <c r="J117" s="80" t="str">
        <f t="array" aca="1" ref="J117" ca="1">IFERROR(INDEX('⚙️ Alert Data'!$J$2:$J$2001,SMALL(IF('⚙️ Alert Data'!$A$2:$A$2001&lt;&gt;"",ROW('⚙️ Alert Data'!$A$2:$A$2001)),114)-1),"")</f>
        <v>25/12/2025</v>
      </c>
      <c r="K117" s="80" t="str">
        <f t="array" aca="1" ref="K117" ca="1">IFERROR(INDEX('⚙️ Alert Data'!$K$2:$K$2001,SMALL(IF('⚙️ Alert Data'!$A$2:$A$2001&lt;&gt;"",ROW('⚙️ Alert Data'!$A$2:$A$2001)),114)-1),"")</f>
        <v>EXPIRED</v>
      </c>
      <c r="L117" s="81" t="str">
        <f t="array" aca="1" ref="L117" ca="1">IFERROR(INDEX('⚙️ Alert Data'!$L$2:$L$2001,SMALL(IF('⚙️ Alert Data'!$A$2:$A$2001&lt;&gt;"",ROW('⚙️ Alert Data'!$A$2:$A$2001)),114)-1),"")</f>
        <v>Overdue by 236 days</v>
      </c>
      <c r="M117" s="80" t="str">
        <f t="array" aca="1" ref="M117" ca="1">IFERROR(INDEX('⚙️ Alert Data'!$M$2:$M$2001,SMALL(IF('⚙️ Alert Data'!$A$2:$A$2001&lt;&gt;"",ROW('⚙️ Alert Data'!$A$2:$A$2001)),114)-1),"")</f>
        <v>R. O'Brien</v>
      </c>
    </row>
    <row r="118" spans="1:13" ht="15.75" customHeight="1" x14ac:dyDescent="0.2">
      <c r="A118" s="80" t="str">
        <f t="array" aca="1" ref="A118" ca="1">IFERROR(INDEX('⚙️ Alert Data'!$A$2:$A$2001,SMALL(IF('⚙️ Alert Data'!$A$2:$A$2001&lt;&gt;"",ROW('⚙️ Alert Data'!$A$2:$A$2001)),115)-1),"")</f>
        <v>W1043</v>
      </c>
      <c r="B118" s="81" t="str">
        <f t="array" aca="1" ref="B118" ca="1">IFERROR(INDEX('⚙️ Alert Data'!$B$2:$B$2001,SMALL(IF('⚙️ Alert Data'!$A$2:$A$2001&lt;&gt;"",ROW('⚙️ Alert Data'!$A$2:$A$2001)),115)-1),"")</f>
        <v>Hall</v>
      </c>
      <c r="C118" s="81" t="str">
        <f t="array" aca="1" ref="C118" ca="1">IFERROR(INDEX('⚙️ Alert Data'!$C$2:$C$2001,SMALL(IF('⚙️ Alert Data'!$A$2:$A$2001&lt;&gt;"",ROW('⚙️ Alert Data'!$A$2:$A$2001)),115)-1),"")</f>
        <v>Nadia</v>
      </c>
      <c r="D118" s="80" t="str">
        <f t="array" aca="1" ref="D118" ca="1">IFERROR(INDEX('⚙️ Alert Data'!$D$2:$D$2001,SMALL(IF('⚙️ Alert Data'!$A$2:$A$2001&lt;&gt;"",ROW('⚙️ Alert Data'!$A$2:$A$2001)),115)-1),"")</f>
        <v>Employee</v>
      </c>
      <c r="E118" s="81" t="str">
        <f t="array" aca="1" ref="E118" ca="1">IFERROR(INDEX('⚙️ Alert Data'!$E$2:$E$2001,SMALL(IF('⚙️ Alert Data'!$A$2:$A$2001&lt;&gt;"",ROW('⚙️ Alert Data'!$A$2:$A$2001)),115)-1),"")</f>
        <v>Project Coordinator</v>
      </c>
      <c r="F118" s="81" t="str">
        <f t="array" aca="1" ref="F118" ca="1">IFERROR(INDEX('⚙️ Alert Data'!$F$2:$F$2001,SMALL(IF('⚙️ Alert Data'!$A$2:$A$2001&lt;&gt;"",ROW('⚙️ Alert Data'!$A$2:$A$2001)),115)-1),"")</f>
        <v>Project Management</v>
      </c>
      <c r="G118" s="80" t="str">
        <f t="array" aca="1" ref="G118" ca="1">IFERROR(INDEX('⚙️ Alert Data'!$G$2:$G$2001,SMALL(IF('⚙️ Alert Data'!$A$2:$A$2001&lt;&gt;"",ROW('⚙️ Alert Data'!$A$2:$A$2001)),115)-1),"")</f>
        <v>HS-005</v>
      </c>
      <c r="H118" s="81" t="str">
        <f t="array" aca="1" ref="H118" ca="1">IFERROR(INDEX('⚙️ Alert Data'!$H$2:$H$2001,SMALL(IF('⚙️ Alert Data'!$A$2:$A$2001&lt;&gt;"",ROW('⚙️ Alert Data'!$A$2:$A$2001)),115)-1),"")</f>
        <v>First Aid (FAW)</v>
      </c>
      <c r="I118" s="80" t="str">
        <f t="array" aca="1" ref="I118" ca="1">IFERROR(INDEX('⚙️ Alert Data'!$I$2:$I$2001,SMALL(IF('⚙️ Alert Data'!$A$2:$A$2001&lt;&gt;"",ROW('⚙️ Alert Data'!$A$2:$A$2001)),115)-1),"")</f>
        <v>21/04/2025</v>
      </c>
      <c r="J118" s="80" t="str">
        <f t="array" aca="1" ref="J118" ca="1">IFERROR(INDEX('⚙️ Alert Data'!$J$2:$J$2001,SMALL(IF('⚙️ Alert Data'!$A$2:$A$2001&lt;&gt;"",ROW('⚙️ Alert Data'!$A$2:$A$2001)),115)-1),"")</f>
        <v>21/04/2026</v>
      </c>
      <c r="K118" s="80" t="str">
        <f t="array" aca="1" ref="K118" ca="1">IFERROR(INDEX('⚙️ Alert Data'!$K$2:$K$2001,SMALL(IF('⚙️ Alert Data'!$A$2:$A$2001&lt;&gt;"",ROW('⚙️ Alert Data'!$A$2:$A$2001)),115)-1),"")</f>
        <v>EXPIRED</v>
      </c>
      <c r="L118" s="81" t="str">
        <f t="array" aca="1" ref="L118" ca="1">IFERROR(INDEX('⚙️ Alert Data'!$L$2:$L$2001,SMALL(IF('⚙️ Alert Data'!$A$2:$A$2001&lt;&gt;"",ROW('⚙️ Alert Data'!$A$2:$A$2001)),115)-1),"")</f>
        <v>Overdue by 119 days</v>
      </c>
      <c r="M118" s="80" t="str">
        <f t="array" aca="1" ref="M118" ca="1">IFERROR(INDEX('⚙️ Alert Data'!$M$2:$M$2001,SMALL(IF('⚙️ Alert Data'!$A$2:$A$2001&lt;&gt;"",ROW('⚙️ Alert Data'!$A$2:$A$2001)),115)-1),"")</f>
        <v>R. O'Brien</v>
      </c>
    </row>
    <row r="119" spans="1:13" ht="15.75" customHeight="1" x14ac:dyDescent="0.2">
      <c r="A119" s="80" t="str">
        <f t="array" aca="1" ref="A119" ca="1">IFERROR(INDEX('⚙️ Alert Data'!$A$2:$A$2001,SMALL(IF('⚙️ Alert Data'!$A$2:$A$2001&lt;&gt;"",ROW('⚙️ Alert Data'!$A$2:$A$2001)),116)-1),"")</f>
        <v>W1044</v>
      </c>
      <c r="B119" s="81" t="str">
        <f t="array" aca="1" ref="B119" ca="1">IFERROR(INDEX('⚙️ Alert Data'!$B$2:$B$2001,SMALL(IF('⚙️ Alert Data'!$A$2:$A$2001&lt;&gt;"",ROW('⚙️ Alert Data'!$A$2:$A$2001)),116)-1),"")</f>
        <v>Johnson</v>
      </c>
      <c r="C119" s="81" t="str">
        <f t="array" aca="1" ref="C119" ca="1">IFERROR(INDEX('⚙️ Alert Data'!$C$2:$C$2001,SMALL(IF('⚙️ Alert Data'!$A$2:$A$2001&lt;&gt;"",ROW('⚙️ Alert Data'!$A$2:$A$2001)),116)-1),"")</f>
        <v>Ahmed</v>
      </c>
      <c r="D119" s="80" t="str">
        <f t="array" aca="1" ref="D119" ca="1">IFERROR(INDEX('⚙️ Alert Data'!$D$2:$D$2001,SMALL(IF('⚙️ Alert Data'!$A$2:$A$2001&lt;&gt;"",ROW('⚙️ Alert Data'!$A$2:$A$2001)),116)-1),"")</f>
        <v>Employee</v>
      </c>
      <c r="E119" s="81" t="str">
        <f t="array" aca="1" ref="E119" ca="1">IFERROR(INDEX('⚙️ Alert Data'!$E$2:$E$2001,SMALL(IF('⚙️ Alert Data'!$A$2:$A$2001&lt;&gt;"",ROW('⚙️ Alert Data'!$A$2:$A$2001)),116)-1),"")</f>
        <v>Water Services Engineer</v>
      </c>
      <c r="F119" s="81" t="str">
        <f t="array" aca="1" ref="F119" ca="1">IFERROR(INDEX('⚙️ Alert Data'!$F$2:$F$2001,SMALL(IF('⚙️ Alert Data'!$A$2:$A$2001&lt;&gt;"",ROW('⚙️ Alert Data'!$A$2:$A$2001)),116)-1),"")</f>
        <v>Water Services</v>
      </c>
      <c r="G119" s="80" t="str">
        <f t="array" aca="1" ref="G119" ca="1">IFERROR(INDEX('⚙️ Alert Data'!$G$2:$G$2001,SMALL(IF('⚙️ Alert Data'!$A$2:$A$2001&lt;&gt;"",ROW('⚙️ Alert Data'!$A$2:$A$2001)),116)-1),"")</f>
        <v>HS-005</v>
      </c>
      <c r="H119" s="81" t="str">
        <f t="array" aca="1" ref="H119" ca="1">IFERROR(INDEX('⚙️ Alert Data'!$H$2:$H$2001,SMALL(IF('⚙️ Alert Data'!$A$2:$A$2001&lt;&gt;"",ROW('⚙️ Alert Data'!$A$2:$A$2001)),116)-1),"")</f>
        <v>First Aid (FAW)</v>
      </c>
      <c r="I119" s="80" t="str">
        <f t="array" aca="1" ref="I119" ca="1">IFERROR(INDEX('⚙️ Alert Data'!$I$2:$I$2001,SMALL(IF('⚙️ Alert Data'!$A$2:$A$2001&lt;&gt;"",ROW('⚙️ Alert Data'!$A$2:$A$2001)),116)-1),"")</f>
        <v>21/06/2024</v>
      </c>
      <c r="J119" s="80" t="str">
        <f t="array" aca="1" ref="J119" ca="1">IFERROR(INDEX('⚙️ Alert Data'!$J$2:$J$2001,SMALL(IF('⚙️ Alert Data'!$A$2:$A$2001&lt;&gt;"",ROW('⚙️ Alert Data'!$A$2:$A$2001)),116)-1),"")</f>
        <v>21/06/2025</v>
      </c>
      <c r="K119" s="80" t="str">
        <f t="array" aca="1" ref="K119" ca="1">IFERROR(INDEX('⚙️ Alert Data'!$K$2:$K$2001,SMALL(IF('⚙️ Alert Data'!$A$2:$A$2001&lt;&gt;"",ROW('⚙️ Alert Data'!$A$2:$A$2001)),116)-1),"")</f>
        <v>EXPIRED</v>
      </c>
      <c r="L119" s="81" t="str">
        <f t="array" aca="1" ref="L119" ca="1">IFERROR(INDEX('⚙️ Alert Data'!$L$2:$L$2001,SMALL(IF('⚙️ Alert Data'!$A$2:$A$2001&lt;&gt;"",ROW('⚙️ Alert Data'!$A$2:$A$2001)),116)-1),"")</f>
        <v>Overdue by 423 days</v>
      </c>
      <c r="M119" s="80" t="str">
        <f t="array" aca="1" ref="M119" ca="1">IFERROR(INDEX('⚙️ Alert Data'!$M$2:$M$2001,SMALL(IF('⚙️ Alert Data'!$A$2:$A$2001&lt;&gt;"",ROW('⚙️ Alert Data'!$A$2:$A$2001)),116)-1),"")</f>
        <v>T. Morrison</v>
      </c>
    </row>
    <row r="120" spans="1:13" ht="15.75" customHeight="1" x14ac:dyDescent="0.2">
      <c r="A120" s="80" t="str">
        <f t="array" aca="1" ref="A120" ca="1">IFERROR(INDEX('⚙️ Alert Data'!$A$2:$A$2001,SMALL(IF('⚙️ Alert Data'!$A$2:$A$2001&lt;&gt;"",ROW('⚙️ Alert Data'!$A$2:$A$2001)),117)-1),"")</f>
        <v>W1045</v>
      </c>
      <c r="B120" s="81" t="str">
        <f t="array" aca="1" ref="B120" ca="1">IFERROR(INDEX('⚙️ Alert Data'!$B$2:$B$2001,SMALL(IF('⚙️ Alert Data'!$A$2:$A$2001&lt;&gt;"",ROW('⚙️ Alert Data'!$A$2:$A$2001)),117)-1),"")</f>
        <v>Scott</v>
      </c>
      <c r="C120" s="81" t="str">
        <f t="array" aca="1" ref="C120" ca="1">IFERROR(INDEX('⚙️ Alert Data'!$C$2:$C$2001,SMALL(IF('⚙️ Alert Data'!$A$2:$A$2001&lt;&gt;"",ROW('⚙️ Alert Data'!$A$2:$A$2001)),117)-1),"")</f>
        <v>Daniel</v>
      </c>
      <c r="D120" s="80" t="str">
        <f t="array" aca="1" ref="D120" ca="1">IFERROR(INDEX('⚙️ Alert Data'!$D$2:$D$2001,SMALL(IF('⚙️ Alert Data'!$A$2:$A$2001&lt;&gt;"",ROW('⚙️ Alert Data'!$A$2:$A$2001)),117)-1),"")</f>
        <v>Employee</v>
      </c>
      <c r="E120" s="81" t="str">
        <f t="array" aca="1" ref="E120" ca="1">IFERROR(INDEX('⚙️ Alert Data'!$E$2:$E$2001,SMALL(IF('⚙️ Alert Data'!$A$2:$A$2001&lt;&gt;"",ROW('⚙️ Alert Data'!$A$2:$A$2001)),117)-1),"")</f>
        <v>Control Room Manager</v>
      </c>
      <c r="F120" s="81" t="str">
        <f t="array" aca="1" ref="F120" ca="1">IFERROR(INDEX('⚙️ Alert Data'!$F$2:$F$2001,SMALL(IF('⚙️ Alert Data'!$A$2:$A$2001&lt;&gt;"",ROW('⚙️ Alert Data'!$A$2:$A$2001)),117)-1),"")</f>
        <v>Control Room</v>
      </c>
      <c r="G120" s="80" t="str">
        <f t="array" aca="1" ref="G120" ca="1">IFERROR(INDEX('⚙️ Alert Data'!$G$2:$G$2001,SMALL(IF('⚙️ Alert Data'!$A$2:$A$2001&lt;&gt;"",ROW('⚙️ Alert Data'!$A$2:$A$2001)),117)-1),"")</f>
        <v>HS-001</v>
      </c>
      <c r="H120" s="81" t="str">
        <f t="array" aca="1" ref="H120" ca="1">IFERROR(INDEX('⚙️ Alert Data'!$H$2:$H$2001,SMALL(IF('⚙️ Alert Data'!$A$2:$A$2001&lt;&gt;"",ROW('⚙️ Alert Data'!$A$2:$A$2001)),117)-1),"")</f>
        <v>H&amp;S Induction</v>
      </c>
      <c r="I120" s="80" t="str">
        <f t="array" aca="1" ref="I120" ca="1">IFERROR(INDEX('⚙️ Alert Data'!$I$2:$I$2001,SMALL(IF('⚙️ Alert Data'!$A$2:$A$2001&lt;&gt;"",ROW('⚙️ Alert Data'!$A$2:$A$2001)),117)-1),"")</f>
        <v>30/06/2025</v>
      </c>
      <c r="J120" s="80" t="str">
        <f t="array" aca="1" ref="J120" ca="1">IFERROR(INDEX('⚙️ Alert Data'!$J$2:$J$2001,SMALL(IF('⚙️ Alert Data'!$A$2:$A$2001&lt;&gt;"",ROW('⚙️ Alert Data'!$A$2:$A$2001)),117)-1),"")</f>
        <v>30/06/2026</v>
      </c>
      <c r="K120" s="80" t="str">
        <f t="array" aca="1" ref="K120" ca="1">IFERROR(INDEX('⚙️ Alert Data'!$K$2:$K$2001,SMALL(IF('⚙️ Alert Data'!$A$2:$A$2001&lt;&gt;"",ROW('⚙️ Alert Data'!$A$2:$A$2001)),117)-1),"")</f>
        <v>EXPIRED</v>
      </c>
      <c r="L120" s="81" t="str">
        <f t="array" aca="1" ref="L120" ca="1">IFERROR(INDEX('⚙️ Alert Data'!$L$2:$L$2001,SMALL(IF('⚙️ Alert Data'!$A$2:$A$2001&lt;&gt;"",ROW('⚙️ Alert Data'!$A$2:$A$2001)),117)-1),"")</f>
        <v>Overdue by 49 days</v>
      </c>
      <c r="M120" s="80" t="str">
        <f t="array" aca="1" ref="M120" ca="1">IFERROR(INDEX('⚙️ Alert Data'!$M$2:$M$2001,SMALL(IF('⚙️ Alert Data'!$A$2:$A$2001&lt;&gt;"",ROW('⚙️ Alert Data'!$A$2:$A$2001)),117)-1),"")</f>
        <v>S. Patel</v>
      </c>
    </row>
    <row r="121" spans="1:13" ht="15.75" customHeight="1" x14ac:dyDescent="0.2">
      <c r="A121" s="80" t="str">
        <f t="array" aca="1" ref="A121" ca="1">IFERROR(INDEX('⚙️ Alert Data'!$A$2:$A$2001,SMALL(IF('⚙️ Alert Data'!$A$2:$A$2001&lt;&gt;"",ROW('⚙️ Alert Data'!$A$2:$A$2001)),118)-1),"")</f>
        <v>W1045</v>
      </c>
      <c r="B121" s="81" t="str">
        <f t="array" aca="1" ref="B121" ca="1">IFERROR(INDEX('⚙️ Alert Data'!$B$2:$B$2001,SMALL(IF('⚙️ Alert Data'!$A$2:$A$2001&lt;&gt;"",ROW('⚙️ Alert Data'!$A$2:$A$2001)),118)-1),"")</f>
        <v>Scott</v>
      </c>
      <c r="C121" s="81" t="str">
        <f t="array" aca="1" ref="C121" ca="1">IFERROR(INDEX('⚙️ Alert Data'!$C$2:$C$2001,SMALL(IF('⚙️ Alert Data'!$A$2:$A$2001&lt;&gt;"",ROW('⚙️ Alert Data'!$A$2:$A$2001)),118)-1),"")</f>
        <v>Daniel</v>
      </c>
      <c r="D121" s="80" t="str">
        <f t="array" aca="1" ref="D121" ca="1">IFERROR(INDEX('⚙️ Alert Data'!$D$2:$D$2001,SMALL(IF('⚙️ Alert Data'!$A$2:$A$2001&lt;&gt;"",ROW('⚙️ Alert Data'!$A$2:$A$2001)),118)-1),"")</f>
        <v>Employee</v>
      </c>
      <c r="E121" s="81" t="str">
        <f t="array" aca="1" ref="E121" ca="1">IFERROR(INDEX('⚙️ Alert Data'!$E$2:$E$2001,SMALL(IF('⚙️ Alert Data'!$A$2:$A$2001&lt;&gt;"",ROW('⚙️ Alert Data'!$A$2:$A$2001)),118)-1),"")</f>
        <v>Control Room Manager</v>
      </c>
      <c r="F121" s="81" t="str">
        <f t="array" aca="1" ref="F121" ca="1">IFERROR(INDEX('⚙️ Alert Data'!$F$2:$F$2001,SMALL(IF('⚙️ Alert Data'!$A$2:$A$2001&lt;&gt;"",ROW('⚙️ Alert Data'!$A$2:$A$2001)),118)-1),"")</f>
        <v>Control Room</v>
      </c>
      <c r="G121" s="80" t="str">
        <f t="array" aca="1" ref="G121" ca="1">IFERROR(INDEX('⚙️ Alert Data'!$G$2:$G$2001,SMALL(IF('⚙️ Alert Data'!$A$2:$A$2001&lt;&gt;"",ROW('⚙️ Alert Data'!$A$2:$A$2001)),118)-1),"")</f>
        <v>HS-004</v>
      </c>
      <c r="H121" s="81" t="str">
        <f t="array" aca="1" ref="H121" ca="1">IFERROR(INDEX('⚙️ Alert Data'!$H$2:$H$2001,SMALL(IF('⚙️ Alert Data'!$A$2:$A$2001&lt;&gt;"",ROW('⚙️ Alert Data'!$A$2:$A$2001)),118)-1),"")</f>
        <v>Manual Handling</v>
      </c>
      <c r="I121" s="80" t="str">
        <f t="array" aca="1" ref="I121" ca="1">IFERROR(INDEX('⚙️ Alert Data'!$I$2:$I$2001,SMALL(IF('⚙️ Alert Data'!$A$2:$A$2001&lt;&gt;"",ROW('⚙️ Alert Data'!$A$2:$A$2001)),118)-1),"")</f>
        <v>14/02/2025</v>
      </c>
      <c r="J121" s="80" t="str">
        <f t="array" aca="1" ref="J121" ca="1">IFERROR(INDEX('⚙️ Alert Data'!$J$2:$J$2001,SMALL(IF('⚙️ Alert Data'!$A$2:$A$2001&lt;&gt;"",ROW('⚙️ Alert Data'!$A$2:$A$2001)),118)-1),"")</f>
        <v>14/02/2026</v>
      </c>
      <c r="K121" s="80" t="str">
        <f t="array" aca="1" ref="K121" ca="1">IFERROR(INDEX('⚙️ Alert Data'!$K$2:$K$2001,SMALL(IF('⚙️ Alert Data'!$A$2:$A$2001&lt;&gt;"",ROW('⚙️ Alert Data'!$A$2:$A$2001)),118)-1),"")</f>
        <v>EXPIRED</v>
      </c>
      <c r="L121" s="81" t="str">
        <f t="array" aca="1" ref="L121" ca="1">IFERROR(INDEX('⚙️ Alert Data'!$L$2:$L$2001,SMALL(IF('⚙️ Alert Data'!$A$2:$A$2001&lt;&gt;"",ROW('⚙️ Alert Data'!$A$2:$A$2001)),118)-1),"")</f>
        <v>Overdue by 185 days</v>
      </c>
      <c r="M121" s="80" t="str">
        <f t="array" aca="1" ref="M121" ca="1">IFERROR(INDEX('⚙️ Alert Data'!$M$2:$M$2001,SMALL(IF('⚙️ Alert Data'!$A$2:$A$2001&lt;&gt;"",ROW('⚙️ Alert Data'!$A$2:$A$2001)),118)-1),"")</f>
        <v>S. Patel</v>
      </c>
    </row>
    <row r="122" spans="1:13" ht="15.75" customHeight="1" x14ac:dyDescent="0.2">
      <c r="A122" s="80" t="str">
        <f t="array" aca="1" ref="A122" ca="1">IFERROR(INDEX('⚙️ Alert Data'!$A$2:$A$2001,SMALL(IF('⚙️ Alert Data'!$A$2:$A$2001&lt;&gt;"",ROW('⚙️ Alert Data'!$A$2:$A$2001)),119)-1),"")</f>
        <v>W1045</v>
      </c>
      <c r="B122" s="81" t="str">
        <f t="array" aca="1" ref="B122" ca="1">IFERROR(INDEX('⚙️ Alert Data'!$B$2:$B$2001,SMALL(IF('⚙️ Alert Data'!$A$2:$A$2001&lt;&gt;"",ROW('⚙️ Alert Data'!$A$2:$A$2001)),119)-1),"")</f>
        <v>Scott</v>
      </c>
      <c r="C122" s="81" t="str">
        <f t="array" aca="1" ref="C122" ca="1">IFERROR(INDEX('⚙️ Alert Data'!$C$2:$C$2001,SMALL(IF('⚙️ Alert Data'!$A$2:$A$2001&lt;&gt;"",ROW('⚙️ Alert Data'!$A$2:$A$2001)),119)-1),"")</f>
        <v>Daniel</v>
      </c>
      <c r="D122" s="80" t="str">
        <f t="array" aca="1" ref="D122" ca="1">IFERROR(INDEX('⚙️ Alert Data'!$D$2:$D$2001,SMALL(IF('⚙️ Alert Data'!$A$2:$A$2001&lt;&gt;"",ROW('⚙️ Alert Data'!$A$2:$A$2001)),119)-1),"")</f>
        <v>Employee</v>
      </c>
      <c r="E122" s="81" t="str">
        <f t="array" aca="1" ref="E122" ca="1">IFERROR(INDEX('⚙️ Alert Data'!$E$2:$E$2001,SMALL(IF('⚙️ Alert Data'!$A$2:$A$2001&lt;&gt;"",ROW('⚙️ Alert Data'!$A$2:$A$2001)),119)-1),"")</f>
        <v>Control Room Manager</v>
      </c>
      <c r="F122" s="81" t="str">
        <f t="array" aca="1" ref="F122" ca="1">IFERROR(INDEX('⚙️ Alert Data'!$F$2:$F$2001,SMALL(IF('⚙️ Alert Data'!$A$2:$A$2001&lt;&gt;"",ROW('⚙️ Alert Data'!$A$2:$A$2001)),119)-1),"")</f>
        <v>Control Room</v>
      </c>
      <c r="G122" s="80" t="str">
        <f t="array" aca="1" ref="G122" ca="1">IFERROR(INDEX('⚙️ Alert Data'!$G$2:$G$2001,SMALL(IF('⚙️ Alert Data'!$A$2:$A$2001&lt;&gt;"",ROW('⚙️ Alert Data'!$A$2:$A$2001)),119)-1),"")</f>
        <v>HS-005</v>
      </c>
      <c r="H122" s="81" t="str">
        <f t="array" aca="1" ref="H122" ca="1">IFERROR(INDEX('⚙️ Alert Data'!$H$2:$H$2001,SMALL(IF('⚙️ Alert Data'!$A$2:$A$2001&lt;&gt;"",ROW('⚙️ Alert Data'!$A$2:$A$2001)),119)-1),"")</f>
        <v>First Aid (FAW)</v>
      </c>
      <c r="I122" s="80" t="str">
        <f t="array" aca="1" ref="I122" ca="1">IFERROR(INDEX('⚙️ Alert Data'!$I$2:$I$2001,SMALL(IF('⚙️ Alert Data'!$A$2:$A$2001&lt;&gt;"",ROW('⚙️ Alert Data'!$A$2:$A$2001)),119)-1),"")</f>
        <v>10/12/2024</v>
      </c>
      <c r="J122" s="80" t="str">
        <f t="array" aca="1" ref="J122" ca="1">IFERROR(INDEX('⚙️ Alert Data'!$J$2:$J$2001,SMALL(IF('⚙️ Alert Data'!$A$2:$A$2001&lt;&gt;"",ROW('⚙️ Alert Data'!$A$2:$A$2001)),119)-1),"")</f>
        <v>10/12/2025</v>
      </c>
      <c r="K122" s="80" t="str">
        <f t="array" aca="1" ref="K122" ca="1">IFERROR(INDEX('⚙️ Alert Data'!$K$2:$K$2001,SMALL(IF('⚙️ Alert Data'!$A$2:$A$2001&lt;&gt;"",ROW('⚙️ Alert Data'!$A$2:$A$2001)),119)-1),"")</f>
        <v>EXPIRED</v>
      </c>
      <c r="L122" s="81" t="str">
        <f t="array" aca="1" ref="L122" ca="1">IFERROR(INDEX('⚙️ Alert Data'!$L$2:$L$2001,SMALL(IF('⚙️ Alert Data'!$A$2:$A$2001&lt;&gt;"",ROW('⚙️ Alert Data'!$A$2:$A$2001)),119)-1),"")</f>
        <v>Overdue by 251 days</v>
      </c>
      <c r="M122" s="80" t="str">
        <f t="array" aca="1" ref="M122" ca="1">IFERROR(INDEX('⚙️ Alert Data'!$M$2:$M$2001,SMALL(IF('⚙️ Alert Data'!$A$2:$A$2001&lt;&gt;"",ROW('⚙️ Alert Data'!$A$2:$A$2001)),119)-1),"")</f>
        <v>S. Patel</v>
      </c>
    </row>
    <row r="123" spans="1:13" ht="15.75" customHeight="1" x14ac:dyDescent="0.2">
      <c r="A123" s="80" t="str">
        <f t="array" aca="1" ref="A123" ca="1">IFERROR(INDEX('⚙️ Alert Data'!$A$2:$A$2001,SMALL(IF('⚙️ Alert Data'!$A$2:$A$2001&lt;&gt;"",ROW('⚙️ Alert Data'!$A$2:$A$2001)),120)-1),"")</f>
        <v>W1045</v>
      </c>
      <c r="B123" s="81" t="str">
        <f t="array" aca="1" ref="B123" ca="1">IFERROR(INDEX('⚙️ Alert Data'!$B$2:$B$2001,SMALL(IF('⚙️ Alert Data'!$A$2:$A$2001&lt;&gt;"",ROW('⚙️ Alert Data'!$A$2:$A$2001)),120)-1),"")</f>
        <v>Scott</v>
      </c>
      <c r="C123" s="81" t="str">
        <f t="array" aca="1" ref="C123" ca="1">IFERROR(INDEX('⚙️ Alert Data'!$C$2:$C$2001,SMALL(IF('⚙️ Alert Data'!$A$2:$A$2001&lt;&gt;"",ROW('⚙️ Alert Data'!$A$2:$A$2001)),120)-1),"")</f>
        <v>Daniel</v>
      </c>
      <c r="D123" s="80" t="str">
        <f t="array" aca="1" ref="D123" ca="1">IFERROR(INDEX('⚙️ Alert Data'!$D$2:$D$2001,SMALL(IF('⚙️ Alert Data'!$A$2:$A$2001&lt;&gt;"",ROW('⚙️ Alert Data'!$A$2:$A$2001)),120)-1),"")</f>
        <v>Employee</v>
      </c>
      <c r="E123" s="81" t="str">
        <f t="array" aca="1" ref="E123" ca="1">IFERROR(INDEX('⚙️ Alert Data'!$E$2:$E$2001,SMALL(IF('⚙️ Alert Data'!$A$2:$A$2001&lt;&gt;"",ROW('⚙️ Alert Data'!$A$2:$A$2001)),120)-1),"")</f>
        <v>Control Room Manager</v>
      </c>
      <c r="F123" s="81" t="str">
        <f t="array" aca="1" ref="F123" ca="1">IFERROR(INDEX('⚙️ Alert Data'!$F$2:$F$2001,SMALL(IF('⚙️ Alert Data'!$A$2:$A$2001&lt;&gt;"",ROW('⚙️ Alert Data'!$A$2:$A$2001)),120)-1),"")</f>
        <v>Control Room</v>
      </c>
      <c r="G123" s="80" t="str">
        <f t="array" aca="1" ref="G123" ca="1">IFERROR(INDEX('⚙️ Alert Data'!$G$2:$G$2001,SMALL(IF('⚙️ Alert Data'!$A$2:$A$2001&lt;&gt;"",ROW('⚙️ Alert Data'!$A$2:$A$2001)),120)-1),"")</f>
        <v>IT-002</v>
      </c>
      <c r="H123" s="81" t="str">
        <f t="array" aca="1" ref="H123" ca="1">IFERROR(INDEX('⚙️ Alert Data'!$H$2:$H$2001,SMALL(IF('⚙️ Alert Data'!$A$2:$A$2001&lt;&gt;"",ROW('⚙️ Alert Data'!$A$2:$A$2001)),120)-1),"")</f>
        <v>GDPR Awareness</v>
      </c>
      <c r="I123" s="80" t="str">
        <f t="array" aca="1" ref="I123" ca="1">IFERROR(INDEX('⚙️ Alert Data'!$I$2:$I$2001,SMALL(IF('⚙️ Alert Data'!$A$2:$A$2001&lt;&gt;"",ROW('⚙️ Alert Data'!$A$2:$A$2001)),120)-1),"")</f>
        <v>11/09/2025</v>
      </c>
      <c r="J123" s="80" t="str">
        <f t="array" aca="1" ref="J123" ca="1">IFERROR(INDEX('⚙️ Alert Data'!$J$2:$J$2001,SMALL(IF('⚙️ Alert Data'!$A$2:$A$2001&lt;&gt;"",ROW('⚙️ Alert Data'!$A$2:$A$2001)),120)-1),"")</f>
        <v>11/09/2026</v>
      </c>
      <c r="K123" s="80" t="str">
        <f t="array" aca="1" ref="K123" ca="1">IFERROR(INDEX('⚙️ Alert Data'!$K$2:$K$2001,SMALL(IF('⚙️ Alert Data'!$A$2:$A$2001&lt;&gt;"",ROW('⚙️ Alert Data'!$A$2:$A$2001)),120)-1),"")</f>
        <v>EXPIRING</v>
      </c>
      <c r="L123" s="81" t="str">
        <f t="array" aca="1" ref="L123" ca="1">IFERROR(INDEX('⚙️ Alert Data'!$L$2:$L$2001,SMALL(IF('⚙️ Alert Data'!$A$2:$A$2001&lt;&gt;"",ROW('⚙️ Alert Data'!$A$2:$A$2001)),120)-1),"")</f>
        <v>Expires in 24 days</v>
      </c>
      <c r="M123" s="80" t="str">
        <f t="array" aca="1" ref="M123" ca="1">IFERROR(INDEX('⚙️ Alert Data'!$M$2:$M$2001,SMALL(IF('⚙️ Alert Data'!$A$2:$A$2001&lt;&gt;"",ROW('⚙️ Alert Data'!$A$2:$A$2001)),120)-1),"")</f>
        <v>S. Patel</v>
      </c>
    </row>
    <row r="124" spans="1:13" ht="15.75" customHeight="1" x14ac:dyDescent="0.2">
      <c r="A124" s="80" t="str">
        <f t="array" aca="1" ref="A124" ca="1">IFERROR(INDEX('⚙️ Alert Data'!$A$2:$A$2001,SMALL(IF('⚙️ Alert Data'!$A$2:$A$2001&lt;&gt;"",ROW('⚙️ Alert Data'!$A$2:$A$2001)),121)-1),"")</f>
        <v>W1046</v>
      </c>
      <c r="B124" s="81" t="str">
        <f t="array" aca="1" ref="B124" ca="1">IFERROR(INDEX('⚙️ Alert Data'!$B$2:$B$2001,SMALL(IF('⚙️ Alert Data'!$A$2:$A$2001&lt;&gt;"",ROW('⚙️ Alert Data'!$A$2:$A$2001)),121)-1),"")</f>
        <v>Martin</v>
      </c>
      <c r="C124" s="81" t="str">
        <f t="array" aca="1" ref="C124" ca="1">IFERROR(INDEX('⚙️ Alert Data'!$C$2:$C$2001,SMALL(IF('⚙️ Alert Data'!$A$2:$A$2001&lt;&gt;"",ROW('⚙️ Alert Data'!$A$2:$A$2001)),121)-1),"")</f>
        <v>Diane</v>
      </c>
      <c r="D124" s="80" t="str">
        <f t="array" aca="1" ref="D124" ca="1">IFERROR(INDEX('⚙️ Alert Data'!$D$2:$D$2001,SMALL(IF('⚙️ Alert Data'!$A$2:$A$2001&lt;&gt;"",ROW('⚙️ Alert Data'!$A$2:$A$2001)),121)-1),"")</f>
        <v>Subcontractor</v>
      </c>
      <c r="E124" s="81" t="str">
        <f t="array" aca="1" ref="E124" ca="1">IFERROR(INDEX('⚙️ Alert Data'!$E$2:$E$2001,SMALL(IF('⚙️ Alert Data'!$A$2:$A$2001&lt;&gt;"",ROW('⚙️ Alert Data'!$A$2:$A$2001)),121)-1),"")</f>
        <v>Metering Specialist</v>
      </c>
      <c r="F124" s="81" t="str">
        <f t="array" aca="1" ref="F124" ca="1">IFERROR(INDEX('⚙️ Alert Data'!$F$2:$F$2001,SMALL(IF('⚙️ Alert Data'!$A$2:$A$2001&lt;&gt;"",ROW('⚙️ Alert Data'!$A$2:$A$2001)),121)-1),"")</f>
        <v>Gas Operations</v>
      </c>
      <c r="G124" s="80" t="str">
        <f t="array" aca="1" ref="G124" ca="1">IFERROR(INDEX('⚙️ Alert Data'!$G$2:$G$2001,SMALL(IF('⚙️ Alert Data'!$A$2:$A$2001&lt;&gt;"",ROW('⚙️ Alert Data'!$A$2:$A$2001)),121)-1),"")</f>
        <v>HS-001</v>
      </c>
      <c r="H124" s="81" t="str">
        <f t="array" aca="1" ref="H124" ca="1">IFERROR(INDEX('⚙️ Alert Data'!$H$2:$H$2001,SMALL(IF('⚙️ Alert Data'!$A$2:$A$2001&lt;&gt;"",ROW('⚙️ Alert Data'!$A$2:$A$2001)),121)-1),"")</f>
        <v>H&amp;S Induction</v>
      </c>
      <c r="I124" s="80" t="str">
        <f t="array" aca="1" ref="I124" ca="1">IFERROR(INDEX('⚙️ Alert Data'!$I$2:$I$2001,SMALL(IF('⚙️ Alert Data'!$A$2:$A$2001&lt;&gt;"",ROW('⚙️ Alert Data'!$A$2:$A$2001)),121)-1),"")</f>
        <v>05/06/2025</v>
      </c>
      <c r="J124" s="80" t="str">
        <f t="array" aca="1" ref="J124" ca="1">IFERROR(INDEX('⚙️ Alert Data'!$J$2:$J$2001,SMALL(IF('⚙️ Alert Data'!$A$2:$A$2001&lt;&gt;"",ROW('⚙️ Alert Data'!$A$2:$A$2001)),121)-1),"")</f>
        <v>05/06/2026</v>
      </c>
      <c r="K124" s="80" t="str">
        <f t="array" aca="1" ref="K124" ca="1">IFERROR(INDEX('⚙️ Alert Data'!$K$2:$K$2001,SMALL(IF('⚙️ Alert Data'!$A$2:$A$2001&lt;&gt;"",ROW('⚙️ Alert Data'!$A$2:$A$2001)),121)-1),"")</f>
        <v>EXPIRED</v>
      </c>
      <c r="L124" s="81" t="str">
        <f t="array" aca="1" ref="L124" ca="1">IFERROR(INDEX('⚙️ Alert Data'!$L$2:$L$2001,SMALL(IF('⚙️ Alert Data'!$A$2:$A$2001&lt;&gt;"",ROW('⚙️ Alert Data'!$A$2:$A$2001)),121)-1),"")</f>
        <v>Overdue by 74 days</v>
      </c>
      <c r="M124" s="80" t="str">
        <f t="array" aca="1" ref="M124" ca="1">IFERROR(INDEX('⚙️ Alert Data'!$M$2:$M$2001,SMALL(IF('⚙️ Alert Data'!$A$2:$A$2001&lt;&gt;"",ROW('⚙️ Alert Data'!$A$2:$A$2001)),121)-1),"")</f>
        <v>S. Patel</v>
      </c>
    </row>
    <row r="125" spans="1:13" ht="15.75" customHeight="1" x14ac:dyDescent="0.2">
      <c r="A125" s="80" t="str">
        <f t="array" aca="1" ref="A125" ca="1">IFERROR(INDEX('⚙️ Alert Data'!$A$2:$A$2001,SMALL(IF('⚙️ Alert Data'!$A$2:$A$2001&lt;&gt;"",ROW('⚙️ Alert Data'!$A$2:$A$2001)),122)-1),"")</f>
        <v>W1046</v>
      </c>
      <c r="B125" s="81" t="str">
        <f t="array" aca="1" ref="B125" ca="1">IFERROR(INDEX('⚙️ Alert Data'!$B$2:$B$2001,SMALL(IF('⚙️ Alert Data'!$A$2:$A$2001&lt;&gt;"",ROW('⚙️ Alert Data'!$A$2:$A$2001)),122)-1),"")</f>
        <v>Martin</v>
      </c>
      <c r="C125" s="81" t="str">
        <f t="array" aca="1" ref="C125" ca="1">IFERROR(INDEX('⚙️ Alert Data'!$C$2:$C$2001,SMALL(IF('⚙️ Alert Data'!$A$2:$A$2001&lt;&gt;"",ROW('⚙️ Alert Data'!$A$2:$A$2001)),122)-1),"")</f>
        <v>Diane</v>
      </c>
      <c r="D125" s="80" t="str">
        <f t="array" aca="1" ref="D125" ca="1">IFERROR(INDEX('⚙️ Alert Data'!$D$2:$D$2001,SMALL(IF('⚙️ Alert Data'!$A$2:$A$2001&lt;&gt;"",ROW('⚙️ Alert Data'!$A$2:$A$2001)),122)-1),"")</f>
        <v>Subcontractor</v>
      </c>
      <c r="E125" s="81" t="str">
        <f t="array" aca="1" ref="E125" ca="1">IFERROR(INDEX('⚙️ Alert Data'!$E$2:$E$2001,SMALL(IF('⚙️ Alert Data'!$A$2:$A$2001&lt;&gt;"",ROW('⚙️ Alert Data'!$A$2:$A$2001)),122)-1),"")</f>
        <v>Metering Specialist</v>
      </c>
      <c r="F125" s="81" t="str">
        <f t="array" aca="1" ref="F125" ca="1">IFERROR(INDEX('⚙️ Alert Data'!$F$2:$F$2001,SMALL(IF('⚙️ Alert Data'!$A$2:$A$2001&lt;&gt;"",ROW('⚙️ Alert Data'!$A$2:$A$2001)),122)-1),"")</f>
        <v>Gas Operations</v>
      </c>
      <c r="G125" s="80" t="str">
        <f t="array" aca="1" ref="G125" ca="1">IFERROR(INDEX('⚙️ Alert Data'!$G$2:$G$2001,SMALL(IF('⚙️ Alert Data'!$A$2:$A$2001&lt;&gt;"",ROW('⚙️ Alert Data'!$A$2:$A$2001)),122)-1),"")</f>
        <v>HS-005</v>
      </c>
      <c r="H125" s="81" t="str">
        <f t="array" aca="1" ref="H125" ca="1">IFERROR(INDEX('⚙️ Alert Data'!$H$2:$H$2001,SMALL(IF('⚙️ Alert Data'!$A$2:$A$2001&lt;&gt;"",ROW('⚙️ Alert Data'!$A$2:$A$2001)),122)-1),"")</f>
        <v>First Aid (FAW)</v>
      </c>
      <c r="I125" s="80" t="str">
        <f t="array" aca="1" ref="I125" ca="1">IFERROR(INDEX('⚙️ Alert Data'!$I$2:$I$2001,SMALL(IF('⚙️ Alert Data'!$A$2:$A$2001&lt;&gt;"",ROW('⚙️ Alert Data'!$A$2:$A$2001)),122)-1),"")</f>
        <v>18/06/2023</v>
      </c>
      <c r="J125" s="80" t="str">
        <f t="array" aca="1" ref="J125" ca="1">IFERROR(INDEX('⚙️ Alert Data'!$J$2:$J$2001,SMALL(IF('⚙️ Alert Data'!$A$2:$A$2001&lt;&gt;"",ROW('⚙️ Alert Data'!$A$2:$A$2001)),122)-1),"")</f>
        <v>17/06/2024</v>
      </c>
      <c r="K125" s="80" t="str">
        <f t="array" aca="1" ref="K125" ca="1">IFERROR(INDEX('⚙️ Alert Data'!$K$2:$K$2001,SMALL(IF('⚙️ Alert Data'!$A$2:$A$2001&lt;&gt;"",ROW('⚙️ Alert Data'!$A$2:$A$2001)),122)-1),"")</f>
        <v>EXPIRED</v>
      </c>
      <c r="L125" s="81" t="str">
        <f t="array" aca="1" ref="L125" ca="1">IFERROR(INDEX('⚙️ Alert Data'!$L$2:$L$2001,SMALL(IF('⚙️ Alert Data'!$A$2:$A$2001&lt;&gt;"",ROW('⚙️ Alert Data'!$A$2:$A$2001)),122)-1),"")</f>
        <v>Overdue by 792 days</v>
      </c>
      <c r="M125" s="80" t="str">
        <f t="array" aca="1" ref="M125" ca="1">IFERROR(INDEX('⚙️ Alert Data'!$M$2:$M$2001,SMALL(IF('⚙️ Alert Data'!$A$2:$A$2001&lt;&gt;"",ROW('⚙️ Alert Data'!$A$2:$A$2001)),122)-1),"")</f>
        <v>S. Patel</v>
      </c>
    </row>
    <row r="126" spans="1:13" ht="15.75" customHeight="1" x14ac:dyDescent="0.2">
      <c r="A126" s="80" t="str">
        <f t="array" aca="1" ref="A126" ca="1">IFERROR(INDEX('⚙️ Alert Data'!$A$2:$A$2001,SMALL(IF('⚙️ Alert Data'!$A$2:$A$2001&lt;&gt;"",ROW('⚙️ Alert Data'!$A$2:$A$2001)),123)-1),"")</f>
        <v>W1047</v>
      </c>
      <c r="B126" s="81" t="str">
        <f t="array" aca="1" ref="B126" ca="1">IFERROR(INDEX('⚙️ Alert Data'!$B$2:$B$2001,SMALL(IF('⚙️ Alert Data'!$A$2:$A$2001&lt;&gt;"",ROW('⚙️ Alert Data'!$A$2:$A$2001)),123)-1),"")</f>
        <v>Nelson</v>
      </c>
      <c r="C126" s="81" t="str">
        <f t="array" aca="1" ref="C126" ca="1">IFERROR(INDEX('⚙️ Alert Data'!$C$2:$C$2001,SMALL(IF('⚙️ Alert Data'!$A$2:$A$2001&lt;&gt;"",ROW('⚙️ Alert Data'!$A$2:$A$2001)),123)-1),"")</f>
        <v>Mark</v>
      </c>
      <c r="D126" s="80" t="str">
        <f t="array" aca="1" ref="D126" ca="1">IFERROR(INDEX('⚙️ Alert Data'!$D$2:$D$2001,SMALL(IF('⚙️ Alert Data'!$A$2:$A$2001&lt;&gt;"",ROW('⚙️ Alert Data'!$A$2:$A$2001)),123)-1),"")</f>
        <v>Employee</v>
      </c>
      <c r="E126" s="81" t="str">
        <f t="array" aca="1" ref="E126" ca="1">IFERROR(INDEX('⚙️ Alert Data'!$E$2:$E$2001,SMALL(IF('⚙️ Alert Data'!$A$2:$A$2001&lt;&gt;"",ROW('⚙️ Alert Data'!$A$2:$A$2001)),123)-1),"")</f>
        <v>Network Operator</v>
      </c>
      <c r="F126" s="81" t="str">
        <f t="array" aca="1" ref="F126" ca="1">IFERROR(INDEX('⚙️ Alert Data'!$F$2:$F$2001,SMALL(IF('⚙️ Alert Data'!$A$2:$A$2001&lt;&gt;"",ROW('⚙️ Alert Data'!$A$2:$A$2001)),123)-1),"")</f>
        <v>Network Operations</v>
      </c>
      <c r="G126" s="80" t="str">
        <f t="array" aca="1" ref="G126" ca="1">IFERROR(INDEX('⚙️ Alert Data'!$G$2:$G$2001,SMALL(IF('⚙️ Alert Data'!$A$2:$A$2001&lt;&gt;"",ROW('⚙️ Alert Data'!$A$2:$A$2001)),123)-1),"")</f>
        <v>HS-002</v>
      </c>
      <c r="H126" s="81" t="str">
        <f t="array" aca="1" ref="H126" ca="1">IFERROR(INDEX('⚙️ Alert Data'!$H$2:$H$2001,SMALL(IF('⚙️ Alert Data'!$A$2:$A$2001&lt;&gt;"",ROW('⚙️ Alert Data'!$A$2:$A$2001)),123)-1),"")</f>
        <v>Working at Height</v>
      </c>
      <c r="I126" s="80" t="str">
        <f t="array" aca="1" ref="I126" ca="1">IFERROR(INDEX('⚙️ Alert Data'!$I$2:$I$2001,SMALL(IF('⚙️ Alert Data'!$A$2:$A$2001&lt;&gt;"",ROW('⚙️ Alert Data'!$A$2:$A$2001)),123)-1),"")</f>
        <v>17/01/2025</v>
      </c>
      <c r="J126" s="80" t="str">
        <f t="array" aca="1" ref="J126" ca="1">IFERROR(INDEX('⚙️ Alert Data'!$J$2:$J$2001,SMALL(IF('⚙️ Alert Data'!$A$2:$A$2001&lt;&gt;"",ROW('⚙️ Alert Data'!$A$2:$A$2001)),123)-1),"")</f>
        <v>17/01/2026</v>
      </c>
      <c r="K126" s="80" t="str">
        <f t="array" aca="1" ref="K126" ca="1">IFERROR(INDEX('⚙️ Alert Data'!$K$2:$K$2001,SMALL(IF('⚙️ Alert Data'!$A$2:$A$2001&lt;&gt;"",ROW('⚙️ Alert Data'!$A$2:$A$2001)),123)-1),"")</f>
        <v>EXPIRED</v>
      </c>
      <c r="L126" s="81" t="str">
        <f t="array" aca="1" ref="L126" ca="1">IFERROR(INDEX('⚙️ Alert Data'!$L$2:$L$2001,SMALL(IF('⚙️ Alert Data'!$A$2:$A$2001&lt;&gt;"",ROW('⚙️ Alert Data'!$A$2:$A$2001)),123)-1),"")</f>
        <v>Overdue by 213 days</v>
      </c>
      <c r="M126" s="80" t="str">
        <f t="array" aca="1" ref="M126" ca="1">IFERROR(INDEX('⚙️ Alert Data'!$M$2:$M$2001,SMALL(IF('⚙️ Alert Data'!$A$2:$A$2001&lt;&gt;"",ROW('⚙️ Alert Data'!$A$2:$A$2001)),123)-1),"")</f>
        <v>P. Okafor</v>
      </c>
    </row>
    <row r="127" spans="1:13" ht="15.75" customHeight="1" x14ac:dyDescent="0.2">
      <c r="A127" s="80" t="str">
        <f t="array" aca="1" ref="A127" ca="1">IFERROR(INDEX('⚙️ Alert Data'!$A$2:$A$2001,SMALL(IF('⚙️ Alert Data'!$A$2:$A$2001&lt;&gt;"",ROW('⚙️ Alert Data'!$A$2:$A$2001)),124)-1),"")</f>
        <v>W1047</v>
      </c>
      <c r="B127" s="81" t="str">
        <f t="array" aca="1" ref="B127" ca="1">IFERROR(INDEX('⚙️ Alert Data'!$B$2:$B$2001,SMALL(IF('⚙️ Alert Data'!$A$2:$A$2001&lt;&gt;"",ROW('⚙️ Alert Data'!$A$2:$A$2001)),124)-1),"")</f>
        <v>Nelson</v>
      </c>
      <c r="C127" s="81" t="str">
        <f t="array" aca="1" ref="C127" ca="1">IFERROR(INDEX('⚙️ Alert Data'!$C$2:$C$2001,SMALL(IF('⚙️ Alert Data'!$A$2:$A$2001&lt;&gt;"",ROW('⚙️ Alert Data'!$A$2:$A$2001)),124)-1),"")</f>
        <v>Mark</v>
      </c>
      <c r="D127" s="80" t="str">
        <f t="array" aca="1" ref="D127" ca="1">IFERROR(INDEX('⚙️ Alert Data'!$D$2:$D$2001,SMALL(IF('⚙️ Alert Data'!$A$2:$A$2001&lt;&gt;"",ROW('⚙️ Alert Data'!$A$2:$A$2001)),124)-1),"")</f>
        <v>Employee</v>
      </c>
      <c r="E127" s="81" t="str">
        <f t="array" aca="1" ref="E127" ca="1">IFERROR(INDEX('⚙️ Alert Data'!$E$2:$E$2001,SMALL(IF('⚙️ Alert Data'!$A$2:$A$2001&lt;&gt;"",ROW('⚙️ Alert Data'!$A$2:$A$2001)),124)-1),"")</f>
        <v>Network Operator</v>
      </c>
      <c r="F127" s="81" t="str">
        <f t="array" aca="1" ref="F127" ca="1">IFERROR(INDEX('⚙️ Alert Data'!$F$2:$F$2001,SMALL(IF('⚙️ Alert Data'!$A$2:$A$2001&lt;&gt;"",ROW('⚙️ Alert Data'!$A$2:$A$2001)),124)-1),"")</f>
        <v>Network Operations</v>
      </c>
      <c r="G127" s="80" t="str">
        <f t="array" aca="1" ref="G127" ca="1">IFERROR(INDEX('⚙️ Alert Data'!$G$2:$G$2001,SMALL(IF('⚙️ Alert Data'!$A$2:$A$2001&lt;&gt;"",ROW('⚙️ Alert Data'!$A$2:$A$2001)),124)-1),"")</f>
        <v>HS-003</v>
      </c>
      <c r="H127" s="81" t="str">
        <f t="array" aca="1" ref="H127" ca="1">IFERROR(INDEX('⚙️ Alert Data'!$H$2:$H$2001,SMALL(IF('⚙️ Alert Data'!$A$2:$A$2001&lt;&gt;"",ROW('⚙️ Alert Data'!$A$2:$A$2001)),124)-1),"")</f>
        <v>Confined Space</v>
      </c>
      <c r="I127" s="80" t="str">
        <f t="array" aca="1" ref="I127" ca="1">IFERROR(INDEX('⚙️ Alert Data'!$I$2:$I$2001,SMALL(IF('⚙️ Alert Data'!$A$2:$A$2001&lt;&gt;"",ROW('⚙️ Alert Data'!$A$2:$A$2001)),124)-1),"")</f>
        <v>10/02/2025</v>
      </c>
      <c r="J127" s="80" t="str">
        <f t="array" aca="1" ref="J127" ca="1">IFERROR(INDEX('⚙️ Alert Data'!$J$2:$J$2001,SMALL(IF('⚙️ Alert Data'!$A$2:$A$2001&lt;&gt;"",ROW('⚙️ Alert Data'!$A$2:$A$2001)),124)-1),"")</f>
        <v>10/02/2026</v>
      </c>
      <c r="K127" s="80" t="str">
        <f t="array" aca="1" ref="K127" ca="1">IFERROR(INDEX('⚙️ Alert Data'!$K$2:$K$2001,SMALL(IF('⚙️ Alert Data'!$A$2:$A$2001&lt;&gt;"",ROW('⚙️ Alert Data'!$A$2:$A$2001)),124)-1),"")</f>
        <v>EXPIRED</v>
      </c>
      <c r="L127" s="81" t="str">
        <f t="array" aca="1" ref="L127" ca="1">IFERROR(INDEX('⚙️ Alert Data'!$L$2:$L$2001,SMALL(IF('⚙️ Alert Data'!$A$2:$A$2001&lt;&gt;"",ROW('⚙️ Alert Data'!$A$2:$A$2001)),124)-1),"")</f>
        <v>Overdue by 189 days</v>
      </c>
      <c r="M127" s="80" t="str">
        <f t="array" aca="1" ref="M127" ca="1">IFERROR(INDEX('⚙️ Alert Data'!$M$2:$M$2001,SMALL(IF('⚙️ Alert Data'!$A$2:$A$2001&lt;&gt;"",ROW('⚙️ Alert Data'!$A$2:$A$2001)),124)-1),"")</f>
        <v>P. Okafor</v>
      </c>
    </row>
    <row r="128" spans="1:13" ht="15.75" customHeight="1" x14ac:dyDescent="0.2">
      <c r="A128" s="80" t="str">
        <f t="array" aca="1" ref="A128" ca="1">IFERROR(INDEX('⚙️ Alert Data'!$A$2:$A$2001,SMALL(IF('⚙️ Alert Data'!$A$2:$A$2001&lt;&gt;"",ROW('⚙️ Alert Data'!$A$2:$A$2001)),125)-1),"")</f>
        <v>W1047</v>
      </c>
      <c r="B128" s="81" t="str">
        <f t="array" aca="1" ref="B128" ca="1">IFERROR(INDEX('⚙️ Alert Data'!$B$2:$B$2001,SMALL(IF('⚙️ Alert Data'!$A$2:$A$2001&lt;&gt;"",ROW('⚙️ Alert Data'!$A$2:$A$2001)),125)-1),"")</f>
        <v>Nelson</v>
      </c>
      <c r="C128" s="81" t="str">
        <f t="array" aca="1" ref="C128" ca="1">IFERROR(INDEX('⚙️ Alert Data'!$C$2:$C$2001,SMALL(IF('⚙️ Alert Data'!$A$2:$A$2001&lt;&gt;"",ROW('⚙️ Alert Data'!$A$2:$A$2001)),125)-1),"")</f>
        <v>Mark</v>
      </c>
      <c r="D128" s="80" t="str">
        <f t="array" aca="1" ref="D128" ca="1">IFERROR(INDEX('⚙️ Alert Data'!$D$2:$D$2001,SMALL(IF('⚙️ Alert Data'!$A$2:$A$2001&lt;&gt;"",ROW('⚙️ Alert Data'!$A$2:$A$2001)),125)-1),"")</f>
        <v>Employee</v>
      </c>
      <c r="E128" s="81" t="str">
        <f t="array" aca="1" ref="E128" ca="1">IFERROR(INDEX('⚙️ Alert Data'!$E$2:$E$2001,SMALL(IF('⚙️ Alert Data'!$A$2:$A$2001&lt;&gt;"",ROW('⚙️ Alert Data'!$A$2:$A$2001)),125)-1),"")</f>
        <v>Network Operator</v>
      </c>
      <c r="F128" s="81" t="str">
        <f t="array" aca="1" ref="F128" ca="1">IFERROR(INDEX('⚙️ Alert Data'!$F$2:$F$2001,SMALL(IF('⚙️ Alert Data'!$A$2:$A$2001&lt;&gt;"",ROW('⚙️ Alert Data'!$A$2:$A$2001)),125)-1),"")</f>
        <v>Network Operations</v>
      </c>
      <c r="G128" s="80" t="str">
        <f t="array" aca="1" ref="G128" ca="1">IFERROR(INDEX('⚙️ Alert Data'!$G$2:$G$2001,SMALL(IF('⚙️ Alert Data'!$A$2:$A$2001&lt;&gt;"",ROW('⚙️ Alert Data'!$A$2:$A$2001)),125)-1),"")</f>
        <v>HS-004</v>
      </c>
      <c r="H128" s="81" t="str">
        <f t="array" aca="1" ref="H128" ca="1">IFERROR(INDEX('⚙️ Alert Data'!$H$2:$H$2001,SMALL(IF('⚙️ Alert Data'!$A$2:$A$2001&lt;&gt;"",ROW('⚙️ Alert Data'!$A$2:$A$2001)),125)-1),"")</f>
        <v>Manual Handling</v>
      </c>
      <c r="I128" s="80" t="str">
        <f t="array" aca="1" ref="I128" ca="1">IFERROR(INDEX('⚙️ Alert Data'!$I$2:$I$2001,SMALL(IF('⚙️ Alert Data'!$A$2:$A$2001&lt;&gt;"",ROW('⚙️ Alert Data'!$A$2:$A$2001)),125)-1),"")</f>
        <v>15/07/2023</v>
      </c>
      <c r="J128" s="80" t="str">
        <f t="array" aca="1" ref="J128" ca="1">IFERROR(INDEX('⚙️ Alert Data'!$J$2:$J$2001,SMALL(IF('⚙️ Alert Data'!$A$2:$A$2001&lt;&gt;"",ROW('⚙️ Alert Data'!$A$2:$A$2001)),125)-1),"")</f>
        <v>14/07/2024</v>
      </c>
      <c r="K128" s="80" t="str">
        <f t="array" aca="1" ref="K128" ca="1">IFERROR(INDEX('⚙️ Alert Data'!$K$2:$K$2001,SMALL(IF('⚙️ Alert Data'!$A$2:$A$2001&lt;&gt;"",ROW('⚙️ Alert Data'!$A$2:$A$2001)),125)-1),"")</f>
        <v>EXPIRED</v>
      </c>
      <c r="L128" s="81" t="str">
        <f t="array" aca="1" ref="L128" ca="1">IFERROR(INDEX('⚙️ Alert Data'!$L$2:$L$2001,SMALL(IF('⚙️ Alert Data'!$A$2:$A$2001&lt;&gt;"",ROW('⚙️ Alert Data'!$A$2:$A$2001)),125)-1),"")</f>
        <v>Overdue by 765 days</v>
      </c>
      <c r="M128" s="80" t="str">
        <f t="array" aca="1" ref="M128" ca="1">IFERROR(INDEX('⚙️ Alert Data'!$M$2:$M$2001,SMALL(IF('⚙️ Alert Data'!$A$2:$A$2001&lt;&gt;"",ROW('⚙️ Alert Data'!$A$2:$A$2001)),125)-1),"")</f>
        <v>P. Okafor</v>
      </c>
    </row>
    <row r="129" spans="1:13" ht="15.75" customHeight="1" x14ac:dyDescent="0.2">
      <c r="A129" s="80" t="str">
        <f t="array" aca="1" ref="A129" ca="1">IFERROR(INDEX('⚙️ Alert Data'!$A$2:$A$2001,SMALL(IF('⚙️ Alert Data'!$A$2:$A$2001&lt;&gt;"",ROW('⚙️ Alert Data'!$A$2:$A$2001)),126)-1),"")</f>
        <v>W1047</v>
      </c>
      <c r="B129" s="81" t="str">
        <f t="array" aca="1" ref="B129" ca="1">IFERROR(INDEX('⚙️ Alert Data'!$B$2:$B$2001,SMALL(IF('⚙️ Alert Data'!$A$2:$A$2001&lt;&gt;"",ROW('⚙️ Alert Data'!$A$2:$A$2001)),126)-1),"")</f>
        <v>Nelson</v>
      </c>
      <c r="C129" s="81" t="str">
        <f t="array" aca="1" ref="C129" ca="1">IFERROR(INDEX('⚙️ Alert Data'!$C$2:$C$2001,SMALL(IF('⚙️ Alert Data'!$A$2:$A$2001&lt;&gt;"",ROW('⚙️ Alert Data'!$A$2:$A$2001)),126)-1),"")</f>
        <v>Mark</v>
      </c>
      <c r="D129" s="80" t="str">
        <f t="array" aca="1" ref="D129" ca="1">IFERROR(INDEX('⚙️ Alert Data'!$D$2:$D$2001,SMALL(IF('⚙️ Alert Data'!$A$2:$A$2001&lt;&gt;"",ROW('⚙️ Alert Data'!$A$2:$A$2001)),126)-1),"")</f>
        <v>Employee</v>
      </c>
      <c r="E129" s="81" t="str">
        <f t="array" aca="1" ref="E129" ca="1">IFERROR(INDEX('⚙️ Alert Data'!$E$2:$E$2001,SMALL(IF('⚙️ Alert Data'!$A$2:$A$2001&lt;&gt;"",ROW('⚙️ Alert Data'!$A$2:$A$2001)),126)-1),"")</f>
        <v>Network Operator</v>
      </c>
      <c r="F129" s="81" t="str">
        <f t="array" aca="1" ref="F129" ca="1">IFERROR(INDEX('⚙️ Alert Data'!$F$2:$F$2001,SMALL(IF('⚙️ Alert Data'!$A$2:$A$2001&lt;&gt;"",ROW('⚙️ Alert Data'!$A$2:$A$2001)),126)-1),"")</f>
        <v>Network Operations</v>
      </c>
      <c r="G129" s="80" t="str">
        <f t="array" aca="1" ref="G129" ca="1">IFERROR(INDEX('⚙️ Alert Data'!$G$2:$G$2001,SMALL(IF('⚙️ Alert Data'!$A$2:$A$2001&lt;&gt;"",ROW('⚙️ Alert Data'!$A$2:$A$2001)),126)-1),"")</f>
        <v>HS-005</v>
      </c>
      <c r="H129" s="81" t="str">
        <f t="array" aca="1" ref="H129" ca="1">IFERROR(INDEX('⚙️ Alert Data'!$H$2:$H$2001,SMALL(IF('⚙️ Alert Data'!$A$2:$A$2001&lt;&gt;"",ROW('⚙️ Alert Data'!$A$2:$A$2001)),126)-1),"")</f>
        <v>First Aid (FAW)</v>
      </c>
      <c r="I129" s="80" t="str">
        <f t="array" aca="1" ref="I129" ca="1">IFERROR(INDEX('⚙️ Alert Data'!$I$2:$I$2001,SMALL(IF('⚙️ Alert Data'!$A$2:$A$2001&lt;&gt;"",ROW('⚙️ Alert Data'!$A$2:$A$2001)),126)-1),"")</f>
        <v>12/07/2023</v>
      </c>
      <c r="J129" s="80" t="str">
        <f t="array" aca="1" ref="J129" ca="1">IFERROR(INDEX('⚙️ Alert Data'!$J$2:$J$2001,SMALL(IF('⚙️ Alert Data'!$A$2:$A$2001&lt;&gt;"",ROW('⚙️ Alert Data'!$A$2:$A$2001)),126)-1),"")</f>
        <v>11/07/2024</v>
      </c>
      <c r="K129" s="80" t="str">
        <f t="array" aca="1" ref="K129" ca="1">IFERROR(INDEX('⚙️ Alert Data'!$K$2:$K$2001,SMALL(IF('⚙️ Alert Data'!$A$2:$A$2001&lt;&gt;"",ROW('⚙️ Alert Data'!$A$2:$A$2001)),126)-1),"")</f>
        <v>EXPIRED</v>
      </c>
      <c r="L129" s="81" t="str">
        <f t="array" aca="1" ref="L129" ca="1">IFERROR(INDEX('⚙️ Alert Data'!$L$2:$L$2001,SMALL(IF('⚙️ Alert Data'!$A$2:$A$2001&lt;&gt;"",ROW('⚙️ Alert Data'!$A$2:$A$2001)),126)-1),"")</f>
        <v>Overdue by 768 days</v>
      </c>
      <c r="M129" s="80" t="str">
        <f t="array" aca="1" ref="M129" ca="1">IFERROR(INDEX('⚙️ Alert Data'!$M$2:$M$2001,SMALL(IF('⚙️ Alert Data'!$A$2:$A$2001&lt;&gt;"",ROW('⚙️ Alert Data'!$A$2:$A$2001)),126)-1),"")</f>
        <v>P. Okafor</v>
      </c>
    </row>
    <row r="130" spans="1:13" ht="15.75" customHeight="1" x14ac:dyDescent="0.2">
      <c r="A130" s="80" t="str">
        <f t="array" aca="1" ref="A130" ca="1">IFERROR(INDEX('⚙️ Alert Data'!$A$2:$A$2001,SMALL(IF('⚙️ Alert Data'!$A$2:$A$2001&lt;&gt;"",ROW('⚙️ Alert Data'!$A$2:$A$2001)),127)-1),"")</f>
        <v>W1047</v>
      </c>
      <c r="B130" s="81" t="str">
        <f t="array" aca="1" ref="B130" ca="1">IFERROR(INDEX('⚙️ Alert Data'!$B$2:$B$2001,SMALL(IF('⚙️ Alert Data'!$A$2:$A$2001&lt;&gt;"",ROW('⚙️ Alert Data'!$A$2:$A$2001)),127)-1),"")</f>
        <v>Nelson</v>
      </c>
      <c r="C130" s="81" t="str">
        <f t="array" aca="1" ref="C130" ca="1">IFERROR(INDEX('⚙️ Alert Data'!$C$2:$C$2001,SMALL(IF('⚙️ Alert Data'!$A$2:$A$2001&lt;&gt;"",ROW('⚙️ Alert Data'!$A$2:$A$2001)),127)-1),"")</f>
        <v>Mark</v>
      </c>
      <c r="D130" s="80" t="str">
        <f t="array" aca="1" ref="D130" ca="1">IFERROR(INDEX('⚙️ Alert Data'!$D$2:$D$2001,SMALL(IF('⚙️ Alert Data'!$A$2:$A$2001&lt;&gt;"",ROW('⚙️ Alert Data'!$A$2:$A$2001)),127)-1),"")</f>
        <v>Employee</v>
      </c>
      <c r="E130" s="81" t="str">
        <f t="array" aca="1" ref="E130" ca="1">IFERROR(INDEX('⚙️ Alert Data'!$E$2:$E$2001,SMALL(IF('⚙️ Alert Data'!$A$2:$A$2001&lt;&gt;"",ROW('⚙️ Alert Data'!$A$2:$A$2001)),127)-1),"")</f>
        <v>Network Operator</v>
      </c>
      <c r="F130" s="81" t="str">
        <f t="array" aca="1" ref="F130" ca="1">IFERROR(INDEX('⚙️ Alert Data'!$F$2:$F$2001,SMALL(IF('⚙️ Alert Data'!$A$2:$A$2001&lt;&gt;"",ROW('⚙️ Alert Data'!$A$2:$A$2001)),127)-1),"")</f>
        <v>Network Operations</v>
      </c>
      <c r="G130" s="80" t="str">
        <f t="array" aca="1" ref="G130" ca="1">IFERROR(INDEX('⚙️ Alert Data'!$G$2:$G$2001,SMALL(IF('⚙️ Alert Data'!$A$2:$A$2001&lt;&gt;"",ROW('⚙️ Alert Data'!$A$2:$A$2001)),127)-1),"")</f>
        <v>IT-002</v>
      </c>
      <c r="H130" s="81" t="str">
        <f t="array" aca="1" ref="H130" ca="1">IFERROR(INDEX('⚙️ Alert Data'!$H$2:$H$2001,SMALL(IF('⚙️ Alert Data'!$A$2:$A$2001&lt;&gt;"",ROW('⚙️ Alert Data'!$A$2:$A$2001)),127)-1),"")</f>
        <v>GDPR Awareness</v>
      </c>
      <c r="I130" s="80" t="str">
        <f t="array" aca="1" ref="I130" ca="1">IFERROR(INDEX('⚙️ Alert Data'!$I$2:$I$2001,SMALL(IF('⚙️ Alert Data'!$A$2:$A$2001&lt;&gt;"",ROW('⚙️ Alert Data'!$A$2:$A$2001)),127)-1),"")</f>
        <v>18/07/2025</v>
      </c>
      <c r="J130" s="80" t="str">
        <f t="array" aca="1" ref="J130" ca="1">IFERROR(INDEX('⚙️ Alert Data'!$J$2:$J$2001,SMALL(IF('⚙️ Alert Data'!$A$2:$A$2001&lt;&gt;"",ROW('⚙️ Alert Data'!$A$2:$A$2001)),127)-1),"")</f>
        <v>18/07/2026</v>
      </c>
      <c r="K130" s="80" t="str">
        <f t="array" aca="1" ref="K130" ca="1">IFERROR(INDEX('⚙️ Alert Data'!$K$2:$K$2001,SMALL(IF('⚙️ Alert Data'!$A$2:$A$2001&lt;&gt;"",ROW('⚙️ Alert Data'!$A$2:$A$2001)),127)-1),"")</f>
        <v>EXPIRED</v>
      </c>
      <c r="L130" s="81" t="str">
        <f t="array" aca="1" ref="L130" ca="1">IFERROR(INDEX('⚙️ Alert Data'!$L$2:$L$2001,SMALL(IF('⚙️ Alert Data'!$A$2:$A$2001&lt;&gt;"",ROW('⚙️ Alert Data'!$A$2:$A$2001)),127)-1),"")</f>
        <v>Overdue by 31 days</v>
      </c>
      <c r="M130" s="80" t="str">
        <f t="array" aca="1" ref="M130" ca="1">IFERROR(INDEX('⚙️ Alert Data'!$M$2:$M$2001,SMALL(IF('⚙️ Alert Data'!$A$2:$A$2001&lt;&gt;"",ROW('⚙️ Alert Data'!$A$2:$A$2001)),127)-1),"")</f>
        <v>P. Okafor</v>
      </c>
    </row>
    <row r="131" spans="1:13" ht="15.75" customHeight="1" x14ac:dyDescent="0.2">
      <c r="A131" s="80" t="str">
        <f t="array" aca="1" ref="A131" ca="1">IFERROR(INDEX('⚙️ Alert Data'!$A$2:$A$2001,SMALL(IF('⚙️ Alert Data'!$A$2:$A$2001&lt;&gt;"",ROW('⚙️ Alert Data'!$A$2:$A$2001)),128)-1),"")</f>
        <v>W1048</v>
      </c>
      <c r="B131" s="81" t="str">
        <f t="array" aca="1" ref="B131" ca="1">IFERROR(INDEX('⚙️ Alert Data'!$B$2:$B$2001,SMALL(IF('⚙️ Alert Data'!$A$2:$A$2001&lt;&gt;"",ROW('⚙️ Alert Data'!$A$2:$A$2001)),128)-1),"")</f>
        <v>Young</v>
      </c>
      <c r="C131" s="81" t="str">
        <f t="array" aca="1" ref="C131" ca="1">IFERROR(INDEX('⚙️ Alert Data'!$C$2:$C$2001,SMALL(IF('⚙️ Alert Data'!$A$2:$A$2001&lt;&gt;"",ROW('⚙️ Alert Data'!$A$2:$A$2001)),128)-1),"")</f>
        <v>Diane</v>
      </c>
      <c r="D131" s="80" t="str">
        <f t="array" aca="1" ref="D131" ca="1">IFERROR(INDEX('⚙️ Alert Data'!$D$2:$D$2001,SMALL(IF('⚙️ Alert Data'!$A$2:$A$2001&lt;&gt;"",ROW('⚙️ Alert Data'!$A$2:$A$2001)),128)-1),"")</f>
        <v>Employee</v>
      </c>
      <c r="E131" s="81" t="str">
        <f t="array" aca="1" ref="E131" ca="1">IFERROR(INDEX('⚙️ Alert Data'!$E$2:$E$2001,SMALL(IF('⚙️ Alert Data'!$A$2:$A$2001&lt;&gt;"",ROW('⚙️ Alert Data'!$A$2:$A$2001)),128)-1),"")</f>
        <v>Crane Operator</v>
      </c>
      <c r="F131" s="81" t="str">
        <f t="array" aca="1" ref="F131" ca="1">IFERROR(INDEX('⚙️ Alert Data'!$F$2:$F$2001,SMALL(IF('⚙️ Alert Data'!$A$2:$A$2001&lt;&gt;"",ROW('⚙️ Alert Data'!$A$2:$A$2001)),128)-1),"")</f>
        <v>Plant &amp; Vehicles</v>
      </c>
      <c r="G131" s="80" t="str">
        <f t="array" aca="1" ref="G131" ca="1">IFERROR(INDEX('⚙️ Alert Data'!$G$2:$G$2001,SMALL(IF('⚙️ Alert Data'!$A$2:$A$2001&lt;&gt;"",ROW('⚙️ Alert Data'!$A$2:$A$2001)),128)-1),"")</f>
        <v>HS-002</v>
      </c>
      <c r="H131" s="81" t="str">
        <f t="array" aca="1" ref="H131" ca="1">IFERROR(INDEX('⚙️ Alert Data'!$H$2:$H$2001,SMALL(IF('⚙️ Alert Data'!$A$2:$A$2001&lt;&gt;"",ROW('⚙️ Alert Data'!$A$2:$A$2001)),128)-1),"")</f>
        <v>Working at Height</v>
      </c>
      <c r="I131" s="80" t="str">
        <f t="array" aca="1" ref="I131" ca="1">IFERROR(INDEX('⚙️ Alert Data'!$I$2:$I$2001,SMALL(IF('⚙️ Alert Data'!$A$2:$A$2001&lt;&gt;"",ROW('⚙️ Alert Data'!$A$2:$A$2001)),128)-1),"")</f>
        <v>05/09/2025</v>
      </c>
      <c r="J131" s="80" t="str">
        <f t="array" aca="1" ref="J131" ca="1">IFERROR(INDEX('⚙️ Alert Data'!$J$2:$J$2001,SMALL(IF('⚙️ Alert Data'!$A$2:$A$2001&lt;&gt;"",ROW('⚙️ Alert Data'!$A$2:$A$2001)),128)-1),"")</f>
        <v>05/09/2026</v>
      </c>
      <c r="K131" s="80" t="str">
        <f t="array" aca="1" ref="K131" ca="1">IFERROR(INDEX('⚙️ Alert Data'!$K$2:$K$2001,SMALL(IF('⚙️ Alert Data'!$A$2:$A$2001&lt;&gt;"",ROW('⚙️ Alert Data'!$A$2:$A$2001)),128)-1),"")</f>
        <v>EXPIRING</v>
      </c>
      <c r="L131" s="81" t="str">
        <f t="array" aca="1" ref="L131" ca="1">IFERROR(INDEX('⚙️ Alert Data'!$L$2:$L$2001,SMALL(IF('⚙️ Alert Data'!$A$2:$A$2001&lt;&gt;"",ROW('⚙️ Alert Data'!$A$2:$A$2001)),128)-1),"")</f>
        <v>Expires in 18 days</v>
      </c>
      <c r="M131" s="80" t="str">
        <f t="array" aca="1" ref="M131" ca="1">IFERROR(INDEX('⚙️ Alert Data'!$M$2:$M$2001,SMALL(IF('⚙️ Alert Data'!$A$2:$A$2001&lt;&gt;"",ROW('⚙️ Alert Data'!$A$2:$A$2001)),128)-1),"")</f>
        <v>S. Patel</v>
      </c>
    </row>
    <row r="132" spans="1:13" ht="15.75" customHeight="1" x14ac:dyDescent="0.2">
      <c r="A132" s="80" t="str">
        <f t="array" aca="1" ref="A132" ca="1">IFERROR(INDEX('⚙️ Alert Data'!$A$2:$A$2001,SMALL(IF('⚙️ Alert Data'!$A$2:$A$2001&lt;&gt;"",ROW('⚙️ Alert Data'!$A$2:$A$2001)),129)-1),"")</f>
        <v>W1048</v>
      </c>
      <c r="B132" s="81" t="str">
        <f t="array" aca="1" ref="B132" ca="1">IFERROR(INDEX('⚙️ Alert Data'!$B$2:$B$2001,SMALL(IF('⚙️ Alert Data'!$A$2:$A$2001&lt;&gt;"",ROW('⚙️ Alert Data'!$A$2:$A$2001)),129)-1),"")</f>
        <v>Young</v>
      </c>
      <c r="C132" s="81" t="str">
        <f t="array" aca="1" ref="C132" ca="1">IFERROR(INDEX('⚙️ Alert Data'!$C$2:$C$2001,SMALL(IF('⚙️ Alert Data'!$A$2:$A$2001&lt;&gt;"",ROW('⚙️ Alert Data'!$A$2:$A$2001)),129)-1),"")</f>
        <v>Diane</v>
      </c>
      <c r="D132" s="80" t="str">
        <f t="array" aca="1" ref="D132" ca="1">IFERROR(INDEX('⚙️ Alert Data'!$D$2:$D$2001,SMALL(IF('⚙️ Alert Data'!$A$2:$A$2001&lt;&gt;"",ROW('⚙️ Alert Data'!$A$2:$A$2001)),129)-1),"")</f>
        <v>Employee</v>
      </c>
      <c r="E132" s="81" t="str">
        <f t="array" aca="1" ref="E132" ca="1">IFERROR(INDEX('⚙️ Alert Data'!$E$2:$E$2001,SMALL(IF('⚙️ Alert Data'!$A$2:$A$2001&lt;&gt;"",ROW('⚙️ Alert Data'!$A$2:$A$2001)),129)-1),"")</f>
        <v>Crane Operator</v>
      </c>
      <c r="F132" s="81" t="str">
        <f t="array" aca="1" ref="F132" ca="1">IFERROR(INDEX('⚙️ Alert Data'!$F$2:$F$2001,SMALL(IF('⚙️ Alert Data'!$A$2:$A$2001&lt;&gt;"",ROW('⚙️ Alert Data'!$A$2:$A$2001)),129)-1),"")</f>
        <v>Plant &amp; Vehicles</v>
      </c>
      <c r="G132" s="80" t="str">
        <f t="array" aca="1" ref="G132" ca="1">IFERROR(INDEX('⚙️ Alert Data'!$G$2:$G$2001,SMALL(IF('⚙️ Alert Data'!$A$2:$A$2001&lt;&gt;"",ROW('⚙️ Alert Data'!$A$2:$A$2001)),129)-1),"")</f>
        <v>HS-004</v>
      </c>
      <c r="H132" s="81" t="str">
        <f t="array" aca="1" ref="H132" ca="1">IFERROR(INDEX('⚙️ Alert Data'!$H$2:$H$2001,SMALL(IF('⚙️ Alert Data'!$A$2:$A$2001&lt;&gt;"",ROW('⚙️ Alert Data'!$A$2:$A$2001)),129)-1),"")</f>
        <v>Manual Handling</v>
      </c>
      <c r="I132" s="80" t="str">
        <f t="array" aca="1" ref="I132" ca="1">IFERROR(INDEX('⚙️ Alert Data'!$I$2:$I$2001,SMALL(IF('⚙️ Alert Data'!$A$2:$A$2001&lt;&gt;"",ROW('⚙️ Alert Data'!$A$2:$A$2001)),129)-1),"")</f>
        <v>17/01/2025</v>
      </c>
      <c r="J132" s="80" t="str">
        <f t="array" aca="1" ref="J132" ca="1">IFERROR(INDEX('⚙️ Alert Data'!$J$2:$J$2001,SMALL(IF('⚙️ Alert Data'!$A$2:$A$2001&lt;&gt;"",ROW('⚙️ Alert Data'!$A$2:$A$2001)),129)-1),"")</f>
        <v>17/01/2026</v>
      </c>
      <c r="K132" s="80" t="str">
        <f t="array" aca="1" ref="K132" ca="1">IFERROR(INDEX('⚙️ Alert Data'!$K$2:$K$2001,SMALL(IF('⚙️ Alert Data'!$A$2:$A$2001&lt;&gt;"",ROW('⚙️ Alert Data'!$A$2:$A$2001)),129)-1),"")</f>
        <v>EXPIRED</v>
      </c>
      <c r="L132" s="81" t="str">
        <f t="array" aca="1" ref="L132" ca="1">IFERROR(INDEX('⚙️ Alert Data'!$L$2:$L$2001,SMALL(IF('⚙️ Alert Data'!$A$2:$A$2001&lt;&gt;"",ROW('⚙️ Alert Data'!$A$2:$A$2001)),129)-1),"")</f>
        <v>Overdue by 213 days</v>
      </c>
      <c r="M132" s="80" t="str">
        <f t="array" aca="1" ref="M132" ca="1">IFERROR(INDEX('⚙️ Alert Data'!$M$2:$M$2001,SMALL(IF('⚙️ Alert Data'!$A$2:$A$2001&lt;&gt;"",ROW('⚙️ Alert Data'!$A$2:$A$2001)),129)-1),"")</f>
        <v>S. Patel</v>
      </c>
    </row>
    <row r="133" spans="1:13" ht="15.75" customHeight="1" x14ac:dyDescent="0.2">
      <c r="A133" s="80" t="str">
        <f t="array" aca="1" ref="A133" ca="1">IFERROR(INDEX('⚙️ Alert Data'!$A$2:$A$2001,SMALL(IF('⚙️ Alert Data'!$A$2:$A$2001&lt;&gt;"",ROW('⚙️ Alert Data'!$A$2:$A$2001)),130)-1),"")</f>
        <v>W1048</v>
      </c>
      <c r="B133" s="81" t="str">
        <f t="array" aca="1" ref="B133" ca="1">IFERROR(INDEX('⚙️ Alert Data'!$B$2:$B$2001,SMALL(IF('⚙️ Alert Data'!$A$2:$A$2001&lt;&gt;"",ROW('⚙️ Alert Data'!$A$2:$A$2001)),130)-1),"")</f>
        <v>Young</v>
      </c>
      <c r="C133" s="81" t="str">
        <f t="array" aca="1" ref="C133" ca="1">IFERROR(INDEX('⚙️ Alert Data'!$C$2:$C$2001,SMALL(IF('⚙️ Alert Data'!$A$2:$A$2001&lt;&gt;"",ROW('⚙️ Alert Data'!$A$2:$A$2001)),130)-1),"")</f>
        <v>Diane</v>
      </c>
      <c r="D133" s="80" t="str">
        <f t="array" aca="1" ref="D133" ca="1">IFERROR(INDEX('⚙️ Alert Data'!$D$2:$D$2001,SMALL(IF('⚙️ Alert Data'!$A$2:$A$2001&lt;&gt;"",ROW('⚙️ Alert Data'!$A$2:$A$2001)),130)-1),"")</f>
        <v>Employee</v>
      </c>
      <c r="E133" s="81" t="str">
        <f t="array" aca="1" ref="E133" ca="1">IFERROR(INDEX('⚙️ Alert Data'!$E$2:$E$2001,SMALL(IF('⚙️ Alert Data'!$A$2:$A$2001&lt;&gt;"",ROW('⚙️ Alert Data'!$A$2:$A$2001)),130)-1),"")</f>
        <v>Crane Operator</v>
      </c>
      <c r="F133" s="81" t="str">
        <f t="array" aca="1" ref="F133" ca="1">IFERROR(INDEX('⚙️ Alert Data'!$F$2:$F$2001,SMALL(IF('⚙️ Alert Data'!$A$2:$A$2001&lt;&gt;"",ROW('⚙️ Alert Data'!$A$2:$A$2001)),130)-1),"")</f>
        <v>Plant &amp; Vehicles</v>
      </c>
      <c r="G133" s="80" t="str">
        <f t="array" aca="1" ref="G133" ca="1">IFERROR(INDEX('⚙️ Alert Data'!$G$2:$G$2001,SMALL(IF('⚙️ Alert Data'!$A$2:$A$2001&lt;&gt;"",ROW('⚙️ Alert Data'!$A$2:$A$2001)),130)-1),"")</f>
        <v>DR-004</v>
      </c>
      <c r="H133" s="81" t="str">
        <f t="array" aca="1" ref="H133" ca="1">IFERROR(INDEX('⚙️ Alert Data'!$H$2:$H$2001,SMALL(IF('⚙️ Alert Data'!$A$2:$A$2001&lt;&gt;"",ROW('⚙️ Alert Data'!$A$2:$A$2001)),130)-1),"")</f>
        <v>CPCS Excavator</v>
      </c>
      <c r="I133" s="80" t="str">
        <f t="array" aca="1" ref="I133" ca="1">IFERROR(INDEX('⚙️ Alert Data'!$I$2:$I$2001,SMALL(IF('⚙️ Alert Data'!$A$2:$A$2001&lt;&gt;"",ROW('⚙️ Alert Data'!$A$2:$A$2001)),130)-1),"")</f>
        <v>25/07/2024</v>
      </c>
      <c r="J133" s="80" t="str">
        <f t="array" aca="1" ref="J133" ca="1">IFERROR(INDEX('⚙️ Alert Data'!$J$2:$J$2001,SMALL(IF('⚙️ Alert Data'!$A$2:$A$2001&lt;&gt;"",ROW('⚙️ Alert Data'!$A$2:$A$2001)),130)-1),"")</f>
        <v>25/07/2025</v>
      </c>
      <c r="K133" s="80" t="str">
        <f t="array" aca="1" ref="K133" ca="1">IFERROR(INDEX('⚙️ Alert Data'!$K$2:$K$2001,SMALL(IF('⚙️ Alert Data'!$A$2:$A$2001&lt;&gt;"",ROW('⚙️ Alert Data'!$A$2:$A$2001)),130)-1),"")</f>
        <v>EXPIRED</v>
      </c>
      <c r="L133" s="81" t="str">
        <f t="array" aca="1" ref="L133" ca="1">IFERROR(INDEX('⚙️ Alert Data'!$L$2:$L$2001,SMALL(IF('⚙️ Alert Data'!$A$2:$A$2001&lt;&gt;"",ROW('⚙️ Alert Data'!$A$2:$A$2001)),130)-1),"")</f>
        <v>Overdue by 389 days</v>
      </c>
      <c r="M133" s="80" t="str">
        <f t="array" aca="1" ref="M133" ca="1">IFERROR(INDEX('⚙️ Alert Data'!$M$2:$M$2001,SMALL(IF('⚙️ Alert Data'!$A$2:$A$2001&lt;&gt;"",ROW('⚙️ Alert Data'!$A$2:$A$2001)),130)-1),"")</f>
        <v>S. Patel</v>
      </c>
    </row>
    <row r="134" spans="1:13" ht="15.75" customHeight="1" x14ac:dyDescent="0.2">
      <c r="A134" s="80" t="str">
        <f t="array" aca="1" ref="A134" ca="1">IFERROR(INDEX('⚙️ Alert Data'!$A$2:$A$2001,SMALL(IF('⚙️ Alert Data'!$A$2:$A$2001&lt;&gt;"",ROW('⚙️ Alert Data'!$A$2:$A$2001)),131)-1),"")</f>
        <v>W1048</v>
      </c>
      <c r="B134" s="81" t="str">
        <f t="array" aca="1" ref="B134" ca="1">IFERROR(INDEX('⚙️ Alert Data'!$B$2:$B$2001,SMALL(IF('⚙️ Alert Data'!$A$2:$A$2001&lt;&gt;"",ROW('⚙️ Alert Data'!$A$2:$A$2001)),131)-1),"")</f>
        <v>Young</v>
      </c>
      <c r="C134" s="81" t="str">
        <f t="array" aca="1" ref="C134" ca="1">IFERROR(INDEX('⚙️ Alert Data'!$C$2:$C$2001,SMALL(IF('⚙️ Alert Data'!$A$2:$A$2001&lt;&gt;"",ROW('⚙️ Alert Data'!$A$2:$A$2001)),131)-1),"")</f>
        <v>Diane</v>
      </c>
      <c r="D134" s="80" t="str">
        <f t="array" aca="1" ref="D134" ca="1">IFERROR(INDEX('⚙️ Alert Data'!$D$2:$D$2001,SMALL(IF('⚙️ Alert Data'!$A$2:$A$2001&lt;&gt;"",ROW('⚙️ Alert Data'!$A$2:$A$2001)),131)-1),"")</f>
        <v>Employee</v>
      </c>
      <c r="E134" s="81" t="str">
        <f t="array" aca="1" ref="E134" ca="1">IFERROR(INDEX('⚙️ Alert Data'!$E$2:$E$2001,SMALL(IF('⚙️ Alert Data'!$A$2:$A$2001&lt;&gt;"",ROW('⚙️ Alert Data'!$A$2:$A$2001)),131)-1),"")</f>
        <v>Crane Operator</v>
      </c>
      <c r="F134" s="81" t="str">
        <f t="array" aca="1" ref="F134" ca="1">IFERROR(INDEX('⚙️ Alert Data'!$F$2:$F$2001,SMALL(IF('⚙️ Alert Data'!$A$2:$A$2001&lt;&gt;"",ROW('⚙️ Alert Data'!$A$2:$A$2001)),131)-1),"")</f>
        <v>Plant &amp; Vehicles</v>
      </c>
      <c r="G134" s="80" t="str">
        <f t="array" aca="1" ref="G134" ca="1">IFERROR(INDEX('⚙️ Alert Data'!$G$2:$G$2001,SMALL(IF('⚙️ Alert Data'!$A$2:$A$2001&lt;&gt;"",ROW('⚙️ Alert Data'!$A$2:$A$2001)),131)-1),"")</f>
        <v>IT-002</v>
      </c>
      <c r="H134" s="81" t="str">
        <f t="array" aca="1" ref="H134" ca="1">IFERROR(INDEX('⚙️ Alert Data'!$H$2:$H$2001,SMALL(IF('⚙️ Alert Data'!$A$2:$A$2001&lt;&gt;"",ROW('⚙️ Alert Data'!$A$2:$A$2001)),131)-1),"")</f>
        <v>GDPR Awareness</v>
      </c>
      <c r="I134" s="80" t="str">
        <f t="array" aca="1" ref="I134" ca="1">IFERROR(INDEX('⚙️ Alert Data'!$I$2:$I$2001,SMALL(IF('⚙️ Alert Data'!$A$2:$A$2001&lt;&gt;"",ROW('⚙️ Alert Data'!$A$2:$A$2001)),131)-1),"")</f>
        <v>17/10/2025</v>
      </c>
      <c r="J134" s="80" t="str">
        <f t="array" aca="1" ref="J134" ca="1">IFERROR(INDEX('⚙️ Alert Data'!$J$2:$J$2001,SMALL(IF('⚙️ Alert Data'!$A$2:$A$2001&lt;&gt;"",ROW('⚙️ Alert Data'!$A$2:$A$2001)),131)-1),"")</f>
        <v>17/10/2026</v>
      </c>
      <c r="K134" s="80" t="str">
        <f t="array" aca="1" ref="K134" ca="1">IFERROR(INDEX('⚙️ Alert Data'!$K$2:$K$2001,SMALL(IF('⚙️ Alert Data'!$A$2:$A$2001&lt;&gt;"",ROW('⚙️ Alert Data'!$A$2:$A$2001)),131)-1),"")</f>
        <v>EXPIRING</v>
      </c>
      <c r="L134" s="81" t="str">
        <f t="array" aca="1" ref="L134" ca="1">IFERROR(INDEX('⚙️ Alert Data'!$L$2:$L$2001,SMALL(IF('⚙️ Alert Data'!$A$2:$A$2001&lt;&gt;"",ROW('⚙️ Alert Data'!$A$2:$A$2001)),131)-1),"")</f>
        <v>Expires in 60 days</v>
      </c>
      <c r="M134" s="80" t="str">
        <f t="array" aca="1" ref="M134" ca="1">IFERROR(INDEX('⚙️ Alert Data'!$M$2:$M$2001,SMALL(IF('⚙️ Alert Data'!$A$2:$A$2001&lt;&gt;"",ROW('⚙️ Alert Data'!$A$2:$A$2001)),131)-1),"")</f>
        <v>S. Patel</v>
      </c>
    </row>
    <row r="135" spans="1:13" ht="15.75" customHeight="1" x14ac:dyDescent="0.2">
      <c r="A135" s="80" t="str">
        <f t="array" aca="1" ref="A135" ca="1">IFERROR(INDEX('⚙️ Alert Data'!$A$2:$A$2001,SMALL(IF('⚙️ Alert Data'!$A$2:$A$2001&lt;&gt;"",ROW('⚙️ Alert Data'!$A$2:$A$2001)),132)-1),"")</f>
        <v>W1049</v>
      </c>
      <c r="B135" s="81" t="str">
        <f t="array" aca="1" ref="B135" ca="1">IFERROR(INDEX('⚙️ Alert Data'!$B$2:$B$2001,SMALL(IF('⚙️ Alert Data'!$A$2:$A$2001&lt;&gt;"",ROW('⚙️ Alert Data'!$A$2:$A$2001)),132)-1),"")</f>
        <v>Thomas</v>
      </c>
      <c r="C135" s="81" t="str">
        <f t="array" aca="1" ref="C135" ca="1">IFERROR(INDEX('⚙️ Alert Data'!$C$2:$C$2001,SMALL(IF('⚙️ Alert Data'!$A$2:$A$2001&lt;&gt;"",ROW('⚙️ Alert Data'!$A$2:$A$2001)),132)-1),"")</f>
        <v>Kevin</v>
      </c>
      <c r="D135" s="80" t="str">
        <f t="array" aca="1" ref="D135" ca="1">IFERROR(INDEX('⚙️ Alert Data'!$D$2:$D$2001,SMALL(IF('⚙️ Alert Data'!$A$2:$A$2001&lt;&gt;"",ROW('⚙️ Alert Data'!$A$2:$A$2001)),132)-1),"")</f>
        <v>Employee</v>
      </c>
      <c r="E135" s="81" t="str">
        <f t="array" aca="1" ref="E135" ca="1">IFERROR(INDEX('⚙️ Alert Data'!$E$2:$E$2001,SMALL(IF('⚙️ Alert Data'!$A$2:$A$2001&lt;&gt;"",ROW('⚙️ Alert Data'!$A$2:$A$2001)),132)-1),"")</f>
        <v>Water Services Engineer</v>
      </c>
      <c r="F135" s="81" t="str">
        <f t="array" aca="1" ref="F135" ca="1">IFERROR(INDEX('⚙️ Alert Data'!$F$2:$F$2001,SMALL(IF('⚙️ Alert Data'!$A$2:$A$2001&lt;&gt;"",ROW('⚙️ Alert Data'!$A$2:$A$2001)),132)-1),"")</f>
        <v>Water Services</v>
      </c>
      <c r="G135" s="80" t="str">
        <f t="array" aca="1" ref="G135" ca="1">IFERROR(INDEX('⚙️ Alert Data'!$G$2:$G$2001,SMALL(IF('⚙️ Alert Data'!$A$2:$A$2001&lt;&gt;"",ROW('⚙️ Alert Data'!$A$2:$A$2001)),132)-1),"")</f>
        <v>HS-004</v>
      </c>
      <c r="H135" s="81" t="str">
        <f t="array" aca="1" ref="H135" ca="1">IFERROR(INDEX('⚙️ Alert Data'!$H$2:$H$2001,SMALL(IF('⚙️ Alert Data'!$A$2:$A$2001&lt;&gt;"",ROW('⚙️ Alert Data'!$A$2:$A$2001)),132)-1),"")</f>
        <v>Manual Handling</v>
      </c>
      <c r="I135" s="80" t="str">
        <f t="array" aca="1" ref="I135" ca="1">IFERROR(INDEX('⚙️ Alert Data'!$I$2:$I$2001,SMALL(IF('⚙️ Alert Data'!$A$2:$A$2001&lt;&gt;"",ROW('⚙️ Alert Data'!$A$2:$A$2001)),132)-1),"")</f>
        <v>24/07/2023</v>
      </c>
      <c r="J135" s="80" t="str">
        <f t="array" aca="1" ref="J135" ca="1">IFERROR(INDEX('⚙️ Alert Data'!$J$2:$J$2001,SMALL(IF('⚙️ Alert Data'!$A$2:$A$2001&lt;&gt;"",ROW('⚙️ Alert Data'!$A$2:$A$2001)),132)-1),"")</f>
        <v>23/07/2024</v>
      </c>
      <c r="K135" s="80" t="str">
        <f t="array" aca="1" ref="K135" ca="1">IFERROR(INDEX('⚙️ Alert Data'!$K$2:$K$2001,SMALL(IF('⚙️ Alert Data'!$A$2:$A$2001&lt;&gt;"",ROW('⚙️ Alert Data'!$A$2:$A$2001)),132)-1),"")</f>
        <v>EXPIRED</v>
      </c>
      <c r="L135" s="81" t="str">
        <f t="array" aca="1" ref="L135" ca="1">IFERROR(INDEX('⚙️ Alert Data'!$L$2:$L$2001,SMALL(IF('⚙️ Alert Data'!$A$2:$A$2001&lt;&gt;"",ROW('⚙️ Alert Data'!$A$2:$A$2001)),132)-1),"")</f>
        <v>Overdue by 756 days</v>
      </c>
      <c r="M135" s="80" t="str">
        <f t="array" aca="1" ref="M135" ca="1">IFERROR(INDEX('⚙️ Alert Data'!$M$2:$M$2001,SMALL(IF('⚙️ Alert Data'!$A$2:$A$2001&lt;&gt;"",ROW('⚙️ Alert Data'!$A$2:$A$2001)),132)-1),"")</f>
        <v>C. Zhang</v>
      </c>
    </row>
    <row r="136" spans="1:13" ht="15.75" customHeight="1" x14ac:dyDescent="0.2">
      <c r="A136" s="80" t="str">
        <f t="array" aca="1" ref="A136" ca="1">IFERROR(INDEX('⚙️ Alert Data'!$A$2:$A$2001,SMALL(IF('⚙️ Alert Data'!$A$2:$A$2001&lt;&gt;"",ROW('⚙️ Alert Data'!$A$2:$A$2001)),133)-1),"")</f>
        <v>W1049</v>
      </c>
      <c r="B136" s="81" t="str">
        <f t="array" aca="1" ref="B136" ca="1">IFERROR(INDEX('⚙️ Alert Data'!$B$2:$B$2001,SMALL(IF('⚙️ Alert Data'!$A$2:$A$2001&lt;&gt;"",ROW('⚙️ Alert Data'!$A$2:$A$2001)),133)-1),"")</f>
        <v>Thomas</v>
      </c>
      <c r="C136" s="81" t="str">
        <f t="array" aca="1" ref="C136" ca="1">IFERROR(INDEX('⚙️ Alert Data'!$C$2:$C$2001,SMALL(IF('⚙️ Alert Data'!$A$2:$A$2001&lt;&gt;"",ROW('⚙️ Alert Data'!$A$2:$A$2001)),133)-1),"")</f>
        <v>Kevin</v>
      </c>
      <c r="D136" s="80" t="str">
        <f t="array" aca="1" ref="D136" ca="1">IFERROR(INDEX('⚙️ Alert Data'!$D$2:$D$2001,SMALL(IF('⚙️ Alert Data'!$A$2:$A$2001&lt;&gt;"",ROW('⚙️ Alert Data'!$A$2:$A$2001)),133)-1),"")</f>
        <v>Employee</v>
      </c>
      <c r="E136" s="81" t="str">
        <f t="array" aca="1" ref="E136" ca="1">IFERROR(INDEX('⚙️ Alert Data'!$E$2:$E$2001,SMALL(IF('⚙️ Alert Data'!$A$2:$A$2001&lt;&gt;"",ROW('⚙️ Alert Data'!$A$2:$A$2001)),133)-1),"")</f>
        <v>Water Services Engineer</v>
      </c>
      <c r="F136" s="81" t="str">
        <f t="array" aca="1" ref="F136" ca="1">IFERROR(INDEX('⚙️ Alert Data'!$F$2:$F$2001,SMALL(IF('⚙️ Alert Data'!$A$2:$A$2001&lt;&gt;"",ROW('⚙️ Alert Data'!$A$2:$A$2001)),133)-1),"")</f>
        <v>Water Services</v>
      </c>
      <c r="G136" s="80" t="str">
        <f t="array" aca="1" ref="G136" ca="1">IFERROR(INDEX('⚙️ Alert Data'!$G$2:$G$2001,SMALL(IF('⚙️ Alert Data'!$A$2:$A$2001&lt;&gt;"",ROW('⚙️ Alert Data'!$A$2:$A$2001)),133)-1),"")</f>
        <v>HS-005</v>
      </c>
      <c r="H136" s="81" t="str">
        <f t="array" aca="1" ref="H136" ca="1">IFERROR(INDEX('⚙️ Alert Data'!$H$2:$H$2001,SMALL(IF('⚙️ Alert Data'!$A$2:$A$2001&lt;&gt;"",ROW('⚙️ Alert Data'!$A$2:$A$2001)),133)-1),"")</f>
        <v>First Aid (FAW)</v>
      </c>
      <c r="I136" s="80" t="str">
        <f t="array" aca="1" ref="I136" ca="1">IFERROR(INDEX('⚙️ Alert Data'!$I$2:$I$2001,SMALL(IF('⚙️ Alert Data'!$A$2:$A$2001&lt;&gt;"",ROW('⚙️ Alert Data'!$A$2:$A$2001)),133)-1),"")</f>
        <v>28/06/2023</v>
      </c>
      <c r="J136" s="80" t="str">
        <f t="array" aca="1" ref="J136" ca="1">IFERROR(INDEX('⚙️ Alert Data'!$J$2:$J$2001,SMALL(IF('⚙️ Alert Data'!$A$2:$A$2001&lt;&gt;"",ROW('⚙️ Alert Data'!$A$2:$A$2001)),133)-1),"")</f>
        <v>27/06/2024</v>
      </c>
      <c r="K136" s="80" t="str">
        <f t="array" aca="1" ref="K136" ca="1">IFERROR(INDEX('⚙️ Alert Data'!$K$2:$K$2001,SMALL(IF('⚙️ Alert Data'!$A$2:$A$2001&lt;&gt;"",ROW('⚙️ Alert Data'!$A$2:$A$2001)),133)-1),"")</f>
        <v>EXPIRED</v>
      </c>
      <c r="L136" s="81" t="str">
        <f t="array" aca="1" ref="L136" ca="1">IFERROR(INDEX('⚙️ Alert Data'!$L$2:$L$2001,SMALL(IF('⚙️ Alert Data'!$A$2:$A$2001&lt;&gt;"",ROW('⚙️ Alert Data'!$A$2:$A$2001)),133)-1),"")</f>
        <v>Overdue by 782 days</v>
      </c>
      <c r="M136" s="80" t="str">
        <f t="array" aca="1" ref="M136" ca="1">IFERROR(INDEX('⚙️ Alert Data'!$M$2:$M$2001,SMALL(IF('⚙️ Alert Data'!$A$2:$A$2001&lt;&gt;"",ROW('⚙️ Alert Data'!$A$2:$A$2001)),133)-1),"")</f>
        <v>C. Zhang</v>
      </c>
    </row>
    <row r="137" spans="1:13" ht="15.75" customHeight="1" x14ac:dyDescent="0.2">
      <c r="A137" s="80" t="str">
        <f t="array" aca="1" ref="A137" ca="1">IFERROR(INDEX('⚙️ Alert Data'!$A$2:$A$2001,SMALL(IF('⚙️ Alert Data'!$A$2:$A$2001&lt;&gt;"",ROW('⚙️ Alert Data'!$A$2:$A$2001)),134)-1),"")</f>
        <v>W1049</v>
      </c>
      <c r="B137" s="81" t="str">
        <f t="array" aca="1" ref="B137" ca="1">IFERROR(INDEX('⚙️ Alert Data'!$B$2:$B$2001,SMALL(IF('⚙️ Alert Data'!$A$2:$A$2001&lt;&gt;"",ROW('⚙️ Alert Data'!$A$2:$A$2001)),134)-1),"")</f>
        <v>Thomas</v>
      </c>
      <c r="C137" s="81" t="str">
        <f t="array" aca="1" ref="C137" ca="1">IFERROR(INDEX('⚙️ Alert Data'!$C$2:$C$2001,SMALL(IF('⚙️ Alert Data'!$A$2:$A$2001&lt;&gt;"",ROW('⚙️ Alert Data'!$A$2:$A$2001)),134)-1),"")</f>
        <v>Kevin</v>
      </c>
      <c r="D137" s="80" t="str">
        <f t="array" aca="1" ref="D137" ca="1">IFERROR(INDEX('⚙️ Alert Data'!$D$2:$D$2001,SMALL(IF('⚙️ Alert Data'!$A$2:$A$2001&lt;&gt;"",ROW('⚙️ Alert Data'!$A$2:$A$2001)),134)-1),"")</f>
        <v>Employee</v>
      </c>
      <c r="E137" s="81" t="str">
        <f t="array" aca="1" ref="E137" ca="1">IFERROR(INDEX('⚙️ Alert Data'!$E$2:$E$2001,SMALL(IF('⚙️ Alert Data'!$A$2:$A$2001&lt;&gt;"",ROW('⚙️ Alert Data'!$A$2:$A$2001)),134)-1),"")</f>
        <v>Water Services Engineer</v>
      </c>
      <c r="F137" s="81" t="str">
        <f t="array" aca="1" ref="F137" ca="1">IFERROR(INDEX('⚙️ Alert Data'!$F$2:$F$2001,SMALL(IF('⚙️ Alert Data'!$A$2:$A$2001&lt;&gt;"",ROW('⚙️ Alert Data'!$A$2:$A$2001)),134)-1),"")</f>
        <v>Water Services</v>
      </c>
      <c r="G137" s="80" t="str">
        <f t="array" aca="1" ref="G137" ca="1">IFERROR(INDEX('⚙️ Alert Data'!$G$2:$G$2001,SMALL(IF('⚙️ Alert Data'!$A$2:$A$2001&lt;&gt;"",ROW('⚙️ Alert Data'!$A$2:$A$2001)),134)-1),"")</f>
        <v>WA-001</v>
      </c>
      <c r="H137" s="81" t="str">
        <f t="array" aca="1" ref="H137" ca="1">IFERROR(INDEX('⚙️ Alert Data'!$H$2:$H$2001,SMALL(IF('⚙️ Alert Data'!$A$2:$A$2001&lt;&gt;"",ROW('⚙️ Alert Data'!$A$2:$A$2001)),134)-1),"")</f>
        <v>WIAPS Cert.</v>
      </c>
      <c r="I137" s="80" t="str">
        <f t="array" aca="1" ref="I137" ca="1">IFERROR(INDEX('⚙️ Alert Data'!$I$2:$I$2001,SMALL(IF('⚙️ Alert Data'!$A$2:$A$2001&lt;&gt;"",ROW('⚙️ Alert Data'!$A$2:$A$2001)),134)-1),"")</f>
        <v>17/07/2025</v>
      </c>
      <c r="J137" s="80" t="str">
        <f t="array" aca="1" ref="J137" ca="1">IFERROR(INDEX('⚙️ Alert Data'!$J$2:$J$2001,SMALL(IF('⚙️ Alert Data'!$A$2:$A$2001&lt;&gt;"",ROW('⚙️ Alert Data'!$A$2:$A$2001)),134)-1),"")</f>
        <v>17/07/2026</v>
      </c>
      <c r="K137" s="80" t="str">
        <f t="array" aca="1" ref="K137" ca="1">IFERROR(INDEX('⚙️ Alert Data'!$K$2:$K$2001,SMALL(IF('⚙️ Alert Data'!$A$2:$A$2001&lt;&gt;"",ROW('⚙️ Alert Data'!$A$2:$A$2001)),134)-1),"")</f>
        <v>EXPIRED</v>
      </c>
      <c r="L137" s="81" t="str">
        <f t="array" aca="1" ref="L137" ca="1">IFERROR(INDEX('⚙️ Alert Data'!$L$2:$L$2001,SMALL(IF('⚙️ Alert Data'!$A$2:$A$2001&lt;&gt;"",ROW('⚙️ Alert Data'!$A$2:$A$2001)),134)-1),"")</f>
        <v>Overdue by 32 days</v>
      </c>
      <c r="M137" s="80" t="str">
        <f t="array" aca="1" ref="M137" ca="1">IFERROR(INDEX('⚙️ Alert Data'!$M$2:$M$2001,SMALL(IF('⚙️ Alert Data'!$A$2:$A$2001&lt;&gt;"",ROW('⚙️ Alert Data'!$A$2:$A$2001)),134)-1),"")</f>
        <v>C. Zhang</v>
      </c>
    </row>
    <row r="138" spans="1:13" ht="15.75" customHeight="1" x14ac:dyDescent="0.2">
      <c r="A138" s="80" t="str">
        <f t="array" aca="1" ref="A138" ca="1">IFERROR(INDEX('⚙️ Alert Data'!$A$2:$A$2001,SMALL(IF('⚙️ Alert Data'!$A$2:$A$2001&lt;&gt;"",ROW('⚙️ Alert Data'!$A$2:$A$2001)),135)-1),"")</f>
        <v>W1050</v>
      </c>
      <c r="B138" s="81" t="str">
        <f t="array" aca="1" ref="B138" ca="1">IFERROR(INDEX('⚙️ Alert Data'!$B$2:$B$2001,SMALL(IF('⚙️ Alert Data'!$A$2:$A$2001&lt;&gt;"",ROW('⚙️ Alert Data'!$A$2:$A$2001)),135)-1),"")</f>
        <v>Parker</v>
      </c>
      <c r="C138" s="81" t="str">
        <f t="array" aca="1" ref="C138" ca="1">IFERROR(INDEX('⚙️ Alert Data'!$C$2:$C$2001,SMALL(IF('⚙️ Alert Data'!$A$2:$A$2001&lt;&gt;"",ROW('⚙️ Alert Data'!$A$2:$A$2001)),135)-1),"")</f>
        <v>Tanya</v>
      </c>
      <c r="D138" s="80" t="str">
        <f t="array" aca="1" ref="D138" ca="1">IFERROR(INDEX('⚙️ Alert Data'!$D$2:$D$2001,SMALL(IF('⚙️ Alert Data'!$A$2:$A$2001&lt;&gt;"",ROW('⚙️ Alert Data'!$A$2:$A$2001)),135)-1),"")</f>
        <v>Employee</v>
      </c>
      <c r="E138" s="81" t="str">
        <f t="array" aca="1" ref="E138" ca="1">IFERROR(INDEX('⚙️ Alert Data'!$E$2:$E$2001,SMALL(IF('⚙️ Alert Data'!$A$2:$A$2001&lt;&gt;"",ROW('⚙️ Alert Data'!$A$2:$A$2001)),135)-1),"")</f>
        <v>Senior Field Engineer</v>
      </c>
      <c r="F138" s="81" t="str">
        <f t="array" aca="1" ref="F138" ca="1">IFERROR(INDEX('⚙️ Alert Data'!$F$2:$F$2001,SMALL(IF('⚙️ Alert Data'!$A$2:$A$2001&lt;&gt;"",ROW('⚙️ Alert Data'!$A$2:$A$2001)),135)-1),"")</f>
        <v>Field Engineering</v>
      </c>
      <c r="G138" s="80" t="str">
        <f t="array" aca="1" ref="G138" ca="1">IFERROR(INDEX('⚙️ Alert Data'!$G$2:$G$2001,SMALL(IF('⚙️ Alert Data'!$A$2:$A$2001&lt;&gt;"",ROW('⚙️ Alert Data'!$A$2:$A$2001)),135)-1),"")</f>
        <v>HS-002</v>
      </c>
      <c r="H138" s="81" t="str">
        <f t="array" aca="1" ref="H138" ca="1">IFERROR(INDEX('⚙️ Alert Data'!$H$2:$H$2001,SMALL(IF('⚙️ Alert Data'!$A$2:$A$2001&lt;&gt;"",ROW('⚙️ Alert Data'!$A$2:$A$2001)),135)-1),"")</f>
        <v>Working at Height</v>
      </c>
      <c r="I138" s="80" t="str">
        <f t="array" aca="1" ref="I138" ca="1">IFERROR(INDEX('⚙️ Alert Data'!$I$2:$I$2001,SMALL(IF('⚙️ Alert Data'!$A$2:$A$2001&lt;&gt;"",ROW('⚙️ Alert Data'!$A$2:$A$2001)),135)-1),"")</f>
        <v>28/09/2024</v>
      </c>
      <c r="J138" s="80" t="str">
        <f t="array" aca="1" ref="J138" ca="1">IFERROR(INDEX('⚙️ Alert Data'!$J$2:$J$2001,SMALL(IF('⚙️ Alert Data'!$A$2:$A$2001&lt;&gt;"",ROW('⚙️ Alert Data'!$A$2:$A$2001)),135)-1),"")</f>
        <v>28/09/2025</v>
      </c>
      <c r="K138" s="80" t="str">
        <f t="array" aca="1" ref="K138" ca="1">IFERROR(INDEX('⚙️ Alert Data'!$K$2:$K$2001,SMALL(IF('⚙️ Alert Data'!$A$2:$A$2001&lt;&gt;"",ROW('⚙️ Alert Data'!$A$2:$A$2001)),135)-1),"")</f>
        <v>EXPIRED</v>
      </c>
      <c r="L138" s="81" t="str">
        <f t="array" aca="1" ref="L138" ca="1">IFERROR(INDEX('⚙️ Alert Data'!$L$2:$L$2001,SMALL(IF('⚙️ Alert Data'!$A$2:$A$2001&lt;&gt;"",ROW('⚙️ Alert Data'!$A$2:$A$2001)),135)-1),"")</f>
        <v>Overdue by 324 days</v>
      </c>
      <c r="M138" s="80" t="str">
        <f t="array" aca="1" ref="M138" ca="1">IFERROR(INDEX('⚙️ Alert Data'!$M$2:$M$2001,SMALL(IF('⚙️ Alert Data'!$A$2:$A$2001&lt;&gt;"",ROW('⚙️ Alert Data'!$A$2:$A$2001)),135)-1),"")</f>
        <v>P. Okafor</v>
      </c>
    </row>
    <row r="139" spans="1:13" ht="15.75" customHeight="1" x14ac:dyDescent="0.2">
      <c r="A139" s="80" t="str">
        <f t="array" aca="1" ref="A139" ca="1">IFERROR(INDEX('⚙️ Alert Data'!$A$2:$A$2001,SMALL(IF('⚙️ Alert Data'!$A$2:$A$2001&lt;&gt;"",ROW('⚙️ Alert Data'!$A$2:$A$2001)),136)-1),"")</f>
        <v>W1050</v>
      </c>
      <c r="B139" s="81" t="str">
        <f t="array" aca="1" ref="B139" ca="1">IFERROR(INDEX('⚙️ Alert Data'!$B$2:$B$2001,SMALL(IF('⚙️ Alert Data'!$A$2:$A$2001&lt;&gt;"",ROW('⚙️ Alert Data'!$A$2:$A$2001)),136)-1),"")</f>
        <v>Parker</v>
      </c>
      <c r="C139" s="81" t="str">
        <f t="array" aca="1" ref="C139" ca="1">IFERROR(INDEX('⚙️ Alert Data'!$C$2:$C$2001,SMALL(IF('⚙️ Alert Data'!$A$2:$A$2001&lt;&gt;"",ROW('⚙️ Alert Data'!$A$2:$A$2001)),136)-1),"")</f>
        <v>Tanya</v>
      </c>
      <c r="D139" s="80" t="str">
        <f t="array" aca="1" ref="D139" ca="1">IFERROR(INDEX('⚙️ Alert Data'!$D$2:$D$2001,SMALL(IF('⚙️ Alert Data'!$A$2:$A$2001&lt;&gt;"",ROW('⚙️ Alert Data'!$A$2:$A$2001)),136)-1),"")</f>
        <v>Employee</v>
      </c>
      <c r="E139" s="81" t="str">
        <f t="array" aca="1" ref="E139" ca="1">IFERROR(INDEX('⚙️ Alert Data'!$E$2:$E$2001,SMALL(IF('⚙️ Alert Data'!$A$2:$A$2001&lt;&gt;"",ROW('⚙️ Alert Data'!$A$2:$A$2001)),136)-1),"")</f>
        <v>Senior Field Engineer</v>
      </c>
      <c r="F139" s="81" t="str">
        <f t="array" aca="1" ref="F139" ca="1">IFERROR(INDEX('⚙️ Alert Data'!$F$2:$F$2001,SMALL(IF('⚙️ Alert Data'!$A$2:$A$2001&lt;&gt;"",ROW('⚙️ Alert Data'!$A$2:$A$2001)),136)-1),"")</f>
        <v>Field Engineering</v>
      </c>
      <c r="G139" s="80" t="str">
        <f t="array" aca="1" ref="G139" ca="1">IFERROR(INDEX('⚙️ Alert Data'!$G$2:$G$2001,SMALL(IF('⚙️ Alert Data'!$A$2:$A$2001&lt;&gt;"",ROW('⚙️ Alert Data'!$A$2:$A$2001)),136)-1),"")</f>
        <v>HS-004</v>
      </c>
      <c r="H139" s="81" t="str">
        <f t="array" aca="1" ref="H139" ca="1">IFERROR(INDEX('⚙️ Alert Data'!$H$2:$H$2001,SMALL(IF('⚙️ Alert Data'!$A$2:$A$2001&lt;&gt;"",ROW('⚙️ Alert Data'!$A$2:$A$2001)),136)-1),"")</f>
        <v>Manual Handling</v>
      </c>
      <c r="I139" s="80" t="str">
        <f t="array" aca="1" ref="I139" ca="1">IFERROR(INDEX('⚙️ Alert Data'!$I$2:$I$2001,SMALL(IF('⚙️ Alert Data'!$A$2:$A$2001&lt;&gt;"",ROW('⚙️ Alert Data'!$A$2:$A$2001)),136)-1),"")</f>
        <v>14/06/2024</v>
      </c>
      <c r="J139" s="80" t="str">
        <f t="array" aca="1" ref="J139" ca="1">IFERROR(INDEX('⚙️ Alert Data'!$J$2:$J$2001,SMALL(IF('⚙️ Alert Data'!$A$2:$A$2001&lt;&gt;"",ROW('⚙️ Alert Data'!$A$2:$A$2001)),136)-1),"")</f>
        <v>14/06/2025</v>
      </c>
      <c r="K139" s="80" t="str">
        <f t="array" aca="1" ref="K139" ca="1">IFERROR(INDEX('⚙️ Alert Data'!$K$2:$K$2001,SMALL(IF('⚙️ Alert Data'!$A$2:$A$2001&lt;&gt;"",ROW('⚙️ Alert Data'!$A$2:$A$2001)),136)-1),"")</f>
        <v>EXPIRED</v>
      </c>
      <c r="L139" s="81" t="str">
        <f t="array" aca="1" ref="L139" ca="1">IFERROR(INDEX('⚙️ Alert Data'!$L$2:$L$2001,SMALL(IF('⚙️ Alert Data'!$A$2:$A$2001&lt;&gt;"",ROW('⚙️ Alert Data'!$A$2:$A$2001)),136)-1),"")</f>
        <v>Overdue by 430 days</v>
      </c>
      <c r="M139" s="80" t="str">
        <f t="array" aca="1" ref="M139" ca="1">IFERROR(INDEX('⚙️ Alert Data'!$M$2:$M$2001,SMALL(IF('⚙️ Alert Data'!$A$2:$A$2001&lt;&gt;"",ROW('⚙️ Alert Data'!$A$2:$A$2001)),136)-1),"")</f>
        <v>P. Okafor</v>
      </c>
    </row>
    <row r="140" spans="1:13" ht="15.75" customHeight="1" x14ac:dyDescent="0.2">
      <c r="A140" s="80" t="str">
        <f t="array" aca="1" ref="A140" ca="1">IFERROR(INDEX('⚙️ Alert Data'!$A$2:$A$2001,SMALL(IF('⚙️ Alert Data'!$A$2:$A$2001&lt;&gt;"",ROW('⚙️ Alert Data'!$A$2:$A$2001)),137)-1),"")</f>
        <v>W1050</v>
      </c>
      <c r="B140" s="81" t="str">
        <f t="array" aca="1" ref="B140" ca="1">IFERROR(INDEX('⚙️ Alert Data'!$B$2:$B$2001,SMALL(IF('⚙️ Alert Data'!$A$2:$A$2001&lt;&gt;"",ROW('⚙️ Alert Data'!$A$2:$A$2001)),137)-1),"")</f>
        <v>Parker</v>
      </c>
      <c r="C140" s="81" t="str">
        <f t="array" aca="1" ref="C140" ca="1">IFERROR(INDEX('⚙️ Alert Data'!$C$2:$C$2001,SMALL(IF('⚙️ Alert Data'!$A$2:$A$2001&lt;&gt;"",ROW('⚙️ Alert Data'!$A$2:$A$2001)),137)-1),"")</f>
        <v>Tanya</v>
      </c>
      <c r="D140" s="80" t="str">
        <f t="array" aca="1" ref="D140" ca="1">IFERROR(INDEX('⚙️ Alert Data'!$D$2:$D$2001,SMALL(IF('⚙️ Alert Data'!$A$2:$A$2001&lt;&gt;"",ROW('⚙️ Alert Data'!$A$2:$A$2001)),137)-1),"")</f>
        <v>Employee</v>
      </c>
      <c r="E140" s="81" t="str">
        <f t="array" aca="1" ref="E140" ca="1">IFERROR(INDEX('⚙️ Alert Data'!$E$2:$E$2001,SMALL(IF('⚙️ Alert Data'!$A$2:$A$2001&lt;&gt;"",ROW('⚙️ Alert Data'!$A$2:$A$2001)),137)-1),"")</f>
        <v>Senior Field Engineer</v>
      </c>
      <c r="F140" s="81" t="str">
        <f t="array" aca="1" ref="F140" ca="1">IFERROR(INDEX('⚙️ Alert Data'!$F$2:$F$2001,SMALL(IF('⚙️ Alert Data'!$A$2:$A$2001&lt;&gt;"",ROW('⚙️ Alert Data'!$A$2:$A$2001)),137)-1),"")</f>
        <v>Field Engineering</v>
      </c>
      <c r="G140" s="80" t="str">
        <f t="array" aca="1" ref="G140" ca="1">IFERROR(INDEX('⚙️ Alert Data'!$G$2:$G$2001,SMALL(IF('⚙️ Alert Data'!$A$2:$A$2001&lt;&gt;"",ROW('⚙️ Alert Data'!$A$2:$A$2001)),137)-1),"")</f>
        <v>HS-005</v>
      </c>
      <c r="H140" s="81" t="str">
        <f t="array" aca="1" ref="H140" ca="1">IFERROR(INDEX('⚙️ Alert Data'!$H$2:$H$2001,SMALL(IF('⚙️ Alert Data'!$A$2:$A$2001&lt;&gt;"",ROW('⚙️ Alert Data'!$A$2:$A$2001)),137)-1),"")</f>
        <v>First Aid (FAW)</v>
      </c>
      <c r="I140" s="80" t="str">
        <f t="array" aca="1" ref="I140" ca="1">IFERROR(INDEX('⚙️ Alert Data'!$I$2:$I$2001,SMALL(IF('⚙️ Alert Data'!$A$2:$A$2001&lt;&gt;"",ROW('⚙️ Alert Data'!$A$2:$A$2001)),137)-1),"")</f>
        <v>17/02/2025</v>
      </c>
      <c r="J140" s="80" t="str">
        <f t="array" aca="1" ref="J140" ca="1">IFERROR(INDEX('⚙️ Alert Data'!$J$2:$J$2001,SMALL(IF('⚙️ Alert Data'!$A$2:$A$2001&lt;&gt;"",ROW('⚙️ Alert Data'!$A$2:$A$2001)),137)-1),"")</f>
        <v>17/02/2026</v>
      </c>
      <c r="K140" s="80" t="str">
        <f t="array" aca="1" ref="K140" ca="1">IFERROR(INDEX('⚙️ Alert Data'!$K$2:$K$2001,SMALL(IF('⚙️ Alert Data'!$A$2:$A$2001&lt;&gt;"",ROW('⚙️ Alert Data'!$A$2:$A$2001)),137)-1),"")</f>
        <v>EXPIRED</v>
      </c>
      <c r="L140" s="81" t="str">
        <f t="array" aca="1" ref="L140" ca="1">IFERROR(INDEX('⚙️ Alert Data'!$L$2:$L$2001,SMALL(IF('⚙️ Alert Data'!$A$2:$A$2001&lt;&gt;"",ROW('⚙️ Alert Data'!$A$2:$A$2001)),137)-1),"")</f>
        <v>Overdue by 182 days</v>
      </c>
      <c r="M140" s="80" t="str">
        <f t="array" aca="1" ref="M140" ca="1">IFERROR(INDEX('⚙️ Alert Data'!$M$2:$M$2001,SMALL(IF('⚙️ Alert Data'!$A$2:$A$2001&lt;&gt;"",ROW('⚙️ Alert Data'!$A$2:$A$2001)),137)-1),"")</f>
        <v>P. Okafor</v>
      </c>
    </row>
    <row r="141" spans="1:13" ht="15.75" customHeight="1" x14ac:dyDescent="0.2">
      <c r="A141" s="80" t="str">
        <f t="array" aca="1" ref="A141" ca="1">IFERROR(INDEX('⚙️ Alert Data'!$A$2:$A$2001,SMALL(IF('⚙️ Alert Data'!$A$2:$A$2001&lt;&gt;"",ROW('⚙️ Alert Data'!$A$2:$A$2001)),138)-1),"")</f>
        <v>W1050</v>
      </c>
      <c r="B141" s="81" t="str">
        <f t="array" aca="1" ref="B141" ca="1">IFERROR(INDEX('⚙️ Alert Data'!$B$2:$B$2001,SMALL(IF('⚙️ Alert Data'!$A$2:$A$2001&lt;&gt;"",ROW('⚙️ Alert Data'!$A$2:$A$2001)),138)-1),"")</f>
        <v>Parker</v>
      </c>
      <c r="C141" s="81" t="str">
        <f t="array" aca="1" ref="C141" ca="1">IFERROR(INDEX('⚙️ Alert Data'!$C$2:$C$2001,SMALL(IF('⚙️ Alert Data'!$A$2:$A$2001&lt;&gt;"",ROW('⚙️ Alert Data'!$A$2:$A$2001)),138)-1),"")</f>
        <v>Tanya</v>
      </c>
      <c r="D141" s="80" t="str">
        <f t="array" aca="1" ref="D141" ca="1">IFERROR(INDEX('⚙️ Alert Data'!$D$2:$D$2001,SMALL(IF('⚙️ Alert Data'!$A$2:$A$2001&lt;&gt;"",ROW('⚙️ Alert Data'!$A$2:$A$2001)),138)-1),"")</f>
        <v>Employee</v>
      </c>
      <c r="E141" s="81" t="str">
        <f t="array" aca="1" ref="E141" ca="1">IFERROR(INDEX('⚙️ Alert Data'!$E$2:$E$2001,SMALL(IF('⚙️ Alert Data'!$A$2:$A$2001&lt;&gt;"",ROW('⚙️ Alert Data'!$A$2:$A$2001)),138)-1),"")</f>
        <v>Senior Field Engineer</v>
      </c>
      <c r="F141" s="81" t="str">
        <f t="array" aca="1" ref="F141" ca="1">IFERROR(INDEX('⚙️ Alert Data'!$F$2:$F$2001,SMALL(IF('⚙️ Alert Data'!$A$2:$A$2001&lt;&gt;"",ROW('⚙️ Alert Data'!$A$2:$A$2001)),138)-1),"")</f>
        <v>Field Engineering</v>
      </c>
      <c r="G141" s="80" t="str">
        <f t="array" aca="1" ref="G141" ca="1">IFERROR(INDEX('⚙️ Alert Data'!$G$2:$G$2001,SMALL(IF('⚙️ Alert Data'!$A$2:$A$2001&lt;&gt;"",ROW('⚙️ Alert Data'!$A$2:$A$2001)),138)-1),"")</f>
        <v>IT-002</v>
      </c>
      <c r="H141" s="81" t="str">
        <f t="array" aca="1" ref="H141" ca="1">IFERROR(INDEX('⚙️ Alert Data'!$H$2:$H$2001,SMALL(IF('⚙️ Alert Data'!$A$2:$A$2001&lt;&gt;"",ROW('⚙️ Alert Data'!$A$2:$A$2001)),138)-1),"")</f>
        <v>GDPR Awareness</v>
      </c>
      <c r="I141" s="80" t="str">
        <f t="array" aca="1" ref="I141" ca="1">IFERROR(INDEX('⚙️ Alert Data'!$I$2:$I$2001,SMALL(IF('⚙️ Alert Data'!$A$2:$A$2001&lt;&gt;"",ROW('⚙️ Alert Data'!$A$2:$A$2001)),138)-1),"")</f>
        <v>23/06/2025</v>
      </c>
      <c r="J141" s="80" t="str">
        <f t="array" aca="1" ref="J141" ca="1">IFERROR(INDEX('⚙️ Alert Data'!$J$2:$J$2001,SMALL(IF('⚙️ Alert Data'!$A$2:$A$2001&lt;&gt;"",ROW('⚙️ Alert Data'!$A$2:$A$2001)),138)-1),"")</f>
        <v>23/06/2026</v>
      </c>
      <c r="K141" s="80" t="str">
        <f t="array" aca="1" ref="K141" ca="1">IFERROR(INDEX('⚙️ Alert Data'!$K$2:$K$2001,SMALL(IF('⚙️ Alert Data'!$A$2:$A$2001&lt;&gt;"",ROW('⚙️ Alert Data'!$A$2:$A$2001)),138)-1),"")</f>
        <v>EXPIRED</v>
      </c>
      <c r="L141" s="81" t="str">
        <f t="array" aca="1" ref="L141" ca="1">IFERROR(INDEX('⚙️ Alert Data'!$L$2:$L$2001,SMALL(IF('⚙️ Alert Data'!$A$2:$A$2001&lt;&gt;"",ROW('⚙️ Alert Data'!$A$2:$A$2001)),138)-1),"")</f>
        <v>Overdue by 56 days</v>
      </c>
      <c r="M141" s="80" t="str">
        <f t="array" aca="1" ref="M141" ca="1">IFERROR(INDEX('⚙️ Alert Data'!$M$2:$M$2001,SMALL(IF('⚙️ Alert Data'!$A$2:$A$2001&lt;&gt;"",ROW('⚙️ Alert Data'!$A$2:$A$2001)),138)-1),"")</f>
        <v>P. Okafor</v>
      </c>
    </row>
    <row r="142" spans="1:13" ht="15.75" customHeight="1" x14ac:dyDescent="0.2">
      <c r="A142" s="80" t="str">
        <f t="array" aca="1" ref="A142" ca="1">IFERROR(INDEX('⚙️ Alert Data'!$A$2:$A$2001,SMALL(IF('⚙️ Alert Data'!$A$2:$A$2001&lt;&gt;"",ROW('⚙️ Alert Data'!$A$2:$A$2001)),139)-1),"")</f>
        <v>W1051</v>
      </c>
      <c r="B142" s="81" t="str">
        <f t="array" aca="1" ref="B142" ca="1">IFERROR(INDEX('⚙️ Alert Data'!$B$2:$B$2001,SMALL(IF('⚙️ Alert Data'!$A$2:$A$2001&lt;&gt;"",ROW('⚙️ Alert Data'!$A$2:$A$2001)),139)-1),"")</f>
        <v>Scott</v>
      </c>
      <c r="C142" s="81" t="str">
        <f t="array" aca="1" ref="C142" ca="1">IFERROR(INDEX('⚙️ Alert Data'!$C$2:$C$2001,SMALL(IF('⚙️ Alert Data'!$A$2:$A$2001&lt;&gt;"",ROW('⚙️ Alert Data'!$A$2:$A$2001)),139)-1),"")</f>
        <v>Diane</v>
      </c>
      <c r="D142" s="80" t="str">
        <f t="array" aca="1" ref="D142" ca="1">IFERROR(INDEX('⚙️ Alert Data'!$D$2:$D$2001,SMALL(IF('⚙️ Alert Data'!$A$2:$A$2001&lt;&gt;"",ROW('⚙️ Alert Data'!$A$2:$A$2001)),139)-1),"")</f>
        <v>Subcontractor</v>
      </c>
      <c r="E142" s="81" t="str">
        <f t="array" aca="1" ref="E142" ca="1">IFERROR(INDEX('⚙️ Alert Data'!$E$2:$E$2001,SMALL(IF('⚙️ Alert Data'!$A$2:$A$2001&lt;&gt;"",ROW('⚙️ Alert Data'!$A$2:$A$2001)),139)-1),"")</f>
        <v>Metering Specialist</v>
      </c>
      <c r="F142" s="81" t="str">
        <f t="array" aca="1" ref="F142" ca="1">IFERROR(INDEX('⚙️ Alert Data'!$F$2:$F$2001,SMALL(IF('⚙️ Alert Data'!$A$2:$A$2001&lt;&gt;"",ROW('⚙️ Alert Data'!$A$2:$A$2001)),139)-1),"")</f>
        <v>Gas Operations</v>
      </c>
      <c r="G142" s="80" t="str">
        <f t="array" aca="1" ref="G142" ca="1">IFERROR(INDEX('⚙️ Alert Data'!$G$2:$G$2001,SMALL(IF('⚙️ Alert Data'!$A$2:$A$2001&lt;&gt;"",ROW('⚙️ Alert Data'!$A$2:$A$2001)),139)-1),"")</f>
        <v>HS-004</v>
      </c>
      <c r="H142" s="81" t="str">
        <f t="array" aca="1" ref="H142" ca="1">IFERROR(INDEX('⚙️ Alert Data'!$H$2:$H$2001,SMALL(IF('⚙️ Alert Data'!$A$2:$A$2001&lt;&gt;"",ROW('⚙️ Alert Data'!$A$2:$A$2001)),139)-1),"")</f>
        <v>Manual Handling</v>
      </c>
      <c r="I142" s="80" t="str">
        <f t="array" aca="1" ref="I142" ca="1">IFERROR(INDEX('⚙️ Alert Data'!$I$2:$I$2001,SMALL(IF('⚙️ Alert Data'!$A$2:$A$2001&lt;&gt;"",ROW('⚙️ Alert Data'!$A$2:$A$2001)),139)-1),"")</f>
        <v>21/09/2025</v>
      </c>
      <c r="J142" s="80" t="str">
        <f t="array" aca="1" ref="J142" ca="1">IFERROR(INDEX('⚙️ Alert Data'!$J$2:$J$2001,SMALL(IF('⚙️ Alert Data'!$A$2:$A$2001&lt;&gt;"",ROW('⚙️ Alert Data'!$A$2:$A$2001)),139)-1),"")</f>
        <v>21/09/2026</v>
      </c>
      <c r="K142" s="80" t="str">
        <f t="array" aca="1" ref="K142" ca="1">IFERROR(INDEX('⚙️ Alert Data'!$K$2:$K$2001,SMALL(IF('⚙️ Alert Data'!$A$2:$A$2001&lt;&gt;"",ROW('⚙️ Alert Data'!$A$2:$A$2001)),139)-1),"")</f>
        <v>EXPIRING</v>
      </c>
      <c r="L142" s="81" t="str">
        <f t="array" aca="1" ref="L142" ca="1">IFERROR(INDEX('⚙️ Alert Data'!$L$2:$L$2001,SMALL(IF('⚙️ Alert Data'!$A$2:$A$2001&lt;&gt;"",ROW('⚙️ Alert Data'!$A$2:$A$2001)),139)-1),"")</f>
        <v>Expires in 34 days</v>
      </c>
      <c r="M142" s="80" t="str">
        <f t="array" aca="1" ref="M142" ca="1">IFERROR(INDEX('⚙️ Alert Data'!$M$2:$M$2001,SMALL(IF('⚙️ Alert Data'!$A$2:$A$2001&lt;&gt;"",ROW('⚙️ Alert Data'!$A$2:$A$2001)),139)-1),"")</f>
        <v>L. Nakamura</v>
      </c>
    </row>
    <row r="143" spans="1:13" ht="15.75" customHeight="1" x14ac:dyDescent="0.2">
      <c r="A143" s="80" t="str">
        <f t="array" aca="1" ref="A143" ca="1">IFERROR(INDEX('⚙️ Alert Data'!$A$2:$A$2001,SMALL(IF('⚙️ Alert Data'!$A$2:$A$2001&lt;&gt;"",ROW('⚙️ Alert Data'!$A$2:$A$2001)),140)-1),"")</f>
        <v>W1051</v>
      </c>
      <c r="B143" s="81" t="str">
        <f t="array" aca="1" ref="B143" ca="1">IFERROR(INDEX('⚙️ Alert Data'!$B$2:$B$2001,SMALL(IF('⚙️ Alert Data'!$A$2:$A$2001&lt;&gt;"",ROW('⚙️ Alert Data'!$A$2:$A$2001)),140)-1),"")</f>
        <v>Scott</v>
      </c>
      <c r="C143" s="81" t="str">
        <f t="array" aca="1" ref="C143" ca="1">IFERROR(INDEX('⚙️ Alert Data'!$C$2:$C$2001,SMALL(IF('⚙️ Alert Data'!$A$2:$A$2001&lt;&gt;"",ROW('⚙️ Alert Data'!$A$2:$A$2001)),140)-1),"")</f>
        <v>Diane</v>
      </c>
      <c r="D143" s="80" t="str">
        <f t="array" aca="1" ref="D143" ca="1">IFERROR(INDEX('⚙️ Alert Data'!$D$2:$D$2001,SMALL(IF('⚙️ Alert Data'!$A$2:$A$2001&lt;&gt;"",ROW('⚙️ Alert Data'!$A$2:$A$2001)),140)-1),"")</f>
        <v>Subcontractor</v>
      </c>
      <c r="E143" s="81" t="str">
        <f t="array" aca="1" ref="E143" ca="1">IFERROR(INDEX('⚙️ Alert Data'!$E$2:$E$2001,SMALL(IF('⚙️ Alert Data'!$A$2:$A$2001&lt;&gt;"",ROW('⚙️ Alert Data'!$A$2:$A$2001)),140)-1),"")</f>
        <v>Metering Specialist</v>
      </c>
      <c r="F143" s="81" t="str">
        <f t="array" aca="1" ref="F143" ca="1">IFERROR(INDEX('⚙️ Alert Data'!$F$2:$F$2001,SMALL(IF('⚙️ Alert Data'!$A$2:$A$2001&lt;&gt;"",ROW('⚙️ Alert Data'!$A$2:$A$2001)),140)-1),"")</f>
        <v>Gas Operations</v>
      </c>
      <c r="G143" s="80" t="str">
        <f t="array" aca="1" ref="G143" ca="1">IFERROR(INDEX('⚙️ Alert Data'!$G$2:$G$2001,SMALL(IF('⚙️ Alert Data'!$A$2:$A$2001&lt;&gt;"",ROW('⚙️ Alert Data'!$A$2:$A$2001)),140)-1),"")</f>
        <v>IT-002</v>
      </c>
      <c r="H143" s="81" t="str">
        <f t="array" aca="1" ref="H143" ca="1">IFERROR(INDEX('⚙️ Alert Data'!$H$2:$H$2001,SMALL(IF('⚙️ Alert Data'!$A$2:$A$2001&lt;&gt;"",ROW('⚙️ Alert Data'!$A$2:$A$2001)),140)-1),"")</f>
        <v>GDPR Awareness</v>
      </c>
      <c r="I143" s="80" t="str">
        <f t="array" aca="1" ref="I143" ca="1">IFERROR(INDEX('⚙️ Alert Data'!$I$2:$I$2001,SMALL(IF('⚙️ Alert Data'!$A$2:$A$2001&lt;&gt;"",ROW('⚙️ Alert Data'!$A$2:$A$2001)),140)-1),"")</f>
        <v>16/07/2025</v>
      </c>
      <c r="J143" s="80" t="str">
        <f t="array" aca="1" ref="J143" ca="1">IFERROR(INDEX('⚙️ Alert Data'!$J$2:$J$2001,SMALL(IF('⚙️ Alert Data'!$A$2:$A$2001&lt;&gt;"",ROW('⚙️ Alert Data'!$A$2:$A$2001)),140)-1),"")</f>
        <v>16/07/2026</v>
      </c>
      <c r="K143" s="80" t="str">
        <f t="array" aca="1" ref="K143" ca="1">IFERROR(INDEX('⚙️ Alert Data'!$K$2:$K$2001,SMALL(IF('⚙️ Alert Data'!$A$2:$A$2001&lt;&gt;"",ROW('⚙️ Alert Data'!$A$2:$A$2001)),140)-1),"")</f>
        <v>EXPIRED</v>
      </c>
      <c r="L143" s="81" t="str">
        <f t="array" aca="1" ref="L143" ca="1">IFERROR(INDEX('⚙️ Alert Data'!$L$2:$L$2001,SMALL(IF('⚙️ Alert Data'!$A$2:$A$2001&lt;&gt;"",ROW('⚙️ Alert Data'!$A$2:$A$2001)),140)-1),"")</f>
        <v>Overdue by 33 days</v>
      </c>
      <c r="M143" s="80" t="str">
        <f t="array" aca="1" ref="M143" ca="1">IFERROR(INDEX('⚙️ Alert Data'!$M$2:$M$2001,SMALL(IF('⚙️ Alert Data'!$A$2:$A$2001&lt;&gt;"",ROW('⚙️ Alert Data'!$A$2:$A$2001)),140)-1),"")</f>
        <v>L. Nakamura</v>
      </c>
    </row>
    <row r="144" spans="1:13" ht="15.75" customHeight="1" x14ac:dyDescent="0.2">
      <c r="A144" s="80" t="str">
        <f t="array" aca="1" ref="A144" ca="1">IFERROR(INDEX('⚙️ Alert Data'!$A$2:$A$2001,SMALL(IF('⚙️ Alert Data'!$A$2:$A$2001&lt;&gt;"",ROW('⚙️ Alert Data'!$A$2:$A$2001)),141)-1),"")</f>
        <v>W1052</v>
      </c>
      <c r="B144" s="81" t="str">
        <f t="array" aca="1" ref="B144" ca="1">IFERROR(INDEX('⚙️ Alert Data'!$B$2:$B$2001,SMALL(IF('⚙️ Alert Data'!$A$2:$A$2001&lt;&gt;"",ROW('⚙️ Alert Data'!$A$2:$A$2001)),141)-1),"")</f>
        <v>Davis</v>
      </c>
      <c r="C144" s="81" t="str">
        <f t="array" aca="1" ref="C144" ca="1">IFERROR(INDEX('⚙️ Alert Data'!$C$2:$C$2001,SMALL(IF('⚙️ Alert Data'!$A$2:$A$2001&lt;&gt;"",ROW('⚙️ Alert Data'!$A$2:$A$2001)),141)-1),"")</f>
        <v>Kevin</v>
      </c>
      <c r="D144" s="80" t="str">
        <f t="array" aca="1" ref="D144" ca="1">IFERROR(INDEX('⚙️ Alert Data'!$D$2:$D$2001,SMALL(IF('⚙️ Alert Data'!$A$2:$A$2001&lt;&gt;"",ROW('⚙️ Alert Data'!$A$2:$A$2001)),141)-1),"")</f>
        <v>Employee</v>
      </c>
      <c r="E144" s="81" t="str">
        <f t="array" aca="1" ref="E144" ca="1">IFERROR(INDEX('⚙️ Alert Data'!$E$2:$E$2001,SMALL(IF('⚙️ Alert Data'!$A$2:$A$2001&lt;&gt;"",ROW('⚙️ Alert Data'!$A$2:$A$2001)),141)-1),"")</f>
        <v>HV Engineer</v>
      </c>
      <c r="F144" s="81" t="str">
        <f t="array" aca="1" ref="F144" ca="1">IFERROR(INDEX('⚙️ Alert Data'!$F$2:$F$2001,SMALL(IF('⚙️ Alert Data'!$A$2:$A$2001&lt;&gt;"",ROW('⚙️ Alert Data'!$A$2:$A$2001)),141)-1),"")</f>
        <v>Electrical</v>
      </c>
      <c r="G144" s="80" t="str">
        <f t="array" aca="1" ref="G144" ca="1">IFERROR(INDEX('⚙️ Alert Data'!$G$2:$G$2001,SMALL(IF('⚙️ Alert Data'!$A$2:$A$2001&lt;&gt;"",ROW('⚙️ Alert Data'!$A$2:$A$2001)),141)-1),"")</f>
        <v>HS-004</v>
      </c>
      <c r="H144" s="81" t="str">
        <f t="array" aca="1" ref="H144" ca="1">IFERROR(INDEX('⚙️ Alert Data'!$H$2:$H$2001,SMALL(IF('⚙️ Alert Data'!$A$2:$A$2001&lt;&gt;"",ROW('⚙️ Alert Data'!$A$2:$A$2001)),141)-1),"")</f>
        <v>Manual Handling</v>
      </c>
      <c r="I144" s="80" t="str">
        <f t="array" aca="1" ref="I144" ca="1">IFERROR(INDEX('⚙️ Alert Data'!$I$2:$I$2001,SMALL(IF('⚙️ Alert Data'!$A$2:$A$2001&lt;&gt;"",ROW('⚙️ Alert Data'!$A$2:$A$2001)),141)-1),"")</f>
        <v>11/02/2025</v>
      </c>
      <c r="J144" s="80" t="str">
        <f t="array" aca="1" ref="J144" ca="1">IFERROR(INDEX('⚙️ Alert Data'!$J$2:$J$2001,SMALL(IF('⚙️ Alert Data'!$A$2:$A$2001&lt;&gt;"",ROW('⚙️ Alert Data'!$A$2:$A$2001)),141)-1),"")</f>
        <v>11/02/2026</v>
      </c>
      <c r="K144" s="80" t="str">
        <f t="array" aca="1" ref="K144" ca="1">IFERROR(INDEX('⚙️ Alert Data'!$K$2:$K$2001,SMALL(IF('⚙️ Alert Data'!$A$2:$A$2001&lt;&gt;"",ROW('⚙️ Alert Data'!$A$2:$A$2001)),141)-1),"")</f>
        <v>EXPIRED</v>
      </c>
      <c r="L144" s="81" t="str">
        <f t="array" aca="1" ref="L144" ca="1">IFERROR(INDEX('⚙️ Alert Data'!$L$2:$L$2001,SMALL(IF('⚙️ Alert Data'!$A$2:$A$2001&lt;&gt;"",ROW('⚙️ Alert Data'!$A$2:$A$2001)),141)-1),"")</f>
        <v>Overdue by 188 days</v>
      </c>
      <c r="M144" s="80" t="str">
        <f t="array" aca="1" ref="M144" ca="1">IFERROR(INDEX('⚙️ Alert Data'!$M$2:$M$2001,SMALL(IF('⚙️ Alert Data'!$A$2:$A$2001&lt;&gt;"",ROW('⚙️ Alert Data'!$A$2:$A$2001)),141)-1),"")</f>
        <v>A. Williams</v>
      </c>
    </row>
    <row r="145" spans="1:13" ht="15.75" customHeight="1" x14ac:dyDescent="0.2">
      <c r="A145" s="80" t="str">
        <f t="array" aca="1" ref="A145" ca="1">IFERROR(INDEX('⚙️ Alert Data'!$A$2:$A$2001,SMALL(IF('⚙️ Alert Data'!$A$2:$A$2001&lt;&gt;"",ROW('⚙️ Alert Data'!$A$2:$A$2001)),142)-1),"")</f>
        <v>W1052</v>
      </c>
      <c r="B145" s="81" t="str">
        <f t="array" aca="1" ref="B145" ca="1">IFERROR(INDEX('⚙️ Alert Data'!$B$2:$B$2001,SMALL(IF('⚙️ Alert Data'!$A$2:$A$2001&lt;&gt;"",ROW('⚙️ Alert Data'!$A$2:$A$2001)),142)-1),"")</f>
        <v>Davis</v>
      </c>
      <c r="C145" s="81" t="str">
        <f t="array" aca="1" ref="C145" ca="1">IFERROR(INDEX('⚙️ Alert Data'!$C$2:$C$2001,SMALL(IF('⚙️ Alert Data'!$A$2:$A$2001&lt;&gt;"",ROW('⚙️ Alert Data'!$A$2:$A$2001)),142)-1),"")</f>
        <v>Kevin</v>
      </c>
      <c r="D145" s="80" t="str">
        <f t="array" aca="1" ref="D145" ca="1">IFERROR(INDEX('⚙️ Alert Data'!$D$2:$D$2001,SMALL(IF('⚙️ Alert Data'!$A$2:$A$2001&lt;&gt;"",ROW('⚙️ Alert Data'!$A$2:$A$2001)),142)-1),"")</f>
        <v>Employee</v>
      </c>
      <c r="E145" s="81" t="str">
        <f t="array" aca="1" ref="E145" ca="1">IFERROR(INDEX('⚙️ Alert Data'!$E$2:$E$2001,SMALL(IF('⚙️ Alert Data'!$A$2:$A$2001&lt;&gt;"",ROW('⚙️ Alert Data'!$A$2:$A$2001)),142)-1),"")</f>
        <v>HV Engineer</v>
      </c>
      <c r="F145" s="81" t="str">
        <f t="array" aca="1" ref="F145" ca="1">IFERROR(INDEX('⚙️ Alert Data'!$F$2:$F$2001,SMALL(IF('⚙️ Alert Data'!$A$2:$A$2001&lt;&gt;"",ROW('⚙️ Alert Data'!$A$2:$A$2001)),142)-1),"")</f>
        <v>Electrical</v>
      </c>
      <c r="G145" s="80" t="str">
        <f t="array" aca="1" ref="G145" ca="1">IFERROR(INDEX('⚙️ Alert Data'!$G$2:$G$2001,SMALL(IF('⚙️ Alert Data'!$A$2:$A$2001&lt;&gt;"",ROW('⚙️ Alert Data'!$A$2:$A$2001)),142)-1),"")</f>
        <v>HS-005</v>
      </c>
      <c r="H145" s="81" t="str">
        <f t="array" aca="1" ref="H145" ca="1">IFERROR(INDEX('⚙️ Alert Data'!$H$2:$H$2001,SMALL(IF('⚙️ Alert Data'!$A$2:$A$2001&lt;&gt;"",ROW('⚙️ Alert Data'!$A$2:$A$2001)),142)-1),"")</f>
        <v>First Aid (FAW)</v>
      </c>
      <c r="I145" s="80" t="str">
        <f t="array" aca="1" ref="I145" ca="1">IFERROR(INDEX('⚙️ Alert Data'!$I$2:$I$2001,SMALL(IF('⚙️ Alert Data'!$A$2:$A$2001&lt;&gt;"",ROW('⚙️ Alert Data'!$A$2:$A$2001)),142)-1),"")</f>
        <v>29/07/2024</v>
      </c>
      <c r="J145" s="80" t="str">
        <f t="array" aca="1" ref="J145" ca="1">IFERROR(INDEX('⚙️ Alert Data'!$J$2:$J$2001,SMALL(IF('⚙️ Alert Data'!$A$2:$A$2001&lt;&gt;"",ROW('⚙️ Alert Data'!$A$2:$A$2001)),142)-1),"")</f>
        <v>29/07/2025</v>
      </c>
      <c r="K145" s="80" t="str">
        <f t="array" aca="1" ref="K145" ca="1">IFERROR(INDEX('⚙️ Alert Data'!$K$2:$K$2001,SMALL(IF('⚙️ Alert Data'!$A$2:$A$2001&lt;&gt;"",ROW('⚙️ Alert Data'!$A$2:$A$2001)),142)-1),"")</f>
        <v>EXPIRED</v>
      </c>
      <c r="L145" s="81" t="str">
        <f t="array" aca="1" ref="L145" ca="1">IFERROR(INDEX('⚙️ Alert Data'!$L$2:$L$2001,SMALL(IF('⚙️ Alert Data'!$A$2:$A$2001&lt;&gt;"",ROW('⚙️ Alert Data'!$A$2:$A$2001)),142)-1),"")</f>
        <v>Overdue by 385 days</v>
      </c>
      <c r="M145" s="80" t="str">
        <f t="array" aca="1" ref="M145" ca="1">IFERROR(INDEX('⚙️ Alert Data'!$M$2:$M$2001,SMALL(IF('⚙️ Alert Data'!$A$2:$A$2001&lt;&gt;"",ROW('⚙️ Alert Data'!$A$2:$A$2001)),142)-1),"")</f>
        <v>A. Williams</v>
      </c>
    </row>
    <row r="146" spans="1:13" ht="15.75" customHeight="1" x14ac:dyDescent="0.2">
      <c r="A146" s="80" t="str">
        <f t="array" aca="1" ref="A146" ca="1">IFERROR(INDEX('⚙️ Alert Data'!$A$2:$A$2001,SMALL(IF('⚙️ Alert Data'!$A$2:$A$2001&lt;&gt;"",ROW('⚙️ Alert Data'!$A$2:$A$2001)),143)-1),"")</f>
        <v>W1052</v>
      </c>
      <c r="B146" s="81" t="str">
        <f t="array" aca="1" ref="B146" ca="1">IFERROR(INDEX('⚙️ Alert Data'!$B$2:$B$2001,SMALL(IF('⚙️ Alert Data'!$A$2:$A$2001&lt;&gt;"",ROW('⚙️ Alert Data'!$A$2:$A$2001)),143)-1),"")</f>
        <v>Davis</v>
      </c>
      <c r="C146" s="81" t="str">
        <f t="array" aca="1" ref="C146" ca="1">IFERROR(INDEX('⚙️ Alert Data'!$C$2:$C$2001,SMALL(IF('⚙️ Alert Data'!$A$2:$A$2001&lt;&gt;"",ROW('⚙️ Alert Data'!$A$2:$A$2001)),143)-1),"")</f>
        <v>Kevin</v>
      </c>
      <c r="D146" s="80" t="str">
        <f t="array" aca="1" ref="D146" ca="1">IFERROR(INDEX('⚙️ Alert Data'!$D$2:$D$2001,SMALL(IF('⚙️ Alert Data'!$A$2:$A$2001&lt;&gt;"",ROW('⚙️ Alert Data'!$A$2:$A$2001)),143)-1),"")</f>
        <v>Employee</v>
      </c>
      <c r="E146" s="81" t="str">
        <f t="array" aca="1" ref="E146" ca="1">IFERROR(INDEX('⚙️ Alert Data'!$E$2:$E$2001,SMALL(IF('⚙️ Alert Data'!$A$2:$A$2001&lt;&gt;"",ROW('⚙️ Alert Data'!$A$2:$A$2001)),143)-1),"")</f>
        <v>HV Engineer</v>
      </c>
      <c r="F146" s="81" t="str">
        <f t="array" aca="1" ref="F146" ca="1">IFERROR(INDEX('⚙️ Alert Data'!$F$2:$F$2001,SMALL(IF('⚙️ Alert Data'!$A$2:$A$2001&lt;&gt;"",ROW('⚙️ Alert Data'!$A$2:$A$2001)),143)-1),"")</f>
        <v>Electrical</v>
      </c>
      <c r="G146" s="80" t="str">
        <f t="array" aca="1" ref="G146" ca="1">IFERROR(INDEX('⚙️ Alert Data'!$G$2:$G$2001,SMALL(IF('⚙️ Alert Data'!$A$2:$A$2001&lt;&gt;"",ROW('⚙️ Alert Data'!$A$2:$A$2001)),143)-1),"")</f>
        <v>EL-001</v>
      </c>
      <c r="H146" s="81" t="str">
        <f t="array" aca="1" ref="H146" ca="1">IFERROR(INDEX('⚙️ Alert Data'!$H$2:$H$2001,SMALL(IF('⚙️ Alert Data'!$A$2:$A$2001&lt;&gt;"",ROW('⚙️ Alert Data'!$A$2:$A$2001)),143)-1),"")</f>
        <v>C&amp;G 2391 Inspection</v>
      </c>
      <c r="I146" s="80" t="str">
        <f t="array" aca="1" ref="I146" ca="1">IFERROR(INDEX('⚙️ Alert Data'!$I$2:$I$2001,SMALL(IF('⚙️ Alert Data'!$A$2:$A$2001&lt;&gt;"",ROW('⚙️ Alert Data'!$A$2:$A$2001)),143)-1),"")</f>
        <v>18/09/2022</v>
      </c>
      <c r="J146" s="80" t="str">
        <f t="array" aca="1" ref="J146" ca="1">IFERROR(INDEX('⚙️ Alert Data'!$J$2:$J$2001,SMALL(IF('⚙️ Alert Data'!$A$2:$A$2001&lt;&gt;"",ROW('⚙️ Alert Data'!$A$2:$A$2001)),143)-1),"")</f>
        <v>18/09/2023</v>
      </c>
      <c r="K146" s="80" t="str">
        <f t="array" aca="1" ref="K146" ca="1">IFERROR(INDEX('⚙️ Alert Data'!$K$2:$K$2001,SMALL(IF('⚙️ Alert Data'!$A$2:$A$2001&lt;&gt;"",ROW('⚙️ Alert Data'!$A$2:$A$2001)),143)-1),"")</f>
        <v>EXPIRED</v>
      </c>
      <c r="L146" s="81" t="str">
        <f t="array" aca="1" ref="L146" ca="1">IFERROR(INDEX('⚙️ Alert Data'!$L$2:$L$2001,SMALL(IF('⚙️ Alert Data'!$A$2:$A$2001&lt;&gt;"",ROW('⚙️ Alert Data'!$A$2:$A$2001)),143)-1),"")</f>
        <v>Overdue by 1065 days</v>
      </c>
      <c r="M146" s="80" t="str">
        <f t="array" aca="1" ref="M146" ca="1">IFERROR(INDEX('⚙️ Alert Data'!$M$2:$M$2001,SMALL(IF('⚙️ Alert Data'!$A$2:$A$2001&lt;&gt;"",ROW('⚙️ Alert Data'!$A$2:$A$2001)),143)-1),"")</f>
        <v>A. Williams</v>
      </c>
    </row>
    <row r="147" spans="1:13" ht="15.75" customHeight="1" x14ac:dyDescent="0.2">
      <c r="A147" s="80" t="str">
        <f t="array" aca="1" ref="A147" ca="1">IFERROR(INDEX('⚙️ Alert Data'!$A$2:$A$2001,SMALL(IF('⚙️ Alert Data'!$A$2:$A$2001&lt;&gt;"",ROW('⚙️ Alert Data'!$A$2:$A$2001)),144)-1),"")</f>
        <v>W1052</v>
      </c>
      <c r="B147" s="81" t="str">
        <f t="array" aca="1" ref="B147" ca="1">IFERROR(INDEX('⚙️ Alert Data'!$B$2:$B$2001,SMALL(IF('⚙️ Alert Data'!$A$2:$A$2001&lt;&gt;"",ROW('⚙️ Alert Data'!$A$2:$A$2001)),144)-1),"")</f>
        <v>Davis</v>
      </c>
      <c r="C147" s="81" t="str">
        <f t="array" aca="1" ref="C147" ca="1">IFERROR(INDEX('⚙️ Alert Data'!$C$2:$C$2001,SMALL(IF('⚙️ Alert Data'!$A$2:$A$2001&lt;&gt;"",ROW('⚙️ Alert Data'!$A$2:$A$2001)),144)-1),"")</f>
        <v>Kevin</v>
      </c>
      <c r="D147" s="80" t="str">
        <f t="array" aca="1" ref="D147" ca="1">IFERROR(INDEX('⚙️ Alert Data'!$D$2:$D$2001,SMALL(IF('⚙️ Alert Data'!$A$2:$A$2001&lt;&gt;"",ROW('⚙️ Alert Data'!$A$2:$A$2001)),144)-1),"")</f>
        <v>Employee</v>
      </c>
      <c r="E147" s="81" t="str">
        <f t="array" aca="1" ref="E147" ca="1">IFERROR(INDEX('⚙️ Alert Data'!$E$2:$E$2001,SMALL(IF('⚙️ Alert Data'!$A$2:$A$2001&lt;&gt;"",ROW('⚙️ Alert Data'!$A$2:$A$2001)),144)-1),"")</f>
        <v>HV Engineer</v>
      </c>
      <c r="F147" s="81" t="str">
        <f t="array" aca="1" ref="F147" ca="1">IFERROR(INDEX('⚙️ Alert Data'!$F$2:$F$2001,SMALL(IF('⚙️ Alert Data'!$A$2:$A$2001&lt;&gt;"",ROW('⚙️ Alert Data'!$A$2:$A$2001)),144)-1),"")</f>
        <v>Electrical</v>
      </c>
      <c r="G147" s="80" t="str">
        <f t="array" aca="1" ref="G147" ca="1">IFERROR(INDEX('⚙️ Alert Data'!$G$2:$G$2001,SMALL(IF('⚙️ Alert Data'!$A$2:$A$2001&lt;&gt;"",ROW('⚙️ Alert Data'!$A$2:$A$2001)),144)-1),"")</f>
        <v>EL-002</v>
      </c>
      <c r="H147" s="81" t="str">
        <f t="array" aca="1" ref="H147" ca="1">IFERROR(INDEX('⚙️ Alert Data'!$H$2:$H$2001,SMALL(IF('⚙️ Alert Data'!$A$2:$A$2001&lt;&gt;"",ROW('⚙️ Alert Data'!$A$2:$A$2001)),144)-1),"")</f>
        <v>18th Edition</v>
      </c>
      <c r="I147" s="80" t="str">
        <f t="array" aca="1" ref="I147" ca="1">IFERROR(INDEX('⚙️ Alert Data'!$I$2:$I$2001,SMALL(IF('⚙️ Alert Data'!$A$2:$A$2001&lt;&gt;"",ROW('⚙️ Alert Data'!$A$2:$A$2001)),144)-1),"")</f>
        <v>26/11/2022</v>
      </c>
      <c r="J147" s="80" t="str">
        <f t="array" aca="1" ref="J147" ca="1">IFERROR(INDEX('⚙️ Alert Data'!$J$2:$J$2001,SMALL(IF('⚙️ Alert Data'!$A$2:$A$2001&lt;&gt;"",ROW('⚙️ Alert Data'!$A$2:$A$2001)),144)-1),"")</f>
        <v>26/11/2023</v>
      </c>
      <c r="K147" s="80" t="str">
        <f t="array" aca="1" ref="K147" ca="1">IFERROR(INDEX('⚙️ Alert Data'!$K$2:$K$2001,SMALL(IF('⚙️ Alert Data'!$A$2:$A$2001&lt;&gt;"",ROW('⚙️ Alert Data'!$A$2:$A$2001)),144)-1),"")</f>
        <v>EXPIRED</v>
      </c>
      <c r="L147" s="81" t="str">
        <f t="array" aca="1" ref="L147" ca="1">IFERROR(INDEX('⚙️ Alert Data'!$L$2:$L$2001,SMALL(IF('⚙️ Alert Data'!$A$2:$A$2001&lt;&gt;"",ROW('⚙️ Alert Data'!$A$2:$A$2001)),144)-1),"")</f>
        <v>Overdue by 996 days</v>
      </c>
      <c r="M147" s="80" t="str">
        <f t="array" aca="1" ref="M147" ca="1">IFERROR(INDEX('⚙️ Alert Data'!$M$2:$M$2001,SMALL(IF('⚙️ Alert Data'!$A$2:$A$2001&lt;&gt;"",ROW('⚙️ Alert Data'!$A$2:$A$2001)),144)-1),"")</f>
        <v>A. Williams</v>
      </c>
    </row>
    <row r="148" spans="1:13" ht="15.75" customHeight="1" x14ac:dyDescent="0.2">
      <c r="A148" s="80" t="str">
        <f t="array" aca="1" ref="A148" ca="1">IFERROR(INDEX('⚙️ Alert Data'!$A$2:$A$2001,SMALL(IF('⚙️ Alert Data'!$A$2:$A$2001&lt;&gt;"",ROW('⚙️ Alert Data'!$A$2:$A$2001)),145)-1),"")</f>
        <v>W1052</v>
      </c>
      <c r="B148" s="81" t="str">
        <f t="array" aca="1" ref="B148" ca="1">IFERROR(INDEX('⚙️ Alert Data'!$B$2:$B$2001,SMALL(IF('⚙️ Alert Data'!$A$2:$A$2001&lt;&gt;"",ROW('⚙️ Alert Data'!$A$2:$A$2001)),145)-1),"")</f>
        <v>Davis</v>
      </c>
      <c r="C148" s="81" t="str">
        <f t="array" aca="1" ref="C148" ca="1">IFERROR(INDEX('⚙️ Alert Data'!$C$2:$C$2001,SMALL(IF('⚙️ Alert Data'!$A$2:$A$2001&lt;&gt;"",ROW('⚙️ Alert Data'!$A$2:$A$2001)),145)-1),"")</f>
        <v>Kevin</v>
      </c>
      <c r="D148" s="80" t="str">
        <f t="array" aca="1" ref="D148" ca="1">IFERROR(INDEX('⚙️ Alert Data'!$D$2:$D$2001,SMALL(IF('⚙️ Alert Data'!$A$2:$A$2001&lt;&gt;"",ROW('⚙️ Alert Data'!$A$2:$A$2001)),145)-1),"")</f>
        <v>Employee</v>
      </c>
      <c r="E148" s="81" t="str">
        <f t="array" aca="1" ref="E148" ca="1">IFERROR(INDEX('⚙️ Alert Data'!$E$2:$E$2001,SMALL(IF('⚙️ Alert Data'!$A$2:$A$2001&lt;&gt;"",ROW('⚙️ Alert Data'!$A$2:$A$2001)),145)-1),"")</f>
        <v>HV Engineer</v>
      </c>
      <c r="F148" s="81" t="str">
        <f t="array" aca="1" ref="F148" ca="1">IFERROR(INDEX('⚙️ Alert Data'!$F$2:$F$2001,SMALL(IF('⚙️ Alert Data'!$A$2:$A$2001&lt;&gt;"",ROW('⚙️ Alert Data'!$A$2:$A$2001)),145)-1),"")</f>
        <v>Electrical</v>
      </c>
      <c r="G148" s="80" t="str">
        <f t="array" aca="1" ref="G148" ca="1">IFERROR(INDEX('⚙️ Alert Data'!$G$2:$G$2001,SMALL(IF('⚙️ Alert Data'!$A$2:$A$2001&lt;&gt;"",ROW('⚙️ Alert Data'!$A$2:$A$2001)),145)-1),"")</f>
        <v>EL-003</v>
      </c>
      <c r="H148" s="81" t="str">
        <f t="array" aca="1" ref="H148" ca="1">IFERROR(INDEX('⚙️ Alert Data'!$H$2:$H$2001,SMALL(IF('⚙️ Alert Data'!$A$2:$A$2001&lt;&gt;"",ROW('⚙️ Alert Data'!$A$2:$A$2001)),145)-1),"")</f>
        <v>HV Auth. Person</v>
      </c>
      <c r="I148" s="80" t="str">
        <f t="array" aca="1" ref="I148" ca="1">IFERROR(INDEX('⚙️ Alert Data'!$I$2:$I$2001,SMALL(IF('⚙️ Alert Data'!$A$2:$A$2001&lt;&gt;"",ROW('⚙️ Alert Data'!$A$2:$A$2001)),145)-1),"")</f>
        <v>27/07/2025</v>
      </c>
      <c r="J148" s="80" t="str">
        <f t="array" aca="1" ref="J148" ca="1">IFERROR(INDEX('⚙️ Alert Data'!$J$2:$J$2001,SMALL(IF('⚙️ Alert Data'!$A$2:$A$2001&lt;&gt;"",ROW('⚙️ Alert Data'!$A$2:$A$2001)),145)-1),"")</f>
        <v>27/07/2026</v>
      </c>
      <c r="K148" s="80" t="str">
        <f t="array" aca="1" ref="K148" ca="1">IFERROR(INDEX('⚙️ Alert Data'!$K$2:$K$2001,SMALL(IF('⚙️ Alert Data'!$A$2:$A$2001&lt;&gt;"",ROW('⚙️ Alert Data'!$A$2:$A$2001)),145)-1),"")</f>
        <v>EXPIRED</v>
      </c>
      <c r="L148" s="81" t="str">
        <f t="array" aca="1" ref="L148" ca="1">IFERROR(INDEX('⚙️ Alert Data'!$L$2:$L$2001,SMALL(IF('⚙️ Alert Data'!$A$2:$A$2001&lt;&gt;"",ROW('⚙️ Alert Data'!$A$2:$A$2001)),145)-1),"")</f>
        <v>Overdue by 22 days</v>
      </c>
      <c r="M148" s="80" t="str">
        <f t="array" aca="1" ref="M148" ca="1">IFERROR(INDEX('⚙️ Alert Data'!$M$2:$M$2001,SMALL(IF('⚙️ Alert Data'!$A$2:$A$2001&lt;&gt;"",ROW('⚙️ Alert Data'!$A$2:$A$2001)),145)-1),"")</f>
        <v>A. Williams</v>
      </c>
    </row>
    <row r="149" spans="1:13" ht="15.75" customHeight="1" x14ac:dyDescent="0.2">
      <c r="A149" s="80" t="str">
        <f t="array" aca="1" ref="A149" ca="1">IFERROR(INDEX('⚙️ Alert Data'!$A$2:$A$2001,SMALL(IF('⚙️ Alert Data'!$A$2:$A$2001&lt;&gt;"",ROW('⚙️ Alert Data'!$A$2:$A$2001)),146)-1),"")</f>
        <v>W1053</v>
      </c>
      <c r="B149" s="81" t="str">
        <f t="array" aca="1" ref="B149" ca="1">IFERROR(INDEX('⚙️ Alert Data'!$B$2:$B$2001,SMALL(IF('⚙️ Alert Data'!$A$2:$A$2001&lt;&gt;"",ROW('⚙️ Alert Data'!$A$2:$A$2001)),146)-1),"")</f>
        <v>Thomas</v>
      </c>
      <c r="C149" s="81" t="str">
        <f t="array" aca="1" ref="C149" ca="1">IFERROR(INDEX('⚙️ Alert Data'!$C$2:$C$2001,SMALL(IF('⚙️ Alert Data'!$A$2:$A$2001&lt;&gt;"",ROW('⚙️ Alert Data'!$A$2:$A$2001)),146)-1),"")</f>
        <v>Mia</v>
      </c>
      <c r="D149" s="80" t="str">
        <f t="array" aca="1" ref="D149" ca="1">IFERROR(INDEX('⚙️ Alert Data'!$D$2:$D$2001,SMALL(IF('⚙️ Alert Data'!$A$2:$A$2001&lt;&gt;"",ROW('⚙️ Alert Data'!$A$2:$A$2001)),146)-1),"")</f>
        <v>Employee</v>
      </c>
      <c r="E149" s="81" t="str">
        <f t="array" aca="1" ref="E149" ca="1">IFERROR(INDEX('⚙️ Alert Data'!$E$2:$E$2001,SMALL(IF('⚙️ Alert Data'!$A$2:$A$2001&lt;&gt;"",ROW('⚙️ Alert Data'!$A$2:$A$2001)),146)-1),"")</f>
        <v>Senior Field Engineer</v>
      </c>
      <c r="F149" s="81" t="str">
        <f t="array" aca="1" ref="F149" ca="1">IFERROR(INDEX('⚙️ Alert Data'!$F$2:$F$2001,SMALL(IF('⚙️ Alert Data'!$A$2:$A$2001&lt;&gt;"",ROW('⚙️ Alert Data'!$A$2:$A$2001)),146)-1),"")</f>
        <v>Field Engineering</v>
      </c>
      <c r="G149" s="80" t="str">
        <f t="array" aca="1" ref="G149" ca="1">IFERROR(INDEX('⚙️ Alert Data'!$G$2:$G$2001,SMALL(IF('⚙️ Alert Data'!$A$2:$A$2001&lt;&gt;"",ROW('⚙️ Alert Data'!$A$2:$A$2001)),146)-1),"")</f>
        <v>HS-002</v>
      </c>
      <c r="H149" s="81" t="str">
        <f t="array" aca="1" ref="H149" ca="1">IFERROR(INDEX('⚙️ Alert Data'!$H$2:$H$2001,SMALL(IF('⚙️ Alert Data'!$A$2:$A$2001&lt;&gt;"",ROW('⚙️ Alert Data'!$A$2:$A$2001)),146)-1),"")</f>
        <v>Working at Height</v>
      </c>
      <c r="I149" s="80" t="str">
        <f t="array" aca="1" ref="I149" ca="1">IFERROR(INDEX('⚙️ Alert Data'!$I$2:$I$2001,SMALL(IF('⚙️ Alert Data'!$A$2:$A$2001&lt;&gt;"",ROW('⚙️ Alert Data'!$A$2:$A$2001)),146)-1),"")</f>
        <v>02/05/2025</v>
      </c>
      <c r="J149" s="80" t="str">
        <f t="array" aca="1" ref="J149" ca="1">IFERROR(INDEX('⚙️ Alert Data'!$J$2:$J$2001,SMALL(IF('⚙️ Alert Data'!$A$2:$A$2001&lt;&gt;"",ROW('⚙️ Alert Data'!$A$2:$A$2001)),146)-1),"")</f>
        <v>02/05/2026</v>
      </c>
      <c r="K149" s="80" t="str">
        <f t="array" aca="1" ref="K149" ca="1">IFERROR(INDEX('⚙️ Alert Data'!$K$2:$K$2001,SMALL(IF('⚙️ Alert Data'!$A$2:$A$2001&lt;&gt;"",ROW('⚙️ Alert Data'!$A$2:$A$2001)),146)-1),"")</f>
        <v>EXPIRED</v>
      </c>
      <c r="L149" s="81" t="str">
        <f t="array" aca="1" ref="L149" ca="1">IFERROR(INDEX('⚙️ Alert Data'!$L$2:$L$2001,SMALL(IF('⚙️ Alert Data'!$A$2:$A$2001&lt;&gt;"",ROW('⚙️ Alert Data'!$A$2:$A$2001)),146)-1),"")</f>
        <v>Overdue by 108 days</v>
      </c>
      <c r="M149" s="80" t="str">
        <f t="array" aca="1" ref="M149" ca="1">IFERROR(INDEX('⚙️ Alert Data'!$M$2:$M$2001,SMALL(IF('⚙️ Alert Data'!$A$2:$A$2001&lt;&gt;"",ROW('⚙️ Alert Data'!$A$2:$A$2001)),146)-1),"")</f>
        <v>A. Williams</v>
      </c>
    </row>
    <row r="150" spans="1:13" ht="15.75" customHeight="1" x14ac:dyDescent="0.2">
      <c r="A150" s="80" t="str">
        <f t="array" aca="1" ref="A150" ca="1">IFERROR(INDEX('⚙️ Alert Data'!$A$2:$A$2001,SMALL(IF('⚙️ Alert Data'!$A$2:$A$2001&lt;&gt;"",ROW('⚙️ Alert Data'!$A$2:$A$2001)),147)-1),"")</f>
        <v>W1053</v>
      </c>
      <c r="B150" s="81" t="str">
        <f t="array" aca="1" ref="B150" ca="1">IFERROR(INDEX('⚙️ Alert Data'!$B$2:$B$2001,SMALL(IF('⚙️ Alert Data'!$A$2:$A$2001&lt;&gt;"",ROW('⚙️ Alert Data'!$A$2:$A$2001)),147)-1),"")</f>
        <v>Thomas</v>
      </c>
      <c r="C150" s="81" t="str">
        <f t="array" aca="1" ref="C150" ca="1">IFERROR(INDEX('⚙️ Alert Data'!$C$2:$C$2001,SMALL(IF('⚙️ Alert Data'!$A$2:$A$2001&lt;&gt;"",ROW('⚙️ Alert Data'!$A$2:$A$2001)),147)-1),"")</f>
        <v>Mia</v>
      </c>
      <c r="D150" s="80" t="str">
        <f t="array" aca="1" ref="D150" ca="1">IFERROR(INDEX('⚙️ Alert Data'!$D$2:$D$2001,SMALL(IF('⚙️ Alert Data'!$A$2:$A$2001&lt;&gt;"",ROW('⚙️ Alert Data'!$A$2:$A$2001)),147)-1),"")</f>
        <v>Employee</v>
      </c>
      <c r="E150" s="81" t="str">
        <f t="array" aca="1" ref="E150" ca="1">IFERROR(INDEX('⚙️ Alert Data'!$E$2:$E$2001,SMALL(IF('⚙️ Alert Data'!$A$2:$A$2001&lt;&gt;"",ROW('⚙️ Alert Data'!$A$2:$A$2001)),147)-1),"")</f>
        <v>Senior Field Engineer</v>
      </c>
      <c r="F150" s="81" t="str">
        <f t="array" aca="1" ref="F150" ca="1">IFERROR(INDEX('⚙️ Alert Data'!$F$2:$F$2001,SMALL(IF('⚙️ Alert Data'!$A$2:$A$2001&lt;&gt;"",ROW('⚙️ Alert Data'!$A$2:$A$2001)),147)-1),"")</f>
        <v>Field Engineering</v>
      </c>
      <c r="G150" s="80" t="str">
        <f t="array" aca="1" ref="G150" ca="1">IFERROR(INDEX('⚙️ Alert Data'!$G$2:$G$2001,SMALL(IF('⚙️ Alert Data'!$A$2:$A$2001&lt;&gt;"",ROW('⚙️ Alert Data'!$A$2:$A$2001)),147)-1),"")</f>
        <v>HS-004</v>
      </c>
      <c r="H150" s="81" t="str">
        <f t="array" aca="1" ref="H150" ca="1">IFERROR(INDEX('⚙️ Alert Data'!$H$2:$H$2001,SMALL(IF('⚙️ Alert Data'!$A$2:$A$2001&lt;&gt;"",ROW('⚙️ Alert Data'!$A$2:$A$2001)),147)-1),"")</f>
        <v>Manual Handling</v>
      </c>
      <c r="I150" s="80" t="str">
        <f t="array" aca="1" ref="I150" ca="1">IFERROR(INDEX('⚙️ Alert Data'!$I$2:$I$2001,SMALL(IF('⚙️ Alert Data'!$A$2:$A$2001&lt;&gt;"",ROW('⚙️ Alert Data'!$A$2:$A$2001)),147)-1),"")</f>
        <v>12/03/2025</v>
      </c>
      <c r="J150" s="80" t="str">
        <f t="array" aca="1" ref="J150" ca="1">IFERROR(INDEX('⚙️ Alert Data'!$J$2:$J$2001,SMALL(IF('⚙️ Alert Data'!$A$2:$A$2001&lt;&gt;"",ROW('⚙️ Alert Data'!$A$2:$A$2001)),147)-1),"")</f>
        <v>12/03/2026</v>
      </c>
      <c r="K150" s="80" t="str">
        <f t="array" aca="1" ref="K150" ca="1">IFERROR(INDEX('⚙️ Alert Data'!$K$2:$K$2001,SMALL(IF('⚙️ Alert Data'!$A$2:$A$2001&lt;&gt;"",ROW('⚙️ Alert Data'!$A$2:$A$2001)),147)-1),"")</f>
        <v>EXPIRED</v>
      </c>
      <c r="L150" s="81" t="str">
        <f t="array" aca="1" ref="L150" ca="1">IFERROR(INDEX('⚙️ Alert Data'!$L$2:$L$2001,SMALL(IF('⚙️ Alert Data'!$A$2:$A$2001&lt;&gt;"",ROW('⚙️ Alert Data'!$A$2:$A$2001)),147)-1),"")</f>
        <v>Overdue by 159 days</v>
      </c>
      <c r="M150" s="80" t="str">
        <f t="array" aca="1" ref="M150" ca="1">IFERROR(INDEX('⚙️ Alert Data'!$M$2:$M$2001,SMALL(IF('⚙️ Alert Data'!$A$2:$A$2001&lt;&gt;"",ROW('⚙️ Alert Data'!$A$2:$A$2001)),147)-1),"")</f>
        <v>A. Williams</v>
      </c>
    </row>
    <row r="151" spans="1:13" ht="15.75" customHeight="1" x14ac:dyDescent="0.2">
      <c r="A151" s="80" t="str">
        <f t="array" aca="1" ref="A151" ca="1">IFERROR(INDEX('⚙️ Alert Data'!$A$2:$A$2001,SMALL(IF('⚙️ Alert Data'!$A$2:$A$2001&lt;&gt;"",ROW('⚙️ Alert Data'!$A$2:$A$2001)),148)-1),"")</f>
        <v>W1053</v>
      </c>
      <c r="B151" s="81" t="str">
        <f t="array" aca="1" ref="B151" ca="1">IFERROR(INDEX('⚙️ Alert Data'!$B$2:$B$2001,SMALL(IF('⚙️ Alert Data'!$A$2:$A$2001&lt;&gt;"",ROW('⚙️ Alert Data'!$A$2:$A$2001)),148)-1),"")</f>
        <v>Thomas</v>
      </c>
      <c r="C151" s="81" t="str">
        <f t="array" aca="1" ref="C151" ca="1">IFERROR(INDEX('⚙️ Alert Data'!$C$2:$C$2001,SMALL(IF('⚙️ Alert Data'!$A$2:$A$2001&lt;&gt;"",ROW('⚙️ Alert Data'!$A$2:$A$2001)),148)-1),"")</f>
        <v>Mia</v>
      </c>
      <c r="D151" s="80" t="str">
        <f t="array" aca="1" ref="D151" ca="1">IFERROR(INDEX('⚙️ Alert Data'!$D$2:$D$2001,SMALL(IF('⚙️ Alert Data'!$A$2:$A$2001&lt;&gt;"",ROW('⚙️ Alert Data'!$A$2:$A$2001)),148)-1),"")</f>
        <v>Employee</v>
      </c>
      <c r="E151" s="81" t="str">
        <f t="array" aca="1" ref="E151" ca="1">IFERROR(INDEX('⚙️ Alert Data'!$E$2:$E$2001,SMALL(IF('⚙️ Alert Data'!$A$2:$A$2001&lt;&gt;"",ROW('⚙️ Alert Data'!$A$2:$A$2001)),148)-1),"")</f>
        <v>Senior Field Engineer</v>
      </c>
      <c r="F151" s="81" t="str">
        <f t="array" aca="1" ref="F151" ca="1">IFERROR(INDEX('⚙️ Alert Data'!$F$2:$F$2001,SMALL(IF('⚙️ Alert Data'!$A$2:$A$2001&lt;&gt;"",ROW('⚙️ Alert Data'!$A$2:$A$2001)),148)-1),"")</f>
        <v>Field Engineering</v>
      </c>
      <c r="G151" s="80" t="str">
        <f t="array" aca="1" ref="G151" ca="1">IFERROR(INDEX('⚙️ Alert Data'!$G$2:$G$2001,SMALL(IF('⚙️ Alert Data'!$A$2:$A$2001&lt;&gt;"",ROW('⚙️ Alert Data'!$A$2:$A$2001)),148)-1),"")</f>
        <v>HS-005</v>
      </c>
      <c r="H151" s="81" t="str">
        <f t="array" aca="1" ref="H151" ca="1">IFERROR(INDEX('⚙️ Alert Data'!$H$2:$H$2001,SMALL(IF('⚙️ Alert Data'!$A$2:$A$2001&lt;&gt;"",ROW('⚙️ Alert Data'!$A$2:$A$2001)),148)-1),"")</f>
        <v>First Aid (FAW)</v>
      </c>
      <c r="I151" s="80" t="str">
        <f t="array" aca="1" ref="I151" ca="1">IFERROR(INDEX('⚙️ Alert Data'!$I$2:$I$2001,SMALL(IF('⚙️ Alert Data'!$A$2:$A$2001&lt;&gt;"",ROW('⚙️ Alert Data'!$A$2:$A$2001)),148)-1),"")</f>
        <v>18/07/2023</v>
      </c>
      <c r="J151" s="80" t="str">
        <f t="array" aca="1" ref="J151" ca="1">IFERROR(INDEX('⚙️ Alert Data'!$J$2:$J$2001,SMALL(IF('⚙️ Alert Data'!$A$2:$A$2001&lt;&gt;"",ROW('⚙️ Alert Data'!$A$2:$A$2001)),148)-1),"")</f>
        <v>17/07/2024</v>
      </c>
      <c r="K151" s="80" t="str">
        <f t="array" aca="1" ref="K151" ca="1">IFERROR(INDEX('⚙️ Alert Data'!$K$2:$K$2001,SMALL(IF('⚙️ Alert Data'!$A$2:$A$2001&lt;&gt;"",ROW('⚙️ Alert Data'!$A$2:$A$2001)),148)-1),"")</f>
        <v>EXPIRED</v>
      </c>
      <c r="L151" s="81" t="str">
        <f t="array" aca="1" ref="L151" ca="1">IFERROR(INDEX('⚙️ Alert Data'!$L$2:$L$2001,SMALL(IF('⚙️ Alert Data'!$A$2:$A$2001&lt;&gt;"",ROW('⚙️ Alert Data'!$A$2:$A$2001)),148)-1),"")</f>
        <v>Overdue by 762 days</v>
      </c>
      <c r="M151" s="80" t="str">
        <f t="array" aca="1" ref="M151" ca="1">IFERROR(INDEX('⚙️ Alert Data'!$M$2:$M$2001,SMALL(IF('⚙️ Alert Data'!$A$2:$A$2001&lt;&gt;"",ROW('⚙️ Alert Data'!$A$2:$A$2001)),148)-1),"")</f>
        <v>A. Williams</v>
      </c>
    </row>
    <row r="152" spans="1:13" ht="15.75" customHeight="1" x14ac:dyDescent="0.2">
      <c r="A152" s="80" t="str">
        <f t="array" aca="1" ref="A152" ca="1">IFERROR(INDEX('⚙️ Alert Data'!$A$2:$A$2001,SMALL(IF('⚙️ Alert Data'!$A$2:$A$2001&lt;&gt;"",ROW('⚙️ Alert Data'!$A$2:$A$2001)),149)-1),"")</f>
        <v>W1053</v>
      </c>
      <c r="B152" s="81" t="str">
        <f t="array" aca="1" ref="B152" ca="1">IFERROR(INDEX('⚙️ Alert Data'!$B$2:$B$2001,SMALL(IF('⚙️ Alert Data'!$A$2:$A$2001&lt;&gt;"",ROW('⚙️ Alert Data'!$A$2:$A$2001)),149)-1),"")</f>
        <v>Thomas</v>
      </c>
      <c r="C152" s="81" t="str">
        <f t="array" aca="1" ref="C152" ca="1">IFERROR(INDEX('⚙️ Alert Data'!$C$2:$C$2001,SMALL(IF('⚙️ Alert Data'!$A$2:$A$2001&lt;&gt;"",ROW('⚙️ Alert Data'!$A$2:$A$2001)),149)-1),"")</f>
        <v>Mia</v>
      </c>
      <c r="D152" s="80" t="str">
        <f t="array" aca="1" ref="D152" ca="1">IFERROR(INDEX('⚙️ Alert Data'!$D$2:$D$2001,SMALL(IF('⚙️ Alert Data'!$A$2:$A$2001&lt;&gt;"",ROW('⚙️ Alert Data'!$A$2:$A$2001)),149)-1),"")</f>
        <v>Employee</v>
      </c>
      <c r="E152" s="81" t="str">
        <f t="array" aca="1" ref="E152" ca="1">IFERROR(INDEX('⚙️ Alert Data'!$E$2:$E$2001,SMALL(IF('⚙️ Alert Data'!$A$2:$A$2001&lt;&gt;"",ROW('⚙️ Alert Data'!$A$2:$A$2001)),149)-1),"")</f>
        <v>Senior Field Engineer</v>
      </c>
      <c r="F152" s="81" t="str">
        <f t="array" aca="1" ref="F152" ca="1">IFERROR(INDEX('⚙️ Alert Data'!$F$2:$F$2001,SMALL(IF('⚙️ Alert Data'!$A$2:$A$2001&lt;&gt;"",ROW('⚙️ Alert Data'!$A$2:$A$2001)),149)-1),"")</f>
        <v>Field Engineering</v>
      </c>
      <c r="G152" s="80" t="str">
        <f t="array" aca="1" ref="G152" ca="1">IFERROR(INDEX('⚙️ Alert Data'!$G$2:$G$2001,SMALL(IF('⚙️ Alert Data'!$A$2:$A$2001&lt;&gt;"",ROW('⚙️ Alert Data'!$A$2:$A$2001)),149)-1),"")</f>
        <v>IT-002</v>
      </c>
      <c r="H152" s="81" t="str">
        <f t="array" aca="1" ref="H152" ca="1">IFERROR(INDEX('⚙️ Alert Data'!$H$2:$H$2001,SMALL(IF('⚙️ Alert Data'!$A$2:$A$2001&lt;&gt;"",ROW('⚙️ Alert Data'!$A$2:$A$2001)),149)-1),"")</f>
        <v>GDPR Awareness</v>
      </c>
      <c r="I152" s="80" t="str">
        <f t="array" aca="1" ref="I152" ca="1">IFERROR(INDEX('⚙️ Alert Data'!$I$2:$I$2001,SMALL(IF('⚙️ Alert Data'!$A$2:$A$2001&lt;&gt;"",ROW('⚙️ Alert Data'!$A$2:$A$2001)),149)-1),"")</f>
        <v>03/07/2024</v>
      </c>
      <c r="J152" s="80" t="str">
        <f t="array" aca="1" ref="J152" ca="1">IFERROR(INDEX('⚙️ Alert Data'!$J$2:$J$2001,SMALL(IF('⚙️ Alert Data'!$A$2:$A$2001&lt;&gt;"",ROW('⚙️ Alert Data'!$A$2:$A$2001)),149)-1),"")</f>
        <v>03/07/2025</v>
      </c>
      <c r="K152" s="80" t="str">
        <f t="array" aca="1" ref="K152" ca="1">IFERROR(INDEX('⚙️ Alert Data'!$K$2:$K$2001,SMALL(IF('⚙️ Alert Data'!$A$2:$A$2001&lt;&gt;"",ROW('⚙️ Alert Data'!$A$2:$A$2001)),149)-1),"")</f>
        <v>EXPIRED</v>
      </c>
      <c r="L152" s="81" t="str">
        <f t="array" aca="1" ref="L152" ca="1">IFERROR(INDEX('⚙️ Alert Data'!$L$2:$L$2001,SMALL(IF('⚙️ Alert Data'!$A$2:$A$2001&lt;&gt;"",ROW('⚙️ Alert Data'!$A$2:$A$2001)),149)-1),"")</f>
        <v>Overdue by 411 days</v>
      </c>
      <c r="M152" s="80" t="str">
        <f t="array" aca="1" ref="M152" ca="1">IFERROR(INDEX('⚙️ Alert Data'!$M$2:$M$2001,SMALL(IF('⚙️ Alert Data'!$A$2:$A$2001&lt;&gt;"",ROW('⚙️ Alert Data'!$A$2:$A$2001)),149)-1),"")</f>
        <v>A. Williams</v>
      </c>
    </row>
    <row r="153" spans="1:13" ht="15.75" customHeight="1" x14ac:dyDescent="0.2">
      <c r="A153" s="80" t="str">
        <f t="array" aca="1" ref="A153" ca="1">IFERROR(INDEX('⚙️ Alert Data'!$A$2:$A$2001,SMALL(IF('⚙️ Alert Data'!$A$2:$A$2001&lt;&gt;"",ROW('⚙️ Alert Data'!$A$2:$A$2001)),150)-1),"")</f>
        <v>W1054</v>
      </c>
      <c r="B153" s="81" t="str">
        <f t="array" aca="1" ref="B153" ca="1">IFERROR(INDEX('⚙️ Alert Data'!$B$2:$B$2001,SMALL(IF('⚙️ Alert Data'!$A$2:$A$2001&lt;&gt;"",ROW('⚙️ Alert Data'!$A$2:$A$2001)),150)-1),"")</f>
        <v>Evans</v>
      </c>
      <c r="C153" s="81" t="str">
        <f t="array" aca="1" ref="C153" ca="1">IFERROR(INDEX('⚙️ Alert Data'!$C$2:$C$2001,SMALL(IF('⚙️ Alert Data'!$A$2:$A$2001&lt;&gt;"",ROW('⚙️ Alert Data'!$A$2:$A$2001)),150)-1),"")</f>
        <v>James</v>
      </c>
      <c r="D153" s="80" t="str">
        <f t="array" aca="1" ref="D153" ca="1">IFERROR(INDEX('⚙️ Alert Data'!$D$2:$D$2001,SMALL(IF('⚙️ Alert Data'!$A$2:$A$2001&lt;&gt;"",ROW('⚙️ Alert Data'!$A$2:$A$2001)),150)-1),"")</f>
        <v>Subcontractor</v>
      </c>
      <c r="E153" s="81" t="str">
        <f t="array" aca="1" ref="E153" ca="1">IFERROR(INDEX('⚙️ Alert Data'!$E$2:$E$2001,SMALL(IF('⚙️ Alert Data'!$A$2:$A$2001&lt;&gt;"",ROW('⚙️ Alert Data'!$A$2:$A$2001)),150)-1),"")</f>
        <v>SCADA Engineer</v>
      </c>
      <c r="F153" s="81" t="str">
        <f t="array" aca="1" ref="F153" ca="1">IFERROR(INDEX('⚙️ Alert Data'!$F$2:$F$2001,SMALL(IF('⚙️ Alert Data'!$A$2:$A$2001&lt;&gt;"",ROW('⚙️ Alert Data'!$A$2:$A$2001)),150)-1),"")</f>
        <v>IT &amp; Systems</v>
      </c>
      <c r="G153" s="80" t="str">
        <f t="array" aca="1" ref="G153" ca="1">IFERROR(INDEX('⚙️ Alert Data'!$G$2:$G$2001,SMALL(IF('⚙️ Alert Data'!$A$2:$A$2001&lt;&gt;"",ROW('⚙️ Alert Data'!$A$2:$A$2001)),150)-1),"")</f>
        <v>HS-004</v>
      </c>
      <c r="H153" s="81" t="str">
        <f t="array" aca="1" ref="H153" ca="1">IFERROR(INDEX('⚙️ Alert Data'!$H$2:$H$2001,SMALL(IF('⚙️ Alert Data'!$A$2:$A$2001&lt;&gt;"",ROW('⚙️ Alert Data'!$A$2:$A$2001)),150)-1),"")</f>
        <v>Manual Handling</v>
      </c>
      <c r="I153" s="80" t="str">
        <f t="array" aca="1" ref="I153" ca="1">IFERROR(INDEX('⚙️ Alert Data'!$I$2:$I$2001,SMALL(IF('⚙️ Alert Data'!$A$2:$A$2001&lt;&gt;"",ROW('⚙️ Alert Data'!$A$2:$A$2001)),150)-1),"")</f>
        <v>12/05/2025</v>
      </c>
      <c r="J153" s="80" t="str">
        <f t="array" aca="1" ref="J153" ca="1">IFERROR(INDEX('⚙️ Alert Data'!$J$2:$J$2001,SMALL(IF('⚙️ Alert Data'!$A$2:$A$2001&lt;&gt;"",ROW('⚙️ Alert Data'!$A$2:$A$2001)),150)-1),"")</f>
        <v>12/05/2026</v>
      </c>
      <c r="K153" s="80" t="str">
        <f t="array" aca="1" ref="K153" ca="1">IFERROR(INDEX('⚙️ Alert Data'!$K$2:$K$2001,SMALL(IF('⚙️ Alert Data'!$A$2:$A$2001&lt;&gt;"",ROW('⚙️ Alert Data'!$A$2:$A$2001)),150)-1),"")</f>
        <v>EXPIRED</v>
      </c>
      <c r="L153" s="81" t="str">
        <f t="array" aca="1" ref="L153" ca="1">IFERROR(INDEX('⚙️ Alert Data'!$L$2:$L$2001,SMALL(IF('⚙️ Alert Data'!$A$2:$A$2001&lt;&gt;"",ROW('⚙️ Alert Data'!$A$2:$A$2001)),150)-1),"")</f>
        <v>Overdue by 98 days</v>
      </c>
      <c r="M153" s="80" t="str">
        <f t="array" aca="1" ref="M153" ca="1">IFERROR(INDEX('⚙️ Alert Data'!$M$2:$M$2001,SMALL(IF('⚙️ Alert Data'!$A$2:$A$2001&lt;&gt;"",ROW('⚙️ Alert Data'!$A$2:$A$2001)),150)-1),"")</f>
        <v>P. Okafor</v>
      </c>
    </row>
    <row r="154" spans="1:13" ht="15.75" customHeight="1" x14ac:dyDescent="0.2">
      <c r="A154" s="80" t="str">
        <f t="array" aca="1" ref="A154" ca="1">IFERROR(INDEX('⚙️ Alert Data'!$A$2:$A$2001,SMALL(IF('⚙️ Alert Data'!$A$2:$A$2001&lt;&gt;"",ROW('⚙️ Alert Data'!$A$2:$A$2001)),151)-1),"")</f>
        <v>W1055</v>
      </c>
      <c r="B154" s="81" t="str">
        <f t="array" aca="1" ref="B154" ca="1">IFERROR(INDEX('⚙️ Alert Data'!$B$2:$B$2001,SMALL(IF('⚙️ Alert Data'!$A$2:$A$2001&lt;&gt;"",ROW('⚙️ Alert Data'!$A$2:$A$2001)),151)-1),"")</f>
        <v>Taylor</v>
      </c>
      <c r="C154" s="81" t="str">
        <f t="array" aca="1" ref="C154" ca="1">IFERROR(INDEX('⚙️ Alert Data'!$C$2:$C$2001,SMALL(IF('⚙️ Alert Data'!$A$2:$A$2001&lt;&gt;"",ROW('⚙️ Alert Data'!$A$2:$A$2001)),151)-1),"")</f>
        <v>Lisa</v>
      </c>
      <c r="D154" s="80" t="str">
        <f t="array" aca="1" ref="D154" ca="1">IFERROR(INDEX('⚙️ Alert Data'!$D$2:$D$2001,SMALL(IF('⚙️ Alert Data'!$A$2:$A$2001&lt;&gt;"",ROW('⚙️ Alert Data'!$A$2:$A$2001)),151)-1),"")</f>
        <v>Subcontractor</v>
      </c>
      <c r="E154" s="81" t="str">
        <f t="array" aca="1" ref="E154" ca="1">IFERROR(INDEX('⚙️ Alert Data'!$E$2:$E$2001,SMALL(IF('⚙️ Alert Data'!$A$2:$A$2001&lt;&gt;"",ROW('⚙️ Alert Data'!$A$2:$A$2001)),151)-1),"")</f>
        <v>Gas Technician</v>
      </c>
      <c r="F154" s="81" t="str">
        <f t="array" aca="1" ref="F154" ca="1">IFERROR(INDEX('⚙️ Alert Data'!$F$2:$F$2001,SMALL(IF('⚙️ Alert Data'!$A$2:$A$2001&lt;&gt;"",ROW('⚙️ Alert Data'!$A$2:$A$2001)),151)-1),"")</f>
        <v>Gas Operations</v>
      </c>
      <c r="G154" s="80" t="str">
        <f t="array" aca="1" ref="G154" ca="1">IFERROR(INDEX('⚙️ Alert Data'!$G$2:$G$2001,SMALL(IF('⚙️ Alert Data'!$A$2:$A$2001&lt;&gt;"",ROW('⚙️ Alert Data'!$A$2:$A$2001)),151)-1),"")</f>
        <v>HS-005</v>
      </c>
      <c r="H154" s="81" t="str">
        <f t="array" aca="1" ref="H154" ca="1">IFERROR(INDEX('⚙️ Alert Data'!$H$2:$H$2001,SMALL(IF('⚙️ Alert Data'!$A$2:$A$2001&lt;&gt;"",ROW('⚙️ Alert Data'!$A$2:$A$2001)),151)-1),"")</f>
        <v>First Aid (FAW)</v>
      </c>
      <c r="I154" s="80" t="str">
        <f t="array" aca="1" ref="I154" ca="1">IFERROR(INDEX('⚙️ Alert Data'!$I$2:$I$2001,SMALL(IF('⚙️ Alert Data'!$A$2:$A$2001&lt;&gt;"",ROW('⚙️ Alert Data'!$A$2:$A$2001)),151)-1),"")</f>
        <v>22/07/2025</v>
      </c>
      <c r="J154" s="80" t="str">
        <f t="array" aca="1" ref="J154" ca="1">IFERROR(INDEX('⚙️ Alert Data'!$J$2:$J$2001,SMALL(IF('⚙️ Alert Data'!$A$2:$A$2001&lt;&gt;"",ROW('⚙️ Alert Data'!$A$2:$A$2001)),151)-1),"")</f>
        <v>22/07/2026</v>
      </c>
      <c r="K154" s="80" t="str">
        <f t="array" aca="1" ref="K154" ca="1">IFERROR(INDEX('⚙️ Alert Data'!$K$2:$K$2001,SMALL(IF('⚙️ Alert Data'!$A$2:$A$2001&lt;&gt;"",ROW('⚙️ Alert Data'!$A$2:$A$2001)),151)-1),"")</f>
        <v>EXPIRED</v>
      </c>
      <c r="L154" s="81" t="str">
        <f t="array" aca="1" ref="L154" ca="1">IFERROR(INDEX('⚙️ Alert Data'!$L$2:$L$2001,SMALL(IF('⚙️ Alert Data'!$A$2:$A$2001&lt;&gt;"",ROW('⚙️ Alert Data'!$A$2:$A$2001)),151)-1),"")</f>
        <v>Overdue by 27 days</v>
      </c>
      <c r="M154" s="80" t="str">
        <f t="array" aca="1" ref="M154" ca="1">IFERROR(INDEX('⚙️ Alert Data'!$M$2:$M$2001,SMALL(IF('⚙️ Alert Data'!$A$2:$A$2001&lt;&gt;"",ROW('⚙️ Alert Data'!$A$2:$A$2001)),151)-1),"")</f>
        <v>T. Morrison</v>
      </c>
    </row>
    <row r="155" spans="1:13" ht="15.75" customHeight="1" x14ac:dyDescent="0.2">
      <c r="A155" s="80" t="str">
        <f t="array" aca="1" ref="A155" ca="1">IFERROR(INDEX('⚙️ Alert Data'!$A$2:$A$2001,SMALL(IF('⚙️ Alert Data'!$A$2:$A$2001&lt;&gt;"",ROW('⚙️ Alert Data'!$A$2:$A$2001)),152)-1),"")</f>
        <v>W1055</v>
      </c>
      <c r="B155" s="81" t="str">
        <f t="array" aca="1" ref="B155" ca="1">IFERROR(INDEX('⚙️ Alert Data'!$B$2:$B$2001,SMALL(IF('⚙️ Alert Data'!$A$2:$A$2001&lt;&gt;"",ROW('⚙️ Alert Data'!$A$2:$A$2001)),152)-1),"")</f>
        <v>Taylor</v>
      </c>
      <c r="C155" s="81" t="str">
        <f t="array" aca="1" ref="C155" ca="1">IFERROR(INDEX('⚙️ Alert Data'!$C$2:$C$2001,SMALL(IF('⚙️ Alert Data'!$A$2:$A$2001&lt;&gt;"",ROW('⚙️ Alert Data'!$A$2:$A$2001)),152)-1),"")</f>
        <v>Lisa</v>
      </c>
      <c r="D155" s="80" t="str">
        <f t="array" aca="1" ref="D155" ca="1">IFERROR(INDEX('⚙️ Alert Data'!$D$2:$D$2001,SMALL(IF('⚙️ Alert Data'!$A$2:$A$2001&lt;&gt;"",ROW('⚙️ Alert Data'!$A$2:$A$2001)),152)-1),"")</f>
        <v>Subcontractor</v>
      </c>
      <c r="E155" s="81" t="str">
        <f t="array" aca="1" ref="E155" ca="1">IFERROR(INDEX('⚙️ Alert Data'!$E$2:$E$2001,SMALL(IF('⚙️ Alert Data'!$A$2:$A$2001&lt;&gt;"",ROW('⚙️ Alert Data'!$A$2:$A$2001)),152)-1),"")</f>
        <v>Gas Technician</v>
      </c>
      <c r="F155" s="81" t="str">
        <f t="array" aca="1" ref="F155" ca="1">IFERROR(INDEX('⚙️ Alert Data'!$F$2:$F$2001,SMALL(IF('⚙️ Alert Data'!$A$2:$A$2001&lt;&gt;"",ROW('⚙️ Alert Data'!$A$2:$A$2001)),152)-1),"")</f>
        <v>Gas Operations</v>
      </c>
      <c r="G155" s="80" t="str">
        <f t="array" aca="1" ref="G155" ca="1">IFERROR(INDEX('⚙️ Alert Data'!$G$2:$G$2001,SMALL(IF('⚙️ Alert Data'!$A$2:$A$2001&lt;&gt;"",ROW('⚙️ Alert Data'!$A$2:$A$2001)),152)-1),"")</f>
        <v>CV-002</v>
      </c>
      <c r="H155" s="81" t="str">
        <f t="array" aca="1" ref="H155" ca="1">IFERROR(INDEX('⚙️ Alert Data'!$H$2:$H$2001,SMALL(IF('⚙️ Alert Data'!$A$2:$A$2001&lt;&gt;"",ROW('⚙️ Alert Data'!$A$2:$A$2001)),152)-1),"")</f>
        <v>CSCS Blue Card</v>
      </c>
      <c r="I155" s="80" t="str">
        <f t="array" aca="1" ref="I155" ca="1">IFERROR(INDEX('⚙️ Alert Data'!$I$2:$I$2001,SMALL(IF('⚙️ Alert Data'!$A$2:$A$2001&lt;&gt;"",ROW('⚙️ Alert Data'!$A$2:$A$2001)),152)-1),"")</f>
        <v>10/12/2023</v>
      </c>
      <c r="J155" s="80" t="str">
        <f t="array" aca="1" ref="J155" ca="1">IFERROR(INDEX('⚙️ Alert Data'!$J$2:$J$2001,SMALL(IF('⚙️ Alert Data'!$A$2:$A$2001&lt;&gt;"",ROW('⚙️ Alert Data'!$A$2:$A$2001)),152)-1),"")</f>
        <v>09/12/2024</v>
      </c>
      <c r="K155" s="80" t="str">
        <f t="array" aca="1" ref="K155" ca="1">IFERROR(INDEX('⚙️ Alert Data'!$K$2:$K$2001,SMALL(IF('⚙️ Alert Data'!$A$2:$A$2001&lt;&gt;"",ROW('⚙️ Alert Data'!$A$2:$A$2001)),152)-1),"")</f>
        <v>EXPIRED</v>
      </c>
      <c r="L155" s="81" t="str">
        <f t="array" aca="1" ref="L155" ca="1">IFERROR(INDEX('⚙️ Alert Data'!$L$2:$L$2001,SMALL(IF('⚙️ Alert Data'!$A$2:$A$2001&lt;&gt;"",ROW('⚙️ Alert Data'!$A$2:$A$2001)),152)-1),"")</f>
        <v>Overdue by 617 days</v>
      </c>
      <c r="M155" s="80" t="str">
        <f t="array" aca="1" ref="M155" ca="1">IFERROR(INDEX('⚙️ Alert Data'!$M$2:$M$2001,SMALL(IF('⚙️ Alert Data'!$A$2:$A$2001&lt;&gt;"",ROW('⚙️ Alert Data'!$A$2:$A$2001)),152)-1),"")</f>
        <v>T. Morrison</v>
      </c>
    </row>
    <row r="156" spans="1:13" ht="15.75" customHeight="1" x14ac:dyDescent="0.2">
      <c r="A156" s="80" t="str">
        <f t="array" aca="1" ref="A156" ca="1">IFERROR(INDEX('⚙️ Alert Data'!$A$2:$A$2001,SMALL(IF('⚙️ Alert Data'!$A$2:$A$2001&lt;&gt;"",ROW('⚙️ Alert Data'!$A$2:$A$2001)),153)-1),"")</f>
        <v>W1055</v>
      </c>
      <c r="B156" s="81" t="str">
        <f t="array" aca="1" ref="B156" ca="1">IFERROR(INDEX('⚙️ Alert Data'!$B$2:$B$2001,SMALL(IF('⚙️ Alert Data'!$A$2:$A$2001&lt;&gt;"",ROW('⚙️ Alert Data'!$A$2:$A$2001)),153)-1),"")</f>
        <v>Taylor</v>
      </c>
      <c r="C156" s="81" t="str">
        <f t="array" aca="1" ref="C156" ca="1">IFERROR(INDEX('⚙️ Alert Data'!$C$2:$C$2001,SMALL(IF('⚙️ Alert Data'!$A$2:$A$2001&lt;&gt;"",ROW('⚙️ Alert Data'!$A$2:$A$2001)),153)-1),"")</f>
        <v>Lisa</v>
      </c>
      <c r="D156" s="80" t="str">
        <f t="array" aca="1" ref="D156" ca="1">IFERROR(INDEX('⚙️ Alert Data'!$D$2:$D$2001,SMALL(IF('⚙️ Alert Data'!$A$2:$A$2001&lt;&gt;"",ROW('⚙️ Alert Data'!$A$2:$A$2001)),153)-1),"")</f>
        <v>Subcontractor</v>
      </c>
      <c r="E156" s="81" t="str">
        <f t="array" aca="1" ref="E156" ca="1">IFERROR(INDEX('⚙️ Alert Data'!$E$2:$E$2001,SMALL(IF('⚙️ Alert Data'!$A$2:$A$2001&lt;&gt;"",ROW('⚙️ Alert Data'!$A$2:$A$2001)),153)-1),"")</f>
        <v>Gas Technician</v>
      </c>
      <c r="F156" s="81" t="str">
        <f t="array" aca="1" ref="F156" ca="1">IFERROR(INDEX('⚙️ Alert Data'!$F$2:$F$2001,SMALL(IF('⚙️ Alert Data'!$A$2:$A$2001&lt;&gt;"",ROW('⚙️ Alert Data'!$A$2:$A$2001)),153)-1),"")</f>
        <v>Gas Operations</v>
      </c>
      <c r="G156" s="80" t="str">
        <f t="array" aca="1" ref="G156" ca="1">IFERROR(INDEX('⚙️ Alert Data'!$G$2:$G$2001,SMALL(IF('⚙️ Alert Data'!$A$2:$A$2001&lt;&gt;"",ROW('⚙️ Alert Data'!$A$2:$A$2001)),153)-1),"")</f>
        <v>GS-002</v>
      </c>
      <c r="H156" s="81" t="str">
        <f t="array" aca="1" ref="H156" ca="1">IFERROR(INDEX('⚙️ Alert Data'!$H$2:$H$2001,SMALL(IF('⚙️ Alert Data'!$A$2:$A$2001&lt;&gt;"",ROW('⚙️ Alert Data'!$A$2:$A$2001)),153)-1),"")</f>
        <v>ACS Gas (CCN1)</v>
      </c>
      <c r="I156" s="80" t="str">
        <f t="array" aca="1" ref="I156" ca="1">IFERROR(INDEX('⚙️ Alert Data'!$I$2:$I$2001,SMALL(IF('⚙️ Alert Data'!$A$2:$A$2001&lt;&gt;"",ROW('⚙️ Alert Data'!$A$2:$A$2001)),153)-1),"")</f>
        <v>09/02/2025</v>
      </c>
      <c r="J156" s="80" t="str">
        <f t="array" aca="1" ref="J156" ca="1">IFERROR(INDEX('⚙️ Alert Data'!$J$2:$J$2001,SMALL(IF('⚙️ Alert Data'!$A$2:$A$2001&lt;&gt;"",ROW('⚙️ Alert Data'!$A$2:$A$2001)),153)-1),"")</f>
        <v>09/02/2026</v>
      </c>
      <c r="K156" s="80" t="str">
        <f t="array" aca="1" ref="K156" ca="1">IFERROR(INDEX('⚙️ Alert Data'!$K$2:$K$2001,SMALL(IF('⚙️ Alert Data'!$A$2:$A$2001&lt;&gt;"",ROW('⚙️ Alert Data'!$A$2:$A$2001)),153)-1),"")</f>
        <v>EXPIRED</v>
      </c>
      <c r="L156" s="81" t="str">
        <f t="array" aca="1" ref="L156" ca="1">IFERROR(INDEX('⚙️ Alert Data'!$L$2:$L$2001,SMALL(IF('⚙️ Alert Data'!$A$2:$A$2001&lt;&gt;"",ROW('⚙️ Alert Data'!$A$2:$A$2001)),153)-1),"")</f>
        <v>Overdue by 190 days</v>
      </c>
      <c r="M156" s="80" t="str">
        <f t="array" aca="1" ref="M156" ca="1">IFERROR(INDEX('⚙️ Alert Data'!$M$2:$M$2001,SMALL(IF('⚙️ Alert Data'!$A$2:$A$2001&lt;&gt;"",ROW('⚙️ Alert Data'!$A$2:$A$2001)),153)-1),"")</f>
        <v>T. Morrison</v>
      </c>
    </row>
    <row r="157" spans="1:13" ht="15.75" customHeight="1" x14ac:dyDescent="0.2">
      <c r="A157" s="80" t="str">
        <f t="array" aca="1" ref="A157" ca="1">IFERROR(INDEX('⚙️ Alert Data'!$A$2:$A$2001,SMALL(IF('⚙️ Alert Data'!$A$2:$A$2001&lt;&gt;"",ROW('⚙️ Alert Data'!$A$2:$A$2001)),154)-1),"")</f>
        <v/>
      </c>
      <c r="B157" s="81" t="str">
        <f t="array" aca="1" ref="B157" ca="1">IFERROR(INDEX('⚙️ Alert Data'!$B$2:$B$2001,SMALL(IF('⚙️ Alert Data'!$A$2:$A$2001&lt;&gt;"",ROW('⚙️ Alert Data'!$A$2:$A$2001)),154)-1),"")</f>
        <v/>
      </c>
      <c r="C157" s="81" t="str">
        <f t="array" aca="1" ref="C157" ca="1">IFERROR(INDEX('⚙️ Alert Data'!$C$2:$C$2001,SMALL(IF('⚙️ Alert Data'!$A$2:$A$2001&lt;&gt;"",ROW('⚙️ Alert Data'!$A$2:$A$2001)),154)-1),"")</f>
        <v/>
      </c>
      <c r="D157" s="80" t="str">
        <f t="array" aca="1" ref="D157" ca="1">IFERROR(INDEX('⚙️ Alert Data'!$D$2:$D$2001,SMALL(IF('⚙️ Alert Data'!$A$2:$A$2001&lt;&gt;"",ROW('⚙️ Alert Data'!$A$2:$A$2001)),154)-1),"")</f>
        <v/>
      </c>
      <c r="E157" s="81" t="str">
        <f t="array" aca="1" ref="E157" ca="1">IFERROR(INDEX('⚙️ Alert Data'!$E$2:$E$2001,SMALL(IF('⚙️ Alert Data'!$A$2:$A$2001&lt;&gt;"",ROW('⚙️ Alert Data'!$A$2:$A$2001)),154)-1),"")</f>
        <v/>
      </c>
      <c r="F157" s="81" t="str">
        <f t="array" aca="1" ref="F157" ca="1">IFERROR(INDEX('⚙️ Alert Data'!$F$2:$F$2001,SMALL(IF('⚙️ Alert Data'!$A$2:$A$2001&lt;&gt;"",ROW('⚙️ Alert Data'!$A$2:$A$2001)),154)-1),"")</f>
        <v/>
      </c>
      <c r="G157" s="80" t="str">
        <f t="array" aca="1" ref="G157" ca="1">IFERROR(INDEX('⚙️ Alert Data'!$G$2:$G$2001,SMALL(IF('⚙️ Alert Data'!$A$2:$A$2001&lt;&gt;"",ROW('⚙️ Alert Data'!$A$2:$A$2001)),154)-1),"")</f>
        <v/>
      </c>
      <c r="H157" s="81" t="str">
        <f t="array" aca="1" ref="H157" ca="1">IFERROR(INDEX('⚙️ Alert Data'!$H$2:$H$2001,SMALL(IF('⚙️ Alert Data'!$A$2:$A$2001&lt;&gt;"",ROW('⚙️ Alert Data'!$A$2:$A$2001)),154)-1),"")</f>
        <v/>
      </c>
      <c r="I157" s="80" t="str">
        <f t="array" aca="1" ref="I157" ca="1">IFERROR(INDEX('⚙️ Alert Data'!$I$2:$I$2001,SMALL(IF('⚙️ Alert Data'!$A$2:$A$2001&lt;&gt;"",ROW('⚙️ Alert Data'!$A$2:$A$2001)),154)-1),"")</f>
        <v/>
      </c>
      <c r="J157" s="80" t="str">
        <f t="array" aca="1" ref="J157" ca="1">IFERROR(INDEX('⚙️ Alert Data'!$J$2:$J$2001,SMALL(IF('⚙️ Alert Data'!$A$2:$A$2001&lt;&gt;"",ROW('⚙️ Alert Data'!$A$2:$A$2001)),154)-1),"")</f>
        <v/>
      </c>
      <c r="K157" s="80" t="str">
        <f t="array" aca="1" ref="K157" ca="1">IFERROR(INDEX('⚙️ Alert Data'!$K$2:$K$2001,SMALL(IF('⚙️ Alert Data'!$A$2:$A$2001&lt;&gt;"",ROW('⚙️ Alert Data'!$A$2:$A$2001)),154)-1),"")</f>
        <v/>
      </c>
      <c r="L157" s="81" t="str">
        <f t="array" aca="1" ref="L157" ca="1">IFERROR(INDEX('⚙️ Alert Data'!$L$2:$L$2001,SMALL(IF('⚙️ Alert Data'!$A$2:$A$2001&lt;&gt;"",ROW('⚙️ Alert Data'!$A$2:$A$2001)),154)-1),"")</f>
        <v/>
      </c>
      <c r="M157" s="80" t="str">
        <f t="array" aca="1" ref="M157" ca="1">IFERROR(INDEX('⚙️ Alert Data'!$M$2:$M$2001,SMALL(IF('⚙️ Alert Data'!$A$2:$A$2001&lt;&gt;"",ROW('⚙️ Alert Data'!$A$2:$A$2001)),154)-1),"")</f>
        <v/>
      </c>
    </row>
    <row r="158" spans="1:13" ht="15.75" customHeight="1" x14ac:dyDescent="0.2">
      <c r="A158" s="80" t="str">
        <f t="array" aca="1" ref="A158" ca="1">IFERROR(INDEX('⚙️ Alert Data'!$A$2:$A$2001,SMALL(IF('⚙️ Alert Data'!$A$2:$A$2001&lt;&gt;"",ROW('⚙️ Alert Data'!$A$2:$A$2001)),155)-1),"")</f>
        <v/>
      </c>
      <c r="B158" s="81" t="str">
        <f t="array" aca="1" ref="B158" ca="1">IFERROR(INDEX('⚙️ Alert Data'!$B$2:$B$2001,SMALL(IF('⚙️ Alert Data'!$A$2:$A$2001&lt;&gt;"",ROW('⚙️ Alert Data'!$A$2:$A$2001)),155)-1),"")</f>
        <v/>
      </c>
      <c r="C158" s="81" t="str">
        <f t="array" aca="1" ref="C158" ca="1">IFERROR(INDEX('⚙️ Alert Data'!$C$2:$C$2001,SMALL(IF('⚙️ Alert Data'!$A$2:$A$2001&lt;&gt;"",ROW('⚙️ Alert Data'!$A$2:$A$2001)),155)-1),"")</f>
        <v/>
      </c>
      <c r="D158" s="80" t="str">
        <f t="array" aca="1" ref="D158" ca="1">IFERROR(INDEX('⚙️ Alert Data'!$D$2:$D$2001,SMALL(IF('⚙️ Alert Data'!$A$2:$A$2001&lt;&gt;"",ROW('⚙️ Alert Data'!$A$2:$A$2001)),155)-1),"")</f>
        <v/>
      </c>
      <c r="E158" s="81" t="str">
        <f t="array" aca="1" ref="E158" ca="1">IFERROR(INDEX('⚙️ Alert Data'!$E$2:$E$2001,SMALL(IF('⚙️ Alert Data'!$A$2:$A$2001&lt;&gt;"",ROW('⚙️ Alert Data'!$A$2:$A$2001)),155)-1),"")</f>
        <v/>
      </c>
      <c r="F158" s="81" t="str">
        <f t="array" aca="1" ref="F158" ca="1">IFERROR(INDEX('⚙️ Alert Data'!$F$2:$F$2001,SMALL(IF('⚙️ Alert Data'!$A$2:$A$2001&lt;&gt;"",ROW('⚙️ Alert Data'!$A$2:$A$2001)),155)-1),"")</f>
        <v/>
      </c>
      <c r="G158" s="80" t="str">
        <f t="array" aca="1" ref="G158" ca="1">IFERROR(INDEX('⚙️ Alert Data'!$G$2:$G$2001,SMALL(IF('⚙️ Alert Data'!$A$2:$A$2001&lt;&gt;"",ROW('⚙️ Alert Data'!$A$2:$A$2001)),155)-1),"")</f>
        <v/>
      </c>
      <c r="H158" s="81" t="str">
        <f t="array" aca="1" ref="H158" ca="1">IFERROR(INDEX('⚙️ Alert Data'!$H$2:$H$2001,SMALL(IF('⚙️ Alert Data'!$A$2:$A$2001&lt;&gt;"",ROW('⚙️ Alert Data'!$A$2:$A$2001)),155)-1),"")</f>
        <v/>
      </c>
      <c r="I158" s="80" t="str">
        <f t="array" aca="1" ref="I158" ca="1">IFERROR(INDEX('⚙️ Alert Data'!$I$2:$I$2001,SMALL(IF('⚙️ Alert Data'!$A$2:$A$2001&lt;&gt;"",ROW('⚙️ Alert Data'!$A$2:$A$2001)),155)-1),"")</f>
        <v/>
      </c>
      <c r="J158" s="80" t="str">
        <f t="array" aca="1" ref="J158" ca="1">IFERROR(INDEX('⚙️ Alert Data'!$J$2:$J$2001,SMALL(IF('⚙️ Alert Data'!$A$2:$A$2001&lt;&gt;"",ROW('⚙️ Alert Data'!$A$2:$A$2001)),155)-1),"")</f>
        <v/>
      </c>
      <c r="K158" s="80" t="str">
        <f t="array" aca="1" ref="K158" ca="1">IFERROR(INDEX('⚙️ Alert Data'!$K$2:$K$2001,SMALL(IF('⚙️ Alert Data'!$A$2:$A$2001&lt;&gt;"",ROW('⚙️ Alert Data'!$A$2:$A$2001)),155)-1),"")</f>
        <v/>
      </c>
      <c r="L158" s="81" t="str">
        <f t="array" aca="1" ref="L158" ca="1">IFERROR(INDEX('⚙️ Alert Data'!$L$2:$L$2001,SMALL(IF('⚙️ Alert Data'!$A$2:$A$2001&lt;&gt;"",ROW('⚙️ Alert Data'!$A$2:$A$2001)),155)-1),"")</f>
        <v/>
      </c>
      <c r="M158" s="80" t="str">
        <f t="array" aca="1" ref="M158" ca="1">IFERROR(INDEX('⚙️ Alert Data'!$M$2:$M$2001,SMALL(IF('⚙️ Alert Data'!$A$2:$A$2001&lt;&gt;"",ROW('⚙️ Alert Data'!$A$2:$A$2001)),155)-1),"")</f>
        <v/>
      </c>
    </row>
    <row r="159" spans="1:13" ht="15.75" customHeight="1" x14ac:dyDescent="0.2">
      <c r="A159" s="80" t="str">
        <f t="array" aca="1" ref="A159" ca="1">IFERROR(INDEX('⚙️ Alert Data'!$A$2:$A$2001,SMALL(IF('⚙️ Alert Data'!$A$2:$A$2001&lt;&gt;"",ROW('⚙️ Alert Data'!$A$2:$A$2001)),156)-1),"")</f>
        <v/>
      </c>
      <c r="B159" s="81" t="str">
        <f t="array" aca="1" ref="B159" ca="1">IFERROR(INDEX('⚙️ Alert Data'!$B$2:$B$2001,SMALL(IF('⚙️ Alert Data'!$A$2:$A$2001&lt;&gt;"",ROW('⚙️ Alert Data'!$A$2:$A$2001)),156)-1),"")</f>
        <v/>
      </c>
      <c r="C159" s="81" t="str">
        <f t="array" aca="1" ref="C159" ca="1">IFERROR(INDEX('⚙️ Alert Data'!$C$2:$C$2001,SMALL(IF('⚙️ Alert Data'!$A$2:$A$2001&lt;&gt;"",ROW('⚙️ Alert Data'!$A$2:$A$2001)),156)-1),"")</f>
        <v/>
      </c>
      <c r="D159" s="80" t="str">
        <f t="array" aca="1" ref="D159" ca="1">IFERROR(INDEX('⚙️ Alert Data'!$D$2:$D$2001,SMALL(IF('⚙️ Alert Data'!$A$2:$A$2001&lt;&gt;"",ROW('⚙️ Alert Data'!$A$2:$A$2001)),156)-1),"")</f>
        <v/>
      </c>
      <c r="E159" s="81" t="str">
        <f t="array" aca="1" ref="E159" ca="1">IFERROR(INDEX('⚙️ Alert Data'!$E$2:$E$2001,SMALL(IF('⚙️ Alert Data'!$A$2:$A$2001&lt;&gt;"",ROW('⚙️ Alert Data'!$A$2:$A$2001)),156)-1),"")</f>
        <v/>
      </c>
      <c r="F159" s="81" t="str">
        <f t="array" aca="1" ref="F159" ca="1">IFERROR(INDEX('⚙️ Alert Data'!$F$2:$F$2001,SMALL(IF('⚙️ Alert Data'!$A$2:$A$2001&lt;&gt;"",ROW('⚙️ Alert Data'!$A$2:$A$2001)),156)-1),"")</f>
        <v/>
      </c>
      <c r="G159" s="80" t="str">
        <f t="array" aca="1" ref="G159" ca="1">IFERROR(INDEX('⚙️ Alert Data'!$G$2:$G$2001,SMALL(IF('⚙️ Alert Data'!$A$2:$A$2001&lt;&gt;"",ROW('⚙️ Alert Data'!$A$2:$A$2001)),156)-1),"")</f>
        <v/>
      </c>
      <c r="H159" s="81" t="str">
        <f t="array" aca="1" ref="H159" ca="1">IFERROR(INDEX('⚙️ Alert Data'!$H$2:$H$2001,SMALL(IF('⚙️ Alert Data'!$A$2:$A$2001&lt;&gt;"",ROW('⚙️ Alert Data'!$A$2:$A$2001)),156)-1),"")</f>
        <v/>
      </c>
      <c r="I159" s="80" t="str">
        <f t="array" aca="1" ref="I159" ca="1">IFERROR(INDEX('⚙️ Alert Data'!$I$2:$I$2001,SMALL(IF('⚙️ Alert Data'!$A$2:$A$2001&lt;&gt;"",ROW('⚙️ Alert Data'!$A$2:$A$2001)),156)-1),"")</f>
        <v/>
      </c>
      <c r="J159" s="80" t="str">
        <f t="array" aca="1" ref="J159" ca="1">IFERROR(INDEX('⚙️ Alert Data'!$J$2:$J$2001,SMALL(IF('⚙️ Alert Data'!$A$2:$A$2001&lt;&gt;"",ROW('⚙️ Alert Data'!$A$2:$A$2001)),156)-1),"")</f>
        <v/>
      </c>
      <c r="K159" s="80" t="str">
        <f t="array" aca="1" ref="K159" ca="1">IFERROR(INDEX('⚙️ Alert Data'!$K$2:$K$2001,SMALL(IF('⚙️ Alert Data'!$A$2:$A$2001&lt;&gt;"",ROW('⚙️ Alert Data'!$A$2:$A$2001)),156)-1),"")</f>
        <v/>
      </c>
      <c r="L159" s="81" t="str">
        <f t="array" aca="1" ref="L159" ca="1">IFERROR(INDEX('⚙️ Alert Data'!$L$2:$L$2001,SMALL(IF('⚙️ Alert Data'!$A$2:$A$2001&lt;&gt;"",ROW('⚙️ Alert Data'!$A$2:$A$2001)),156)-1),"")</f>
        <v/>
      </c>
      <c r="M159" s="80" t="str">
        <f t="array" aca="1" ref="M159" ca="1">IFERROR(INDEX('⚙️ Alert Data'!$M$2:$M$2001,SMALL(IF('⚙️ Alert Data'!$A$2:$A$2001&lt;&gt;"",ROW('⚙️ Alert Data'!$A$2:$A$2001)),156)-1),"")</f>
        <v/>
      </c>
    </row>
    <row r="160" spans="1:13" ht="15.75" customHeight="1" x14ac:dyDescent="0.2">
      <c r="A160" s="80" t="str">
        <f t="array" aca="1" ref="A160" ca="1">IFERROR(INDEX('⚙️ Alert Data'!$A$2:$A$2001,SMALL(IF('⚙️ Alert Data'!$A$2:$A$2001&lt;&gt;"",ROW('⚙️ Alert Data'!$A$2:$A$2001)),157)-1),"")</f>
        <v/>
      </c>
      <c r="B160" s="81" t="str">
        <f t="array" aca="1" ref="B160" ca="1">IFERROR(INDEX('⚙️ Alert Data'!$B$2:$B$2001,SMALL(IF('⚙️ Alert Data'!$A$2:$A$2001&lt;&gt;"",ROW('⚙️ Alert Data'!$A$2:$A$2001)),157)-1),"")</f>
        <v/>
      </c>
      <c r="C160" s="81" t="str">
        <f t="array" aca="1" ref="C160" ca="1">IFERROR(INDEX('⚙️ Alert Data'!$C$2:$C$2001,SMALL(IF('⚙️ Alert Data'!$A$2:$A$2001&lt;&gt;"",ROW('⚙️ Alert Data'!$A$2:$A$2001)),157)-1),"")</f>
        <v/>
      </c>
      <c r="D160" s="80" t="str">
        <f t="array" aca="1" ref="D160" ca="1">IFERROR(INDEX('⚙️ Alert Data'!$D$2:$D$2001,SMALL(IF('⚙️ Alert Data'!$A$2:$A$2001&lt;&gt;"",ROW('⚙️ Alert Data'!$A$2:$A$2001)),157)-1),"")</f>
        <v/>
      </c>
      <c r="E160" s="81" t="str">
        <f t="array" aca="1" ref="E160" ca="1">IFERROR(INDEX('⚙️ Alert Data'!$E$2:$E$2001,SMALL(IF('⚙️ Alert Data'!$A$2:$A$2001&lt;&gt;"",ROW('⚙️ Alert Data'!$A$2:$A$2001)),157)-1),"")</f>
        <v/>
      </c>
      <c r="F160" s="81" t="str">
        <f t="array" aca="1" ref="F160" ca="1">IFERROR(INDEX('⚙️ Alert Data'!$F$2:$F$2001,SMALL(IF('⚙️ Alert Data'!$A$2:$A$2001&lt;&gt;"",ROW('⚙️ Alert Data'!$A$2:$A$2001)),157)-1),"")</f>
        <v/>
      </c>
      <c r="G160" s="80" t="str">
        <f t="array" aca="1" ref="G160" ca="1">IFERROR(INDEX('⚙️ Alert Data'!$G$2:$G$2001,SMALL(IF('⚙️ Alert Data'!$A$2:$A$2001&lt;&gt;"",ROW('⚙️ Alert Data'!$A$2:$A$2001)),157)-1),"")</f>
        <v/>
      </c>
      <c r="H160" s="81" t="str">
        <f t="array" aca="1" ref="H160" ca="1">IFERROR(INDEX('⚙️ Alert Data'!$H$2:$H$2001,SMALL(IF('⚙️ Alert Data'!$A$2:$A$2001&lt;&gt;"",ROW('⚙️ Alert Data'!$A$2:$A$2001)),157)-1),"")</f>
        <v/>
      </c>
      <c r="I160" s="80" t="str">
        <f t="array" aca="1" ref="I160" ca="1">IFERROR(INDEX('⚙️ Alert Data'!$I$2:$I$2001,SMALL(IF('⚙️ Alert Data'!$A$2:$A$2001&lt;&gt;"",ROW('⚙️ Alert Data'!$A$2:$A$2001)),157)-1),"")</f>
        <v/>
      </c>
      <c r="J160" s="80" t="str">
        <f t="array" aca="1" ref="J160" ca="1">IFERROR(INDEX('⚙️ Alert Data'!$J$2:$J$2001,SMALL(IF('⚙️ Alert Data'!$A$2:$A$2001&lt;&gt;"",ROW('⚙️ Alert Data'!$A$2:$A$2001)),157)-1),"")</f>
        <v/>
      </c>
      <c r="K160" s="80" t="str">
        <f t="array" aca="1" ref="K160" ca="1">IFERROR(INDEX('⚙️ Alert Data'!$K$2:$K$2001,SMALL(IF('⚙️ Alert Data'!$A$2:$A$2001&lt;&gt;"",ROW('⚙️ Alert Data'!$A$2:$A$2001)),157)-1),"")</f>
        <v/>
      </c>
      <c r="L160" s="81" t="str">
        <f t="array" aca="1" ref="L160" ca="1">IFERROR(INDEX('⚙️ Alert Data'!$L$2:$L$2001,SMALL(IF('⚙️ Alert Data'!$A$2:$A$2001&lt;&gt;"",ROW('⚙️ Alert Data'!$A$2:$A$2001)),157)-1),"")</f>
        <v/>
      </c>
      <c r="M160" s="80" t="str">
        <f t="array" aca="1" ref="M160" ca="1">IFERROR(INDEX('⚙️ Alert Data'!$M$2:$M$2001,SMALL(IF('⚙️ Alert Data'!$A$2:$A$2001&lt;&gt;"",ROW('⚙️ Alert Data'!$A$2:$A$2001)),157)-1),"")</f>
        <v/>
      </c>
    </row>
    <row r="161" spans="1:13" ht="15.75" customHeight="1" x14ac:dyDescent="0.2">
      <c r="A161" s="80" t="str">
        <f t="array" aca="1" ref="A161" ca="1">IFERROR(INDEX('⚙️ Alert Data'!$A$2:$A$2001,SMALL(IF('⚙️ Alert Data'!$A$2:$A$2001&lt;&gt;"",ROW('⚙️ Alert Data'!$A$2:$A$2001)),158)-1),"")</f>
        <v/>
      </c>
      <c r="B161" s="81" t="str">
        <f t="array" aca="1" ref="B161" ca="1">IFERROR(INDEX('⚙️ Alert Data'!$B$2:$B$2001,SMALL(IF('⚙️ Alert Data'!$A$2:$A$2001&lt;&gt;"",ROW('⚙️ Alert Data'!$A$2:$A$2001)),158)-1),"")</f>
        <v/>
      </c>
      <c r="C161" s="81" t="str">
        <f t="array" aca="1" ref="C161" ca="1">IFERROR(INDEX('⚙️ Alert Data'!$C$2:$C$2001,SMALL(IF('⚙️ Alert Data'!$A$2:$A$2001&lt;&gt;"",ROW('⚙️ Alert Data'!$A$2:$A$2001)),158)-1),"")</f>
        <v/>
      </c>
      <c r="D161" s="80" t="str">
        <f t="array" aca="1" ref="D161" ca="1">IFERROR(INDEX('⚙️ Alert Data'!$D$2:$D$2001,SMALL(IF('⚙️ Alert Data'!$A$2:$A$2001&lt;&gt;"",ROW('⚙️ Alert Data'!$A$2:$A$2001)),158)-1),"")</f>
        <v/>
      </c>
      <c r="E161" s="81" t="str">
        <f t="array" aca="1" ref="E161" ca="1">IFERROR(INDEX('⚙️ Alert Data'!$E$2:$E$2001,SMALL(IF('⚙️ Alert Data'!$A$2:$A$2001&lt;&gt;"",ROW('⚙️ Alert Data'!$A$2:$A$2001)),158)-1),"")</f>
        <v/>
      </c>
      <c r="F161" s="81" t="str">
        <f t="array" aca="1" ref="F161" ca="1">IFERROR(INDEX('⚙️ Alert Data'!$F$2:$F$2001,SMALL(IF('⚙️ Alert Data'!$A$2:$A$2001&lt;&gt;"",ROW('⚙️ Alert Data'!$A$2:$A$2001)),158)-1),"")</f>
        <v/>
      </c>
      <c r="G161" s="80" t="str">
        <f t="array" aca="1" ref="G161" ca="1">IFERROR(INDEX('⚙️ Alert Data'!$G$2:$G$2001,SMALL(IF('⚙️ Alert Data'!$A$2:$A$2001&lt;&gt;"",ROW('⚙️ Alert Data'!$A$2:$A$2001)),158)-1),"")</f>
        <v/>
      </c>
      <c r="H161" s="81" t="str">
        <f t="array" aca="1" ref="H161" ca="1">IFERROR(INDEX('⚙️ Alert Data'!$H$2:$H$2001,SMALL(IF('⚙️ Alert Data'!$A$2:$A$2001&lt;&gt;"",ROW('⚙️ Alert Data'!$A$2:$A$2001)),158)-1),"")</f>
        <v/>
      </c>
      <c r="I161" s="80" t="str">
        <f t="array" aca="1" ref="I161" ca="1">IFERROR(INDEX('⚙️ Alert Data'!$I$2:$I$2001,SMALL(IF('⚙️ Alert Data'!$A$2:$A$2001&lt;&gt;"",ROW('⚙️ Alert Data'!$A$2:$A$2001)),158)-1),"")</f>
        <v/>
      </c>
      <c r="J161" s="80" t="str">
        <f t="array" aca="1" ref="J161" ca="1">IFERROR(INDEX('⚙️ Alert Data'!$J$2:$J$2001,SMALL(IF('⚙️ Alert Data'!$A$2:$A$2001&lt;&gt;"",ROW('⚙️ Alert Data'!$A$2:$A$2001)),158)-1),"")</f>
        <v/>
      </c>
      <c r="K161" s="80" t="str">
        <f t="array" aca="1" ref="K161" ca="1">IFERROR(INDEX('⚙️ Alert Data'!$K$2:$K$2001,SMALL(IF('⚙️ Alert Data'!$A$2:$A$2001&lt;&gt;"",ROW('⚙️ Alert Data'!$A$2:$A$2001)),158)-1),"")</f>
        <v/>
      </c>
      <c r="L161" s="81" t="str">
        <f t="array" aca="1" ref="L161" ca="1">IFERROR(INDEX('⚙️ Alert Data'!$L$2:$L$2001,SMALL(IF('⚙️ Alert Data'!$A$2:$A$2001&lt;&gt;"",ROW('⚙️ Alert Data'!$A$2:$A$2001)),158)-1),"")</f>
        <v/>
      </c>
      <c r="M161" s="80" t="str">
        <f t="array" aca="1" ref="M161" ca="1">IFERROR(INDEX('⚙️ Alert Data'!$M$2:$M$2001,SMALL(IF('⚙️ Alert Data'!$A$2:$A$2001&lt;&gt;"",ROW('⚙️ Alert Data'!$A$2:$A$2001)),158)-1),"")</f>
        <v/>
      </c>
    </row>
    <row r="162" spans="1:13" ht="15.75" customHeight="1" x14ac:dyDescent="0.2">
      <c r="A162" s="80" t="str">
        <f t="array" aca="1" ref="A162" ca="1">IFERROR(INDEX('⚙️ Alert Data'!$A$2:$A$2001,SMALL(IF('⚙️ Alert Data'!$A$2:$A$2001&lt;&gt;"",ROW('⚙️ Alert Data'!$A$2:$A$2001)),159)-1),"")</f>
        <v/>
      </c>
      <c r="B162" s="81" t="str">
        <f t="array" aca="1" ref="B162" ca="1">IFERROR(INDEX('⚙️ Alert Data'!$B$2:$B$2001,SMALL(IF('⚙️ Alert Data'!$A$2:$A$2001&lt;&gt;"",ROW('⚙️ Alert Data'!$A$2:$A$2001)),159)-1),"")</f>
        <v/>
      </c>
      <c r="C162" s="81" t="str">
        <f t="array" aca="1" ref="C162" ca="1">IFERROR(INDEX('⚙️ Alert Data'!$C$2:$C$2001,SMALL(IF('⚙️ Alert Data'!$A$2:$A$2001&lt;&gt;"",ROW('⚙️ Alert Data'!$A$2:$A$2001)),159)-1),"")</f>
        <v/>
      </c>
      <c r="D162" s="80" t="str">
        <f t="array" aca="1" ref="D162" ca="1">IFERROR(INDEX('⚙️ Alert Data'!$D$2:$D$2001,SMALL(IF('⚙️ Alert Data'!$A$2:$A$2001&lt;&gt;"",ROW('⚙️ Alert Data'!$A$2:$A$2001)),159)-1),"")</f>
        <v/>
      </c>
      <c r="E162" s="81" t="str">
        <f t="array" aca="1" ref="E162" ca="1">IFERROR(INDEX('⚙️ Alert Data'!$E$2:$E$2001,SMALL(IF('⚙️ Alert Data'!$A$2:$A$2001&lt;&gt;"",ROW('⚙️ Alert Data'!$A$2:$A$2001)),159)-1),"")</f>
        <v/>
      </c>
      <c r="F162" s="81" t="str">
        <f t="array" aca="1" ref="F162" ca="1">IFERROR(INDEX('⚙️ Alert Data'!$F$2:$F$2001,SMALL(IF('⚙️ Alert Data'!$A$2:$A$2001&lt;&gt;"",ROW('⚙️ Alert Data'!$A$2:$A$2001)),159)-1),"")</f>
        <v/>
      </c>
      <c r="G162" s="80" t="str">
        <f t="array" aca="1" ref="G162" ca="1">IFERROR(INDEX('⚙️ Alert Data'!$G$2:$G$2001,SMALL(IF('⚙️ Alert Data'!$A$2:$A$2001&lt;&gt;"",ROW('⚙️ Alert Data'!$A$2:$A$2001)),159)-1),"")</f>
        <v/>
      </c>
      <c r="H162" s="81" t="str">
        <f t="array" aca="1" ref="H162" ca="1">IFERROR(INDEX('⚙️ Alert Data'!$H$2:$H$2001,SMALL(IF('⚙️ Alert Data'!$A$2:$A$2001&lt;&gt;"",ROW('⚙️ Alert Data'!$A$2:$A$2001)),159)-1),"")</f>
        <v/>
      </c>
      <c r="I162" s="80" t="str">
        <f t="array" aca="1" ref="I162" ca="1">IFERROR(INDEX('⚙️ Alert Data'!$I$2:$I$2001,SMALL(IF('⚙️ Alert Data'!$A$2:$A$2001&lt;&gt;"",ROW('⚙️ Alert Data'!$A$2:$A$2001)),159)-1),"")</f>
        <v/>
      </c>
      <c r="J162" s="80" t="str">
        <f t="array" aca="1" ref="J162" ca="1">IFERROR(INDEX('⚙️ Alert Data'!$J$2:$J$2001,SMALL(IF('⚙️ Alert Data'!$A$2:$A$2001&lt;&gt;"",ROW('⚙️ Alert Data'!$A$2:$A$2001)),159)-1),"")</f>
        <v/>
      </c>
      <c r="K162" s="80" t="str">
        <f t="array" aca="1" ref="K162" ca="1">IFERROR(INDEX('⚙️ Alert Data'!$K$2:$K$2001,SMALL(IF('⚙️ Alert Data'!$A$2:$A$2001&lt;&gt;"",ROW('⚙️ Alert Data'!$A$2:$A$2001)),159)-1),"")</f>
        <v/>
      </c>
      <c r="L162" s="81" t="str">
        <f t="array" aca="1" ref="L162" ca="1">IFERROR(INDEX('⚙️ Alert Data'!$L$2:$L$2001,SMALL(IF('⚙️ Alert Data'!$A$2:$A$2001&lt;&gt;"",ROW('⚙️ Alert Data'!$A$2:$A$2001)),159)-1),"")</f>
        <v/>
      </c>
      <c r="M162" s="80" t="str">
        <f t="array" aca="1" ref="M162" ca="1">IFERROR(INDEX('⚙️ Alert Data'!$M$2:$M$2001,SMALL(IF('⚙️ Alert Data'!$A$2:$A$2001&lt;&gt;"",ROW('⚙️ Alert Data'!$A$2:$A$2001)),159)-1),"")</f>
        <v/>
      </c>
    </row>
    <row r="163" spans="1:13" ht="15.75" customHeight="1" x14ac:dyDescent="0.2">
      <c r="A163" s="80" t="str">
        <f t="array" aca="1" ref="A163" ca="1">IFERROR(INDEX('⚙️ Alert Data'!$A$2:$A$2001,SMALL(IF('⚙️ Alert Data'!$A$2:$A$2001&lt;&gt;"",ROW('⚙️ Alert Data'!$A$2:$A$2001)),160)-1),"")</f>
        <v/>
      </c>
      <c r="B163" s="81" t="str">
        <f t="array" aca="1" ref="B163" ca="1">IFERROR(INDEX('⚙️ Alert Data'!$B$2:$B$2001,SMALL(IF('⚙️ Alert Data'!$A$2:$A$2001&lt;&gt;"",ROW('⚙️ Alert Data'!$A$2:$A$2001)),160)-1),"")</f>
        <v/>
      </c>
      <c r="C163" s="81" t="str">
        <f t="array" aca="1" ref="C163" ca="1">IFERROR(INDEX('⚙️ Alert Data'!$C$2:$C$2001,SMALL(IF('⚙️ Alert Data'!$A$2:$A$2001&lt;&gt;"",ROW('⚙️ Alert Data'!$A$2:$A$2001)),160)-1),"")</f>
        <v/>
      </c>
      <c r="D163" s="80" t="str">
        <f t="array" aca="1" ref="D163" ca="1">IFERROR(INDEX('⚙️ Alert Data'!$D$2:$D$2001,SMALL(IF('⚙️ Alert Data'!$A$2:$A$2001&lt;&gt;"",ROW('⚙️ Alert Data'!$A$2:$A$2001)),160)-1),"")</f>
        <v/>
      </c>
      <c r="E163" s="81" t="str">
        <f t="array" aca="1" ref="E163" ca="1">IFERROR(INDEX('⚙️ Alert Data'!$E$2:$E$2001,SMALL(IF('⚙️ Alert Data'!$A$2:$A$2001&lt;&gt;"",ROW('⚙️ Alert Data'!$A$2:$A$2001)),160)-1),"")</f>
        <v/>
      </c>
      <c r="F163" s="81" t="str">
        <f t="array" aca="1" ref="F163" ca="1">IFERROR(INDEX('⚙️ Alert Data'!$F$2:$F$2001,SMALL(IF('⚙️ Alert Data'!$A$2:$A$2001&lt;&gt;"",ROW('⚙️ Alert Data'!$A$2:$A$2001)),160)-1),"")</f>
        <v/>
      </c>
      <c r="G163" s="80" t="str">
        <f t="array" aca="1" ref="G163" ca="1">IFERROR(INDEX('⚙️ Alert Data'!$G$2:$G$2001,SMALL(IF('⚙️ Alert Data'!$A$2:$A$2001&lt;&gt;"",ROW('⚙️ Alert Data'!$A$2:$A$2001)),160)-1),"")</f>
        <v/>
      </c>
      <c r="H163" s="81" t="str">
        <f t="array" aca="1" ref="H163" ca="1">IFERROR(INDEX('⚙️ Alert Data'!$H$2:$H$2001,SMALL(IF('⚙️ Alert Data'!$A$2:$A$2001&lt;&gt;"",ROW('⚙️ Alert Data'!$A$2:$A$2001)),160)-1),"")</f>
        <v/>
      </c>
      <c r="I163" s="80" t="str">
        <f t="array" aca="1" ref="I163" ca="1">IFERROR(INDEX('⚙️ Alert Data'!$I$2:$I$2001,SMALL(IF('⚙️ Alert Data'!$A$2:$A$2001&lt;&gt;"",ROW('⚙️ Alert Data'!$A$2:$A$2001)),160)-1),"")</f>
        <v/>
      </c>
      <c r="J163" s="80" t="str">
        <f t="array" aca="1" ref="J163" ca="1">IFERROR(INDEX('⚙️ Alert Data'!$J$2:$J$2001,SMALL(IF('⚙️ Alert Data'!$A$2:$A$2001&lt;&gt;"",ROW('⚙️ Alert Data'!$A$2:$A$2001)),160)-1),"")</f>
        <v/>
      </c>
      <c r="K163" s="80" t="str">
        <f t="array" aca="1" ref="K163" ca="1">IFERROR(INDEX('⚙️ Alert Data'!$K$2:$K$2001,SMALL(IF('⚙️ Alert Data'!$A$2:$A$2001&lt;&gt;"",ROW('⚙️ Alert Data'!$A$2:$A$2001)),160)-1),"")</f>
        <v/>
      </c>
      <c r="L163" s="81" t="str">
        <f t="array" aca="1" ref="L163" ca="1">IFERROR(INDEX('⚙️ Alert Data'!$L$2:$L$2001,SMALL(IF('⚙️ Alert Data'!$A$2:$A$2001&lt;&gt;"",ROW('⚙️ Alert Data'!$A$2:$A$2001)),160)-1),"")</f>
        <v/>
      </c>
      <c r="M163" s="80" t="str">
        <f t="array" aca="1" ref="M163" ca="1">IFERROR(INDEX('⚙️ Alert Data'!$M$2:$M$2001,SMALL(IF('⚙️ Alert Data'!$A$2:$A$2001&lt;&gt;"",ROW('⚙️ Alert Data'!$A$2:$A$2001)),160)-1),"")</f>
        <v/>
      </c>
    </row>
    <row r="164" spans="1:13" ht="15.75" customHeight="1" x14ac:dyDescent="0.2">
      <c r="A164" s="80" t="str">
        <f t="array" aca="1" ref="A164" ca="1">IFERROR(INDEX('⚙️ Alert Data'!$A$2:$A$2001,SMALL(IF('⚙️ Alert Data'!$A$2:$A$2001&lt;&gt;"",ROW('⚙️ Alert Data'!$A$2:$A$2001)),161)-1),"")</f>
        <v/>
      </c>
      <c r="B164" s="81" t="str">
        <f t="array" aca="1" ref="B164" ca="1">IFERROR(INDEX('⚙️ Alert Data'!$B$2:$B$2001,SMALL(IF('⚙️ Alert Data'!$A$2:$A$2001&lt;&gt;"",ROW('⚙️ Alert Data'!$A$2:$A$2001)),161)-1),"")</f>
        <v/>
      </c>
      <c r="C164" s="81" t="str">
        <f t="array" aca="1" ref="C164" ca="1">IFERROR(INDEX('⚙️ Alert Data'!$C$2:$C$2001,SMALL(IF('⚙️ Alert Data'!$A$2:$A$2001&lt;&gt;"",ROW('⚙️ Alert Data'!$A$2:$A$2001)),161)-1),"")</f>
        <v/>
      </c>
      <c r="D164" s="80" t="str">
        <f t="array" aca="1" ref="D164" ca="1">IFERROR(INDEX('⚙️ Alert Data'!$D$2:$D$2001,SMALL(IF('⚙️ Alert Data'!$A$2:$A$2001&lt;&gt;"",ROW('⚙️ Alert Data'!$A$2:$A$2001)),161)-1),"")</f>
        <v/>
      </c>
      <c r="E164" s="81" t="str">
        <f t="array" aca="1" ref="E164" ca="1">IFERROR(INDEX('⚙️ Alert Data'!$E$2:$E$2001,SMALL(IF('⚙️ Alert Data'!$A$2:$A$2001&lt;&gt;"",ROW('⚙️ Alert Data'!$A$2:$A$2001)),161)-1),"")</f>
        <v/>
      </c>
      <c r="F164" s="81" t="str">
        <f t="array" aca="1" ref="F164" ca="1">IFERROR(INDEX('⚙️ Alert Data'!$F$2:$F$2001,SMALL(IF('⚙️ Alert Data'!$A$2:$A$2001&lt;&gt;"",ROW('⚙️ Alert Data'!$A$2:$A$2001)),161)-1),"")</f>
        <v/>
      </c>
      <c r="G164" s="80" t="str">
        <f t="array" aca="1" ref="G164" ca="1">IFERROR(INDEX('⚙️ Alert Data'!$G$2:$G$2001,SMALL(IF('⚙️ Alert Data'!$A$2:$A$2001&lt;&gt;"",ROW('⚙️ Alert Data'!$A$2:$A$2001)),161)-1),"")</f>
        <v/>
      </c>
      <c r="H164" s="81" t="str">
        <f t="array" aca="1" ref="H164" ca="1">IFERROR(INDEX('⚙️ Alert Data'!$H$2:$H$2001,SMALL(IF('⚙️ Alert Data'!$A$2:$A$2001&lt;&gt;"",ROW('⚙️ Alert Data'!$A$2:$A$2001)),161)-1),"")</f>
        <v/>
      </c>
      <c r="I164" s="80" t="str">
        <f t="array" aca="1" ref="I164" ca="1">IFERROR(INDEX('⚙️ Alert Data'!$I$2:$I$2001,SMALL(IF('⚙️ Alert Data'!$A$2:$A$2001&lt;&gt;"",ROW('⚙️ Alert Data'!$A$2:$A$2001)),161)-1),"")</f>
        <v/>
      </c>
      <c r="J164" s="80" t="str">
        <f t="array" aca="1" ref="J164" ca="1">IFERROR(INDEX('⚙️ Alert Data'!$J$2:$J$2001,SMALL(IF('⚙️ Alert Data'!$A$2:$A$2001&lt;&gt;"",ROW('⚙️ Alert Data'!$A$2:$A$2001)),161)-1),"")</f>
        <v/>
      </c>
      <c r="K164" s="80" t="str">
        <f t="array" aca="1" ref="K164" ca="1">IFERROR(INDEX('⚙️ Alert Data'!$K$2:$K$2001,SMALL(IF('⚙️ Alert Data'!$A$2:$A$2001&lt;&gt;"",ROW('⚙️ Alert Data'!$A$2:$A$2001)),161)-1),"")</f>
        <v/>
      </c>
      <c r="L164" s="81" t="str">
        <f t="array" aca="1" ref="L164" ca="1">IFERROR(INDEX('⚙️ Alert Data'!$L$2:$L$2001,SMALL(IF('⚙️ Alert Data'!$A$2:$A$2001&lt;&gt;"",ROW('⚙️ Alert Data'!$A$2:$A$2001)),161)-1),"")</f>
        <v/>
      </c>
      <c r="M164" s="80" t="str">
        <f t="array" aca="1" ref="M164" ca="1">IFERROR(INDEX('⚙️ Alert Data'!$M$2:$M$2001,SMALL(IF('⚙️ Alert Data'!$A$2:$A$2001&lt;&gt;"",ROW('⚙️ Alert Data'!$A$2:$A$2001)),161)-1),"")</f>
        <v/>
      </c>
    </row>
    <row r="165" spans="1:13" ht="15.75" customHeight="1" x14ac:dyDescent="0.2">
      <c r="A165" s="80" t="str">
        <f t="array" aca="1" ref="A165" ca="1">IFERROR(INDEX('⚙️ Alert Data'!$A$2:$A$2001,SMALL(IF('⚙️ Alert Data'!$A$2:$A$2001&lt;&gt;"",ROW('⚙️ Alert Data'!$A$2:$A$2001)),162)-1),"")</f>
        <v/>
      </c>
      <c r="B165" s="81" t="str">
        <f t="array" aca="1" ref="B165" ca="1">IFERROR(INDEX('⚙️ Alert Data'!$B$2:$B$2001,SMALL(IF('⚙️ Alert Data'!$A$2:$A$2001&lt;&gt;"",ROW('⚙️ Alert Data'!$A$2:$A$2001)),162)-1),"")</f>
        <v/>
      </c>
      <c r="C165" s="81" t="str">
        <f t="array" aca="1" ref="C165" ca="1">IFERROR(INDEX('⚙️ Alert Data'!$C$2:$C$2001,SMALL(IF('⚙️ Alert Data'!$A$2:$A$2001&lt;&gt;"",ROW('⚙️ Alert Data'!$A$2:$A$2001)),162)-1),"")</f>
        <v/>
      </c>
      <c r="D165" s="80" t="str">
        <f t="array" aca="1" ref="D165" ca="1">IFERROR(INDEX('⚙️ Alert Data'!$D$2:$D$2001,SMALL(IF('⚙️ Alert Data'!$A$2:$A$2001&lt;&gt;"",ROW('⚙️ Alert Data'!$A$2:$A$2001)),162)-1),"")</f>
        <v/>
      </c>
      <c r="E165" s="81" t="str">
        <f t="array" aca="1" ref="E165" ca="1">IFERROR(INDEX('⚙️ Alert Data'!$E$2:$E$2001,SMALL(IF('⚙️ Alert Data'!$A$2:$A$2001&lt;&gt;"",ROW('⚙️ Alert Data'!$A$2:$A$2001)),162)-1),"")</f>
        <v/>
      </c>
      <c r="F165" s="81" t="str">
        <f t="array" aca="1" ref="F165" ca="1">IFERROR(INDEX('⚙️ Alert Data'!$F$2:$F$2001,SMALL(IF('⚙️ Alert Data'!$A$2:$A$2001&lt;&gt;"",ROW('⚙️ Alert Data'!$A$2:$A$2001)),162)-1),"")</f>
        <v/>
      </c>
      <c r="G165" s="80" t="str">
        <f t="array" aca="1" ref="G165" ca="1">IFERROR(INDEX('⚙️ Alert Data'!$G$2:$G$2001,SMALL(IF('⚙️ Alert Data'!$A$2:$A$2001&lt;&gt;"",ROW('⚙️ Alert Data'!$A$2:$A$2001)),162)-1),"")</f>
        <v/>
      </c>
      <c r="H165" s="81" t="str">
        <f t="array" aca="1" ref="H165" ca="1">IFERROR(INDEX('⚙️ Alert Data'!$H$2:$H$2001,SMALL(IF('⚙️ Alert Data'!$A$2:$A$2001&lt;&gt;"",ROW('⚙️ Alert Data'!$A$2:$A$2001)),162)-1),"")</f>
        <v/>
      </c>
      <c r="I165" s="80" t="str">
        <f t="array" aca="1" ref="I165" ca="1">IFERROR(INDEX('⚙️ Alert Data'!$I$2:$I$2001,SMALL(IF('⚙️ Alert Data'!$A$2:$A$2001&lt;&gt;"",ROW('⚙️ Alert Data'!$A$2:$A$2001)),162)-1),"")</f>
        <v/>
      </c>
      <c r="J165" s="80" t="str">
        <f t="array" aca="1" ref="J165" ca="1">IFERROR(INDEX('⚙️ Alert Data'!$J$2:$J$2001,SMALL(IF('⚙️ Alert Data'!$A$2:$A$2001&lt;&gt;"",ROW('⚙️ Alert Data'!$A$2:$A$2001)),162)-1),"")</f>
        <v/>
      </c>
      <c r="K165" s="80" t="str">
        <f t="array" aca="1" ref="K165" ca="1">IFERROR(INDEX('⚙️ Alert Data'!$K$2:$K$2001,SMALL(IF('⚙️ Alert Data'!$A$2:$A$2001&lt;&gt;"",ROW('⚙️ Alert Data'!$A$2:$A$2001)),162)-1),"")</f>
        <v/>
      </c>
      <c r="L165" s="81" t="str">
        <f t="array" aca="1" ref="L165" ca="1">IFERROR(INDEX('⚙️ Alert Data'!$L$2:$L$2001,SMALL(IF('⚙️ Alert Data'!$A$2:$A$2001&lt;&gt;"",ROW('⚙️ Alert Data'!$A$2:$A$2001)),162)-1),"")</f>
        <v/>
      </c>
      <c r="M165" s="80" t="str">
        <f t="array" aca="1" ref="M165" ca="1">IFERROR(INDEX('⚙️ Alert Data'!$M$2:$M$2001,SMALL(IF('⚙️ Alert Data'!$A$2:$A$2001&lt;&gt;"",ROW('⚙️ Alert Data'!$A$2:$A$2001)),162)-1),"")</f>
        <v/>
      </c>
    </row>
    <row r="166" spans="1:13" ht="15.75" customHeight="1" x14ac:dyDescent="0.2">
      <c r="A166" s="80" t="str">
        <f t="array" aca="1" ref="A166" ca="1">IFERROR(INDEX('⚙️ Alert Data'!$A$2:$A$2001,SMALL(IF('⚙️ Alert Data'!$A$2:$A$2001&lt;&gt;"",ROW('⚙️ Alert Data'!$A$2:$A$2001)),163)-1),"")</f>
        <v/>
      </c>
      <c r="B166" s="81" t="str">
        <f t="array" aca="1" ref="B166" ca="1">IFERROR(INDEX('⚙️ Alert Data'!$B$2:$B$2001,SMALL(IF('⚙️ Alert Data'!$A$2:$A$2001&lt;&gt;"",ROW('⚙️ Alert Data'!$A$2:$A$2001)),163)-1),"")</f>
        <v/>
      </c>
      <c r="C166" s="81" t="str">
        <f t="array" aca="1" ref="C166" ca="1">IFERROR(INDEX('⚙️ Alert Data'!$C$2:$C$2001,SMALL(IF('⚙️ Alert Data'!$A$2:$A$2001&lt;&gt;"",ROW('⚙️ Alert Data'!$A$2:$A$2001)),163)-1),"")</f>
        <v/>
      </c>
      <c r="D166" s="80" t="str">
        <f t="array" aca="1" ref="D166" ca="1">IFERROR(INDEX('⚙️ Alert Data'!$D$2:$D$2001,SMALL(IF('⚙️ Alert Data'!$A$2:$A$2001&lt;&gt;"",ROW('⚙️ Alert Data'!$A$2:$A$2001)),163)-1),"")</f>
        <v/>
      </c>
      <c r="E166" s="81" t="str">
        <f t="array" aca="1" ref="E166" ca="1">IFERROR(INDEX('⚙️ Alert Data'!$E$2:$E$2001,SMALL(IF('⚙️ Alert Data'!$A$2:$A$2001&lt;&gt;"",ROW('⚙️ Alert Data'!$A$2:$A$2001)),163)-1),"")</f>
        <v/>
      </c>
      <c r="F166" s="81" t="str">
        <f t="array" aca="1" ref="F166" ca="1">IFERROR(INDEX('⚙️ Alert Data'!$F$2:$F$2001,SMALL(IF('⚙️ Alert Data'!$A$2:$A$2001&lt;&gt;"",ROW('⚙️ Alert Data'!$A$2:$A$2001)),163)-1),"")</f>
        <v/>
      </c>
      <c r="G166" s="80" t="str">
        <f t="array" aca="1" ref="G166" ca="1">IFERROR(INDEX('⚙️ Alert Data'!$G$2:$G$2001,SMALL(IF('⚙️ Alert Data'!$A$2:$A$2001&lt;&gt;"",ROW('⚙️ Alert Data'!$A$2:$A$2001)),163)-1),"")</f>
        <v/>
      </c>
      <c r="H166" s="81" t="str">
        <f t="array" aca="1" ref="H166" ca="1">IFERROR(INDEX('⚙️ Alert Data'!$H$2:$H$2001,SMALL(IF('⚙️ Alert Data'!$A$2:$A$2001&lt;&gt;"",ROW('⚙️ Alert Data'!$A$2:$A$2001)),163)-1),"")</f>
        <v/>
      </c>
      <c r="I166" s="80" t="str">
        <f t="array" aca="1" ref="I166" ca="1">IFERROR(INDEX('⚙️ Alert Data'!$I$2:$I$2001,SMALL(IF('⚙️ Alert Data'!$A$2:$A$2001&lt;&gt;"",ROW('⚙️ Alert Data'!$A$2:$A$2001)),163)-1),"")</f>
        <v/>
      </c>
      <c r="J166" s="80" t="str">
        <f t="array" aca="1" ref="J166" ca="1">IFERROR(INDEX('⚙️ Alert Data'!$J$2:$J$2001,SMALL(IF('⚙️ Alert Data'!$A$2:$A$2001&lt;&gt;"",ROW('⚙️ Alert Data'!$A$2:$A$2001)),163)-1),"")</f>
        <v/>
      </c>
      <c r="K166" s="80" t="str">
        <f t="array" aca="1" ref="K166" ca="1">IFERROR(INDEX('⚙️ Alert Data'!$K$2:$K$2001,SMALL(IF('⚙️ Alert Data'!$A$2:$A$2001&lt;&gt;"",ROW('⚙️ Alert Data'!$A$2:$A$2001)),163)-1),"")</f>
        <v/>
      </c>
      <c r="L166" s="81" t="str">
        <f t="array" aca="1" ref="L166" ca="1">IFERROR(INDEX('⚙️ Alert Data'!$L$2:$L$2001,SMALL(IF('⚙️ Alert Data'!$A$2:$A$2001&lt;&gt;"",ROW('⚙️ Alert Data'!$A$2:$A$2001)),163)-1),"")</f>
        <v/>
      </c>
      <c r="M166" s="80" t="str">
        <f t="array" aca="1" ref="M166" ca="1">IFERROR(INDEX('⚙️ Alert Data'!$M$2:$M$2001,SMALL(IF('⚙️ Alert Data'!$A$2:$A$2001&lt;&gt;"",ROW('⚙️ Alert Data'!$A$2:$A$2001)),163)-1),"")</f>
        <v/>
      </c>
    </row>
    <row r="167" spans="1:13" ht="15.75" customHeight="1" x14ac:dyDescent="0.2">
      <c r="A167" s="80" t="str">
        <f t="array" aca="1" ref="A167" ca="1">IFERROR(INDEX('⚙️ Alert Data'!$A$2:$A$2001,SMALL(IF('⚙️ Alert Data'!$A$2:$A$2001&lt;&gt;"",ROW('⚙️ Alert Data'!$A$2:$A$2001)),164)-1),"")</f>
        <v/>
      </c>
      <c r="B167" s="81" t="str">
        <f t="array" aca="1" ref="B167" ca="1">IFERROR(INDEX('⚙️ Alert Data'!$B$2:$B$2001,SMALL(IF('⚙️ Alert Data'!$A$2:$A$2001&lt;&gt;"",ROW('⚙️ Alert Data'!$A$2:$A$2001)),164)-1),"")</f>
        <v/>
      </c>
      <c r="C167" s="81" t="str">
        <f t="array" aca="1" ref="C167" ca="1">IFERROR(INDEX('⚙️ Alert Data'!$C$2:$C$2001,SMALL(IF('⚙️ Alert Data'!$A$2:$A$2001&lt;&gt;"",ROW('⚙️ Alert Data'!$A$2:$A$2001)),164)-1),"")</f>
        <v/>
      </c>
      <c r="D167" s="80" t="str">
        <f t="array" aca="1" ref="D167" ca="1">IFERROR(INDEX('⚙️ Alert Data'!$D$2:$D$2001,SMALL(IF('⚙️ Alert Data'!$A$2:$A$2001&lt;&gt;"",ROW('⚙️ Alert Data'!$A$2:$A$2001)),164)-1),"")</f>
        <v/>
      </c>
      <c r="E167" s="81" t="str">
        <f t="array" aca="1" ref="E167" ca="1">IFERROR(INDEX('⚙️ Alert Data'!$E$2:$E$2001,SMALL(IF('⚙️ Alert Data'!$A$2:$A$2001&lt;&gt;"",ROW('⚙️ Alert Data'!$A$2:$A$2001)),164)-1),"")</f>
        <v/>
      </c>
      <c r="F167" s="81" t="str">
        <f t="array" aca="1" ref="F167" ca="1">IFERROR(INDEX('⚙️ Alert Data'!$F$2:$F$2001,SMALL(IF('⚙️ Alert Data'!$A$2:$A$2001&lt;&gt;"",ROW('⚙️ Alert Data'!$A$2:$A$2001)),164)-1),"")</f>
        <v/>
      </c>
      <c r="G167" s="80" t="str">
        <f t="array" aca="1" ref="G167" ca="1">IFERROR(INDEX('⚙️ Alert Data'!$G$2:$G$2001,SMALL(IF('⚙️ Alert Data'!$A$2:$A$2001&lt;&gt;"",ROW('⚙️ Alert Data'!$A$2:$A$2001)),164)-1),"")</f>
        <v/>
      </c>
      <c r="H167" s="81" t="str">
        <f t="array" aca="1" ref="H167" ca="1">IFERROR(INDEX('⚙️ Alert Data'!$H$2:$H$2001,SMALL(IF('⚙️ Alert Data'!$A$2:$A$2001&lt;&gt;"",ROW('⚙️ Alert Data'!$A$2:$A$2001)),164)-1),"")</f>
        <v/>
      </c>
      <c r="I167" s="80" t="str">
        <f t="array" aca="1" ref="I167" ca="1">IFERROR(INDEX('⚙️ Alert Data'!$I$2:$I$2001,SMALL(IF('⚙️ Alert Data'!$A$2:$A$2001&lt;&gt;"",ROW('⚙️ Alert Data'!$A$2:$A$2001)),164)-1),"")</f>
        <v/>
      </c>
      <c r="J167" s="80" t="str">
        <f t="array" aca="1" ref="J167" ca="1">IFERROR(INDEX('⚙️ Alert Data'!$J$2:$J$2001,SMALL(IF('⚙️ Alert Data'!$A$2:$A$2001&lt;&gt;"",ROW('⚙️ Alert Data'!$A$2:$A$2001)),164)-1),"")</f>
        <v/>
      </c>
      <c r="K167" s="80" t="str">
        <f t="array" aca="1" ref="K167" ca="1">IFERROR(INDEX('⚙️ Alert Data'!$K$2:$K$2001,SMALL(IF('⚙️ Alert Data'!$A$2:$A$2001&lt;&gt;"",ROW('⚙️ Alert Data'!$A$2:$A$2001)),164)-1),"")</f>
        <v/>
      </c>
      <c r="L167" s="81" t="str">
        <f t="array" aca="1" ref="L167" ca="1">IFERROR(INDEX('⚙️ Alert Data'!$L$2:$L$2001,SMALL(IF('⚙️ Alert Data'!$A$2:$A$2001&lt;&gt;"",ROW('⚙️ Alert Data'!$A$2:$A$2001)),164)-1),"")</f>
        <v/>
      </c>
      <c r="M167" s="80" t="str">
        <f t="array" aca="1" ref="M167" ca="1">IFERROR(INDEX('⚙️ Alert Data'!$M$2:$M$2001,SMALL(IF('⚙️ Alert Data'!$A$2:$A$2001&lt;&gt;"",ROW('⚙️ Alert Data'!$A$2:$A$2001)),164)-1),"")</f>
        <v/>
      </c>
    </row>
    <row r="168" spans="1:13" ht="15.75" customHeight="1" x14ac:dyDescent="0.2">
      <c r="A168" s="80" t="str">
        <f t="array" aca="1" ref="A168" ca="1">IFERROR(INDEX('⚙️ Alert Data'!$A$2:$A$2001,SMALL(IF('⚙️ Alert Data'!$A$2:$A$2001&lt;&gt;"",ROW('⚙️ Alert Data'!$A$2:$A$2001)),165)-1),"")</f>
        <v/>
      </c>
      <c r="B168" s="81" t="str">
        <f t="array" aca="1" ref="B168" ca="1">IFERROR(INDEX('⚙️ Alert Data'!$B$2:$B$2001,SMALL(IF('⚙️ Alert Data'!$A$2:$A$2001&lt;&gt;"",ROW('⚙️ Alert Data'!$A$2:$A$2001)),165)-1),"")</f>
        <v/>
      </c>
      <c r="C168" s="81" t="str">
        <f t="array" aca="1" ref="C168" ca="1">IFERROR(INDEX('⚙️ Alert Data'!$C$2:$C$2001,SMALL(IF('⚙️ Alert Data'!$A$2:$A$2001&lt;&gt;"",ROW('⚙️ Alert Data'!$A$2:$A$2001)),165)-1),"")</f>
        <v/>
      </c>
      <c r="D168" s="80" t="str">
        <f t="array" aca="1" ref="D168" ca="1">IFERROR(INDEX('⚙️ Alert Data'!$D$2:$D$2001,SMALL(IF('⚙️ Alert Data'!$A$2:$A$2001&lt;&gt;"",ROW('⚙️ Alert Data'!$A$2:$A$2001)),165)-1),"")</f>
        <v/>
      </c>
      <c r="E168" s="81" t="str">
        <f t="array" aca="1" ref="E168" ca="1">IFERROR(INDEX('⚙️ Alert Data'!$E$2:$E$2001,SMALL(IF('⚙️ Alert Data'!$A$2:$A$2001&lt;&gt;"",ROW('⚙️ Alert Data'!$A$2:$A$2001)),165)-1),"")</f>
        <v/>
      </c>
      <c r="F168" s="81" t="str">
        <f t="array" aca="1" ref="F168" ca="1">IFERROR(INDEX('⚙️ Alert Data'!$F$2:$F$2001,SMALL(IF('⚙️ Alert Data'!$A$2:$A$2001&lt;&gt;"",ROW('⚙️ Alert Data'!$A$2:$A$2001)),165)-1),"")</f>
        <v/>
      </c>
      <c r="G168" s="80" t="str">
        <f t="array" aca="1" ref="G168" ca="1">IFERROR(INDEX('⚙️ Alert Data'!$G$2:$G$2001,SMALL(IF('⚙️ Alert Data'!$A$2:$A$2001&lt;&gt;"",ROW('⚙️ Alert Data'!$A$2:$A$2001)),165)-1),"")</f>
        <v/>
      </c>
      <c r="H168" s="81" t="str">
        <f t="array" aca="1" ref="H168" ca="1">IFERROR(INDEX('⚙️ Alert Data'!$H$2:$H$2001,SMALL(IF('⚙️ Alert Data'!$A$2:$A$2001&lt;&gt;"",ROW('⚙️ Alert Data'!$A$2:$A$2001)),165)-1),"")</f>
        <v/>
      </c>
      <c r="I168" s="80" t="str">
        <f t="array" aca="1" ref="I168" ca="1">IFERROR(INDEX('⚙️ Alert Data'!$I$2:$I$2001,SMALL(IF('⚙️ Alert Data'!$A$2:$A$2001&lt;&gt;"",ROW('⚙️ Alert Data'!$A$2:$A$2001)),165)-1),"")</f>
        <v/>
      </c>
      <c r="J168" s="80" t="str">
        <f t="array" aca="1" ref="J168" ca="1">IFERROR(INDEX('⚙️ Alert Data'!$J$2:$J$2001,SMALL(IF('⚙️ Alert Data'!$A$2:$A$2001&lt;&gt;"",ROW('⚙️ Alert Data'!$A$2:$A$2001)),165)-1),"")</f>
        <v/>
      </c>
      <c r="K168" s="80" t="str">
        <f t="array" aca="1" ref="K168" ca="1">IFERROR(INDEX('⚙️ Alert Data'!$K$2:$K$2001,SMALL(IF('⚙️ Alert Data'!$A$2:$A$2001&lt;&gt;"",ROW('⚙️ Alert Data'!$A$2:$A$2001)),165)-1),"")</f>
        <v/>
      </c>
      <c r="L168" s="81" t="str">
        <f t="array" aca="1" ref="L168" ca="1">IFERROR(INDEX('⚙️ Alert Data'!$L$2:$L$2001,SMALL(IF('⚙️ Alert Data'!$A$2:$A$2001&lt;&gt;"",ROW('⚙️ Alert Data'!$A$2:$A$2001)),165)-1),"")</f>
        <v/>
      </c>
      <c r="M168" s="80" t="str">
        <f t="array" aca="1" ref="M168" ca="1">IFERROR(INDEX('⚙️ Alert Data'!$M$2:$M$2001,SMALL(IF('⚙️ Alert Data'!$A$2:$A$2001&lt;&gt;"",ROW('⚙️ Alert Data'!$A$2:$A$2001)),165)-1),"")</f>
        <v/>
      </c>
    </row>
    <row r="169" spans="1:13" ht="15.75" customHeight="1" x14ac:dyDescent="0.2">
      <c r="A169" s="80" t="str">
        <f t="array" aca="1" ref="A169" ca="1">IFERROR(INDEX('⚙️ Alert Data'!$A$2:$A$2001,SMALL(IF('⚙️ Alert Data'!$A$2:$A$2001&lt;&gt;"",ROW('⚙️ Alert Data'!$A$2:$A$2001)),166)-1),"")</f>
        <v/>
      </c>
      <c r="B169" s="81" t="str">
        <f t="array" aca="1" ref="B169" ca="1">IFERROR(INDEX('⚙️ Alert Data'!$B$2:$B$2001,SMALL(IF('⚙️ Alert Data'!$A$2:$A$2001&lt;&gt;"",ROW('⚙️ Alert Data'!$A$2:$A$2001)),166)-1),"")</f>
        <v/>
      </c>
      <c r="C169" s="81" t="str">
        <f t="array" aca="1" ref="C169" ca="1">IFERROR(INDEX('⚙️ Alert Data'!$C$2:$C$2001,SMALL(IF('⚙️ Alert Data'!$A$2:$A$2001&lt;&gt;"",ROW('⚙️ Alert Data'!$A$2:$A$2001)),166)-1),"")</f>
        <v/>
      </c>
      <c r="D169" s="80" t="str">
        <f t="array" aca="1" ref="D169" ca="1">IFERROR(INDEX('⚙️ Alert Data'!$D$2:$D$2001,SMALL(IF('⚙️ Alert Data'!$A$2:$A$2001&lt;&gt;"",ROW('⚙️ Alert Data'!$A$2:$A$2001)),166)-1),"")</f>
        <v/>
      </c>
      <c r="E169" s="81" t="str">
        <f t="array" aca="1" ref="E169" ca="1">IFERROR(INDEX('⚙️ Alert Data'!$E$2:$E$2001,SMALL(IF('⚙️ Alert Data'!$A$2:$A$2001&lt;&gt;"",ROW('⚙️ Alert Data'!$A$2:$A$2001)),166)-1),"")</f>
        <v/>
      </c>
      <c r="F169" s="81" t="str">
        <f t="array" aca="1" ref="F169" ca="1">IFERROR(INDEX('⚙️ Alert Data'!$F$2:$F$2001,SMALL(IF('⚙️ Alert Data'!$A$2:$A$2001&lt;&gt;"",ROW('⚙️ Alert Data'!$A$2:$A$2001)),166)-1),"")</f>
        <v/>
      </c>
      <c r="G169" s="80" t="str">
        <f t="array" aca="1" ref="G169" ca="1">IFERROR(INDEX('⚙️ Alert Data'!$G$2:$G$2001,SMALL(IF('⚙️ Alert Data'!$A$2:$A$2001&lt;&gt;"",ROW('⚙️ Alert Data'!$A$2:$A$2001)),166)-1),"")</f>
        <v/>
      </c>
      <c r="H169" s="81" t="str">
        <f t="array" aca="1" ref="H169" ca="1">IFERROR(INDEX('⚙️ Alert Data'!$H$2:$H$2001,SMALL(IF('⚙️ Alert Data'!$A$2:$A$2001&lt;&gt;"",ROW('⚙️ Alert Data'!$A$2:$A$2001)),166)-1),"")</f>
        <v/>
      </c>
      <c r="I169" s="80" t="str">
        <f t="array" aca="1" ref="I169" ca="1">IFERROR(INDEX('⚙️ Alert Data'!$I$2:$I$2001,SMALL(IF('⚙️ Alert Data'!$A$2:$A$2001&lt;&gt;"",ROW('⚙️ Alert Data'!$A$2:$A$2001)),166)-1),"")</f>
        <v/>
      </c>
      <c r="J169" s="80" t="str">
        <f t="array" aca="1" ref="J169" ca="1">IFERROR(INDEX('⚙️ Alert Data'!$J$2:$J$2001,SMALL(IF('⚙️ Alert Data'!$A$2:$A$2001&lt;&gt;"",ROW('⚙️ Alert Data'!$A$2:$A$2001)),166)-1),"")</f>
        <v/>
      </c>
      <c r="K169" s="80" t="str">
        <f t="array" aca="1" ref="K169" ca="1">IFERROR(INDEX('⚙️ Alert Data'!$K$2:$K$2001,SMALL(IF('⚙️ Alert Data'!$A$2:$A$2001&lt;&gt;"",ROW('⚙️ Alert Data'!$A$2:$A$2001)),166)-1),"")</f>
        <v/>
      </c>
      <c r="L169" s="81" t="str">
        <f t="array" aca="1" ref="L169" ca="1">IFERROR(INDEX('⚙️ Alert Data'!$L$2:$L$2001,SMALL(IF('⚙️ Alert Data'!$A$2:$A$2001&lt;&gt;"",ROW('⚙️ Alert Data'!$A$2:$A$2001)),166)-1),"")</f>
        <v/>
      </c>
      <c r="M169" s="80" t="str">
        <f t="array" aca="1" ref="M169" ca="1">IFERROR(INDEX('⚙️ Alert Data'!$M$2:$M$2001,SMALL(IF('⚙️ Alert Data'!$A$2:$A$2001&lt;&gt;"",ROW('⚙️ Alert Data'!$A$2:$A$2001)),166)-1),"")</f>
        <v/>
      </c>
    </row>
    <row r="170" spans="1:13" ht="15.75" customHeight="1" x14ac:dyDescent="0.2">
      <c r="A170" s="80" t="str">
        <f t="array" aca="1" ref="A170" ca="1">IFERROR(INDEX('⚙️ Alert Data'!$A$2:$A$2001,SMALL(IF('⚙️ Alert Data'!$A$2:$A$2001&lt;&gt;"",ROW('⚙️ Alert Data'!$A$2:$A$2001)),167)-1),"")</f>
        <v/>
      </c>
      <c r="B170" s="81" t="str">
        <f t="array" aca="1" ref="B170" ca="1">IFERROR(INDEX('⚙️ Alert Data'!$B$2:$B$2001,SMALL(IF('⚙️ Alert Data'!$A$2:$A$2001&lt;&gt;"",ROW('⚙️ Alert Data'!$A$2:$A$2001)),167)-1),"")</f>
        <v/>
      </c>
      <c r="C170" s="81" t="str">
        <f t="array" aca="1" ref="C170" ca="1">IFERROR(INDEX('⚙️ Alert Data'!$C$2:$C$2001,SMALL(IF('⚙️ Alert Data'!$A$2:$A$2001&lt;&gt;"",ROW('⚙️ Alert Data'!$A$2:$A$2001)),167)-1),"")</f>
        <v/>
      </c>
      <c r="D170" s="80" t="str">
        <f t="array" aca="1" ref="D170" ca="1">IFERROR(INDEX('⚙️ Alert Data'!$D$2:$D$2001,SMALL(IF('⚙️ Alert Data'!$A$2:$A$2001&lt;&gt;"",ROW('⚙️ Alert Data'!$A$2:$A$2001)),167)-1),"")</f>
        <v/>
      </c>
      <c r="E170" s="81" t="str">
        <f t="array" aca="1" ref="E170" ca="1">IFERROR(INDEX('⚙️ Alert Data'!$E$2:$E$2001,SMALL(IF('⚙️ Alert Data'!$A$2:$A$2001&lt;&gt;"",ROW('⚙️ Alert Data'!$A$2:$A$2001)),167)-1),"")</f>
        <v/>
      </c>
      <c r="F170" s="81" t="str">
        <f t="array" aca="1" ref="F170" ca="1">IFERROR(INDEX('⚙️ Alert Data'!$F$2:$F$2001,SMALL(IF('⚙️ Alert Data'!$A$2:$A$2001&lt;&gt;"",ROW('⚙️ Alert Data'!$A$2:$A$2001)),167)-1),"")</f>
        <v/>
      </c>
      <c r="G170" s="80" t="str">
        <f t="array" aca="1" ref="G170" ca="1">IFERROR(INDEX('⚙️ Alert Data'!$G$2:$G$2001,SMALL(IF('⚙️ Alert Data'!$A$2:$A$2001&lt;&gt;"",ROW('⚙️ Alert Data'!$A$2:$A$2001)),167)-1),"")</f>
        <v/>
      </c>
      <c r="H170" s="81" t="str">
        <f t="array" aca="1" ref="H170" ca="1">IFERROR(INDEX('⚙️ Alert Data'!$H$2:$H$2001,SMALL(IF('⚙️ Alert Data'!$A$2:$A$2001&lt;&gt;"",ROW('⚙️ Alert Data'!$A$2:$A$2001)),167)-1),"")</f>
        <v/>
      </c>
      <c r="I170" s="80" t="str">
        <f t="array" aca="1" ref="I170" ca="1">IFERROR(INDEX('⚙️ Alert Data'!$I$2:$I$2001,SMALL(IF('⚙️ Alert Data'!$A$2:$A$2001&lt;&gt;"",ROW('⚙️ Alert Data'!$A$2:$A$2001)),167)-1),"")</f>
        <v/>
      </c>
      <c r="J170" s="80" t="str">
        <f t="array" aca="1" ref="J170" ca="1">IFERROR(INDEX('⚙️ Alert Data'!$J$2:$J$2001,SMALL(IF('⚙️ Alert Data'!$A$2:$A$2001&lt;&gt;"",ROW('⚙️ Alert Data'!$A$2:$A$2001)),167)-1),"")</f>
        <v/>
      </c>
      <c r="K170" s="80" t="str">
        <f t="array" aca="1" ref="K170" ca="1">IFERROR(INDEX('⚙️ Alert Data'!$K$2:$K$2001,SMALL(IF('⚙️ Alert Data'!$A$2:$A$2001&lt;&gt;"",ROW('⚙️ Alert Data'!$A$2:$A$2001)),167)-1),"")</f>
        <v/>
      </c>
      <c r="L170" s="81" t="str">
        <f t="array" aca="1" ref="L170" ca="1">IFERROR(INDEX('⚙️ Alert Data'!$L$2:$L$2001,SMALL(IF('⚙️ Alert Data'!$A$2:$A$2001&lt;&gt;"",ROW('⚙️ Alert Data'!$A$2:$A$2001)),167)-1),"")</f>
        <v/>
      </c>
      <c r="M170" s="80" t="str">
        <f t="array" aca="1" ref="M170" ca="1">IFERROR(INDEX('⚙️ Alert Data'!$M$2:$M$2001,SMALL(IF('⚙️ Alert Data'!$A$2:$A$2001&lt;&gt;"",ROW('⚙️ Alert Data'!$A$2:$A$2001)),167)-1),"")</f>
        <v/>
      </c>
    </row>
    <row r="171" spans="1:13" ht="15.75" customHeight="1" x14ac:dyDescent="0.2">
      <c r="A171" s="80" t="str">
        <f t="array" aca="1" ref="A171" ca="1">IFERROR(INDEX('⚙️ Alert Data'!$A$2:$A$2001,SMALL(IF('⚙️ Alert Data'!$A$2:$A$2001&lt;&gt;"",ROW('⚙️ Alert Data'!$A$2:$A$2001)),168)-1),"")</f>
        <v/>
      </c>
      <c r="B171" s="81" t="str">
        <f t="array" aca="1" ref="B171" ca="1">IFERROR(INDEX('⚙️ Alert Data'!$B$2:$B$2001,SMALL(IF('⚙️ Alert Data'!$A$2:$A$2001&lt;&gt;"",ROW('⚙️ Alert Data'!$A$2:$A$2001)),168)-1),"")</f>
        <v/>
      </c>
      <c r="C171" s="81" t="str">
        <f t="array" aca="1" ref="C171" ca="1">IFERROR(INDEX('⚙️ Alert Data'!$C$2:$C$2001,SMALL(IF('⚙️ Alert Data'!$A$2:$A$2001&lt;&gt;"",ROW('⚙️ Alert Data'!$A$2:$A$2001)),168)-1),"")</f>
        <v/>
      </c>
      <c r="D171" s="80" t="str">
        <f t="array" aca="1" ref="D171" ca="1">IFERROR(INDEX('⚙️ Alert Data'!$D$2:$D$2001,SMALL(IF('⚙️ Alert Data'!$A$2:$A$2001&lt;&gt;"",ROW('⚙️ Alert Data'!$A$2:$A$2001)),168)-1),"")</f>
        <v/>
      </c>
      <c r="E171" s="81" t="str">
        <f t="array" aca="1" ref="E171" ca="1">IFERROR(INDEX('⚙️ Alert Data'!$E$2:$E$2001,SMALL(IF('⚙️ Alert Data'!$A$2:$A$2001&lt;&gt;"",ROW('⚙️ Alert Data'!$A$2:$A$2001)),168)-1),"")</f>
        <v/>
      </c>
      <c r="F171" s="81" t="str">
        <f t="array" aca="1" ref="F171" ca="1">IFERROR(INDEX('⚙️ Alert Data'!$F$2:$F$2001,SMALL(IF('⚙️ Alert Data'!$A$2:$A$2001&lt;&gt;"",ROW('⚙️ Alert Data'!$A$2:$A$2001)),168)-1),"")</f>
        <v/>
      </c>
      <c r="G171" s="80" t="str">
        <f t="array" aca="1" ref="G171" ca="1">IFERROR(INDEX('⚙️ Alert Data'!$G$2:$G$2001,SMALL(IF('⚙️ Alert Data'!$A$2:$A$2001&lt;&gt;"",ROW('⚙️ Alert Data'!$A$2:$A$2001)),168)-1),"")</f>
        <v/>
      </c>
      <c r="H171" s="81" t="str">
        <f t="array" aca="1" ref="H171" ca="1">IFERROR(INDEX('⚙️ Alert Data'!$H$2:$H$2001,SMALL(IF('⚙️ Alert Data'!$A$2:$A$2001&lt;&gt;"",ROW('⚙️ Alert Data'!$A$2:$A$2001)),168)-1),"")</f>
        <v/>
      </c>
      <c r="I171" s="80" t="str">
        <f t="array" aca="1" ref="I171" ca="1">IFERROR(INDEX('⚙️ Alert Data'!$I$2:$I$2001,SMALL(IF('⚙️ Alert Data'!$A$2:$A$2001&lt;&gt;"",ROW('⚙️ Alert Data'!$A$2:$A$2001)),168)-1),"")</f>
        <v/>
      </c>
      <c r="J171" s="80" t="str">
        <f t="array" aca="1" ref="J171" ca="1">IFERROR(INDEX('⚙️ Alert Data'!$J$2:$J$2001,SMALL(IF('⚙️ Alert Data'!$A$2:$A$2001&lt;&gt;"",ROW('⚙️ Alert Data'!$A$2:$A$2001)),168)-1),"")</f>
        <v/>
      </c>
      <c r="K171" s="80" t="str">
        <f t="array" aca="1" ref="K171" ca="1">IFERROR(INDEX('⚙️ Alert Data'!$K$2:$K$2001,SMALL(IF('⚙️ Alert Data'!$A$2:$A$2001&lt;&gt;"",ROW('⚙️ Alert Data'!$A$2:$A$2001)),168)-1),"")</f>
        <v/>
      </c>
      <c r="L171" s="81" t="str">
        <f t="array" aca="1" ref="L171" ca="1">IFERROR(INDEX('⚙️ Alert Data'!$L$2:$L$2001,SMALL(IF('⚙️ Alert Data'!$A$2:$A$2001&lt;&gt;"",ROW('⚙️ Alert Data'!$A$2:$A$2001)),168)-1),"")</f>
        <v/>
      </c>
      <c r="M171" s="80" t="str">
        <f t="array" aca="1" ref="M171" ca="1">IFERROR(INDEX('⚙️ Alert Data'!$M$2:$M$2001,SMALL(IF('⚙️ Alert Data'!$A$2:$A$2001&lt;&gt;"",ROW('⚙️ Alert Data'!$A$2:$A$2001)),168)-1),"")</f>
        <v/>
      </c>
    </row>
    <row r="172" spans="1:13" ht="15.75" customHeight="1" x14ac:dyDescent="0.2">
      <c r="A172" s="80" t="str">
        <f t="array" aca="1" ref="A172" ca="1">IFERROR(INDEX('⚙️ Alert Data'!$A$2:$A$2001,SMALL(IF('⚙️ Alert Data'!$A$2:$A$2001&lt;&gt;"",ROW('⚙️ Alert Data'!$A$2:$A$2001)),169)-1),"")</f>
        <v/>
      </c>
      <c r="B172" s="81" t="str">
        <f t="array" aca="1" ref="B172" ca="1">IFERROR(INDEX('⚙️ Alert Data'!$B$2:$B$2001,SMALL(IF('⚙️ Alert Data'!$A$2:$A$2001&lt;&gt;"",ROW('⚙️ Alert Data'!$A$2:$A$2001)),169)-1),"")</f>
        <v/>
      </c>
      <c r="C172" s="81" t="str">
        <f t="array" aca="1" ref="C172" ca="1">IFERROR(INDEX('⚙️ Alert Data'!$C$2:$C$2001,SMALL(IF('⚙️ Alert Data'!$A$2:$A$2001&lt;&gt;"",ROW('⚙️ Alert Data'!$A$2:$A$2001)),169)-1),"")</f>
        <v/>
      </c>
      <c r="D172" s="80" t="str">
        <f t="array" aca="1" ref="D172" ca="1">IFERROR(INDEX('⚙️ Alert Data'!$D$2:$D$2001,SMALL(IF('⚙️ Alert Data'!$A$2:$A$2001&lt;&gt;"",ROW('⚙️ Alert Data'!$A$2:$A$2001)),169)-1),"")</f>
        <v/>
      </c>
      <c r="E172" s="81" t="str">
        <f t="array" aca="1" ref="E172" ca="1">IFERROR(INDEX('⚙️ Alert Data'!$E$2:$E$2001,SMALL(IF('⚙️ Alert Data'!$A$2:$A$2001&lt;&gt;"",ROW('⚙️ Alert Data'!$A$2:$A$2001)),169)-1),"")</f>
        <v/>
      </c>
      <c r="F172" s="81" t="str">
        <f t="array" aca="1" ref="F172" ca="1">IFERROR(INDEX('⚙️ Alert Data'!$F$2:$F$2001,SMALL(IF('⚙️ Alert Data'!$A$2:$A$2001&lt;&gt;"",ROW('⚙️ Alert Data'!$A$2:$A$2001)),169)-1),"")</f>
        <v/>
      </c>
      <c r="G172" s="80" t="str">
        <f t="array" aca="1" ref="G172" ca="1">IFERROR(INDEX('⚙️ Alert Data'!$G$2:$G$2001,SMALL(IF('⚙️ Alert Data'!$A$2:$A$2001&lt;&gt;"",ROW('⚙️ Alert Data'!$A$2:$A$2001)),169)-1),"")</f>
        <v/>
      </c>
      <c r="H172" s="81" t="str">
        <f t="array" aca="1" ref="H172" ca="1">IFERROR(INDEX('⚙️ Alert Data'!$H$2:$H$2001,SMALL(IF('⚙️ Alert Data'!$A$2:$A$2001&lt;&gt;"",ROW('⚙️ Alert Data'!$A$2:$A$2001)),169)-1),"")</f>
        <v/>
      </c>
      <c r="I172" s="80" t="str">
        <f t="array" aca="1" ref="I172" ca="1">IFERROR(INDEX('⚙️ Alert Data'!$I$2:$I$2001,SMALL(IF('⚙️ Alert Data'!$A$2:$A$2001&lt;&gt;"",ROW('⚙️ Alert Data'!$A$2:$A$2001)),169)-1),"")</f>
        <v/>
      </c>
      <c r="J172" s="80" t="str">
        <f t="array" aca="1" ref="J172" ca="1">IFERROR(INDEX('⚙️ Alert Data'!$J$2:$J$2001,SMALL(IF('⚙️ Alert Data'!$A$2:$A$2001&lt;&gt;"",ROW('⚙️ Alert Data'!$A$2:$A$2001)),169)-1),"")</f>
        <v/>
      </c>
      <c r="K172" s="80" t="str">
        <f t="array" aca="1" ref="K172" ca="1">IFERROR(INDEX('⚙️ Alert Data'!$K$2:$K$2001,SMALL(IF('⚙️ Alert Data'!$A$2:$A$2001&lt;&gt;"",ROW('⚙️ Alert Data'!$A$2:$A$2001)),169)-1),"")</f>
        <v/>
      </c>
      <c r="L172" s="81" t="str">
        <f t="array" aca="1" ref="L172" ca="1">IFERROR(INDEX('⚙️ Alert Data'!$L$2:$L$2001,SMALL(IF('⚙️ Alert Data'!$A$2:$A$2001&lt;&gt;"",ROW('⚙️ Alert Data'!$A$2:$A$2001)),169)-1),"")</f>
        <v/>
      </c>
      <c r="M172" s="80" t="str">
        <f t="array" aca="1" ref="M172" ca="1">IFERROR(INDEX('⚙️ Alert Data'!$M$2:$M$2001,SMALL(IF('⚙️ Alert Data'!$A$2:$A$2001&lt;&gt;"",ROW('⚙️ Alert Data'!$A$2:$A$2001)),169)-1),"")</f>
        <v/>
      </c>
    </row>
    <row r="173" spans="1:13" ht="15.75" customHeight="1" x14ac:dyDescent="0.2">
      <c r="A173" s="80" t="str">
        <f t="array" aca="1" ref="A173" ca="1">IFERROR(INDEX('⚙️ Alert Data'!$A$2:$A$2001,SMALL(IF('⚙️ Alert Data'!$A$2:$A$2001&lt;&gt;"",ROW('⚙️ Alert Data'!$A$2:$A$2001)),170)-1),"")</f>
        <v/>
      </c>
      <c r="B173" s="81" t="str">
        <f t="array" aca="1" ref="B173" ca="1">IFERROR(INDEX('⚙️ Alert Data'!$B$2:$B$2001,SMALL(IF('⚙️ Alert Data'!$A$2:$A$2001&lt;&gt;"",ROW('⚙️ Alert Data'!$A$2:$A$2001)),170)-1),"")</f>
        <v/>
      </c>
      <c r="C173" s="81" t="str">
        <f t="array" aca="1" ref="C173" ca="1">IFERROR(INDEX('⚙️ Alert Data'!$C$2:$C$2001,SMALL(IF('⚙️ Alert Data'!$A$2:$A$2001&lt;&gt;"",ROW('⚙️ Alert Data'!$A$2:$A$2001)),170)-1),"")</f>
        <v/>
      </c>
      <c r="D173" s="80" t="str">
        <f t="array" aca="1" ref="D173" ca="1">IFERROR(INDEX('⚙️ Alert Data'!$D$2:$D$2001,SMALL(IF('⚙️ Alert Data'!$A$2:$A$2001&lt;&gt;"",ROW('⚙️ Alert Data'!$A$2:$A$2001)),170)-1),"")</f>
        <v/>
      </c>
      <c r="E173" s="81" t="str">
        <f t="array" aca="1" ref="E173" ca="1">IFERROR(INDEX('⚙️ Alert Data'!$E$2:$E$2001,SMALL(IF('⚙️ Alert Data'!$A$2:$A$2001&lt;&gt;"",ROW('⚙️ Alert Data'!$A$2:$A$2001)),170)-1),"")</f>
        <v/>
      </c>
      <c r="F173" s="81" t="str">
        <f t="array" aca="1" ref="F173" ca="1">IFERROR(INDEX('⚙️ Alert Data'!$F$2:$F$2001,SMALL(IF('⚙️ Alert Data'!$A$2:$A$2001&lt;&gt;"",ROW('⚙️ Alert Data'!$A$2:$A$2001)),170)-1),"")</f>
        <v/>
      </c>
      <c r="G173" s="80" t="str">
        <f t="array" aca="1" ref="G173" ca="1">IFERROR(INDEX('⚙️ Alert Data'!$G$2:$G$2001,SMALL(IF('⚙️ Alert Data'!$A$2:$A$2001&lt;&gt;"",ROW('⚙️ Alert Data'!$A$2:$A$2001)),170)-1),"")</f>
        <v/>
      </c>
      <c r="H173" s="81" t="str">
        <f t="array" aca="1" ref="H173" ca="1">IFERROR(INDEX('⚙️ Alert Data'!$H$2:$H$2001,SMALL(IF('⚙️ Alert Data'!$A$2:$A$2001&lt;&gt;"",ROW('⚙️ Alert Data'!$A$2:$A$2001)),170)-1),"")</f>
        <v/>
      </c>
      <c r="I173" s="80" t="str">
        <f t="array" aca="1" ref="I173" ca="1">IFERROR(INDEX('⚙️ Alert Data'!$I$2:$I$2001,SMALL(IF('⚙️ Alert Data'!$A$2:$A$2001&lt;&gt;"",ROW('⚙️ Alert Data'!$A$2:$A$2001)),170)-1),"")</f>
        <v/>
      </c>
      <c r="J173" s="80" t="str">
        <f t="array" aca="1" ref="J173" ca="1">IFERROR(INDEX('⚙️ Alert Data'!$J$2:$J$2001,SMALL(IF('⚙️ Alert Data'!$A$2:$A$2001&lt;&gt;"",ROW('⚙️ Alert Data'!$A$2:$A$2001)),170)-1),"")</f>
        <v/>
      </c>
      <c r="K173" s="80" t="str">
        <f t="array" aca="1" ref="K173" ca="1">IFERROR(INDEX('⚙️ Alert Data'!$K$2:$K$2001,SMALL(IF('⚙️ Alert Data'!$A$2:$A$2001&lt;&gt;"",ROW('⚙️ Alert Data'!$A$2:$A$2001)),170)-1),"")</f>
        <v/>
      </c>
      <c r="L173" s="81" t="str">
        <f t="array" aca="1" ref="L173" ca="1">IFERROR(INDEX('⚙️ Alert Data'!$L$2:$L$2001,SMALL(IF('⚙️ Alert Data'!$A$2:$A$2001&lt;&gt;"",ROW('⚙️ Alert Data'!$A$2:$A$2001)),170)-1),"")</f>
        <v/>
      </c>
      <c r="M173" s="80" t="str">
        <f t="array" aca="1" ref="M173" ca="1">IFERROR(INDEX('⚙️ Alert Data'!$M$2:$M$2001,SMALL(IF('⚙️ Alert Data'!$A$2:$A$2001&lt;&gt;"",ROW('⚙️ Alert Data'!$A$2:$A$2001)),170)-1),"")</f>
        <v/>
      </c>
    </row>
    <row r="174" spans="1:13" ht="15.75" customHeight="1" x14ac:dyDescent="0.2">
      <c r="A174" s="80" t="str">
        <f t="array" aca="1" ref="A174" ca="1">IFERROR(INDEX('⚙️ Alert Data'!$A$2:$A$2001,SMALL(IF('⚙️ Alert Data'!$A$2:$A$2001&lt;&gt;"",ROW('⚙️ Alert Data'!$A$2:$A$2001)),171)-1),"")</f>
        <v/>
      </c>
      <c r="B174" s="81" t="str">
        <f t="array" aca="1" ref="B174" ca="1">IFERROR(INDEX('⚙️ Alert Data'!$B$2:$B$2001,SMALL(IF('⚙️ Alert Data'!$A$2:$A$2001&lt;&gt;"",ROW('⚙️ Alert Data'!$A$2:$A$2001)),171)-1),"")</f>
        <v/>
      </c>
      <c r="C174" s="81" t="str">
        <f t="array" aca="1" ref="C174" ca="1">IFERROR(INDEX('⚙️ Alert Data'!$C$2:$C$2001,SMALL(IF('⚙️ Alert Data'!$A$2:$A$2001&lt;&gt;"",ROW('⚙️ Alert Data'!$A$2:$A$2001)),171)-1),"")</f>
        <v/>
      </c>
      <c r="D174" s="80" t="str">
        <f t="array" aca="1" ref="D174" ca="1">IFERROR(INDEX('⚙️ Alert Data'!$D$2:$D$2001,SMALL(IF('⚙️ Alert Data'!$A$2:$A$2001&lt;&gt;"",ROW('⚙️ Alert Data'!$A$2:$A$2001)),171)-1),"")</f>
        <v/>
      </c>
      <c r="E174" s="81" t="str">
        <f t="array" aca="1" ref="E174" ca="1">IFERROR(INDEX('⚙️ Alert Data'!$E$2:$E$2001,SMALL(IF('⚙️ Alert Data'!$A$2:$A$2001&lt;&gt;"",ROW('⚙️ Alert Data'!$A$2:$A$2001)),171)-1),"")</f>
        <v/>
      </c>
      <c r="F174" s="81" t="str">
        <f t="array" aca="1" ref="F174" ca="1">IFERROR(INDEX('⚙️ Alert Data'!$F$2:$F$2001,SMALL(IF('⚙️ Alert Data'!$A$2:$A$2001&lt;&gt;"",ROW('⚙️ Alert Data'!$A$2:$A$2001)),171)-1),"")</f>
        <v/>
      </c>
      <c r="G174" s="80" t="str">
        <f t="array" aca="1" ref="G174" ca="1">IFERROR(INDEX('⚙️ Alert Data'!$G$2:$G$2001,SMALL(IF('⚙️ Alert Data'!$A$2:$A$2001&lt;&gt;"",ROW('⚙️ Alert Data'!$A$2:$A$2001)),171)-1),"")</f>
        <v/>
      </c>
      <c r="H174" s="81" t="str">
        <f t="array" aca="1" ref="H174" ca="1">IFERROR(INDEX('⚙️ Alert Data'!$H$2:$H$2001,SMALL(IF('⚙️ Alert Data'!$A$2:$A$2001&lt;&gt;"",ROW('⚙️ Alert Data'!$A$2:$A$2001)),171)-1),"")</f>
        <v/>
      </c>
      <c r="I174" s="80" t="str">
        <f t="array" aca="1" ref="I174" ca="1">IFERROR(INDEX('⚙️ Alert Data'!$I$2:$I$2001,SMALL(IF('⚙️ Alert Data'!$A$2:$A$2001&lt;&gt;"",ROW('⚙️ Alert Data'!$A$2:$A$2001)),171)-1),"")</f>
        <v/>
      </c>
      <c r="J174" s="80" t="str">
        <f t="array" aca="1" ref="J174" ca="1">IFERROR(INDEX('⚙️ Alert Data'!$J$2:$J$2001,SMALL(IF('⚙️ Alert Data'!$A$2:$A$2001&lt;&gt;"",ROW('⚙️ Alert Data'!$A$2:$A$2001)),171)-1),"")</f>
        <v/>
      </c>
      <c r="K174" s="80" t="str">
        <f t="array" aca="1" ref="K174" ca="1">IFERROR(INDEX('⚙️ Alert Data'!$K$2:$K$2001,SMALL(IF('⚙️ Alert Data'!$A$2:$A$2001&lt;&gt;"",ROW('⚙️ Alert Data'!$A$2:$A$2001)),171)-1),"")</f>
        <v/>
      </c>
      <c r="L174" s="81" t="str">
        <f t="array" aca="1" ref="L174" ca="1">IFERROR(INDEX('⚙️ Alert Data'!$L$2:$L$2001,SMALL(IF('⚙️ Alert Data'!$A$2:$A$2001&lt;&gt;"",ROW('⚙️ Alert Data'!$A$2:$A$2001)),171)-1),"")</f>
        <v/>
      </c>
      <c r="M174" s="80" t="str">
        <f t="array" aca="1" ref="M174" ca="1">IFERROR(INDEX('⚙️ Alert Data'!$M$2:$M$2001,SMALL(IF('⚙️ Alert Data'!$A$2:$A$2001&lt;&gt;"",ROW('⚙️ Alert Data'!$A$2:$A$2001)),171)-1),"")</f>
        <v/>
      </c>
    </row>
    <row r="175" spans="1:13" ht="15.75" customHeight="1" x14ac:dyDescent="0.2">
      <c r="A175" s="80" t="str">
        <f t="array" aca="1" ref="A175" ca="1">IFERROR(INDEX('⚙️ Alert Data'!$A$2:$A$2001,SMALL(IF('⚙️ Alert Data'!$A$2:$A$2001&lt;&gt;"",ROW('⚙️ Alert Data'!$A$2:$A$2001)),172)-1),"")</f>
        <v/>
      </c>
      <c r="B175" s="81" t="str">
        <f t="array" aca="1" ref="B175" ca="1">IFERROR(INDEX('⚙️ Alert Data'!$B$2:$B$2001,SMALL(IF('⚙️ Alert Data'!$A$2:$A$2001&lt;&gt;"",ROW('⚙️ Alert Data'!$A$2:$A$2001)),172)-1),"")</f>
        <v/>
      </c>
      <c r="C175" s="81" t="str">
        <f t="array" aca="1" ref="C175" ca="1">IFERROR(INDEX('⚙️ Alert Data'!$C$2:$C$2001,SMALL(IF('⚙️ Alert Data'!$A$2:$A$2001&lt;&gt;"",ROW('⚙️ Alert Data'!$A$2:$A$2001)),172)-1),"")</f>
        <v/>
      </c>
      <c r="D175" s="80" t="str">
        <f t="array" aca="1" ref="D175" ca="1">IFERROR(INDEX('⚙️ Alert Data'!$D$2:$D$2001,SMALL(IF('⚙️ Alert Data'!$A$2:$A$2001&lt;&gt;"",ROW('⚙️ Alert Data'!$A$2:$A$2001)),172)-1),"")</f>
        <v/>
      </c>
      <c r="E175" s="81" t="str">
        <f t="array" aca="1" ref="E175" ca="1">IFERROR(INDEX('⚙️ Alert Data'!$E$2:$E$2001,SMALL(IF('⚙️ Alert Data'!$A$2:$A$2001&lt;&gt;"",ROW('⚙️ Alert Data'!$A$2:$A$2001)),172)-1),"")</f>
        <v/>
      </c>
      <c r="F175" s="81" t="str">
        <f t="array" aca="1" ref="F175" ca="1">IFERROR(INDEX('⚙️ Alert Data'!$F$2:$F$2001,SMALL(IF('⚙️ Alert Data'!$A$2:$A$2001&lt;&gt;"",ROW('⚙️ Alert Data'!$A$2:$A$2001)),172)-1),"")</f>
        <v/>
      </c>
      <c r="G175" s="80" t="str">
        <f t="array" aca="1" ref="G175" ca="1">IFERROR(INDEX('⚙️ Alert Data'!$G$2:$G$2001,SMALL(IF('⚙️ Alert Data'!$A$2:$A$2001&lt;&gt;"",ROW('⚙️ Alert Data'!$A$2:$A$2001)),172)-1),"")</f>
        <v/>
      </c>
      <c r="H175" s="81" t="str">
        <f t="array" aca="1" ref="H175" ca="1">IFERROR(INDEX('⚙️ Alert Data'!$H$2:$H$2001,SMALL(IF('⚙️ Alert Data'!$A$2:$A$2001&lt;&gt;"",ROW('⚙️ Alert Data'!$A$2:$A$2001)),172)-1),"")</f>
        <v/>
      </c>
      <c r="I175" s="80" t="str">
        <f t="array" aca="1" ref="I175" ca="1">IFERROR(INDEX('⚙️ Alert Data'!$I$2:$I$2001,SMALL(IF('⚙️ Alert Data'!$A$2:$A$2001&lt;&gt;"",ROW('⚙️ Alert Data'!$A$2:$A$2001)),172)-1),"")</f>
        <v/>
      </c>
      <c r="J175" s="80" t="str">
        <f t="array" aca="1" ref="J175" ca="1">IFERROR(INDEX('⚙️ Alert Data'!$J$2:$J$2001,SMALL(IF('⚙️ Alert Data'!$A$2:$A$2001&lt;&gt;"",ROW('⚙️ Alert Data'!$A$2:$A$2001)),172)-1),"")</f>
        <v/>
      </c>
      <c r="K175" s="80" t="str">
        <f t="array" aca="1" ref="K175" ca="1">IFERROR(INDEX('⚙️ Alert Data'!$K$2:$K$2001,SMALL(IF('⚙️ Alert Data'!$A$2:$A$2001&lt;&gt;"",ROW('⚙️ Alert Data'!$A$2:$A$2001)),172)-1),"")</f>
        <v/>
      </c>
      <c r="L175" s="81" t="str">
        <f t="array" aca="1" ref="L175" ca="1">IFERROR(INDEX('⚙️ Alert Data'!$L$2:$L$2001,SMALL(IF('⚙️ Alert Data'!$A$2:$A$2001&lt;&gt;"",ROW('⚙️ Alert Data'!$A$2:$A$2001)),172)-1),"")</f>
        <v/>
      </c>
      <c r="M175" s="80" t="str">
        <f t="array" aca="1" ref="M175" ca="1">IFERROR(INDEX('⚙️ Alert Data'!$M$2:$M$2001,SMALL(IF('⚙️ Alert Data'!$A$2:$A$2001&lt;&gt;"",ROW('⚙️ Alert Data'!$A$2:$A$2001)),172)-1),"")</f>
        <v/>
      </c>
    </row>
    <row r="176" spans="1:13" ht="15.75" customHeight="1" x14ac:dyDescent="0.2">
      <c r="A176" s="80" t="str">
        <f t="array" aca="1" ref="A176" ca="1">IFERROR(INDEX('⚙️ Alert Data'!$A$2:$A$2001,SMALL(IF('⚙️ Alert Data'!$A$2:$A$2001&lt;&gt;"",ROW('⚙️ Alert Data'!$A$2:$A$2001)),173)-1),"")</f>
        <v/>
      </c>
      <c r="B176" s="81" t="str">
        <f t="array" aca="1" ref="B176" ca="1">IFERROR(INDEX('⚙️ Alert Data'!$B$2:$B$2001,SMALL(IF('⚙️ Alert Data'!$A$2:$A$2001&lt;&gt;"",ROW('⚙️ Alert Data'!$A$2:$A$2001)),173)-1),"")</f>
        <v/>
      </c>
      <c r="C176" s="81" t="str">
        <f t="array" aca="1" ref="C176" ca="1">IFERROR(INDEX('⚙️ Alert Data'!$C$2:$C$2001,SMALL(IF('⚙️ Alert Data'!$A$2:$A$2001&lt;&gt;"",ROW('⚙️ Alert Data'!$A$2:$A$2001)),173)-1),"")</f>
        <v/>
      </c>
      <c r="D176" s="80" t="str">
        <f t="array" aca="1" ref="D176" ca="1">IFERROR(INDEX('⚙️ Alert Data'!$D$2:$D$2001,SMALL(IF('⚙️ Alert Data'!$A$2:$A$2001&lt;&gt;"",ROW('⚙️ Alert Data'!$A$2:$A$2001)),173)-1),"")</f>
        <v/>
      </c>
      <c r="E176" s="81" t="str">
        <f t="array" aca="1" ref="E176" ca="1">IFERROR(INDEX('⚙️ Alert Data'!$E$2:$E$2001,SMALL(IF('⚙️ Alert Data'!$A$2:$A$2001&lt;&gt;"",ROW('⚙️ Alert Data'!$A$2:$A$2001)),173)-1),"")</f>
        <v/>
      </c>
      <c r="F176" s="81" t="str">
        <f t="array" aca="1" ref="F176" ca="1">IFERROR(INDEX('⚙️ Alert Data'!$F$2:$F$2001,SMALL(IF('⚙️ Alert Data'!$A$2:$A$2001&lt;&gt;"",ROW('⚙️ Alert Data'!$A$2:$A$2001)),173)-1),"")</f>
        <v/>
      </c>
      <c r="G176" s="80" t="str">
        <f t="array" aca="1" ref="G176" ca="1">IFERROR(INDEX('⚙️ Alert Data'!$G$2:$G$2001,SMALL(IF('⚙️ Alert Data'!$A$2:$A$2001&lt;&gt;"",ROW('⚙️ Alert Data'!$A$2:$A$2001)),173)-1),"")</f>
        <v/>
      </c>
      <c r="H176" s="81" t="str">
        <f t="array" aca="1" ref="H176" ca="1">IFERROR(INDEX('⚙️ Alert Data'!$H$2:$H$2001,SMALL(IF('⚙️ Alert Data'!$A$2:$A$2001&lt;&gt;"",ROW('⚙️ Alert Data'!$A$2:$A$2001)),173)-1),"")</f>
        <v/>
      </c>
      <c r="I176" s="80" t="str">
        <f t="array" aca="1" ref="I176" ca="1">IFERROR(INDEX('⚙️ Alert Data'!$I$2:$I$2001,SMALL(IF('⚙️ Alert Data'!$A$2:$A$2001&lt;&gt;"",ROW('⚙️ Alert Data'!$A$2:$A$2001)),173)-1),"")</f>
        <v/>
      </c>
      <c r="J176" s="80" t="str">
        <f t="array" aca="1" ref="J176" ca="1">IFERROR(INDEX('⚙️ Alert Data'!$J$2:$J$2001,SMALL(IF('⚙️ Alert Data'!$A$2:$A$2001&lt;&gt;"",ROW('⚙️ Alert Data'!$A$2:$A$2001)),173)-1),"")</f>
        <v/>
      </c>
      <c r="K176" s="80" t="str">
        <f t="array" aca="1" ref="K176" ca="1">IFERROR(INDEX('⚙️ Alert Data'!$K$2:$K$2001,SMALL(IF('⚙️ Alert Data'!$A$2:$A$2001&lt;&gt;"",ROW('⚙️ Alert Data'!$A$2:$A$2001)),173)-1),"")</f>
        <v/>
      </c>
      <c r="L176" s="81" t="str">
        <f t="array" aca="1" ref="L176" ca="1">IFERROR(INDEX('⚙️ Alert Data'!$L$2:$L$2001,SMALL(IF('⚙️ Alert Data'!$A$2:$A$2001&lt;&gt;"",ROW('⚙️ Alert Data'!$A$2:$A$2001)),173)-1),"")</f>
        <v/>
      </c>
      <c r="M176" s="80" t="str">
        <f t="array" aca="1" ref="M176" ca="1">IFERROR(INDEX('⚙️ Alert Data'!$M$2:$M$2001,SMALL(IF('⚙️ Alert Data'!$A$2:$A$2001&lt;&gt;"",ROW('⚙️ Alert Data'!$A$2:$A$2001)),173)-1),"")</f>
        <v/>
      </c>
    </row>
    <row r="177" spans="1:13" ht="15.75" customHeight="1" x14ac:dyDescent="0.2">
      <c r="A177" s="80" t="str">
        <f t="array" aca="1" ref="A177" ca="1">IFERROR(INDEX('⚙️ Alert Data'!$A$2:$A$2001,SMALL(IF('⚙️ Alert Data'!$A$2:$A$2001&lt;&gt;"",ROW('⚙️ Alert Data'!$A$2:$A$2001)),174)-1),"")</f>
        <v/>
      </c>
      <c r="B177" s="81" t="str">
        <f t="array" aca="1" ref="B177" ca="1">IFERROR(INDEX('⚙️ Alert Data'!$B$2:$B$2001,SMALL(IF('⚙️ Alert Data'!$A$2:$A$2001&lt;&gt;"",ROW('⚙️ Alert Data'!$A$2:$A$2001)),174)-1),"")</f>
        <v/>
      </c>
      <c r="C177" s="81" t="str">
        <f t="array" aca="1" ref="C177" ca="1">IFERROR(INDEX('⚙️ Alert Data'!$C$2:$C$2001,SMALL(IF('⚙️ Alert Data'!$A$2:$A$2001&lt;&gt;"",ROW('⚙️ Alert Data'!$A$2:$A$2001)),174)-1),"")</f>
        <v/>
      </c>
      <c r="D177" s="80" t="str">
        <f t="array" aca="1" ref="D177" ca="1">IFERROR(INDEX('⚙️ Alert Data'!$D$2:$D$2001,SMALL(IF('⚙️ Alert Data'!$A$2:$A$2001&lt;&gt;"",ROW('⚙️ Alert Data'!$A$2:$A$2001)),174)-1),"")</f>
        <v/>
      </c>
      <c r="E177" s="81" t="str">
        <f t="array" aca="1" ref="E177" ca="1">IFERROR(INDEX('⚙️ Alert Data'!$E$2:$E$2001,SMALL(IF('⚙️ Alert Data'!$A$2:$A$2001&lt;&gt;"",ROW('⚙️ Alert Data'!$A$2:$A$2001)),174)-1),"")</f>
        <v/>
      </c>
      <c r="F177" s="81" t="str">
        <f t="array" aca="1" ref="F177" ca="1">IFERROR(INDEX('⚙️ Alert Data'!$F$2:$F$2001,SMALL(IF('⚙️ Alert Data'!$A$2:$A$2001&lt;&gt;"",ROW('⚙️ Alert Data'!$A$2:$A$2001)),174)-1),"")</f>
        <v/>
      </c>
      <c r="G177" s="80" t="str">
        <f t="array" aca="1" ref="G177" ca="1">IFERROR(INDEX('⚙️ Alert Data'!$G$2:$G$2001,SMALL(IF('⚙️ Alert Data'!$A$2:$A$2001&lt;&gt;"",ROW('⚙️ Alert Data'!$A$2:$A$2001)),174)-1),"")</f>
        <v/>
      </c>
      <c r="H177" s="81" t="str">
        <f t="array" aca="1" ref="H177" ca="1">IFERROR(INDEX('⚙️ Alert Data'!$H$2:$H$2001,SMALL(IF('⚙️ Alert Data'!$A$2:$A$2001&lt;&gt;"",ROW('⚙️ Alert Data'!$A$2:$A$2001)),174)-1),"")</f>
        <v/>
      </c>
      <c r="I177" s="80" t="str">
        <f t="array" aca="1" ref="I177" ca="1">IFERROR(INDEX('⚙️ Alert Data'!$I$2:$I$2001,SMALL(IF('⚙️ Alert Data'!$A$2:$A$2001&lt;&gt;"",ROW('⚙️ Alert Data'!$A$2:$A$2001)),174)-1),"")</f>
        <v/>
      </c>
      <c r="J177" s="80" t="str">
        <f t="array" aca="1" ref="J177" ca="1">IFERROR(INDEX('⚙️ Alert Data'!$J$2:$J$2001,SMALL(IF('⚙️ Alert Data'!$A$2:$A$2001&lt;&gt;"",ROW('⚙️ Alert Data'!$A$2:$A$2001)),174)-1),"")</f>
        <v/>
      </c>
      <c r="K177" s="80" t="str">
        <f t="array" aca="1" ref="K177" ca="1">IFERROR(INDEX('⚙️ Alert Data'!$K$2:$K$2001,SMALL(IF('⚙️ Alert Data'!$A$2:$A$2001&lt;&gt;"",ROW('⚙️ Alert Data'!$A$2:$A$2001)),174)-1),"")</f>
        <v/>
      </c>
      <c r="L177" s="81" t="str">
        <f t="array" aca="1" ref="L177" ca="1">IFERROR(INDEX('⚙️ Alert Data'!$L$2:$L$2001,SMALL(IF('⚙️ Alert Data'!$A$2:$A$2001&lt;&gt;"",ROW('⚙️ Alert Data'!$A$2:$A$2001)),174)-1),"")</f>
        <v/>
      </c>
      <c r="M177" s="80" t="str">
        <f t="array" aca="1" ref="M177" ca="1">IFERROR(INDEX('⚙️ Alert Data'!$M$2:$M$2001,SMALL(IF('⚙️ Alert Data'!$A$2:$A$2001&lt;&gt;"",ROW('⚙️ Alert Data'!$A$2:$A$2001)),174)-1),"")</f>
        <v/>
      </c>
    </row>
    <row r="178" spans="1:13" ht="15.75" customHeight="1" x14ac:dyDescent="0.2">
      <c r="A178" s="80" t="str">
        <f t="array" aca="1" ref="A178" ca="1">IFERROR(INDEX('⚙️ Alert Data'!$A$2:$A$2001,SMALL(IF('⚙️ Alert Data'!$A$2:$A$2001&lt;&gt;"",ROW('⚙️ Alert Data'!$A$2:$A$2001)),175)-1),"")</f>
        <v/>
      </c>
      <c r="B178" s="81" t="str">
        <f t="array" aca="1" ref="B178" ca="1">IFERROR(INDEX('⚙️ Alert Data'!$B$2:$B$2001,SMALL(IF('⚙️ Alert Data'!$A$2:$A$2001&lt;&gt;"",ROW('⚙️ Alert Data'!$A$2:$A$2001)),175)-1),"")</f>
        <v/>
      </c>
      <c r="C178" s="81" t="str">
        <f t="array" aca="1" ref="C178" ca="1">IFERROR(INDEX('⚙️ Alert Data'!$C$2:$C$2001,SMALL(IF('⚙️ Alert Data'!$A$2:$A$2001&lt;&gt;"",ROW('⚙️ Alert Data'!$A$2:$A$2001)),175)-1),"")</f>
        <v/>
      </c>
      <c r="D178" s="80" t="str">
        <f t="array" aca="1" ref="D178" ca="1">IFERROR(INDEX('⚙️ Alert Data'!$D$2:$D$2001,SMALL(IF('⚙️ Alert Data'!$A$2:$A$2001&lt;&gt;"",ROW('⚙️ Alert Data'!$A$2:$A$2001)),175)-1),"")</f>
        <v/>
      </c>
      <c r="E178" s="81" t="str">
        <f t="array" aca="1" ref="E178" ca="1">IFERROR(INDEX('⚙️ Alert Data'!$E$2:$E$2001,SMALL(IF('⚙️ Alert Data'!$A$2:$A$2001&lt;&gt;"",ROW('⚙️ Alert Data'!$A$2:$A$2001)),175)-1),"")</f>
        <v/>
      </c>
      <c r="F178" s="81" t="str">
        <f t="array" aca="1" ref="F178" ca="1">IFERROR(INDEX('⚙️ Alert Data'!$F$2:$F$2001,SMALL(IF('⚙️ Alert Data'!$A$2:$A$2001&lt;&gt;"",ROW('⚙️ Alert Data'!$A$2:$A$2001)),175)-1),"")</f>
        <v/>
      </c>
      <c r="G178" s="80" t="str">
        <f t="array" aca="1" ref="G178" ca="1">IFERROR(INDEX('⚙️ Alert Data'!$G$2:$G$2001,SMALL(IF('⚙️ Alert Data'!$A$2:$A$2001&lt;&gt;"",ROW('⚙️ Alert Data'!$A$2:$A$2001)),175)-1),"")</f>
        <v/>
      </c>
      <c r="H178" s="81" t="str">
        <f t="array" aca="1" ref="H178" ca="1">IFERROR(INDEX('⚙️ Alert Data'!$H$2:$H$2001,SMALL(IF('⚙️ Alert Data'!$A$2:$A$2001&lt;&gt;"",ROW('⚙️ Alert Data'!$A$2:$A$2001)),175)-1),"")</f>
        <v/>
      </c>
      <c r="I178" s="80" t="str">
        <f t="array" aca="1" ref="I178" ca="1">IFERROR(INDEX('⚙️ Alert Data'!$I$2:$I$2001,SMALL(IF('⚙️ Alert Data'!$A$2:$A$2001&lt;&gt;"",ROW('⚙️ Alert Data'!$A$2:$A$2001)),175)-1),"")</f>
        <v/>
      </c>
      <c r="J178" s="80" t="str">
        <f t="array" aca="1" ref="J178" ca="1">IFERROR(INDEX('⚙️ Alert Data'!$J$2:$J$2001,SMALL(IF('⚙️ Alert Data'!$A$2:$A$2001&lt;&gt;"",ROW('⚙️ Alert Data'!$A$2:$A$2001)),175)-1),"")</f>
        <v/>
      </c>
      <c r="K178" s="80" t="str">
        <f t="array" aca="1" ref="K178" ca="1">IFERROR(INDEX('⚙️ Alert Data'!$K$2:$K$2001,SMALL(IF('⚙️ Alert Data'!$A$2:$A$2001&lt;&gt;"",ROW('⚙️ Alert Data'!$A$2:$A$2001)),175)-1),"")</f>
        <v/>
      </c>
      <c r="L178" s="81" t="str">
        <f t="array" aca="1" ref="L178" ca="1">IFERROR(INDEX('⚙️ Alert Data'!$L$2:$L$2001,SMALL(IF('⚙️ Alert Data'!$A$2:$A$2001&lt;&gt;"",ROW('⚙️ Alert Data'!$A$2:$A$2001)),175)-1),"")</f>
        <v/>
      </c>
      <c r="M178" s="80" t="str">
        <f t="array" aca="1" ref="M178" ca="1">IFERROR(INDEX('⚙️ Alert Data'!$M$2:$M$2001,SMALL(IF('⚙️ Alert Data'!$A$2:$A$2001&lt;&gt;"",ROW('⚙️ Alert Data'!$A$2:$A$2001)),175)-1),"")</f>
        <v/>
      </c>
    </row>
    <row r="179" spans="1:13" ht="15.75" customHeight="1" x14ac:dyDescent="0.2">
      <c r="A179" s="80" t="str">
        <f t="array" aca="1" ref="A179" ca="1">IFERROR(INDEX('⚙️ Alert Data'!$A$2:$A$2001,SMALL(IF('⚙️ Alert Data'!$A$2:$A$2001&lt;&gt;"",ROW('⚙️ Alert Data'!$A$2:$A$2001)),176)-1),"")</f>
        <v/>
      </c>
      <c r="B179" s="81" t="str">
        <f t="array" aca="1" ref="B179" ca="1">IFERROR(INDEX('⚙️ Alert Data'!$B$2:$B$2001,SMALL(IF('⚙️ Alert Data'!$A$2:$A$2001&lt;&gt;"",ROW('⚙️ Alert Data'!$A$2:$A$2001)),176)-1),"")</f>
        <v/>
      </c>
      <c r="C179" s="81" t="str">
        <f t="array" aca="1" ref="C179" ca="1">IFERROR(INDEX('⚙️ Alert Data'!$C$2:$C$2001,SMALL(IF('⚙️ Alert Data'!$A$2:$A$2001&lt;&gt;"",ROW('⚙️ Alert Data'!$A$2:$A$2001)),176)-1),"")</f>
        <v/>
      </c>
      <c r="D179" s="80" t="str">
        <f t="array" aca="1" ref="D179" ca="1">IFERROR(INDEX('⚙️ Alert Data'!$D$2:$D$2001,SMALL(IF('⚙️ Alert Data'!$A$2:$A$2001&lt;&gt;"",ROW('⚙️ Alert Data'!$A$2:$A$2001)),176)-1),"")</f>
        <v/>
      </c>
      <c r="E179" s="81" t="str">
        <f t="array" aca="1" ref="E179" ca="1">IFERROR(INDEX('⚙️ Alert Data'!$E$2:$E$2001,SMALL(IF('⚙️ Alert Data'!$A$2:$A$2001&lt;&gt;"",ROW('⚙️ Alert Data'!$A$2:$A$2001)),176)-1),"")</f>
        <v/>
      </c>
      <c r="F179" s="81" t="str">
        <f t="array" aca="1" ref="F179" ca="1">IFERROR(INDEX('⚙️ Alert Data'!$F$2:$F$2001,SMALL(IF('⚙️ Alert Data'!$A$2:$A$2001&lt;&gt;"",ROW('⚙️ Alert Data'!$A$2:$A$2001)),176)-1),"")</f>
        <v/>
      </c>
      <c r="G179" s="80" t="str">
        <f t="array" aca="1" ref="G179" ca="1">IFERROR(INDEX('⚙️ Alert Data'!$G$2:$G$2001,SMALL(IF('⚙️ Alert Data'!$A$2:$A$2001&lt;&gt;"",ROW('⚙️ Alert Data'!$A$2:$A$2001)),176)-1),"")</f>
        <v/>
      </c>
      <c r="H179" s="81" t="str">
        <f t="array" aca="1" ref="H179" ca="1">IFERROR(INDEX('⚙️ Alert Data'!$H$2:$H$2001,SMALL(IF('⚙️ Alert Data'!$A$2:$A$2001&lt;&gt;"",ROW('⚙️ Alert Data'!$A$2:$A$2001)),176)-1),"")</f>
        <v/>
      </c>
      <c r="I179" s="80" t="str">
        <f t="array" aca="1" ref="I179" ca="1">IFERROR(INDEX('⚙️ Alert Data'!$I$2:$I$2001,SMALL(IF('⚙️ Alert Data'!$A$2:$A$2001&lt;&gt;"",ROW('⚙️ Alert Data'!$A$2:$A$2001)),176)-1),"")</f>
        <v/>
      </c>
      <c r="J179" s="80" t="str">
        <f t="array" aca="1" ref="J179" ca="1">IFERROR(INDEX('⚙️ Alert Data'!$J$2:$J$2001,SMALL(IF('⚙️ Alert Data'!$A$2:$A$2001&lt;&gt;"",ROW('⚙️ Alert Data'!$A$2:$A$2001)),176)-1),"")</f>
        <v/>
      </c>
      <c r="K179" s="80" t="str">
        <f t="array" aca="1" ref="K179" ca="1">IFERROR(INDEX('⚙️ Alert Data'!$K$2:$K$2001,SMALL(IF('⚙️ Alert Data'!$A$2:$A$2001&lt;&gt;"",ROW('⚙️ Alert Data'!$A$2:$A$2001)),176)-1),"")</f>
        <v/>
      </c>
      <c r="L179" s="81" t="str">
        <f t="array" aca="1" ref="L179" ca="1">IFERROR(INDEX('⚙️ Alert Data'!$L$2:$L$2001,SMALL(IF('⚙️ Alert Data'!$A$2:$A$2001&lt;&gt;"",ROW('⚙️ Alert Data'!$A$2:$A$2001)),176)-1),"")</f>
        <v/>
      </c>
      <c r="M179" s="80" t="str">
        <f t="array" aca="1" ref="M179" ca="1">IFERROR(INDEX('⚙️ Alert Data'!$M$2:$M$2001,SMALL(IF('⚙️ Alert Data'!$A$2:$A$2001&lt;&gt;"",ROW('⚙️ Alert Data'!$A$2:$A$2001)),176)-1),"")</f>
        <v/>
      </c>
    </row>
    <row r="180" spans="1:13" ht="15.75" customHeight="1" x14ac:dyDescent="0.2">
      <c r="A180" s="80" t="str">
        <f t="array" aca="1" ref="A180" ca="1">IFERROR(INDEX('⚙️ Alert Data'!$A$2:$A$2001,SMALL(IF('⚙️ Alert Data'!$A$2:$A$2001&lt;&gt;"",ROW('⚙️ Alert Data'!$A$2:$A$2001)),177)-1),"")</f>
        <v/>
      </c>
      <c r="B180" s="81" t="str">
        <f t="array" aca="1" ref="B180" ca="1">IFERROR(INDEX('⚙️ Alert Data'!$B$2:$B$2001,SMALL(IF('⚙️ Alert Data'!$A$2:$A$2001&lt;&gt;"",ROW('⚙️ Alert Data'!$A$2:$A$2001)),177)-1),"")</f>
        <v/>
      </c>
      <c r="C180" s="81" t="str">
        <f t="array" aca="1" ref="C180" ca="1">IFERROR(INDEX('⚙️ Alert Data'!$C$2:$C$2001,SMALL(IF('⚙️ Alert Data'!$A$2:$A$2001&lt;&gt;"",ROW('⚙️ Alert Data'!$A$2:$A$2001)),177)-1),"")</f>
        <v/>
      </c>
      <c r="D180" s="80" t="str">
        <f t="array" aca="1" ref="D180" ca="1">IFERROR(INDEX('⚙️ Alert Data'!$D$2:$D$2001,SMALL(IF('⚙️ Alert Data'!$A$2:$A$2001&lt;&gt;"",ROW('⚙️ Alert Data'!$A$2:$A$2001)),177)-1),"")</f>
        <v/>
      </c>
      <c r="E180" s="81" t="str">
        <f t="array" aca="1" ref="E180" ca="1">IFERROR(INDEX('⚙️ Alert Data'!$E$2:$E$2001,SMALL(IF('⚙️ Alert Data'!$A$2:$A$2001&lt;&gt;"",ROW('⚙️ Alert Data'!$A$2:$A$2001)),177)-1),"")</f>
        <v/>
      </c>
      <c r="F180" s="81" t="str">
        <f t="array" aca="1" ref="F180" ca="1">IFERROR(INDEX('⚙️ Alert Data'!$F$2:$F$2001,SMALL(IF('⚙️ Alert Data'!$A$2:$A$2001&lt;&gt;"",ROW('⚙️ Alert Data'!$A$2:$A$2001)),177)-1),"")</f>
        <v/>
      </c>
      <c r="G180" s="80" t="str">
        <f t="array" aca="1" ref="G180" ca="1">IFERROR(INDEX('⚙️ Alert Data'!$G$2:$G$2001,SMALL(IF('⚙️ Alert Data'!$A$2:$A$2001&lt;&gt;"",ROW('⚙️ Alert Data'!$A$2:$A$2001)),177)-1),"")</f>
        <v/>
      </c>
      <c r="H180" s="81" t="str">
        <f t="array" aca="1" ref="H180" ca="1">IFERROR(INDEX('⚙️ Alert Data'!$H$2:$H$2001,SMALL(IF('⚙️ Alert Data'!$A$2:$A$2001&lt;&gt;"",ROW('⚙️ Alert Data'!$A$2:$A$2001)),177)-1),"")</f>
        <v/>
      </c>
      <c r="I180" s="80" t="str">
        <f t="array" aca="1" ref="I180" ca="1">IFERROR(INDEX('⚙️ Alert Data'!$I$2:$I$2001,SMALL(IF('⚙️ Alert Data'!$A$2:$A$2001&lt;&gt;"",ROW('⚙️ Alert Data'!$A$2:$A$2001)),177)-1),"")</f>
        <v/>
      </c>
      <c r="J180" s="80" t="str">
        <f t="array" aca="1" ref="J180" ca="1">IFERROR(INDEX('⚙️ Alert Data'!$J$2:$J$2001,SMALL(IF('⚙️ Alert Data'!$A$2:$A$2001&lt;&gt;"",ROW('⚙️ Alert Data'!$A$2:$A$2001)),177)-1),"")</f>
        <v/>
      </c>
      <c r="K180" s="80" t="str">
        <f t="array" aca="1" ref="K180" ca="1">IFERROR(INDEX('⚙️ Alert Data'!$K$2:$K$2001,SMALL(IF('⚙️ Alert Data'!$A$2:$A$2001&lt;&gt;"",ROW('⚙️ Alert Data'!$A$2:$A$2001)),177)-1),"")</f>
        <v/>
      </c>
      <c r="L180" s="81" t="str">
        <f t="array" aca="1" ref="L180" ca="1">IFERROR(INDEX('⚙️ Alert Data'!$L$2:$L$2001,SMALL(IF('⚙️ Alert Data'!$A$2:$A$2001&lt;&gt;"",ROW('⚙️ Alert Data'!$A$2:$A$2001)),177)-1),"")</f>
        <v/>
      </c>
      <c r="M180" s="80" t="str">
        <f t="array" aca="1" ref="M180" ca="1">IFERROR(INDEX('⚙️ Alert Data'!$M$2:$M$2001,SMALL(IF('⚙️ Alert Data'!$A$2:$A$2001&lt;&gt;"",ROW('⚙️ Alert Data'!$A$2:$A$2001)),177)-1),"")</f>
        <v/>
      </c>
    </row>
    <row r="181" spans="1:13" ht="15.75" customHeight="1" x14ac:dyDescent="0.2">
      <c r="A181" s="80" t="str">
        <f t="array" aca="1" ref="A181" ca="1">IFERROR(INDEX('⚙️ Alert Data'!$A$2:$A$2001,SMALL(IF('⚙️ Alert Data'!$A$2:$A$2001&lt;&gt;"",ROW('⚙️ Alert Data'!$A$2:$A$2001)),178)-1),"")</f>
        <v/>
      </c>
      <c r="B181" s="81" t="str">
        <f t="array" aca="1" ref="B181" ca="1">IFERROR(INDEX('⚙️ Alert Data'!$B$2:$B$2001,SMALL(IF('⚙️ Alert Data'!$A$2:$A$2001&lt;&gt;"",ROW('⚙️ Alert Data'!$A$2:$A$2001)),178)-1),"")</f>
        <v/>
      </c>
      <c r="C181" s="81" t="str">
        <f t="array" aca="1" ref="C181" ca="1">IFERROR(INDEX('⚙️ Alert Data'!$C$2:$C$2001,SMALL(IF('⚙️ Alert Data'!$A$2:$A$2001&lt;&gt;"",ROW('⚙️ Alert Data'!$A$2:$A$2001)),178)-1),"")</f>
        <v/>
      </c>
      <c r="D181" s="80" t="str">
        <f t="array" aca="1" ref="D181" ca="1">IFERROR(INDEX('⚙️ Alert Data'!$D$2:$D$2001,SMALL(IF('⚙️ Alert Data'!$A$2:$A$2001&lt;&gt;"",ROW('⚙️ Alert Data'!$A$2:$A$2001)),178)-1),"")</f>
        <v/>
      </c>
      <c r="E181" s="81" t="str">
        <f t="array" aca="1" ref="E181" ca="1">IFERROR(INDEX('⚙️ Alert Data'!$E$2:$E$2001,SMALL(IF('⚙️ Alert Data'!$A$2:$A$2001&lt;&gt;"",ROW('⚙️ Alert Data'!$A$2:$A$2001)),178)-1),"")</f>
        <v/>
      </c>
      <c r="F181" s="81" t="str">
        <f t="array" aca="1" ref="F181" ca="1">IFERROR(INDEX('⚙️ Alert Data'!$F$2:$F$2001,SMALL(IF('⚙️ Alert Data'!$A$2:$A$2001&lt;&gt;"",ROW('⚙️ Alert Data'!$A$2:$A$2001)),178)-1),"")</f>
        <v/>
      </c>
      <c r="G181" s="80" t="str">
        <f t="array" aca="1" ref="G181" ca="1">IFERROR(INDEX('⚙️ Alert Data'!$G$2:$G$2001,SMALL(IF('⚙️ Alert Data'!$A$2:$A$2001&lt;&gt;"",ROW('⚙️ Alert Data'!$A$2:$A$2001)),178)-1),"")</f>
        <v/>
      </c>
      <c r="H181" s="81" t="str">
        <f t="array" aca="1" ref="H181" ca="1">IFERROR(INDEX('⚙️ Alert Data'!$H$2:$H$2001,SMALL(IF('⚙️ Alert Data'!$A$2:$A$2001&lt;&gt;"",ROW('⚙️ Alert Data'!$A$2:$A$2001)),178)-1),"")</f>
        <v/>
      </c>
      <c r="I181" s="80" t="str">
        <f t="array" aca="1" ref="I181" ca="1">IFERROR(INDEX('⚙️ Alert Data'!$I$2:$I$2001,SMALL(IF('⚙️ Alert Data'!$A$2:$A$2001&lt;&gt;"",ROW('⚙️ Alert Data'!$A$2:$A$2001)),178)-1),"")</f>
        <v/>
      </c>
      <c r="J181" s="80" t="str">
        <f t="array" aca="1" ref="J181" ca="1">IFERROR(INDEX('⚙️ Alert Data'!$J$2:$J$2001,SMALL(IF('⚙️ Alert Data'!$A$2:$A$2001&lt;&gt;"",ROW('⚙️ Alert Data'!$A$2:$A$2001)),178)-1),"")</f>
        <v/>
      </c>
      <c r="K181" s="80" t="str">
        <f t="array" aca="1" ref="K181" ca="1">IFERROR(INDEX('⚙️ Alert Data'!$K$2:$K$2001,SMALL(IF('⚙️ Alert Data'!$A$2:$A$2001&lt;&gt;"",ROW('⚙️ Alert Data'!$A$2:$A$2001)),178)-1),"")</f>
        <v/>
      </c>
      <c r="L181" s="81" t="str">
        <f t="array" aca="1" ref="L181" ca="1">IFERROR(INDEX('⚙️ Alert Data'!$L$2:$L$2001,SMALL(IF('⚙️ Alert Data'!$A$2:$A$2001&lt;&gt;"",ROW('⚙️ Alert Data'!$A$2:$A$2001)),178)-1),"")</f>
        <v/>
      </c>
      <c r="M181" s="80" t="str">
        <f t="array" aca="1" ref="M181" ca="1">IFERROR(INDEX('⚙️ Alert Data'!$M$2:$M$2001,SMALL(IF('⚙️ Alert Data'!$A$2:$A$2001&lt;&gt;"",ROW('⚙️ Alert Data'!$A$2:$A$2001)),178)-1),"")</f>
        <v/>
      </c>
    </row>
    <row r="182" spans="1:13" ht="15.75" customHeight="1" x14ac:dyDescent="0.2">
      <c r="A182" s="80" t="str">
        <f t="array" aca="1" ref="A182" ca="1">IFERROR(INDEX('⚙️ Alert Data'!$A$2:$A$2001,SMALL(IF('⚙️ Alert Data'!$A$2:$A$2001&lt;&gt;"",ROW('⚙️ Alert Data'!$A$2:$A$2001)),179)-1),"")</f>
        <v/>
      </c>
      <c r="B182" s="81" t="str">
        <f t="array" aca="1" ref="B182" ca="1">IFERROR(INDEX('⚙️ Alert Data'!$B$2:$B$2001,SMALL(IF('⚙️ Alert Data'!$A$2:$A$2001&lt;&gt;"",ROW('⚙️ Alert Data'!$A$2:$A$2001)),179)-1),"")</f>
        <v/>
      </c>
      <c r="C182" s="81" t="str">
        <f t="array" aca="1" ref="C182" ca="1">IFERROR(INDEX('⚙️ Alert Data'!$C$2:$C$2001,SMALL(IF('⚙️ Alert Data'!$A$2:$A$2001&lt;&gt;"",ROW('⚙️ Alert Data'!$A$2:$A$2001)),179)-1),"")</f>
        <v/>
      </c>
      <c r="D182" s="80" t="str">
        <f t="array" aca="1" ref="D182" ca="1">IFERROR(INDEX('⚙️ Alert Data'!$D$2:$D$2001,SMALL(IF('⚙️ Alert Data'!$A$2:$A$2001&lt;&gt;"",ROW('⚙️ Alert Data'!$A$2:$A$2001)),179)-1),"")</f>
        <v/>
      </c>
      <c r="E182" s="81" t="str">
        <f t="array" aca="1" ref="E182" ca="1">IFERROR(INDEX('⚙️ Alert Data'!$E$2:$E$2001,SMALL(IF('⚙️ Alert Data'!$A$2:$A$2001&lt;&gt;"",ROW('⚙️ Alert Data'!$A$2:$A$2001)),179)-1),"")</f>
        <v/>
      </c>
      <c r="F182" s="81" t="str">
        <f t="array" aca="1" ref="F182" ca="1">IFERROR(INDEX('⚙️ Alert Data'!$F$2:$F$2001,SMALL(IF('⚙️ Alert Data'!$A$2:$A$2001&lt;&gt;"",ROW('⚙️ Alert Data'!$A$2:$A$2001)),179)-1),"")</f>
        <v/>
      </c>
      <c r="G182" s="80" t="str">
        <f t="array" aca="1" ref="G182" ca="1">IFERROR(INDEX('⚙️ Alert Data'!$G$2:$G$2001,SMALL(IF('⚙️ Alert Data'!$A$2:$A$2001&lt;&gt;"",ROW('⚙️ Alert Data'!$A$2:$A$2001)),179)-1),"")</f>
        <v/>
      </c>
      <c r="H182" s="81" t="str">
        <f t="array" aca="1" ref="H182" ca="1">IFERROR(INDEX('⚙️ Alert Data'!$H$2:$H$2001,SMALL(IF('⚙️ Alert Data'!$A$2:$A$2001&lt;&gt;"",ROW('⚙️ Alert Data'!$A$2:$A$2001)),179)-1),"")</f>
        <v/>
      </c>
      <c r="I182" s="80" t="str">
        <f t="array" aca="1" ref="I182" ca="1">IFERROR(INDEX('⚙️ Alert Data'!$I$2:$I$2001,SMALL(IF('⚙️ Alert Data'!$A$2:$A$2001&lt;&gt;"",ROW('⚙️ Alert Data'!$A$2:$A$2001)),179)-1),"")</f>
        <v/>
      </c>
      <c r="J182" s="80" t="str">
        <f t="array" aca="1" ref="J182" ca="1">IFERROR(INDEX('⚙️ Alert Data'!$J$2:$J$2001,SMALL(IF('⚙️ Alert Data'!$A$2:$A$2001&lt;&gt;"",ROW('⚙️ Alert Data'!$A$2:$A$2001)),179)-1),"")</f>
        <v/>
      </c>
      <c r="K182" s="80" t="str">
        <f t="array" aca="1" ref="K182" ca="1">IFERROR(INDEX('⚙️ Alert Data'!$K$2:$K$2001,SMALL(IF('⚙️ Alert Data'!$A$2:$A$2001&lt;&gt;"",ROW('⚙️ Alert Data'!$A$2:$A$2001)),179)-1),"")</f>
        <v/>
      </c>
      <c r="L182" s="81" t="str">
        <f t="array" aca="1" ref="L182" ca="1">IFERROR(INDEX('⚙️ Alert Data'!$L$2:$L$2001,SMALL(IF('⚙️ Alert Data'!$A$2:$A$2001&lt;&gt;"",ROW('⚙️ Alert Data'!$A$2:$A$2001)),179)-1),"")</f>
        <v/>
      </c>
      <c r="M182" s="80" t="str">
        <f t="array" aca="1" ref="M182" ca="1">IFERROR(INDEX('⚙️ Alert Data'!$M$2:$M$2001,SMALL(IF('⚙️ Alert Data'!$A$2:$A$2001&lt;&gt;"",ROW('⚙️ Alert Data'!$A$2:$A$2001)),179)-1),"")</f>
        <v/>
      </c>
    </row>
    <row r="183" spans="1:13" ht="15.75" customHeight="1" x14ac:dyDescent="0.2">
      <c r="A183" s="80" t="str">
        <f t="array" aca="1" ref="A183" ca="1">IFERROR(INDEX('⚙️ Alert Data'!$A$2:$A$2001,SMALL(IF('⚙️ Alert Data'!$A$2:$A$2001&lt;&gt;"",ROW('⚙️ Alert Data'!$A$2:$A$2001)),180)-1),"")</f>
        <v/>
      </c>
      <c r="B183" s="81" t="str">
        <f t="array" aca="1" ref="B183" ca="1">IFERROR(INDEX('⚙️ Alert Data'!$B$2:$B$2001,SMALL(IF('⚙️ Alert Data'!$A$2:$A$2001&lt;&gt;"",ROW('⚙️ Alert Data'!$A$2:$A$2001)),180)-1),"")</f>
        <v/>
      </c>
      <c r="C183" s="81" t="str">
        <f t="array" aca="1" ref="C183" ca="1">IFERROR(INDEX('⚙️ Alert Data'!$C$2:$C$2001,SMALL(IF('⚙️ Alert Data'!$A$2:$A$2001&lt;&gt;"",ROW('⚙️ Alert Data'!$A$2:$A$2001)),180)-1),"")</f>
        <v/>
      </c>
      <c r="D183" s="80" t="str">
        <f t="array" aca="1" ref="D183" ca="1">IFERROR(INDEX('⚙️ Alert Data'!$D$2:$D$2001,SMALL(IF('⚙️ Alert Data'!$A$2:$A$2001&lt;&gt;"",ROW('⚙️ Alert Data'!$A$2:$A$2001)),180)-1),"")</f>
        <v/>
      </c>
      <c r="E183" s="81" t="str">
        <f t="array" aca="1" ref="E183" ca="1">IFERROR(INDEX('⚙️ Alert Data'!$E$2:$E$2001,SMALL(IF('⚙️ Alert Data'!$A$2:$A$2001&lt;&gt;"",ROW('⚙️ Alert Data'!$A$2:$A$2001)),180)-1),"")</f>
        <v/>
      </c>
      <c r="F183" s="81" t="str">
        <f t="array" aca="1" ref="F183" ca="1">IFERROR(INDEX('⚙️ Alert Data'!$F$2:$F$2001,SMALL(IF('⚙️ Alert Data'!$A$2:$A$2001&lt;&gt;"",ROW('⚙️ Alert Data'!$A$2:$A$2001)),180)-1),"")</f>
        <v/>
      </c>
      <c r="G183" s="80" t="str">
        <f t="array" aca="1" ref="G183" ca="1">IFERROR(INDEX('⚙️ Alert Data'!$G$2:$G$2001,SMALL(IF('⚙️ Alert Data'!$A$2:$A$2001&lt;&gt;"",ROW('⚙️ Alert Data'!$A$2:$A$2001)),180)-1),"")</f>
        <v/>
      </c>
      <c r="H183" s="81" t="str">
        <f t="array" aca="1" ref="H183" ca="1">IFERROR(INDEX('⚙️ Alert Data'!$H$2:$H$2001,SMALL(IF('⚙️ Alert Data'!$A$2:$A$2001&lt;&gt;"",ROW('⚙️ Alert Data'!$A$2:$A$2001)),180)-1),"")</f>
        <v/>
      </c>
      <c r="I183" s="80" t="str">
        <f t="array" aca="1" ref="I183" ca="1">IFERROR(INDEX('⚙️ Alert Data'!$I$2:$I$2001,SMALL(IF('⚙️ Alert Data'!$A$2:$A$2001&lt;&gt;"",ROW('⚙️ Alert Data'!$A$2:$A$2001)),180)-1),"")</f>
        <v/>
      </c>
      <c r="J183" s="80" t="str">
        <f t="array" aca="1" ref="J183" ca="1">IFERROR(INDEX('⚙️ Alert Data'!$J$2:$J$2001,SMALL(IF('⚙️ Alert Data'!$A$2:$A$2001&lt;&gt;"",ROW('⚙️ Alert Data'!$A$2:$A$2001)),180)-1),"")</f>
        <v/>
      </c>
      <c r="K183" s="80" t="str">
        <f t="array" aca="1" ref="K183" ca="1">IFERROR(INDEX('⚙️ Alert Data'!$K$2:$K$2001,SMALL(IF('⚙️ Alert Data'!$A$2:$A$2001&lt;&gt;"",ROW('⚙️ Alert Data'!$A$2:$A$2001)),180)-1),"")</f>
        <v/>
      </c>
      <c r="L183" s="81" t="str">
        <f t="array" aca="1" ref="L183" ca="1">IFERROR(INDEX('⚙️ Alert Data'!$L$2:$L$2001,SMALL(IF('⚙️ Alert Data'!$A$2:$A$2001&lt;&gt;"",ROW('⚙️ Alert Data'!$A$2:$A$2001)),180)-1),"")</f>
        <v/>
      </c>
      <c r="M183" s="80" t="str">
        <f t="array" aca="1" ref="M183" ca="1">IFERROR(INDEX('⚙️ Alert Data'!$M$2:$M$2001,SMALL(IF('⚙️ Alert Data'!$A$2:$A$2001&lt;&gt;"",ROW('⚙️ Alert Data'!$A$2:$A$2001)),180)-1),"")</f>
        <v/>
      </c>
    </row>
    <row r="184" spans="1:13" ht="15.75" customHeight="1" x14ac:dyDescent="0.2">
      <c r="A184" s="80" t="str">
        <f t="array" aca="1" ref="A184" ca="1">IFERROR(INDEX('⚙️ Alert Data'!$A$2:$A$2001,SMALL(IF('⚙️ Alert Data'!$A$2:$A$2001&lt;&gt;"",ROW('⚙️ Alert Data'!$A$2:$A$2001)),181)-1),"")</f>
        <v/>
      </c>
      <c r="B184" s="81" t="str">
        <f t="array" aca="1" ref="B184" ca="1">IFERROR(INDEX('⚙️ Alert Data'!$B$2:$B$2001,SMALL(IF('⚙️ Alert Data'!$A$2:$A$2001&lt;&gt;"",ROW('⚙️ Alert Data'!$A$2:$A$2001)),181)-1),"")</f>
        <v/>
      </c>
      <c r="C184" s="81" t="str">
        <f t="array" aca="1" ref="C184" ca="1">IFERROR(INDEX('⚙️ Alert Data'!$C$2:$C$2001,SMALL(IF('⚙️ Alert Data'!$A$2:$A$2001&lt;&gt;"",ROW('⚙️ Alert Data'!$A$2:$A$2001)),181)-1),"")</f>
        <v/>
      </c>
      <c r="D184" s="80" t="str">
        <f t="array" aca="1" ref="D184" ca="1">IFERROR(INDEX('⚙️ Alert Data'!$D$2:$D$2001,SMALL(IF('⚙️ Alert Data'!$A$2:$A$2001&lt;&gt;"",ROW('⚙️ Alert Data'!$A$2:$A$2001)),181)-1),"")</f>
        <v/>
      </c>
      <c r="E184" s="81" t="str">
        <f t="array" aca="1" ref="E184" ca="1">IFERROR(INDEX('⚙️ Alert Data'!$E$2:$E$2001,SMALL(IF('⚙️ Alert Data'!$A$2:$A$2001&lt;&gt;"",ROW('⚙️ Alert Data'!$A$2:$A$2001)),181)-1),"")</f>
        <v/>
      </c>
      <c r="F184" s="81" t="str">
        <f t="array" aca="1" ref="F184" ca="1">IFERROR(INDEX('⚙️ Alert Data'!$F$2:$F$2001,SMALL(IF('⚙️ Alert Data'!$A$2:$A$2001&lt;&gt;"",ROW('⚙️ Alert Data'!$A$2:$A$2001)),181)-1),"")</f>
        <v/>
      </c>
      <c r="G184" s="80" t="str">
        <f t="array" aca="1" ref="G184" ca="1">IFERROR(INDEX('⚙️ Alert Data'!$G$2:$G$2001,SMALL(IF('⚙️ Alert Data'!$A$2:$A$2001&lt;&gt;"",ROW('⚙️ Alert Data'!$A$2:$A$2001)),181)-1),"")</f>
        <v/>
      </c>
      <c r="H184" s="81" t="str">
        <f t="array" aca="1" ref="H184" ca="1">IFERROR(INDEX('⚙️ Alert Data'!$H$2:$H$2001,SMALL(IF('⚙️ Alert Data'!$A$2:$A$2001&lt;&gt;"",ROW('⚙️ Alert Data'!$A$2:$A$2001)),181)-1),"")</f>
        <v/>
      </c>
      <c r="I184" s="80" t="str">
        <f t="array" aca="1" ref="I184" ca="1">IFERROR(INDEX('⚙️ Alert Data'!$I$2:$I$2001,SMALL(IF('⚙️ Alert Data'!$A$2:$A$2001&lt;&gt;"",ROW('⚙️ Alert Data'!$A$2:$A$2001)),181)-1),"")</f>
        <v/>
      </c>
      <c r="J184" s="80" t="str">
        <f t="array" aca="1" ref="J184" ca="1">IFERROR(INDEX('⚙️ Alert Data'!$J$2:$J$2001,SMALL(IF('⚙️ Alert Data'!$A$2:$A$2001&lt;&gt;"",ROW('⚙️ Alert Data'!$A$2:$A$2001)),181)-1),"")</f>
        <v/>
      </c>
      <c r="K184" s="80" t="str">
        <f t="array" aca="1" ref="K184" ca="1">IFERROR(INDEX('⚙️ Alert Data'!$K$2:$K$2001,SMALL(IF('⚙️ Alert Data'!$A$2:$A$2001&lt;&gt;"",ROW('⚙️ Alert Data'!$A$2:$A$2001)),181)-1),"")</f>
        <v/>
      </c>
      <c r="L184" s="81" t="str">
        <f t="array" aca="1" ref="L184" ca="1">IFERROR(INDEX('⚙️ Alert Data'!$L$2:$L$2001,SMALL(IF('⚙️ Alert Data'!$A$2:$A$2001&lt;&gt;"",ROW('⚙️ Alert Data'!$A$2:$A$2001)),181)-1),"")</f>
        <v/>
      </c>
      <c r="M184" s="80" t="str">
        <f t="array" aca="1" ref="M184" ca="1">IFERROR(INDEX('⚙️ Alert Data'!$M$2:$M$2001,SMALL(IF('⚙️ Alert Data'!$A$2:$A$2001&lt;&gt;"",ROW('⚙️ Alert Data'!$A$2:$A$2001)),181)-1),"")</f>
        <v/>
      </c>
    </row>
    <row r="185" spans="1:13" ht="15.75" customHeight="1" x14ac:dyDescent="0.2">
      <c r="A185" s="80" t="str">
        <f t="array" aca="1" ref="A185" ca="1">IFERROR(INDEX('⚙️ Alert Data'!$A$2:$A$2001,SMALL(IF('⚙️ Alert Data'!$A$2:$A$2001&lt;&gt;"",ROW('⚙️ Alert Data'!$A$2:$A$2001)),182)-1),"")</f>
        <v/>
      </c>
      <c r="B185" s="81" t="str">
        <f t="array" aca="1" ref="B185" ca="1">IFERROR(INDEX('⚙️ Alert Data'!$B$2:$B$2001,SMALL(IF('⚙️ Alert Data'!$A$2:$A$2001&lt;&gt;"",ROW('⚙️ Alert Data'!$A$2:$A$2001)),182)-1),"")</f>
        <v/>
      </c>
      <c r="C185" s="81" t="str">
        <f t="array" aca="1" ref="C185" ca="1">IFERROR(INDEX('⚙️ Alert Data'!$C$2:$C$2001,SMALL(IF('⚙️ Alert Data'!$A$2:$A$2001&lt;&gt;"",ROW('⚙️ Alert Data'!$A$2:$A$2001)),182)-1),"")</f>
        <v/>
      </c>
      <c r="D185" s="80" t="str">
        <f t="array" aca="1" ref="D185" ca="1">IFERROR(INDEX('⚙️ Alert Data'!$D$2:$D$2001,SMALL(IF('⚙️ Alert Data'!$A$2:$A$2001&lt;&gt;"",ROW('⚙️ Alert Data'!$A$2:$A$2001)),182)-1),"")</f>
        <v/>
      </c>
      <c r="E185" s="81" t="str">
        <f t="array" aca="1" ref="E185" ca="1">IFERROR(INDEX('⚙️ Alert Data'!$E$2:$E$2001,SMALL(IF('⚙️ Alert Data'!$A$2:$A$2001&lt;&gt;"",ROW('⚙️ Alert Data'!$A$2:$A$2001)),182)-1),"")</f>
        <v/>
      </c>
      <c r="F185" s="81" t="str">
        <f t="array" aca="1" ref="F185" ca="1">IFERROR(INDEX('⚙️ Alert Data'!$F$2:$F$2001,SMALL(IF('⚙️ Alert Data'!$A$2:$A$2001&lt;&gt;"",ROW('⚙️ Alert Data'!$A$2:$A$2001)),182)-1),"")</f>
        <v/>
      </c>
      <c r="G185" s="80" t="str">
        <f t="array" aca="1" ref="G185" ca="1">IFERROR(INDEX('⚙️ Alert Data'!$G$2:$G$2001,SMALL(IF('⚙️ Alert Data'!$A$2:$A$2001&lt;&gt;"",ROW('⚙️ Alert Data'!$A$2:$A$2001)),182)-1),"")</f>
        <v/>
      </c>
      <c r="H185" s="81" t="str">
        <f t="array" aca="1" ref="H185" ca="1">IFERROR(INDEX('⚙️ Alert Data'!$H$2:$H$2001,SMALL(IF('⚙️ Alert Data'!$A$2:$A$2001&lt;&gt;"",ROW('⚙️ Alert Data'!$A$2:$A$2001)),182)-1),"")</f>
        <v/>
      </c>
      <c r="I185" s="80" t="str">
        <f t="array" aca="1" ref="I185" ca="1">IFERROR(INDEX('⚙️ Alert Data'!$I$2:$I$2001,SMALL(IF('⚙️ Alert Data'!$A$2:$A$2001&lt;&gt;"",ROW('⚙️ Alert Data'!$A$2:$A$2001)),182)-1),"")</f>
        <v/>
      </c>
      <c r="J185" s="80" t="str">
        <f t="array" aca="1" ref="J185" ca="1">IFERROR(INDEX('⚙️ Alert Data'!$J$2:$J$2001,SMALL(IF('⚙️ Alert Data'!$A$2:$A$2001&lt;&gt;"",ROW('⚙️ Alert Data'!$A$2:$A$2001)),182)-1),"")</f>
        <v/>
      </c>
      <c r="K185" s="80" t="str">
        <f t="array" aca="1" ref="K185" ca="1">IFERROR(INDEX('⚙️ Alert Data'!$K$2:$K$2001,SMALL(IF('⚙️ Alert Data'!$A$2:$A$2001&lt;&gt;"",ROW('⚙️ Alert Data'!$A$2:$A$2001)),182)-1),"")</f>
        <v/>
      </c>
      <c r="L185" s="81" t="str">
        <f t="array" aca="1" ref="L185" ca="1">IFERROR(INDEX('⚙️ Alert Data'!$L$2:$L$2001,SMALL(IF('⚙️ Alert Data'!$A$2:$A$2001&lt;&gt;"",ROW('⚙️ Alert Data'!$A$2:$A$2001)),182)-1),"")</f>
        <v/>
      </c>
      <c r="M185" s="80" t="str">
        <f t="array" aca="1" ref="M185" ca="1">IFERROR(INDEX('⚙️ Alert Data'!$M$2:$M$2001,SMALL(IF('⚙️ Alert Data'!$A$2:$A$2001&lt;&gt;"",ROW('⚙️ Alert Data'!$A$2:$A$2001)),182)-1),"")</f>
        <v/>
      </c>
    </row>
    <row r="186" spans="1:13" ht="15.75" customHeight="1" x14ac:dyDescent="0.2">
      <c r="A186" s="80" t="str">
        <f t="array" aca="1" ref="A186" ca="1">IFERROR(INDEX('⚙️ Alert Data'!$A$2:$A$2001,SMALL(IF('⚙️ Alert Data'!$A$2:$A$2001&lt;&gt;"",ROW('⚙️ Alert Data'!$A$2:$A$2001)),183)-1),"")</f>
        <v/>
      </c>
      <c r="B186" s="81" t="str">
        <f t="array" aca="1" ref="B186" ca="1">IFERROR(INDEX('⚙️ Alert Data'!$B$2:$B$2001,SMALL(IF('⚙️ Alert Data'!$A$2:$A$2001&lt;&gt;"",ROW('⚙️ Alert Data'!$A$2:$A$2001)),183)-1),"")</f>
        <v/>
      </c>
      <c r="C186" s="81" t="str">
        <f t="array" aca="1" ref="C186" ca="1">IFERROR(INDEX('⚙️ Alert Data'!$C$2:$C$2001,SMALL(IF('⚙️ Alert Data'!$A$2:$A$2001&lt;&gt;"",ROW('⚙️ Alert Data'!$A$2:$A$2001)),183)-1),"")</f>
        <v/>
      </c>
      <c r="D186" s="80" t="str">
        <f t="array" aca="1" ref="D186" ca="1">IFERROR(INDEX('⚙️ Alert Data'!$D$2:$D$2001,SMALL(IF('⚙️ Alert Data'!$A$2:$A$2001&lt;&gt;"",ROW('⚙️ Alert Data'!$A$2:$A$2001)),183)-1),"")</f>
        <v/>
      </c>
      <c r="E186" s="81" t="str">
        <f t="array" aca="1" ref="E186" ca="1">IFERROR(INDEX('⚙️ Alert Data'!$E$2:$E$2001,SMALL(IF('⚙️ Alert Data'!$A$2:$A$2001&lt;&gt;"",ROW('⚙️ Alert Data'!$A$2:$A$2001)),183)-1),"")</f>
        <v/>
      </c>
      <c r="F186" s="81" t="str">
        <f t="array" aca="1" ref="F186" ca="1">IFERROR(INDEX('⚙️ Alert Data'!$F$2:$F$2001,SMALL(IF('⚙️ Alert Data'!$A$2:$A$2001&lt;&gt;"",ROW('⚙️ Alert Data'!$A$2:$A$2001)),183)-1),"")</f>
        <v/>
      </c>
      <c r="G186" s="80" t="str">
        <f t="array" aca="1" ref="G186" ca="1">IFERROR(INDEX('⚙️ Alert Data'!$G$2:$G$2001,SMALL(IF('⚙️ Alert Data'!$A$2:$A$2001&lt;&gt;"",ROW('⚙️ Alert Data'!$A$2:$A$2001)),183)-1),"")</f>
        <v/>
      </c>
      <c r="H186" s="81" t="str">
        <f t="array" aca="1" ref="H186" ca="1">IFERROR(INDEX('⚙️ Alert Data'!$H$2:$H$2001,SMALL(IF('⚙️ Alert Data'!$A$2:$A$2001&lt;&gt;"",ROW('⚙️ Alert Data'!$A$2:$A$2001)),183)-1),"")</f>
        <v/>
      </c>
      <c r="I186" s="80" t="str">
        <f t="array" aca="1" ref="I186" ca="1">IFERROR(INDEX('⚙️ Alert Data'!$I$2:$I$2001,SMALL(IF('⚙️ Alert Data'!$A$2:$A$2001&lt;&gt;"",ROW('⚙️ Alert Data'!$A$2:$A$2001)),183)-1),"")</f>
        <v/>
      </c>
      <c r="J186" s="80" t="str">
        <f t="array" aca="1" ref="J186" ca="1">IFERROR(INDEX('⚙️ Alert Data'!$J$2:$J$2001,SMALL(IF('⚙️ Alert Data'!$A$2:$A$2001&lt;&gt;"",ROW('⚙️ Alert Data'!$A$2:$A$2001)),183)-1),"")</f>
        <v/>
      </c>
      <c r="K186" s="80" t="str">
        <f t="array" aca="1" ref="K186" ca="1">IFERROR(INDEX('⚙️ Alert Data'!$K$2:$K$2001,SMALL(IF('⚙️ Alert Data'!$A$2:$A$2001&lt;&gt;"",ROW('⚙️ Alert Data'!$A$2:$A$2001)),183)-1),"")</f>
        <v/>
      </c>
      <c r="L186" s="81" t="str">
        <f t="array" aca="1" ref="L186" ca="1">IFERROR(INDEX('⚙️ Alert Data'!$L$2:$L$2001,SMALL(IF('⚙️ Alert Data'!$A$2:$A$2001&lt;&gt;"",ROW('⚙️ Alert Data'!$A$2:$A$2001)),183)-1),"")</f>
        <v/>
      </c>
      <c r="M186" s="80" t="str">
        <f t="array" aca="1" ref="M186" ca="1">IFERROR(INDEX('⚙️ Alert Data'!$M$2:$M$2001,SMALL(IF('⚙️ Alert Data'!$A$2:$A$2001&lt;&gt;"",ROW('⚙️ Alert Data'!$A$2:$A$2001)),183)-1),"")</f>
        <v/>
      </c>
    </row>
    <row r="187" spans="1:13" ht="15.75" customHeight="1" x14ac:dyDescent="0.2">
      <c r="A187" s="80" t="str">
        <f t="array" aca="1" ref="A187" ca="1">IFERROR(INDEX('⚙️ Alert Data'!$A$2:$A$2001,SMALL(IF('⚙️ Alert Data'!$A$2:$A$2001&lt;&gt;"",ROW('⚙️ Alert Data'!$A$2:$A$2001)),184)-1),"")</f>
        <v/>
      </c>
      <c r="B187" s="81" t="str">
        <f t="array" aca="1" ref="B187" ca="1">IFERROR(INDEX('⚙️ Alert Data'!$B$2:$B$2001,SMALL(IF('⚙️ Alert Data'!$A$2:$A$2001&lt;&gt;"",ROW('⚙️ Alert Data'!$A$2:$A$2001)),184)-1),"")</f>
        <v/>
      </c>
      <c r="C187" s="81" t="str">
        <f t="array" aca="1" ref="C187" ca="1">IFERROR(INDEX('⚙️ Alert Data'!$C$2:$C$2001,SMALL(IF('⚙️ Alert Data'!$A$2:$A$2001&lt;&gt;"",ROW('⚙️ Alert Data'!$A$2:$A$2001)),184)-1),"")</f>
        <v/>
      </c>
      <c r="D187" s="80" t="str">
        <f t="array" aca="1" ref="D187" ca="1">IFERROR(INDEX('⚙️ Alert Data'!$D$2:$D$2001,SMALL(IF('⚙️ Alert Data'!$A$2:$A$2001&lt;&gt;"",ROW('⚙️ Alert Data'!$A$2:$A$2001)),184)-1),"")</f>
        <v/>
      </c>
      <c r="E187" s="81" t="str">
        <f t="array" aca="1" ref="E187" ca="1">IFERROR(INDEX('⚙️ Alert Data'!$E$2:$E$2001,SMALL(IF('⚙️ Alert Data'!$A$2:$A$2001&lt;&gt;"",ROW('⚙️ Alert Data'!$A$2:$A$2001)),184)-1),"")</f>
        <v/>
      </c>
      <c r="F187" s="81" t="str">
        <f t="array" aca="1" ref="F187" ca="1">IFERROR(INDEX('⚙️ Alert Data'!$F$2:$F$2001,SMALL(IF('⚙️ Alert Data'!$A$2:$A$2001&lt;&gt;"",ROW('⚙️ Alert Data'!$A$2:$A$2001)),184)-1),"")</f>
        <v/>
      </c>
      <c r="G187" s="80" t="str">
        <f t="array" aca="1" ref="G187" ca="1">IFERROR(INDEX('⚙️ Alert Data'!$G$2:$G$2001,SMALL(IF('⚙️ Alert Data'!$A$2:$A$2001&lt;&gt;"",ROW('⚙️ Alert Data'!$A$2:$A$2001)),184)-1),"")</f>
        <v/>
      </c>
      <c r="H187" s="81" t="str">
        <f t="array" aca="1" ref="H187" ca="1">IFERROR(INDEX('⚙️ Alert Data'!$H$2:$H$2001,SMALL(IF('⚙️ Alert Data'!$A$2:$A$2001&lt;&gt;"",ROW('⚙️ Alert Data'!$A$2:$A$2001)),184)-1),"")</f>
        <v/>
      </c>
      <c r="I187" s="80" t="str">
        <f t="array" aca="1" ref="I187" ca="1">IFERROR(INDEX('⚙️ Alert Data'!$I$2:$I$2001,SMALL(IF('⚙️ Alert Data'!$A$2:$A$2001&lt;&gt;"",ROW('⚙️ Alert Data'!$A$2:$A$2001)),184)-1),"")</f>
        <v/>
      </c>
      <c r="J187" s="80" t="str">
        <f t="array" aca="1" ref="J187" ca="1">IFERROR(INDEX('⚙️ Alert Data'!$J$2:$J$2001,SMALL(IF('⚙️ Alert Data'!$A$2:$A$2001&lt;&gt;"",ROW('⚙️ Alert Data'!$A$2:$A$2001)),184)-1),"")</f>
        <v/>
      </c>
      <c r="K187" s="80" t="str">
        <f t="array" aca="1" ref="K187" ca="1">IFERROR(INDEX('⚙️ Alert Data'!$K$2:$K$2001,SMALL(IF('⚙️ Alert Data'!$A$2:$A$2001&lt;&gt;"",ROW('⚙️ Alert Data'!$A$2:$A$2001)),184)-1),"")</f>
        <v/>
      </c>
      <c r="L187" s="81" t="str">
        <f t="array" aca="1" ref="L187" ca="1">IFERROR(INDEX('⚙️ Alert Data'!$L$2:$L$2001,SMALL(IF('⚙️ Alert Data'!$A$2:$A$2001&lt;&gt;"",ROW('⚙️ Alert Data'!$A$2:$A$2001)),184)-1),"")</f>
        <v/>
      </c>
      <c r="M187" s="80" t="str">
        <f t="array" aca="1" ref="M187" ca="1">IFERROR(INDEX('⚙️ Alert Data'!$M$2:$M$2001,SMALL(IF('⚙️ Alert Data'!$A$2:$A$2001&lt;&gt;"",ROW('⚙️ Alert Data'!$A$2:$A$2001)),184)-1),"")</f>
        <v/>
      </c>
    </row>
    <row r="188" spans="1:13" ht="15.75" customHeight="1" x14ac:dyDescent="0.2">
      <c r="A188" s="80" t="str">
        <f t="array" aca="1" ref="A188" ca="1">IFERROR(INDEX('⚙️ Alert Data'!$A$2:$A$2001,SMALL(IF('⚙️ Alert Data'!$A$2:$A$2001&lt;&gt;"",ROW('⚙️ Alert Data'!$A$2:$A$2001)),185)-1),"")</f>
        <v/>
      </c>
      <c r="B188" s="81" t="str">
        <f t="array" aca="1" ref="B188" ca="1">IFERROR(INDEX('⚙️ Alert Data'!$B$2:$B$2001,SMALL(IF('⚙️ Alert Data'!$A$2:$A$2001&lt;&gt;"",ROW('⚙️ Alert Data'!$A$2:$A$2001)),185)-1),"")</f>
        <v/>
      </c>
      <c r="C188" s="81" t="str">
        <f t="array" aca="1" ref="C188" ca="1">IFERROR(INDEX('⚙️ Alert Data'!$C$2:$C$2001,SMALL(IF('⚙️ Alert Data'!$A$2:$A$2001&lt;&gt;"",ROW('⚙️ Alert Data'!$A$2:$A$2001)),185)-1),"")</f>
        <v/>
      </c>
      <c r="D188" s="80" t="str">
        <f t="array" aca="1" ref="D188" ca="1">IFERROR(INDEX('⚙️ Alert Data'!$D$2:$D$2001,SMALL(IF('⚙️ Alert Data'!$A$2:$A$2001&lt;&gt;"",ROW('⚙️ Alert Data'!$A$2:$A$2001)),185)-1),"")</f>
        <v/>
      </c>
      <c r="E188" s="81" t="str">
        <f t="array" aca="1" ref="E188" ca="1">IFERROR(INDEX('⚙️ Alert Data'!$E$2:$E$2001,SMALL(IF('⚙️ Alert Data'!$A$2:$A$2001&lt;&gt;"",ROW('⚙️ Alert Data'!$A$2:$A$2001)),185)-1),"")</f>
        <v/>
      </c>
      <c r="F188" s="81" t="str">
        <f t="array" aca="1" ref="F188" ca="1">IFERROR(INDEX('⚙️ Alert Data'!$F$2:$F$2001,SMALL(IF('⚙️ Alert Data'!$A$2:$A$2001&lt;&gt;"",ROW('⚙️ Alert Data'!$A$2:$A$2001)),185)-1),"")</f>
        <v/>
      </c>
      <c r="G188" s="80" t="str">
        <f t="array" aca="1" ref="G188" ca="1">IFERROR(INDEX('⚙️ Alert Data'!$G$2:$G$2001,SMALL(IF('⚙️ Alert Data'!$A$2:$A$2001&lt;&gt;"",ROW('⚙️ Alert Data'!$A$2:$A$2001)),185)-1),"")</f>
        <v/>
      </c>
      <c r="H188" s="81" t="str">
        <f t="array" aca="1" ref="H188" ca="1">IFERROR(INDEX('⚙️ Alert Data'!$H$2:$H$2001,SMALL(IF('⚙️ Alert Data'!$A$2:$A$2001&lt;&gt;"",ROW('⚙️ Alert Data'!$A$2:$A$2001)),185)-1),"")</f>
        <v/>
      </c>
      <c r="I188" s="80" t="str">
        <f t="array" aca="1" ref="I188" ca="1">IFERROR(INDEX('⚙️ Alert Data'!$I$2:$I$2001,SMALL(IF('⚙️ Alert Data'!$A$2:$A$2001&lt;&gt;"",ROW('⚙️ Alert Data'!$A$2:$A$2001)),185)-1),"")</f>
        <v/>
      </c>
      <c r="J188" s="80" t="str">
        <f t="array" aca="1" ref="J188" ca="1">IFERROR(INDEX('⚙️ Alert Data'!$J$2:$J$2001,SMALL(IF('⚙️ Alert Data'!$A$2:$A$2001&lt;&gt;"",ROW('⚙️ Alert Data'!$A$2:$A$2001)),185)-1),"")</f>
        <v/>
      </c>
      <c r="K188" s="80" t="str">
        <f t="array" aca="1" ref="K188" ca="1">IFERROR(INDEX('⚙️ Alert Data'!$K$2:$K$2001,SMALL(IF('⚙️ Alert Data'!$A$2:$A$2001&lt;&gt;"",ROW('⚙️ Alert Data'!$A$2:$A$2001)),185)-1),"")</f>
        <v/>
      </c>
      <c r="L188" s="81" t="str">
        <f t="array" aca="1" ref="L188" ca="1">IFERROR(INDEX('⚙️ Alert Data'!$L$2:$L$2001,SMALL(IF('⚙️ Alert Data'!$A$2:$A$2001&lt;&gt;"",ROW('⚙️ Alert Data'!$A$2:$A$2001)),185)-1),"")</f>
        <v/>
      </c>
      <c r="M188" s="80" t="str">
        <f t="array" aca="1" ref="M188" ca="1">IFERROR(INDEX('⚙️ Alert Data'!$M$2:$M$2001,SMALL(IF('⚙️ Alert Data'!$A$2:$A$2001&lt;&gt;"",ROW('⚙️ Alert Data'!$A$2:$A$2001)),185)-1),"")</f>
        <v/>
      </c>
    </row>
    <row r="189" spans="1:13" ht="15.75" customHeight="1" x14ac:dyDescent="0.2">
      <c r="A189" s="80" t="str">
        <f t="array" aca="1" ref="A189" ca="1">IFERROR(INDEX('⚙️ Alert Data'!$A$2:$A$2001,SMALL(IF('⚙️ Alert Data'!$A$2:$A$2001&lt;&gt;"",ROW('⚙️ Alert Data'!$A$2:$A$2001)),186)-1),"")</f>
        <v/>
      </c>
      <c r="B189" s="81" t="str">
        <f t="array" aca="1" ref="B189" ca="1">IFERROR(INDEX('⚙️ Alert Data'!$B$2:$B$2001,SMALL(IF('⚙️ Alert Data'!$A$2:$A$2001&lt;&gt;"",ROW('⚙️ Alert Data'!$A$2:$A$2001)),186)-1),"")</f>
        <v/>
      </c>
      <c r="C189" s="81" t="str">
        <f t="array" aca="1" ref="C189" ca="1">IFERROR(INDEX('⚙️ Alert Data'!$C$2:$C$2001,SMALL(IF('⚙️ Alert Data'!$A$2:$A$2001&lt;&gt;"",ROW('⚙️ Alert Data'!$A$2:$A$2001)),186)-1),"")</f>
        <v/>
      </c>
      <c r="D189" s="80" t="str">
        <f t="array" aca="1" ref="D189" ca="1">IFERROR(INDEX('⚙️ Alert Data'!$D$2:$D$2001,SMALL(IF('⚙️ Alert Data'!$A$2:$A$2001&lt;&gt;"",ROW('⚙️ Alert Data'!$A$2:$A$2001)),186)-1),"")</f>
        <v/>
      </c>
      <c r="E189" s="81" t="str">
        <f t="array" aca="1" ref="E189" ca="1">IFERROR(INDEX('⚙️ Alert Data'!$E$2:$E$2001,SMALL(IF('⚙️ Alert Data'!$A$2:$A$2001&lt;&gt;"",ROW('⚙️ Alert Data'!$A$2:$A$2001)),186)-1),"")</f>
        <v/>
      </c>
      <c r="F189" s="81" t="str">
        <f t="array" aca="1" ref="F189" ca="1">IFERROR(INDEX('⚙️ Alert Data'!$F$2:$F$2001,SMALL(IF('⚙️ Alert Data'!$A$2:$A$2001&lt;&gt;"",ROW('⚙️ Alert Data'!$A$2:$A$2001)),186)-1),"")</f>
        <v/>
      </c>
      <c r="G189" s="80" t="str">
        <f t="array" aca="1" ref="G189" ca="1">IFERROR(INDEX('⚙️ Alert Data'!$G$2:$G$2001,SMALL(IF('⚙️ Alert Data'!$A$2:$A$2001&lt;&gt;"",ROW('⚙️ Alert Data'!$A$2:$A$2001)),186)-1),"")</f>
        <v/>
      </c>
      <c r="H189" s="81" t="str">
        <f t="array" aca="1" ref="H189" ca="1">IFERROR(INDEX('⚙️ Alert Data'!$H$2:$H$2001,SMALL(IF('⚙️ Alert Data'!$A$2:$A$2001&lt;&gt;"",ROW('⚙️ Alert Data'!$A$2:$A$2001)),186)-1),"")</f>
        <v/>
      </c>
      <c r="I189" s="80" t="str">
        <f t="array" aca="1" ref="I189" ca="1">IFERROR(INDEX('⚙️ Alert Data'!$I$2:$I$2001,SMALL(IF('⚙️ Alert Data'!$A$2:$A$2001&lt;&gt;"",ROW('⚙️ Alert Data'!$A$2:$A$2001)),186)-1),"")</f>
        <v/>
      </c>
      <c r="J189" s="80" t="str">
        <f t="array" aca="1" ref="J189" ca="1">IFERROR(INDEX('⚙️ Alert Data'!$J$2:$J$2001,SMALL(IF('⚙️ Alert Data'!$A$2:$A$2001&lt;&gt;"",ROW('⚙️ Alert Data'!$A$2:$A$2001)),186)-1),"")</f>
        <v/>
      </c>
      <c r="K189" s="80" t="str">
        <f t="array" aca="1" ref="K189" ca="1">IFERROR(INDEX('⚙️ Alert Data'!$K$2:$K$2001,SMALL(IF('⚙️ Alert Data'!$A$2:$A$2001&lt;&gt;"",ROW('⚙️ Alert Data'!$A$2:$A$2001)),186)-1),"")</f>
        <v/>
      </c>
      <c r="L189" s="81" t="str">
        <f t="array" aca="1" ref="L189" ca="1">IFERROR(INDEX('⚙️ Alert Data'!$L$2:$L$2001,SMALL(IF('⚙️ Alert Data'!$A$2:$A$2001&lt;&gt;"",ROW('⚙️ Alert Data'!$A$2:$A$2001)),186)-1),"")</f>
        <v/>
      </c>
      <c r="M189" s="80" t="str">
        <f t="array" aca="1" ref="M189" ca="1">IFERROR(INDEX('⚙️ Alert Data'!$M$2:$M$2001,SMALL(IF('⚙️ Alert Data'!$A$2:$A$2001&lt;&gt;"",ROW('⚙️ Alert Data'!$A$2:$A$2001)),186)-1),"")</f>
        <v/>
      </c>
    </row>
    <row r="190" spans="1:13" ht="15.75" customHeight="1" x14ac:dyDescent="0.2">
      <c r="A190" s="80" t="str">
        <f t="array" aca="1" ref="A190" ca="1">IFERROR(INDEX('⚙️ Alert Data'!$A$2:$A$2001,SMALL(IF('⚙️ Alert Data'!$A$2:$A$2001&lt;&gt;"",ROW('⚙️ Alert Data'!$A$2:$A$2001)),187)-1),"")</f>
        <v/>
      </c>
      <c r="B190" s="81" t="str">
        <f t="array" aca="1" ref="B190" ca="1">IFERROR(INDEX('⚙️ Alert Data'!$B$2:$B$2001,SMALL(IF('⚙️ Alert Data'!$A$2:$A$2001&lt;&gt;"",ROW('⚙️ Alert Data'!$A$2:$A$2001)),187)-1),"")</f>
        <v/>
      </c>
      <c r="C190" s="81" t="str">
        <f t="array" aca="1" ref="C190" ca="1">IFERROR(INDEX('⚙️ Alert Data'!$C$2:$C$2001,SMALL(IF('⚙️ Alert Data'!$A$2:$A$2001&lt;&gt;"",ROW('⚙️ Alert Data'!$A$2:$A$2001)),187)-1),"")</f>
        <v/>
      </c>
      <c r="D190" s="80" t="str">
        <f t="array" aca="1" ref="D190" ca="1">IFERROR(INDEX('⚙️ Alert Data'!$D$2:$D$2001,SMALL(IF('⚙️ Alert Data'!$A$2:$A$2001&lt;&gt;"",ROW('⚙️ Alert Data'!$A$2:$A$2001)),187)-1),"")</f>
        <v/>
      </c>
      <c r="E190" s="81" t="str">
        <f t="array" aca="1" ref="E190" ca="1">IFERROR(INDEX('⚙️ Alert Data'!$E$2:$E$2001,SMALL(IF('⚙️ Alert Data'!$A$2:$A$2001&lt;&gt;"",ROW('⚙️ Alert Data'!$A$2:$A$2001)),187)-1),"")</f>
        <v/>
      </c>
      <c r="F190" s="81" t="str">
        <f t="array" aca="1" ref="F190" ca="1">IFERROR(INDEX('⚙️ Alert Data'!$F$2:$F$2001,SMALL(IF('⚙️ Alert Data'!$A$2:$A$2001&lt;&gt;"",ROW('⚙️ Alert Data'!$A$2:$A$2001)),187)-1),"")</f>
        <v/>
      </c>
      <c r="G190" s="80" t="str">
        <f t="array" aca="1" ref="G190" ca="1">IFERROR(INDEX('⚙️ Alert Data'!$G$2:$G$2001,SMALL(IF('⚙️ Alert Data'!$A$2:$A$2001&lt;&gt;"",ROW('⚙️ Alert Data'!$A$2:$A$2001)),187)-1),"")</f>
        <v/>
      </c>
      <c r="H190" s="81" t="str">
        <f t="array" aca="1" ref="H190" ca="1">IFERROR(INDEX('⚙️ Alert Data'!$H$2:$H$2001,SMALL(IF('⚙️ Alert Data'!$A$2:$A$2001&lt;&gt;"",ROW('⚙️ Alert Data'!$A$2:$A$2001)),187)-1),"")</f>
        <v/>
      </c>
      <c r="I190" s="80" t="str">
        <f t="array" aca="1" ref="I190" ca="1">IFERROR(INDEX('⚙️ Alert Data'!$I$2:$I$2001,SMALL(IF('⚙️ Alert Data'!$A$2:$A$2001&lt;&gt;"",ROW('⚙️ Alert Data'!$A$2:$A$2001)),187)-1),"")</f>
        <v/>
      </c>
      <c r="J190" s="80" t="str">
        <f t="array" aca="1" ref="J190" ca="1">IFERROR(INDEX('⚙️ Alert Data'!$J$2:$J$2001,SMALL(IF('⚙️ Alert Data'!$A$2:$A$2001&lt;&gt;"",ROW('⚙️ Alert Data'!$A$2:$A$2001)),187)-1),"")</f>
        <v/>
      </c>
      <c r="K190" s="80" t="str">
        <f t="array" aca="1" ref="K190" ca="1">IFERROR(INDEX('⚙️ Alert Data'!$K$2:$K$2001,SMALL(IF('⚙️ Alert Data'!$A$2:$A$2001&lt;&gt;"",ROW('⚙️ Alert Data'!$A$2:$A$2001)),187)-1),"")</f>
        <v/>
      </c>
      <c r="L190" s="81" t="str">
        <f t="array" aca="1" ref="L190" ca="1">IFERROR(INDEX('⚙️ Alert Data'!$L$2:$L$2001,SMALL(IF('⚙️ Alert Data'!$A$2:$A$2001&lt;&gt;"",ROW('⚙️ Alert Data'!$A$2:$A$2001)),187)-1),"")</f>
        <v/>
      </c>
      <c r="M190" s="80" t="str">
        <f t="array" aca="1" ref="M190" ca="1">IFERROR(INDEX('⚙️ Alert Data'!$M$2:$M$2001,SMALL(IF('⚙️ Alert Data'!$A$2:$A$2001&lt;&gt;"",ROW('⚙️ Alert Data'!$A$2:$A$2001)),187)-1),"")</f>
        <v/>
      </c>
    </row>
    <row r="191" spans="1:13" ht="15.75" customHeight="1" x14ac:dyDescent="0.2">
      <c r="A191" s="80" t="str">
        <f t="array" aca="1" ref="A191" ca="1">IFERROR(INDEX('⚙️ Alert Data'!$A$2:$A$2001,SMALL(IF('⚙️ Alert Data'!$A$2:$A$2001&lt;&gt;"",ROW('⚙️ Alert Data'!$A$2:$A$2001)),188)-1),"")</f>
        <v/>
      </c>
      <c r="B191" s="81" t="str">
        <f t="array" aca="1" ref="B191" ca="1">IFERROR(INDEX('⚙️ Alert Data'!$B$2:$B$2001,SMALL(IF('⚙️ Alert Data'!$A$2:$A$2001&lt;&gt;"",ROW('⚙️ Alert Data'!$A$2:$A$2001)),188)-1),"")</f>
        <v/>
      </c>
      <c r="C191" s="81" t="str">
        <f t="array" aca="1" ref="C191" ca="1">IFERROR(INDEX('⚙️ Alert Data'!$C$2:$C$2001,SMALL(IF('⚙️ Alert Data'!$A$2:$A$2001&lt;&gt;"",ROW('⚙️ Alert Data'!$A$2:$A$2001)),188)-1),"")</f>
        <v/>
      </c>
      <c r="D191" s="80" t="str">
        <f t="array" aca="1" ref="D191" ca="1">IFERROR(INDEX('⚙️ Alert Data'!$D$2:$D$2001,SMALL(IF('⚙️ Alert Data'!$A$2:$A$2001&lt;&gt;"",ROW('⚙️ Alert Data'!$A$2:$A$2001)),188)-1),"")</f>
        <v/>
      </c>
      <c r="E191" s="81" t="str">
        <f t="array" aca="1" ref="E191" ca="1">IFERROR(INDEX('⚙️ Alert Data'!$E$2:$E$2001,SMALL(IF('⚙️ Alert Data'!$A$2:$A$2001&lt;&gt;"",ROW('⚙️ Alert Data'!$A$2:$A$2001)),188)-1),"")</f>
        <v/>
      </c>
      <c r="F191" s="81" t="str">
        <f t="array" aca="1" ref="F191" ca="1">IFERROR(INDEX('⚙️ Alert Data'!$F$2:$F$2001,SMALL(IF('⚙️ Alert Data'!$A$2:$A$2001&lt;&gt;"",ROW('⚙️ Alert Data'!$A$2:$A$2001)),188)-1),"")</f>
        <v/>
      </c>
      <c r="G191" s="80" t="str">
        <f t="array" aca="1" ref="G191" ca="1">IFERROR(INDEX('⚙️ Alert Data'!$G$2:$G$2001,SMALL(IF('⚙️ Alert Data'!$A$2:$A$2001&lt;&gt;"",ROW('⚙️ Alert Data'!$A$2:$A$2001)),188)-1),"")</f>
        <v/>
      </c>
      <c r="H191" s="81" t="str">
        <f t="array" aca="1" ref="H191" ca="1">IFERROR(INDEX('⚙️ Alert Data'!$H$2:$H$2001,SMALL(IF('⚙️ Alert Data'!$A$2:$A$2001&lt;&gt;"",ROW('⚙️ Alert Data'!$A$2:$A$2001)),188)-1),"")</f>
        <v/>
      </c>
      <c r="I191" s="80" t="str">
        <f t="array" aca="1" ref="I191" ca="1">IFERROR(INDEX('⚙️ Alert Data'!$I$2:$I$2001,SMALL(IF('⚙️ Alert Data'!$A$2:$A$2001&lt;&gt;"",ROW('⚙️ Alert Data'!$A$2:$A$2001)),188)-1),"")</f>
        <v/>
      </c>
      <c r="J191" s="80" t="str">
        <f t="array" aca="1" ref="J191" ca="1">IFERROR(INDEX('⚙️ Alert Data'!$J$2:$J$2001,SMALL(IF('⚙️ Alert Data'!$A$2:$A$2001&lt;&gt;"",ROW('⚙️ Alert Data'!$A$2:$A$2001)),188)-1),"")</f>
        <v/>
      </c>
      <c r="K191" s="80" t="str">
        <f t="array" aca="1" ref="K191" ca="1">IFERROR(INDEX('⚙️ Alert Data'!$K$2:$K$2001,SMALL(IF('⚙️ Alert Data'!$A$2:$A$2001&lt;&gt;"",ROW('⚙️ Alert Data'!$A$2:$A$2001)),188)-1),"")</f>
        <v/>
      </c>
      <c r="L191" s="81" t="str">
        <f t="array" aca="1" ref="L191" ca="1">IFERROR(INDEX('⚙️ Alert Data'!$L$2:$L$2001,SMALL(IF('⚙️ Alert Data'!$A$2:$A$2001&lt;&gt;"",ROW('⚙️ Alert Data'!$A$2:$A$2001)),188)-1),"")</f>
        <v/>
      </c>
      <c r="M191" s="80" t="str">
        <f t="array" aca="1" ref="M191" ca="1">IFERROR(INDEX('⚙️ Alert Data'!$M$2:$M$2001,SMALL(IF('⚙️ Alert Data'!$A$2:$A$2001&lt;&gt;"",ROW('⚙️ Alert Data'!$A$2:$A$2001)),188)-1),"")</f>
        <v/>
      </c>
    </row>
    <row r="192" spans="1:13" ht="15.75" customHeight="1" x14ac:dyDescent="0.2">
      <c r="A192" s="80" t="str">
        <f t="array" aca="1" ref="A192" ca="1">IFERROR(INDEX('⚙️ Alert Data'!$A$2:$A$2001,SMALL(IF('⚙️ Alert Data'!$A$2:$A$2001&lt;&gt;"",ROW('⚙️ Alert Data'!$A$2:$A$2001)),189)-1),"")</f>
        <v/>
      </c>
      <c r="B192" s="81" t="str">
        <f t="array" aca="1" ref="B192" ca="1">IFERROR(INDEX('⚙️ Alert Data'!$B$2:$B$2001,SMALL(IF('⚙️ Alert Data'!$A$2:$A$2001&lt;&gt;"",ROW('⚙️ Alert Data'!$A$2:$A$2001)),189)-1),"")</f>
        <v/>
      </c>
      <c r="C192" s="81" t="str">
        <f t="array" aca="1" ref="C192" ca="1">IFERROR(INDEX('⚙️ Alert Data'!$C$2:$C$2001,SMALL(IF('⚙️ Alert Data'!$A$2:$A$2001&lt;&gt;"",ROW('⚙️ Alert Data'!$A$2:$A$2001)),189)-1),"")</f>
        <v/>
      </c>
      <c r="D192" s="80" t="str">
        <f t="array" aca="1" ref="D192" ca="1">IFERROR(INDEX('⚙️ Alert Data'!$D$2:$D$2001,SMALL(IF('⚙️ Alert Data'!$A$2:$A$2001&lt;&gt;"",ROW('⚙️ Alert Data'!$A$2:$A$2001)),189)-1),"")</f>
        <v/>
      </c>
      <c r="E192" s="81" t="str">
        <f t="array" aca="1" ref="E192" ca="1">IFERROR(INDEX('⚙️ Alert Data'!$E$2:$E$2001,SMALL(IF('⚙️ Alert Data'!$A$2:$A$2001&lt;&gt;"",ROW('⚙️ Alert Data'!$A$2:$A$2001)),189)-1),"")</f>
        <v/>
      </c>
      <c r="F192" s="81" t="str">
        <f t="array" aca="1" ref="F192" ca="1">IFERROR(INDEX('⚙️ Alert Data'!$F$2:$F$2001,SMALL(IF('⚙️ Alert Data'!$A$2:$A$2001&lt;&gt;"",ROW('⚙️ Alert Data'!$A$2:$A$2001)),189)-1),"")</f>
        <v/>
      </c>
      <c r="G192" s="80" t="str">
        <f t="array" aca="1" ref="G192" ca="1">IFERROR(INDEX('⚙️ Alert Data'!$G$2:$G$2001,SMALL(IF('⚙️ Alert Data'!$A$2:$A$2001&lt;&gt;"",ROW('⚙️ Alert Data'!$A$2:$A$2001)),189)-1),"")</f>
        <v/>
      </c>
      <c r="H192" s="81" t="str">
        <f t="array" aca="1" ref="H192" ca="1">IFERROR(INDEX('⚙️ Alert Data'!$H$2:$H$2001,SMALL(IF('⚙️ Alert Data'!$A$2:$A$2001&lt;&gt;"",ROW('⚙️ Alert Data'!$A$2:$A$2001)),189)-1),"")</f>
        <v/>
      </c>
      <c r="I192" s="80" t="str">
        <f t="array" aca="1" ref="I192" ca="1">IFERROR(INDEX('⚙️ Alert Data'!$I$2:$I$2001,SMALL(IF('⚙️ Alert Data'!$A$2:$A$2001&lt;&gt;"",ROW('⚙️ Alert Data'!$A$2:$A$2001)),189)-1),"")</f>
        <v/>
      </c>
      <c r="J192" s="80" t="str">
        <f t="array" aca="1" ref="J192" ca="1">IFERROR(INDEX('⚙️ Alert Data'!$J$2:$J$2001,SMALL(IF('⚙️ Alert Data'!$A$2:$A$2001&lt;&gt;"",ROW('⚙️ Alert Data'!$A$2:$A$2001)),189)-1),"")</f>
        <v/>
      </c>
      <c r="K192" s="80" t="str">
        <f t="array" aca="1" ref="K192" ca="1">IFERROR(INDEX('⚙️ Alert Data'!$K$2:$K$2001,SMALL(IF('⚙️ Alert Data'!$A$2:$A$2001&lt;&gt;"",ROW('⚙️ Alert Data'!$A$2:$A$2001)),189)-1),"")</f>
        <v/>
      </c>
      <c r="L192" s="81" t="str">
        <f t="array" aca="1" ref="L192" ca="1">IFERROR(INDEX('⚙️ Alert Data'!$L$2:$L$2001,SMALL(IF('⚙️ Alert Data'!$A$2:$A$2001&lt;&gt;"",ROW('⚙️ Alert Data'!$A$2:$A$2001)),189)-1),"")</f>
        <v/>
      </c>
      <c r="M192" s="80" t="str">
        <f t="array" aca="1" ref="M192" ca="1">IFERROR(INDEX('⚙️ Alert Data'!$M$2:$M$2001,SMALL(IF('⚙️ Alert Data'!$A$2:$A$2001&lt;&gt;"",ROW('⚙️ Alert Data'!$A$2:$A$2001)),189)-1),"")</f>
        <v/>
      </c>
    </row>
    <row r="193" spans="1:13" ht="15.75" customHeight="1" x14ac:dyDescent="0.2">
      <c r="A193" s="80" t="str">
        <f t="array" aca="1" ref="A193" ca="1">IFERROR(INDEX('⚙️ Alert Data'!$A$2:$A$2001,SMALL(IF('⚙️ Alert Data'!$A$2:$A$2001&lt;&gt;"",ROW('⚙️ Alert Data'!$A$2:$A$2001)),190)-1),"")</f>
        <v/>
      </c>
      <c r="B193" s="81" t="str">
        <f t="array" aca="1" ref="B193" ca="1">IFERROR(INDEX('⚙️ Alert Data'!$B$2:$B$2001,SMALL(IF('⚙️ Alert Data'!$A$2:$A$2001&lt;&gt;"",ROW('⚙️ Alert Data'!$A$2:$A$2001)),190)-1),"")</f>
        <v/>
      </c>
      <c r="C193" s="81" t="str">
        <f t="array" aca="1" ref="C193" ca="1">IFERROR(INDEX('⚙️ Alert Data'!$C$2:$C$2001,SMALL(IF('⚙️ Alert Data'!$A$2:$A$2001&lt;&gt;"",ROW('⚙️ Alert Data'!$A$2:$A$2001)),190)-1),"")</f>
        <v/>
      </c>
      <c r="D193" s="80" t="str">
        <f t="array" aca="1" ref="D193" ca="1">IFERROR(INDEX('⚙️ Alert Data'!$D$2:$D$2001,SMALL(IF('⚙️ Alert Data'!$A$2:$A$2001&lt;&gt;"",ROW('⚙️ Alert Data'!$A$2:$A$2001)),190)-1),"")</f>
        <v/>
      </c>
      <c r="E193" s="81" t="str">
        <f t="array" aca="1" ref="E193" ca="1">IFERROR(INDEX('⚙️ Alert Data'!$E$2:$E$2001,SMALL(IF('⚙️ Alert Data'!$A$2:$A$2001&lt;&gt;"",ROW('⚙️ Alert Data'!$A$2:$A$2001)),190)-1),"")</f>
        <v/>
      </c>
      <c r="F193" s="81" t="str">
        <f t="array" aca="1" ref="F193" ca="1">IFERROR(INDEX('⚙️ Alert Data'!$F$2:$F$2001,SMALL(IF('⚙️ Alert Data'!$A$2:$A$2001&lt;&gt;"",ROW('⚙️ Alert Data'!$A$2:$A$2001)),190)-1),"")</f>
        <v/>
      </c>
      <c r="G193" s="80" t="str">
        <f t="array" aca="1" ref="G193" ca="1">IFERROR(INDEX('⚙️ Alert Data'!$G$2:$G$2001,SMALL(IF('⚙️ Alert Data'!$A$2:$A$2001&lt;&gt;"",ROW('⚙️ Alert Data'!$A$2:$A$2001)),190)-1),"")</f>
        <v/>
      </c>
      <c r="H193" s="81" t="str">
        <f t="array" aca="1" ref="H193" ca="1">IFERROR(INDEX('⚙️ Alert Data'!$H$2:$H$2001,SMALL(IF('⚙️ Alert Data'!$A$2:$A$2001&lt;&gt;"",ROW('⚙️ Alert Data'!$A$2:$A$2001)),190)-1),"")</f>
        <v/>
      </c>
      <c r="I193" s="80" t="str">
        <f t="array" aca="1" ref="I193" ca="1">IFERROR(INDEX('⚙️ Alert Data'!$I$2:$I$2001,SMALL(IF('⚙️ Alert Data'!$A$2:$A$2001&lt;&gt;"",ROW('⚙️ Alert Data'!$A$2:$A$2001)),190)-1),"")</f>
        <v/>
      </c>
      <c r="J193" s="80" t="str">
        <f t="array" aca="1" ref="J193" ca="1">IFERROR(INDEX('⚙️ Alert Data'!$J$2:$J$2001,SMALL(IF('⚙️ Alert Data'!$A$2:$A$2001&lt;&gt;"",ROW('⚙️ Alert Data'!$A$2:$A$2001)),190)-1),"")</f>
        <v/>
      </c>
      <c r="K193" s="80" t="str">
        <f t="array" aca="1" ref="K193" ca="1">IFERROR(INDEX('⚙️ Alert Data'!$K$2:$K$2001,SMALL(IF('⚙️ Alert Data'!$A$2:$A$2001&lt;&gt;"",ROW('⚙️ Alert Data'!$A$2:$A$2001)),190)-1),"")</f>
        <v/>
      </c>
      <c r="L193" s="81" t="str">
        <f t="array" aca="1" ref="L193" ca="1">IFERROR(INDEX('⚙️ Alert Data'!$L$2:$L$2001,SMALL(IF('⚙️ Alert Data'!$A$2:$A$2001&lt;&gt;"",ROW('⚙️ Alert Data'!$A$2:$A$2001)),190)-1),"")</f>
        <v/>
      </c>
      <c r="M193" s="80" t="str">
        <f t="array" aca="1" ref="M193" ca="1">IFERROR(INDEX('⚙️ Alert Data'!$M$2:$M$2001,SMALL(IF('⚙️ Alert Data'!$A$2:$A$2001&lt;&gt;"",ROW('⚙️ Alert Data'!$A$2:$A$2001)),190)-1),"")</f>
        <v/>
      </c>
    </row>
    <row r="194" spans="1:13" ht="15.75" customHeight="1" x14ac:dyDescent="0.2">
      <c r="A194" s="80" t="str">
        <f t="array" aca="1" ref="A194" ca="1">IFERROR(INDEX('⚙️ Alert Data'!$A$2:$A$2001,SMALL(IF('⚙️ Alert Data'!$A$2:$A$2001&lt;&gt;"",ROW('⚙️ Alert Data'!$A$2:$A$2001)),191)-1),"")</f>
        <v/>
      </c>
      <c r="B194" s="81" t="str">
        <f t="array" aca="1" ref="B194" ca="1">IFERROR(INDEX('⚙️ Alert Data'!$B$2:$B$2001,SMALL(IF('⚙️ Alert Data'!$A$2:$A$2001&lt;&gt;"",ROW('⚙️ Alert Data'!$A$2:$A$2001)),191)-1),"")</f>
        <v/>
      </c>
      <c r="C194" s="81" t="str">
        <f t="array" aca="1" ref="C194" ca="1">IFERROR(INDEX('⚙️ Alert Data'!$C$2:$C$2001,SMALL(IF('⚙️ Alert Data'!$A$2:$A$2001&lt;&gt;"",ROW('⚙️ Alert Data'!$A$2:$A$2001)),191)-1),"")</f>
        <v/>
      </c>
      <c r="D194" s="80" t="str">
        <f t="array" aca="1" ref="D194" ca="1">IFERROR(INDEX('⚙️ Alert Data'!$D$2:$D$2001,SMALL(IF('⚙️ Alert Data'!$A$2:$A$2001&lt;&gt;"",ROW('⚙️ Alert Data'!$A$2:$A$2001)),191)-1),"")</f>
        <v/>
      </c>
      <c r="E194" s="81" t="str">
        <f t="array" aca="1" ref="E194" ca="1">IFERROR(INDEX('⚙️ Alert Data'!$E$2:$E$2001,SMALL(IF('⚙️ Alert Data'!$A$2:$A$2001&lt;&gt;"",ROW('⚙️ Alert Data'!$A$2:$A$2001)),191)-1),"")</f>
        <v/>
      </c>
      <c r="F194" s="81" t="str">
        <f t="array" aca="1" ref="F194" ca="1">IFERROR(INDEX('⚙️ Alert Data'!$F$2:$F$2001,SMALL(IF('⚙️ Alert Data'!$A$2:$A$2001&lt;&gt;"",ROW('⚙️ Alert Data'!$A$2:$A$2001)),191)-1),"")</f>
        <v/>
      </c>
      <c r="G194" s="80" t="str">
        <f t="array" aca="1" ref="G194" ca="1">IFERROR(INDEX('⚙️ Alert Data'!$G$2:$G$2001,SMALL(IF('⚙️ Alert Data'!$A$2:$A$2001&lt;&gt;"",ROW('⚙️ Alert Data'!$A$2:$A$2001)),191)-1),"")</f>
        <v/>
      </c>
      <c r="H194" s="81" t="str">
        <f t="array" aca="1" ref="H194" ca="1">IFERROR(INDEX('⚙️ Alert Data'!$H$2:$H$2001,SMALL(IF('⚙️ Alert Data'!$A$2:$A$2001&lt;&gt;"",ROW('⚙️ Alert Data'!$A$2:$A$2001)),191)-1),"")</f>
        <v/>
      </c>
      <c r="I194" s="80" t="str">
        <f t="array" aca="1" ref="I194" ca="1">IFERROR(INDEX('⚙️ Alert Data'!$I$2:$I$2001,SMALL(IF('⚙️ Alert Data'!$A$2:$A$2001&lt;&gt;"",ROW('⚙️ Alert Data'!$A$2:$A$2001)),191)-1),"")</f>
        <v/>
      </c>
      <c r="J194" s="80" t="str">
        <f t="array" aca="1" ref="J194" ca="1">IFERROR(INDEX('⚙️ Alert Data'!$J$2:$J$2001,SMALL(IF('⚙️ Alert Data'!$A$2:$A$2001&lt;&gt;"",ROW('⚙️ Alert Data'!$A$2:$A$2001)),191)-1),"")</f>
        <v/>
      </c>
      <c r="K194" s="80" t="str">
        <f t="array" aca="1" ref="K194" ca="1">IFERROR(INDEX('⚙️ Alert Data'!$K$2:$K$2001,SMALL(IF('⚙️ Alert Data'!$A$2:$A$2001&lt;&gt;"",ROW('⚙️ Alert Data'!$A$2:$A$2001)),191)-1),"")</f>
        <v/>
      </c>
      <c r="L194" s="81" t="str">
        <f t="array" aca="1" ref="L194" ca="1">IFERROR(INDEX('⚙️ Alert Data'!$L$2:$L$2001,SMALL(IF('⚙️ Alert Data'!$A$2:$A$2001&lt;&gt;"",ROW('⚙️ Alert Data'!$A$2:$A$2001)),191)-1),"")</f>
        <v/>
      </c>
      <c r="M194" s="80" t="str">
        <f t="array" aca="1" ref="M194" ca="1">IFERROR(INDEX('⚙️ Alert Data'!$M$2:$M$2001,SMALL(IF('⚙️ Alert Data'!$A$2:$A$2001&lt;&gt;"",ROW('⚙️ Alert Data'!$A$2:$A$2001)),191)-1),"")</f>
        <v/>
      </c>
    </row>
    <row r="195" spans="1:13" ht="15.75" customHeight="1" x14ac:dyDescent="0.2">
      <c r="A195" s="80" t="str">
        <f t="array" aca="1" ref="A195" ca="1">IFERROR(INDEX('⚙️ Alert Data'!$A$2:$A$2001,SMALL(IF('⚙️ Alert Data'!$A$2:$A$2001&lt;&gt;"",ROW('⚙️ Alert Data'!$A$2:$A$2001)),192)-1),"")</f>
        <v/>
      </c>
      <c r="B195" s="81" t="str">
        <f t="array" aca="1" ref="B195" ca="1">IFERROR(INDEX('⚙️ Alert Data'!$B$2:$B$2001,SMALL(IF('⚙️ Alert Data'!$A$2:$A$2001&lt;&gt;"",ROW('⚙️ Alert Data'!$A$2:$A$2001)),192)-1),"")</f>
        <v/>
      </c>
      <c r="C195" s="81" t="str">
        <f t="array" aca="1" ref="C195" ca="1">IFERROR(INDEX('⚙️ Alert Data'!$C$2:$C$2001,SMALL(IF('⚙️ Alert Data'!$A$2:$A$2001&lt;&gt;"",ROW('⚙️ Alert Data'!$A$2:$A$2001)),192)-1),"")</f>
        <v/>
      </c>
      <c r="D195" s="80" t="str">
        <f t="array" aca="1" ref="D195" ca="1">IFERROR(INDEX('⚙️ Alert Data'!$D$2:$D$2001,SMALL(IF('⚙️ Alert Data'!$A$2:$A$2001&lt;&gt;"",ROW('⚙️ Alert Data'!$A$2:$A$2001)),192)-1),"")</f>
        <v/>
      </c>
      <c r="E195" s="81" t="str">
        <f t="array" aca="1" ref="E195" ca="1">IFERROR(INDEX('⚙️ Alert Data'!$E$2:$E$2001,SMALL(IF('⚙️ Alert Data'!$A$2:$A$2001&lt;&gt;"",ROW('⚙️ Alert Data'!$A$2:$A$2001)),192)-1),"")</f>
        <v/>
      </c>
      <c r="F195" s="81" t="str">
        <f t="array" aca="1" ref="F195" ca="1">IFERROR(INDEX('⚙️ Alert Data'!$F$2:$F$2001,SMALL(IF('⚙️ Alert Data'!$A$2:$A$2001&lt;&gt;"",ROW('⚙️ Alert Data'!$A$2:$A$2001)),192)-1),"")</f>
        <v/>
      </c>
      <c r="G195" s="80" t="str">
        <f t="array" aca="1" ref="G195" ca="1">IFERROR(INDEX('⚙️ Alert Data'!$G$2:$G$2001,SMALL(IF('⚙️ Alert Data'!$A$2:$A$2001&lt;&gt;"",ROW('⚙️ Alert Data'!$A$2:$A$2001)),192)-1),"")</f>
        <v/>
      </c>
      <c r="H195" s="81" t="str">
        <f t="array" aca="1" ref="H195" ca="1">IFERROR(INDEX('⚙️ Alert Data'!$H$2:$H$2001,SMALL(IF('⚙️ Alert Data'!$A$2:$A$2001&lt;&gt;"",ROW('⚙️ Alert Data'!$A$2:$A$2001)),192)-1),"")</f>
        <v/>
      </c>
      <c r="I195" s="80" t="str">
        <f t="array" aca="1" ref="I195" ca="1">IFERROR(INDEX('⚙️ Alert Data'!$I$2:$I$2001,SMALL(IF('⚙️ Alert Data'!$A$2:$A$2001&lt;&gt;"",ROW('⚙️ Alert Data'!$A$2:$A$2001)),192)-1),"")</f>
        <v/>
      </c>
      <c r="J195" s="80" t="str">
        <f t="array" aca="1" ref="J195" ca="1">IFERROR(INDEX('⚙️ Alert Data'!$J$2:$J$2001,SMALL(IF('⚙️ Alert Data'!$A$2:$A$2001&lt;&gt;"",ROW('⚙️ Alert Data'!$A$2:$A$2001)),192)-1),"")</f>
        <v/>
      </c>
      <c r="K195" s="80" t="str">
        <f t="array" aca="1" ref="K195" ca="1">IFERROR(INDEX('⚙️ Alert Data'!$K$2:$K$2001,SMALL(IF('⚙️ Alert Data'!$A$2:$A$2001&lt;&gt;"",ROW('⚙️ Alert Data'!$A$2:$A$2001)),192)-1),"")</f>
        <v/>
      </c>
      <c r="L195" s="81" t="str">
        <f t="array" aca="1" ref="L195" ca="1">IFERROR(INDEX('⚙️ Alert Data'!$L$2:$L$2001,SMALL(IF('⚙️ Alert Data'!$A$2:$A$2001&lt;&gt;"",ROW('⚙️ Alert Data'!$A$2:$A$2001)),192)-1),"")</f>
        <v/>
      </c>
      <c r="M195" s="80" t="str">
        <f t="array" aca="1" ref="M195" ca="1">IFERROR(INDEX('⚙️ Alert Data'!$M$2:$M$2001,SMALL(IF('⚙️ Alert Data'!$A$2:$A$2001&lt;&gt;"",ROW('⚙️ Alert Data'!$A$2:$A$2001)),192)-1),"")</f>
        <v/>
      </c>
    </row>
    <row r="196" spans="1:13" ht="15.75" customHeight="1" x14ac:dyDescent="0.2">
      <c r="A196" s="80" t="str">
        <f t="array" aca="1" ref="A196" ca="1">IFERROR(INDEX('⚙️ Alert Data'!$A$2:$A$2001,SMALL(IF('⚙️ Alert Data'!$A$2:$A$2001&lt;&gt;"",ROW('⚙️ Alert Data'!$A$2:$A$2001)),193)-1),"")</f>
        <v/>
      </c>
      <c r="B196" s="81" t="str">
        <f t="array" aca="1" ref="B196" ca="1">IFERROR(INDEX('⚙️ Alert Data'!$B$2:$B$2001,SMALL(IF('⚙️ Alert Data'!$A$2:$A$2001&lt;&gt;"",ROW('⚙️ Alert Data'!$A$2:$A$2001)),193)-1),"")</f>
        <v/>
      </c>
      <c r="C196" s="81" t="str">
        <f t="array" aca="1" ref="C196" ca="1">IFERROR(INDEX('⚙️ Alert Data'!$C$2:$C$2001,SMALL(IF('⚙️ Alert Data'!$A$2:$A$2001&lt;&gt;"",ROW('⚙️ Alert Data'!$A$2:$A$2001)),193)-1),"")</f>
        <v/>
      </c>
      <c r="D196" s="80" t="str">
        <f t="array" aca="1" ref="D196" ca="1">IFERROR(INDEX('⚙️ Alert Data'!$D$2:$D$2001,SMALL(IF('⚙️ Alert Data'!$A$2:$A$2001&lt;&gt;"",ROW('⚙️ Alert Data'!$A$2:$A$2001)),193)-1),"")</f>
        <v/>
      </c>
      <c r="E196" s="81" t="str">
        <f t="array" aca="1" ref="E196" ca="1">IFERROR(INDEX('⚙️ Alert Data'!$E$2:$E$2001,SMALL(IF('⚙️ Alert Data'!$A$2:$A$2001&lt;&gt;"",ROW('⚙️ Alert Data'!$A$2:$A$2001)),193)-1),"")</f>
        <v/>
      </c>
      <c r="F196" s="81" t="str">
        <f t="array" aca="1" ref="F196" ca="1">IFERROR(INDEX('⚙️ Alert Data'!$F$2:$F$2001,SMALL(IF('⚙️ Alert Data'!$A$2:$A$2001&lt;&gt;"",ROW('⚙️ Alert Data'!$A$2:$A$2001)),193)-1),"")</f>
        <v/>
      </c>
      <c r="G196" s="80" t="str">
        <f t="array" aca="1" ref="G196" ca="1">IFERROR(INDEX('⚙️ Alert Data'!$G$2:$G$2001,SMALL(IF('⚙️ Alert Data'!$A$2:$A$2001&lt;&gt;"",ROW('⚙️ Alert Data'!$A$2:$A$2001)),193)-1),"")</f>
        <v/>
      </c>
      <c r="H196" s="81" t="str">
        <f t="array" aca="1" ref="H196" ca="1">IFERROR(INDEX('⚙️ Alert Data'!$H$2:$H$2001,SMALL(IF('⚙️ Alert Data'!$A$2:$A$2001&lt;&gt;"",ROW('⚙️ Alert Data'!$A$2:$A$2001)),193)-1),"")</f>
        <v/>
      </c>
      <c r="I196" s="80" t="str">
        <f t="array" aca="1" ref="I196" ca="1">IFERROR(INDEX('⚙️ Alert Data'!$I$2:$I$2001,SMALL(IF('⚙️ Alert Data'!$A$2:$A$2001&lt;&gt;"",ROW('⚙️ Alert Data'!$A$2:$A$2001)),193)-1),"")</f>
        <v/>
      </c>
      <c r="J196" s="80" t="str">
        <f t="array" aca="1" ref="J196" ca="1">IFERROR(INDEX('⚙️ Alert Data'!$J$2:$J$2001,SMALL(IF('⚙️ Alert Data'!$A$2:$A$2001&lt;&gt;"",ROW('⚙️ Alert Data'!$A$2:$A$2001)),193)-1),"")</f>
        <v/>
      </c>
      <c r="K196" s="80" t="str">
        <f t="array" aca="1" ref="K196" ca="1">IFERROR(INDEX('⚙️ Alert Data'!$K$2:$K$2001,SMALL(IF('⚙️ Alert Data'!$A$2:$A$2001&lt;&gt;"",ROW('⚙️ Alert Data'!$A$2:$A$2001)),193)-1),"")</f>
        <v/>
      </c>
      <c r="L196" s="81" t="str">
        <f t="array" aca="1" ref="L196" ca="1">IFERROR(INDEX('⚙️ Alert Data'!$L$2:$L$2001,SMALL(IF('⚙️ Alert Data'!$A$2:$A$2001&lt;&gt;"",ROW('⚙️ Alert Data'!$A$2:$A$2001)),193)-1),"")</f>
        <v/>
      </c>
      <c r="M196" s="80" t="str">
        <f t="array" aca="1" ref="M196" ca="1">IFERROR(INDEX('⚙️ Alert Data'!$M$2:$M$2001,SMALL(IF('⚙️ Alert Data'!$A$2:$A$2001&lt;&gt;"",ROW('⚙️ Alert Data'!$A$2:$A$2001)),193)-1),"")</f>
        <v/>
      </c>
    </row>
    <row r="197" spans="1:13" ht="15.75" customHeight="1" x14ac:dyDescent="0.2">
      <c r="A197" s="80" t="str">
        <f t="array" aca="1" ref="A197" ca="1">IFERROR(INDEX('⚙️ Alert Data'!$A$2:$A$2001,SMALL(IF('⚙️ Alert Data'!$A$2:$A$2001&lt;&gt;"",ROW('⚙️ Alert Data'!$A$2:$A$2001)),194)-1),"")</f>
        <v/>
      </c>
      <c r="B197" s="81" t="str">
        <f t="array" aca="1" ref="B197" ca="1">IFERROR(INDEX('⚙️ Alert Data'!$B$2:$B$2001,SMALL(IF('⚙️ Alert Data'!$A$2:$A$2001&lt;&gt;"",ROW('⚙️ Alert Data'!$A$2:$A$2001)),194)-1),"")</f>
        <v/>
      </c>
      <c r="C197" s="81" t="str">
        <f t="array" aca="1" ref="C197" ca="1">IFERROR(INDEX('⚙️ Alert Data'!$C$2:$C$2001,SMALL(IF('⚙️ Alert Data'!$A$2:$A$2001&lt;&gt;"",ROW('⚙️ Alert Data'!$A$2:$A$2001)),194)-1),"")</f>
        <v/>
      </c>
      <c r="D197" s="80" t="str">
        <f t="array" aca="1" ref="D197" ca="1">IFERROR(INDEX('⚙️ Alert Data'!$D$2:$D$2001,SMALL(IF('⚙️ Alert Data'!$A$2:$A$2001&lt;&gt;"",ROW('⚙️ Alert Data'!$A$2:$A$2001)),194)-1),"")</f>
        <v/>
      </c>
      <c r="E197" s="81" t="str">
        <f t="array" aca="1" ref="E197" ca="1">IFERROR(INDEX('⚙️ Alert Data'!$E$2:$E$2001,SMALL(IF('⚙️ Alert Data'!$A$2:$A$2001&lt;&gt;"",ROW('⚙️ Alert Data'!$A$2:$A$2001)),194)-1),"")</f>
        <v/>
      </c>
      <c r="F197" s="81" t="str">
        <f t="array" aca="1" ref="F197" ca="1">IFERROR(INDEX('⚙️ Alert Data'!$F$2:$F$2001,SMALL(IF('⚙️ Alert Data'!$A$2:$A$2001&lt;&gt;"",ROW('⚙️ Alert Data'!$A$2:$A$2001)),194)-1),"")</f>
        <v/>
      </c>
      <c r="G197" s="80" t="str">
        <f t="array" aca="1" ref="G197" ca="1">IFERROR(INDEX('⚙️ Alert Data'!$G$2:$G$2001,SMALL(IF('⚙️ Alert Data'!$A$2:$A$2001&lt;&gt;"",ROW('⚙️ Alert Data'!$A$2:$A$2001)),194)-1),"")</f>
        <v/>
      </c>
      <c r="H197" s="81" t="str">
        <f t="array" aca="1" ref="H197" ca="1">IFERROR(INDEX('⚙️ Alert Data'!$H$2:$H$2001,SMALL(IF('⚙️ Alert Data'!$A$2:$A$2001&lt;&gt;"",ROW('⚙️ Alert Data'!$A$2:$A$2001)),194)-1),"")</f>
        <v/>
      </c>
      <c r="I197" s="80" t="str">
        <f t="array" aca="1" ref="I197" ca="1">IFERROR(INDEX('⚙️ Alert Data'!$I$2:$I$2001,SMALL(IF('⚙️ Alert Data'!$A$2:$A$2001&lt;&gt;"",ROW('⚙️ Alert Data'!$A$2:$A$2001)),194)-1),"")</f>
        <v/>
      </c>
      <c r="J197" s="80" t="str">
        <f t="array" aca="1" ref="J197" ca="1">IFERROR(INDEX('⚙️ Alert Data'!$J$2:$J$2001,SMALL(IF('⚙️ Alert Data'!$A$2:$A$2001&lt;&gt;"",ROW('⚙️ Alert Data'!$A$2:$A$2001)),194)-1),"")</f>
        <v/>
      </c>
      <c r="K197" s="80" t="str">
        <f t="array" aca="1" ref="K197" ca="1">IFERROR(INDEX('⚙️ Alert Data'!$K$2:$K$2001,SMALL(IF('⚙️ Alert Data'!$A$2:$A$2001&lt;&gt;"",ROW('⚙️ Alert Data'!$A$2:$A$2001)),194)-1),"")</f>
        <v/>
      </c>
      <c r="L197" s="81" t="str">
        <f t="array" aca="1" ref="L197" ca="1">IFERROR(INDEX('⚙️ Alert Data'!$L$2:$L$2001,SMALL(IF('⚙️ Alert Data'!$A$2:$A$2001&lt;&gt;"",ROW('⚙️ Alert Data'!$A$2:$A$2001)),194)-1),"")</f>
        <v/>
      </c>
      <c r="M197" s="80" t="str">
        <f t="array" aca="1" ref="M197" ca="1">IFERROR(INDEX('⚙️ Alert Data'!$M$2:$M$2001,SMALL(IF('⚙️ Alert Data'!$A$2:$A$2001&lt;&gt;"",ROW('⚙️ Alert Data'!$A$2:$A$2001)),194)-1),"")</f>
        <v/>
      </c>
    </row>
    <row r="198" spans="1:13" ht="15.75" customHeight="1" x14ac:dyDescent="0.2">
      <c r="A198" s="80" t="str">
        <f t="array" aca="1" ref="A198" ca="1">IFERROR(INDEX('⚙️ Alert Data'!$A$2:$A$2001,SMALL(IF('⚙️ Alert Data'!$A$2:$A$2001&lt;&gt;"",ROW('⚙️ Alert Data'!$A$2:$A$2001)),195)-1),"")</f>
        <v/>
      </c>
      <c r="B198" s="81" t="str">
        <f t="array" aca="1" ref="B198" ca="1">IFERROR(INDEX('⚙️ Alert Data'!$B$2:$B$2001,SMALL(IF('⚙️ Alert Data'!$A$2:$A$2001&lt;&gt;"",ROW('⚙️ Alert Data'!$A$2:$A$2001)),195)-1),"")</f>
        <v/>
      </c>
      <c r="C198" s="81" t="str">
        <f t="array" aca="1" ref="C198" ca="1">IFERROR(INDEX('⚙️ Alert Data'!$C$2:$C$2001,SMALL(IF('⚙️ Alert Data'!$A$2:$A$2001&lt;&gt;"",ROW('⚙️ Alert Data'!$A$2:$A$2001)),195)-1),"")</f>
        <v/>
      </c>
      <c r="D198" s="80" t="str">
        <f t="array" aca="1" ref="D198" ca="1">IFERROR(INDEX('⚙️ Alert Data'!$D$2:$D$2001,SMALL(IF('⚙️ Alert Data'!$A$2:$A$2001&lt;&gt;"",ROW('⚙️ Alert Data'!$A$2:$A$2001)),195)-1),"")</f>
        <v/>
      </c>
      <c r="E198" s="81" t="str">
        <f t="array" aca="1" ref="E198" ca="1">IFERROR(INDEX('⚙️ Alert Data'!$E$2:$E$2001,SMALL(IF('⚙️ Alert Data'!$A$2:$A$2001&lt;&gt;"",ROW('⚙️ Alert Data'!$A$2:$A$2001)),195)-1),"")</f>
        <v/>
      </c>
      <c r="F198" s="81" t="str">
        <f t="array" aca="1" ref="F198" ca="1">IFERROR(INDEX('⚙️ Alert Data'!$F$2:$F$2001,SMALL(IF('⚙️ Alert Data'!$A$2:$A$2001&lt;&gt;"",ROW('⚙️ Alert Data'!$A$2:$A$2001)),195)-1),"")</f>
        <v/>
      </c>
      <c r="G198" s="80" t="str">
        <f t="array" aca="1" ref="G198" ca="1">IFERROR(INDEX('⚙️ Alert Data'!$G$2:$G$2001,SMALL(IF('⚙️ Alert Data'!$A$2:$A$2001&lt;&gt;"",ROW('⚙️ Alert Data'!$A$2:$A$2001)),195)-1),"")</f>
        <v/>
      </c>
      <c r="H198" s="81" t="str">
        <f t="array" aca="1" ref="H198" ca="1">IFERROR(INDEX('⚙️ Alert Data'!$H$2:$H$2001,SMALL(IF('⚙️ Alert Data'!$A$2:$A$2001&lt;&gt;"",ROW('⚙️ Alert Data'!$A$2:$A$2001)),195)-1),"")</f>
        <v/>
      </c>
      <c r="I198" s="80" t="str">
        <f t="array" aca="1" ref="I198" ca="1">IFERROR(INDEX('⚙️ Alert Data'!$I$2:$I$2001,SMALL(IF('⚙️ Alert Data'!$A$2:$A$2001&lt;&gt;"",ROW('⚙️ Alert Data'!$A$2:$A$2001)),195)-1),"")</f>
        <v/>
      </c>
      <c r="J198" s="80" t="str">
        <f t="array" aca="1" ref="J198" ca="1">IFERROR(INDEX('⚙️ Alert Data'!$J$2:$J$2001,SMALL(IF('⚙️ Alert Data'!$A$2:$A$2001&lt;&gt;"",ROW('⚙️ Alert Data'!$A$2:$A$2001)),195)-1),"")</f>
        <v/>
      </c>
      <c r="K198" s="80" t="str">
        <f t="array" aca="1" ref="K198" ca="1">IFERROR(INDEX('⚙️ Alert Data'!$K$2:$K$2001,SMALL(IF('⚙️ Alert Data'!$A$2:$A$2001&lt;&gt;"",ROW('⚙️ Alert Data'!$A$2:$A$2001)),195)-1),"")</f>
        <v/>
      </c>
      <c r="L198" s="81" t="str">
        <f t="array" aca="1" ref="L198" ca="1">IFERROR(INDEX('⚙️ Alert Data'!$L$2:$L$2001,SMALL(IF('⚙️ Alert Data'!$A$2:$A$2001&lt;&gt;"",ROW('⚙️ Alert Data'!$A$2:$A$2001)),195)-1),"")</f>
        <v/>
      </c>
      <c r="M198" s="80" t="str">
        <f t="array" aca="1" ref="M198" ca="1">IFERROR(INDEX('⚙️ Alert Data'!$M$2:$M$2001,SMALL(IF('⚙️ Alert Data'!$A$2:$A$2001&lt;&gt;"",ROW('⚙️ Alert Data'!$A$2:$A$2001)),195)-1),"")</f>
        <v/>
      </c>
    </row>
    <row r="199" spans="1:13" ht="15.75" customHeight="1" x14ac:dyDescent="0.2">
      <c r="A199" s="80" t="str">
        <f t="array" aca="1" ref="A199" ca="1">IFERROR(INDEX('⚙️ Alert Data'!$A$2:$A$2001,SMALL(IF('⚙️ Alert Data'!$A$2:$A$2001&lt;&gt;"",ROW('⚙️ Alert Data'!$A$2:$A$2001)),196)-1),"")</f>
        <v/>
      </c>
      <c r="B199" s="81" t="str">
        <f t="array" aca="1" ref="B199" ca="1">IFERROR(INDEX('⚙️ Alert Data'!$B$2:$B$2001,SMALL(IF('⚙️ Alert Data'!$A$2:$A$2001&lt;&gt;"",ROW('⚙️ Alert Data'!$A$2:$A$2001)),196)-1),"")</f>
        <v/>
      </c>
      <c r="C199" s="81" t="str">
        <f t="array" aca="1" ref="C199" ca="1">IFERROR(INDEX('⚙️ Alert Data'!$C$2:$C$2001,SMALL(IF('⚙️ Alert Data'!$A$2:$A$2001&lt;&gt;"",ROW('⚙️ Alert Data'!$A$2:$A$2001)),196)-1),"")</f>
        <v/>
      </c>
      <c r="D199" s="80" t="str">
        <f t="array" aca="1" ref="D199" ca="1">IFERROR(INDEX('⚙️ Alert Data'!$D$2:$D$2001,SMALL(IF('⚙️ Alert Data'!$A$2:$A$2001&lt;&gt;"",ROW('⚙️ Alert Data'!$A$2:$A$2001)),196)-1),"")</f>
        <v/>
      </c>
      <c r="E199" s="81" t="str">
        <f t="array" aca="1" ref="E199" ca="1">IFERROR(INDEX('⚙️ Alert Data'!$E$2:$E$2001,SMALL(IF('⚙️ Alert Data'!$A$2:$A$2001&lt;&gt;"",ROW('⚙️ Alert Data'!$A$2:$A$2001)),196)-1),"")</f>
        <v/>
      </c>
      <c r="F199" s="81" t="str">
        <f t="array" aca="1" ref="F199" ca="1">IFERROR(INDEX('⚙️ Alert Data'!$F$2:$F$2001,SMALL(IF('⚙️ Alert Data'!$A$2:$A$2001&lt;&gt;"",ROW('⚙️ Alert Data'!$A$2:$A$2001)),196)-1),"")</f>
        <v/>
      </c>
      <c r="G199" s="80" t="str">
        <f t="array" aca="1" ref="G199" ca="1">IFERROR(INDEX('⚙️ Alert Data'!$G$2:$G$2001,SMALL(IF('⚙️ Alert Data'!$A$2:$A$2001&lt;&gt;"",ROW('⚙️ Alert Data'!$A$2:$A$2001)),196)-1),"")</f>
        <v/>
      </c>
      <c r="H199" s="81" t="str">
        <f t="array" aca="1" ref="H199" ca="1">IFERROR(INDEX('⚙️ Alert Data'!$H$2:$H$2001,SMALL(IF('⚙️ Alert Data'!$A$2:$A$2001&lt;&gt;"",ROW('⚙️ Alert Data'!$A$2:$A$2001)),196)-1),"")</f>
        <v/>
      </c>
      <c r="I199" s="80" t="str">
        <f t="array" aca="1" ref="I199" ca="1">IFERROR(INDEX('⚙️ Alert Data'!$I$2:$I$2001,SMALL(IF('⚙️ Alert Data'!$A$2:$A$2001&lt;&gt;"",ROW('⚙️ Alert Data'!$A$2:$A$2001)),196)-1),"")</f>
        <v/>
      </c>
      <c r="J199" s="80" t="str">
        <f t="array" aca="1" ref="J199" ca="1">IFERROR(INDEX('⚙️ Alert Data'!$J$2:$J$2001,SMALL(IF('⚙️ Alert Data'!$A$2:$A$2001&lt;&gt;"",ROW('⚙️ Alert Data'!$A$2:$A$2001)),196)-1),"")</f>
        <v/>
      </c>
      <c r="K199" s="80" t="str">
        <f t="array" aca="1" ref="K199" ca="1">IFERROR(INDEX('⚙️ Alert Data'!$K$2:$K$2001,SMALL(IF('⚙️ Alert Data'!$A$2:$A$2001&lt;&gt;"",ROW('⚙️ Alert Data'!$A$2:$A$2001)),196)-1),"")</f>
        <v/>
      </c>
      <c r="L199" s="81" t="str">
        <f t="array" aca="1" ref="L199" ca="1">IFERROR(INDEX('⚙️ Alert Data'!$L$2:$L$2001,SMALL(IF('⚙️ Alert Data'!$A$2:$A$2001&lt;&gt;"",ROW('⚙️ Alert Data'!$A$2:$A$2001)),196)-1),"")</f>
        <v/>
      </c>
      <c r="M199" s="80" t="str">
        <f t="array" aca="1" ref="M199" ca="1">IFERROR(INDEX('⚙️ Alert Data'!$M$2:$M$2001,SMALL(IF('⚙️ Alert Data'!$A$2:$A$2001&lt;&gt;"",ROW('⚙️ Alert Data'!$A$2:$A$2001)),196)-1),"")</f>
        <v/>
      </c>
    </row>
    <row r="200" spans="1:13" ht="15.75" customHeight="1" x14ac:dyDescent="0.2">
      <c r="A200" s="80" t="str">
        <f t="array" aca="1" ref="A200" ca="1">IFERROR(INDEX('⚙️ Alert Data'!$A$2:$A$2001,SMALL(IF('⚙️ Alert Data'!$A$2:$A$2001&lt;&gt;"",ROW('⚙️ Alert Data'!$A$2:$A$2001)),197)-1),"")</f>
        <v/>
      </c>
      <c r="B200" s="81" t="str">
        <f t="array" aca="1" ref="B200" ca="1">IFERROR(INDEX('⚙️ Alert Data'!$B$2:$B$2001,SMALL(IF('⚙️ Alert Data'!$A$2:$A$2001&lt;&gt;"",ROW('⚙️ Alert Data'!$A$2:$A$2001)),197)-1),"")</f>
        <v/>
      </c>
      <c r="C200" s="81" t="str">
        <f t="array" aca="1" ref="C200" ca="1">IFERROR(INDEX('⚙️ Alert Data'!$C$2:$C$2001,SMALL(IF('⚙️ Alert Data'!$A$2:$A$2001&lt;&gt;"",ROW('⚙️ Alert Data'!$A$2:$A$2001)),197)-1),"")</f>
        <v/>
      </c>
      <c r="D200" s="80" t="str">
        <f t="array" aca="1" ref="D200" ca="1">IFERROR(INDEX('⚙️ Alert Data'!$D$2:$D$2001,SMALL(IF('⚙️ Alert Data'!$A$2:$A$2001&lt;&gt;"",ROW('⚙️ Alert Data'!$A$2:$A$2001)),197)-1),"")</f>
        <v/>
      </c>
      <c r="E200" s="81" t="str">
        <f t="array" aca="1" ref="E200" ca="1">IFERROR(INDEX('⚙️ Alert Data'!$E$2:$E$2001,SMALL(IF('⚙️ Alert Data'!$A$2:$A$2001&lt;&gt;"",ROW('⚙️ Alert Data'!$A$2:$A$2001)),197)-1),"")</f>
        <v/>
      </c>
      <c r="F200" s="81" t="str">
        <f t="array" aca="1" ref="F200" ca="1">IFERROR(INDEX('⚙️ Alert Data'!$F$2:$F$2001,SMALL(IF('⚙️ Alert Data'!$A$2:$A$2001&lt;&gt;"",ROW('⚙️ Alert Data'!$A$2:$A$2001)),197)-1),"")</f>
        <v/>
      </c>
      <c r="G200" s="80" t="str">
        <f t="array" aca="1" ref="G200" ca="1">IFERROR(INDEX('⚙️ Alert Data'!$G$2:$G$2001,SMALL(IF('⚙️ Alert Data'!$A$2:$A$2001&lt;&gt;"",ROW('⚙️ Alert Data'!$A$2:$A$2001)),197)-1),"")</f>
        <v/>
      </c>
      <c r="H200" s="81" t="str">
        <f t="array" aca="1" ref="H200" ca="1">IFERROR(INDEX('⚙️ Alert Data'!$H$2:$H$2001,SMALL(IF('⚙️ Alert Data'!$A$2:$A$2001&lt;&gt;"",ROW('⚙️ Alert Data'!$A$2:$A$2001)),197)-1),"")</f>
        <v/>
      </c>
      <c r="I200" s="80" t="str">
        <f t="array" aca="1" ref="I200" ca="1">IFERROR(INDEX('⚙️ Alert Data'!$I$2:$I$2001,SMALL(IF('⚙️ Alert Data'!$A$2:$A$2001&lt;&gt;"",ROW('⚙️ Alert Data'!$A$2:$A$2001)),197)-1),"")</f>
        <v/>
      </c>
      <c r="J200" s="80" t="str">
        <f t="array" aca="1" ref="J200" ca="1">IFERROR(INDEX('⚙️ Alert Data'!$J$2:$J$2001,SMALL(IF('⚙️ Alert Data'!$A$2:$A$2001&lt;&gt;"",ROW('⚙️ Alert Data'!$A$2:$A$2001)),197)-1),"")</f>
        <v/>
      </c>
      <c r="K200" s="80" t="str">
        <f t="array" aca="1" ref="K200" ca="1">IFERROR(INDEX('⚙️ Alert Data'!$K$2:$K$2001,SMALL(IF('⚙️ Alert Data'!$A$2:$A$2001&lt;&gt;"",ROW('⚙️ Alert Data'!$A$2:$A$2001)),197)-1),"")</f>
        <v/>
      </c>
      <c r="L200" s="81" t="str">
        <f t="array" aca="1" ref="L200" ca="1">IFERROR(INDEX('⚙️ Alert Data'!$L$2:$L$2001,SMALL(IF('⚙️ Alert Data'!$A$2:$A$2001&lt;&gt;"",ROW('⚙️ Alert Data'!$A$2:$A$2001)),197)-1),"")</f>
        <v/>
      </c>
      <c r="M200" s="80" t="str">
        <f t="array" aca="1" ref="M200" ca="1">IFERROR(INDEX('⚙️ Alert Data'!$M$2:$M$2001,SMALL(IF('⚙️ Alert Data'!$A$2:$A$2001&lt;&gt;"",ROW('⚙️ Alert Data'!$A$2:$A$2001)),197)-1),"")</f>
        <v/>
      </c>
    </row>
    <row r="201" spans="1:13" ht="15.75" customHeight="1" x14ac:dyDescent="0.2">
      <c r="A201" s="80" t="str">
        <f t="array" aca="1" ref="A201" ca="1">IFERROR(INDEX('⚙️ Alert Data'!$A$2:$A$2001,SMALL(IF('⚙️ Alert Data'!$A$2:$A$2001&lt;&gt;"",ROW('⚙️ Alert Data'!$A$2:$A$2001)),198)-1),"")</f>
        <v/>
      </c>
      <c r="B201" s="81" t="str">
        <f t="array" aca="1" ref="B201" ca="1">IFERROR(INDEX('⚙️ Alert Data'!$B$2:$B$2001,SMALL(IF('⚙️ Alert Data'!$A$2:$A$2001&lt;&gt;"",ROW('⚙️ Alert Data'!$A$2:$A$2001)),198)-1),"")</f>
        <v/>
      </c>
      <c r="C201" s="81" t="str">
        <f t="array" aca="1" ref="C201" ca="1">IFERROR(INDEX('⚙️ Alert Data'!$C$2:$C$2001,SMALL(IF('⚙️ Alert Data'!$A$2:$A$2001&lt;&gt;"",ROW('⚙️ Alert Data'!$A$2:$A$2001)),198)-1),"")</f>
        <v/>
      </c>
      <c r="D201" s="80" t="str">
        <f t="array" aca="1" ref="D201" ca="1">IFERROR(INDEX('⚙️ Alert Data'!$D$2:$D$2001,SMALL(IF('⚙️ Alert Data'!$A$2:$A$2001&lt;&gt;"",ROW('⚙️ Alert Data'!$A$2:$A$2001)),198)-1),"")</f>
        <v/>
      </c>
      <c r="E201" s="81" t="str">
        <f t="array" aca="1" ref="E201" ca="1">IFERROR(INDEX('⚙️ Alert Data'!$E$2:$E$2001,SMALL(IF('⚙️ Alert Data'!$A$2:$A$2001&lt;&gt;"",ROW('⚙️ Alert Data'!$A$2:$A$2001)),198)-1),"")</f>
        <v/>
      </c>
      <c r="F201" s="81" t="str">
        <f t="array" aca="1" ref="F201" ca="1">IFERROR(INDEX('⚙️ Alert Data'!$F$2:$F$2001,SMALL(IF('⚙️ Alert Data'!$A$2:$A$2001&lt;&gt;"",ROW('⚙️ Alert Data'!$A$2:$A$2001)),198)-1),"")</f>
        <v/>
      </c>
      <c r="G201" s="80" t="str">
        <f t="array" aca="1" ref="G201" ca="1">IFERROR(INDEX('⚙️ Alert Data'!$G$2:$G$2001,SMALL(IF('⚙️ Alert Data'!$A$2:$A$2001&lt;&gt;"",ROW('⚙️ Alert Data'!$A$2:$A$2001)),198)-1),"")</f>
        <v/>
      </c>
      <c r="H201" s="81" t="str">
        <f t="array" aca="1" ref="H201" ca="1">IFERROR(INDEX('⚙️ Alert Data'!$H$2:$H$2001,SMALL(IF('⚙️ Alert Data'!$A$2:$A$2001&lt;&gt;"",ROW('⚙️ Alert Data'!$A$2:$A$2001)),198)-1),"")</f>
        <v/>
      </c>
      <c r="I201" s="80" t="str">
        <f t="array" aca="1" ref="I201" ca="1">IFERROR(INDEX('⚙️ Alert Data'!$I$2:$I$2001,SMALL(IF('⚙️ Alert Data'!$A$2:$A$2001&lt;&gt;"",ROW('⚙️ Alert Data'!$A$2:$A$2001)),198)-1),"")</f>
        <v/>
      </c>
      <c r="J201" s="80" t="str">
        <f t="array" aca="1" ref="J201" ca="1">IFERROR(INDEX('⚙️ Alert Data'!$J$2:$J$2001,SMALL(IF('⚙️ Alert Data'!$A$2:$A$2001&lt;&gt;"",ROW('⚙️ Alert Data'!$A$2:$A$2001)),198)-1),"")</f>
        <v/>
      </c>
      <c r="K201" s="80" t="str">
        <f t="array" aca="1" ref="K201" ca="1">IFERROR(INDEX('⚙️ Alert Data'!$K$2:$K$2001,SMALL(IF('⚙️ Alert Data'!$A$2:$A$2001&lt;&gt;"",ROW('⚙️ Alert Data'!$A$2:$A$2001)),198)-1),"")</f>
        <v/>
      </c>
      <c r="L201" s="81" t="str">
        <f t="array" aca="1" ref="L201" ca="1">IFERROR(INDEX('⚙️ Alert Data'!$L$2:$L$2001,SMALL(IF('⚙️ Alert Data'!$A$2:$A$2001&lt;&gt;"",ROW('⚙️ Alert Data'!$A$2:$A$2001)),198)-1),"")</f>
        <v/>
      </c>
      <c r="M201" s="80" t="str">
        <f t="array" aca="1" ref="M201" ca="1">IFERROR(INDEX('⚙️ Alert Data'!$M$2:$M$2001,SMALL(IF('⚙️ Alert Data'!$A$2:$A$2001&lt;&gt;"",ROW('⚙️ Alert Data'!$A$2:$A$2001)),198)-1),"")</f>
        <v/>
      </c>
    </row>
    <row r="202" spans="1:13" ht="15.75" customHeight="1" x14ac:dyDescent="0.2">
      <c r="A202" s="80" t="str">
        <f t="array" aca="1" ref="A202" ca="1">IFERROR(INDEX('⚙️ Alert Data'!$A$2:$A$2001,SMALL(IF('⚙️ Alert Data'!$A$2:$A$2001&lt;&gt;"",ROW('⚙️ Alert Data'!$A$2:$A$2001)),199)-1),"")</f>
        <v/>
      </c>
      <c r="B202" s="81" t="str">
        <f t="array" aca="1" ref="B202" ca="1">IFERROR(INDEX('⚙️ Alert Data'!$B$2:$B$2001,SMALL(IF('⚙️ Alert Data'!$A$2:$A$2001&lt;&gt;"",ROW('⚙️ Alert Data'!$A$2:$A$2001)),199)-1),"")</f>
        <v/>
      </c>
      <c r="C202" s="81" t="str">
        <f t="array" aca="1" ref="C202" ca="1">IFERROR(INDEX('⚙️ Alert Data'!$C$2:$C$2001,SMALL(IF('⚙️ Alert Data'!$A$2:$A$2001&lt;&gt;"",ROW('⚙️ Alert Data'!$A$2:$A$2001)),199)-1),"")</f>
        <v/>
      </c>
      <c r="D202" s="80" t="str">
        <f t="array" aca="1" ref="D202" ca="1">IFERROR(INDEX('⚙️ Alert Data'!$D$2:$D$2001,SMALL(IF('⚙️ Alert Data'!$A$2:$A$2001&lt;&gt;"",ROW('⚙️ Alert Data'!$A$2:$A$2001)),199)-1),"")</f>
        <v/>
      </c>
      <c r="E202" s="81" t="str">
        <f t="array" aca="1" ref="E202" ca="1">IFERROR(INDEX('⚙️ Alert Data'!$E$2:$E$2001,SMALL(IF('⚙️ Alert Data'!$A$2:$A$2001&lt;&gt;"",ROW('⚙️ Alert Data'!$A$2:$A$2001)),199)-1),"")</f>
        <v/>
      </c>
      <c r="F202" s="81" t="str">
        <f t="array" aca="1" ref="F202" ca="1">IFERROR(INDEX('⚙️ Alert Data'!$F$2:$F$2001,SMALL(IF('⚙️ Alert Data'!$A$2:$A$2001&lt;&gt;"",ROW('⚙️ Alert Data'!$A$2:$A$2001)),199)-1),"")</f>
        <v/>
      </c>
      <c r="G202" s="80" t="str">
        <f t="array" aca="1" ref="G202" ca="1">IFERROR(INDEX('⚙️ Alert Data'!$G$2:$G$2001,SMALL(IF('⚙️ Alert Data'!$A$2:$A$2001&lt;&gt;"",ROW('⚙️ Alert Data'!$A$2:$A$2001)),199)-1),"")</f>
        <v/>
      </c>
      <c r="H202" s="81" t="str">
        <f t="array" aca="1" ref="H202" ca="1">IFERROR(INDEX('⚙️ Alert Data'!$H$2:$H$2001,SMALL(IF('⚙️ Alert Data'!$A$2:$A$2001&lt;&gt;"",ROW('⚙️ Alert Data'!$A$2:$A$2001)),199)-1),"")</f>
        <v/>
      </c>
      <c r="I202" s="80" t="str">
        <f t="array" aca="1" ref="I202" ca="1">IFERROR(INDEX('⚙️ Alert Data'!$I$2:$I$2001,SMALL(IF('⚙️ Alert Data'!$A$2:$A$2001&lt;&gt;"",ROW('⚙️ Alert Data'!$A$2:$A$2001)),199)-1),"")</f>
        <v/>
      </c>
      <c r="J202" s="80" t="str">
        <f t="array" aca="1" ref="J202" ca="1">IFERROR(INDEX('⚙️ Alert Data'!$J$2:$J$2001,SMALL(IF('⚙️ Alert Data'!$A$2:$A$2001&lt;&gt;"",ROW('⚙️ Alert Data'!$A$2:$A$2001)),199)-1),"")</f>
        <v/>
      </c>
      <c r="K202" s="80" t="str">
        <f t="array" aca="1" ref="K202" ca="1">IFERROR(INDEX('⚙️ Alert Data'!$K$2:$K$2001,SMALL(IF('⚙️ Alert Data'!$A$2:$A$2001&lt;&gt;"",ROW('⚙️ Alert Data'!$A$2:$A$2001)),199)-1),"")</f>
        <v/>
      </c>
      <c r="L202" s="81" t="str">
        <f t="array" aca="1" ref="L202" ca="1">IFERROR(INDEX('⚙️ Alert Data'!$L$2:$L$2001,SMALL(IF('⚙️ Alert Data'!$A$2:$A$2001&lt;&gt;"",ROW('⚙️ Alert Data'!$A$2:$A$2001)),199)-1),"")</f>
        <v/>
      </c>
      <c r="M202" s="80" t="str">
        <f t="array" aca="1" ref="M202" ca="1">IFERROR(INDEX('⚙️ Alert Data'!$M$2:$M$2001,SMALL(IF('⚙️ Alert Data'!$A$2:$A$2001&lt;&gt;"",ROW('⚙️ Alert Data'!$A$2:$A$2001)),199)-1),"")</f>
        <v/>
      </c>
    </row>
    <row r="203" spans="1:13" ht="15.75" customHeight="1" x14ac:dyDescent="0.2">
      <c r="A203" s="80" t="str">
        <f t="array" aca="1" ref="A203" ca="1">IFERROR(INDEX('⚙️ Alert Data'!$A$2:$A$2001,SMALL(IF('⚙️ Alert Data'!$A$2:$A$2001&lt;&gt;"",ROW('⚙️ Alert Data'!$A$2:$A$2001)),200)-1),"")</f>
        <v/>
      </c>
      <c r="B203" s="81" t="str">
        <f t="array" aca="1" ref="B203" ca="1">IFERROR(INDEX('⚙️ Alert Data'!$B$2:$B$2001,SMALL(IF('⚙️ Alert Data'!$A$2:$A$2001&lt;&gt;"",ROW('⚙️ Alert Data'!$A$2:$A$2001)),200)-1),"")</f>
        <v/>
      </c>
      <c r="C203" s="81" t="str">
        <f t="array" aca="1" ref="C203" ca="1">IFERROR(INDEX('⚙️ Alert Data'!$C$2:$C$2001,SMALL(IF('⚙️ Alert Data'!$A$2:$A$2001&lt;&gt;"",ROW('⚙️ Alert Data'!$A$2:$A$2001)),200)-1),"")</f>
        <v/>
      </c>
      <c r="D203" s="80" t="str">
        <f t="array" aca="1" ref="D203" ca="1">IFERROR(INDEX('⚙️ Alert Data'!$D$2:$D$2001,SMALL(IF('⚙️ Alert Data'!$A$2:$A$2001&lt;&gt;"",ROW('⚙️ Alert Data'!$A$2:$A$2001)),200)-1),"")</f>
        <v/>
      </c>
      <c r="E203" s="81" t="str">
        <f t="array" aca="1" ref="E203" ca="1">IFERROR(INDEX('⚙️ Alert Data'!$E$2:$E$2001,SMALL(IF('⚙️ Alert Data'!$A$2:$A$2001&lt;&gt;"",ROW('⚙️ Alert Data'!$A$2:$A$2001)),200)-1),"")</f>
        <v/>
      </c>
      <c r="F203" s="81" t="str">
        <f t="array" aca="1" ref="F203" ca="1">IFERROR(INDEX('⚙️ Alert Data'!$F$2:$F$2001,SMALL(IF('⚙️ Alert Data'!$A$2:$A$2001&lt;&gt;"",ROW('⚙️ Alert Data'!$A$2:$A$2001)),200)-1),"")</f>
        <v/>
      </c>
      <c r="G203" s="80" t="str">
        <f t="array" aca="1" ref="G203" ca="1">IFERROR(INDEX('⚙️ Alert Data'!$G$2:$G$2001,SMALL(IF('⚙️ Alert Data'!$A$2:$A$2001&lt;&gt;"",ROW('⚙️ Alert Data'!$A$2:$A$2001)),200)-1),"")</f>
        <v/>
      </c>
      <c r="H203" s="81" t="str">
        <f t="array" aca="1" ref="H203" ca="1">IFERROR(INDEX('⚙️ Alert Data'!$H$2:$H$2001,SMALL(IF('⚙️ Alert Data'!$A$2:$A$2001&lt;&gt;"",ROW('⚙️ Alert Data'!$A$2:$A$2001)),200)-1),"")</f>
        <v/>
      </c>
      <c r="I203" s="80" t="str">
        <f t="array" aca="1" ref="I203" ca="1">IFERROR(INDEX('⚙️ Alert Data'!$I$2:$I$2001,SMALL(IF('⚙️ Alert Data'!$A$2:$A$2001&lt;&gt;"",ROW('⚙️ Alert Data'!$A$2:$A$2001)),200)-1),"")</f>
        <v/>
      </c>
      <c r="J203" s="80" t="str">
        <f t="array" aca="1" ref="J203" ca="1">IFERROR(INDEX('⚙️ Alert Data'!$J$2:$J$2001,SMALL(IF('⚙️ Alert Data'!$A$2:$A$2001&lt;&gt;"",ROW('⚙️ Alert Data'!$A$2:$A$2001)),200)-1),"")</f>
        <v/>
      </c>
      <c r="K203" s="80" t="str">
        <f t="array" aca="1" ref="K203" ca="1">IFERROR(INDEX('⚙️ Alert Data'!$K$2:$K$2001,SMALL(IF('⚙️ Alert Data'!$A$2:$A$2001&lt;&gt;"",ROW('⚙️ Alert Data'!$A$2:$A$2001)),200)-1),"")</f>
        <v/>
      </c>
      <c r="L203" s="81" t="str">
        <f t="array" aca="1" ref="L203" ca="1">IFERROR(INDEX('⚙️ Alert Data'!$L$2:$L$2001,SMALL(IF('⚙️ Alert Data'!$A$2:$A$2001&lt;&gt;"",ROW('⚙️ Alert Data'!$A$2:$A$2001)),200)-1),"")</f>
        <v/>
      </c>
      <c r="M203" s="80" t="str">
        <f t="array" aca="1" ref="M203" ca="1">IFERROR(INDEX('⚙️ Alert Data'!$M$2:$M$2001,SMALL(IF('⚙️ Alert Data'!$A$2:$A$2001&lt;&gt;"",ROW('⚙️ Alert Data'!$A$2:$A$2001)),200)-1),"")</f>
        <v/>
      </c>
    </row>
    <row r="204" spans="1:13" ht="15.75" customHeight="1" x14ac:dyDescent="0.2">
      <c r="A204" s="58"/>
      <c r="B204" s="58"/>
      <c r="C204" s="58"/>
      <c r="D204" s="58"/>
      <c r="E204" s="58"/>
      <c r="F204" s="58"/>
      <c r="G204" s="58"/>
      <c r="H204" s="58"/>
      <c r="I204" s="58"/>
      <c r="J204" s="58"/>
      <c r="K204" s="58"/>
      <c r="L204" s="58"/>
      <c r="M204" s="58"/>
    </row>
    <row r="205" spans="1:13" ht="15.75" customHeight="1" x14ac:dyDescent="0.2">
      <c r="A205" s="58"/>
      <c r="B205" s="58"/>
      <c r="C205" s="58"/>
      <c r="D205" s="58"/>
      <c r="E205" s="58"/>
      <c r="F205" s="58"/>
      <c r="G205" s="58"/>
      <c r="H205" s="58"/>
      <c r="I205" s="58"/>
      <c r="J205" s="58"/>
      <c r="K205" s="58"/>
      <c r="L205" s="58"/>
      <c r="M205" s="58"/>
    </row>
    <row r="206" spans="1:13" ht="15.75" customHeight="1" x14ac:dyDescent="0.2">
      <c r="A206" s="58"/>
      <c r="B206" s="58"/>
      <c r="C206" s="58"/>
      <c r="D206" s="58"/>
      <c r="E206" s="58"/>
      <c r="F206" s="58"/>
      <c r="G206" s="58"/>
      <c r="H206" s="58"/>
      <c r="I206" s="58"/>
      <c r="J206" s="58"/>
      <c r="K206" s="58"/>
      <c r="L206" s="58"/>
      <c r="M206" s="58"/>
    </row>
    <row r="207" spans="1:13" ht="15.75" customHeight="1" x14ac:dyDescent="0.2">
      <c r="A207" s="58"/>
      <c r="B207" s="58"/>
      <c r="C207" s="58"/>
      <c r="D207" s="58"/>
      <c r="E207" s="58"/>
      <c r="F207" s="58"/>
      <c r="G207" s="58"/>
      <c r="H207" s="58"/>
      <c r="I207" s="58"/>
      <c r="J207" s="58"/>
      <c r="K207" s="58"/>
      <c r="L207" s="58"/>
      <c r="M207" s="58"/>
    </row>
    <row r="208" spans="1:13" ht="15.75" customHeight="1" x14ac:dyDescent="0.2">
      <c r="A208" s="58"/>
      <c r="B208" s="58"/>
      <c r="C208" s="58"/>
      <c r="D208" s="58"/>
      <c r="E208" s="58"/>
      <c r="F208" s="58"/>
      <c r="G208" s="58"/>
      <c r="H208" s="58"/>
      <c r="I208" s="58"/>
      <c r="J208" s="58"/>
      <c r="K208" s="58"/>
      <c r="L208" s="58"/>
      <c r="M208" s="58"/>
    </row>
    <row r="209" spans="1:13" ht="15.75" customHeight="1" x14ac:dyDescent="0.2">
      <c r="A209" s="58"/>
      <c r="B209" s="58"/>
      <c r="C209" s="58"/>
      <c r="D209" s="58"/>
      <c r="E209" s="58"/>
      <c r="F209" s="58"/>
      <c r="G209" s="58"/>
      <c r="H209" s="58"/>
      <c r="I209" s="58"/>
      <c r="J209" s="58"/>
      <c r="K209" s="58"/>
      <c r="L209" s="58"/>
      <c r="M209" s="58"/>
    </row>
    <row r="210" spans="1:13" ht="15.75" customHeight="1" x14ac:dyDescent="0.2">
      <c r="A210" s="58"/>
      <c r="B210" s="58"/>
      <c r="C210" s="58"/>
      <c r="D210" s="58"/>
      <c r="E210" s="58"/>
      <c r="F210" s="58"/>
      <c r="G210" s="58"/>
      <c r="H210" s="58"/>
      <c r="I210" s="58"/>
      <c r="J210" s="58"/>
      <c r="K210" s="58"/>
      <c r="L210" s="58"/>
      <c r="M210" s="58"/>
    </row>
    <row r="211" spans="1:13" ht="15.75" customHeight="1" x14ac:dyDescent="0.2">
      <c r="A211" s="58"/>
      <c r="B211" s="58"/>
      <c r="C211" s="58"/>
      <c r="D211" s="58"/>
      <c r="E211" s="58"/>
      <c r="F211" s="58"/>
      <c r="G211" s="58"/>
      <c r="H211" s="58"/>
      <c r="I211" s="58"/>
      <c r="J211" s="58"/>
      <c r="K211" s="58"/>
      <c r="L211" s="58"/>
      <c r="M211" s="58"/>
    </row>
    <row r="212" spans="1:13" ht="15.75" customHeight="1" x14ac:dyDescent="0.2">
      <c r="A212" s="58"/>
      <c r="B212" s="58"/>
      <c r="C212" s="58"/>
      <c r="D212" s="58"/>
      <c r="E212" s="58"/>
      <c r="F212" s="58"/>
      <c r="G212" s="58"/>
      <c r="H212" s="58"/>
      <c r="I212" s="58"/>
      <c r="J212" s="58"/>
      <c r="K212" s="58"/>
      <c r="L212" s="58"/>
      <c r="M212" s="58"/>
    </row>
    <row r="213" spans="1:13" ht="15.75" customHeight="1" x14ac:dyDescent="0.2">
      <c r="A213" s="58"/>
      <c r="B213" s="58"/>
      <c r="C213" s="58"/>
      <c r="D213" s="58"/>
      <c r="E213" s="58"/>
      <c r="F213" s="58"/>
      <c r="G213" s="58"/>
      <c r="H213" s="58"/>
      <c r="I213" s="58"/>
      <c r="J213" s="58"/>
      <c r="K213" s="58"/>
      <c r="L213" s="58"/>
      <c r="M213" s="58"/>
    </row>
    <row r="214" spans="1:13" ht="15.75" customHeight="1" x14ac:dyDescent="0.2">
      <c r="A214" s="58"/>
      <c r="B214" s="58"/>
      <c r="C214" s="58"/>
      <c r="D214" s="58"/>
      <c r="E214" s="58"/>
      <c r="F214" s="58"/>
      <c r="G214" s="58"/>
      <c r="H214" s="58"/>
      <c r="I214" s="58"/>
      <c r="J214" s="58"/>
      <c r="K214" s="58"/>
      <c r="L214" s="58"/>
      <c r="M214" s="58"/>
    </row>
    <row r="215" spans="1:13" ht="15.75" customHeight="1" x14ac:dyDescent="0.2">
      <c r="A215" s="58"/>
      <c r="B215" s="58"/>
      <c r="C215" s="58"/>
      <c r="D215" s="58"/>
      <c r="E215" s="58"/>
      <c r="F215" s="58"/>
      <c r="G215" s="58"/>
      <c r="H215" s="58"/>
      <c r="I215" s="58"/>
      <c r="J215" s="58"/>
      <c r="K215" s="58"/>
      <c r="L215" s="58"/>
      <c r="M215" s="58"/>
    </row>
    <row r="216" spans="1:13" ht="15.75" customHeight="1" x14ac:dyDescent="0.2">
      <c r="A216" s="58"/>
      <c r="B216" s="58"/>
      <c r="C216" s="58"/>
      <c r="D216" s="58"/>
      <c r="E216" s="58"/>
      <c r="F216" s="58"/>
      <c r="G216" s="58"/>
      <c r="H216" s="58"/>
      <c r="I216" s="58"/>
      <c r="J216" s="58"/>
      <c r="K216" s="58"/>
      <c r="L216" s="58"/>
      <c r="M216" s="58"/>
    </row>
    <row r="217" spans="1:13" ht="15.75" customHeight="1" x14ac:dyDescent="0.2">
      <c r="A217" s="58"/>
      <c r="B217" s="58"/>
      <c r="C217" s="58"/>
      <c r="D217" s="58"/>
      <c r="E217" s="58"/>
      <c r="F217" s="58"/>
      <c r="G217" s="58"/>
      <c r="H217" s="58"/>
      <c r="I217" s="58"/>
      <c r="J217" s="58"/>
      <c r="K217" s="58"/>
      <c r="L217" s="58"/>
      <c r="M217" s="58"/>
    </row>
    <row r="218" spans="1:13" ht="15.75" customHeight="1" x14ac:dyDescent="0.2">
      <c r="A218" s="58"/>
      <c r="B218" s="58"/>
      <c r="C218" s="58"/>
      <c r="D218" s="58"/>
      <c r="E218" s="58"/>
      <c r="F218" s="58"/>
      <c r="G218" s="58"/>
      <c r="H218" s="58"/>
      <c r="I218" s="58"/>
      <c r="J218" s="58"/>
      <c r="K218" s="58"/>
      <c r="L218" s="58"/>
      <c r="M218" s="58"/>
    </row>
    <row r="219" spans="1:13" ht="15.75" customHeight="1" x14ac:dyDescent="0.2">
      <c r="A219" s="58"/>
      <c r="B219" s="58"/>
      <c r="C219" s="58"/>
      <c r="D219" s="58"/>
      <c r="E219" s="58"/>
      <c r="F219" s="58"/>
      <c r="G219" s="58"/>
      <c r="H219" s="58"/>
      <c r="I219" s="58"/>
      <c r="J219" s="58"/>
      <c r="K219" s="58"/>
      <c r="L219" s="58"/>
      <c r="M219" s="58"/>
    </row>
    <row r="220" spans="1:13" ht="15.75" customHeight="1" x14ac:dyDescent="0.2">
      <c r="A220" s="58"/>
      <c r="B220" s="58"/>
      <c r="C220" s="58"/>
      <c r="D220" s="58"/>
      <c r="E220" s="58"/>
      <c r="F220" s="58"/>
      <c r="G220" s="58"/>
      <c r="H220" s="58"/>
      <c r="I220" s="58"/>
      <c r="J220" s="58"/>
      <c r="K220" s="58"/>
      <c r="L220" s="58"/>
      <c r="M220" s="58"/>
    </row>
    <row r="221" spans="1:13" ht="15.75" customHeight="1" x14ac:dyDescent="0.2">
      <c r="A221" s="58"/>
      <c r="B221" s="58"/>
      <c r="C221" s="58"/>
      <c r="D221" s="58"/>
      <c r="E221" s="58"/>
      <c r="F221" s="58"/>
      <c r="G221" s="58"/>
      <c r="H221" s="58"/>
      <c r="I221" s="58"/>
      <c r="J221" s="58"/>
      <c r="K221" s="58"/>
      <c r="L221" s="58"/>
      <c r="M221" s="58"/>
    </row>
    <row r="222" spans="1:13" ht="15.75" customHeight="1" x14ac:dyDescent="0.2">
      <c r="A222" s="58"/>
      <c r="B222" s="58"/>
      <c r="C222" s="58"/>
      <c r="D222" s="58"/>
      <c r="E222" s="58"/>
      <c r="F222" s="58"/>
      <c r="G222" s="58"/>
      <c r="H222" s="58"/>
      <c r="I222" s="58"/>
      <c r="J222" s="58"/>
      <c r="K222" s="58"/>
      <c r="L222" s="58"/>
      <c r="M222" s="58"/>
    </row>
    <row r="223" spans="1:13" ht="15.75" customHeight="1" x14ac:dyDescent="0.2">
      <c r="A223" s="58"/>
      <c r="B223" s="58"/>
      <c r="C223" s="58"/>
      <c r="D223" s="58"/>
      <c r="E223" s="58"/>
      <c r="F223" s="58"/>
      <c r="G223" s="58"/>
      <c r="H223" s="58"/>
      <c r="I223" s="58"/>
      <c r="J223" s="58"/>
      <c r="K223" s="58"/>
      <c r="L223" s="58"/>
      <c r="M223" s="58"/>
    </row>
    <row r="224" spans="1:13" ht="15.75" customHeight="1" x14ac:dyDescent="0.2">
      <c r="A224" s="58"/>
      <c r="B224" s="58"/>
      <c r="C224" s="58"/>
      <c r="D224" s="58"/>
      <c r="E224" s="58"/>
      <c r="F224" s="58"/>
      <c r="G224" s="58"/>
      <c r="H224" s="58"/>
      <c r="I224" s="58"/>
      <c r="J224" s="58"/>
      <c r="K224" s="58"/>
      <c r="L224" s="58"/>
      <c r="M224" s="58"/>
    </row>
    <row r="225" spans="1:13" ht="15.75" customHeight="1" x14ac:dyDescent="0.2">
      <c r="A225" s="58"/>
      <c r="B225" s="58"/>
      <c r="C225" s="58"/>
      <c r="D225" s="58"/>
      <c r="E225" s="58"/>
      <c r="F225" s="58"/>
      <c r="G225" s="58"/>
      <c r="H225" s="58"/>
      <c r="I225" s="58"/>
      <c r="J225" s="58"/>
      <c r="K225" s="58"/>
      <c r="L225" s="58"/>
      <c r="M225" s="58"/>
    </row>
    <row r="226" spans="1:13" ht="15.75" customHeight="1" x14ac:dyDescent="0.2">
      <c r="A226" s="58"/>
      <c r="B226" s="58"/>
      <c r="C226" s="58"/>
      <c r="D226" s="58"/>
      <c r="E226" s="58"/>
      <c r="F226" s="58"/>
      <c r="G226" s="58"/>
      <c r="H226" s="58"/>
      <c r="I226" s="58"/>
      <c r="J226" s="58"/>
      <c r="K226" s="58"/>
      <c r="L226" s="58"/>
      <c r="M226" s="58"/>
    </row>
    <row r="227" spans="1:13" ht="15.75" customHeight="1" x14ac:dyDescent="0.2">
      <c r="A227" s="58"/>
      <c r="B227" s="58"/>
      <c r="C227" s="58"/>
      <c r="D227" s="58"/>
      <c r="E227" s="58"/>
      <c r="F227" s="58"/>
      <c r="G227" s="58"/>
      <c r="H227" s="58"/>
      <c r="I227" s="58"/>
      <c r="J227" s="58"/>
      <c r="K227" s="58"/>
      <c r="L227" s="58"/>
      <c r="M227" s="58"/>
    </row>
    <row r="228" spans="1:13" ht="15.75" customHeight="1" x14ac:dyDescent="0.2">
      <c r="A228" s="58"/>
      <c r="B228" s="58"/>
      <c r="C228" s="58"/>
      <c r="D228" s="58"/>
      <c r="E228" s="58"/>
      <c r="F228" s="58"/>
      <c r="G228" s="58"/>
      <c r="H228" s="58"/>
      <c r="I228" s="58"/>
      <c r="J228" s="58"/>
      <c r="K228" s="58"/>
      <c r="L228" s="58"/>
      <c r="M228" s="58"/>
    </row>
    <row r="229" spans="1:13" ht="15.75" customHeight="1" x14ac:dyDescent="0.2">
      <c r="A229" s="58"/>
      <c r="B229" s="58"/>
      <c r="C229" s="58"/>
      <c r="D229" s="58"/>
      <c r="E229" s="58"/>
      <c r="F229" s="58"/>
      <c r="G229" s="58"/>
      <c r="H229" s="58"/>
      <c r="I229" s="58"/>
      <c r="J229" s="58"/>
      <c r="K229" s="58"/>
      <c r="L229" s="58"/>
      <c r="M229" s="58"/>
    </row>
    <row r="230" spans="1:13" ht="15.75" customHeight="1" x14ac:dyDescent="0.2">
      <c r="A230" s="58"/>
      <c r="B230" s="58"/>
      <c r="C230" s="58"/>
      <c r="D230" s="58"/>
      <c r="E230" s="58"/>
      <c r="F230" s="58"/>
      <c r="G230" s="58"/>
      <c r="H230" s="58"/>
      <c r="I230" s="58"/>
      <c r="J230" s="58"/>
      <c r="K230" s="58"/>
      <c r="L230" s="58"/>
      <c r="M230" s="58"/>
    </row>
    <row r="231" spans="1:13" ht="15.75" customHeight="1" x14ac:dyDescent="0.2">
      <c r="A231" s="58"/>
      <c r="B231" s="58"/>
      <c r="C231" s="58"/>
      <c r="D231" s="58"/>
      <c r="E231" s="58"/>
      <c r="F231" s="58"/>
      <c r="G231" s="58"/>
      <c r="H231" s="58"/>
      <c r="I231" s="58"/>
      <c r="J231" s="58"/>
      <c r="K231" s="58"/>
      <c r="L231" s="58"/>
      <c r="M231" s="58"/>
    </row>
    <row r="232" spans="1:13" ht="15.75" customHeight="1" x14ac:dyDescent="0.2">
      <c r="A232" s="58"/>
      <c r="B232" s="58"/>
      <c r="C232" s="58"/>
      <c r="D232" s="58"/>
      <c r="E232" s="58"/>
      <c r="F232" s="58"/>
      <c r="G232" s="58"/>
      <c r="H232" s="58"/>
      <c r="I232" s="58"/>
      <c r="J232" s="58"/>
      <c r="K232" s="58"/>
      <c r="L232" s="58"/>
      <c r="M232" s="58"/>
    </row>
    <row r="233" spans="1:13" ht="15.75" customHeight="1" x14ac:dyDescent="0.2">
      <c r="A233" s="58"/>
      <c r="B233" s="58"/>
      <c r="C233" s="58"/>
      <c r="D233" s="58"/>
      <c r="E233" s="58"/>
      <c r="F233" s="58"/>
      <c r="G233" s="58"/>
      <c r="H233" s="58"/>
      <c r="I233" s="58"/>
      <c r="J233" s="58"/>
      <c r="K233" s="58"/>
      <c r="L233" s="58"/>
      <c r="M233" s="58"/>
    </row>
    <row r="234" spans="1:13" ht="15.75" customHeight="1" x14ac:dyDescent="0.2">
      <c r="A234" s="58"/>
      <c r="B234" s="58"/>
      <c r="C234" s="58"/>
      <c r="D234" s="58"/>
      <c r="E234" s="58"/>
      <c r="F234" s="58"/>
      <c r="G234" s="58"/>
      <c r="H234" s="58"/>
      <c r="I234" s="58"/>
      <c r="J234" s="58"/>
      <c r="K234" s="58"/>
      <c r="L234" s="58"/>
      <c r="M234" s="58"/>
    </row>
    <row r="235" spans="1:13" ht="15.75" customHeight="1" x14ac:dyDescent="0.2">
      <c r="A235" s="58"/>
      <c r="B235" s="58"/>
      <c r="C235" s="58"/>
      <c r="D235" s="58"/>
      <c r="E235" s="58"/>
      <c r="F235" s="58"/>
      <c r="G235" s="58"/>
      <c r="H235" s="58"/>
      <c r="I235" s="58"/>
      <c r="J235" s="58"/>
      <c r="K235" s="58"/>
      <c r="L235" s="58"/>
      <c r="M235" s="58"/>
    </row>
    <row r="236" spans="1:13" ht="15.75" customHeight="1" x14ac:dyDescent="0.2">
      <c r="A236" s="58"/>
      <c r="B236" s="58"/>
      <c r="C236" s="58"/>
      <c r="D236" s="58"/>
      <c r="E236" s="58"/>
      <c r="F236" s="58"/>
      <c r="G236" s="58"/>
      <c r="H236" s="58"/>
      <c r="I236" s="58"/>
      <c r="J236" s="58"/>
      <c r="K236" s="58"/>
      <c r="L236" s="58"/>
      <c r="M236" s="58"/>
    </row>
    <row r="237" spans="1:13" ht="15.75" customHeight="1" x14ac:dyDescent="0.2">
      <c r="A237" s="58"/>
      <c r="B237" s="58"/>
      <c r="C237" s="58"/>
      <c r="D237" s="58"/>
      <c r="E237" s="58"/>
      <c r="F237" s="58"/>
      <c r="G237" s="58"/>
      <c r="H237" s="58"/>
      <c r="I237" s="58"/>
      <c r="J237" s="58"/>
      <c r="K237" s="58"/>
      <c r="L237" s="58"/>
      <c r="M237" s="58"/>
    </row>
    <row r="238" spans="1:13" ht="15.75" customHeight="1" x14ac:dyDescent="0.2">
      <c r="A238" s="58"/>
      <c r="B238" s="58"/>
      <c r="C238" s="58"/>
      <c r="D238" s="58"/>
      <c r="E238" s="58"/>
      <c r="F238" s="58"/>
      <c r="G238" s="58"/>
      <c r="H238" s="58"/>
      <c r="I238" s="58"/>
      <c r="J238" s="58"/>
      <c r="K238" s="58"/>
      <c r="L238" s="58"/>
      <c r="M238" s="58"/>
    </row>
    <row r="239" spans="1:13" ht="15.75" customHeight="1" x14ac:dyDescent="0.2">
      <c r="A239" s="58"/>
      <c r="B239" s="58"/>
      <c r="C239" s="58"/>
      <c r="D239" s="58"/>
      <c r="E239" s="58"/>
      <c r="F239" s="58"/>
      <c r="G239" s="58"/>
      <c r="H239" s="58"/>
      <c r="I239" s="58"/>
      <c r="J239" s="58"/>
      <c r="K239" s="58"/>
      <c r="L239" s="58"/>
      <c r="M239" s="58"/>
    </row>
    <row r="240" spans="1:13" ht="15.75" customHeight="1" x14ac:dyDescent="0.2">
      <c r="A240" s="58"/>
      <c r="B240" s="58"/>
      <c r="C240" s="58"/>
      <c r="D240" s="58"/>
      <c r="E240" s="58"/>
      <c r="F240" s="58"/>
      <c r="G240" s="58"/>
      <c r="H240" s="58"/>
      <c r="I240" s="58"/>
      <c r="J240" s="58"/>
      <c r="K240" s="58"/>
      <c r="L240" s="58"/>
      <c r="M240" s="58"/>
    </row>
    <row r="241" spans="1:13" ht="15.75" customHeight="1" x14ac:dyDescent="0.2">
      <c r="A241" s="58"/>
      <c r="B241" s="58"/>
      <c r="C241" s="58"/>
      <c r="D241" s="58"/>
      <c r="E241" s="58"/>
      <c r="F241" s="58"/>
      <c r="G241" s="58"/>
      <c r="H241" s="58"/>
      <c r="I241" s="58"/>
      <c r="J241" s="58"/>
      <c r="K241" s="58"/>
      <c r="L241" s="58"/>
      <c r="M241" s="58"/>
    </row>
    <row r="242" spans="1:13" ht="15.75" customHeight="1" x14ac:dyDescent="0.2">
      <c r="A242" s="58"/>
      <c r="B242" s="58"/>
      <c r="C242" s="58"/>
      <c r="D242" s="58"/>
      <c r="E242" s="58"/>
      <c r="F242" s="58"/>
      <c r="G242" s="58"/>
      <c r="H242" s="58"/>
      <c r="I242" s="58"/>
      <c r="J242" s="58"/>
      <c r="K242" s="58"/>
      <c r="L242" s="58"/>
      <c r="M242" s="58"/>
    </row>
    <row r="243" spans="1:13" ht="15.75" customHeight="1" x14ac:dyDescent="0.2">
      <c r="A243" s="58"/>
      <c r="B243" s="58"/>
      <c r="C243" s="58"/>
      <c r="D243" s="58"/>
      <c r="E243" s="58"/>
      <c r="F243" s="58"/>
      <c r="G243" s="58"/>
      <c r="H243" s="58"/>
      <c r="I243" s="58"/>
      <c r="J243" s="58"/>
      <c r="K243" s="58"/>
      <c r="L243" s="58"/>
      <c r="M243" s="58"/>
    </row>
    <row r="244" spans="1:13" ht="15.75" customHeight="1" x14ac:dyDescent="0.2">
      <c r="A244" s="58"/>
      <c r="B244" s="58"/>
      <c r="C244" s="58"/>
      <c r="D244" s="58"/>
      <c r="E244" s="58"/>
      <c r="F244" s="58"/>
      <c r="G244" s="58"/>
      <c r="H244" s="58"/>
      <c r="I244" s="58"/>
      <c r="J244" s="58"/>
      <c r="K244" s="58"/>
      <c r="L244" s="58"/>
      <c r="M244" s="58"/>
    </row>
    <row r="245" spans="1:13" ht="15.75" customHeight="1" x14ac:dyDescent="0.2">
      <c r="A245" s="58"/>
      <c r="B245" s="58"/>
      <c r="C245" s="58"/>
      <c r="D245" s="58"/>
      <c r="E245" s="58"/>
      <c r="F245" s="58"/>
      <c r="G245" s="58"/>
      <c r="H245" s="58"/>
      <c r="I245" s="58"/>
      <c r="J245" s="58"/>
      <c r="K245" s="58"/>
      <c r="L245" s="58"/>
      <c r="M245" s="58"/>
    </row>
    <row r="246" spans="1:13" ht="15.75" customHeight="1" x14ac:dyDescent="0.2">
      <c r="A246" s="58"/>
      <c r="B246" s="58"/>
      <c r="C246" s="58"/>
      <c r="D246" s="58"/>
      <c r="E246" s="58"/>
      <c r="F246" s="58"/>
      <c r="G246" s="58"/>
      <c r="H246" s="58"/>
      <c r="I246" s="58"/>
      <c r="J246" s="58"/>
      <c r="K246" s="58"/>
      <c r="L246" s="58"/>
      <c r="M246" s="58"/>
    </row>
    <row r="247" spans="1:13" ht="15.75" customHeight="1" x14ac:dyDescent="0.2">
      <c r="A247" s="58"/>
      <c r="B247" s="58"/>
      <c r="C247" s="58"/>
      <c r="D247" s="58"/>
      <c r="E247" s="58"/>
      <c r="F247" s="58"/>
      <c r="G247" s="58"/>
      <c r="H247" s="58"/>
      <c r="I247" s="58"/>
      <c r="J247" s="58"/>
      <c r="K247" s="58"/>
      <c r="L247" s="58"/>
      <c r="M247" s="58"/>
    </row>
    <row r="248" spans="1:13" ht="15.75" customHeight="1" x14ac:dyDescent="0.2">
      <c r="A248" s="58"/>
      <c r="B248" s="58"/>
      <c r="C248" s="58"/>
      <c r="D248" s="58"/>
      <c r="E248" s="58"/>
      <c r="F248" s="58"/>
      <c r="G248" s="58"/>
      <c r="H248" s="58"/>
      <c r="I248" s="58"/>
      <c r="J248" s="58"/>
      <c r="K248" s="58"/>
      <c r="L248" s="58"/>
      <c r="M248" s="58"/>
    </row>
    <row r="249" spans="1:13" ht="15.75" customHeight="1" x14ac:dyDescent="0.2">
      <c r="A249" s="58"/>
      <c r="B249" s="58"/>
      <c r="C249" s="58"/>
      <c r="D249" s="58"/>
      <c r="E249" s="58"/>
      <c r="F249" s="58"/>
      <c r="G249" s="58"/>
      <c r="H249" s="58"/>
      <c r="I249" s="58"/>
      <c r="J249" s="58"/>
      <c r="K249" s="58"/>
      <c r="L249" s="58"/>
      <c r="M249" s="58"/>
    </row>
    <row r="250" spans="1:13" ht="15.75" customHeight="1" x14ac:dyDescent="0.2">
      <c r="A250" s="58"/>
      <c r="B250" s="58"/>
      <c r="C250" s="58"/>
      <c r="D250" s="58"/>
      <c r="E250" s="58"/>
      <c r="F250" s="58"/>
      <c r="G250" s="58"/>
      <c r="H250" s="58"/>
      <c r="I250" s="58"/>
      <c r="J250" s="58"/>
      <c r="K250" s="58"/>
      <c r="L250" s="58"/>
      <c r="M250" s="58"/>
    </row>
    <row r="251" spans="1:13" ht="15.75" customHeight="1" x14ac:dyDescent="0.2">
      <c r="A251" s="58"/>
      <c r="B251" s="58"/>
      <c r="C251" s="58"/>
      <c r="D251" s="58"/>
      <c r="E251" s="58"/>
      <c r="F251" s="58"/>
      <c r="G251" s="58"/>
      <c r="H251" s="58"/>
      <c r="I251" s="58"/>
      <c r="J251" s="58"/>
      <c r="K251" s="58"/>
      <c r="L251" s="58"/>
      <c r="M251" s="58"/>
    </row>
    <row r="252" spans="1:13" ht="15.75" customHeight="1" x14ac:dyDescent="0.2">
      <c r="A252" s="58"/>
      <c r="B252" s="58"/>
      <c r="C252" s="58"/>
      <c r="D252" s="58"/>
      <c r="E252" s="58"/>
      <c r="F252" s="58"/>
      <c r="G252" s="58"/>
      <c r="H252" s="58"/>
      <c r="I252" s="58"/>
      <c r="J252" s="58"/>
      <c r="K252" s="58"/>
      <c r="L252" s="58"/>
      <c r="M252" s="58"/>
    </row>
    <row r="253" spans="1:13" ht="15.75" customHeight="1" x14ac:dyDescent="0.2">
      <c r="A253" s="58"/>
      <c r="B253" s="58"/>
      <c r="C253" s="58"/>
      <c r="D253" s="58"/>
      <c r="E253" s="58"/>
      <c r="F253" s="58"/>
      <c r="G253" s="58"/>
      <c r="H253" s="58"/>
      <c r="I253" s="58"/>
      <c r="J253" s="58"/>
      <c r="K253" s="58"/>
      <c r="L253" s="58"/>
      <c r="M253" s="58"/>
    </row>
    <row r="254" spans="1:13" ht="15.75" customHeight="1" x14ac:dyDescent="0.2">
      <c r="A254" s="58"/>
      <c r="B254" s="58"/>
      <c r="C254" s="58"/>
      <c r="D254" s="58"/>
      <c r="E254" s="58"/>
      <c r="F254" s="58"/>
      <c r="G254" s="58"/>
      <c r="H254" s="58"/>
      <c r="I254" s="58"/>
      <c r="J254" s="58"/>
      <c r="K254" s="58"/>
      <c r="L254" s="58"/>
      <c r="M254" s="58"/>
    </row>
    <row r="255" spans="1:13" ht="15.75" customHeight="1" x14ac:dyDescent="0.2">
      <c r="A255" s="58"/>
      <c r="B255" s="58"/>
      <c r="C255" s="58"/>
      <c r="D255" s="58"/>
      <c r="E255" s="58"/>
      <c r="F255" s="58"/>
      <c r="G255" s="58"/>
      <c r="H255" s="58"/>
      <c r="I255" s="58"/>
      <c r="J255" s="58"/>
      <c r="K255" s="58"/>
      <c r="L255" s="58"/>
      <c r="M255" s="58"/>
    </row>
    <row r="256" spans="1:13" ht="15.75" customHeight="1" x14ac:dyDescent="0.2">
      <c r="A256" s="58"/>
      <c r="B256" s="58"/>
      <c r="C256" s="58"/>
      <c r="D256" s="58"/>
      <c r="E256" s="58"/>
      <c r="F256" s="58"/>
      <c r="G256" s="58"/>
      <c r="H256" s="58"/>
      <c r="I256" s="58"/>
      <c r="J256" s="58"/>
      <c r="K256" s="58"/>
      <c r="L256" s="58"/>
      <c r="M256" s="58"/>
    </row>
    <row r="257" spans="1:13" ht="15.75" customHeight="1" x14ac:dyDescent="0.2">
      <c r="A257" s="58"/>
      <c r="B257" s="58"/>
      <c r="C257" s="58"/>
      <c r="D257" s="58"/>
      <c r="E257" s="58"/>
      <c r="F257" s="58"/>
      <c r="G257" s="58"/>
      <c r="H257" s="58"/>
      <c r="I257" s="58"/>
      <c r="J257" s="58"/>
      <c r="K257" s="58"/>
      <c r="L257" s="58"/>
      <c r="M257" s="58"/>
    </row>
    <row r="258" spans="1:13" ht="15.75" customHeight="1" x14ac:dyDescent="0.2">
      <c r="A258" s="58"/>
      <c r="B258" s="58"/>
      <c r="C258" s="58"/>
      <c r="D258" s="58"/>
      <c r="E258" s="58"/>
      <c r="F258" s="58"/>
      <c r="G258" s="58"/>
      <c r="H258" s="58"/>
      <c r="I258" s="58"/>
      <c r="J258" s="58"/>
      <c r="K258" s="58"/>
      <c r="L258" s="58"/>
      <c r="M258" s="58"/>
    </row>
    <row r="259" spans="1:13" ht="15.75" customHeight="1" x14ac:dyDescent="0.2">
      <c r="A259" s="58"/>
      <c r="B259" s="58"/>
      <c r="C259" s="58"/>
      <c r="D259" s="58"/>
      <c r="E259" s="58"/>
      <c r="F259" s="58"/>
      <c r="G259" s="58"/>
      <c r="H259" s="58"/>
      <c r="I259" s="58"/>
      <c r="J259" s="58"/>
      <c r="K259" s="58"/>
      <c r="L259" s="58"/>
      <c r="M259" s="58"/>
    </row>
    <row r="260" spans="1:13" ht="15.75" customHeight="1" x14ac:dyDescent="0.2">
      <c r="A260" s="58"/>
      <c r="B260" s="58"/>
      <c r="C260" s="58"/>
      <c r="D260" s="58"/>
      <c r="E260" s="58"/>
      <c r="F260" s="58"/>
      <c r="G260" s="58"/>
      <c r="H260" s="58"/>
      <c r="I260" s="58"/>
      <c r="J260" s="58"/>
      <c r="K260" s="58"/>
      <c r="L260" s="58"/>
      <c r="M260" s="58"/>
    </row>
    <row r="261" spans="1:13" ht="15.75" customHeight="1" x14ac:dyDescent="0.2">
      <c r="A261" s="58"/>
      <c r="B261" s="58"/>
      <c r="C261" s="58"/>
      <c r="D261" s="58"/>
      <c r="E261" s="58"/>
      <c r="F261" s="58"/>
      <c r="G261" s="58"/>
      <c r="H261" s="58"/>
      <c r="I261" s="58"/>
      <c r="J261" s="58"/>
      <c r="K261" s="58"/>
      <c r="L261" s="58"/>
      <c r="M261" s="58"/>
    </row>
    <row r="262" spans="1:13" ht="15.75" customHeight="1" x14ac:dyDescent="0.2">
      <c r="A262" s="58"/>
      <c r="B262" s="58"/>
      <c r="C262" s="58"/>
      <c r="D262" s="58"/>
      <c r="E262" s="58"/>
      <c r="F262" s="58"/>
      <c r="G262" s="58"/>
      <c r="H262" s="58"/>
      <c r="I262" s="58"/>
      <c r="J262" s="58"/>
      <c r="K262" s="58"/>
      <c r="L262" s="58"/>
      <c r="M262" s="58"/>
    </row>
    <row r="263" spans="1:13" ht="15.75" customHeight="1" x14ac:dyDescent="0.2">
      <c r="A263" s="58"/>
      <c r="B263" s="58"/>
      <c r="C263" s="58"/>
      <c r="D263" s="58"/>
      <c r="E263" s="58"/>
      <c r="F263" s="58"/>
      <c r="G263" s="58"/>
      <c r="H263" s="58"/>
      <c r="I263" s="58"/>
      <c r="J263" s="58"/>
      <c r="K263" s="58"/>
      <c r="L263" s="58"/>
      <c r="M263" s="58"/>
    </row>
    <row r="264" spans="1:13" ht="15.75" customHeight="1" x14ac:dyDescent="0.2">
      <c r="A264" s="58"/>
      <c r="B264" s="58"/>
      <c r="C264" s="58"/>
      <c r="D264" s="58"/>
      <c r="E264" s="58"/>
      <c r="F264" s="58"/>
      <c r="G264" s="58"/>
      <c r="H264" s="58"/>
      <c r="I264" s="58"/>
      <c r="J264" s="58"/>
      <c r="K264" s="58"/>
      <c r="L264" s="58"/>
      <c r="M264" s="58"/>
    </row>
    <row r="265" spans="1:13" ht="15.75" customHeight="1" x14ac:dyDescent="0.2">
      <c r="A265" s="58"/>
      <c r="B265" s="58"/>
      <c r="C265" s="58"/>
      <c r="D265" s="58"/>
      <c r="E265" s="58"/>
      <c r="F265" s="58"/>
      <c r="G265" s="58"/>
      <c r="H265" s="58"/>
      <c r="I265" s="58"/>
      <c r="J265" s="58"/>
      <c r="K265" s="58"/>
      <c r="L265" s="58"/>
      <c r="M265" s="58"/>
    </row>
    <row r="266" spans="1:13" ht="15.75" customHeight="1" x14ac:dyDescent="0.2">
      <c r="A266" s="58"/>
      <c r="B266" s="58"/>
      <c r="C266" s="58"/>
      <c r="D266" s="58"/>
      <c r="E266" s="58"/>
      <c r="F266" s="58"/>
      <c r="G266" s="58"/>
      <c r="H266" s="58"/>
      <c r="I266" s="58"/>
      <c r="J266" s="58"/>
      <c r="K266" s="58"/>
      <c r="L266" s="58"/>
      <c r="M266" s="58"/>
    </row>
    <row r="267" spans="1:13" ht="15.75" customHeight="1" x14ac:dyDescent="0.2">
      <c r="A267" s="58"/>
      <c r="B267" s="58"/>
      <c r="C267" s="58"/>
      <c r="D267" s="58"/>
      <c r="E267" s="58"/>
      <c r="F267" s="58"/>
      <c r="G267" s="58"/>
      <c r="H267" s="58"/>
      <c r="I267" s="58"/>
      <c r="J267" s="58"/>
      <c r="K267" s="58"/>
      <c r="L267" s="58"/>
      <c r="M267" s="58"/>
    </row>
    <row r="268" spans="1:13" ht="15.75" customHeight="1" x14ac:dyDescent="0.2">
      <c r="A268" s="58"/>
      <c r="B268" s="58"/>
      <c r="C268" s="58"/>
      <c r="D268" s="58"/>
      <c r="E268" s="58"/>
      <c r="F268" s="58"/>
      <c r="G268" s="58"/>
      <c r="H268" s="58"/>
      <c r="I268" s="58"/>
      <c r="J268" s="58"/>
      <c r="K268" s="58"/>
      <c r="L268" s="58"/>
      <c r="M268" s="58"/>
    </row>
    <row r="269" spans="1:13" ht="15.75" customHeight="1" x14ac:dyDescent="0.2">
      <c r="A269" s="58"/>
      <c r="B269" s="58"/>
      <c r="C269" s="58"/>
      <c r="D269" s="58"/>
      <c r="E269" s="58"/>
      <c r="F269" s="58"/>
      <c r="G269" s="58"/>
      <c r="H269" s="58"/>
      <c r="I269" s="58"/>
      <c r="J269" s="58"/>
      <c r="K269" s="58"/>
      <c r="L269" s="58"/>
      <c r="M269" s="58"/>
    </row>
    <row r="270" spans="1:13" ht="15.75" customHeight="1" x14ac:dyDescent="0.2">
      <c r="A270" s="58"/>
      <c r="B270" s="58"/>
      <c r="C270" s="58"/>
      <c r="D270" s="58"/>
      <c r="E270" s="58"/>
      <c r="F270" s="58"/>
      <c r="G270" s="58"/>
      <c r="H270" s="58"/>
      <c r="I270" s="58"/>
      <c r="J270" s="58"/>
      <c r="K270" s="58"/>
      <c r="L270" s="58"/>
      <c r="M270" s="58"/>
    </row>
    <row r="271" spans="1:13" ht="15.75" customHeight="1" x14ac:dyDescent="0.2">
      <c r="A271" s="58"/>
      <c r="B271" s="58"/>
      <c r="C271" s="58"/>
      <c r="D271" s="58"/>
      <c r="E271" s="58"/>
      <c r="F271" s="58"/>
      <c r="G271" s="58"/>
      <c r="H271" s="58"/>
      <c r="I271" s="58"/>
      <c r="J271" s="58"/>
      <c r="K271" s="58"/>
      <c r="L271" s="58"/>
      <c r="M271" s="58"/>
    </row>
    <row r="272" spans="1:13" ht="15.75" customHeight="1" x14ac:dyDescent="0.2">
      <c r="A272" s="58"/>
      <c r="B272" s="58"/>
      <c r="C272" s="58"/>
      <c r="D272" s="58"/>
      <c r="E272" s="58"/>
      <c r="F272" s="58"/>
      <c r="G272" s="58"/>
      <c r="H272" s="58"/>
      <c r="I272" s="58"/>
      <c r="J272" s="58"/>
      <c r="K272" s="58"/>
      <c r="L272" s="58"/>
      <c r="M272" s="58"/>
    </row>
    <row r="273" spans="1:13" ht="15.75" customHeight="1" x14ac:dyDescent="0.2">
      <c r="A273" s="58"/>
      <c r="B273" s="58"/>
      <c r="C273" s="58"/>
      <c r="D273" s="58"/>
      <c r="E273" s="58"/>
      <c r="F273" s="58"/>
      <c r="G273" s="58"/>
      <c r="H273" s="58"/>
      <c r="I273" s="58"/>
      <c r="J273" s="58"/>
      <c r="K273" s="58"/>
      <c r="L273" s="58"/>
      <c r="M273" s="58"/>
    </row>
    <row r="274" spans="1:13" ht="15.75" customHeight="1" x14ac:dyDescent="0.2">
      <c r="A274" s="58"/>
      <c r="B274" s="58"/>
      <c r="C274" s="58"/>
      <c r="D274" s="58"/>
      <c r="E274" s="58"/>
      <c r="F274" s="58"/>
      <c r="G274" s="58"/>
      <c r="H274" s="58"/>
      <c r="I274" s="58"/>
      <c r="J274" s="58"/>
      <c r="K274" s="58"/>
      <c r="L274" s="58"/>
      <c r="M274" s="58"/>
    </row>
    <row r="275" spans="1:13" ht="15.75" customHeight="1" x14ac:dyDescent="0.2">
      <c r="A275" s="58"/>
      <c r="B275" s="58"/>
      <c r="C275" s="58"/>
      <c r="D275" s="58"/>
      <c r="E275" s="58"/>
      <c r="F275" s="58"/>
      <c r="G275" s="58"/>
      <c r="H275" s="58"/>
      <c r="I275" s="58"/>
      <c r="J275" s="58"/>
      <c r="K275" s="58"/>
      <c r="L275" s="58"/>
      <c r="M275" s="58"/>
    </row>
    <row r="276" spans="1:13" ht="15.75" customHeight="1" x14ac:dyDescent="0.2">
      <c r="A276" s="58"/>
      <c r="B276" s="58"/>
      <c r="C276" s="58"/>
      <c r="D276" s="58"/>
      <c r="E276" s="58"/>
      <c r="F276" s="58"/>
      <c r="G276" s="58"/>
      <c r="H276" s="58"/>
      <c r="I276" s="58"/>
      <c r="J276" s="58"/>
      <c r="K276" s="58"/>
      <c r="L276" s="58"/>
      <c r="M276" s="58"/>
    </row>
    <row r="277" spans="1:13" ht="15.75" customHeight="1" x14ac:dyDescent="0.2">
      <c r="A277" s="58"/>
      <c r="B277" s="58"/>
      <c r="C277" s="58"/>
      <c r="D277" s="58"/>
      <c r="E277" s="58"/>
      <c r="F277" s="58"/>
      <c r="G277" s="58"/>
      <c r="H277" s="58"/>
      <c r="I277" s="58"/>
      <c r="J277" s="58"/>
      <c r="K277" s="58"/>
      <c r="L277" s="58"/>
      <c r="M277" s="58"/>
    </row>
    <row r="278" spans="1:13" ht="15.75" customHeight="1" x14ac:dyDescent="0.2">
      <c r="A278" s="58"/>
      <c r="B278" s="58"/>
      <c r="C278" s="58"/>
      <c r="D278" s="58"/>
      <c r="E278" s="58"/>
      <c r="F278" s="58"/>
      <c r="G278" s="58"/>
      <c r="H278" s="58"/>
      <c r="I278" s="58"/>
      <c r="J278" s="58"/>
      <c r="K278" s="58"/>
      <c r="L278" s="58"/>
      <c r="M278" s="58"/>
    </row>
    <row r="279" spans="1:13" ht="15.75" customHeight="1" x14ac:dyDescent="0.2">
      <c r="A279" s="58"/>
      <c r="B279" s="58"/>
      <c r="C279" s="58"/>
      <c r="D279" s="58"/>
      <c r="E279" s="58"/>
      <c r="F279" s="58"/>
      <c r="G279" s="58"/>
      <c r="H279" s="58"/>
      <c r="I279" s="58"/>
      <c r="J279" s="58"/>
      <c r="K279" s="58"/>
      <c r="L279" s="58"/>
      <c r="M279" s="58"/>
    </row>
    <row r="280" spans="1:13" ht="15.75" customHeight="1" x14ac:dyDescent="0.2">
      <c r="A280" s="58"/>
      <c r="B280" s="58"/>
      <c r="C280" s="58"/>
      <c r="D280" s="58"/>
      <c r="E280" s="58"/>
      <c r="F280" s="58"/>
      <c r="G280" s="58"/>
      <c r="H280" s="58"/>
      <c r="I280" s="58"/>
      <c r="J280" s="58"/>
      <c r="K280" s="58"/>
      <c r="L280" s="58"/>
      <c r="M280" s="58"/>
    </row>
    <row r="281" spans="1:13" ht="15.75" customHeight="1" x14ac:dyDescent="0.2">
      <c r="A281" s="58"/>
      <c r="B281" s="58"/>
      <c r="C281" s="58"/>
      <c r="D281" s="58"/>
      <c r="E281" s="58"/>
      <c r="F281" s="58"/>
      <c r="G281" s="58"/>
      <c r="H281" s="58"/>
      <c r="I281" s="58"/>
      <c r="J281" s="58"/>
      <c r="K281" s="58"/>
      <c r="L281" s="58"/>
      <c r="M281" s="58"/>
    </row>
    <row r="282" spans="1:13" ht="15.75" customHeight="1" x14ac:dyDescent="0.2">
      <c r="A282" s="58"/>
      <c r="B282" s="58"/>
      <c r="C282" s="58"/>
      <c r="D282" s="58"/>
      <c r="E282" s="58"/>
      <c r="F282" s="58"/>
      <c r="G282" s="58"/>
      <c r="H282" s="58"/>
      <c r="I282" s="58"/>
      <c r="J282" s="58"/>
      <c r="K282" s="58"/>
      <c r="L282" s="58"/>
      <c r="M282" s="58"/>
    </row>
    <row r="283" spans="1:13" ht="15.75" customHeight="1" x14ac:dyDescent="0.2">
      <c r="A283" s="58"/>
      <c r="B283" s="58"/>
      <c r="C283" s="58"/>
      <c r="D283" s="58"/>
      <c r="E283" s="58"/>
      <c r="F283" s="58"/>
      <c r="G283" s="58"/>
      <c r="H283" s="58"/>
      <c r="I283" s="58"/>
      <c r="J283" s="58"/>
      <c r="K283" s="58"/>
      <c r="L283" s="58"/>
      <c r="M283" s="58"/>
    </row>
    <row r="284" spans="1:13" ht="15.75" customHeight="1" x14ac:dyDescent="0.2">
      <c r="A284" s="58"/>
      <c r="B284" s="58"/>
      <c r="C284" s="58"/>
      <c r="D284" s="58"/>
      <c r="E284" s="58"/>
      <c r="F284" s="58"/>
      <c r="G284" s="58"/>
      <c r="H284" s="58"/>
      <c r="I284" s="58"/>
      <c r="J284" s="58"/>
      <c r="K284" s="58"/>
      <c r="L284" s="58"/>
      <c r="M284" s="58"/>
    </row>
    <row r="285" spans="1:13" ht="15.75" customHeight="1" x14ac:dyDescent="0.2">
      <c r="A285" s="58"/>
      <c r="B285" s="58"/>
      <c r="C285" s="58"/>
      <c r="D285" s="58"/>
      <c r="E285" s="58"/>
      <c r="F285" s="58"/>
      <c r="G285" s="58"/>
      <c r="H285" s="58"/>
      <c r="I285" s="58"/>
      <c r="J285" s="58"/>
      <c r="K285" s="58"/>
      <c r="L285" s="58"/>
      <c r="M285" s="58"/>
    </row>
    <row r="286" spans="1:13" ht="15.75" customHeight="1" x14ac:dyDescent="0.2">
      <c r="A286" s="58"/>
      <c r="B286" s="58"/>
      <c r="C286" s="58"/>
      <c r="D286" s="58"/>
      <c r="E286" s="58"/>
      <c r="F286" s="58"/>
      <c r="G286" s="58"/>
      <c r="H286" s="58"/>
      <c r="I286" s="58"/>
      <c r="J286" s="58"/>
      <c r="K286" s="58"/>
      <c r="L286" s="58"/>
      <c r="M286" s="58"/>
    </row>
    <row r="287" spans="1:13" ht="15.75" customHeight="1" x14ac:dyDescent="0.2">
      <c r="A287" s="58"/>
      <c r="B287" s="58"/>
      <c r="C287" s="58"/>
      <c r="D287" s="58"/>
      <c r="E287" s="58"/>
      <c r="F287" s="58"/>
      <c r="G287" s="58"/>
      <c r="H287" s="58"/>
      <c r="I287" s="58"/>
      <c r="J287" s="58"/>
      <c r="K287" s="58"/>
      <c r="L287" s="58"/>
      <c r="M287" s="58"/>
    </row>
    <row r="288" spans="1:13" ht="15.75" customHeight="1" x14ac:dyDescent="0.2">
      <c r="A288" s="58"/>
      <c r="B288" s="58"/>
      <c r="C288" s="58"/>
      <c r="D288" s="58"/>
      <c r="E288" s="58"/>
      <c r="F288" s="58"/>
      <c r="G288" s="58"/>
      <c r="H288" s="58"/>
      <c r="I288" s="58"/>
      <c r="J288" s="58"/>
      <c r="K288" s="58"/>
      <c r="L288" s="58"/>
      <c r="M288" s="58"/>
    </row>
    <row r="289" spans="1:13" ht="15.75" customHeight="1" x14ac:dyDescent="0.2">
      <c r="A289" s="58"/>
      <c r="B289" s="58"/>
      <c r="C289" s="58"/>
      <c r="D289" s="58"/>
      <c r="E289" s="58"/>
      <c r="F289" s="58"/>
      <c r="G289" s="58"/>
      <c r="H289" s="58"/>
      <c r="I289" s="58"/>
      <c r="J289" s="58"/>
      <c r="K289" s="58"/>
      <c r="L289" s="58"/>
      <c r="M289" s="58"/>
    </row>
    <row r="290" spans="1:13" ht="15.75" customHeight="1" x14ac:dyDescent="0.2">
      <c r="A290" s="58"/>
      <c r="B290" s="58"/>
      <c r="C290" s="58"/>
      <c r="D290" s="58"/>
      <c r="E290" s="58"/>
      <c r="F290" s="58"/>
      <c r="G290" s="58"/>
      <c r="H290" s="58"/>
      <c r="I290" s="58"/>
      <c r="J290" s="58"/>
      <c r="K290" s="58"/>
      <c r="L290" s="58"/>
      <c r="M290" s="58"/>
    </row>
    <row r="291" spans="1:13" ht="15.75" customHeight="1" x14ac:dyDescent="0.2">
      <c r="A291" s="58"/>
      <c r="B291" s="58"/>
      <c r="C291" s="58"/>
      <c r="D291" s="58"/>
      <c r="E291" s="58"/>
      <c r="F291" s="58"/>
      <c r="G291" s="58"/>
      <c r="H291" s="58"/>
      <c r="I291" s="58"/>
      <c r="J291" s="58"/>
      <c r="K291" s="58"/>
      <c r="L291" s="58"/>
      <c r="M291" s="58"/>
    </row>
    <row r="292" spans="1:13" ht="15.75" customHeight="1" x14ac:dyDescent="0.2">
      <c r="A292" s="58"/>
      <c r="B292" s="58"/>
      <c r="C292" s="58"/>
      <c r="D292" s="58"/>
      <c r="E292" s="58"/>
      <c r="F292" s="58"/>
      <c r="G292" s="58"/>
      <c r="H292" s="58"/>
      <c r="I292" s="58"/>
      <c r="J292" s="58"/>
      <c r="K292" s="58"/>
      <c r="L292" s="58"/>
      <c r="M292" s="58"/>
    </row>
    <row r="293" spans="1:13" ht="15.75" customHeight="1" x14ac:dyDescent="0.2">
      <c r="A293" s="58"/>
      <c r="B293" s="58"/>
      <c r="C293" s="58"/>
      <c r="D293" s="58"/>
      <c r="E293" s="58"/>
      <c r="F293" s="58"/>
      <c r="G293" s="58"/>
      <c r="H293" s="58"/>
      <c r="I293" s="58"/>
      <c r="J293" s="58"/>
      <c r="K293" s="58"/>
      <c r="L293" s="58"/>
      <c r="M293" s="58"/>
    </row>
    <row r="294" spans="1:13" ht="15.75" customHeight="1" x14ac:dyDescent="0.2">
      <c r="A294" s="58"/>
      <c r="B294" s="58"/>
      <c r="C294" s="58"/>
      <c r="D294" s="58"/>
      <c r="E294" s="58"/>
      <c r="F294" s="58"/>
      <c r="G294" s="58"/>
      <c r="H294" s="58"/>
      <c r="I294" s="58"/>
      <c r="J294" s="58"/>
      <c r="K294" s="58"/>
      <c r="L294" s="58"/>
      <c r="M294" s="58"/>
    </row>
    <row r="295" spans="1:13" ht="15.75" customHeight="1" x14ac:dyDescent="0.2">
      <c r="A295" s="58"/>
      <c r="B295" s="58"/>
      <c r="C295" s="58"/>
      <c r="D295" s="58"/>
      <c r="E295" s="58"/>
      <c r="F295" s="58"/>
      <c r="G295" s="58"/>
      <c r="H295" s="58"/>
      <c r="I295" s="58"/>
      <c r="J295" s="58"/>
      <c r="K295" s="58"/>
      <c r="L295" s="58"/>
      <c r="M295" s="58"/>
    </row>
    <row r="296" spans="1:13" ht="15.75" customHeight="1" x14ac:dyDescent="0.2">
      <c r="A296" s="58"/>
      <c r="B296" s="58"/>
      <c r="C296" s="58"/>
      <c r="D296" s="58"/>
      <c r="E296" s="58"/>
      <c r="F296" s="58"/>
      <c r="G296" s="58"/>
      <c r="H296" s="58"/>
      <c r="I296" s="58"/>
      <c r="J296" s="58"/>
      <c r="K296" s="58"/>
      <c r="L296" s="58"/>
      <c r="M296" s="58"/>
    </row>
    <row r="297" spans="1:13" ht="15.75" customHeight="1" x14ac:dyDescent="0.2">
      <c r="A297" s="58"/>
      <c r="B297" s="58"/>
      <c r="C297" s="58"/>
      <c r="D297" s="58"/>
      <c r="E297" s="58"/>
      <c r="F297" s="58"/>
      <c r="G297" s="58"/>
      <c r="H297" s="58"/>
      <c r="I297" s="58"/>
      <c r="J297" s="58"/>
      <c r="K297" s="58"/>
      <c r="L297" s="58"/>
      <c r="M297" s="58"/>
    </row>
    <row r="298" spans="1:13" ht="15.75" customHeight="1" x14ac:dyDescent="0.2">
      <c r="A298" s="58"/>
      <c r="B298" s="58"/>
      <c r="C298" s="58"/>
      <c r="D298" s="58"/>
      <c r="E298" s="58"/>
      <c r="F298" s="58"/>
      <c r="G298" s="58"/>
      <c r="H298" s="58"/>
      <c r="I298" s="58"/>
      <c r="J298" s="58"/>
      <c r="K298" s="58"/>
      <c r="L298" s="58"/>
      <c r="M298" s="58"/>
    </row>
    <row r="299" spans="1:13" ht="15.75" customHeight="1" x14ac:dyDescent="0.2">
      <c r="A299" s="58"/>
      <c r="B299" s="58"/>
      <c r="C299" s="58"/>
      <c r="D299" s="58"/>
      <c r="E299" s="58"/>
      <c r="F299" s="58"/>
      <c r="G299" s="58"/>
      <c r="H299" s="58"/>
      <c r="I299" s="58"/>
      <c r="J299" s="58"/>
      <c r="K299" s="58"/>
      <c r="L299" s="58"/>
      <c r="M299" s="58"/>
    </row>
    <row r="300" spans="1:13" ht="15.75" customHeight="1" x14ac:dyDescent="0.2">
      <c r="A300" s="58"/>
      <c r="B300" s="58"/>
      <c r="C300" s="58"/>
      <c r="D300" s="58"/>
      <c r="E300" s="58"/>
      <c r="F300" s="58"/>
      <c r="G300" s="58"/>
      <c r="H300" s="58"/>
      <c r="I300" s="58"/>
      <c r="J300" s="58"/>
      <c r="K300" s="58"/>
      <c r="L300" s="58"/>
      <c r="M300" s="58"/>
    </row>
    <row r="301" spans="1:13" ht="15.75" customHeight="1" x14ac:dyDescent="0.2">
      <c r="A301" s="58"/>
      <c r="B301" s="58"/>
      <c r="C301" s="58"/>
      <c r="D301" s="58"/>
      <c r="E301" s="58"/>
      <c r="F301" s="58"/>
      <c r="G301" s="58"/>
      <c r="H301" s="58"/>
      <c r="I301" s="58"/>
      <c r="J301" s="58"/>
      <c r="K301" s="58"/>
      <c r="L301" s="58"/>
      <c r="M301" s="58"/>
    </row>
    <row r="302" spans="1:13" ht="15.75" customHeight="1" x14ac:dyDescent="0.2">
      <c r="A302" s="58"/>
      <c r="B302" s="58"/>
      <c r="C302" s="58"/>
      <c r="D302" s="58"/>
      <c r="E302" s="58"/>
      <c r="F302" s="58"/>
      <c r="G302" s="58"/>
      <c r="H302" s="58"/>
      <c r="I302" s="58"/>
      <c r="J302" s="58"/>
      <c r="K302" s="58"/>
      <c r="L302" s="58"/>
      <c r="M302" s="58"/>
    </row>
    <row r="303" spans="1:13" ht="15.75" customHeight="1" x14ac:dyDescent="0.2">
      <c r="A303" s="58"/>
      <c r="B303" s="58"/>
      <c r="C303" s="58"/>
      <c r="D303" s="58"/>
      <c r="E303" s="58"/>
      <c r="F303" s="58"/>
      <c r="G303" s="58"/>
      <c r="H303" s="58"/>
      <c r="I303" s="58"/>
      <c r="J303" s="58"/>
      <c r="K303" s="58"/>
      <c r="L303" s="58"/>
      <c r="M303" s="58"/>
    </row>
    <row r="304" spans="1:13" ht="15.75" customHeight="1" x14ac:dyDescent="0.2">
      <c r="A304" s="58"/>
      <c r="B304" s="58"/>
      <c r="C304" s="58"/>
      <c r="D304" s="58"/>
      <c r="E304" s="58"/>
      <c r="F304" s="58"/>
      <c r="G304" s="58"/>
      <c r="H304" s="58"/>
      <c r="I304" s="58"/>
      <c r="J304" s="58"/>
      <c r="K304" s="58"/>
      <c r="L304" s="58"/>
      <c r="M304" s="58"/>
    </row>
    <row r="305" spans="1:13" ht="15.75" customHeight="1" x14ac:dyDescent="0.2">
      <c r="A305" s="58"/>
      <c r="B305" s="58"/>
      <c r="C305" s="58"/>
      <c r="D305" s="58"/>
      <c r="E305" s="58"/>
      <c r="F305" s="58"/>
      <c r="G305" s="58"/>
      <c r="H305" s="58"/>
      <c r="I305" s="58"/>
      <c r="J305" s="58"/>
      <c r="K305" s="58"/>
      <c r="L305" s="58"/>
      <c r="M305" s="58"/>
    </row>
    <row r="306" spans="1:13" ht="15.75" customHeight="1" x14ac:dyDescent="0.2">
      <c r="A306" s="58"/>
      <c r="B306" s="58"/>
      <c r="C306" s="58"/>
      <c r="D306" s="58"/>
      <c r="E306" s="58"/>
      <c r="F306" s="58"/>
      <c r="G306" s="58"/>
      <c r="H306" s="58"/>
      <c r="I306" s="58"/>
      <c r="J306" s="58"/>
      <c r="K306" s="58"/>
      <c r="L306" s="58"/>
      <c r="M306" s="58"/>
    </row>
    <row r="307" spans="1:13" ht="15.75" customHeight="1" x14ac:dyDescent="0.2">
      <c r="A307" s="58"/>
      <c r="B307" s="58"/>
      <c r="C307" s="58"/>
      <c r="D307" s="58"/>
      <c r="E307" s="58"/>
      <c r="F307" s="58"/>
      <c r="G307" s="58"/>
      <c r="H307" s="58"/>
      <c r="I307" s="58"/>
      <c r="J307" s="58"/>
      <c r="K307" s="58"/>
      <c r="L307" s="58"/>
      <c r="M307" s="58"/>
    </row>
    <row r="308" spans="1:13" ht="15.75" customHeight="1" x14ac:dyDescent="0.2">
      <c r="A308" s="58"/>
      <c r="B308" s="58"/>
      <c r="C308" s="58"/>
      <c r="D308" s="58"/>
      <c r="E308" s="58"/>
      <c r="F308" s="58"/>
      <c r="G308" s="58"/>
      <c r="H308" s="58"/>
      <c r="I308" s="58"/>
      <c r="J308" s="58"/>
      <c r="K308" s="58"/>
      <c r="L308" s="58"/>
      <c r="M308" s="58"/>
    </row>
    <row r="309" spans="1:13" ht="15.75" customHeight="1" x14ac:dyDescent="0.2">
      <c r="A309" s="58"/>
      <c r="B309" s="58"/>
      <c r="C309" s="58"/>
      <c r="D309" s="58"/>
      <c r="E309" s="58"/>
      <c r="F309" s="58"/>
      <c r="G309" s="58"/>
      <c r="H309" s="58"/>
      <c r="I309" s="58"/>
      <c r="J309" s="58"/>
      <c r="K309" s="58"/>
      <c r="L309" s="58"/>
      <c r="M309" s="58"/>
    </row>
    <row r="310" spans="1:13" ht="15.75" customHeight="1" x14ac:dyDescent="0.2">
      <c r="A310" s="58"/>
      <c r="B310" s="58"/>
      <c r="C310" s="58"/>
      <c r="D310" s="58"/>
      <c r="E310" s="58"/>
      <c r="F310" s="58"/>
      <c r="G310" s="58"/>
      <c r="H310" s="58"/>
      <c r="I310" s="58"/>
      <c r="J310" s="58"/>
      <c r="K310" s="58"/>
      <c r="L310" s="58"/>
      <c r="M310" s="58"/>
    </row>
    <row r="311" spans="1:13" ht="15.75" customHeight="1" x14ac:dyDescent="0.2">
      <c r="A311" s="58"/>
      <c r="B311" s="58"/>
      <c r="C311" s="58"/>
      <c r="D311" s="58"/>
      <c r="E311" s="58"/>
      <c r="F311" s="58"/>
      <c r="G311" s="58"/>
      <c r="H311" s="58"/>
      <c r="I311" s="58"/>
      <c r="J311" s="58"/>
      <c r="K311" s="58"/>
      <c r="L311" s="58"/>
      <c r="M311" s="58"/>
    </row>
    <row r="312" spans="1:13" ht="15.75" customHeight="1" x14ac:dyDescent="0.2">
      <c r="A312" s="58"/>
      <c r="B312" s="58"/>
      <c r="C312" s="58"/>
      <c r="D312" s="58"/>
      <c r="E312" s="58"/>
      <c r="F312" s="58"/>
      <c r="G312" s="58"/>
      <c r="H312" s="58"/>
      <c r="I312" s="58"/>
      <c r="J312" s="58"/>
      <c r="K312" s="58"/>
      <c r="L312" s="58"/>
      <c r="M312" s="58"/>
    </row>
    <row r="313" spans="1:13" ht="15.75" customHeight="1" x14ac:dyDescent="0.2">
      <c r="A313" s="58"/>
      <c r="B313" s="58"/>
      <c r="C313" s="58"/>
      <c r="D313" s="58"/>
      <c r="E313" s="58"/>
      <c r="F313" s="58"/>
      <c r="G313" s="58"/>
      <c r="H313" s="58"/>
      <c r="I313" s="58"/>
      <c r="J313" s="58"/>
      <c r="K313" s="58"/>
      <c r="L313" s="58"/>
      <c r="M313" s="58"/>
    </row>
    <row r="314" spans="1:13" ht="15.75" customHeight="1" x14ac:dyDescent="0.2">
      <c r="A314" s="58"/>
      <c r="B314" s="58"/>
      <c r="C314" s="58"/>
      <c r="D314" s="58"/>
      <c r="E314" s="58"/>
      <c r="F314" s="58"/>
      <c r="G314" s="58"/>
      <c r="H314" s="58"/>
      <c r="I314" s="58"/>
      <c r="J314" s="58"/>
      <c r="K314" s="58"/>
      <c r="L314" s="58"/>
      <c r="M314" s="58"/>
    </row>
    <row r="315" spans="1:13" ht="15.75" customHeight="1" x14ac:dyDescent="0.2">
      <c r="A315" s="58"/>
      <c r="B315" s="58"/>
      <c r="C315" s="58"/>
      <c r="D315" s="58"/>
      <c r="E315" s="58"/>
      <c r="F315" s="58"/>
      <c r="G315" s="58"/>
      <c r="H315" s="58"/>
      <c r="I315" s="58"/>
      <c r="J315" s="58"/>
      <c r="K315" s="58"/>
      <c r="L315" s="58"/>
      <c r="M315" s="58"/>
    </row>
    <row r="316" spans="1:13" ht="15.75" customHeight="1" x14ac:dyDescent="0.2">
      <c r="A316" s="58"/>
      <c r="B316" s="58"/>
      <c r="C316" s="58"/>
      <c r="D316" s="58"/>
      <c r="E316" s="58"/>
      <c r="F316" s="58"/>
      <c r="G316" s="58"/>
      <c r="H316" s="58"/>
      <c r="I316" s="58"/>
      <c r="J316" s="58"/>
      <c r="K316" s="58"/>
      <c r="L316" s="58"/>
      <c r="M316" s="58"/>
    </row>
    <row r="317" spans="1:13" ht="15.75" customHeight="1" x14ac:dyDescent="0.2">
      <c r="A317" s="58"/>
      <c r="B317" s="58"/>
      <c r="C317" s="58"/>
      <c r="D317" s="58"/>
      <c r="E317" s="58"/>
      <c r="F317" s="58"/>
      <c r="G317" s="58"/>
      <c r="H317" s="58"/>
      <c r="I317" s="58"/>
      <c r="J317" s="58"/>
      <c r="K317" s="58"/>
      <c r="L317" s="58"/>
      <c r="M317" s="58"/>
    </row>
    <row r="318" spans="1:13" ht="15.75" customHeight="1" x14ac:dyDescent="0.2">
      <c r="A318" s="58"/>
      <c r="B318" s="58"/>
      <c r="C318" s="58"/>
      <c r="D318" s="58"/>
      <c r="E318" s="58"/>
      <c r="F318" s="58"/>
      <c r="G318" s="58"/>
      <c r="H318" s="58"/>
      <c r="I318" s="58"/>
      <c r="J318" s="58"/>
      <c r="K318" s="58"/>
      <c r="L318" s="58"/>
      <c r="M318" s="58"/>
    </row>
    <row r="319" spans="1:13" ht="15.75" customHeight="1" x14ac:dyDescent="0.2">
      <c r="A319" s="58"/>
      <c r="B319" s="58"/>
      <c r="C319" s="58"/>
      <c r="D319" s="58"/>
      <c r="E319" s="58"/>
      <c r="F319" s="58"/>
      <c r="G319" s="58"/>
      <c r="H319" s="58"/>
      <c r="I319" s="58"/>
      <c r="J319" s="58"/>
      <c r="K319" s="58"/>
      <c r="L319" s="58"/>
      <c r="M319" s="58"/>
    </row>
    <row r="320" spans="1:13" ht="15.75" customHeight="1" x14ac:dyDescent="0.2">
      <c r="A320" s="58"/>
      <c r="B320" s="58"/>
      <c r="C320" s="58"/>
      <c r="D320" s="58"/>
      <c r="E320" s="58"/>
      <c r="F320" s="58"/>
      <c r="G320" s="58"/>
      <c r="H320" s="58"/>
      <c r="I320" s="58"/>
      <c r="J320" s="58"/>
      <c r="K320" s="58"/>
      <c r="L320" s="58"/>
      <c r="M320" s="58"/>
    </row>
    <row r="321" spans="1:13" ht="15.75" customHeight="1" x14ac:dyDescent="0.2">
      <c r="A321" s="58"/>
      <c r="B321" s="58"/>
      <c r="C321" s="58"/>
      <c r="D321" s="58"/>
      <c r="E321" s="58"/>
      <c r="F321" s="58"/>
      <c r="G321" s="58"/>
      <c r="H321" s="58"/>
      <c r="I321" s="58"/>
      <c r="J321" s="58"/>
      <c r="K321" s="58"/>
      <c r="L321" s="58"/>
      <c r="M321" s="58"/>
    </row>
    <row r="322" spans="1:13" ht="15.75" customHeight="1" x14ac:dyDescent="0.2">
      <c r="A322" s="58"/>
      <c r="B322" s="58"/>
      <c r="C322" s="58"/>
      <c r="D322" s="58"/>
      <c r="E322" s="58"/>
      <c r="F322" s="58"/>
      <c r="G322" s="58"/>
      <c r="H322" s="58"/>
      <c r="I322" s="58"/>
      <c r="J322" s="58"/>
      <c r="K322" s="58"/>
      <c r="L322" s="58"/>
      <c r="M322" s="58"/>
    </row>
    <row r="323" spans="1:13" ht="15.75" customHeight="1" x14ac:dyDescent="0.2">
      <c r="A323" s="58"/>
      <c r="B323" s="58"/>
      <c r="C323" s="58"/>
      <c r="D323" s="58"/>
      <c r="E323" s="58"/>
      <c r="F323" s="58"/>
      <c r="G323" s="58"/>
      <c r="H323" s="58"/>
      <c r="I323" s="58"/>
      <c r="J323" s="58"/>
      <c r="K323" s="58"/>
      <c r="L323" s="58"/>
      <c r="M323" s="58"/>
    </row>
    <row r="324" spans="1:13" ht="15.75" customHeight="1" x14ac:dyDescent="0.2">
      <c r="A324" s="58"/>
      <c r="B324" s="58"/>
      <c r="C324" s="58"/>
      <c r="D324" s="58"/>
      <c r="E324" s="58"/>
      <c r="F324" s="58"/>
      <c r="G324" s="58"/>
      <c r="H324" s="58"/>
      <c r="I324" s="58"/>
      <c r="J324" s="58"/>
      <c r="K324" s="58"/>
      <c r="L324" s="58"/>
      <c r="M324" s="58"/>
    </row>
    <row r="325" spans="1:13" ht="15.75" customHeight="1" x14ac:dyDescent="0.2">
      <c r="A325" s="58"/>
      <c r="B325" s="58"/>
      <c r="C325" s="58"/>
      <c r="D325" s="58"/>
      <c r="E325" s="58"/>
      <c r="F325" s="58"/>
      <c r="G325" s="58"/>
      <c r="H325" s="58"/>
      <c r="I325" s="58"/>
      <c r="J325" s="58"/>
      <c r="K325" s="58"/>
      <c r="L325" s="58"/>
      <c r="M325" s="58"/>
    </row>
    <row r="326" spans="1:13" ht="15.75" customHeight="1" x14ac:dyDescent="0.2">
      <c r="A326" s="58"/>
      <c r="B326" s="58"/>
      <c r="C326" s="58"/>
      <c r="D326" s="58"/>
      <c r="E326" s="58"/>
      <c r="F326" s="58"/>
      <c r="G326" s="58"/>
      <c r="H326" s="58"/>
      <c r="I326" s="58"/>
      <c r="J326" s="58"/>
      <c r="K326" s="58"/>
      <c r="L326" s="58"/>
      <c r="M326" s="58"/>
    </row>
    <row r="327" spans="1:13" ht="15.75" customHeight="1" x14ac:dyDescent="0.2">
      <c r="A327" s="58"/>
      <c r="B327" s="58"/>
      <c r="C327" s="58"/>
      <c r="D327" s="58"/>
      <c r="E327" s="58"/>
      <c r="F327" s="58"/>
      <c r="G327" s="58"/>
      <c r="H327" s="58"/>
      <c r="I327" s="58"/>
      <c r="J327" s="58"/>
      <c r="K327" s="58"/>
      <c r="L327" s="58"/>
      <c r="M327" s="58"/>
    </row>
    <row r="328" spans="1:13" ht="15.75" customHeight="1" x14ac:dyDescent="0.2">
      <c r="A328" s="58"/>
      <c r="B328" s="58"/>
      <c r="C328" s="58"/>
      <c r="D328" s="58"/>
      <c r="E328" s="58"/>
      <c r="F328" s="58"/>
      <c r="G328" s="58"/>
      <c r="H328" s="58"/>
      <c r="I328" s="58"/>
      <c r="J328" s="58"/>
      <c r="K328" s="58"/>
      <c r="L328" s="58"/>
      <c r="M328" s="58"/>
    </row>
    <row r="329" spans="1:13" ht="15.75" customHeight="1" x14ac:dyDescent="0.2">
      <c r="A329" s="58"/>
      <c r="B329" s="58"/>
      <c r="C329" s="58"/>
      <c r="D329" s="58"/>
      <c r="E329" s="58"/>
      <c r="F329" s="58"/>
      <c r="G329" s="58"/>
      <c r="H329" s="58"/>
      <c r="I329" s="58"/>
      <c r="J329" s="58"/>
      <c r="K329" s="58"/>
      <c r="L329" s="58"/>
      <c r="M329" s="58"/>
    </row>
    <row r="330" spans="1:13" ht="15.75" customHeight="1" x14ac:dyDescent="0.2">
      <c r="A330" s="58"/>
      <c r="B330" s="58"/>
      <c r="C330" s="58"/>
      <c r="D330" s="58"/>
      <c r="E330" s="58"/>
      <c r="F330" s="58"/>
      <c r="G330" s="58"/>
      <c r="H330" s="58"/>
      <c r="I330" s="58"/>
      <c r="J330" s="58"/>
      <c r="K330" s="58"/>
      <c r="L330" s="58"/>
      <c r="M330" s="58"/>
    </row>
    <row r="331" spans="1:13" ht="15.75" customHeight="1" x14ac:dyDescent="0.2">
      <c r="A331" s="58"/>
      <c r="B331" s="58"/>
      <c r="C331" s="58"/>
      <c r="D331" s="58"/>
      <c r="E331" s="58"/>
      <c r="F331" s="58"/>
      <c r="G331" s="58"/>
      <c r="H331" s="58"/>
      <c r="I331" s="58"/>
      <c r="J331" s="58"/>
      <c r="K331" s="58"/>
      <c r="L331" s="58"/>
      <c r="M331" s="58"/>
    </row>
    <row r="332" spans="1:13" ht="15.75" customHeight="1" x14ac:dyDescent="0.2">
      <c r="A332" s="58"/>
      <c r="B332" s="58"/>
      <c r="C332" s="58"/>
      <c r="D332" s="58"/>
      <c r="E332" s="58"/>
      <c r="F332" s="58"/>
      <c r="G332" s="58"/>
      <c r="H332" s="58"/>
      <c r="I332" s="58"/>
      <c r="J332" s="58"/>
      <c r="K332" s="58"/>
      <c r="L332" s="58"/>
      <c r="M332" s="58"/>
    </row>
    <row r="333" spans="1:13" ht="15.75" customHeight="1" x14ac:dyDescent="0.2">
      <c r="A333" s="58"/>
      <c r="B333" s="58"/>
      <c r="C333" s="58"/>
      <c r="D333" s="58"/>
      <c r="E333" s="58"/>
      <c r="F333" s="58"/>
      <c r="G333" s="58"/>
      <c r="H333" s="58"/>
      <c r="I333" s="58"/>
      <c r="J333" s="58"/>
      <c r="K333" s="58"/>
      <c r="L333" s="58"/>
      <c r="M333" s="58"/>
    </row>
    <row r="334" spans="1:13" ht="15.75" customHeight="1" x14ac:dyDescent="0.2">
      <c r="A334" s="58"/>
      <c r="B334" s="58"/>
      <c r="C334" s="58"/>
      <c r="D334" s="58"/>
      <c r="E334" s="58"/>
      <c r="F334" s="58"/>
      <c r="G334" s="58"/>
      <c r="H334" s="58"/>
      <c r="I334" s="58"/>
      <c r="J334" s="58"/>
      <c r="K334" s="58"/>
      <c r="L334" s="58"/>
      <c r="M334" s="58"/>
    </row>
    <row r="335" spans="1:13" ht="15.75" customHeight="1" x14ac:dyDescent="0.2">
      <c r="A335" s="58"/>
      <c r="B335" s="58"/>
      <c r="C335" s="58"/>
      <c r="D335" s="58"/>
      <c r="E335" s="58"/>
      <c r="F335" s="58"/>
      <c r="G335" s="58"/>
      <c r="H335" s="58"/>
      <c r="I335" s="58"/>
      <c r="J335" s="58"/>
      <c r="K335" s="58"/>
      <c r="L335" s="58"/>
      <c r="M335" s="58"/>
    </row>
    <row r="336" spans="1:13" ht="15.75" customHeight="1" x14ac:dyDescent="0.2">
      <c r="A336" s="58"/>
      <c r="B336" s="58"/>
      <c r="C336" s="58"/>
      <c r="D336" s="58"/>
      <c r="E336" s="58"/>
      <c r="F336" s="58"/>
      <c r="G336" s="58"/>
      <c r="H336" s="58"/>
      <c r="I336" s="58"/>
      <c r="J336" s="58"/>
      <c r="K336" s="58"/>
      <c r="L336" s="58"/>
      <c r="M336" s="58"/>
    </row>
    <row r="337" spans="1:13" ht="15.75" customHeight="1" x14ac:dyDescent="0.2">
      <c r="A337" s="58"/>
      <c r="B337" s="58"/>
      <c r="C337" s="58"/>
      <c r="D337" s="58"/>
      <c r="E337" s="58"/>
      <c r="F337" s="58"/>
      <c r="G337" s="58"/>
      <c r="H337" s="58"/>
      <c r="I337" s="58"/>
      <c r="J337" s="58"/>
      <c r="K337" s="58"/>
      <c r="L337" s="58"/>
      <c r="M337" s="58"/>
    </row>
    <row r="338" spans="1:13" ht="15.75" customHeight="1" x14ac:dyDescent="0.2">
      <c r="A338" s="58"/>
      <c r="B338" s="58"/>
      <c r="C338" s="58"/>
      <c r="D338" s="58"/>
      <c r="E338" s="58"/>
      <c r="F338" s="58"/>
      <c r="G338" s="58"/>
      <c r="H338" s="58"/>
      <c r="I338" s="58"/>
      <c r="J338" s="58"/>
      <c r="K338" s="58"/>
      <c r="L338" s="58"/>
      <c r="M338" s="58"/>
    </row>
    <row r="339" spans="1:13" ht="15.75" customHeight="1" x14ac:dyDescent="0.2">
      <c r="A339" s="58"/>
      <c r="B339" s="58"/>
      <c r="C339" s="58"/>
      <c r="D339" s="58"/>
      <c r="E339" s="58"/>
      <c r="F339" s="58"/>
      <c r="G339" s="58"/>
      <c r="H339" s="58"/>
      <c r="I339" s="58"/>
      <c r="J339" s="58"/>
      <c r="K339" s="58"/>
      <c r="L339" s="58"/>
      <c r="M339" s="58"/>
    </row>
    <row r="340" spans="1:13" ht="15.75" customHeight="1" x14ac:dyDescent="0.2">
      <c r="A340" s="58"/>
      <c r="B340" s="58"/>
      <c r="C340" s="58"/>
      <c r="D340" s="58"/>
      <c r="E340" s="58"/>
      <c r="F340" s="58"/>
      <c r="G340" s="58"/>
      <c r="H340" s="58"/>
      <c r="I340" s="58"/>
      <c r="J340" s="58"/>
      <c r="K340" s="58"/>
      <c r="L340" s="58"/>
      <c r="M340" s="58"/>
    </row>
    <row r="341" spans="1:13" ht="15.75" customHeight="1" x14ac:dyDescent="0.2">
      <c r="A341" s="58"/>
      <c r="B341" s="58"/>
      <c r="C341" s="58"/>
      <c r="D341" s="58"/>
      <c r="E341" s="58"/>
      <c r="F341" s="58"/>
      <c r="G341" s="58"/>
      <c r="H341" s="58"/>
      <c r="I341" s="58"/>
      <c r="J341" s="58"/>
      <c r="K341" s="58"/>
      <c r="L341" s="58"/>
      <c r="M341" s="58"/>
    </row>
    <row r="342" spans="1:13" ht="15.75" customHeight="1" x14ac:dyDescent="0.2">
      <c r="A342" s="58"/>
      <c r="B342" s="58"/>
      <c r="C342" s="58"/>
      <c r="D342" s="58"/>
      <c r="E342" s="58"/>
      <c r="F342" s="58"/>
      <c r="G342" s="58"/>
      <c r="H342" s="58"/>
      <c r="I342" s="58"/>
      <c r="J342" s="58"/>
      <c r="K342" s="58"/>
      <c r="L342" s="58"/>
      <c r="M342" s="58"/>
    </row>
    <row r="343" spans="1:13" ht="15.75" customHeight="1" x14ac:dyDescent="0.2">
      <c r="A343" s="58"/>
      <c r="B343" s="58"/>
      <c r="C343" s="58"/>
      <c r="D343" s="58"/>
      <c r="E343" s="58"/>
      <c r="F343" s="58"/>
      <c r="G343" s="58"/>
      <c r="H343" s="58"/>
      <c r="I343" s="58"/>
      <c r="J343" s="58"/>
      <c r="K343" s="58"/>
      <c r="L343" s="58"/>
      <c r="M343" s="58"/>
    </row>
    <row r="344" spans="1:13" ht="15.75" customHeight="1" x14ac:dyDescent="0.2">
      <c r="A344" s="58"/>
      <c r="B344" s="58"/>
      <c r="C344" s="58"/>
      <c r="D344" s="58"/>
      <c r="E344" s="58"/>
      <c r="F344" s="58"/>
      <c r="G344" s="58"/>
      <c r="H344" s="58"/>
      <c r="I344" s="58"/>
      <c r="J344" s="58"/>
      <c r="K344" s="58"/>
      <c r="L344" s="58"/>
      <c r="M344" s="58"/>
    </row>
    <row r="345" spans="1:13" ht="15.75" customHeight="1" x14ac:dyDescent="0.2">
      <c r="A345" s="58"/>
      <c r="B345" s="58"/>
      <c r="C345" s="58"/>
      <c r="D345" s="58"/>
      <c r="E345" s="58"/>
      <c r="F345" s="58"/>
      <c r="G345" s="58"/>
      <c r="H345" s="58"/>
      <c r="I345" s="58"/>
      <c r="J345" s="58"/>
      <c r="K345" s="58"/>
      <c r="L345" s="58"/>
      <c r="M345" s="58"/>
    </row>
    <row r="346" spans="1:13" ht="15.75" customHeight="1" x14ac:dyDescent="0.2">
      <c r="A346" s="58"/>
      <c r="B346" s="58"/>
      <c r="C346" s="58"/>
      <c r="D346" s="58"/>
      <c r="E346" s="58"/>
      <c r="F346" s="58"/>
      <c r="G346" s="58"/>
      <c r="H346" s="58"/>
      <c r="I346" s="58"/>
      <c r="J346" s="58"/>
      <c r="K346" s="58"/>
      <c r="L346" s="58"/>
      <c r="M346" s="58"/>
    </row>
    <row r="347" spans="1:13" ht="15.75" customHeight="1" x14ac:dyDescent="0.2">
      <c r="A347" s="58"/>
      <c r="B347" s="58"/>
      <c r="C347" s="58"/>
      <c r="D347" s="58"/>
      <c r="E347" s="58"/>
      <c r="F347" s="58"/>
      <c r="G347" s="58"/>
      <c r="H347" s="58"/>
      <c r="I347" s="58"/>
      <c r="J347" s="58"/>
      <c r="K347" s="58"/>
      <c r="L347" s="58"/>
      <c r="M347" s="58"/>
    </row>
    <row r="348" spans="1:13" ht="15.75" customHeight="1" x14ac:dyDescent="0.2">
      <c r="A348" s="58"/>
      <c r="B348" s="58"/>
      <c r="C348" s="58"/>
      <c r="D348" s="58"/>
      <c r="E348" s="58"/>
      <c r="F348" s="58"/>
      <c r="G348" s="58"/>
      <c r="H348" s="58"/>
      <c r="I348" s="58"/>
      <c r="J348" s="58"/>
      <c r="K348" s="58"/>
      <c r="L348" s="58"/>
      <c r="M348" s="58"/>
    </row>
    <row r="349" spans="1:13" ht="15.75" customHeight="1" x14ac:dyDescent="0.2">
      <c r="A349" s="58"/>
      <c r="B349" s="58"/>
      <c r="C349" s="58"/>
      <c r="D349" s="58"/>
      <c r="E349" s="58"/>
      <c r="F349" s="58"/>
      <c r="G349" s="58"/>
      <c r="H349" s="58"/>
      <c r="I349" s="58"/>
      <c r="J349" s="58"/>
      <c r="K349" s="58"/>
      <c r="L349" s="58"/>
      <c r="M349" s="58"/>
    </row>
    <row r="350" spans="1:13" ht="15.75" customHeight="1" x14ac:dyDescent="0.2">
      <c r="A350" s="58"/>
      <c r="B350" s="58"/>
      <c r="C350" s="58"/>
      <c r="D350" s="58"/>
      <c r="E350" s="58"/>
      <c r="F350" s="58"/>
      <c r="G350" s="58"/>
      <c r="H350" s="58"/>
      <c r="I350" s="58"/>
      <c r="J350" s="58"/>
      <c r="K350" s="58"/>
      <c r="L350" s="58"/>
      <c r="M350" s="58"/>
    </row>
    <row r="351" spans="1:13" ht="15.75" customHeight="1" x14ac:dyDescent="0.2">
      <c r="A351" s="58"/>
      <c r="B351" s="58"/>
      <c r="C351" s="58"/>
      <c r="D351" s="58"/>
      <c r="E351" s="58"/>
      <c r="F351" s="58"/>
      <c r="G351" s="58"/>
      <c r="H351" s="58"/>
      <c r="I351" s="58"/>
      <c r="J351" s="58"/>
      <c r="K351" s="58"/>
      <c r="L351" s="58"/>
      <c r="M351" s="58"/>
    </row>
    <row r="352" spans="1:13" ht="15.75" customHeight="1" x14ac:dyDescent="0.2">
      <c r="A352" s="58"/>
      <c r="B352" s="58"/>
      <c r="C352" s="58"/>
      <c r="D352" s="58"/>
      <c r="E352" s="58"/>
      <c r="F352" s="58"/>
      <c r="G352" s="58"/>
      <c r="H352" s="58"/>
      <c r="I352" s="58"/>
      <c r="J352" s="58"/>
      <c r="K352" s="58"/>
      <c r="L352" s="58"/>
      <c r="M352" s="58"/>
    </row>
    <row r="353" spans="1:13" ht="15.75" customHeight="1" x14ac:dyDescent="0.2">
      <c r="A353" s="58"/>
      <c r="B353" s="58"/>
      <c r="C353" s="58"/>
      <c r="D353" s="58"/>
      <c r="E353" s="58"/>
      <c r="F353" s="58"/>
      <c r="G353" s="58"/>
      <c r="H353" s="58"/>
      <c r="I353" s="58"/>
      <c r="J353" s="58"/>
      <c r="K353" s="58"/>
      <c r="L353" s="58"/>
      <c r="M353" s="58"/>
    </row>
    <row r="354" spans="1:13" ht="15.75" customHeight="1" x14ac:dyDescent="0.2">
      <c r="A354" s="58"/>
      <c r="B354" s="58"/>
      <c r="C354" s="58"/>
      <c r="D354" s="58"/>
      <c r="E354" s="58"/>
      <c r="F354" s="58"/>
      <c r="G354" s="58"/>
      <c r="H354" s="58"/>
      <c r="I354" s="58"/>
      <c r="J354" s="58"/>
      <c r="K354" s="58"/>
      <c r="L354" s="58"/>
      <c r="M354" s="58"/>
    </row>
    <row r="355" spans="1:13" ht="15.75" customHeight="1" x14ac:dyDescent="0.2">
      <c r="A355" s="58"/>
      <c r="B355" s="58"/>
      <c r="C355" s="58"/>
      <c r="D355" s="58"/>
      <c r="E355" s="58"/>
      <c r="F355" s="58"/>
      <c r="G355" s="58"/>
      <c r="H355" s="58"/>
      <c r="I355" s="58"/>
      <c r="J355" s="58"/>
      <c r="K355" s="58"/>
      <c r="L355" s="58"/>
      <c r="M355" s="58"/>
    </row>
    <row r="356" spans="1:13" ht="15.75" customHeight="1" x14ac:dyDescent="0.2">
      <c r="A356" s="58"/>
      <c r="B356" s="58"/>
      <c r="C356" s="58"/>
      <c r="D356" s="58"/>
      <c r="E356" s="58"/>
      <c r="F356" s="58"/>
      <c r="G356" s="58"/>
      <c r="H356" s="58"/>
      <c r="I356" s="58"/>
      <c r="J356" s="58"/>
      <c r="K356" s="58"/>
      <c r="L356" s="58"/>
      <c r="M356" s="58"/>
    </row>
    <row r="357" spans="1:13" ht="15.75" customHeight="1" x14ac:dyDescent="0.2">
      <c r="A357" s="58"/>
      <c r="B357" s="58"/>
      <c r="C357" s="58"/>
      <c r="D357" s="58"/>
      <c r="E357" s="58"/>
      <c r="F357" s="58"/>
      <c r="G357" s="58"/>
      <c r="H357" s="58"/>
      <c r="I357" s="58"/>
      <c r="J357" s="58"/>
      <c r="K357" s="58"/>
      <c r="L357" s="58"/>
      <c r="M357" s="58"/>
    </row>
    <row r="358" spans="1:13" ht="15.75" customHeight="1" x14ac:dyDescent="0.2">
      <c r="A358" s="58"/>
      <c r="B358" s="58"/>
      <c r="C358" s="58"/>
      <c r="D358" s="58"/>
      <c r="E358" s="58"/>
      <c r="F358" s="58"/>
      <c r="G358" s="58"/>
      <c r="H358" s="58"/>
      <c r="I358" s="58"/>
      <c r="J358" s="58"/>
      <c r="K358" s="58"/>
      <c r="L358" s="58"/>
      <c r="M358" s="58"/>
    </row>
    <row r="359" spans="1:13" ht="15.75" customHeight="1" x14ac:dyDescent="0.2">
      <c r="A359" s="58"/>
      <c r="B359" s="58"/>
      <c r="C359" s="58"/>
      <c r="D359" s="58"/>
      <c r="E359" s="58"/>
      <c r="F359" s="58"/>
      <c r="G359" s="58"/>
      <c r="H359" s="58"/>
      <c r="I359" s="58"/>
      <c r="J359" s="58"/>
      <c r="K359" s="58"/>
      <c r="L359" s="58"/>
      <c r="M359" s="58"/>
    </row>
    <row r="360" spans="1:13" ht="15.75" customHeight="1" x14ac:dyDescent="0.2">
      <c r="A360" s="58"/>
      <c r="B360" s="58"/>
      <c r="C360" s="58"/>
      <c r="D360" s="58"/>
      <c r="E360" s="58"/>
      <c r="F360" s="58"/>
      <c r="G360" s="58"/>
      <c r="H360" s="58"/>
      <c r="I360" s="58"/>
      <c r="J360" s="58"/>
      <c r="K360" s="58"/>
      <c r="L360" s="58"/>
      <c r="M360" s="58"/>
    </row>
    <row r="361" spans="1:13" ht="15.75" customHeight="1" x14ac:dyDescent="0.2">
      <c r="A361" s="58"/>
      <c r="B361" s="58"/>
      <c r="C361" s="58"/>
      <c r="D361" s="58"/>
      <c r="E361" s="58"/>
      <c r="F361" s="58"/>
      <c r="G361" s="58"/>
      <c r="H361" s="58"/>
      <c r="I361" s="58"/>
      <c r="J361" s="58"/>
      <c r="K361" s="58"/>
      <c r="L361" s="58"/>
      <c r="M361" s="58"/>
    </row>
    <row r="362" spans="1:13" ht="15.75" customHeight="1" x14ac:dyDescent="0.2">
      <c r="A362" s="58"/>
      <c r="B362" s="58"/>
      <c r="C362" s="58"/>
      <c r="D362" s="58"/>
      <c r="E362" s="58"/>
      <c r="F362" s="58"/>
      <c r="G362" s="58"/>
      <c r="H362" s="58"/>
      <c r="I362" s="58"/>
      <c r="J362" s="58"/>
      <c r="K362" s="58"/>
      <c r="L362" s="58"/>
      <c r="M362" s="58"/>
    </row>
    <row r="363" spans="1:13" ht="15.75" customHeight="1" x14ac:dyDescent="0.2">
      <c r="A363" s="58"/>
      <c r="B363" s="58"/>
      <c r="C363" s="58"/>
      <c r="D363" s="58"/>
      <c r="E363" s="58"/>
      <c r="F363" s="58"/>
      <c r="G363" s="58"/>
      <c r="H363" s="58"/>
      <c r="I363" s="58"/>
      <c r="J363" s="58"/>
      <c r="K363" s="58"/>
      <c r="L363" s="58"/>
      <c r="M363" s="58"/>
    </row>
    <row r="364" spans="1:13" ht="15.75" customHeight="1" x14ac:dyDescent="0.2">
      <c r="A364" s="58"/>
      <c r="B364" s="58"/>
      <c r="C364" s="58"/>
      <c r="D364" s="58"/>
      <c r="E364" s="58"/>
      <c r="F364" s="58"/>
      <c r="G364" s="58"/>
      <c r="H364" s="58"/>
      <c r="I364" s="58"/>
      <c r="J364" s="58"/>
      <c r="K364" s="58"/>
      <c r="L364" s="58"/>
      <c r="M364" s="58"/>
    </row>
    <row r="365" spans="1:13" ht="15.75" customHeight="1" x14ac:dyDescent="0.2">
      <c r="A365" s="58"/>
      <c r="B365" s="58"/>
      <c r="C365" s="58"/>
      <c r="D365" s="58"/>
      <c r="E365" s="58"/>
      <c r="F365" s="58"/>
      <c r="G365" s="58"/>
      <c r="H365" s="58"/>
      <c r="I365" s="58"/>
      <c r="J365" s="58"/>
      <c r="K365" s="58"/>
      <c r="L365" s="58"/>
      <c r="M365" s="58"/>
    </row>
    <row r="366" spans="1:13" ht="15.75" customHeight="1" x14ac:dyDescent="0.2">
      <c r="A366" s="58"/>
      <c r="B366" s="58"/>
      <c r="C366" s="58"/>
      <c r="D366" s="58"/>
      <c r="E366" s="58"/>
      <c r="F366" s="58"/>
      <c r="G366" s="58"/>
      <c r="H366" s="58"/>
      <c r="I366" s="58"/>
      <c r="J366" s="58"/>
      <c r="K366" s="58"/>
      <c r="L366" s="58"/>
      <c r="M366" s="58"/>
    </row>
    <row r="367" spans="1:13" ht="15.75" customHeight="1" x14ac:dyDescent="0.2">
      <c r="A367" s="58"/>
      <c r="B367" s="58"/>
      <c r="C367" s="58"/>
      <c r="D367" s="58"/>
      <c r="E367" s="58"/>
      <c r="F367" s="58"/>
      <c r="G367" s="58"/>
      <c r="H367" s="58"/>
      <c r="I367" s="58"/>
      <c r="J367" s="58"/>
      <c r="K367" s="58"/>
      <c r="L367" s="58"/>
      <c r="M367" s="58"/>
    </row>
    <row r="368" spans="1:13" ht="15.75" customHeight="1" x14ac:dyDescent="0.2">
      <c r="A368" s="58"/>
      <c r="B368" s="58"/>
      <c r="C368" s="58"/>
      <c r="D368" s="58"/>
      <c r="E368" s="58"/>
      <c r="F368" s="58"/>
      <c r="G368" s="58"/>
      <c r="H368" s="58"/>
      <c r="I368" s="58"/>
      <c r="J368" s="58"/>
      <c r="K368" s="58"/>
      <c r="L368" s="58"/>
      <c r="M368" s="58"/>
    </row>
    <row r="369" spans="1:13" ht="15.75" customHeight="1" x14ac:dyDescent="0.2">
      <c r="A369" s="58"/>
      <c r="B369" s="58"/>
      <c r="C369" s="58"/>
      <c r="D369" s="58"/>
      <c r="E369" s="58"/>
      <c r="F369" s="58"/>
      <c r="G369" s="58"/>
      <c r="H369" s="58"/>
      <c r="I369" s="58"/>
      <c r="J369" s="58"/>
      <c r="K369" s="58"/>
      <c r="L369" s="58"/>
      <c r="M369" s="58"/>
    </row>
    <row r="370" spans="1:13" ht="15.75" customHeight="1" x14ac:dyDescent="0.2">
      <c r="A370" s="58"/>
      <c r="B370" s="58"/>
      <c r="C370" s="58"/>
      <c r="D370" s="58"/>
      <c r="E370" s="58"/>
      <c r="F370" s="58"/>
      <c r="G370" s="58"/>
      <c r="H370" s="58"/>
      <c r="I370" s="58"/>
      <c r="J370" s="58"/>
      <c r="K370" s="58"/>
      <c r="L370" s="58"/>
      <c r="M370" s="58"/>
    </row>
    <row r="371" spans="1:13" ht="15.75" customHeight="1" x14ac:dyDescent="0.2">
      <c r="A371" s="58"/>
      <c r="B371" s="58"/>
      <c r="C371" s="58"/>
      <c r="D371" s="58"/>
      <c r="E371" s="58"/>
      <c r="F371" s="58"/>
      <c r="G371" s="58"/>
      <c r="H371" s="58"/>
      <c r="I371" s="58"/>
      <c r="J371" s="58"/>
      <c r="K371" s="58"/>
      <c r="L371" s="58"/>
      <c r="M371" s="58"/>
    </row>
    <row r="372" spans="1:13" ht="15.75" customHeight="1" x14ac:dyDescent="0.2">
      <c r="A372" s="58"/>
      <c r="B372" s="58"/>
      <c r="C372" s="58"/>
      <c r="D372" s="58"/>
      <c r="E372" s="58"/>
      <c r="F372" s="58"/>
      <c r="G372" s="58"/>
      <c r="H372" s="58"/>
      <c r="I372" s="58"/>
      <c r="J372" s="58"/>
      <c r="K372" s="58"/>
      <c r="L372" s="58"/>
      <c r="M372" s="58"/>
    </row>
    <row r="373" spans="1:13" ht="15.75" customHeight="1" x14ac:dyDescent="0.2">
      <c r="A373" s="58"/>
      <c r="B373" s="58"/>
      <c r="C373" s="58"/>
      <c r="D373" s="58"/>
      <c r="E373" s="58"/>
      <c r="F373" s="58"/>
      <c r="G373" s="58"/>
      <c r="H373" s="58"/>
      <c r="I373" s="58"/>
      <c r="J373" s="58"/>
      <c r="K373" s="58"/>
      <c r="L373" s="58"/>
      <c r="M373" s="58"/>
    </row>
    <row r="374" spans="1:13" ht="15.75" customHeight="1" x14ac:dyDescent="0.2">
      <c r="A374" s="58"/>
      <c r="B374" s="58"/>
      <c r="C374" s="58"/>
      <c r="D374" s="58"/>
      <c r="E374" s="58"/>
      <c r="F374" s="58"/>
      <c r="G374" s="58"/>
      <c r="H374" s="58"/>
      <c r="I374" s="58"/>
      <c r="J374" s="58"/>
      <c r="K374" s="58"/>
      <c r="L374" s="58"/>
      <c r="M374" s="58"/>
    </row>
    <row r="375" spans="1:13" ht="15.75" customHeight="1" x14ac:dyDescent="0.2">
      <c r="A375" s="58"/>
      <c r="B375" s="58"/>
      <c r="C375" s="58"/>
      <c r="D375" s="58"/>
      <c r="E375" s="58"/>
      <c r="F375" s="58"/>
      <c r="G375" s="58"/>
      <c r="H375" s="58"/>
      <c r="I375" s="58"/>
      <c r="J375" s="58"/>
      <c r="K375" s="58"/>
      <c r="L375" s="58"/>
      <c r="M375" s="58"/>
    </row>
    <row r="376" spans="1:13" ht="15.75" customHeight="1" x14ac:dyDescent="0.2">
      <c r="A376" s="58"/>
      <c r="B376" s="58"/>
      <c r="C376" s="58"/>
      <c r="D376" s="58"/>
      <c r="E376" s="58"/>
      <c r="F376" s="58"/>
      <c r="G376" s="58"/>
      <c r="H376" s="58"/>
      <c r="I376" s="58"/>
      <c r="J376" s="58"/>
      <c r="K376" s="58"/>
      <c r="L376" s="58"/>
      <c r="M376" s="58"/>
    </row>
    <row r="377" spans="1:13" ht="15.75" customHeight="1" x14ac:dyDescent="0.2">
      <c r="A377" s="58"/>
      <c r="B377" s="58"/>
      <c r="C377" s="58"/>
      <c r="D377" s="58"/>
      <c r="E377" s="58"/>
      <c r="F377" s="58"/>
      <c r="G377" s="58"/>
      <c r="H377" s="58"/>
      <c r="I377" s="58"/>
      <c r="J377" s="58"/>
      <c r="K377" s="58"/>
      <c r="L377" s="58"/>
      <c r="M377" s="58"/>
    </row>
    <row r="378" spans="1:13" ht="15.75" customHeight="1" x14ac:dyDescent="0.2">
      <c r="A378" s="58"/>
      <c r="B378" s="58"/>
      <c r="C378" s="58"/>
      <c r="D378" s="58"/>
      <c r="E378" s="58"/>
      <c r="F378" s="58"/>
      <c r="G378" s="58"/>
      <c r="H378" s="58"/>
      <c r="I378" s="58"/>
      <c r="J378" s="58"/>
      <c r="K378" s="58"/>
      <c r="L378" s="58"/>
      <c r="M378" s="58"/>
    </row>
    <row r="379" spans="1:13" ht="15.75" customHeight="1" x14ac:dyDescent="0.2">
      <c r="A379" s="58"/>
      <c r="B379" s="58"/>
      <c r="C379" s="58"/>
      <c r="D379" s="58"/>
      <c r="E379" s="58"/>
      <c r="F379" s="58"/>
      <c r="G379" s="58"/>
      <c r="H379" s="58"/>
      <c r="I379" s="58"/>
      <c r="J379" s="58"/>
      <c r="K379" s="58"/>
      <c r="L379" s="58"/>
      <c r="M379" s="58"/>
    </row>
    <row r="380" spans="1:13" ht="15.75" customHeight="1" x14ac:dyDescent="0.2">
      <c r="A380" s="58"/>
      <c r="B380" s="58"/>
      <c r="C380" s="58"/>
      <c r="D380" s="58"/>
      <c r="E380" s="58"/>
      <c r="F380" s="58"/>
      <c r="G380" s="58"/>
      <c r="H380" s="58"/>
      <c r="I380" s="58"/>
      <c r="J380" s="58"/>
      <c r="K380" s="58"/>
      <c r="L380" s="58"/>
      <c r="M380" s="58"/>
    </row>
    <row r="381" spans="1:13" ht="15.75" customHeight="1" x14ac:dyDescent="0.2">
      <c r="A381" s="58"/>
      <c r="B381" s="58"/>
      <c r="C381" s="58"/>
      <c r="D381" s="58"/>
      <c r="E381" s="58"/>
      <c r="F381" s="58"/>
      <c r="G381" s="58"/>
      <c r="H381" s="58"/>
      <c r="I381" s="58"/>
      <c r="J381" s="58"/>
      <c r="K381" s="58"/>
      <c r="L381" s="58"/>
      <c r="M381" s="58"/>
    </row>
    <row r="382" spans="1:13" ht="15.75" customHeight="1" x14ac:dyDescent="0.2">
      <c r="A382" s="58"/>
      <c r="B382" s="58"/>
      <c r="C382" s="58"/>
      <c r="D382" s="58"/>
      <c r="E382" s="58"/>
      <c r="F382" s="58"/>
      <c r="G382" s="58"/>
      <c r="H382" s="58"/>
      <c r="I382" s="58"/>
      <c r="J382" s="58"/>
      <c r="K382" s="58"/>
      <c r="L382" s="58"/>
      <c r="M382" s="58"/>
    </row>
    <row r="383" spans="1:13" ht="15.75" customHeight="1" x14ac:dyDescent="0.2">
      <c r="A383" s="58"/>
      <c r="B383" s="58"/>
      <c r="C383" s="58"/>
      <c r="D383" s="58"/>
      <c r="E383" s="58"/>
      <c r="F383" s="58"/>
      <c r="G383" s="58"/>
      <c r="H383" s="58"/>
      <c r="I383" s="58"/>
      <c r="J383" s="58"/>
      <c r="K383" s="58"/>
      <c r="L383" s="58"/>
      <c r="M383" s="58"/>
    </row>
    <row r="384" spans="1:13" ht="15.75" customHeight="1" x14ac:dyDescent="0.2">
      <c r="A384" s="58"/>
      <c r="B384" s="58"/>
      <c r="C384" s="58"/>
      <c r="D384" s="58"/>
      <c r="E384" s="58"/>
      <c r="F384" s="58"/>
      <c r="G384" s="58"/>
      <c r="H384" s="58"/>
      <c r="I384" s="58"/>
      <c r="J384" s="58"/>
      <c r="K384" s="58"/>
      <c r="L384" s="58"/>
      <c r="M384" s="58"/>
    </row>
    <row r="385" spans="1:13" ht="15.75" customHeight="1" x14ac:dyDescent="0.2">
      <c r="A385" s="58"/>
      <c r="B385" s="58"/>
      <c r="C385" s="58"/>
      <c r="D385" s="58"/>
      <c r="E385" s="58"/>
      <c r="F385" s="58"/>
      <c r="G385" s="58"/>
      <c r="H385" s="58"/>
      <c r="I385" s="58"/>
      <c r="J385" s="58"/>
      <c r="K385" s="58"/>
      <c r="L385" s="58"/>
      <c r="M385" s="58"/>
    </row>
    <row r="386" spans="1:13" ht="15.75" customHeight="1" x14ac:dyDescent="0.2">
      <c r="A386" s="58"/>
      <c r="B386" s="58"/>
      <c r="C386" s="58"/>
      <c r="D386" s="58"/>
      <c r="E386" s="58"/>
      <c r="F386" s="58"/>
      <c r="G386" s="58"/>
      <c r="H386" s="58"/>
      <c r="I386" s="58"/>
      <c r="J386" s="58"/>
      <c r="K386" s="58"/>
      <c r="L386" s="58"/>
      <c r="M386" s="58"/>
    </row>
    <row r="387" spans="1:13" ht="15.75" customHeight="1" x14ac:dyDescent="0.2">
      <c r="A387" s="58"/>
      <c r="B387" s="58"/>
      <c r="C387" s="58"/>
      <c r="D387" s="58"/>
      <c r="E387" s="58"/>
      <c r="F387" s="58"/>
      <c r="G387" s="58"/>
      <c r="H387" s="58"/>
      <c r="I387" s="58"/>
      <c r="J387" s="58"/>
      <c r="K387" s="58"/>
      <c r="L387" s="58"/>
      <c r="M387" s="58"/>
    </row>
    <row r="388" spans="1:13" ht="15.75" customHeight="1" x14ac:dyDescent="0.2">
      <c r="A388" s="58"/>
      <c r="B388" s="58"/>
      <c r="C388" s="58"/>
      <c r="D388" s="58"/>
      <c r="E388" s="58"/>
      <c r="F388" s="58"/>
      <c r="G388" s="58"/>
      <c r="H388" s="58"/>
      <c r="I388" s="58"/>
      <c r="J388" s="58"/>
      <c r="K388" s="58"/>
      <c r="L388" s="58"/>
      <c r="M388" s="58"/>
    </row>
    <row r="389" spans="1:13" ht="15.75" customHeight="1" x14ac:dyDescent="0.2">
      <c r="A389" s="58"/>
      <c r="B389" s="58"/>
      <c r="C389" s="58"/>
      <c r="D389" s="58"/>
      <c r="E389" s="58"/>
      <c r="F389" s="58"/>
      <c r="G389" s="58"/>
      <c r="H389" s="58"/>
      <c r="I389" s="58"/>
      <c r="J389" s="58"/>
      <c r="K389" s="58"/>
      <c r="L389" s="58"/>
      <c r="M389" s="58"/>
    </row>
    <row r="390" spans="1:13" ht="15.75" customHeight="1" x14ac:dyDescent="0.2">
      <c r="A390" s="58"/>
      <c r="B390" s="58"/>
      <c r="C390" s="58"/>
      <c r="D390" s="58"/>
      <c r="E390" s="58"/>
      <c r="F390" s="58"/>
      <c r="G390" s="58"/>
      <c r="H390" s="58"/>
      <c r="I390" s="58"/>
      <c r="J390" s="58"/>
      <c r="K390" s="58"/>
      <c r="L390" s="58"/>
      <c r="M390" s="58"/>
    </row>
    <row r="391" spans="1:13" ht="15.75" customHeight="1" x14ac:dyDescent="0.2">
      <c r="A391" s="58"/>
      <c r="B391" s="58"/>
      <c r="C391" s="58"/>
      <c r="D391" s="58"/>
      <c r="E391" s="58"/>
      <c r="F391" s="58"/>
      <c r="G391" s="58"/>
      <c r="H391" s="58"/>
      <c r="I391" s="58"/>
      <c r="J391" s="58"/>
      <c r="K391" s="58"/>
      <c r="L391" s="58"/>
      <c r="M391" s="58"/>
    </row>
    <row r="392" spans="1:13" ht="15.75" customHeight="1" x14ac:dyDescent="0.2">
      <c r="A392" s="58"/>
      <c r="B392" s="58"/>
      <c r="C392" s="58"/>
      <c r="D392" s="58"/>
      <c r="E392" s="58"/>
      <c r="F392" s="58"/>
      <c r="G392" s="58"/>
      <c r="H392" s="58"/>
      <c r="I392" s="58"/>
      <c r="J392" s="58"/>
      <c r="K392" s="58"/>
      <c r="L392" s="58"/>
      <c r="M392" s="58"/>
    </row>
    <row r="393" spans="1:13" ht="15.75" customHeight="1" x14ac:dyDescent="0.2">
      <c r="A393" s="58"/>
      <c r="B393" s="58"/>
      <c r="C393" s="58"/>
      <c r="D393" s="58"/>
      <c r="E393" s="58"/>
      <c r="F393" s="58"/>
      <c r="G393" s="58"/>
      <c r="H393" s="58"/>
      <c r="I393" s="58"/>
      <c r="J393" s="58"/>
      <c r="K393" s="58"/>
      <c r="L393" s="58"/>
      <c r="M393" s="58"/>
    </row>
    <row r="394" spans="1:13" ht="15.75" customHeight="1" x14ac:dyDescent="0.2">
      <c r="A394" s="58"/>
      <c r="B394" s="58"/>
      <c r="C394" s="58"/>
      <c r="D394" s="58"/>
      <c r="E394" s="58"/>
      <c r="F394" s="58"/>
      <c r="G394" s="58"/>
      <c r="H394" s="58"/>
      <c r="I394" s="58"/>
      <c r="J394" s="58"/>
      <c r="K394" s="58"/>
      <c r="L394" s="58"/>
      <c r="M394" s="58"/>
    </row>
    <row r="395" spans="1:13" ht="15.75" customHeight="1" x14ac:dyDescent="0.2">
      <c r="A395" s="58"/>
      <c r="B395" s="58"/>
      <c r="C395" s="58"/>
      <c r="D395" s="58"/>
      <c r="E395" s="58"/>
      <c r="F395" s="58"/>
      <c r="G395" s="58"/>
      <c r="H395" s="58"/>
      <c r="I395" s="58"/>
      <c r="J395" s="58"/>
      <c r="K395" s="58"/>
      <c r="L395" s="58"/>
      <c r="M395" s="58"/>
    </row>
    <row r="396" spans="1:13" ht="15.75" customHeight="1" x14ac:dyDescent="0.2">
      <c r="A396" s="58"/>
      <c r="B396" s="58"/>
      <c r="C396" s="58"/>
      <c r="D396" s="58"/>
      <c r="E396" s="58"/>
      <c r="F396" s="58"/>
      <c r="G396" s="58"/>
      <c r="H396" s="58"/>
      <c r="I396" s="58"/>
      <c r="J396" s="58"/>
      <c r="K396" s="58"/>
      <c r="L396" s="58"/>
      <c r="M396" s="58"/>
    </row>
    <row r="397" spans="1:13" ht="15.75" customHeight="1" x14ac:dyDescent="0.2">
      <c r="A397" s="58"/>
      <c r="B397" s="58"/>
      <c r="C397" s="58"/>
      <c r="D397" s="58"/>
      <c r="E397" s="58"/>
      <c r="F397" s="58"/>
      <c r="G397" s="58"/>
      <c r="H397" s="58"/>
      <c r="I397" s="58"/>
      <c r="J397" s="58"/>
      <c r="K397" s="58"/>
      <c r="L397" s="58"/>
      <c r="M397" s="58"/>
    </row>
    <row r="398" spans="1:13" ht="15.75" customHeight="1" x14ac:dyDescent="0.2">
      <c r="A398" s="58"/>
      <c r="B398" s="58"/>
      <c r="C398" s="58"/>
      <c r="D398" s="58"/>
      <c r="E398" s="58"/>
      <c r="F398" s="58"/>
      <c r="G398" s="58"/>
      <c r="H398" s="58"/>
      <c r="I398" s="58"/>
      <c r="J398" s="58"/>
      <c r="K398" s="58"/>
      <c r="L398" s="58"/>
      <c r="M398" s="58"/>
    </row>
    <row r="399" spans="1:13" ht="15.75" customHeight="1" x14ac:dyDescent="0.2">
      <c r="A399" s="58"/>
      <c r="B399" s="58"/>
      <c r="C399" s="58"/>
      <c r="D399" s="58"/>
      <c r="E399" s="58"/>
      <c r="F399" s="58"/>
      <c r="G399" s="58"/>
      <c r="H399" s="58"/>
      <c r="I399" s="58"/>
      <c r="J399" s="58"/>
      <c r="K399" s="58"/>
      <c r="L399" s="58"/>
      <c r="M399" s="58"/>
    </row>
    <row r="400" spans="1:13" ht="15.75" customHeight="1" x14ac:dyDescent="0.2">
      <c r="A400" s="58"/>
      <c r="B400" s="58"/>
      <c r="C400" s="58"/>
      <c r="D400" s="58"/>
      <c r="E400" s="58"/>
      <c r="F400" s="58"/>
      <c r="G400" s="58"/>
      <c r="H400" s="58"/>
      <c r="I400" s="58"/>
      <c r="J400" s="58"/>
      <c r="K400" s="58"/>
      <c r="L400" s="58"/>
      <c r="M400" s="58"/>
    </row>
    <row r="401" spans="1:13" ht="15.75" customHeight="1" x14ac:dyDescent="0.2">
      <c r="A401" s="58"/>
      <c r="B401" s="58"/>
      <c r="C401" s="58"/>
      <c r="D401" s="58"/>
      <c r="E401" s="58"/>
      <c r="F401" s="58"/>
      <c r="G401" s="58"/>
      <c r="H401" s="58"/>
      <c r="I401" s="58"/>
      <c r="J401" s="58"/>
      <c r="K401" s="58"/>
      <c r="L401" s="58"/>
      <c r="M401" s="58"/>
    </row>
    <row r="402" spans="1:13" ht="15.75" customHeight="1" x14ac:dyDescent="0.2">
      <c r="A402" s="58"/>
      <c r="B402" s="58"/>
      <c r="C402" s="58"/>
      <c r="D402" s="58"/>
      <c r="E402" s="58"/>
      <c r="F402" s="58"/>
      <c r="G402" s="58"/>
      <c r="H402" s="58"/>
      <c r="I402" s="58"/>
      <c r="J402" s="58"/>
      <c r="K402" s="58"/>
      <c r="L402" s="58"/>
      <c r="M402" s="58"/>
    </row>
    <row r="403" spans="1:13" ht="15.75" customHeight="1" x14ac:dyDescent="0.2">
      <c r="A403" s="58"/>
      <c r="B403" s="58"/>
      <c r="C403" s="58"/>
      <c r="D403" s="58"/>
      <c r="E403" s="58"/>
      <c r="F403" s="58"/>
      <c r="G403" s="58"/>
      <c r="H403" s="58"/>
      <c r="I403" s="58"/>
      <c r="J403" s="58"/>
      <c r="K403" s="58"/>
      <c r="L403" s="58"/>
      <c r="M403" s="58"/>
    </row>
    <row r="404" spans="1:13" ht="15.75" customHeight="1" x14ac:dyDescent="0.2">
      <c r="A404" s="58"/>
      <c r="B404" s="58"/>
      <c r="C404" s="58"/>
      <c r="D404" s="58"/>
      <c r="E404" s="58"/>
      <c r="F404" s="58"/>
      <c r="G404" s="58"/>
      <c r="H404" s="58"/>
      <c r="I404" s="58"/>
      <c r="J404" s="58"/>
      <c r="K404" s="58"/>
      <c r="L404" s="58"/>
      <c r="M404" s="58"/>
    </row>
    <row r="405" spans="1:13" ht="15.75" customHeight="1" x14ac:dyDescent="0.2">
      <c r="A405" s="58"/>
      <c r="B405" s="58"/>
      <c r="C405" s="58"/>
      <c r="D405" s="58"/>
      <c r="E405" s="58"/>
      <c r="F405" s="58"/>
      <c r="G405" s="58"/>
      <c r="H405" s="58"/>
      <c r="I405" s="58"/>
      <c r="J405" s="58"/>
      <c r="K405" s="58"/>
      <c r="L405" s="58"/>
      <c r="M405" s="58"/>
    </row>
    <row r="406" spans="1:13" ht="15.75" customHeight="1" x14ac:dyDescent="0.2">
      <c r="A406" s="58"/>
      <c r="B406" s="58"/>
      <c r="C406" s="58"/>
      <c r="D406" s="58"/>
      <c r="E406" s="58"/>
      <c r="F406" s="58"/>
      <c r="G406" s="58"/>
      <c r="H406" s="58"/>
      <c r="I406" s="58"/>
      <c r="J406" s="58"/>
      <c r="K406" s="58"/>
      <c r="L406" s="58"/>
      <c r="M406" s="58"/>
    </row>
    <row r="407" spans="1:13" ht="15.75" customHeight="1" x14ac:dyDescent="0.2">
      <c r="A407" s="58"/>
      <c r="B407" s="58"/>
      <c r="C407" s="58"/>
      <c r="D407" s="58"/>
      <c r="E407" s="58"/>
      <c r="F407" s="58"/>
      <c r="G407" s="58"/>
      <c r="H407" s="58"/>
      <c r="I407" s="58"/>
      <c r="J407" s="58"/>
      <c r="K407" s="58"/>
      <c r="L407" s="58"/>
      <c r="M407" s="58"/>
    </row>
    <row r="408" spans="1:13" ht="15.75" customHeight="1" x14ac:dyDescent="0.2">
      <c r="A408" s="58"/>
      <c r="B408" s="58"/>
      <c r="C408" s="58"/>
      <c r="D408" s="58"/>
      <c r="E408" s="58"/>
      <c r="F408" s="58"/>
      <c r="G408" s="58"/>
      <c r="H408" s="58"/>
      <c r="I408" s="58"/>
      <c r="J408" s="58"/>
      <c r="K408" s="58"/>
      <c r="L408" s="58"/>
      <c r="M408" s="58"/>
    </row>
    <row r="409" spans="1:13" ht="15.75" customHeight="1" x14ac:dyDescent="0.2">
      <c r="A409" s="58"/>
      <c r="B409" s="58"/>
      <c r="C409" s="58"/>
      <c r="D409" s="58"/>
      <c r="E409" s="58"/>
      <c r="F409" s="58"/>
      <c r="G409" s="58"/>
      <c r="H409" s="58"/>
      <c r="I409" s="58"/>
      <c r="J409" s="58"/>
      <c r="K409" s="58"/>
      <c r="L409" s="58"/>
      <c r="M409" s="58"/>
    </row>
    <row r="410" spans="1:13" ht="15.75" customHeight="1" x14ac:dyDescent="0.2">
      <c r="A410" s="58"/>
      <c r="B410" s="58"/>
      <c r="C410" s="58"/>
      <c r="D410" s="58"/>
      <c r="E410" s="58"/>
      <c r="F410" s="58"/>
      <c r="G410" s="58"/>
      <c r="H410" s="58"/>
      <c r="I410" s="58"/>
      <c r="J410" s="58"/>
      <c r="K410" s="58"/>
      <c r="L410" s="58"/>
      <c r="M410" s="58"/>
    </row>
    <row r="411" spans="1:13" ht="15.75" customHeight="1" x14ac:dyDescent="0.2">
      <c r="A411" s="58"/>
      <c r="B411" s="58"/>
      <c r="C411" s="58"/>
      <c r="D411" s="58"/>
      <c r="E411" s="58"/>
      <c r="F411" s="58"/>
      <c r="G411" s="58"/>
      <c r="H411" s="58"/>
      <c r="I411" s="58"/>
      <c r="J411" s="58"/>
      <c r="K411" s="58"/>
      <c r="L411" s="58"/>
      <c r="M411" s="58"/>
    </row>
    <row r="412" spans="1:13" ht="15.75" customHeight="1" x14ac:dyDescent="0.2">
      <c r="A412" s="58"/>
      <c r="B412" s="58"/>
      <c r="C412" s="58"/>
      <c r="D412" s="58"/>
      <c r="E412" s="58"/>
      <c r="F412" s="58"/>
      <c r="G412" s="58"/>
      <c r="H412" s="58"/>
      <c r="I412" s="58"/>
      <c r="J412" s="58"/>
      <c r="K412" s="58"/>
      <c r="L412" s="58"/>
      <c r="M412" s="58"/>
    </row>
    <row r="413" spans="1:13" ht="15.75" customHeight="1" x14ac:dyDescent="0.2">
      <c r="A413" s="58"/>
      <c r="B413" s="58"/>
      <c r="C413" s="58"/>
      <c r="D413" s="58"/>
      <c r="E413" s="58"/>
      <c r="F413" s="58"/>
      <c r="G413" s="58"/>
      <c r="H413" s="58"/>
      <c r="I413" s="58"/>
      <c r="J413" s="58"/>
      <c r="K413" s="58"/>
      <c r="L413" s="58"/>
      <c r="M413" s="58"/>
    </row>
    <row r="414" spans="1:13" ht="15.75" customHeight="1" x14ac:dyDescent="0.2">
      <c r="A414" s="58"/>
      <c r="B414" s="58"/>
      <c r="C414" s="58"/>
      <c r="D414" s="58"/>
      <c r="E414" s="58"/>
      <c r="F414" s="58"/>
      <c r="G414" s="58"/>
      <c r="H414" s="58"/>
      <c r="I414" s="58"/>
      <c r="J414" s="58"/>
      <c r="K414" s="58"/>
      <c r="L414" s="58"/>
      <c r="M414" s="58"/>
    </row>
    <row r="415" spans="1:13" ht="15.75" customHeight="1" x14ac:dyDescent="0.2">
      <c r="A415" s="58"/>
      <c r="B415" s="58"/>
      <c r="C415" s="58"/>
      <c r="D415" s="58"/>
      <c r="E415" s="58"/>
      <c r="F415" s="58"/>
      <c r="G415" s="58"/>
      <c r="H415" s="58"/>
      <c r="I415" s="58"/>
      <c r="J415" s="58"/>
      <c r="K415" s="58"/>
      <c r="L415" s="58"/>
      <c r="M415" s="58"/>
    </row>
    <row r="416" spans="1:13" ht="15.75" customHeight="1" x14ac:dyDescent="0.2">
      <c r="A416" s="58"/>
      <c r="B416" s="58"/>
      <c r="C416" s="58"/>
      <c r="D416" s="58"/>
      <c r="E416" s="58"/>
      <c r="F416" s="58"/>
      <c r="G416" s="58"/>
      <c r="H416" s="58"/>
      <c r="I416" s="58"/>
      <c r="J416" s="58"/>
      <c r="K416" s="58"/>
      <c r="L416" s="58"/>
      <c r="M416" s="58"/>
    </row>
    <row r="417" spans="1:13" ht="15.75" customHeight="1" x14ac:dyDescent="0.2">
      <c r="A417" s="58"/>
      <c r="B417" s="58"/>
      <c r="C417" s="58"/>
      <c r="D417" s="58"/>
      <c r="E417" s="58"/>
      <c r="F417" s="58"/>
      <c r="G417" s="58"/>
      <c r="H417" s="58"/>
      <c r="I417" s="58"/>
      <c r="J417" s="58"/>
      <c r="K417" s="58"/>
      <c r="L417" s="58"/>
      <c r="M417" s="58"/>
    </row>
    <row r="418" spans="1:13" ht="15.75" customHeight="1" x14ac:dyDescent="0.2">
      <c r="A418" s="58"/>
      <c r="B418" s="58"/>
      <c r="C418" s="58"/>
      <c r="D418" s="58"/>
      <c r="E418" s="58"/>
      <c r="F418" s="58"/>
      <c r="G418" s="58"/>
      <c r="H418" s="58"/>
      <c r="I418" s="58"/>
      <c r="J418" s="58"/>
      <c r="K418" s="58"/>
      <c r="L418" s="58"/>
      <c r="M418" s="58"/>
    </row>
    <row r="419" spans="1:13" ht="15.75" customHeight="1" x14ac:dyDescent="0.2">
      <c r="A419" s="58"/>
      <c r="B419" s="58"/>
      <c r="C419" s="58"/>
      <c r="D419" s="58"/>
      <c r="E419" s="58"/>
      <c r="F419" s="58"/>
      <c r="G419" s="58"/>
      <c r="H419" s="58"/>
      <c r="I419" s="58"/>
      <c r="J419" s="58"/>
      <c r="K419" s="58"/>
      <c r="L419" s="58"/>
      <c r="M419" s="58"/>
    </row>
    <row r="420" spans="1:13" ht="15.75" customHeight="1" x14ac:dyDescent="0.2">
      <c r="A420" s="58"/>
      <c r="B420" s="58"/>
      <c r="C420" s="58"/>
      <c r="D420" s="58"/>
      <c r="E420" s="58"/>
      <c r="F420" s="58"/>
      <c r="G420" s="58"/>
      <c r="H420" s="58"/>
      <c r="I420" s="58"/>
      <c r="J420" s="58"/>
      <c r="K420" s="58"/>
      <c r="L420" s="58"/>
      <c r="M420" s="58"/>
    </row>
    <row r="421" spans="1:13" ht="15.75" customHeight="1" x14ac:dyDescent="0.2">
      <c r="A421" s="58"/>
      <c r="B421" s="58"/>
      <c r="C421" s="58"/>
      <c r="D421" s="58"/>
      <c r="E421" s="58"/>
      <c r="F421" s="58"/>
      <c r="G421" s="58"/>
      <c r="H421" s="58"/>
      <c r="I421" s="58"/>
      <c r="J421" s="58"/>
      <c r="K421" s="58"/>
      <c r="L421" s="58"/>
      <c r="M421" s="58"/>
    </row>
    <row r="422" spans="1:13" ht="15.75" customHeight="1" x14ac:dyDescent="0.2">
      <c r="A422" s="58"/>
      <c r="B422" s="58"/>
      <c r="C422" s="58"/>
      <c r="D422" s="58"/>
      <c r="E422" s="58"/>
      <c r="F422" s="58"/>
      <c r="G422" s="58"/>
      <c r="H422" s="58"/>
      <c r="I422" s="58"/>
      <c r="J422" s="58"/>
      <c r="K422" s="58"/>
      <c r="L422" s="58"/>
      <c r="M422" s="58"/>
    </row>
    <row r="423" spans="1:13" ht="15.75" customHeight="1" x14ac:dyDescent="0.2">
      <c r="A423" s="58"/>
      <c r="B423" s="58"/>
      <c r="C423" s="58"/>
      <c r="D423" s="58"/>
      <c r="E423" s="58"/>
      <c r="F423" s="58"/>
      <c r="G423" s="58"/>
      <c r="H423" s="58"/>
      <c r="I423" s="58"/>
      <c r="J423" s="58"/>
      <c r="K423" s="58"/>
      <c r="L423" s="58"/>
      <c r="M423" s="58"/>
    </row>
    <row r="424" spans="1:13" ht="15.75" customHeight="1" x14ac:dyDescent="0.2">
      <c r="A424" s="58"/>
      <c r="B424" s="58"/>
      <c r="C424" s="58"/>
      <c r="D424" s="58"/>
      <c r="E424" s="58"/>
      <c r="F424" s="58"/>
      <c r="G424" s="58"/>
      <c r="H424" s="58"/>
      <c r="I424" s="58"/>
      <c r="J424" s="58"/>
      <c r="K424" s="58"/>
      <c r="L424" s="58"/>
      <c r="M424" s="58"/>
    </row>
    <row r="425" spans="1:13" ht="15.75" customHeight="1" x14ac:dyDescent="0.2">
      <c r="A425" s="58"/>
      <c r="B425" s="58"/>
      <c r="C425" s="58"/>
      <c r="D425" s="58"/>
      <c r="E425" s="58"/>
      <c r="F425" s="58"/>
      <c r="G425" s="58"/>
      <c r="H425" s="58"/>
      <c r="I425" s="58"/>
      <c r="J425" s="58"/>
      <c r="K425" s="58"/>
      <c r="L425" s="58"/>
      <c r="M425" s="58"/>
    </row>
    <row r="426" spans="1:13" ht="15.75" customHeight="1" x14ac:dyDescent="0.2">
      <c r="A426" s="58"/>
      <c r="B426" s="58"/>
      <c r="C426" s="58"/>
      <c r="D426" s="58"/>
      <c r="E426" s="58"/>
      <c r="F426" s="58"/>
      <c r="G426" s="58"/>
      <c r="H426" s="58"/>
      <c r="I426" s="58"/>
      <c r="J426" s="58"/>
      <c r="K426" s="58"/>
      <c r="L426" s="58"/>
      <c r="M426" s="58"/>
    </row>
    <row r="427" spans="1:13" ht="15.75" customHeight="1" x14ac:dyDescent="0.2">
      <c r="A427" s="58"/>
      <c r="B427" s="58"/>
      <c r="C427" s="58"/>
      <c r="D427" s="58"/>
      <c r="E427" s="58"/>
      <c r="F427" s="58"/>
      <c r="G427" s="58"/>
      <c r="H427" s="58"/>
      <c r="I427" s="58"/>
      <c r="J427" s="58"/>
      <c r="K427" s="58"/>
      <c r="L427" s="58"/>
      <c r="M427" s="58"/>
    </row>
    <row r="428" spans="1:13" ht="15.75" customHeight="1" x14ac:dyDescent="0.2">
      <c r="A428" s="58"/>
      <c r="B428" s="58"/>
      <c r="C428" s="58"/>
      <c r="D428" s="58"/>
      <c r="E428" s="58"/>
      <c r="F428" s="58"/>
      <c r="G428" s="58"/>
      <c r="H428" s="58"/>
      <c r="I428" s="58"/>
      <c r="J428" s="58"/>
      <c r="K428" s="58"/>
      <c r="L428" s="58"/>
      <c r="M428" s="58"/>
    </row>
    <row r="429" spans="1:13" ht="15.75" customHeight="1" x14ac:dyDescent="0.2">
      <c r="A429" s="58"/>
      <c r="B429" s="58"/>
      <c r="C429" s="58"/>
      <c r="D429" s="58"/>
      <c r="E429" s="58"/>
      <c r="F429" s="58"/>
      <c r="G429" s="58"/>
      <c r="H429" s="58"/>
      <c r="I429" s="58"/>
      <c r="J429" s="58"/>
      <c r="K429" s="58"/>
      <c r="L429" s="58"/>
      <c r="M429" s="58"/>
    </row>
    <row r="430" spans="1:13" ht="15.75" customHeight="1" x14ac:dyDescent="0.2">
      <c r="A430" s="58"/>
      <c r="B430" s="58"/>
      <c r="C430" s="58"/>
      <c r="D430" s="58"/>
      <c r="E430" s="58"/>
      <c r="F430" s="58"/>
      <c r="G430" s="58"/>
      <c r="H430" s="58"/>
      <c r="I430" s="58"/>
      <c r="J430" s="58"/>
      <c r="K430" s="58"/>
      <c r="L430" s="58"/>
      <c r="M430" s="58"/>
    </row>
    <row r="431" spans="1:13" ht="15.75" customHeight="1" x14ac:dyDescent="0.2">
      <c r="A431" s="58"/>
      <c r="B431" s="58"/>
      <c r="C431" s="58"/>
      <c r="D431" s="58"/>
      <c r="E431" s="58"/>
      <c r="F431" s="58"/>
      <c r="G431" s="58"/>
      <c r="H431" s="58"/>
      <c r="I431" s="58"/>
      <c r="J431" s="58"/>
      <c r="K431" s="58"/>
      <c r="L431" s="58"/>
      <c r="M431" s="58"/>
    </row>
    <row r="432" spans="1:13" ht="15.75" customHeight="1" x14ac:dyDescent="0.2">
      <c r="A432" s="58"/>
      <c r="B432" s="58"/>
      <c r="C432" s="58"/>
      <c r="D432" s="58"/>
      <c r="E432" s="58"/>
      <c r="F432" s="58"/>
      <c r="G432" s="58"/>
      <c r="H432" s="58"/>
      <c r="I432" s="58"/>
      <c r="J432" s="58"/>
      <c r="K432" s="58"/>
      <c r="L432" s="58"/>
      <c r="M432" s="58"/>
    </row>
    <row r="433" spans="1:13" ht="15.75" customHeight="1" x14ac:dyDescent="0.2">
      <c r="A433" s="58"/>
      <c r="B433" s="58"/>
      <c r="C433" s="58"/>
      <c r="D433" s="58"/>
      <c r="E433" s="58"/>
      <c r="F433" s="58"/>
      <c r="G433" s="58"/>
      <c r="H433" s="58"/>
      <c r="I433" s="58"/>
      <c r="J433" s="58"/>
      <c r="K433" s="58"/>
      <c r="L433" s="58"/>
      <c r="M433" s="58"/>
    </row>
    <row r="434" spans="1:13" ht="15.75" customHeight="1" x14ac:dyDescent="0.2">
      <c r="A434" s="58"/>
      <c r="B434" s="58"/>
      <c r="C434" s="58"/>
      <c r="D434" s="58"/>
      <c r="E434" s="58"/>
      <c r="F434" s="58"/>
      <c r="G434" s="58"/>
      <c r="H434" s="58"/>
      <c r="I434" s="58"/>
      <c r="J434" s="58"/>
      <c r="K434" s="58"/>
      <c r="L434" s="58"/>
      <c r="M434" s="58"/>
    </row>
    <row r="435" spans="1:13" ht="15.75" customHeight="1" x14ac:dyDescent="0.2">
      <c r="A435" s="58"/>
      <c r="B435" s="58"/>
      <c r="C435" s="58"/>
      <c r="D435" s="58"/>
      <c r="E435" s="58"/>
      <c r="F435" s="58"/>
      <c r="G435" s="58"/>
      <c r="H435" s="58"/>
      <c r="I435" s="58"/>
      <c r="J435" s="58"/>
      <c r="K435" s="58"/>
      <c r="L435" s="58"/>
      <c r="M435" s="58"/>
    </row>
    <row r="436" spans="1:13" ht="15.75" customHeight="1" x14ac:dyDescent="0.2">
      <c r="A436" s="58"/>
      <c r="B436" s="58"/>
      <c r="C436" s="58"/>
      <c r="D436" s="58"/>
      <c r="E436" s="58"/>
      <c r="F436" s="58"/>
      <c r="G436" s="58"/>
      <c r="H436" s="58"/>
      <c r="I436" s="58"/>
      <c r="J436" s="58"/>
      <c r="K436" s="58"/>
      <c r="L436" s="58"/>
      <c r="M436" s="58"/>
    </row>
    <row r="437" spans="1:13" ht="15.75" customHeight="1" x14ac:dyDescent="0.2">
      <c r="A437" s="58"/>
      <c r="B437" s="58"/>
      <c r="C437" s="58"/>
      <c r="D437" s="58"/>
      <c r="E437" s="58"/>
      <c r="F437" s="58"/>
      <c r="G437" s="58"/>
      <c r="H437" s="58"/>
      <c r="I437" s="58"/>
      <c r="J437" s="58"/>
      <c r="K437" s="58"/>
      <c r="L437" s="58"/>
      <c r="M437" s="58"/>
    </row>
    <row r="438" spans="1:13" ht="15.75" customHeight="1" x14ac:dyDescent="0.2">
      <c r="A438" s="58"/>
      <c r="B438" s="58"/>
      <c r="C438" s="58"/>
      <c r="D438" s="58"/>
      <c r="E438" s="58"/>
      <c r="F438" s="58"/>
      <c r="G438" s="58"/>
      <c r="H438" s="58"/>
      <c r="I438" s="58"/>
      <c r="J438" s="58"/>
      <c r="K438" s="58"/>
      <c r="L438" s="58"/>
      <c r="M438" s="58"/>
    </row>
    <row r="439" spans="1:13" ht="15.75" customHeight="1" x14ac:dyDescent="0.2">
      <c r="A439" s="58"/>
      <c r="B439" s="58"/>
      <c r="C439" s="58"/>
      <c r="D439" s="58"/>
      <c r="E439" s="58"/>
      <c r="F439" s="58"/>
      <c r="G439" s="58"/>
      <c r="H439" s="58"/>
      <c r="I439" s="58"/>
      <c r="J439" s="58"/>
      <c r="K439" s="58"/>
      <c r="L439" s="58"/>
      <c r="M439" s="58"/>
    </row>
    <row r="440" spans="1:13" ht="15.75" customHeight="1" x14ac:dyDescent="0.2">
      <c r="A440" s="58"/>
      <c r="B440" s="58"/>
      <c r="C440" s="58"/>
      <c r="D440" s="58"/>
      <c r="E440" s="58"/>
      <c r="F440" s="58"/>
      <c r="G440" s="58"/>
      <c r="H440" s="58"/>
      <c r="I440" s="58"/>
      <c r="J440" s="58"/>
      <c r="K440" s="58"/>
      <c r="L440" s="58"/>
      <c r="M440" s="58"/>
    </row>
    <row r="441" spans="1:13" ht="15.75" customHeight="1" x14ac:dyDescent="0.2">
      <c r="A441" s="58"/>
      <c r="B441" s="58"/>
      <c r="C441" s="58"/>
      <c r="D441" s="58"/>
      <c r="E441" s="58"/>
      <c r="F441" s="58"/>
      <c r="G441" s="58"/>
      <c r="H441" s="58"/>
      <c r="I441" s="58"/>
      <c r="J441" s="58"/>
      <c r="K441" s="58"/>
      <c r="L441" s="58"/>
      <c r="M441" s="58"/>
    </row>
    <row r="442" spans="1:13" ht="15.75" customHeight="1" x14ac:dyDescent="0.2">
      <c r="A442" s="58"/>
      <c r="B442" s="58"/>
      <c r="C442" s="58"/>
      <c r="D442" s="58"/>
      <c r="E442" s="58"/>
      <c r="F442" s="58"/>
      <c r="G442" s="58"/>
      <c r="H442" s="58"/>
      <c r="I442" s="58"/>
      <c r="J442" s="58"/>
      <c r="K442" s="58"/>
      <c r="L442" s="58"/>
      <c r="M442" s="58"/>
    </row>
    <row r="443" spans="1:13" ht="15.75" customHeight="1" x14ac:dyDescent="0.2">
      <c r="A443" s="58"/>
      <c r="B443" s="58"/>
      <c r="C443" s="58"/>
      <c r="D443" s="58"/>
      <c r="E443" s="58"/>
      <c r="F443" s="58"/>
      <c r="G443" s="58"/>
      <c r="H443" s="58"/>
      <c r="I443" s="58"/>
      <c r="J443" s="58"/>
      <c r="K443" s="58"/>
      <c r="L443" s="58"/>
      <c r="M443" s="58"/>
    </row>
    <row r="444" spans="1:13" ht="15.75" customHeight="1" x14ac:dyDescent="0.2">
      <c r="A444" s="58"/>
      <c r="B444" s="58"/>
      <c r="C444" s="58"/>
      <c r="D444" s="58"/>
      <c r="E444" s="58"/>
      <c r="F444" s="58"/>
      <c r="G444" s="58"/>
      <c r="H444" s="58"/>
      <c r="I444" s="58"/>
      <c r="J444" s="58"/>
      <c r="K444" s="58"/>
      <c r="L444" s="58"/>
      <c r="M444" s="58"/>
    </row>
    <row r="445" spans="1:13" ht="15.75" customHeight="1" x14ac:dyDescent="0.2">
      <c r="A445" s="58"/>
      <c r="B445" s="58"/>
      <c r="C445" s="58"/>
      <c r="D445" s="58"/>
      <c r="E445" s="58"/>
      <c r="F445" s="58"/>
      <c r="G445" s="58"/>
      <c r="H445" s="58"/>
      <c r="I445" s="58"/>
      <c r="J445" s="58"/>
      <c r="K445" s="58"/>
      <c r="L445" s="58"/>
      <c r="M445" s="58"/>
    </row>
    <row r="446" spans="1:13" ht="15.75" customHeight="1" x14ac:dyDescent="0.2">
      <c r="A446" s="58"/>
      <c r="B446" s="58"/>
      <c r="C446" s="58"/>
      <c r="D446" s="58"/>
      <c r="E446" s="58"/>
      <c r="F446" s="58"/>
      <c r="G446" s="58"/>
      <c r="H446" s="58"/>
      <c r="I446" s="58"/>
      <c r="J446" s="58"/>
      <c r="K446" s="58"/>
      <c r="L446" s="58"/>
      <c r="M446" s="58"/>
    </row>
    <row r="447" spans="1:13" ht="15.75" customHeight="1" x14ac:dyDescent="0.2">
      <c r="A447" s="58"/>
      <c r="B447" s="58"/>
      <c r="C447" s="58"/>
      <c r="D447" s="58"/>
      <c r="E447" s="58"/>
      <c r="F447" s="58"/>
      <c r="G447" s="58"/>
      <c r="H447" s="58"/>
      <c r="I447" s="58"/>
      <c r="J447" s="58"/>
      <c r="K447" s="58"/>
      <c r="L447" s="58"/>
      <c r="M447" s="58"/>
    </row>
    <row r="448" spans="1:13" ht="15.75" customHeight="1" x14ac:dyDescent="0.2">
      <c r="A448" s="58"/>
      <c r="B448" s="58"/>
      <c r="C448" s="58"/>
      <c r="D448" s="58"/>
      <c r="E448" s="58"/>
      <c r="F448" s="58"/>
      <c r="G448" s="58"/>
      <c r="H448" s="58"/>
      <c r="I448" s="58"/>
      <c r="J448" s="58"/>
      <c r="K448" s="58"/>
      <c r="L448" s="58"/>
      <c r="M448" s="58"/>
    </row>
    <row r="449" spans="1:13" ht="15.75" customHeight="1" x14ac:dyDescent="0.2">
      <c r="A449" s="58"/>
      <c r="B449" s="58"/>
      <c r="C449" s="58"/>
      <c r="D449" s="58"/>
      <c r="E449" s="58"/>
      <c r="F449" s="58"/>
      <c r="G449" s="58"/>
      <c r="H449" s="58"/>
      <c r="I449" s="58"/>
      <c r="J449" s="58"/>
      <c r="K449" s="58"/>
      <c r="L449" s="58"/>
      <c r="M449" s="58"/>
    </row>
    <row r="450" spans="1:13" ht="15.75" customHeight="1" x14ac:dyDescent="0.2">
      <c r="A450" s="58"/>
      <c r="B450" s="58"/>
      <c r="C450" s="58"/>
      <c r="D450" s="58"/>
      <c r="E450" s="58"/>
      <c r="F450" s="58"/>
      <c r="G450" s="58"/>
      <c r="H450" s="58"/>
      <c r="I450" s="58"/>
      <c r="J450" s="58"/>
      <c r="K450" s="58"/>
      <c r="L450" s="58"/>
      <c r="M450" s="58"/>
    </row>
    <row r="451" spans="1:13" ht="15.75" customHeight="1" x14ac:dyDescent="0.2">
      <c r="A451" s="58"/>
      <c r="B451" s="58"/>
      <c r="C451" s="58"/>
      <c r="D451" s="58"/>
      <c r="E451" s="58"/>
      <c r="F451" s="58"/>
      <c r="G451" s="58"/>
      <c r="H451" s="58"/>
      <c r="I451" s="58"/>
      <c r="J451" s="58"/>
      <c r="K451" s="58"/>
      <c r="L451" s="58"/>
      <c r="M451" s="58"/>
    </row>
    <row r="452" spans="1:13" ht="15.75" customHeight="1" x14ac:dyDescent="0.2">
      <c r="A452" s="58"/>
      <c r="B452" s="58"/>
      <c r="C452" s="58"/>
      <c r="D452" s="58"/>
      <c r="E452" s="58"/>
      <c r="F452" s="58"/>
      <c r="G452" s="58"/>
      <c r="H452" s="58"/>
      <c r="I452" s="58"/>
      <c r="J452" s="58"/>
      <c r="K452" s="58"/>
      <c r="L452" s="58"/>
      <c r="M452" s="58"/>
    </row>
    <row r="453" spans="1:13" ht="15.75" customHeight="1" x14ac:dyDescent="0.2">
      <c r="A453" s="58"/>
      <c r="B453" s="58"/>
      <c r="C453" s="58"/>
      <c r="D453" s="58"/>
      <c r="E453" s="58"/>
      <c r="F453" s="58"/>
      <c r="G453" s="58"/>
      <c r="H453" s="58"/>
      <c r="I453" s="58"/>
      <c r="J453" s="58"/>
      <c r="K453" s="58"/>
      <c r="L453" s="58"/>
      <c r="M453" s="58"/>
    </row>
    <row r="454" spans="1:13" ht="15.75" customHeight="1" x14ac:dyDescent="0.2">
      <c r="A454" s="58"/>
      <c r="B454" s="58"/>
      <c r="C454" s="58"/>
      <c r="D454" s="58"/>
      <c r="E454" s="58"/>
      <c r="F454" s="58"/>
      <c r="G454" s="58"/>
      <c r="H454" s="58"/>
      <c r="I454" s="58"/>
      <c r="J454" s="58"/>
      <c r="K454" s="58"/>
      <c r="L454" s="58"/>
      <c r="M454" s="58"/>
    </row>
    <row r="455" spans="1:13" ht="15.75" customHeight="1" x14ac:dyDescent="0.2">
      <c r="A455" s="58"/>
      <c r="B455" s="58"/>
      <c r="C455" s="58"/>
      <c r="D455" s="58"/>
      <c r="E455" s="58"/>
      <c r="F455" s="58"/>
      <c r="G455" s="58"/>
      <c r="H455" s="58"/>
      <c r="I455" s="58"/>
      <c r="J455" s="58"/>
      <c r="K455" s="58"/>
      <c r="L455" s="58"/>
      <c r="M455" s="58"/>
    </row>
    <row r="456" spans="1:13" ht="15.75" customHeight="1" x14ac:dyDescent="0.2">
      <c r="A456" s="58"/>
      <c r="B456" s="58"/>
      <c r="C456" s="58"/>
      <c r="D456" s="58"/>
      <c r="E456" s="58"/>
      <c r="F456" s="58"/>
      <c r="G456" s="58"/>
      <c r="H456" s="58"/>
      <c r="I456" s="58"/>
      <c r="J456" s="58"/>
      <c r="K456" s="58"/>
      <c r="L456" s="58"/>
      <c r="M456" s="58"/>
    </row>
    <row r="457" spans="1:13" ht="15.75" customHeight="1" x14ac:dyDescent="0.2">
      <c r="A457" s="58"/>
      <c r="B457" s="58"/>
      <c r="C457" s="58"/>
      <c r="D457" s="58"/>
      <c r="E457" s="58"/>
      <c r="F457" s="58"/>
      <c r="G457" s="58"/>
      <c r="H457" s="58"/>
      <c r="I457" s="58"/>
      <c r="J457" s="58"/>
      <c r="K457" s="58"/>
      <c r="L457" s="58"/>
      <c r="M457" s="58"/>
    </row>
    <row r="458" spans="1:13" ht="15.75" customHeight="1" x14ac:dyDescent="0.2">
      <c r="A458" s="58"/>
      <c r="B458" s="58"/>
      <c r="C458" s="58"/>
      <c r="D458" s="58"/>
      <c r="E458" s="58"/>
      <c r="F458" s="58"/>
      <c r="G458" s="58"/>
      <c r="H458" s="58"/>
      <c r="I458" s="58"/>
      <c r="J458" s="58"/>
      <c r="K458" s="58"/>
      <c r="L458" s="58"/>
      <c r="M458" s="58"/>
    </row>
    <row r="459" spans="1:13" ht="15.75" customHeight="1" x14ac:dyDescent="0.2">
      <c r="A459" s="58"/>
      <c r="B459" s="58"/>
      <c r="C459" s="58"/>
      <c r="D459" s="58"/>
      <c r="E459" s="58"/>
      <c r="F459" s="58"/>
      <c r="G459" s="58"/>
      <c r="H459" s="58"/>
      <c r="I459" s="58"/>
      <c r="J459" s="58"/>
      <c r="K459" s="58"/>
      <c r="L459" s="58"/>
      <c r="M459" s="58"/>
    </row>
    <row r="460" spans="1:13" ht="15.75" customHeight="1" x14ac:dyDescent="0.2">
      <c r="A460" s="58"/>
      <c r="B460" s="58"/>
      <c r="C460" s="58"/>
      <c r="D460" s="58"/>
      <c r="E460" s="58"/>
      <c r="F460" s="58"/>
      <c r="G460" s="58"/>
      <c r="H460" s="58"/>
      <c r="I460" s="58"/>
      <c r="J460" s="58"/>
      <c r="K460" s="58"/>
      <c r="L460" s="58"/>
      <c r="M460" s="58"/>
    </row>
    <row r="461" spans="1:13" ht="15.75" customHeight="1" x14ac:dyDescent="0.2">
      <c r="A461" s="58"/>
      <c r="B461" s="58"/>
      <c r="C461" s="58"/>
      <c r="D461" s="58"/>
      <c r="E461" s="58"/>
      <c r="F461" s="58"/>
      <c r="G461" s="58"/>
      <c r="H461" s="58"/>
      <c r="I461" s="58"/>
      <c r="J461" s="58"/>
      <c r="K461" s="58"/>
      <c r="L461" s="58"/>
      <c r="M461" s="58"/>
    </row>
    <row r="462" spans="1:13" ht="15.75" customHeight="1" x14ac:dyDescent="0.2">
      <c r="A462" s="58"/>
      <c r="B462" s="58"/>
      <c r="C462" s="58"/>
      <c r="D462" s="58"/>
      <c r="E462" s="58"/>
      <c r="F462" s="58"/>
      <c r="G462" s="58"/>
      <c r="H462" s="58"/>
      <c r="I462" s="58"/>
      <c r="J462" s="58"/>
      <c r="K462" s="58"/>
      <c r="L462" s="58"/>
      <c r="M462" s="58"/>
    </row>
    <row r="463" spans="1:13" ht="15.75" customHeight="1" x14ac:dyDescent="0.2">
      <c r="A463" s="58"/>
      <c r="B463" s="58"/>
      <c r="C463" s="58"/>
      <c r="D463" s="58"/>
      <c r="E463" s="58"/>
      <c r="F463" s="58"/>
      <c r="G463" s="58"/>
      <c r="H463" s="58"/>
      <c r="I463" s="58"/>
      <c r="J463" s="58"/>
      <c r="K463" s="58"/>
      <c r="L463" s="58"/>
      <c r="M463" s="58"/>
    </row>
    <row r="464" spans="1:13" ht="15.75" customHeight="1" x14ac:dyDescent="0.2">
      <c r="A464" s="58"/>
      <c r="B464" s="58"/>
      <c r="C464" s="58"/>
      <c r="D464" s="58"/>
      <c r="E464" s="58"/>
      <c r="F464" s="58"/>
      <c r="G464" s="58"/>
      <c r="H464" s="58"/>
      <c r="I464" s="58"/>
      <c r="J464" s="58"/>
      <c r="K464" s="58"/>
      <c r="L464" s="58"/>
      <c r="M464" s="58"/>
    </row>
    <row r="465" spans="1:13" ht="15.75" customHeight="1" x14ac:dyDescent="0.2">
      <c r="A465" s="58"/>
      <c r="B465" s="58"/>
      <c r="C465" s="58"/>
      <c r="D465" s="58"/>
      <c r="E465" s="58"/>
      <c r="F465" s="58"/>
      <c r="G465" s="58"/>
      <c r="H465" s="58"/>
      <c r="I465" s="58"/>
      <c r="J465" s="58"/>
      <c r="K465" s="58"/>
      <c r="L465" s="58"/>
      <c r="M465" s="58"/>
    </row>
    <row r="466" spans="1:13" ht="15.75" customHeight="1" x14ac:dyDescent="0.2">
      <c r="A466" s="58"/>
      <c r="B466" s="58"/>
      <c r="C466" s="58"/>
      <c r="D466" s="58"/>
      <c r="E466" s="58"/>
      <c r="F466" s="58"/>
      <c r="G466" s="58"/>
      <c r="H466" s="58"/>
      <c r="I466" s="58"/>
      <c r="J466" s="58"/>
      <c r="K466" s="58"/>
      <c r="L466" s="58"/>
      <c r="M466" s="58"/>
    </row>
    <row r="467" spans="1:13" ht="15.75" customHeight="1" x14ac:dyDescent="0.2">
      <c r="A467" s="58"/>
      <c r="B467" s="58"/>
      <c r="C467" s="58"/>
      <c r="D467" s="58"/>
      <c r="E467" s="58"/>
      <c r="F467" s="58"/>
      <c r="G467" s="58"/>
      <c r="H467" s="58"/>
      <c r="I467" s="58"/>
      <c r="J467" s="58"/>
      <c r="K467" s="58"/>
      <c r="L467" s="58"/>
      <c r="M467" s="58"/>
    </row>
    <row r="468" spans="1:13" ht="15.75" customHeight="1" x14ac:dyDescent="0.2">
      <c r="A468" s="58"/>
      <c r="B468" s="58"/>
      <c r="C468" s="58"/>
      <c r="D468" s="58"/>
      <c r="E468" s="58"/>
      <c r="F468" s="58"/>
      <c r="G468" s="58"/>
      <c r="H468" s="58"/>
      <c r="I468" s="58"/>
      <c r="J468" s="58"/>
      <c r="K468" s="58"/>
      <c r="L468" s="58"/>
      <c r="M468" s="58"/>
    </row>
    <row r="469" spans="1:13" ht="15.75" customHeight="1" x14ac:dyDescent="0.2">
      <c r="A469" s="58"/>
      <c r="B469" s="58"/>
      <c r="C469" s="58"/>
      <c r="D469" s="58"/>
      <c r="E469" s="58"/>
      <c r="F469" s="58"/>
      <c r="G469" s="58"/>
      <c r="H469" s="58"/>
      <c r="I469" s="58"/>
      <c r="J469" s="58"/>
      <c r="K469" s="58"/>
      <c r="L469" s="58"/>
      <c r="M469" s="58"/>
    </row>
    <row r="470" spans="1:13" ht="15.75" customHeight="1" x14ac:dyDescent="0.2">
      <c r="A470" s="58"/>
      <c r="B470" s="58"/>
      <c r="C470" s="58"/>
      <c r="D470" s="58"/>
      <c r="E470" s="58"/>
      <c r="F470" s="58"/>
      <c r="G470" s="58"/>
      <c r="H470" s="58"/>
      <c r="I470" s="58"/>
      <c r="J470" s="58"/>
      <c r="K470" s="58"/>
      <c r="L470" s="58"/>
      <c r="M470" s="58"/>
    </row>
    <row r="471" spans="1:13" ht="15.75" customHeight="1" x14ac:dyDescent="0.2">
      <c r="A471" s="58"/>
      <c r="B471" s="58"/>
      <c r="C471" s="58"/>
      <c r="D471" s="58"/>
      <c r="E471" s="58"/>
      <c r="F471" s="58"/>
      <c r="G471" s="58"/>
      <c r="H471" s="58"/>
      <c r="I471" s="58"/>
      <c r="J471" s="58"/>
      <c r="K471" s="58"/>
      <c r="L471" s="58"/>
      <c r="M471" s="58"/>
    </row>
    <row r="472" spans="1:13" ht="15.75" customHeight="1" x14ac:dyDescent="0.2">
      <c r="A472" s="58"/>
      <c r="B472" s="58"/>
      <c r="C472" s="58"/>
      <c r="D472" s="58"/>
      <c r="E472" s="58"/>
      <c r="F472" s="58"/>
      <c r="G472" s="58"/>
      <c r="H472" s="58"/>
      <c r="I472" s="58"/>
      <c r="J472" s="58"/>
      <c r="K472" s="58"/>
      <c r="L472" s="58"/>
      <c r="M472" s="58"/>
    </row>
    <row r="473" spans="1:13" ht="15.75" customHeight="1" x14ac:dyDescent="0.2">
      <c r="A473" s="58"/>
      <c r="B473" s="58"/>
      <c r="C473" s="58"/>
      <c r="D473" s="58"/>
      <c r="E473" s="58"/>
      <c r="F473" s="58"/>
      <c r="G473" s="58"/>
      <c r="H473" s="58"/>
      <c r="I473" s="58"/>
      <c r="J473" s="58"/>
      <c r="K473" s="58"/>
      <c r="L473" s="58"/>
      <c r="M473" s="58"/>
    </row>
    <row r="474" spans="1:13" ht="15.75" customHeight="1" x14ac:dyDescent="0.2">
      <c r="A474" s="58"/>
      <c r="B474" s="58"/>
      <c r="C474" s="58"/>
      <c r="D474" s="58"/>
      <c r="E474" s="58"/>
      <c r="F474" s="58"/>
      <c r="G474" s="58"/>
      <c r="H474" s="58"/>
      <c r="I474" s="58"/>
      <c r="J474" s="58"/>
      <c r="K474" s="58"/>
      <c r="L474" s="58"/>
      <c r="M474" s="58"/>
    </row>
    <row r="475" spans="1:13" ht="15.75" customHeight="1" x14ac:dyDescent="0.2">
      <c r="A475" s="58"/>
      <c r="B475" s="58"/>
      <c r="C475" s="58"/>
      <c r="D475" s="58"/>
      <c r="E475" s="58"/>
      <c r="F475" s="58"/>
      <c r="G475" s="58"/>
      <c r="H475" s="58"/>
      <c r="I475" s="58"/>
      <c r="J475" s="58"/>
      <c r="K475" s="58"/>
      <c r="L475" s="58"/>
      <c r="M475" s="58"/>
    </row>
    <row r="476" spans="1:13" ht="15.75" customHeight="1" x14ac:dyDescent="0.2">
      <c r="A476" s="58"/>
      <c r="B476" s="58"/>
      <c r="C476" s="58"/>
      <c r="D476" s="58"/>
      <c r="E476" s="58"/>
      <c r="F476" s="58"/>
      <c r="G476" s="58"/>
      <c r="H476" s="58"/>
      <c r="I476" s="58"/>
      <c r="J476" s="58"/>
      <c r="K476" s="58"/>
      <c r="L476" s="58"/>
      <c r="M476" s="58"/>
    </row>
    <row r="477" spans="1:13" ht="15.75" customHeight="1" x14ac:dyDescent="0.2">
      <c r="A477" s="58"/>
      <c r="B477" s="58"/>
      <c r="C477" s="58"/>
      <c r="D477" s="58"/>
      <c r="E477" s="58"/>
      <c r="F477" s="58"/>
      <c r="G477" s="58"/>
      <c r="H477" s="58"/>
      <c r="I477" s="58"/>
      <c r="J477" s="58"/>
      <c r="K477" s="58"/>
      <c r="L477" s="58"/>
      <c r="M477" s="58"/>
    </row>
    <row r="478" spans="1:13" ht="15.75" customHeight="1" x14ac:dyDescent="0.2">
      <c r="A478" s="58"/>
      <c r="B478" s="58"/>
      <c r="C478" s="58"/>
      <c r="D478" s="58"/>
      <c r="E478" s="58"/>
      <c r="F478" s="58"/>
      <c r="G478" s="58"/>
      <c r="H478" s="58"/>
      <c r="I478" s="58"/>
      <c r="J478" s="58"/>
      <c r="K478" s="58"/>
      <c r="L478" s="58"/>
      <c r="M478" s="58"/>
    </row>
    <row r="479" spans="1:13" ht="15.75" customHeight="1" x14ac:dyDescent="0.2">
      <c r="A479" s="58"/>
      <c r="B479" s="58"/>
      <c r="C479" s="58"/>
      <c r="D479" s="58"/>
      <c r="E479" s="58"/>
      <c r="F479" s="58"/>
      <c r="G479" s="58"/>
      <c r="H479" s="58"/>
      <c r="I479" s="58"/>
      <c r="J479" s="58"/>
      <c r="K479" s="58"/>
      <c r="L479" s="58"/>
      <c r="M479" s="58"/>
    </row>
    <row r="480" spans="1:13" ht="15.75" customHeight="1" x14ac:dyDescent="0.2">
      <c r="A480" s="58"/>
      <c r="B480" s="58"/>
      <c r="C480" s="58"/>
      <c r="D480" s="58"/>
      <c r="E480" s="58"/>
      <c r="F480" s="58"/>
      <c r="G480" s="58"/>
      <c r="H480" s="58"/>
      <c r="I480" s="58"/>
      <c r="J480" s="58"/>
      <c r="K480" s="58"/>
      <c r="L480" s="58"/>
      <c r="M480" s="58"/>
    </row>
    <row r="481" spans="1:13" ht="15.75" customHeight="1" x14ac:dyDescent="0.2">
      <c r="A481" s="58"/>
      <c r="B481" s="58"/>
      <c r="C481" s="58"/>
      <c r="D481" s="58"/>
      <c r="E481" s="58"/>
      <c r="F481" s="58"/>
      <c r="G481" s="58"/>
      <c r="H481" s="58"/>
      <c r="I481" s="58"/>
      <c r="J481" s="58"/>
      <c r="K481" s="58"/>
      <c r="L481" s="58"/>
      <c r="M481" s="58"/>
    </row>
    <row r="482" spans="1:13" ht="15.75" customHeight="1" x14ac:dyDescent="0.2">
      <c r="A482" s="58"/>
      <c r="B482" s="58"/>
      <c r="C482" s="58"/>
      <c r="D482" s="58"/>
      <c r="E482" s="58"/>
      <c r="F482" s="58"/>
      <c r="G482" s="58"/>
      <c r="H482" s="58"/>
      <c r="I482" s="58"/>
      <c r="J482" s="58"/>
      <c r="K482" s="58"/>
      <c r="L482" s="58"/>
      <c r="M482" s="58"/>
    </row>
    <row r="483" spans="1:13" ht="15.75" customHeight="1" x14ac:dyDescent="0.2">
      <c r="A483" s="58"/>
      <c r="B483" s="58"/>
      <c r="C483" s="58"/>
      <c r="D483" s="58"/>
      <c r="E483" s="58"/>
      <c r="F483" s="58"/>
      <c r="G483" s="58"/>
      <c r="H483" s="58"/>
      <c r="I483" s="58"/>
      <c r="J483" s="58"/>
      <c r="K483" s="58"/>
      <c r="L483" s="58"/>
      <c r="M483" s="58"/>
    </row>
    <row r="484" spans="1:13" ht="15.75" customHeight="1" x14ac:dyDescent="0.2">
      <c r="A484" s="58"/>
      <c r="B484" s="58"/>
      <c r="C484" s="58"/>
      <c r="D484" s="58"/>
      <c r="E484" s="58"/>
      <c r="F484" s="58"/>
      <c r="G484" s="58"/>
      <c r="H484" s="58"/>
      <c r="I484" s="58"/>
      <c r="J484" s="58"/>
      <c r="K484" s="58"/>
      <c r="L484" s="58"/>
      <c r="M484" s="58"/>
    </row>
    <row r="485" spans="1:13" ht="15.75" customHeight="1" x14ac:dyDescent="0.2">
      <c r="A485" s="58"/>
      <c r="B485" s="58"/>
      <c r="C485" s="58"/>
      <c r="D485" s="58"/>
      <c r="E485" s="58"/>
      <c r="F485" s="58"/>
      <c r="G485" s="58"/>
      <c r="H485" s="58"/>
      <c r="I485" s="58"/>
      <c r="J485" s="58"/>
      <c r="K485" s="58"/>
      <c r="L485" s="58"/>
      <c r="M485" s="58"/>
    </row>
    <row r="486" spans="1:13" ht="15.75" customHeight="1" x14ac:dyDescent="0.2">
      <c r="A486" s="58"/>
      <c r="B486" s="58"/>
      <c r="C486" s="58"/>
      <c r="D486" s="58"/>
      <c r="E486" s="58"/>
      <c r="F486" s="58"/>
      <c r="G486" s="58"/>
      <c r="H486" s="58"/>
      <c r="I486" s="58"/>
      <c r="J486" s="58"/>
      <c r="K486" s="58"/>
      <c r="L486" s="58"/>
      <c r="M486" s="58"/>
    </row>
    <row r="487" spans="1:13" ht="15.75" customHeight="1" x14ac:dyDescent="0.2">
      <c r="A487" s="58"/>
      <c r="B487" s="58"/>
      <c r="C487" s="58"/>
      <c r="D487" s="58"/>
      <c r="E487" s="58"/>
      <c r="F487" s="58"/>
      <c r="G487" s="58"/>
      <c r="H487" s="58"/>
      <c r="I487" s="58"/>
      <c r="J487" s="58"/>
      <c r="K487" s="58"/>
      <c r="L487" s="58"/>
      <c r="M487" s="58"/>
    </row>
    <row r="488" spans="1:13" ht="15.75" customHeight="1" x14ac:dyDescent="0.2">
      <c r="A488" s="58"/>
      <c r="B488" s="58"/>
      <c r="C488" s="58"/>
      <c r="D488" s="58"/>
      <c r="E488" s="58"/>
      <c r="F488" s="58"/>
      <c r="G488" s="58"/>
      <c r="H488" s="58"/>
      <c r="I488" s="58"/>
      <c r="J488" s="58"/>
      <c r="K488" s="58"/>
      <c r="L488" s="58"/>
      <c r="M488" s="58"/>
    </row>
    <row r="489" spans="1:13" ht="15.75" customHeight="1" x14ac:dyDescent="0.2">
      <c r="A489" s="58"/>
      <c r="B489" s="58"/>
      <c r="C489" s="58"/>
      <c r="D489" s="58"/>
      <c r="E489" s="58"/>
      <c r="F489" s="58"/>
      <c r="G489" s="58"/>
      <c r="H489" s="58"/>
      <c r="I489" s="58"/>
      <c r="J489" s="58"/>
      <c r="K489" s="58"/>
      <c r="L489" s="58"/>
      <c r="M489" s="58"/>
    </row>
    <row r="490" spans="1:13" ht="15.75" customHeight="1" x14ac:dyDescent="0.2">
      <c r="A490" s="58"/>
      <c r="B490" s="58"/>
      <c r="C490" s="58"/>
      <c r="D490" s="58"/>
      <c r="E490" s="58"/>
      <c r="F490" s="58"/>
      <c r="G490" s="58"/>
      <c r="H490" s="58"/>
      <c r="I490" s="58"/>
      <c r="J490" s="58"/>
      <c r="K490" s="58"/>
      <c r="L490" s="58"/>
      <c r="M490" s="58"/>
    </row>
    <row r="491" spans="1:13" ht="15.75" customHeight="1" x14ac:dyDescent="0.2">
      <c r="A491" s="58"/>
      <c r="B491" s="58"/>
      <c r="C491" s="58"/>
      <c r="D491" s="58"/>
      <c r="E491" s="58"/>
      <c r="F491" s="58"/>
      <c r="G491" s="58"/>
      <c r="H491" s="58"/>
      <c r="I491" s="58"/>
      <c r="J491" s="58"/>
      <c r="K491" s="58"/>
      <c r="L491" s="58"/>
      <c r="M491" s="58"/>
    </row>
    <row r="492" spans="1:13" ht="15.75" customHeight="1" x14ac:dyDescent="0.2">
      <c r="A492" s="58"/>
      <c r="B492" s="58"/>
      <c r="C492" s="58"/>
      <c r="D492" s="58"/>
      <c r="E492" s="58"/>
      <c r="F492" s="58"/>
      <c r="G492" s="58"/>
      <c r="H492" s="58"/>
      <c r="I492" s="58"/>
      <c r="J492" s="58"/>
      <c r="K492" s="58"/>
      <c r="L492" s="58"/>
      <c r="M492" s="58"/>
    </row>
    <row r="493" spans="1:13" ht="15.75" customHeight="1" x14ac:dyDescent="0.2">
      <c r="A493" s="58"/>
      <c r="B493" s="58"/>
      <c r="C493" s="58"/>
      <c r="D493" s="58"/>
      <c r="E493" s="58"/>
      <c r="F493" s="58"/>
      <c r="G493" s="58"/>
      <c r="H493" s="58"/>
      <c r="I493" s="58"/>
      <c r="J493" s="58"/>
      <c r="K493" s="58"/>
      <c r="L493" s="58"/>
      <c r="M493" s="58"/>
    </row>
    <row r="494" spans="1:13" ht="15.75" customHeight="1" x14ac:dyDescent="0.2">
      <c r="A494" s="58"/>
      <c r="B494" s="58"/>
      <c r="C494" s="58"/>
      <c r="D494" s="58"/>
      <c r="E494" s="58"/>
      <c r="F494" s="58"/>
      <c r="G494" s="58"/>
      <c r="H494" s="58"/>
      <c r="I494" s="58"/>
      <c r="J494" s="58"/>
      <c r="K494" s="58"/>
      <c r="L494" s="58"/>
      <c r="M494" s="58"/>
    </row>
    <row r="495" spans="1:13" ht="15.75" customHeight="1" x14ac:dyDescent="0.2">
      <c r="A495" s="58"/>
      <c r="B495" s="58"/>
      <c r="C495" s="58"/>
      <c r="D495" s="58"/>
      <c r="E495" s="58"/>
      <c r="F495" s="58"/>
      <c r="G495" s="58"/>
      <c r="H495" s="58"/>
      <c r="I495" s="58"/>
      <c r="J495" s="58"/>
      <c r="K495" s="58"/>
      <c r="L495" s="58"/>
      <c r="M495" s="58"/>
    </row>
    <row r="496" spans="1:13" ht="15.75" customHeight="1" x14ac:dyDescent="0.2">
      <c r="A496" s="58"/>
      <c r="B496" s="58"/>
      <c r="C496" s="58"/>
      <c r="D496" s="58"/>
      <c r="E496" s="58"/>
      <c r="F496" s="58"/>
      <c r="G496" s="58"/>
      <c r="H496" s="58"/>
      <c r="I496" s="58"/>
      <c r="J496" s="58"/>
      <c r="K496" s="58"/>
      <c r="L496" s="58"/>
      <c r="M496" s="58"/>
    </row>
    <row r="497" spans="1:13" ht="15.75" customHeight="1" x14ac:dyDescent="0.2">
      <c r="A497" s="58"/>
      <c r="B497" s="58"/>
      <c r="C497" s="58"/>
      <c r="D497" s="58"/>
      <c r="E497" s="58"/>
      <c r="F497" s="58"/>
      <c r="G497" s="58"/>
      <c r="H497" s="58"/>
      <c r="I497" s="58"/>
      <c r="J497" s="58"/>
      <c r="K497" s="58"/>
      <c r="L497" s="58"/>
      <c r="M497" s="58"/>
    </row>
    <row r="498" spans="1:13" ht="15.75" customHeight="1" x14ac:dyDescent="0.2">
      <c r="A498" s="58"/>
      <c r="B498" s="58"/>
      <c r="C498" s="58"/>
      <c r="D498" s="58"/>
      <c r="E498" s="58"/>
      <c r="F498" s="58"/>
      <c r="G498" s="58"/>
      <c r="H498" s="58"/>
      <c r="I498" s="58"/>
      <c r="J498" s="58"/>
      <c r="K498" s="58"/>
      <c r="L498" s="58"/>
      <c r="M498" s="58"/>
    </row>
    <row r="499" spans="1:13" ht="15.75" customHeight="1" x14ac:dyDescent="0.2">
      <c r="A499" s="58"/>
      <c r="B499" s="58"/>
      <c r="C499" s="58"/>
      <c r="D499" s="58"/>
      <c r="E499" s="58"/>
      <c r="F499" s="58"/>
      <c r="G499" s="58"/>
      <c r="H499" s="58"/>
      <c r="I499" s="58"/>
      <c r="J499" s="58"/>
      <c r="K499" s="58"/>
      <c r="L499" s="58"/>
      <c r="M499" s="58"/>
    </row>
    <row r="500" spans="1:13" ht="15.75" customHeight="1" x14ac:dyDescent="0.2">
      <c r="A500" s="58"/>
      <c r="B500" s="58"/>
      <c r="C500" s="58"/>
      <c r="D500" s="58"/>
      <c r="E500" s="58"/>
      <c r="F500" s="58"/>
      <c r="G500" s="58"/>
      <c r="H500" s="58"/>
      <c r="I500" s="58"/>
      <c r="J500" s="58"/>
      <c r="K500" s="58"/>
      <c r="L500" s="58"/>
      <c r="M500" s="58"/>
    </row>
    <row r="501" spans="1:13" ht="15.75" customHeight="1" x14ac:dyDescent="0.2">
      <c r="A501" s="58"/>
      <c r="B501" s="58"/>
      <c r="C501" s="58"/>
      <c r="D501" s="58"/>
      <c r="E501" s="58"/>
      <c r="F501" s="58"/>
      <c r="G501" s="58"/>
      <c r="H501" s="58"/>
      <c r="I501" s="58"/>
      <c r="J501" s="58"/>
      <c r="K501" s="58"/>
      <c r="L501" s="58"/>
      <c r="M501" s="58"/>
    </row>
    <row r="502" spans="1:13" ht="15.75" customHeight="1" x14ac:dyDescent="0.2">
      <c r="A502" s="58"/>
      <c r="B502" s="58"/>
      <c r="C502" s="58"/>
      <c r="D502" s="58"/>
      <c r="E502" s="58"/>
      <c r="F502" s="58"/>
      <c r="G502" s="58"/>
      <c r="H502" s="58"/>
      <c r="I502" s="58"/>
      <c r="J502" s="58"/>
      <c r="K502" s="58"/>
      <c r="L502" s="58"/>
      <c r="M502" s="58"/>
    </row>
    <row r="503" spans="1:13" ht="15.75" customHeight="1" x14ac:dyDescent="0.2">
      <c r="A503" s="58"/>
      <c r="B503" s="58"/>
      <c r="C503" s="58"/>
      <c r="D503" s="58"/>
      <c r="E503" s="58"/>
      <c r="F503" s="58"/>
      <c r="G503" s="58"/>
      <c r="H503" s="58"/>
      <c r="I503" s="58"/>
      <c r="J503" s="58"/>
      <c r="K503" s="58"/>
      <c r="L503" s="58"/>
      <c r="M503" s="58"/>
    </row>
    <row r="504" spans="1:13" ht="15.75" customHeight="1" x14ac:dyDescent="0.2">
      <c r="A504" s="58"/>
      <c r="B504" s="58"/>
      <c r="C504" s="58"/>
      <c r="D504" s="58"/>
      <c r="E504" s="58"/>
      <c r="F504" s="58"/>
      <c r="G504" s="58"/>
      <c r="H504" s="58"/>
      <c r="I504" s="58"/>
      <c r="J504" s="58"/>
      <c r="K504" s="58"/>
      <c r="L504" s="58"/>
      <c r="M504" s="58"/>
    </row>
    <row r="505" spans="1:13" ht="15.75" customHeight="1" x14ac:dyDescent="0.2">
      <c r="A505" s="58"/>
      <c r="B505" s="58"/>
      <c r="C505" s="58"/>
      <c r="D505" s="58"/>
      <c r="E505" s="58"/>
      <c r="F505" s="58"/>
      <c r="G505" s="58"/>
      <c r="H505" s="58"/>
      <c r="I505" s="58"/>
      <c r="J505" s="58"/>
      <c r="K505" s="58"/>
      <c r="L505" s="58"/>
      <c r="M505" s="58"/>
    </row>
    <row r="506" spans="1:13" ht="15.75" customHeight="1" x14ac:dyDescent="0.2">
      <c r="A506" s="58"/>
      <c r="B506" s="58"/>
      <c r="C506" s="58"/>
      <c r="D506" s="58"/>
      <c r="E506" s="58"/>
      <c r="F506" s="58"/>
      <c r="G506" s="58"/>
      <c r="H506" s="58"/>
      <c r="I506" s="58"/>
      <c r="J506" s="58"/>
      <c r="K506" s="58"/>
      <c r="L506" s="58"/>
      <c r="M506" s="58"/>
    </row>
    <row r="507" spans="1:13" ht="15.75" customHeight="1" x14ac:dyDescent="0.2">
      <c r="A507" s="58"/>
      <c r="B507" s="58"/>
      <c r="C507" s="58"/>
      <c r="D507" s="58"/>
      <c r="E507" s="58"/>
      <c r="F507" s="58"/>
      <c r="G507" s="58"/>
      <c r="H507" s="58"/>
      <c r="I507" s="58"/>
      <c r="J507" s="58"/>
      <c r="K507" s="58"/>
      <c r="L507" s="58"/>
      <c r="M507" s="58"/>
    </row>
    <row r="508" spans="1:13" ht="15.75" customHeight="1" x14ac:dyDescent="0.2">
      <c r="A508" s="58"/>
      <c r="B508" s="58"/>
      <c r="C508" s="58"/>
      <c r="D508" s="58"/>
      <c r="E508" s="58"/>
      <c r="F508" s="58"/>
      <c r="G508" s="58"/>
      <c r="H508" s="58"/>
      <c r="I508" s="58"/>
      <c r="J508" s="58"/>
      <c r="K508" s="58"/>
      <c r="L508" s="58"/>
      <c r="M508" s="58"/>
    </row>
    <row r="509" spans="1:13" ht="15.75" customHeight="1" x14ac:dyDescent="0.2">
      <c r="A509" s="58"/>
      <c r="B509" s="58"/>
      <c r="C509" s="58"/>
      <c r="D509" s="58"/>
      <c r="E509" s="58"/>
      <c r="F509" s="58"/>
      <c r="G509" s="58"/>
      <c r="H509" s="58"/>
      <c r="I509" s="58"/>
      <c r="J509" s="58"/>
      <c r="K509" s="58"/>
      <c r="L509" s="58"/>
      <c r="M509" s="58"/>
    </row>
    <row r="510" spans="1:13" ht="15.75" customHeight="1" x14ac:dyDescent="0.2">
      <c r="A510" s="58"/>
      <c r="B510" s="58"/>
      <c r="C510" s="58"/>
      <c r="D510" s="58"/>
      <c r="E510" s="58"/>
      <c r="F510" s="58"/>
      <c r="G510" s="58"/>
      <c r="H510" s="58"/>
      <c r="I510" s="58"/>
      <c r="J510" s="58"/>
      <c r="K510" s="58"/>
      <c r="L510" s="58"/>
      <c r="M510" s="58"/>
    </row>
    <row r="511" spans="1:13" ht="15.75" customHeight="1" x14ac:dyDescent="0.2">
      <c r="A511" s="58"/>
      <c r="B511" s="58"/>
      <c r="C511" s="58"/>
      <c r="D511" s="58"/>
      <c r="E511" s="58"/>
      <c r="F511" s="58"/>
      <c r="G511" s="58"/>
      <c r="H511" s="58"/>
      <c r="I511" s="58"/>
      <c r="J511" s="58"/>
      <c r="K511" s="58"/>
      <c r="L511" s="58"/>
      <c r="M511" s="58"/>
    </row>
    <row r="512" spans="1:13" ht="15.75" customHeight="1" x14ac:dyDescent="0.2">
      <c r="A512" s="58"/>
      <c r="B512" s="58"/>
      <c r="C512" s="58"/>
      <c r="D512" s="58"/>
      <c r="E512" s="58"/>
      <c r="F512" s="58"/>
      <c r="G512" s="58"/>
      <c r="H512" s="58"/>
      <c r="I512" s="58"/>
      <c r="J512" s="58"/>
      <c r="K512" s="58"/>
      <c r="L512" s="58"/>
      <c r="M512" s="58"/>
    </row>
    <row r="513" spans="1:13" ht="15.75" customHeight="1" x14ac:dyDescent="0.2">
      <c r="A513" s="58"/>
      <c r="B513" s="58"/>
      <c r="C513" s="58"/>
      <c r="D513" s="58"/>
      <c r="E513" s="58"/>
      <c r="F513" s="58"/>
      <c r="G513" s="58"/>
      <c r="H513" s="58"/>
      <c r="I513" s="58"/>
      <c r="J513" s="58"/>
      <c r="K513" s="58"/>
      <c r="L513" s="58"/>
      <c r="M513" s="58"/>
    </row>
    <row r="514" spans="1:13" ht="15.75" customHeight="1" x14ac:dyDescent="0.2">
      <c r="A514" s="58"/>
      <c r="B514" s="58"/>
      <c r="C514" s="58"/>
      <c r="D514" s="58"/>
      <c r="E514" s="58"/>
      <c r="F514" s="58"/>
      <c r="G514" s="58"/>
      <c r="H514" s="58"/>
      <c r="I514" s="58"/>
      <c r="J514" s="58"/>
      <c r="K514" s="58"/>
      <c r="L514" s="58"/>
      <c r="M514" s="58"/>
    </row>
    <row r="515" spans="1:13" ht="15.75" customHeight="1" x14ac:dyDescent="0.2">
      <c r="A515" s="58"/>
      <c r="B515" s="58"/>
      <c r="C515" s="58"/>
      <c r="D515" s="58"/>
      <c r="E515" s="58"/>
      <c r="F515" s="58"/>
      <c r="G515" s="58"/>
      <c r="H515" s="58"/>
      <c r="I515" s="58"/>
      <c r="J515" s="58"/>
      <c r="K515" s="58"/>
      <c r="L515" s="58"/>
      <c r="M515" s="58"/>
    </row>
    <row r="516" spans="1:13" ht="15.75" customHeight="1" x14ac:dyDescent="0.2">
      <c r="A516" s="58"/>
      <c r="B516" s="58"/>
      <c r="C516" s="58"/>
      <c r="D516" s="58"/>
      <c r="E516" s="58"/>
      <c r="F516" s="58"/>
      <c r="G516" s="58"/>
      <c r="H516" s="58"/>
      <c r="I516" s="58"/>
      <c r="J516" s="58"/>
      <c r="K516" s="58"/>
      <c r="L516" s="58"/>
      <c r="M516" s="58"/>
    </row>
    <row r="517" spans="1:13" ht="15.75" customHeight="1" x14ac:dyDescent="0.2">
      <c r="A517" s="58"/>
      <c r="B517" s="58"/>
      <c r="C517" s="58"/>
      <c r="D517" s="58"/>
      <c r="E517" s="58"/>
      <c r="F517" s="58"/>
      <c r="G517" s="58"/>
      <c r="H517" s="58"/>
      <c r="I517" s="58"/>
      <c r="J517" s="58"/>
      <c r="K517" s="58"/>
      <c r="L517" s="58"/>
      <c r="M517" s="58"/>
    </row>
    <row r="518" spans="1:13" ht="15.75" customHeight="1" x14ac:dyDescent="0.2">
      <c r="A518" s="58"/>
      <c r="B518" s="58"/>
      <c r="C518" s="58"/>
      <c r="D518" s="58"/>
      <c r="E518" s="58"/>
      <c r="F518" s="58"/>
      <c r="G518" s="58"/>
      <c r="H518" s="58"/>
      <c r="I518" s="58"/>
      <c r="J518" s="58"/>
      <c r="K518" s="58"/>
      <c r="L518" s="58"/>
      <c r="M518" s="58"/>
    </row>
    <row r="519" spans="1:13" ht="15.75" customHeight="1" x14ac:dyDescent="0.2">
      <c r="A519" s="58"/>
      <c r="B519" s="58"/>
      <c r="C519" s="58"/>
      <c r="D519" s="58"/>
      <c r="E519" s="58"/>
      <c r="F519" s="58"/>
      <c r="G519" s="58"/>
      <c r="H519" s="58"/>
      <c r="I519" s="58"/>
      <c r="J519" s="58"/>
      <c r="K519" s="58"/>
      <c r="L519" s="58"/>
      <c r="M519" s="58"/>
    </row>
    <row r="520" spans="1:13" ht="15.75" customHeight="1" x14ac:dyDescent="0.2">
      <c r="A520" s="58"/>
      <c r="B520" s="58"/>
      <c r="C520" s="58"/>
      <c r="D520" s="58"/>
      <c r="E520" s="58"/>
      <c r="F520" s="58"/>
      <c r="G520" s="58"/>
      <c r="H520" s="58"/>
      <c r="I520" s="58"/>
      <c r="J520" s="58"/>
      <c r="K520" s="58"/>
      <c r="L520" s="58"/>
      <c r="M520" s="58"/>
    </row>
    <row r="521" spans="1:13" ht="15.75" customHeight="1" x14ac:dyDescent="0.2">
      <c r="A521" s="58"/>
      <c r="B521" s="58"/>
      <c r="C521" s="58"/>
      <c r="D521" s="58"/>
      <c r="E521" s="58"/>
      <c r="F521" s="58"/>
      <c r="G521" s="58"/>
      <c r="H521" s="58"/>
      <c r="I521" s="58"/>
      <c r="J521" s="58"/>
      <c r="K521" s="58"/>
      <c r="L521" s="58"/>
      <c r="M521" s="58"/>
    </row>
    <row r="522" spans="1:13" ht="15.75" customHeight="1" x14ac:dyDescent="0.2">
      <c r="A522" s="58"/>
      <c r="B522" s="58"/>
      <c r="C522" s="58"/>
      <c r="D522" s="58"/>
      <c r="E522" s="58"/>
      <c r="F522" s="58"/>
      <c r="G522" s="58"/>
      <c r="H522" s="58"/>
      <c r="I522" s="58"/>
      <c r="J522" s="58"/>
      <c r="K522" s="58"/>
      <c r="L522" s="58"/>
      <c r="M522" s="58"/>
    </row>
    <row r="523" spans="1:13" ht="15.75" customHeight="1" x14ac:dyDescent="0.2">
      <c r="A523" s="58"/>
      <c r="B523" s="58"/>
      <c r="C523" s="58"/>
      <c r="D523" s="58"/>
      <c r="E523" s="58"/>
      <c r="F523" s="58"/>
      <c r="G523" s="58"/>
      <c r="H523" s="58"/>
      <c r="I523" s="58"/>
      <c r="J523" s="58"/>
      <c r="K523" s="58"/>
      <c r="L523" s="58"/>
      <c r="M523" s="58"/>
    </row>
    <row r="524" spans="1:13" ht="15.75" customHeight="1" x14ac:dyDescent="0.2">
      <c r="A524" s="58"/>
      <c r="B524" s="58"/>
      <c r="C524" s="58"/>
      <c r="D524" s="58"/>
      <c r="E524" s="58"/>
      <c r="F524" s="58"/>
      <c r="G524" s="58"/>
      <c r="H524" s="58"/>
      <c r="I524" s="58"/>
      <c r="J524" s="58"/>
      <c r="K524" s="58"/>
      <c r="L524" s="58"/>
      <c r="M524" s="58"/>
    </row>
    <row r="525" spans="1:13" ht="15.75" customHeight="1" x14ac:dyDescent="0.2">
      <c r="A525" s="58"/>
      <c r="B525" s="58"/>
      <c r="C525" s="58"/>
      <c r="D525" s="58"/>
      <c r="E525" s="58"/>
      <c r="F525" s="58"/>
      <c r="G525" s="58"/>
      <c r="H525" s="58"/>
      <c r="I525" s="58"/>
      <c r="J525" s="58"/>
      <c r="K525" s="58"/>
      <c r="L525" s="58"/>
      <c r="M525" s="58"/>
    </row>
    <row r="526" spans="1:13" ht="15.75" customHeight="1" x14ac:dyDescent="0.2">
      <c r="A526" s="58"/>
      <c r="B526" s="58"/>
      <c r="C526" s="58"/>
      <c r="D526" s="58"/>
      <c r="E526" s="58"/>
      <c r="F526" s="58"/>
      <c r="G526" s="58"/>
      <c r="H526" s="58"/>
      <c r="I526" s="58"/>
      <c r="J526" s="58"/>
      <c r="K526" s="58"/>
      <c r="L526" s="58"/>
      <c r="M526" s="58"/>
    </row>
    <row r="527" spans="1:13" ht="15.75" customHeight="1" x14ac:dyDescent="0.2">
      <c r="A527" s="58"/>
      <c r="B527" s="58"/>
      <c r="C527" s="58"/>
      <c r="D527" s="58"/>
      <c r="E527" s="58"/>
      <c r="F527" s="58"/>
      <c r="G527" s="58"/>
      <c r="H527" s="58"/>
      <c r="I527" s="58"/>
      <c r="J527" s="58"/>
      <c r="K527" s="58"/>
      <c r="L527" s="58"/>
      <c r="M527" s="58"/>
    </row>
    <row r="528" spans="1:13" ht="15.75" customHeight="1" x14ac:dyDescent="0.2">
      <c r="A528" s="58"/>
      <c r="B528" s="58"/>
      <c r="C528" s="58"/>
      <c r="D528" s="58"/>
      <c r="E528" s="58"/>
      <c r="F528" s="58"/>
      <c r="G528" s="58"/>
      <c r="H528" s="58"/>
      <c r="I528" s="58"/>
      <c r="J528" s="58"/>
      <c r="K528" s="58"/>
      <c r="L528" s="58"/>
      <c r="M528" s="58"/>
    </row>
    <row r="529" spans="1:13" ht="15.75" customHeight="1" x14ac:dyDescent="0.2">
      <c r="A529" s="58"/>
      <c r="B529" s="58"/>
      <c r="C529" s="58"/>
      <c r="D529" s="58"/>
      <c r="E529" s="58"/>
      <c r="F529" s="58"/>
      <c r="G529" s="58"/>
      <c r="H529" s="58"/>
      <c r="I529" s="58"/>
      <c r="J529" s="58"/>
      <c r="K529" s="58"/>
      <c r="L529" s="58"/>
      <c r="M529" s="58"/>
    </row>
    <row r="530" spans="1:13" ht="15.75" customHeight="1" x14ac:dyDescent="0.2">
      <c r="A530" s="58"/>
      <c r="B530" s="58"/>
      <c r="C530" s="58"/>
      <c r="D530" s="58"/>
      <c r="E530" s="58"/>
      <c r="F530" s="58"/>
      <c r="G530" s="58"/>
      <c r="H530" s="58"/>
      <c r="I530" s="58"/>
      <c r="J530" s="58"/>
      <c r="K530" s="58"/>
      <c r="L530" s="58"/>
      <c r="M530" s="58"/>
    </row>
    <row r="531" spans="1:13" ht="15.75" customHeight="1" x14ac:dyDescent="0.2">
      <c r="A531" s="58"/>
      <c r="B531" s="58"/>
      <c r="C531" s="58"/>
      <c r="D531" s="58"/>
      <c r="E531" s="58"/>
      <c r="F531" s="58"/>
      <c r="G531" s="58"/>
      <c r="H531" s="58"/>
      <c r="I531" s="58"/>
      <c r="J531" s="58"/>
      <c r="K531" s="58"/>
      <c r="L531" s="58"/>
      <c r="M531" s="58"/>
    </row>
    <row r="532" spans="1:13" ht="15.75" customHeight="1" x14ac:dyDescent="0.2">
      <c r="A532" s="58"/>
      <c r="B532" s="58"/>
      <c r="C532" s="58"/>
      <c r="D532" s="58"/>
      <c r="E532" s="58"/>
      <c r="F532" s="58"/>
      <c r="G532" s="58"/>
      <c r="H532" s="58"/>
      <c r="I532" s="58"/>
      <c r="J532" s="58"/>
      <c r="K532" s="58"/>
      <c r="L532" s="58"/>
      <c r="M532" s="58"/>
    </row>
    <row r="533" spans="1:13" ht="15.75" customHeight="1" x14ac:dyDescent="0.2">
      <c r="A533" s="58"/>
      <c r="B533" s="58"/>
      <c r="C533" s="58"/>
      <c r="D533" s="58"/>
      <c r="E533" s="58"/>
      <c r="F533" s="58"/>
      <c r="G533" s="58"/>
      <c r="H533" s="58"/>
      <c r="I533" s="58"/>
      <c r="J533" s="58"/>
      <c r="K533" s="58"/>
      <c r="L533" s="58"/>
      <c r="M533" s="58"/>
    </row>
    <row r="534" spans="1:13" ht="15.75" customHeight="1" x14ac:dyDescent="0.2">
      <c r="A534" s="58"/>
      <c r="B534" s="58"/>
      <c r="C534" s="58"/>
      <c r="D534" s="58"/>
      <c r="E534" s="58"/>
      <c r="F534" s="58"/>
      <c r="G534" s="58"/>
      <c r="H534" s="58"/>
      <c r="I534" s="58"/>
      <c r="J534" s="58"/>
      <c r="K534" s="58"/>
      <c r="L534" s="58"/>
      <c r="M534" s="58"/>
    </row>
    <row r="535" spans="1:13" ht="15.75" customHeight="1" x14ac:dyDescent="0.2">
      <c r="A535" s="58"/>
      <c r="B535" s="58"/>
      <c r="C535" s="58"/>
      <c r="D535" s="58"/>
      <c r="E535" s="58"/>
      <c r="F535" s="58"/>
      <c r="G535" s="58"/>
      <c r="H535" s="58"/>
      <c r="I535" s="58"/>
      <c r="J535" s="58"/>
      <c r="K535" s="58"/>
      <c r="L535" s="58"/>
      <c r="M535" s="58"/>
    </row>
    <row r="536" spans="1:13" ht="15.75" customHeight="1" x14ac:dyDescent="0.2">
      <c r="A536" s="58"/>
      <c r="B536" s="58"/>
      <c r="C536" s="58"/>
      <c r="D536" s="58"/>
      <c r="E536" s="58"/>
      <c r="F536" s="58"/>
      <c r="G536" s="58"/>
      <c r="H536" s="58"/>
      <c r="I536" s="58"/>
      <c r="J536" s="58"/>
      <c r="K536" s="58"/>
      <c r="L536" s="58"/>
      <c r="M536" s="58"/>
    </row>
    <row r="537" spans="1:13" ht="15.75" customHeight="1" x14ac:dyDescent="0.2">
      <c r="A537" s="58"/>
      <c r="B537" s="58"/>
      <c r="C537" s="58"/>
      <c r="D537" s="58"/>
      <c r="E537" s="58"/>
      <c r="F537" s="58"/>
      <c r="G537" s="58"/>
      <c r="H537" s="58"/>
      <c r="I537" s="58"/>
      <c r="J537" s="58"/>
      <c r="K537" s="58"/>
      <c r="L537" s="58"/>
      <c r="M537" s="58"/>
    </row>
    <row r="538" spans="1:13" ht="15.75" customHeight="1" x14ac:dyDescent="0.2">
      <c r="A538" s="58"/>
      <c r="B538" s="58"/>
      <c r="C538" s="58"/>
      <c r="D538" s="58"/>
      <c r="E538" s="58"/>
      <c r="F538" s="58"/>
      <c r="G538" s="58"/>
      <c r="H538" s="58"/>
      <c r="I538" s="58"/>
      <c r="J538" s="58"/>
      <c r="K538" s="58"/>
      <c r="L538" s="58"/>
      <c r="M538" s="58"/>
    </row>
    <row r="539" spans="1:13" ht="15.75" customHeight="1" x14ac:dyDescent="0.2">
      <c r="A539" s="58"/>
      <c r="B539" s="58"/>
      <c r="C539" s="58"/>
      <c r="D539" s="58"/>
      <c r="E539" s="58"/>
      <c r="F539" s="58"/>
      <c r="G539" s="58"/>
      <c r="H539" s="58"/>
      <c r="I539" s="58"/>
      <c r="J539" s="58"/>
      <c r="K539" s="58"/>
      <c r="L539" s="58"/>
      <c r="M539" s="58"/>
    </row>
    <row r="540" spans="1:13" ht="15.75" customHeight="1" x14ac:dyDescent="0.2">
      <c r="A540" s="58"/>
      <c r="B540" s="58"/>
      <c r="C540" s="58"/>
      <c r="D540" s="58"/>
      <c r="E540" s="58"/>
      <c r="F540" s="58"/>
      <c r="G540" s="58"/>
      <c r="H540" s="58"/>
      <c r="I540" s="58"/>
      <c r="J540" s="58"/>
      <c r="K540" s="58"/>
      <c r="L540" s="58"/>
      <c r="M540" s="58"/>
    </row>
    <row r="541" spans="1:13" ht="15.75" customHeight="1" x14ac:dyDescent="0.2">
      <c r="A541" s="58"/>
      <c r="B541" s="58"/>
      <c r="C541" s="58"/>
      <c r="D541" s="58"/>
      <c r="E541" s="58"/>
      <c r="F541" s="58"/>
      <c r="G541" s="58"/>
      <c r="H541" s="58"/>
      <c r="I541" s="58"/>
      <c r="J541" s="58"/>
      <c r="K541" s="58"/>
      <c r="L541" s="58"/>
      <c r="M541" s="58"/>
    </row>
    <row r="542" spans="1:13" ht="15.75" customHeight="1" x14ac:dyDescent="0.2">
      <c r="A542" s="58"/>
      <c r="B542" s="58"/>
      <c r="C542" s="58"/>
      <c r="D542" s="58"/>
      <c r="E542" s="58"/>
      <c r="F542" s="58"/>
      <c r="G542" s="58"/>
      <c r="H542" s="58"/>
      <c r="I542" s="58"/>
      <c r="J542" s="58"/>
      <c r="K542" s="58"/>
      <c r="L542" s="58"/>
      <c r="M542" s="58"/>
    </row>
    <row r="543" spans="1:13" ht="15.75" customHeight="1" x14ac:dyDescent="0.2">
      <c r="A543" s="58"/>
      <c r="B543" s="58"/>
      <c r="C543" s="58"/>
      <c r="D543" s="58"/>
      <c r="E543" s="58"/>
      <c r="F543" s="58"/>
      <c r="G543" s="58"/>
      <c r="H543" s="58"/>
      <c r="I543" s="58"/>
      <c r="J543" s="58"/>
      <c r="K543" s="58"/>
      <c r="L543" s="58"/>
      <c r="M543" s="58"/>
    </row>
    <row r="544" spans="1:13" ht="15.75" customHeight="1" x14ac:dyDescent="0.2">
      <c r="A544" s="58"/>
      <c r="B544" s="58"/>
      <c r="C544" s="58"/>
      <c r="D544" s="58"/>
      <c r="E544" s="58"/>
      <c r="F544" s="58"/>
      <c r="G544" s="58"/>
      <c r="H544" s="58"/>
      <c r="I544" s="58"/>
      <c r="J544" s="58"/>
      <c r="K544" s="58"/>
      <c r="L544" s="58"/>
      <c r="M544" s="58"/>
    </row>
    <row r="545" spans="1:13" ht="15.75" customHeight="1" x14ac:dyDescent="0.2">
      <c r="A545" s="58"/>
      <c r="B545" s="58"/>
      <c r="C545" s="58"/>
      <c r="D545" s="58"/>
      <c r="E545" s="58"/>
      <c r="F545" s="58"/>
      <c r="G545" s="58"/>
      <c r="H545" s="58"/>
      <c r="I545" s="58"/>
      <c r="J545" s="58"/>
      <c r="K545" s="58"/>
      <c r="L545" s="58"/>
      <c r="M545" s="58"/>
    </row>
    <row r="546" spans="1:13" ht="15.75" customHeight="1" x14ac:dyDescent="0.2">
      <c r="A546" s="58"/>
      <c r="B546" s="58"/>
      <c r="C546" s="58"/>
      <c r="D546" s="58"/>
      <c r="E546" s="58"/>
      <c r="F546" s="58"/>
      <c r="G546" s="58"/>
      <c r="H546" s="58"/>
      <c r="I546" s="58"/>
      <c r="J546" s="58"/>
      <c r="K546" s="58"/>
      <c r="L546" s="58"/>
      <c r="M546" s="58"/>
    </row>
    <row r="547" spans="1:13" ht="15.75" customHeight="1" x14ac:dyDescent="0.2">
      <c r="A547" s="58"/>
      <c r="B547" s="58"/>
      <c r="C547" s="58"/>
      <c r="D547" s="58"/>
      <c r="E547" s="58"/>
      <c r="F547" s="58"/>
      <c r="G547" s="58"/>
      <c r="H547" s="58"/>
      <c r="I547" s="58"/>
      <c r="J547" s="58"/>
      <c r="K547" s="58"/>
      <c r="L547" s="58"/>
      <c r="M547" s="58"/>
    </row>
    <row r="548" spans="1:13" ht="15.75" customHeight="1" x14ac:dyDescent="0.2">
      <c r="A548" s="58"/>
      <c r="B548" s="58"/>
      <c r="C548" s="58"/>
      <c r="D548" s="58"/>
      <c r="E548" s="58"/>
      <c r="F548" s="58"/>
      <c r="G548" s="58"/>
      <c r="H548" s="58"/>
      <c r="I548" s="58"/>
      <c r="J548" s="58"/>
      <c r="K548" s="58"/>
      <c r="L548" s="58"/>
      <c r="M548" s="58"/>
    </row>
    <row r="549" spans="1:13" ht="15.75" customHeight="1" x14ac:dyDescent="0.2">
      <c r="A549" s="58"/>
      <c r="B549" s="58"/>
      <c r="C549" s="58"/>
      <c r="D549" s="58"/>
      <c r="E549" s="58"/>
      <c r="F549" s="58"/>
      <c r="G549" s="58"/>
      <c r="H549" s="58"/>
      <c r="I549" s="58"/>
      <c r="J549" s="58"/>
      <c r="K549" s="58"/>
      <c r="L549" s="58"/>
      <c r="M549" s="58"/>
    </row>
    <row r="550" spans="1:13" ht="15.75" customHeight="1" x14ac:dyDescent="0.2">
      <c r="A550" s="58"/>
      <c r="B550" s="58"/>
      <c r="C550" s="58"/>
      <c r="D550" s="58"/>
      <c r="E550" s="58"/>
      <c r="F550" s="58"/>
      <c r="G550" s="58"/>
      <c r="H550" s="58"/>
      <c r="I550" s="58"/>
      <c r="J550" s="58"/>
      <c r="K550" s="58"/>
      <c r="L550" s="58"/>
      <c r="M550" s="58"/>
    </row>
    <row r="551" spans="1:13" ht="15.75" customHeight="1" x14ac:dyDescent="0.2">
      <c r="A551" s="58"/>
      <c r="B551" s="58"/>
      <c r="C551" s="58"/>
      <c r="D551" s="58"/>
      <c r="E551" s="58"/>
      <c r="F551" s="58"/>
      <c r="G551" s="58"/>
      <c r="H551" s="58"/>
      <c r="I551" s="58"/>
      <c r="J551" s="58"/>
      <c r="K551" s="58"/>
      <c r="L551" s="58"/>
      <c r="M551" s="58"/>
    </row>
    <row r="552" spans="1:13" ht="15.75" customHeight="1" x14ac:dyDescent="0.2">
      <c r="A552" s="58"/>
      <c r="B552" s="58"/>
      <c r="C552" s="58"/>
      <c r="D552" s="58"/>
      <c r="E552" s="58"/>
      <c r="F552" s="58"/>
      <c r="G552" s="58"/>
      <c r="H552" s="58"/>
      <c r="I552" s="58"/>
      <c r="J552" s="58"/>
      <c r="K552" s="58"/>
      <c r="L552" s="58"/>
      <c r="M552" s="58"/>
    </row>
    <row r="553" spans="1:13" ht="15.75" customHeight="1" x14ac:dyDescent="0.2">
      <c r="A553" s="58"/>
      <c r="B553" s="58"/>
      <c r="C553" s="58"/>
      <c r="D553" s="58"/>
      <c r="E553" s="58"/>
      <c r="F553" s="58"/>
      <c r="G553" s="58"/>
      <c r="H553" s="58"/>
      <c r="I553" s="58"/>
      <c r="J553" s="58"/>
      <c r="K553" s="58"/>
      <c r="L553" s="58"/>
      <c r="M553" s="58"/>
    </row>
    <row r="554" spans="1:13" ht="15.75" customHeight="1" x14ac:dyDescent="0.2">
      <c r="A554" s="58"/>
      <c r="B554" s="58"/>
      <c r="C554" s="58"/>
      <c r="D554" s="58"/>
      <c r="E554" s="58"/>
      <c r="F554" s="58"/>
      <c r="G554" s="58"/>
      <c r="H554" s="58"/>
      <c r="I554" s="58"/>
      <c r="J554" s="58"/>
      <c r="K554" s="58"/>
      <c r="L554" s="58"/>
      <c r="M554" s="58"/>
    </row>
    <row r="555" spans="1:13" ht="15.75" customHeight="1" x14ac:dyDescent="0.2">
      <c r="A555" s="58"/>
      <c r="B555" s="58"/>
      <c r="C555" s="58"/>
      <c r="D555" s="58"/>
      <c r="E555" s="58"/>
      <c r="F555" s="58"/>
      <c r="G555" s="58"/>
      <c r="H555" s="58"/>
      <c r="I555" s="58"/>
      <c r="J555" s="58"/>
      <c r="K555" s="58"/>
      <c r="L555" s="58"/>
      <c r="M555" s="58"/>
    </row>
    <row r="556" spans="1:13" ht="15.75" customHeight="1" x14ac:dyDescent="0.2">
      <c r="A556" s="58"/>
      <c r="B556" s="58"/>
      <c r="C556" s="58"/>
      <c r="D556" s="58"/>
      <c r="E556" s="58"/>
      <c r="F556" s="58"/>
      <c r="G556" s="58"/>
      <c r="H556" s="58"/>
      <c r="I556" s="58"/>
      <c r="J556" s="58"/>
      <c r="K556" s="58"/>
      <c r="L556" s="58"/>
      <c r="M556" s="58"/>
    </row>
    <row r="557" spans="1:13" ht="15.75" customHeight="1" x14ac:dyDescent="0.2">
      <c r="A557" s="58"/>
      <c r="B557" s="58"/>
      <c r="C557" s="58"/>
      <c r="D557" s="58"/>
      <c r="E557" s="58"/>
      <c r="F557" s="58"/>
      <c r="G557" s="58"/>
      <c r="H557" s="58"/>
      <c r="I557" s="58"/>
      <c r="J557" s="58"/>
      <c r="K557" s="58"/>
      <c r="L557" s="58"/>
      <c r="M557" s="58"/>
    </row>
    <row r="558" spans="1:13" ht="15.75" customHeight="1" x14ac:dyDescent="0.2">
      <c r="A558" s="58"/>
      <c r="B558" s="58"/>
      <c r="C558" s="58"/>
      <c r="D558" s="58"/>
      <c r="E558" s="58"/>
      <c r="F558" s="58"/>
      <c r="G558" s="58"/>
      <c r="H558" s="58"/>
      <c r="I558" s="58"/>
      <c r="J558" s="58"/>
      <c r="K558" s="58"/>
      <c r="L558" s="58"/>
      <c r="M558" s="58"/>
    </row>
    <row r="559" spans="1:13" ht="15.75" customHeight="1" x14ac:dyDescent="0.2">
      <c r="A559" s="58"/>
      <c r="B559" s="58"/>
      <c r="C559" s="58"/>
      <c r="D559" s="58"/>
      <c r="E559" s="58"/>
      <c r="F559" s="58"/>
      <c r="G559" s="58"/>
      <c r="H559" s="58"/>
      <c r="I559" s="58"/>
      <c r="J559" s="58"/>
      <c r="K559" s="58"/>
      <c r="L559" s="58"/>
      <c r="M559" s="58"/>
    </row>
    <row r="560" spans="1:13" ht="15.75" customHeight="1" x14ac:dyDescent="0.2">
      <c r="A560" s="58"/>
      <c r="B560" s="58"/>
      <c r="C560" s="58"/>
      <c r="D560" s="58"/>
      <c r="E560" s="58"/>
      <c r="F560" s="58"/>
      <c r="G560" s="58"/>
      <c r="H560" s="58"/>
      <c r="I560" s="58"/>
      <c r="J560" s="58"/>
      <c r="K560" s="58"/>
      <c r="L560" s="58"/>
      <c r="M560" s="58"/>
    </row>
    <row r="561" spans="1:13" ht="15.75" customHeight="1" x14ac:dyDescent="0.2">
      <c r="A561" s="58"/>
      <c r="B561" s="58"/>
      <c r="C561" s="58"/>
      <c r="D561" s="58"/>
      <c r="E561" s="58"/>
      <c r="F561" s="58"/>
      <c r="G561" s="58"/>
      <c r="H561" s="58"/>
      <c r="I561" s="58"/>
      <c r="J561" s="58"/>
      <c r="K561" s="58"/>
      <c r="L561" s="58"/>
      <c r="M561" s="58"/>
    </row>
    <row r="562" spans="1:13" ht="15.75" customHeight="1" x14ac:dyDescent="0.2">
      <c r="A562" s="58"/>
      <c r="B562" s="58"/>
      <c r="C562" s="58"/>
      <c r="D562" s="58"/>
      <c r="E562" s="58"/>
      <c r="F562" s="58"/>
      <c r="G562" s="58"/>
      <c r="H562" s="58"/>
      <c r="I562" s="58"/>
      <c r="J562" s="58"/>
      <c r="K562" s="58"/>
      <c r="L562" s="58"/>
      <c r="M562" s="58"/>
    </row>
    <row r="563" spans="1:13" ht="15.75" customHeight="1" x14ac:dyDescent="0.2">
      <c r="A563" s="58"/>
      <c r="B563" s="58"/>
      <c r="C563" s="58"/>
      <c r="D563" s="58"/>
      <c r="E563" s="58"/>
      <c r="F563" s="58"/>
      <c r="G563" s="58"/>
      <c r="H563" s="58"/>
      <c r="I563" s="58"/>
      <c r="J563" s="58"/>
      <c r="K563" s="58"/>
      <c r="L563" s="58"/>
      <c r="M563" s="58"/>
    </row>
    <row r="564" spans="1:13" ht="15.75" customHeight="1" x14ac:dyDescent="0.2">
      <c r="A564" s="58"/>
      <c r="B564" s="58"/>
      <c r="C564" s="58"/>
      <c r="D564" s="58"/>
      <c r="E564" s="58"/>
      <c r="F564" s="58"/>
      <c r="G564" s="58"/>
      <c r="H564" s="58"/>
      <c r="I564" s="58"/>
      <c r="J564" s="58"/>
      <c r="K564" s="58"/>
      <c r="L564" s="58"/>
      <c r="M564" s="58"/>
    </row>
    <row r="565" spans="1:13" ht="15.75" customHeight="1" x14ac:dyDescent="0.2">
      <c r="A565" s="58"/>
      <c r="B565" s="58"/>
      <c r="C565" s="58"/>
      <c r="D565" s="58"/>
      <c r="E565" s="58"/>
      <c r="F565" s="58"/>
      <c r="G565" s="58"/>
      <c r="H565" s="58"/>
      <c r="I565" s="58"/>
      <c r="J565" s="58"/>
      <c r="K565" s="58"/>
      <c r="L565" s="58"/>
      <c r="M565" s="58"/>
    </row>
    <row r="566" spans="1:13" ht="15.75" customHeight="1" x14ac:dyDescent="0.2">
      <c r="A566" s="58"/>
      <c r="B566" s="58"/>
      <c r="C566" s="58"/>
      <c r="D566" s="58"/>
      <c r="E566" s="58"/>
      <c r="F566" s="58"/>
      <c r="G566" s="58"/>
      <c r="H566" s="58"/>
      <c r="I566" s="58"/>
      <c r="J566" s="58"/>
      <c r="K566" s="58"/>
      <c r="L566" s="58"/>
      <c r="M566" s="58"/>
    </row>
    <row r="567" spans="1:13" ht="15.75" customHeight="1" x14ac:dyDescent="0.2">
      <c r="A567" s="58"/>
      <c r="B567" s="58"/>
      <c r="C567" s="58"/>
      <c r="D567" s="58"/>
      <c r="E567" s="58"/>
      <c r="F567" s="58"/>
      <c r="G567" s="58"/>
      <c r="H567" s="58"/>
      <c r="I567" s="58"/>
      <c r="J567" s="58"/>
      <c r="K567" s="58"/>
      <c r="L567" s="58"/>
      <c r="M567" s="58"/>
    </row>
    <row r="568" spans="1:13" ht="15.75" customHeight="1" x14ac:dyDescent="0.2">
      <c r="A568" s="58"/>
      <c r="B568" s="58"/>
      <c r="C568" s="58"/>
      <c r="D568" s="58"/>
      <c r="E568" s="58"/>
      <c r="F568" s="58"/>
      <c r="G568" s="58"/>
      <c r="H568" s="58"/>
      <c r="I568" s="58"/>
      <c r="J568" s="58"/>
      <c r="K568" s="58"/>
      <c r="L568" s="58"/>
      <c r="M568" s="58"/>
    </row>
    <row r="569" spans="1:13" ht="15.75" customHeight="1" x14ac:dyDescent="0.2">
      <c r="A569" s="58"/>
      <c r="B569" s="58"/>
      <c r="C569" s="58"/>
      <c r="D569" s="58"/>
      <c r="E569" s="58"/>
      <c r="F569" s="58"/>
      <c r="G569" s="58"/>
      <c r="H569" s="58"/>
      <c r="I569" s="58"/>
      <c r="J569" s="58"/>
      <c r="K569" s="58"/>
      <c r="L569" s="58"/>
      <c r="M569" s="58"/>
    </row>
    <row r="570" spans="1:13" ht="15.75" customHeight="1" x14ac:dyDescent="0.2">
      <c r="A570" s="58"/>
      <c r="B570" s="58"/>
      <c r="C570" s="58"/>
      <c r="D570" s="58"/>
      <c r="E570" s="58"/>
      <c r="F570" s="58"/>
      <c r="G570" s="58"/>
      <c r="H570" s="58"/>
      <c r="I570" s="58"/>
      <c r="J570" s="58"/>
      <c r="K570" s="58"/>
      <c r="L570" s="58"/>
      <c r="M570" s="58"/>
    </row>
    <row r="571" spans="1:13" ht="15.75" customHeight="1" x14ac:dyDescent="0.2">
      <c r="A571" s="58"/>
      <c r="B571" s="58"/>
      <c r="C571" s="58"/>
      <c r="D571" s="58"/>
      <c r="E571" s="58"/>
      <c r="F571" s="58"/>
      <c r="G571" s="58"/>
      <c r="H571" s="58"/>
      <c r="I571" s="58"/>
      <c r="J571" s="58"/>
      <c r="K571" s="58"/>
      <c r="L571" s="58"/>
      <c r="M571" s="58"/>
    </row>
    <row r="572" spans="1:13" ht="15.75" customHeight="1" x14ac:dyDescent="0.2">
      <c r="A572" s="58"/>
      <c r="B572" s="58"/>
      <c r="C572" s="58"/>
      <c r="D572" s="58"/>
      <c r="E572" s="58"/>
      <c r="F572" s="58"/>
      <c r="G572" s="58"/>
      <c r="H572" s="58"/>
      <c r="I572" s="58"/>
      <c r="J572" s="58"/>
      <c r="K572" s="58"/>
      <c r="L572" s="58"/>
      <c r="M572" s="58"/>
    </row>
    <row r="573" spans="1:13" ht="15.75" customHeight="1" x14ac:dyDescent="0.2">
      <c r="A573" s="58"/>
      <c r="B573" s="58"/>
      <c r="C573" s="58"/>
      <c r="D573" s="58"/>
      <c r="E573" s="58"/>
      <c r="F573" s="58"/>
      <c r="G573" s="58"/>
      <c r="H573" s="58"/>
      <c r="I573" s="58"/>
      <c r="J573" s="58"/>
      <c r="K573" s="58"/>
      <c r="L573" s="58"/>
      <c r="M573" s="58"/>
    </row>
    <row r="574" spans="1:13" ht="15.75" customHeight="1" x14ac:dyDescent="0.2">
      <c r="A574" s="58"/>
      <c r="B574" s="58"/>
      <c r="C574" s="58"/>
      <c r="D574" s="58"/>
      <c r="E574" s="58"/>
      <c r="F574" s="58"/>
      <c r="G574" s="58"/>
      <c r="H574" s="58"/>
      <c r="I574" s="58"/>
      <c r="J574" s="58"/>
      <c r="K574" s="58"/>
      <c r="L574" s="58"/>
      <c r="M574" s="58"/>
    </row>
    <row r="575" spans="1:13" ht="15.75" customHeight="1" x14ac:dyDescent="0.2">
      <c r="A575" s="58"/>
      <c r="B575" s="58"/>
      <c r="C575" s="58"/>
      <c r="D575" s="58"/>
      <c r="E575" s="58"/>
      <c r="F575" s="58"/>
      <c r="G575" s="58"/>
      <c r="H575" s="58"/>
      <c r="I575" s="58"/>
      <c r="J575" s="58"/>
      <c r="K575" s="58"/>
      <c r="L575" s="58"/>
      <c r="M575" s="58"/>
    </row>
    <row r="576" spans="1:13" ht="15.75" customHeight="1" x14ac:dyDescent="0.2">
      <c r="A576" s="58"/>
      <c r="B576" s="58"/>
      <c r="C576" s="58"/>
      <c r="D576" s="58"/>
      <c r="E576" s="58"/>
      <c r="F576" s="58"/>
      <c r="G576" s="58"/>
      <c r="H576" s="58"/>
      <c r="I576" s="58"/>
      <c r="J576" s="58"/>
      <c r="K576" s="58"/>
      <c r="L576" s="58"/>
      <c r="M576" s="58"/>
    </row>
    <row r="577" spans="1:13" ht="15.75" customHeight="1" x14ac:dyDescent="0.2">
      <c r="A577" s="58"/>
      <c r="B577" s="58"/>
      <c r="C577" s="58"/>
      <c r="D577" s="58"/>
      <c r="E577" s="58"/>
      <c r="F577" s="58"/>
      <c r="G577" s="58"/>
      <c r="H577" s="58"/>
      <c r="I577" s="58"/>
      <c r="J577" s="58"/>
      <c r="K577" s="58"/>
      <c r="L577" s="58"/>
      <c r="M577" s="58"/>
    </row>
    <row r="578" spans="1:13" ht="15.75" customHeight="1" x14ac:dyDescent="0.2">
      <c r="A578" s="58"/>
      <c r="B578" s="58"/>
      <c r="C578" s="58"/>
      <c r="D578" s="58"/>
      <c r="E578" s="58"/>
      <c r="F578" s="58"/>
      <c r="G578" s="58"/>
      <c r="H578" s="58"/>
      <c r="I578" s="58"/>
      <c r="J578" s="58"/>
      <c r="K578" s="58"/>
      <c r="L578" s="58"/>
      <c r="M578" s="58"/>
    </row>
    <row r="579" spans="1:13" ht="15.75" customHeight="1" x14ac:dyDescent="0.2">
      <c r="A579" s="58"/>
      <c r="B579" s="58"/>
      <c r="C579" s="58"/>
      <c r="D579" s="58"/>
      <c r="E579" s="58"/>
      <c r="F579" s="58"/>
      <c r="G579" s="58"/>
      <c r="H579" s="58"/>
      <c r="I579" s="58"/>
      <c r="J579" s="58"/>
      <c r="K579" s="58"/>
      <c r="L579" s="58"/>
      <c r="M579" s="58"/>
    </row>
    <row r="580" spans="1:13" ht="15.75" customHeight="1" x14ac:dyDescent="0.2">
      <c r="A580" s="58"/>
      <c r="B580" s="58"/>
      <c r="C580" s="58"/>
      <c r="D580" s="58"/>
      <c r="E580" s="58"/>
      <c r="F580" s="58"/>
      <c r="G580" s="58"/>
      <c r="H580" s="58"/>
      <c r="I580" s="58"/>
      <c r="J580" s="58"/>
      <c r="K580" s="58"/>
      <c r="L580" s="58"/>
      <c r="M580" s="58"/>
    </row>
    <row r="581" spans="1:13" ht="15.75" customHeight="1" x14ac:dyDescent="0.2">
      <c r="A581" s="58"/>
      <c r="B581" s="58"/>
      <c r="C581" s="58"/>
      <c r="D581" s="58"/>
      <c r="E581" s="58"/>
      <c r="F581" s="58"/>
      <c r="G581" s="58"/>
      <c r="H581" s="58"/>
      <c r="I581" s="58"/>
      <c r="J581" s="58"/>
      <c r="K581" s="58"/>
      <c r="L581" s="58"/>
      <c r="M581" s="58"/>
    </row>
    <row r="582" spans="1:13" ht="15.75" customHeight="1" x14ac:dyDescent="0.2">
      <c r="A582" s="58"/>
      <c r="B582" s="58"/>
      <c r="C582" s="58"/>
      <c r="D582" s="58"/>
      <c r="E582" s="58"/>
      <c r="F582" s="58"/>
      <c r="G582" s="58"/>
      <c r="H582" s="58"/>
      <c r="I582" s="58"/>
      <c r="J582" s="58"/>
      <c r="K582" s="58"/>
      <c r="L582" s="58"/>
      <c r="M582" s="58"/>
    </row>
    <row r="583" spans="1:13" ht="15.75" customHeight="1" x14ac:dyDescent="0.2">
      <c r="A583" s="58"/>
      <c r="B583" s="58"/>
      <c r="C583" s="58"/>
      <c r="D583" s="58"/>
      <c r="E583" s="58"/>
      <c r="F583" s="58"/>
      <c r="G583" s="58"/>
      <c r="H583" s="58"/>
      <c r="I583" s="58"/>
      <c r="J583" s="58"/>
      <c r="K583" s="58"/>
      <c r="L583" s="58"/>
      <c r="M583" s="58"/>
    </row>
    <row r="584" spans="1:13" ht="15.75" customHeight="1" x14ac:dyDescent="0.2">
      <c r="A584" s="58"/>
      <c r="B584" s="58"/>
      <c r="C584" s="58"/>
      <c r="D584" s="58"/>
      <c r="E584" s="58"/>
      <c r="F584" s="58"/>
      <c r="G584" s="58"/>
      <c r="H584" s="58"/>
      <c r="I584" s="58"/>
      <c r="J584" s="58"/>
      <c r="K584" s="58"/>
      <c r="L584" s="58"/>
      <c r="M584" s="58"/>
    </row>
    <row r="585" spans="1:13" ht="15.75" customHeight="1" x14ac:dyDescent="0.2">
      <c r="A585" s="58"/>
      <c r="B585" s="58"/>
      <c r="C585" s="58"/>
      <c r="D585" s="58"/>
      <c r="E585" s="58"/>
      <c r="F585" s="58"/>
      <c r="G585" s="58"/>
      <c r="H585" s="58"/>
      <c r="I585" s="58"/>
      <c r="J585" s="58"/>
      <c r="K585" s="58"/>
      <c r="L585" s="58"/>
      <c r="M585" s="58"/>
    </row>
    <row r="586" spans="1:13" ht="15.75" customHeight="1" x14ac:dyDescent="0.2">
      <c r="A586" s="58"/>
      <c r="B586" s="58"/>
      <c r="C586" s="58"/>
      <c r="D586" s="58"/>
      <c r="E586" s="58"/>
      <c r="F586" s="58"/>
      <c r="G586" s="58"/>
      <c r="H586" s="58"/>
      <c r="I586" s="58"/>
      <c r="J586" s="58"/>
      <c r="K586" s="58"/>
      <c r="L586" s="58"/>
      <c r="M586" s="58"/>
    </row>
    <row r="587" spans="1:13" ht="15.75" customHeight="1" x14ac:dyDescent="0.2">
      <c r="A587" s="58"/>
      <c r="B587" s="58"/>
      <c r="C587" s="58"/>
      <c r="D587" s="58"/>
      <c r="E587" s="58"/>
      <c r="F587" s="58"/>
      <c r="G587" s="58"/>
      <c r="H587" s="58"/>
      <c r="I587" s="58"/>
      <c r="J587" s="58"/>
      <c r="K587" s="58"/>
      <c r="L587" s="58"/>
      <c r="M587" s="58"/>
    </row>
    <row r="588" spans="1:13" ht="15.75" customHeight="1" x14ac:dyDescent="0.2">
      <c r="A588" s="58"/>
      <c r="B588" s="58"/>
      <c r="C588" s="58"/>
      <c r="D588" s="58"/>
      <c r="E588" s="58"/>
      <c r="F588" s="58"/>
      <c r="G588" s="58"/>
      <c r="H588" s="58"/>
      <c r="I588" s="58"/>
      <c r="J588" s="58"/>
      <c r="K588" s="58"/>
      <c r="L588" s="58"/>
      <c r="M588" s="58"/>
    </row>
    <row r="589" spans="1:13" ht="15.75" customHeight="1" x14ac:dyDescent="0.2">
      <c r="A589" s="58"/>
      <c r="B589" s="58"/>
      <c r="C589" s="58"/>
      <c r="D589" s="58"/>
      <c r="E589" s="58"/>
      <c r="F589" s="58"/>
      <c r="G589" s="58"/>
      <c r="H589" s="58"/>
      <c r="I589" s="58"/>
      <c r="J589" s="58"/>
      <c r="K589" s="58"/>
      <c r="L589" s="58"/>
      <c r="M589" s="58"/>
    </row>
    <row r="590" spans="1:13" ht="15.75" customHeight="1" x14ac:dyDescent="0.2">
      <c r="A590" s="58"/>
      <c r="B590" s="58"/>
      <c r="C590" s="58"/>
      <c r="D590" s="58"/>
      <c r="E590" s="58"/>
      <c r="F590" s="58"/>
      <c r="G590" s="58"/>
      <c r="H590" s="58"/>
      <c r="I590" s="58"/>
      <c r="J590" s="58"/>
      <c r="K590" s="58"/>
      <c r="L590" s="58"/>
      <c r="M590" s="58"/>
    </row>
    <row r="591" spans="1:13" ht="15.75" customHeight="1" x14ac:dyDescent="0.2">
      <c r="A591" s="58"/>
      <c r="B591" s="58"/>
      <c r="C591" s="58"/>
      <c r="D591" s="58"/>
      <c r="E591" s="58"/>
      <c r="F591" s="58"/>
      <c r="G591" s="58"/>
      <c r="H591" s="58"/>
      <c r="I591" s="58"/>
      <c r="J591" s="58"/>
      <c r="K591" s="58"/>
      <c r="L591" s="58"/>
      <c r="M591" s="58"/>
    </row>
    <row r="592" spans="1:13" ht="15.75" customHeight="1" x14ac:dyDescent="0.2">
      <c r="A592" s="58"/>
      <c r="B592" s="58"/>
      <c r="C592" s="58"/>
      <c r="D592" s="58"/>
      <c r="E592" s="58"/>
      <c r="F592" s="58"/>
      <c r="G592" s="58"/>
      <c r="H592" s="58"/>
      <c r="I592" s="58"/>
      <c r="J592" s="58"/>
      <c r="K592" s="58"/>
      <c r="L592" s="58"/>
      <c r="M592" s="58"/>
    </row>
    <row r="593" spans="1:13" ht="15.75" customHeight="1" x14ac:dyDescent="0.2">
      <c r="A593" s="58"/>
      <c r="B593" s="58"/>
      <c r="C593" s="58"/>
      <c r="D593" s="58"/>
      <c r="E593" s="58"/>
      <c r="F593" s="58"/>
      <c r="G593" s="58"/>
      <c r="H593" s="58"/>
      <c r="I593" s="58"/>
      <c r="J593" s="58"/>
      <c r="K593" s="58"/>
      <c r="L593" s="58"/>
      <c r="M593" s="58"/>
    </row>
    <row r="594" spans="1:13" ht="15.75" customHeight="1" x14ac:dyDescent="0.2">
      <c r="A594" s="58"/>
      <c r="B594" s="58"/>
      <c r="C594" s="58"/>
      <c r="D594" s="58"/>
      <c r="E594" s="58"/>
      <c r="F594" s="58"/>
      <c r="G594" s="58"/>
      <c r="H594" s="58"/>
      <c r="I594" s="58"/>
      <c r="J594" s="58"/>
      <c r="K594" s="58"/>
      <c r="L594" s="58"/>
      <c r="M594" s="58"/>
    </row>
    <row r="595" spans="1:13" ht="15.75" customHeight="1" x14ac:dyDescent="0.2">
      <c r="A595" s="58"/>
      <c r="B595" s="58"/>
      <c r="C595" s="58"/>
      <c r="D595" s="58"/>
      <c r="E595" s="58"/>
      <c r="F595" s="58"/>
      <c r="G595" s="58"/>
      <c r="H595" s="58"/>
      <c r="I595" s="58"/>
      <c r="J595" s="58"/>
      <c r="K595" s="58"/>
      <c r="L595" s="58"/>
      <c r="M595" s="58"/>
    </row>
    <row r="596" spans="1:13" ht="15.75" customHeight="1" x14ac:dyDescent="0.2">
      <c r="A596" s="58"/>
      <c r="B596" s="58"/>
      <c r="C596" s="58"/>
      <c r="D596" s="58"/>
      <c r="E596" s="58"/>
      <c r="F596" s="58"/>
      <c r="G596" s="58"/>
      <c r="H596" s="58"/>
      <c r="I596" s="58"/>
      <c r="J596" s="58"/>
      <c r="K596" s="58"/>
      <c r="L596" s="58"/>
      <c r="M596" s="58"/>
    </row>
    <row r="597" spans="1:13" ht="15.75" customHeight="1" x14ac:dyDescent="0.2">
      <c r="A597" s="58"/>
      <c r="B597" s="58"/>
      <c r="C597" s="58"/>
      <c r="D597" s="58"/>
      <c r="E597" s="58"/>
      <c r="F597" s="58"/>
      <c r="G597" s="58"/>
      <c r="H597" s="58"/>
      <c r="I597" s="58"/>
      <c r="J597" s="58"/>
      <c r="K597" s="58"/>
      <c r="L597" s="58"/>
      <c r="M597" s="58"/>
    </row>
    <row r="598" spans="1:13" ht="15.75" customHeight="1" x14ac:dyDescent="0.2">
      <c r="A598" s="58"/>
      <c r="B598" s="58"/>
      <c r="C598" s="58"/>
      <c r="D598" s="58"/>
      <c r="E598" s="58"/>
      <c r="F598" s="58"/>
      <c r="G598" s="58"/>
      <c r="H598" s="58"/>
      <c r="I598" s="58"/>
      <c r="J598" s="58"/>
      <c r="K598" s="58"/>
      <c r="L598" s="58"/>
      <c r="M598" s="58"/>
    </row>
    <row r="599" spans="1:13" ht="15.75" customHeight="1" x14ac:dyDescent="0.2">
      <c r="A599" s="58"/>
      <c r="B599" s="58"/>
      <c r="C599" s="58"/>
      <c r="D599" s="58"/>
      <c r="E599" s="58"/>
      <c r="F599" s="58"/>
      <c r="G599" s="58"/>
      <c r="H599" s="58"/>
      <c r="I599" s="58"/>
      <c r="J599" s="58"/>
      <c r="K599" s="58"/>
      <c r="L599" s="58"/>
      <c r="M599" s="58"/>
    </row>
    <row r="600" spans="1:13" ht="15.75" customHeight="1" x14ac:dyDescent="0.2">
      <c r="A600" s="58"/>
      <c r="B600" s="58"/>
      <c r="C600" s="58"/>
      <c r="D600" s="58"/>
      <c r="E600" s="58"/>
      <c r="F600" s="58"/>
      <c r="G600" s="58"/>
      <c r="H600" s="58"/>
      <c r="I600" s="58"/>
      <c r="J600" s="58"/>
      <c r="K600" s="58"/>
      <c r="L600" s="58"/>
      <c r="M600" s="58"/>
    </row>
    <row r="601" spans="1:13" ht="15.75" customHeight="1" x14ac:dyDescent="0.2">
      <c r="A601" s="58"/>
      <c r="B601" s="58"/>
      <c r="C601" s="58"/>
      <c r="D601" s="58"/>
      <c r="E601" s="58"/>
      <c r="F601" s="58"/>
      <c r="G601" s="58"/>
      <c r="H601" s="58"/>
      <c r="I601" s="58"/>
      <c r="J601" s="58"/>
      <c r="K601" s="58"/>
      <c r="L601" s="58"/>
      <c r="M601" s="58"/>
    </row>
    <row r="602" spans="1:13" ht="15.75" customHeight="1" x14ac:dyDescent="0.2">
      <c r="A602" s="58"/>
      <c r="B602" s="58"/>
      <c r="C602" s="58"/>
      <c r="D602" s="58"/>
      <c r="E602" s="58"/>
      <c r="F602" s="58"/>
      <c r="G602" s="58"/>
      <c r="H602" s="58"/>
      <c r="I602" s="58"/>
      <c r="J602" s="58"/>
      <c r="K602" s="58"/>
      <c r="L602" s="58"/>
      <c r="M602" s="58"/>
    </row>
    <row r="603" spans="1:13" ht="15.75" customHeight="1" x14ac:dyDescent="0.2">
      <c r="A603" s="58"/>
      <c r="B603" s="58"/>
      <c r="C603" s="58"/>
      <c r="D603" s="58"/>
      <c r="E603" s="58"/>
      <c r="F603" s="58"/>
      <c r="G603" s="58"/>
      <c r="H603" s="58"/>
      <c r="I603" s="58"/>
      <c r="J603" s="58"/>
      <c r="K603" s="58"/>
      <c r="L603" s="58"/>
      <c r="M603" s="58"/>
    </row>
    <row r="604" spans="1:13" ht="15.75" customHeight="1" x14ac:dyDescent="0.2">
      <c r="A604" s="58"/>
      <c r="B604" s="58"/>
      <c r="C604" s="58"/>
      <c r="D604" s="58"/>
      <c r="E604" s="58"/>
      <c r="F604" s="58"/>
      <c r="G604" s="58"/>
      <c r="H604" s="58"/>
      <c r="I604" s="58"/>
      <c r="J604" s="58"/>
      <c r="K604" s="58"/>
      <c r="L604" s="58"/>
      <c r="M604" s="58"/>
    </row>
    <row r="605" spans="1:13" ht="15.75" customHeight="1" x14ac:dyDescent="0.2">
      <c r="A605" s="58"/>
      <c r="B605" s="58"/>
      <c r="C605" s="58"/>
      <c r="D605" s="58"/>
      <c r="E605" s="58"/>
      <c r="F605" s="58"/>
      <c r="G605" s="58"/>
      <c r="H605" s="58"/>
      <c r="I605" s="58"/>
      <c r="J605" s="58"/>
      <c r="K605" s="58"/>
      <c r="L605" s="58"/>
      <c r="M605" s="58"/>
    </row>
    <row r="606" spans="1:13" ht="15.75" customHeight="1" x14ac:dyDescent="0.2">
      <c r="A606" s="58"/>
      <c r="B606" s="58"/>
      <c r="C606" s="58"/>
      <c r="D606" s="58"/>
      <c r="E606" s="58"/>
      <c r="F606" s="58"/>
      <c r="G606" s="58"/>
      <c r="H606" s="58"/>
      <c r="I606" s="58"/>
      <c r="J606" s="58"/>
      <c r="K606" s="58"/>
      <c r="L606" s="58"/>
      <c r="M606" s="58"/>
    </row>
    <row r="607" spans="1:13" ht="15.75" customHeight="1" x14ac:dyDescent="0.2">
      <c r="A607" s="58"/>
      <c r="B607" s="58"/>
      <c r="C607" s="58"/>
      <c r="D607" s="58"/>
      <c r="E607" s="58"/>
      <c r="F607" s="58"/>
      <c r="G607" s="58"/>
      <c r="H607" s="58"/>
      <c r="I607" s="58"/>
      <c r="J607" s="58"/>
      <c r="K607" s="58"/>
      <c r="L607" s="58"/>
      <c r="M607" s="58"/>
    </row>
    <row r="608" spans="1:13" ht="15.75" customHeight="1" x14ac:dyDescent="0.2">
      <c r="A608" s="58"/>
      <c r="B608" s="58"/>
      <c r="C608" s="58"/>
      <c r="D608" s="58"/>
      <c r="E608" s="58"/>
      <c r="F608" s="58"/>
      <c r="G608" s="58"/>
      <c r="H608" s="58"/>
      <c r="I608" s="58"/>
      <c r="J608" s="58"/>
      <c r="K608" s="58"/>
      <c r="L608" s="58"/>
      <c r="M608" s="58"/>
    </row>
    <row r="609" spans="1:13" ht="15.75" customHeight="1" x14ac:dyDescent="0.2">
      <c r="A609" s="58"/>
      <c r="B609" s="58"/>
      <c r="C609" s="58"/>
      <c r="D609" s="58"/>
      <c r="E609" s="58"/>
      <c r="F609" s="58"/>
      <c r="G609" s="58"/>
      <c r="H609" s="58"/>
      <c r="I609" s="58"/>
      <c r="J609" s="58"/>
      <c r="K609" s="58"/>
      <c r="L609" s="58"/>
      <c r="M609" s="58"/>
    </row>
    <row r="610" spans="1:13" ht="15.75" customHeight="1" x14ac:dyDescent="0.2">
      <c r="A610" s="58"/>
      <c r="B610" s="58"/>
      <c r="C610" s="58"/>
      <c r="D610" s="58"/>
      <c r="E610" s="58"/>
      <c r="F610" s="58"/>
      <c r="G610" s="58"/>
      <c r="H610" s="58"/>
      <c r="I610" s="58"/>
      <c r="J610" s="58"/>
      <c r="K610" s="58"/>
      <c r="L610" s="58"/>
      <c r="M610" s="58"/>
    </row>
    <row r="611" spans="1:13" ht="15.75" customHeight="1" x14ac:dyDescent="0.2">
      <c r="A611" s="58"/>
      <c r="B611" s="58"/>
      <c r="C611" s="58"/>
      <c r="D611" s="58"/>
      <c r="E611" s="58"/>
      <c r="F611" s="58"/>
      <c r="G611" s="58"/>
      <c r="H611" s="58"/>
      <c r="I611" s="58"/>
      <c r="J611" s="58"/>
      <c r="K611" s="58"/>
      <c r="L611" s="58"/>
      <c r="M611" s="58"/>
    </row>
    <row r="612" spans="1:13" ht="15.75" customHeight="1" x14ac:dyDescent="0.2">
      <c r="A612" s="58"/>
      <c r="B612" s="58"/>
      <c r="C612" s="58"/>
      <c r="D612" s="58"/>
      <c r="E612" s="58"/>
      <c r="F612" s="58"/>
      <c r="G612" s="58"/>
      <c r="H612" s="58"/>
      <c r="I612" s="58"/>
      <c r="J612" s="58"/>
      <c r="K612" s="58"/>
      <c r="L612" s="58"/>
      <c r="M612" s="58"/>
    </row>
    <row r="613" spans="1:13" ht="15.75" customHeight="1" x14ac:dyDescent="0.2">
      <c r="A613" s="58"/>
      <c r="B613" s="58"/>
      <c r="C613" s="58"/>
      <c r="D613" s="58"/>
      <c r="E613" s="58"/>
      <c r="F613" s="58"/>
      <c r="G613" s="58"/>
      <c r="H613" s="58"/>
      <c r="I613" s="58"/>
      <c r="J613" s="58"/>
      <c r="K613" s="58"/>
      <c r="L613" s="58"/>
      <c r="M613" s="58"/>
    </row>
    <row r="614" spans="1:13" ht="15.75" customHeight="1" x14ac:dyDescent="0.2">
      <c r="A614" s="58"/>
      <c r="B614" s="58"/>
      <c r="C614" s="58"/>
      <c r="D614" s="58"/>
      <c r="E614" s="58"/>
      <c r="F614" s="58"/>
      <c r="G614" s="58"/>
      <c r="H614" s="58"/>
      <c r="I614" s="58"/>
      <c r="J614" s="58"/>
      <c r="K614" s="58"/>
      <c r="L614" s="58"/>
      <c r="M614" s="58"/>
    </row>
    <row r="615" spans="1:13" ht="15.75" customHeight="1" x14ac:dyDescent="0.2">
      <c r="A615" s="58"/>
      <c r="B615" s="58"/>
      <c r="C615" s="58"/>
      <c r="D615" s="58"/>
      <c r="E615" s="58"/>
      <c r="F615" s="58"/>
      <c r="G615" s="58"/>
      <c r="H615" s="58"/>
      <c r="I615" s="58"/>
      <c r="J615" s="58"/>
      <c r="K615" s="58"/>
      <c r="L615" s="58"/>
      <c r="M615" s="58"/>
    </row>
    <row r="616" spans="1:13" ht="15.75" customHeight="1" x14ac:dyDescent="0.2">
      <c r="A616" s="58"/>
      <c r="B616" s="58"/>
      <c r="C616" s="58"/>
      <c r="D616" s="58"/>
      <c r="E616" s="58"/>
      <c r="F616" s="58"/>
      <c r="G616" s="58"/>
      <c r="H616" s="58"/>
      <c r="I616" s="58"/>
      <c r="J616" s="58"/>
      <c r="K616" s="58"/>
      <c r="L616" s="58"/>
      <c r="M616" s="58"/>
    </row>
    <row r="617" spans="1:13" ht="15.75" customHeight="1" x14ac:dyDescent="0.2">
      <c r="A617" s="58"/>
      <c r="B617" s="58"/>
      <c r="C617" s="58"/>
      <c r="D617" s="58"/>
      <c r="E617" s="58"/>
      <c r="F617" s="58"/>
      <c r="G617" s="58"/>
      <c r="H617" s="58"/>
      <c r="I617" s="58"/>
      <c r="J617" s="58"/>
      <c r="K617" s="58"/>
      <c r="L617" s="58"/>
      <c r="M617" s="58"/>
    </row>
    <row r="618" spans="1:13" ht="15.75" customHeight="1" x14ac:dyDescent="0.2">
      <c r="A618" s="58"/>
      <c r="B618" s="58"/>
      <c r="C618" s="58"/>
      <c r="D618" s="58"/>
      <c r="E618" s="58"/>
      <c r="F618" s="58"/>
      <c r="G618" s="58"/>
      <c r="H618" s="58"/>
      <c r="I618" s="58"/>
      <c r="J618" s="58"/>
      <c r="K618" s="58"/>
      <c r="L618" s="58"/>
      <c r="M618" s="58"/>
    </row>
    <row r="619" spans="1:13" ht="15.75" customHeight="1" x14ac:dyDescent="0.2">
      <c r="A619" s="58"/>
      <c r="B619" s="58"/>
      <c r="C619" s="58"/>
      <c r="D619" s="58"/>
      <c r="E619" s="58"/>
      <c r="F619" s="58"/>
      <c r="G619" s="58"/>
      <c r="H619" s="58"/>
      <c r="I619" s="58"/>
      <c r="J619" s="58"/>
      <c r="K619" s="58"/>
      <c r="L619" s="58"/>
      <c r="M619" s="58"/>
    </row>
    <row r="620" spans="1:13" ht="15.75" customHeight="1" x14ac:dyDescent="0.2">
      <c r="A620" s="58"/>
      <c r="B620" s="58"/>
      <c r="C620" s="58"/>
      <c r="D620" s="58"/>
      <c r="E620" s="58"/>
      <c r="F620" s="58"/>
      <c r="G620" s="58"/>
      <c r="H620" s="58"/>
      <c r="I620" s="58"/>
      <c r="J620" s="58"/>
      <c r="K620" s="58"/>
      <c r="L620" s="58"/>
      <c r="M620" s="58"/>
    </row>
    <row r="621" spans="1:13" ht="15.75" customHeight="1" x14ac:dyDescent="0.2">
      <c r="A621" s="58"/>
      <c r="B621" s="58"/>
      <c r="C621" s="58"/>
      <c r="D621" s="58"/>
      <c r="E621" s="58"/>
      <c r="F621" s="58"/>
      <c r="G621" s="58"/>
      <c r="H621" s="58"/>
      <c r="I621" s="58"/>
      <c r="J621" s="58"/>
      <c r="K621" s="58"/>
      <c r="L621" s="58"/>
      <c r="M621" s="58"/>
    </row>
    <row r="622" spans="1:13" ht="15.75" customHeight="1" x14ac:dyDescent="0.2">
      <c r="A622" s="58"/>
      <c r="B622" s="58"/>
      <c r="C622" s="58"/>
      <c r="D622" s="58"/>
      <c r="E622" s="58"/>
      <c r="F622" s="58"/>
      <c r="G622" s="58"/>
      <c r="H622" s="58"/>
      <c r="I622" s="58"/>
      <c r="J622" s="58"/>
      <c r="K622" s="58"/>
      <c r="L622" s="58"/>
      <c r="M622" s="58"/>
    </row>
    <row r="623" spans="1:13" ht="15.75" customHeight="1" x14ac:dyDescent="0.2">
      <c r="A623" s="58"/>
      <c r="B623" s="58"/>
      <c r="C623" s="58"/>
      <c r="D623" s="58"/>
      <c r="E623" s="58"/>
      <c r="F623" s="58"/>
      <c r="G623" s="58"/>
      <c r="H623" s="58"/>
      <c r="I623" s="58"/>
      <c r="J623" s="58"/>
      <c r="K623" s="58"/>
      <c r="L623" s="58"/>
      <c r="M623" s="58"/>
    </row>
    <row r="624" spans="1:13" ht="15.75" customHeight="1" x14ac:dyDescent="0.2">
      <c r="A624" s="58"/>
      <c r="B624" s="58"/>
      <c r="C624" s="58"/>
      <c r="D624" s="58"/>
      <c r="E624" s="58"/>
      <c r="F624" s="58"/>
      <c r="G624" s="58"/>
      <c r="H624" s="58"/>
      <c r="I624" s="58"/>
      <c r="J624" s="58"/>
      <c r="K624" s="58"/>
      <c r="L624" s="58"/>
      <c r="M624" s="58"/>
    </row>
    <row r="625" spans="1:13" ht="15.75" customHeight="1" x14ac:dyDescent="0.2">
      <c r="A625" s="58"/>
      <c r="B625" s="58"/>
      <c r="C625" s="58"/>
      <c r="D625" s="58"/>
      <c r="E625" s="58"/>
      <c r="F625" s="58"/>
      <c r="G625" s="58"/>
      <c r="H625" s="58"/>
      <c r="I625" s="58"/>
      <c r="J625" s="58"/>
      <c r="K625" s="58"/>
      <c r="L625" s="58"/>
      <c r="M625" s="58"/>
    </row>
    <row r="626" spans="1:13" ht="15.75" customHeight="1" x14ac:dyDescent="0.2">
      <c r="A626" s="58"/>
      <c r="B626" s="58"/>
      <c r="C626" s="58"/>
      <c r="D626" s="58"/>
      <c r="E626" s="58"/>
      <c r="F626" s="58"/>
      <c r="G626" s="58"/>
      <c r="H626" s="58"/>
      <c r="I626" s="58"/>
      <c r="J626" s="58"/>
      <c r="K626" s="58"/>
      <c r="L626" s="58"/>
      <c r="M626" s="58"/>
    </row>
    <row r="627" spans="1:13" ht="15.75" customHeight="1" x14ac:dyDescent="0.2">
      <c r="A627" s="58"/>
      <c r="B627" s="58"/>
      <c r="C627" s="58"/>
      <c r="D627" s="58"/>
      <c r="E627" s="58"/>
      <c r="F627" s="58"/>
      <c r="G627" s="58"/>
      <c r="H627" s="58"/>
      <c r="I627" s="58"/>
      <c r="J627" s="58"/>
      <c r="K627" s="58"/>
      <c r="L627" s="58"/>
      <c r="M627" s="58"/>
    </row>
    <row r="628" spans="1:13" ht="15.75" customHeight="1" x14ac:dyDescent="0.2">
      <c r="A628" s="58"/>
      <c r="B628" s="58"/>
      <c r="C628" s="58"/>
      <c r="D628" s="58"/>
      <c r="E628" s="58"/>
      <c r="F628" s="58"/>
      <c r="G628" s="58"/>
      <c r="H628" s="58"/>
      <c r="I628" s="58"/>
      <c r="J628" s="58"/>
      <c r="K628" s="58"/>
      <c r="L628" s="58"/>
      <c r="M628" s="58"/>
    </row>
    <row r="629" spans="1:13" ht="15.75" customHeight="1" x14ac:dyDescent="0.2">
      <c r="A629" s="58"/>
      <c r="B629" s="58"/>
      <c r="C629" s="58"/>
      <c r="D629" s="58"/>
      <c r="E629" s="58"/>
      <c r="F629" s="58"/>
      <c r="G629" s="58"/>
      <c r="H629" s="58"/>
      <c r="I629" s="58"/>
      <c r="J629" s="58"/>
      <c r="K629" s="58"/>
      <c r="L629" s="58"/>
      <c r="M629" s="58"/>
    </row>
    <row r="630" spans="1:13" ht="15.75" customHeight="1" x14ac:dyDescent="0.2">
      <c r="A630" s="58"/>
      <c r="B630" s="58"/>
      <c r="C630" s="58"/>
      <c r="D630" s="58"/>
      <c r="E630" s="58"/>
      <c r="F630" s="58"/>
      <c r="G630" s="58"/>
      <c r="H630" s="58"/>
      <c r="I630" s="58"/>
      <c r="J630" s="58"/>
      <c r="K630" s="58"/>
      <c r="L630" s="58"/>
      <c r="M630" s="58"/>
    </row>
    <row r="631" spans="1:13" ht="15.75" customHeight="1" x14ac:dyDescent="0.2">
      <c r="A631" s="58"/>
      <c r="B631" s="58"/>
      <c r="C631" s="58"/>
      <c r="D631" s="58"/>
      <c r="E631" s="58"/>
      <c r="F631" s="58"/>
      <c r="G631" s="58"/>
      <c r="H631" s="58"/>
      <c r="I631" s="58"/>
      <c r="J631" s="58"/>
      <c r="K631" s="58"/>
      <c r="L631" s="58"/>
      <c r="M631" s="58"/>
    </row>
    <row r="632" spans="1:13" ht="15.75" customHeight="1" x14ac:dyDescent="0.2">
      <c r="A632" s="58"/>
      <c r="B632" s="58"/>
      <c r="C632" s="58"/>
      <c r="D632" s="58"/>
      <c r="E632" s="58"/>
      <c r="F632" s="58"/>
      <c r="G632" s="58"/>
      <c r="H632" s="58"/>
      <c r="I632" s="58"/>
      <c r="J632" s="58"/>
      <c r="K632" s="58"/>
      <c r="L632" s="58"/>
      <c r="M632" s="58"/>
    </row>
    <row r="633" spans="1:13" ht="15.75" customHeight="1" x14ac:dyDescent="0.2">
      <c r="A633" s="58"/>
      <c r="B633" s="58"/>
      <c r="C633" s="58"/>
      <c r="D633" s="58"/>
      <c r="E633" s="58"/>
      <c r="F633" s="58"/>
      <c r="G633" s="58"/>
      <c r="H633" s="58"/>
      <c r="I633" s="58"/>
      <c r="J633" s="58"/>
      <c r="K633" s="58"/>
      <c r="L633" s="58"/>
      <c r="M633" s="58"/>
    </row>
    <row r="634" spans="1:13" ht="15.75" customHeight="1" x14ac:dyDescent="0.2">
      <c r="A634" s="58"/>
      <c r="B634" s="58"/>
      <c r="C634" s="58"/>
      <c r="D634" s="58"/>
      <c r="E634" s="58"/>
      <c r="F634" s="58"/>
      <c r="G634" s="58"/>
      <c r="H634" s="58"/>
      <c r="I634" s="58"/>
      <c r="J634" s="58"/>
      <c r="K634" s="58"/>
      <c r="L634" s="58"/>
      <c r="M634" s="58"/>
    </row>
    <row r="635" spans="1:13" ht="15.75" customHeight="1" x14ac:dyDescent="0.2">
      <c r="A635" s="58"/>
      <c r="B635" s="58"/>
      <c r="C635" s="58"/>
      <c r="D635" s="58"/>
      <c r="E635" s="58"/>
      <c r="F635" s="58"/>
      <c r="G635" s="58"/>
      <c r="H635" s="58"/>
      <c r="I635" s="58"/>
      <c r="J635" s="58"/>
      <c r="K635" s="58"/>
      <c r="L635" s="58"/>
      <c r="M635" s="58"/>
    </row>
    <row r="636" spans="1:13" ht="15.75" customHeight="1" x14ac:dyDescent="0.2">
      <c r="A636" s="58"/>
      <c r="B636" s="58"/>
      <c r="C636" s="58"/>
      <c r="D636" s="58"/>
      <c r="E636" s="58"/>
      <c r="F636" s="58"/>
      <c r="G636" s="58"/>
      <c r="H636" s="58"/>
      <c r="I636" s="58"/>
      <c r="J636" s="58"/>
      <c r="K636" s="58"/>
      <c r="L636" s="58"/>
      <c r="M636" s="58"/>
    </row>
    <row r="637" spans="1:13" ht="15.75" customHeight="1" x14ac:dyDescent="0.2">
      <c r="A637" s="58"/>
      <c r="B637" s="58"/>
      <c r="C637" s="58"/>
      <c r="D637" s="58"/>
      <c r="E637" s="58"/>
      <c r="F637" s="58"/>
      <c r="G637" s="58"/>
      <c r="H637" s="58"/>
      <c r="I637" s="58"/>
      <c r="J637" s="58"/>
      <c r="K637" s="58"/>
      <c r="L637" s="58"/>
      <c r="M637" s="58"/>
    </row>
    <row r="638" spans="1:13" ht="15.75" customHeight="1" x14ac:dyDescent="0.2">
      <c r="A638" s="58"/>
      <c r="B638" s="58"/>
      <c r="C638" s="58"/>
      <c r="D638" s="58"/>
      <c r="E638" s="58"/>
      <c r="F638" s="58"/>
      <c r="G638" s="58"/>
      <c r="H638" s="58"/>
      <c r="I638" s="58"/>
      <c r="J638" s="58"/>
      <c r="K638" s="58"/>
      <c r="L638" s="58"/>
      <c r="M638" s="58"/>
    </row>
    <row r="639" spans="1:13" ht="15.75" customHeight="1" x14ac:dyDescent="0.2">
      <c r="A639" s="58"/>
      <c r="B639" s="58"/>
      <c r="C639" s="58"/>
      <c r="D639" s="58"/>
      <c r="E639" s="58"/>
      <c r="F639" s="58"/>
      <c r="G639" s="58"/>
      <c r="H639" s="58"/>
      <c r="I639" s="58"/>
      <c r="J639" s="58"/>
      <c r="K639" s="58"/>
      <c r="L639" s="58"/>
      <c r="M639" s="58"/>
    </row>
    <row r="640" spans="1:13" ht="15.75" customHeight="1" x14ac:dyDescent="0.2">
      <c r="A640" s="58"/>
      <c r="B640" s="58"/>
      <c r="C640" s="58"/>
      <c r="D640" s="58"/>
      <c r="E640" s="58"/>
      <c r="F640" s="58"/>
      <c r="G640" s="58"/>
      <c r="H640" s="58"/>
      <c r="I640" s="58"/>
      <c r="J640" s="58"/>
      <c r="K640" s="58"/>
      <c r="L640" s="58"/>
      <c r="M640" s="58"/>
    </row>
    <row r="641" spans="1:13" ht="15.75" customHeight="1" x14ac:dyDescent="0.2">
      <c r="A641" s="58"/>
      <c r="B641" s="58"/>
      <c r="C641" s="58"/>
      <c r="D641" s="58"/>
      <c r="E641" s="58"/>
      <c r="F641" s="58"/>
      <c r="G641" s="58"/>
      <c r="H641" s="58"/>
      <c r="I641" s="58"/>
      <c r="J641" s="58"/>
      <c r="K641" s="58"/>
      <c r="L641" s="58"/>
      <c r="M641" s="58"/>
    </row>
    <row r="642" spans="1:13" ht="15.75" customHeight="1" x14ac:dyDescent="0.2">
      <c r="A642" s="58"/>
      <c r="B642" s="58"/>
      <c r="C642" s="58"/>
      <c r="D642" s="58"/>
      <c r="E642" s="58"/>
      <c r="F642" s="58"/>
      <c r="G642" s="58"/>
      <c r="H642" s="58"/>
      <c r="I642" s="58"/>
      <c r="J642" s="58"/>
      <c r="K642" s="58"/>
      <c r="L642" s="58"/>
      <c r="M642" s="58"/>
    </row>
    <row r="643" spans="1:13" ht="15.75" customHeight="1" x14ac:dyDescent="0.2">
      <c r="A643" s="58"/>
      <c r="B643" s="58"/>
      <c r="C643" s="58"/>
      <c r="D643" s="58"/>
      <c r="E643" s="58"/>
      <c r="F643" s="58"/>
      <c r="G643" s="58"/>
      <c r="H643" s="58"/>
      <c r="I643" s="58"/>
      <c r="J643" s="58"/>
      <c r="K643" s="58"/>
      <c r="L643" s="58"/>
      <c r="M643" s="58"/>
    </row>
    <row r="644" spans="1:13" ht="15.75" customHeight="1" x14ac:dyDescent="0.2">
      <c r="A644" s="58"/>
      <c r="B644" s="58"/>
      <c r="C644" s="58"/>
      <c r="D644" s="58"/>
      <c r="E644" s="58"/>
      <c r="F644" s="58"/>
      <c r="G644" s="58"/>
      <c r="H644" s="58"/>
      <c r="I644" s="58"/>
      <c r="J644" s="58"/>
      <c r="K644" s="58"/>
      <c r="L644" s="58"/>
      <c r="M644" s="58"/>
    </row>
    <row r="645" spans="1:13" ht="15.75" customHeight="1" x14ac:dyDescent="0.2">
      <c r="A645" s="58"/>
      <c r="B645" s="58"/>
      <c r="C645" s="58"/>
      <c r="D645" s="58"/>
      <c r="E645" s="58"/>
      <c r="F645" s="58"/>
      <c r="G645" s="58"/>
      <c r="H645" s="58"/>
      <c r="I645" s="58"/>
      <c r="J645" s="58"/>
      <c r="K645" s="58"/>
      <c r="L645" s="58"/>
      <c r="M645" s="58"/>
    </row>
    <row r="646" spans="1:13" ht="15.75" customHeight="1" x14ac:dyDescent="0.2">
      <c r="A646" s="58"/>
      <c r="B646" s="58"/>
      <c r="C646" s="58"/>
      <c r="D646" s="58"/>
      <c r="E646" s="58"/>
      <c r="F646" s="58"/>
      <c r="G646" s="58"/>
      <c r="H646" s="58"/>
      <c r="I646" s="58"/>
      <c r="J646" s="58"/>
      <c r="K646" s="58"/>
      <c r="L646" s="58"/>
      <c r="M646" s="58"/>
    </row>
    <row r="647" spans="1:13" ht="15.75" customHeight="1" x14ac:dyDescent="0.2">
      <c r="A647" s="58"/>
      <c r="B647" s="58"/>
      <c r="C647" s="58"/>
      <c r="D647" s="58"/>
      <c r="E647" s="58"/>
      <c r="F647" s="58"/>
      <c r="G647" s="58"/>
      <c r="H647" s="58"/>
      <c r="I647" s="58"/>
      <c r="J647" s="58"/>
      <c r="K647" s="58"/>
      <c r="L647" s="58"/>
      <c r="M647" s="58"/>
    </row>
    <row r="648" spans="1:13" ht="15.75" customHeight="1" x14ac:dyDescent="0.2">
      <c r="A648" s="58"/>
      <c r="B648" s="58"/>
      <c r="C648" s="58"/>
      <c r="D648" s="58"/>
      <c r="E648" s="58"/>
      <c r="F648" s="58"/>
      <c r="G648" s="58"/>
      <c r="H648" s="58"/>
      <c r="I648" s="58"/>
      <c r="J648" s="58"/>
      <c r="K648" s="58"/>
      <c r="L648" s="58"/>
      <c r="M648" s="58"/>
    </row>
    <row r="649" spans="1:13" ht="15.75" customHeight="1" x14ac:dyDescent="0.2">
      <c r="A649" s="58"/>
      <c r="B649" s="58"/>
      <c r="C649" s="58"/>
      <c r="D649" s="58"/>
      <c r="E649" s="58"/>
      <c r="F649" s="58"/>
      <c r="G649" s="58"/>
      <c r="H649" s="58"/>
      <c r="I649" s="58"/>
      <c r="J649" s="58"/>
      <c r="K649" s="58"/>
      <c r="L649" s="58"/>
      <c r="M649" s="58"/>
    </row>
    <row r="650" spans="1:13" ht="15.75" customHeight="1" x14ac:dyDescent="0.2">
      <c r="A650" s="58"/>
      <c r="B650" s="58"/>
      <c r="C650" s="58"/>
      <c r="D650" s="58"/>
      <c r="E650" s="58"/>
      <c r="F650" s="58"/>
      <c r="G650" s="58"/>
      <c r="H650" s="58"/>
      <c r="I650" s="58"/>
      <c r="J650" s="58"/>
      <c r="K650" s="58"/>
      <c r="L650" s="58"/>
      <c r="M650" s="58"/>
    </row>
    <row r="651" spans="1:13" ht="15.75" customHeight="1" x14ac:dyDescent="0.2">
      <c r="A651" s="58"/>
      <c r="B651" s="58"/>
      <c r="C651" s="58"/>
      <c r="D651" s="58"/>
      <c r="E651" s="58"/>
      <c r="F651" s="58"/>
      <c r="G651" s="58"/>
      <c r="H651" s="58"/>
      <c r="I651" s="58"/>
      <c r="J651" s="58"/>
      <c r="K651" s="58"/>
      <c r="L651" s="58"/>
      <c r="M651" s="58"/>
    </row>
    <row r="652" spans="1:13" ht="15.75" customHeight="1" x14ac:dyDescent="0.2">
      <c r="A652" s="58"/>
      <c r="B652" s="58"/>
      <c r="C652" s="58"/>
      <c r="D652" s="58"/>
      <c r="E652" s="58"/>
      <c r="F652" s="58"/>
      <c r="G652" s="58"/>
      <c r="H652" s="58"/>
      <c r="I652" s="58"/>
      <c r="J652" s="58"/>
      <c r="K652" s="58"/>
      <c r="L652" s="58"/>
      <c r="M652" s="58"/>
    </row>
    <row r="653" spans="1:13" ht="15.75" customHeight="1" x14ac:dyDescent="0.2">
      <c r="A653" s="58"/>
      <c r="B653" s="58"/>
      <c r="C653" s="58"/>
      <c r="D653" s="58"/>
      <c r="E653" s="58"/>
      <c r="F653" s="58"/>
      <c r="G653" s="58"/>
      <c r="H653" s="58"/>
      <c r="I653" s="58"/>
      <c r="J653" s="58"/>
      <c r="K653" s="58"/>
      <c r="L653" s="58"/>
      <c r="M653" s="58"/>
    </row>
    <row r="654" spans="1:13" ht="15.75" customHeight="1" x14ac:dyDescent="0.2">
      <c r="A654" s="58"/>
      <c r="B654" s="58"/>
      <c r="C654" s="58"/>
      <c r="D654" s="58"/>
      <c r="E654" s="58"/>
      <c r="F654" s="58"/>
      <c r="G654" s="58"/>
      <c r="H654" s="58"/>
      <c r="I654" s="58"/>
      <c r="J654" s="58"/>
      <c r="K654" s="58"/>
      <c r="L654" s="58"/>
      <c r="M654" s="58"/>
    </row>
    <row r="655" spans="1:13" ht="15.75" customHeight="1" x14ac:dyDescent="0.2">
      <c r="A655" s="58"/>
      <c r="B655" s="58"/>
      <c r="C655" s="58"/>
      <c r="D655" s="58"/>
      <c r="E655" s="58"/>
      <c r="F655" s="58"/>
      <c r="G655" s="58"/>
      <c r="H655" s="58"/>
      <c r="I655" s="58"/>
      <c r="J655" s="58"/>
      <c r="K655" s="58"/>
      <c r="L655" s="58"/>
      <c r="M655" s="58"/>
    </row>
    <row r="656" spans="1:13" ht="15.75" customHeight="1" x14ac:dyDescent="0.2">
      <c r="A656" s="58"/>
      <c r="B656" s="58"/>
      <c r="C656" s="58"/>
      <c r="D656" s="58"/>
      <c r="E656" s="58"/>
      <c r="F656" s="58"/>
      <c r="G656" s="58"/>
      <c r="H656" s="58"/>
      <c r="I656" s="58"/>
      <c r="J656" s="58"/>
      <c r="K656" s="58"/>
      <c r="L656" s="58"/>
      <c r="M656" s="58"/>
    </row>
    <row r="657" spans="1:13" ht="15.75" customHeight="1" x14ac:dyDescent="0.2">
      <c r="A657" s="58"/>
      <c r="B657" s="58"/>
      <c r="C657" s="58"/>
      <c r="D657" s="58"/>
      <c r="E657" s="58"/>
      <c r="F657" s="58"/>
      <c r="G657" s="58"/>
      <c r="H657" s="58"/>
      <c r="I657" s="58"/>
      <c r="J657" s="58"/>
      <c r="K657" s="58"/>
      <c r="L657" s="58"/>
      <c r="M657" s="58"/>
    </row>
    <row r="658" spans="1:13" ht="15.75" customHeight="1" x14ac:dyDescent="0.2">
      <c r="A658" s="58"/>
      <c r="B658" s="58"/>
      <c r="C658" s="58"/>
      <c r="D658" s="58"/>
      <c r="E658" s="58"/>
      <c r="F658" s="58"/>
      <c r="G658" s="58"/>
      <c r="H658" s="58"/>
      <c r="I658" s="58"/>
      <c r="J658" s="58"/>
      <c r="K658" s="58"/>
      <c r="L658" s="58"/>
      <c r="M658" s="58"/>
    </row>
    <row r="659" spans="1:13" ht="15.75" customHeight="1" x14ac:dyDescent="0.2">
      <c r="A659" s="58"/>
      <c r="B659" s="58"/>
      <c r="C659" s="58"/>
      <c r="D659" s="58"/>
      <c r="E659" s="58"/>
      <c r="F659" s="58"/>
      <c r="G659" s="58"/>
      <c r="H659" s="58"/>
      <c r="I659" s="58"/>
      <c r="J659" s="58"/>
      <c r="K659" s="58"/>
      <c r="L659" s="58"/>
      <c r="M659" s="58"/>
    </row>
    <row r="660" spans="1:13" ht="15.75" customHeight="1" x14ac:dyDescent="0.2">
      <c r="A660" s="58"/>
      <c r="B660" s="58"/>
      <c r="C660" s="58"/>
      <c r="D660" s="58"/>
      <c r="E660" s="58"/>
      <c r="F660" s="58"/>
      <c r="G660" s="58"/>
      <c r="H660" s="58"/>
      <c r="I660" s="58"/>
      <c r="J660" s="58"/>
      <c r="K660" s="58"/>
      <c r="L660" s="58"/>
      <c r="M660" s="58"/>
    </row>
    <row r="661" spans="1:13" ht="15.75" customHeight="1" x14ac:dyDescent="0.2">
      <c r="A661" s="58"/>
      <c r="B661" s="58"/>
      <c r="C661" s="58"/>
      <c r="D661" s="58"/>
      <c r="E661" s="58"/>
      <c r="F661" s="58"/>
      <c r="G661" s="58"/>
      <c r="H661" s="58"/>
      <c r="I661" s="58"/>
      <c r="J661" s="58"/>
      <c r="K661" s="58"/>
      <c r="L661" s="58"/>
      <c r="M661" s="58"/>
    </row>
    <row r="662" spans="1:13" ht="15.75" customHeight="1" x14ac:dyDescent="0.2">
      <c r="A662" s="58"/>
      <c r="B662" s="58"/>
      <c r="C662" s="58"/>
      <c r="D662" s="58"/>
      <c r="E662" s="58"/>
      <c r="F662" s="58"/>
      <c r="G662" s="58"/>
      <c r="H662" s="58"/>
      <c r="I662" s="58"/>
      <c r="J662" s="58"/>
      <c r="K662" s="58"/>
      <c r="L662" s="58"/>
      <c r="M662" s="58"/>
    </row>
    <row r="663" spans="1:13" ht="15.75" customHeight="1" x14ac:dyDescent="0.2">
      <c r="A663" s="58"/>
      <c r="B663" s="58"/>
      <c r="C663" s="58"/>
      <c r="D663" s="58"/>
      <c r="E663" s="58"/>
      <c r="F663" s="58"/>
      <c r="G663" s="58"/>
      <c r="H663" s="58"/>
      <c r="I663" s="58"/>
      <c r="J663" s="58"/>
      <c r="K663" s="58"/>
      <c r="L663" s="58"/>
      <c r="M663" s="58"/>
    </row>
    <row r="664" spans="1:13" ht="15.75" customHeight="1" x14ac:dyDescent="0.2">
      <c r="A664" s="58"/>
      <c r="B664" s="58"/>
      <c r="C664" s="58"/>
      <c r="D664" s="58"/>
      <c r="E664" s="58"/>
      <c r="F664" s="58"/>
      <c r="G664" s="58"/>
      <c r="H664" s="58"/>
      <c r="I664" s="58"/>
      <c r="J664" s="58"/>
      <c r="K664" s="58"/>
      <c r="L664" s="58"/>
      <c r="M664" s="58"/>
    </row>
    <row r="665" spans="1:13" ht="15.75" customHeight="1" x14ac:dyDescent="0.2">
      <c r="A665" s="58"/>
      <c r="B665" s="58"/>
      <c r="C665" s="58"/>
      <c r="D665" s="58"/>
      <c r="E665" s="58"/>
      <c r="F665" s="58"/>
      <c r="G665" s="58"/>
      <c r="H665" s="58"/>
      <c r="I665" s="58"/>
      <c r="J665" s="58"/>
      <c r="K665" s="58"/>
      <c r="L665" s="58"/>
      <c r="M665" s="58"/>
    </row>
    <row r="666" spans="1:13" ht="15.75" customHeight="1" x14ac:dyDescent="0.2">
      <c r="A666" s="58"/>
      <c r="B666" s="58"/>
      <c r="C666" s="58"/>
      <c r="D666" s="58"/>
      <c r="E666" s="58"/>
      <c r="F666" s="58"/>
      <c r="G666" s="58"/>
      <c r="H666" s="58"/>
      <c r="I666" s="58"/>
      <c r="J666" s="58"/>
      <c r="K666" s="58"/>
      <c r="L666" s="58"/>
      <c r="M666" s="58"/>
    </row>
    <row r="667" spans="1:13" ht="15.75" customHeight="1" x14ac:dyDescent="0.2">
      <c r="A667" s="58"/>
      <c r="B667" s="58"/>
      <c r="C667" s="58"/>
      <c r="D667" s="58"/>
      <c r="E667" s="58"/>
      <c r="F667" s="58"/>
      <c r="G667" s="58"/>
      <c r="H667" s="58"/>
      <c r="I667" s="58"/>
      <c r="J667" s="58"/>
      <c r="K667" s="58"/>
      <c r="L667" s="58"/>
      <c r="M667" s="58"/>
    </row>
    <row r="668" spans="1:13" ht="15.75" customHeight="1" x14ac:dyDescent="0.2">
      <c r="A668" s="58"/>
      <c r="B668" s="58"/>
      <c r="C668" s="58"/>
      <c r="D668" s="58"/>
      <c r="E668" s="58"/>
      <c r="F668" s="58"/>
      <c r="G668" s="58"/>
      <c r="H668" s="58"/>
      <c r="I668" s="58"/>
      <c r="J668" s="58"/>
      <c r="K668" s="58"/>
      <c r="L668" s="58"/>
      <c r="M668" s="58"/>
    </row>
    <row r="669" spans="1:13" ht="15.75" customHeight="1" x14ac:dyDescent="0.2">
      <c r="A669" s="58"/>
      <c r="B669" s="58"/>
      <c r="C669" s="58"/>
      <c r="D669" s="58"/>
      <c r="E669" s="58"/>
      <c r="F669" s="58"/>
      <c r="G669" s="58"/>
      <c r="H669" s="58"/>
      <c r="I669" s="58"/>
      <c r="J669" s="58"/>
      <c r="K669" s="58"/>
      <c r="L669" s="58"/>
      <c r="M669" s="58"/>
    </row>
    <row r="670" spans="1:13" ht="15.75" customHeight="1" x14ac:dyDescent="0.2">
      <c r="A670" s="58"/>
      <c r="B670" s="58"/>
      <c r="C670" s="58"/>
      <c r="D670" s="58"/>
      <c r="E670" s="58"/>
      <c r="F670" s="58"/>
      <c r="G670" s="58"/>
      <c r="H670" s="58"/>
      <c r="I670" s="58"/>
      <c r="J670" s="58"/>
      <c r="K670" s="58"/>
      <c r="L670" s="58"/>
      <c r="M670" s="58"/>
    </row>
    <row r="671" spans="1:13" ht="15.75" customHeight="1" x14ac:dyDescent="0.2">
      <c r="A671" s="58"/>
      <c r="B671" s="58"/>
      <c r="C671" s="58"/>
      <c r="D671" s="58"/>
      <c r="E671" s="58"/>
      <c r="F671" s="58"/>
      <c r="G671" s="58"/>
      <c r="H671" s="58"/>
      <c r="I671" s="58"/>
      <c r="J671" s="58"/>
      <c r="K671" s="58"/>
      <c r="L671" s="58"/>
      <c r="M671" s="58"/>
    </row>
    <row r="672" spans="1:13" ht="15.75" customHeight="1" x14ac:dyDescent="0.2">
      <c r="A672" s="58"/>
      <c r="B672" s="58"/>
      <c r="C672" s="58"/>
      <c r="D672" s="58"/>
      <c r="E672" s="58"/>
      <c r="F672" s="58"/>
      <c r="G672" s="58"/>
      <c r="H672" s="58"/>
      <c r="I672" s="58"/>
      <c r="J672" s="58"/>
      <c r="K672" s="58"/>
      <c r="L672" s="58"/>
      <c r="M672" s="58"/>
    </row>
    <row r="673" spans="1:13" ht="15.75" customHeight="1" x14ac:dyDescent="0.2">
      <c r="A673" s="58"/>
      <c r="B673" s="58"/>
      <c r="C673" s="58"/>
      <c r="D673" s="58"/>
      <c r="E673" s="58"/>
      <c r="F673" s="58"/>
      <c r="G673" s="58"/>
      <c r="H673" s="58"/>
      <c r="I673" s="58"/>
      <c r="J673" s="58"/>
      <c r="K673" s="58"/>
      <c r="L673" s="58"/>
      <c r="M673" s="58"/>
    </row>
    <row r="674" spans="1:13" ht="15.75" customHeight="1" x14ac:dyDescent="0.2">
      <c r="A674" s="58"/>
      <c r="B674" s="58"/>
      <c r="C674" s="58"/>
      <c r="D674" s="58"/>
      <c r="E674" s="58"/>
      <c r="F674" s="58"/>
      <c r="G674" s="58"/>
      <c r="H674" s="58"/>
      <c r="I674" s="58"/>
      <c r="J674" s="58"/>
      <c r="K674" s="58"/>
      <c r="L674" s="58"/>
      <c r="M674" s="58"/>
    </row>
    <row r="675" spans="1:13" ht="15.75" customHeight="1" x14ac:dyDescent="0.2">
      <c r="A675" s="58"/>
      <c r="B675" s="58"/>
      <c r="C675" s="58"/>
      <c r="D675" s="58"/>
      <c r="E675" s="58"/>
      <c r="F675" s="58"/>
      <c r="G675" s="58"/>
      <c r="H675" s="58"/>
      <c r="I675" s="58"/>
      <c r="J675" s="58"/>
      <c r="K675" s="58"/>
      <c r="L675" s="58"/>
      <c r="M675" s="58"/>
    </row>
    <row r="676" spans="1:13" ht="15.75" customHeight="1" x14ac:dyDescent="0.2">
      <c r="A676" s="58"/>
      <c r="B676" s="58"/>
      <c r="C676" s="58"/>
      <c r="D676" s="58"/>
      <c r="E676" s="58"/>
      <c r="F676" s="58"/>
      <c r="G676" s="58"/>
      <c r="H676" s="58"/>
      <c r="I676" s="58"/>
      <c r="J676" s="58"/>
      <c r="K676" s="58"/>
      <c r="L676" s="58"/>
      <c r="M676" s="58"/>
    </row>
    <row r="677" spans="1:13" ht="15.75" customHeight="1" x14ac:dyDescent="0.2">
      <c r="A677" s="58"/>
      <c r="B677" s="58"/>
      <c r="C677" s="58"/>
      <c r="D677" s="58"/>
      <c r="E677" s="58"/>
      <c r="F677" s="58"/>
      <c r="G677" s="58"/>
      <c r="H677" s="58"/>
      <c r="I677" s="58"/>
      <c r="J677" s="58"/>
      <c r="K677" s="58"/>
      <c r="L677" s="58"/>
      <c r="M677" s="58"/>
    </row>
    <row r="678" spans="1:13" ht="15.75" customHeight="1" x14ac:dyDescent="0.2">
      <c r="A678" s="58"/>
      <c r="B678" s="58"/>
      <c r="C678" s="58"/>
      <c r="D678" s="58"/>
      <c r="E678" s="58"/>
      <c r="F678" s="58"/>
      <c r="G678" s="58"/>
      <c r="H678" s="58"/>
      <c r="I678" s="58"/>
      <c r="J678" s="58"/>
      <c r="K678" s="58"/>
      <c r="L678" s="58"/>
      <c r="M678" s="58"/>
    </row>
    <row r="679" spans="1:13" ht="15.75" customHeight="1" x14ac:dyDescent="0.2">
      <c r="A679" s="58"/>
      <c r="B679" s="58"/>
      <c r="C679" s="58"/>
      <c r="D679" s="58"/>
      <c r="E679" s="58"/>
      <c r="F679" s="58"/>
      <c r="G679" s="58"/>
      <c r="H679" s="58"/>
      <c r="I679" s="58"/>
      <c r="J679" s="58"/>
      <c r="K679" s="58"/>
      <c r="L679" s="58"/>
      <c r="M679" s="58"/>
    </row>
    <row r="680" spans="1:13" ht="15.75" customHeight="1" x14ac:dyDescent="0.2">
      <c r="A680" s="58"/>
      <c r="B680" s="58"/>
      <c r="C680" s="58"/>
      <c r="D680" s="58"/>
      <c r="E680" s="58"/>
      <c r="F680" s="58"/>
      <c r="G680" s="58"/>
      <c r="H680" s="58"/>
      <c r="I680" s="58"/>
      <c r="J680" s="58"/>
      <c r="K680" s="58"/>
      <c r="L680" s="58"/>
      <c r="M680" s="58"/>
    </row>
    <row r="681" spans="1:13" ht="15.75" customHeight="1" x14ac:dyDescent="0.2">
      <c r="A681" s="58"/>
      <c r="B681" s="58"/>
      <c r="C681" s="58"/>
      <c r="D681" s="58"/>
      <c r="E681" s="58"/>
      <c r="F681" s="58"/>
      <c r="G681" s="58"/>
      <c r="H681" s="58"/>
      <c r="I681" s="58"/>
      <c r="J681" s="58"/>
      <c r="K681" s="58"/>
      <c r="L681" s="58"/>
      <c r="M681" s="58"/>
    </row>
    <row r="682" spans="1:13" ht="15.75" customHeight="1" x14ac:dyDescent="0.2">
      <c r="A682" s="58"/>
      <c r="B682" s="58"/>
      <c r="C682" s="58"/>
      <c r="D682" s="58"/>
      <c r="E682" s="58"/>
      <c r="F682" s="58"/>
      <c r="G682" s="58"/>
      <c r="H682" s="58"/>
      <c r="I682" s="58"/>
      <c r="J682" s="58"/>
      <c r="K682" s="58"/>
      <c r="L682" s="58"/>
      <c r="M682" s="58"/>
    </row>
    <row r="683" spans="1:13" ht="15.75" customHeight="1" x14ac:dyDescent="0.2">
      <c r="A683" s="58"/>
      <c r="B683" s="58"/>
      <c r="C683" s="58"/>
      <c r="D683" s="58"/>
      <c r="E683" s="58"/>
      <c r="F683" s="58"/>
      <c r="G683" s="58"/>
      <c r="H683" s="58"/>
      <c r="I683" s="58"/>
      <c r="J683" s="58"/>
      <c r="K683" s="58"/>
      <c r="L683" s="58"/>
      <c r="M683" s="58"/>
    </row>
    <row r="684" spans="1:13" ht="15.75" customHeight="1" x14ac:dyDescent="0.2">
      <c r="A684" s="58"/>
      <c r="B684" s="58"/>
      <c r="C684" s="58"/>
      <c r="D684" s="58"/>
      <c r="E684" s="58"/>
      <c r="F684" s="58"/>
      <c r="G684" s="58"/>
      <c r="H684" s="58"/>
      <c r="I684" s="58"/>
      <c r="J684" s="58"/>
      <c r="K684" s="58"/>
      <c r="L684" s="58"/>
      <c r="M684" s="58"/>
    </row>
    <row r="685" spans="1:13" ht="15.75" customHeight="1" x14ac:dyDescent="0.2">
      <c r="A685" s="58"/>
      <c r="B685" s="58"/>
      <c r="C685" s="58"/>
      <c r="D685" s="58"/>
      <c r="E685" s="58"/>
      <c r="F685" s="58"/>
      <c r="G685" s="58"/>
      <c r="H685" s="58"/>
      <c r="I685" s="58"/>
      <c r="J685" s="58"/>
      <c r="K685" s="58"/>
      <c r="L685" s="58"/>
      <c r="M685" s="58"/>
    </row>
    <row r="686" spans="1:13" ht="15.75" customHeight="1" x14ac:dyDescent="0.2">
      <c r="A686" s="58"/>
      <c r="B686" s="58"/>
      <c r="C686" s="58"/>
      <c r="D686" s="58"/>
      <c r="E686" s="58"/>
      <c r="F686" s="58"/>
      <c r="G686" s="58"/>
      <c r="H686" s="58"/>
      <c r="I686" s="58"/>
      <c r="J686" s="58"/>
      <c r="K686" s="58"/>
      <c r="L686" s="58"/>
      <c r="M686" s="58"/>
    </row>
    <row r="687" spans="1:13" ht="15.75" customHeight="1" x14ac:dyDescent="0.2">
      <c r="A687" s="58"/>
      <c r="B687" s="58"/>
      <c r="C687" s="58"/>
      <c r="D687" s="58"/>
      <c r="E687" s="58"/>
      <c r="F687" s="58"/>
      <c r="G687" s="58"/>
      <c r="H687" s="58"/>
      <c r="I687" s="58"/>
      <c r="J687" s="58"/>
      <c r="K687" s="58"/>
      <c r="L687" s="58"/>
      <c r="M687" s="58"/>
    </row>
    <row r="688" spans="1:13" ht="15.75" customHeight="1" x14ac:dyDescent="0.2">
      <c r="A688" s="58"/>
      <c r="B688" s="58"/>
      <c r="C688" s="58"/>
      <c r="D688" s="58"/>
      <c r="E688" s="58"/>
      <c r="F688" s="58"/>
      <c r="G688" s="58"/>
      <c r="H688" s="58"/>
      <c r="I688" s="58"/>
      <c r="J688" s="58"/>
      <c r="K688" s="58"/>
      <c r="L688" s="58"/>
      <c r="M688" s="58"/>
    </row>
    <row r="689" spans="1:13" ht="15.75" customHeight="1" x14ac:dyDescent="0.2">
      <c r="A689" s="58"/>
      <c r="B689" s="58"/>
      <c r="C689" s="58"/>
      <c r="D689" s="58"/>
      <c r="E689" s="58"/>
      <c r="F689" s="58"/>
      <c r="G689" s="58"/>
      <c r="H689" s="58"/>
      <c r="I689" s="58"/>
      <c r="J689" s="58"/>
      <c r="K689" s="58"/>
      <c r="L689" s="58"/>
      <c r="M689" s="58"/>
    </row>
    <row r="690" spans="1:13" ht="15.75" customHeight="1" x14ac:dyDescent="0.2">
      <c r="A690" s="58"/>
      <c r="B690" s="58"/>
      <c r="C690" s="58"/>
      <c r="D690" s="58"/>
      <c r="E690" s="58"/>
      <c r="F690" s="58"/>
      <c r="G690" s="58"/>
      <c r="H690" s="58"/>
      <c r="I690" s="58"/>
      <c r="J690" s="58"/>
      <c r="K690" s="58"/>
      <c r="L690" s="58"/>
      <c r="M690" s="58"/>
    </row>
    <row r="691" spans="1:13" ht="15.75" customHeight="1" x14ac:dyDescent="0.2">
      <c r="A691" s="58"/>
      <c r="B691" s="58"/>
      <c r="C691" s="58"/>
      <c r="D691" s="58"/>
      <c r="E691" s="58"/>
      <c r="F691" s="58"/>
      <c r="G691" s="58"/>
      <c r="H691" s="58"/>
      <c r="I691" s="58"/>
      <c r="J691" s="58"/>
      <c r="K691" s="58"/>
      <c r="L691" s="58"/>
      <c r="M691" s="58"/>
    </row>
    <row r="692" spans="1:13" ht="15.75" customHeight="1" x14ac:dyDescent="0.2">
      <c r="A692" s="58"/>
      <c r="B692" s="58"/>
      <c r="C692" s="58"/>
      <c r="D692" s="58"/>
      <c r="E692" s="58"/>
      <c r="F692" s="58"/>
      <c r="G692" s="58"/>
      <c r="H692" s="58"/>
      <c r="I692" s="58"/>
      <c r="J692" s="58"/>
      <c r="K692" s="58"/>
      <c r="L692" s="58"/>
      <c r="M692" s="58"/>
    </row>
    <row r="693" spans="1:13" ht="15.75" customHeight="1" x14ac:dyDescent="0.2">
      <c r="A693" s="58"/>
      <c r="B693" s="58"/>
      <c r="C693" s="58"/>
      <c r="D693" s="58"/>
      <c r="E693" s="58"/>
      <c r="F693" s="58"/>
      <c r="G693" s="58"/>
      <c r="H693" s="58"/>
      <c r="I693" s="58"/>
      <c r="J693" s="58"/>
      <c r="K693" s="58"/>
      <c r="L693" s="58"/>
      <c r="M693" s="58"/>
    </row>
    <row r="694" spans="1:13" ht="15.75" customHeight="1" x14ac:dyDescent="0.2">
      <c r="A694" s="58"/>
      <c r="B694" s="58"/>
      <c r="C694" s="58"/>
      <c r="D694" s="58"/>
      <c r="E694" s="58"/>
      <c r="F694" s="58"/>
      <c r="G694" s="58"/>
      <c r="H694" s="58"/>
      <c r="I694" s="58"/>
      <c r="J694" s="58"/>
      <c r="K694" s="58"/>
      <c r="L694" s="58"/>
      <c r="M694" s="58"/>
    </row>
    <row r="695" spans="1:13" ht="15.75" customHeight="1" x14ac:dyDescent="0.2">
      <c r="A695" s="58"/>
      <c r="B695" s="58"/>
      <c r="C695" s="58"/>
      <c r="D695" s="58"/>
      <c r="E695" s="58"/>
      <c r="F695" s="58"/>
      <c r="G695" s="58"/>
      <c r="H695" s="58"/>
      <c r="I695" s="58"/>
      <c r="J695" s="58"/>
      <c r="K695" s="58"/>
      <c r="L695" s="58"/>
      <c r="M695" s="58"/>
    </row>
    <row r="696" spans="1:13" ht="15.75" customHeight="1" x14ac:dyDescent="0.2">
      <c r="A696" s="58"/>
      <c r="B696" s="58"/>
      <c r="C696" s="58"/>
      <c r="D696" s="58"/>
      <c r="E696" s="58"/>
      <c r="F696" s="58"/>
      <c r="G696" s="58"/>
      <c r="H696" s="58"/>
      <c r="I696" s="58"/>
      <c r="J696" s="58"/>
      <c r="K696" s="58"/>
      <c r="L696" s="58"/>
      <c r="M696" s="58"/>
    </row>
    <row r="697" spans="1:13" ht="15.75" customHeight="1" x14ac:dyDescent="0.2">
      <c r="A697" s="58"/>
      <c r="B697" s="58"/>
      <c r="C697" s="58"/>
      <c r="D697" s="58"/>
      <c r="E697" s="58"/>
      <c r="F697" s="58"/>
      <c r="G697" s="58"/>
      <c r="H697" s="58"/>
      <c r="I697" s="58"/>
      <c r="J697" s="58"/>
      <c r="K697" s="58"/>
      <c r="L697" s="58"/>
      <c r="M697" s="58"/>
    </row>
    <row r="698" spans="1:13" ht="15.75" customHeight="1" x14ac:dyDescent="0.2">
      <c r="A698" s="58"/>
      <c r="B698" s="58"/>
      <c r="C698" s="58"/>
      <c r="D698" s="58"/>
      <c r="E698" s="58"/>
      <c r="F698" s="58"/>
      <c r="G698" s="58"/>
      <c r="H698" s="58"/>
      <c r="I698" s="58"/>
      <c r="J698" s="58"/>
      <c r="K698" s="58"/>
      <c r="L698" s="58"/>
      <c r="M698" s="58"/>
    </row>
    <row r="699" spans="1:13" ht="15.75" customHeight="1" x14ac:dyDescent="0.2">
      <c r="A699" s="58"/>
      <c r="B699" s="58"/>
      <c r="C699" s="58"/>
      <c r="D699" s="58"/>
      <c r="E699" s="58"/>
      <c r="F699" s="58"/>
      <c r="G699" s="58"/>
      <c r="H699" s="58"/>
      <c r="I699" s="58"/>
      <c r="J699" s="58"/>
      <c r="K699" s="58"/>
      <c r="L699" s="58"/>
      <c r="M699" s="58"/>
    </row>
    <row r="700" spans="1:13" ht="15.75" customHeight="1" x14ac:dyDescent="0.2">
      <c r="A700" s="58"/>
      <c r="B700" s="58"/>
      <c r="C700" s="58"/>
      <c r="D700" s="58"/>
      <c r="E700" s="58"/>
      <c r="F700" s="58"/>
      <c r="G700" s="58"/>
      <c r="H700" s="58"/>
      <c r="I700" s="58"/>
      <c r="J700" s="58"/>
      <c r="K700" s="58"/>
      <c r="L700" s="58"/>
      <c r="M700" s="58"/>
    </row>
    <row r="701" spans="1:13" ht="15.75" customHeight="1" x14ac:dyDescent="0.2">
      <c r="A701" s="58"/>
      <c r="B701" s="58"/>
      <c r="C701" s="58"/>
      <c r="D701" s="58"/>
      <c r="E701" s="58"/>
      <c r="F701" s="58"/>
      <c r="G701" s="58"/>
      <c r="H701" s="58"/>
      <c r="I701" s="58"/>
      <c r="J701" s="58"/>
      <c r="K701" s="58"/>
      <c r="L701" s="58"/>
      <c r="M701" s="58"/>
    </row>
    <row r="702" spans="1:13" ht="15.75" customHeight="1" x14ac:dyDescent="0.2">
      <c r="A702" s="58"/>
      <c r="B702" s="58"/>
      <c r="C702" s="58"/>
      <c r="D702" s="58"/>
      <c r="E702" s="58"/>
      <c r="F702" s="58"/>
      <c r="G702" s="58"/>
      <c r="H702" s="58"/>
      <c r="I702" s="58"/>
      <c r="J702" s="58"/>
      <c r="K702" s="58"/>
      <c r="L702" s="58"/>
      <c r="M702" s="58"/>
    </row>
    <row r="703" spans="1:13" ht="15.75" customHeight="1" x14ac:dyDescent="0.2">
      <c r="A703" s="58"/>
      <c r="B703" s="58"/>
      <c r="C703" s="58"/>
      <c r="D703" s="58"/>
      <c r="E703" s="58"/>
      <c r="F703" s="58"/>
      <c r="G703" s="58"/>
      <c r="H703" s="58"/>
      <c r="I703" s="58"/>
      <c r="J703" s="58"/>
      <c r="K703" s="58"/>
      <c r="L703" s="58"/>
      <c r="M703" s="58"/>
    </row>
    <row r="704" spans="1:13" ht="15.75" customHeight="1" x14ac:dyDescent="0.2">
      <c r="A704" s="58"/>
      <c r="B704" s="58"/>
      <c r="C704" s="58"/>
      <c r="D704" s="58"/>
      <c r="E704" s="58"/>
      <c r="F704" s="58"/>
      <c r="G704" s="58"/>
      <c r="H704" s="58"/>
      <c r="I704" s="58"/>
      <c r="J704" s="58"/>
      <c r="K704" s="58"/>
      <c r="L704" s="58"/>
      <c r="M704" s="58"/>
    </row>
    <row r="705" spans="1:13" ht="15.75" customHeight="1" x14ac:dyDescent="0.2">
      <c r="A705" s="58"/>
      <c r="B705" s="58"/>
      <c r="C705" s="58"/>
      <c r="D705" s="58"/>
      <c r="E705" s="58"/>
      <c r="F705" s="58"/>
      <c r="G705" s="58"/>
      <c r="H705" s="58"/>
      <c r="I705" s="58"/>
      <c r="J705" s="58"/>
      <c r="K705" s="58"/>
      <c r="L705" s="58"/>
      <c r="M705" s="58"/>
    </row>
    <row r="706" spans="1:13" ht="15.75" customHeight="1" x14ac:dyDescent="0.2">
      <c r="A706" s="58"/>
      <c r="B706" s="58"/>
      <c r="C706" s="58"/>
      <c r="D706" s="58"/>
      <c r="E706" s="58"/>
      <c r="F706" s="58"/>
      <c r="G706" s="58"/>
      <c r="H706" s="58"/>
      <c r="I706" s="58"/>
      <c r="J706" s="58"/>
      <c r="K706" s="58"/>
      <c r="L706" s="58"/>
      <c r="M706" s="58"/>
    </row>
    <row r="707" spans="1:13" ht="15.75" customHeight="1" x14ac:dyDescent="0.2">
      <c r="A707" s="58"/>
      <c r="B707" s="58"/>
      <c r="C707" s="58"/>
      <c r="D707" s="58"/>
      <c r="E707" s="58"/>
      <c r="F707" s="58"/>
      <c r="G707" s="58"/>
      <c r="H707" s="58"/>
      <c r="I707" s="58"/>
      <c r="J707" s="58"/>
      <c r="K707" s="58"/>
      <c r="L707" s="58"/>
      <c r="M707" s="58"/>
    </row>
    <row r="708" spans="1:13" ht="15.75" customHeight="1" x14ac:dyDescent="0.2">
      <c r="A708" s="58"/>
      <c r="B708" s="58"/>
      <c r="C708" s="58"/>
      <c r="D708" s="58"/>
      <c r="E708" s="58"/>
      <c r="F708" s="58"/>
      <c r="G708" s="58"/>
      <c r="H708" s="58"/>
      <c r="I708" s="58"/>
      <c r="J708" s="58"/>
      <c r="K708" s="58"/>
      <c r="L708" s="58"/>
      <c r="M708" s="58"/>
    </row>
    <row r="709" spans="1:13" ht="15.75" customHeight="1" x14ac:dyDescent="0.2">
      <c r="A709" s="58"/>
      <c r="B709" s="58"/>
      <c r="C709" s="58"/>
      <c r="D709" s="58"/>
      <c r="E709" s="58"/>
      <c r="F709" s="58"/>
      <c r="G709" s="58"/>
      <c r="H709" s="58"/>
      <c r="I709" s="58"/>
      <c r="J709" s="58"/>
      <c r="K709" s="58"/>
      <c r="L709" s="58"/>
      <c r="M709" s="58"/>
    </row>
    <row r="710" spans="1:13" ht="15.75" customHeight="1" x14ac:dyDescent="0.2">
      <c r="A710" s="58"/>
      <c r="B710" s="58"/>
      <c r="C710" s="58"/>
      <c r="D710" s="58"/>
      <c r="E710" s="58"/>
      <c r="F710" s="58"/>
      <c r="G710" s="58"/>
      <c r="H710" s="58"/>
      <c r="I710" s="58"/>
      <c r="J710" s="58"/>
      <c r="K710" s="58"/>
      <c r="L710" s="58"/>
      <c r="M710" s="58"/>
    </row>
    <row r="711" spans="1:13" ht="15.75" customHeight="1" x14ac:dyDescent="0.2">
      <c r="A711" s="58"/>
      <c r="B711" s="58"/>
      <c r="C711" s="58"/>
      <c r="D711" s="58"/>
      <c r="E711" s="58"/>
      <c r="F711" s="58"/>
      <c r="G711" s="58"/>
      <c r="H711" s="58"/>
      <c r="I711" s="58"/>
      <c r="J711" s="58"/>
      <c r="K711" s="58"/>
      <c r="L711" s="58"/>
      <c r="M711" s="58"/>
    </row>
    <row r="712" spans="1:13" ht="15.75" customHeight="1" x14ac:dyDescent="0.2">
      <c r="A712" s="58"/>
      <c r="B712" s="58"/>
      <c r="C712" s="58"/>
      <c r="D712" s="58"/>
      <c r="E712" s="58"/>
      <c r="F712" s="58"/>
      <c r="G712" s="58"/>
      <c r="H712" s="58"/>
      <c r="I712" s="58"/>
      <c r="J712" s="58"/>
      <c r="K712" s="58"/>
      <c r="L712" s="58"/>
      <c r="M712" s="58"/>
    </row>
    <row r="713" spans="1:13" ht="15.75" customHeight="1" x14ac:dyDescent="0.2">
      <c r="A713" s="58"/>
      <c r="B713" s="58"/>
      <c r="C713" s="58"/>
      <c r="D713" s="58"/>
      <c r="E713" s="58"/>
      <c r="F713" s="58"/>
      <c r="G713" s="58"/>
      <c r="H713" s="58"/>
      <c r="I713" s="58"/>
      <c r="J713" s="58"/>
      <c r="K713" s="58"/>
      <c r="L713" s="58"/>
      <c r="M713" s="58"/>
    </row>
    <row r="714" spans="1:13" ht="15.75" customHeight="1" x14ac:dyDescent="0.2">
      <c r="A714" s="58"/>
      <c r="B714" s="58"/>
      <c r="C714" s="58"/>
      <c r="D714" s="58"/>
      <c r="E714" s="58"/>
      <c r="F714" s="58"/>
      <c r="G714" s="58"/>
      <c r="H714" s="58"/>
      <c r="I714" s="58"/>
      <c r="J714" s="58"/>
      <c r="K714" s="58"/>
      <c r="L714" s="58"/>
      <c r="M714" s="58"/>
    </row>
    <row r="715" spans="1:13" ht="15.75" customHeight="1" x14ac:dyDescent="0.2">
      <c r="A715" s="58"/>
      <c r="B715" s="58"/>
      <c r="C715" s="58"/>
      <c r="D715" s="58"/>
      <c r="E715" s="58"/>
      <c r="F715" s="58"/>
      <c r="G715" s="58"/>
      <c r="H715" s="58"/>
      <c r="I715" s="58"/>
      <c r="J715" s="58"/>
      <c r="K715" s="58"/>
      <c r="L715" s="58"/>
      <c r="M715" s="58"/>
    </row>
    <row r="716" spans="1:13" ht="15.75" customHeight="1" x14ac:dyDescent="0.2">
      <c r="A716" s="58"/>
      <c r="B716" s="58"/>
      <c r="C716" s="58"/>
      <c r="D716" s="58"/>
      <c r="E716" s="58"/>
      <c r="F716" s="58"/>
      <c r="G716" s="58"/>
      <c r="H716" s="58"/>
      <c r="I716" s="58"/>
      <c r="J716" s="58"/>
      <c r="K716" s="58"/>
      <c r="L716" s="58"/>
      <c r="M716" s="58"/>
    </row>
    <row r="717" spans="1:13" ht="15.75" customHeight="1" x14ac:dyDescent="0.2">
      <c r="A717" s="58"/>
      <c r="B717" s="58"/>
      <c r="C717" s="58"/>
      <c r="D717" s="58"/>
      <c r="E717" s="58"/>
      <c r="F717" s="58"/>
      <c r="G717" s="58"/>
      <c r="H717" s="58"/>
      <c r="I717" s="58"/>
      <c r="J717" s="58"/>
      <c r="K717" s="58"/>
      <c r="L717" s="58"/>
      <c r="M717" s="58"/>
    </row>
    <row r="718" spans="1:13" ht="15.75" customHeight="1" x14ac:dyDescent="0.2">
      <c r="A718" s="58"/>
      <c r="B718" s="58"/>
      <c r="C718" s="58"/>
      <c r="D718" s="58"/>
      <c r="E718" s="58"/>
      <c r="F718" s="58"/>
      <c r="G718" s="58"/>
      <c r="H718" s="58"/>
      <c r="I718" s="58"/>
      <c r="J718" s="58"/>
      <c r="K718" s="58"/>
      <c r="L718" s="58"/>
      <c r="M718" s="58"/>
    </row>
    <row r="719" spans="1:13" ht="15.75" customHeight="1" x14ac:dyDescent="0.2">
      <c r="A719" s="58"/>
      <c r="B719" s="58"/>
      <c r="C719" s="58"/>
      <c r="D719" s="58"/>
      <c r="E719" s="58"/>
      <c r="F719" s="58"/>
      <c r="G719" s="58"/>
      <c r="H719" s="58"/>
      <c r="I719" s="58"/>
      <c r="J719" s="58"/>
      <c r="K719" s="58"/>
      <c r="L719" s="58"/>
      <c r="M719" s="58"/>
    </row>
    <row r="720" spans="1:13" ht="15.75" customHeight="1" x14ac:dyDescent="0.2">
      <c r="A720" s="58"/>
      <c r="B720" s="58"/>
      <c r="C720" s="58"/>
      <c r="D720" s="58"/>
      <c r="E720" s="58"/>
      <c r="F720" s="58"/>
      <c r="G720" s="58"/>
      <c r="H720" s="58"/>
      <c r="I720" s="58"/>
      <c r="J720" s="58"/>
      <c r="K720" s="58"/>
      <c r="L720" s="58"/>
      <c r="M720" s="58"/>
    </row>
    <row r="721" spans="1:13" ht="15.75" customHeight="1" x14ac:dyDescent="0.2">
      <c r="A721" s="58"/>
      <c r="B721" s="58"/>
      <c r="C721" s="58"/>
      <c r="D721" s="58"/>
      <c r="E721" s="58"/>
      <c r="F721" s="58"/>
      <c r="G721" s="58"/>
      <c r="H721" s="58"/>
      <c r="I721" s="58"/>
      <c r="J721" s="58"/>
      <c r="K721" s="58"/>
      <c r="L721" s="58"/>
      <c r="M721" s="58"/>
    </row>
    <row r="722" spans="1:13" ht="15.75" customHeight="1" x14ac:dyDescent="0.2">
      <c r="A722" s="58"/>
      <c r="B722" s="58"/>
      <c r="C722" s="58"/>
      <c r="D722" s="58"/>
      <c r="E722" s="58"/>
      <c r="F722" s="58"/>
      <c r="G722" s="58"/>
      <c r="H722" s="58"/>
      <c r="I722" s="58"/>
      <c r="J722" s="58"/>
      <c r="K722" s="58"/>
      <c r="L722" s="58"/>
      <c r="M722" s="58"/>
    </row>
    <row r="723" spans="1:13" ht="15.75" customHeight="1" x14ac:dyDescent="0.2">
      <c r="A723" s="58"/>
      <c r="B723" s="58"/>
      <c r="C723" s="58"/>
      <c r="D723" s="58"/>
      <c r="E723" s="58"/>
      <c r="F723" s="58"/>
      <c r="G723" s="58"/>
      <c r="H723" s="58"/>
      <c r="I723" s="58"/>
      <c r="J723" s="58"/>
      <c r="K723" s="58"/>
      <c r="L723" s="58"/>
      <c r="M723" s="58"/>
    </row>
    <row r="724" spans="1:13" ht="15.75" customHeight="1" x14ac:dyDescent="0.2">
      <c r="A724" s="58"/>
      <c r="B724" s="58"/>
      <c r="C724" s="58"/>
      <c r="D724" s="58"/>
      <c r="E724" s="58"/>
      <c r="F724" s="58"/>
      <c r="G724" s="58"/>
      <c r="H724" s="58"/>
      <c r="I724" s="58"/>
      <c r="J724" s="58"/>
      <c r="K724" s="58"/>
      <c r="L724" s="58"/>
      <c r="M724" s="58"/>
    </row>
    <row r="725" spans="1:13" ht="15.75" customHeight="1" x14ac:dyDescent="0.2">
      <c r="A725" s="58"/>
      <c r="B725" s="58"/>
      <c r="C725" s="58"/>
      <c r="D725" s="58"/>
      <c r="E725" s="58"/>
      <c r="F725" s="58"/>
      <c r="G725" s="58"/>
      <c r="H725" s="58"/>
      <c r="I725" s="58"/>
      <c r="J725" s="58"/>
      <c r="K725" s="58"/>
      <c r="L725" s="58"/>
      <c r="M725" s="58"/>
    </row>
    <row r="726" spans="1:13" ht="15.75" customHeight="1" x14ac:dyDescent="0.2">
      <c r="A726" s="58"/>
      <c r="B726" s="58"/>
      <c r="C726" s="58"/>
      <c r="D726" s="58"/>
      <c r="E726" s="58"/>
      <c r="F726" s="58"/>
      <c r="G726" s="58"/>
      <c r="H726" s="58"/>
      <c r="I726" s="58"/>
      <c r="J726" s="58"/>
      <c r="K726" s="58"/>
      <c r="L726" s="58"/>
      <c r="M726" s="58"/>
    </row>
    <row r="727" spans="1:13" ht="15.75" customHeight="1" x14ac:dyDescent="0.2">
      <c r="A727" s="58"/>
      <c r="B727" s="58"/>
      <c r="C727" s="58"/>
      <c r="D727" s="58"/>
      <c r="E727" s="58"/>
      <c r="F727" s="58"/>
      <c r="G727" s="58"/>
      <c r="H727" s="58"/>
      <c r="I727" s="58"/>
      <c r="J727" s="58"/>
      <c r="K727" s="58"/>
      <c r="L727" s="58"/>
      <c r="M727" s="58"/>
    </row>
    <row r="728" spans="1:13" ht="15.75" customHeight="1" x14ac:dyDescent="0.2">
      <c r="A728" s="58"/>
      <c r="B728" s="58"/>
      <c r="C728" s="58"/>
      <c r="D728" s="58"/>
      <c r="E728" s="58"/>
      <c r="F728" s="58"/>
      <c r="G728" s="58"/>
      <c r="H728" s="58"/>
      <c r="I728" s="58"/>
      <c r="J728" s="58"/>
      <c r="K728" s="58"/>
      <c r="L728" s="58"/>
      <c r="M728" s="58"/>
    </row>
    <row r="729" spans="1:13" ht="15.75" customHeight="1" x14ac:dyDescent="0.2">
      <c r="A729" s="58"/>
      <c r="B729" s="58"/>
      <c r="C729" s="58"/>
      <c r="D729" s="58"/>
      <c r="E729" s="58"/>
      <c r="F729" s="58"/>
      <c r="G729" s="58"/>
      <c r="H729" s="58"/>
      <c r="I729" s="58"/>
      <c r="J729" s="58"/>
      <c r="K729" s="58"/>
      <c r="L729" s="58"/>
      <c r="M729" s="58"/>
    </row>
    <row r="730" spans="1:13" ht="15.75" customHeight="1" x14ac:dyDescent="0.2">
      <c r="A730" s="58"/>
      <c r="B730" s="58"/>
      <c r="C730" s="58"/>
      <c r="D730" s="58"/>
      <c r="E730" s="58"/>
      <c r="F730" s="58"/>
      <c r="G730" s="58"/>
      <c r="H730" s="58"/>
      <c r="I730" s="58"/>
      <c r="J730" s="58"/>
      <c r="K730" s="58"/>
      <c r="L730" s="58"/>
      <c r="M730" s="58"/>
    </row>
    <row r="731" spans="1:13" ht="15.75" customHeight="1" x14ac:dyDescent="0.2">
      <c r="A731" s="58"/>
      <c r="B731" s="58"/>
      <c r="C731" s="58"/>
      <c r="D731" s="58"/>
      <c r="E731" s="58"/>
      <c r="F731" s="58"/>
      <c r="G731" s="58"/>
      <c r="H731" s="58"/>
      <c r="I731" s="58"/>
      <c r="J731" s="58"/>
      <c r="K731" s="58"/>
      <c r="L731" s="58"/>
      <c r="M731" s="58"/>
    </row>
    <row r="732" spans="1:13" ht="15.75" customHeight="1" x14ac:dyDescent="0.2">
      <c r="A732" s="58"/>
      <c r="B732" s="58"/>
      <c r="C732" s="58"/>
      <c r="D732" s="58"/>
      <c r="E732" s="58"/>
      <c r="F732" s="58"/>
      <c r="G732" s="58"/>
      <c r="H732" s="58"/>
      <c r="I732" s="58"/>
      <c r="J732" s="58"/>
      <c r="K732" s="58"/>
      <c r="L732" s="58"/>
      <c r="M732" s="58"/>
    </row>
    <row r="733" spans="1:13" ht="15.75" customHeight="1" x14ac:dyDescent="0.2">
      <c r="A733" s="58"/>
      <c r="B733" s="58"/>
      <c r="C733" s="58"/>
      <c r="D733" s="58"/>
      <c r="E733" s="58"/>
      <c r="F733" s="58"/>
      <c r="G733" s="58"/>
      <c r="H733" s="58"/>
      <c r="I733" s="58"/>
      <c r="J733" s="58"/>
      <c r="K733" s="58"/>
      <c r="L733" s="58"/>
      <c r="M733" s="58"/>
    </row>
    <row r="734" spans="1:13" ht="15.75" customHeight="1" x14ac:dyDescent="0.2">
      <c r="A734" s="58"/>
      <c r="B734" s="58"/>
      <c r="C734" s="58"/>
      <c r="D734" s="58"/>
      <c r="E734" s="58"/>
      <c r="F734" s="58"/>
      <c r="G734" s="58"/>
      <c r="H734" s="58"/>
      <c r="I734" s="58"/>
      <c r="J734" s="58"/>
      <c r="K734" s="58"/>
      <c r="L734" s="58"/>
      <c r="M734" s="58"/>
    </row>
    <row r="735" spans="1:13" ht="15.75" customHeight="1" x14ac:dyDescent="0.2">
      <c r="A735" s="58"/>
      <c r="B735" s="58"/>
      <c r="C735" s="58"/>
      <c r="D735" s="58"/>
      <c r="E735" s="58"/>
      <c r="F735" s="58"/>
      <c r="G735" s="58"/>
      <c r="H735" s="58"/>
      <c r="I735" s="58"/>
      <c r="J735" s="58"/>
      <c r="K735" s="58"/>
      <c r="L735" s="58"/>
      <c r="M735" s="58"/>
    </row>
    <row r="736" spans="1:13" ht="15.75" customHeight="1" x14ac:dyDescent="0.2">
      <c r="A736" s="58"/>
      <c r="B736" s="58"/>
      <c r="C736" s="58"/>
      <c r="D736" s="58"/>
      <c r="E736" s="58"/>
      <c r="F736" s="58"/>
      <c r="G736" s="58"/>
      <c r="H736" s="58"/>
      <c r="I736" s="58"/>
      <c r="J736" s="58"/>
      <c r="K736" s="58"/>
      <c r="L736" s="58"/>
      <c r="M736" s="58"/>
    </row>
    <row r="737" spans="1:13" ht="15.75" customHeight="1" x14ac:dyDescent="0.2">
      <c r="A737" s="58"/>
      <c r="B737" s="58"/>
      <c r="C737" s="58"/>
      <c r="D737" s="58"/>
      <c r="E737" s="58"/>
      <c r="F737" s="58"/>
      <c r="G737" s="58"/>
      <c r="H737" s="58"/>
      <c r="I737" s="58"/>
      <c r="J737" s="58"/>
      <c r="K737" s="58"/>
      <c r="L737" s="58"/>
      <c r="M737" s="58"/>
    </row>
    <row r="738" spans="1:13" ht="15.75" customHeight="1" x14ac:dyDescent="0.2">
      <c r="A738" s="58"/>
      <c r="B738" s="58"/>
      <c r="C738" s="58"/>
      <c r="D738" s="58"/>
      <c r="E738" s="58"/>
      <c r="F738" s="58"/>
      <c r="G738" s="58"/>
      <c r="H738" s="58"/>
      <c r="I738" s="58"/>
      <c r="J738" s="58"/>
      <c r="K738" s="58"/>
      <c r="L738" s="58"/>
      <c r="M738" s="58"/>
    </row>
    <row r="739" spans="1:13" ht="15.75" customHeight="1" x14ac:dyDescent="0.2">
      <c r="A739" s="58"/>
      <c r="B739" s="58"/>
      <c r="C739" s="58"/>
      <c r="D739" s="58"/>
      <c r="E739" s="58"/>
      <c r="F739" s="58"/>
      <c r="G739" s="58"/>
      <c r="H739" s="58"/>
      <c r="I739" s="58"/>
      <c r="J739" s="58"/>
      <c r="K739" s="58"/>
      <c r="L739" s="58"/>
      <c r="M739" s="58"/>
    </row>
    <row r="740" spans="1:13" ht="15.75" customHeight="1" x14ac:dyDescent="0.2">
      <c r="A740" s="58"/>
      <c r="B740" s="58"/>
      <c r="C740" s="58"/>
      <c r="D740" s="58"/>
      <c r="E740" s="58"/>
      <c r="F740" s="58"/>
      <c r="G740" s="58"/>
      <c r="H740" s="58"/>
      <c r="I740" s="58"/>
      <c r="J740" s="58"/>
      <c r="K740" s="58"/>
      <c r="L740" s="58"/>
      <c r="M740" s="58"/>
    </row>
    <row r="741" spans="1:13" ht="15.75" customHeight="1" x14ac:dyDescent="0.2">
      <c r="A741" s="58"/>
      <c r="B741" s="58"/>
      <c r="C741" s="58"/>
      <c r="D741" s="58"/>
      <c r="E741" s="58"/>
      <c r="F741" s="58"/>
      <c r="G741" s="58"/>
      <c r="H741" s="58"/>
      <c r="I741" s="58"/>
      <c r="J741" s="58"/>
      <c r="K741" s="58"/>
      <c r="L741" s="58"/>
      <c r="M741" s="58"/>
    </row>
    <row r="742" spans="1:13" ht="15.75" customHeight="1" x14ac:dyDescent="0.2">
      <c r="A742" s="58"/>
      <c r="B742" s="58"/>
      <c r="C742" s="58"/>
      <c r="D742" s="58"/>
      <c r="E742" s="58"/>
      <c r="F742" s="58"/>
      <c r="G742" s="58"/>
      <c r="H742" s="58"/>
      <c r="I742" s="58"/>
      <c r="J742" s="58"/>
      <c r="K742" s="58"/>
      <c r="L742" s="58"/>
      <c r="M742" s="58"/>
    </row>
    <row r="743" spans="1:13" ht="15.75" customHeight="1" x14ac:dyDescent="0.2">
      <c r="A743" s="58"/>
      <c r="B743" s="58"/>
      <c r="C743" s="58"/>
      <c r="D743" s="58"/>
      <c r="E743" s="58"/>
      <c r="F743" s="58"/>
      <c r="G743" s="58"/>
      <c r="H743" s="58"/>
      <c r="I743" s="58"/>
      <c r="J743" s="58"/>
      <c r="K743" s="58"/>
      <c r="L743" s="58"/>
      <c r="M743" s="58"/>
    </row>
    <row r="744" spans="1:13" ht="15.75" customHeight="1" x14ac:dyDescent="0.2">
      <c r="A744" s="58"/>
      <c r="B744" s="58"/>
      <c r="C744" s="58"/>
      <c r="D744" s="58"/>
      <c r="E744" s="58"/>
      <c r="F744" s="58"/>
      <c r="G744" s="58"/>
      <c r="H744" s="58"/>
      <c r="I744" s="58"/>
      <c r="J744" s="58"/>
      <c r="K744" s="58"/>
      <c r="L744" s="58"/>
      <c r="M744" s="58"/>
    </row>
    <row r="745" spans="1:13" ht="15.75" customHeight="1" x14ac:dyDescent="0.2">
      <c r="A745" s="58"/>
      <c r="B745" s="58"/>
      <c r="C745" s="58"/>
      <c r="D745" s="58"/>
      <c r="E745" s="58"/>
      <c r="F745" s="58"/>
      <c r="G745" s="58"/>
      <c r="H745" s="58"/>
      <c r="I745" s="58"/>
      <c r="J745" s="58"/>
      <c r="K745" s="58"/>
      <c r="L745" s="58"/>
      <c r="M745" s="58"/>
    </row>
    <row r="746" spans="1:13" ht="15.75" customHeight="1" x14ac:dyDescent="0.2">
      <c r="A746" s="58"/>
      <c r="B746" s="58"/>
      <c r="C746" s="58"/>
      <c r="D746" s="58"/>
      <c r="E746" s="58"/>
      <c r="F746" s="58"/>
      <c r="G746" s="58"/>
      <c r="H746" s="58"/>
      <c r="I746" s="58"/>
      <c r="J746" s="58"/>
      <c r="K746" s="58"/>
      <c r="L746" s="58"/>
      <c r="M746" s="58"/>
    </row>
    <row r="747" spans="1:13" ht="15.75" customHeight="1" x14ac:dyDescent="0.2">
      <c r="A747" s="58"/>
      <c r="B747" s="58"/>
      <c r="C747" s="58"/>
      <c r="D747" s="58"/>
      <c r="E747" s="58"/>
      <c r="F747" s="58"/>
      <c r="G747" s="58"/>
      <c r="H747" s="58"/>
      <c r="I747" s="58"/>
      <c r="J747" s="58"/>
      <c r="K747" s="58"/>
      <c r="L747" s="58"/>
      <c r="M747" s="58"/>
    </row>
    <row r="748" spans="1:13" ht="15.75" customHeight="1" x14ac:dyDescent="0.2">
      <c r="A748" s="58"/>
      <c r="B748" s="58"/>
      <c r="C748" s="58"/>
      <c r="D748" s="58"/>
      <c r="E748" s="58"/>
      <c r="F748" s="58"/>
      <c r="G748" s="58"/>
      <c r="H748" s="58"/>
      <c r="I748" s="58"/>
      <c r="J748" s="58"/>
      <c r="K748" s="58"/>
      <c r="L748" s="58"/>
      <c r="M748" s="58"/>
    </row>
    <row r="749" spans="1:13" ht="15.75" customHeight="1" x14ac:dyDescent="0.2">
      <c r="A749" s="58"/>
      <c r="B749" s="58"/>
      <c r="C749" s="58"/>
      <c r="D749" s="58"/>
      <c r="E749" s="58"/>
      <c r="F749" s="58"/>
      <c r="G749" s="58"/>
      <c r="H749" s="58"/>
      <c r="I749" s="58"/>
      <c r="J749" s="58"/>
      <c r="K749" s="58"/>
      <c r="L749" s="58"/>
      <c r="M749" s="58"/>
    </row>
    <row r="750" spans="1:13" ht="15.75" customHeight="1" x14ac:dyDescent="0.2">
      <c r="A750" s="58"/>
      <c r="B750" s="58"/>
      <c r="C750" s="58"/>
      <c r="D750" s="58"/>
      <c r="E750" s="58"/>
      <c r="F750" s="58"/>
      <c r="G750" s="58"/>
      <c r="H750" s="58"/>
      <c r="I750" s="58"/>
      <c r="J750" s="58"/>
      <c r="K750" s="58"/>
      <c r="L750" s="58"/>
      <c r="M750" s="58"/>
    </row>
    <row r="751" spans="1:13" ht="15.75" customHeight="1" x14ac:dyDescent="0.2">
      <c r="A751" s="58"/>
      <c r="B751" s="58"/>
      <c r="C751" s="58"/>
      <c r="D751" s="58"/>
      <c r="E751" s="58"/>
      <c r="F751" s="58"/>
      <c r="G751" s="58"/>
      <c r="H751" s="58"/>
      <c r="I751" s="58"/>
      <c r="J751" s="58"/>
      <c r="K751" s="58"/>
      <c r="L751" s="58"/>
      <c r="M751" s="58"/>
    </row>
    <row r="752" spans="1:13" ht="15.75" customHeight="1" x14ac:dyDescent="0.2">
      <c r="A752" s="58"/>
      <c r="B752" s="58"/>
      <c r="C752" s="58"/>
      <c r="D752" s="58"/>
      <c r="E752" s="58"/>
      <c r="F752" s="58"/>
      <c r="G752" s="58"/>
      <c r="H752" s="58"/>
      <c r="I752" s="58"/>
      <c r="J752" s="58"/>
      <c r="K752" s="58"/>
      <c r="L752" s="58"/>
      <c r="M752" s="58"/>
    </row>
    <row r="753" spans="1:13" ht="15.75" customHeight="1" x14ac:dyDescent="0.2">
      <c r="A753" s="58"/>
      <c r="B753" s="58"/>
      <c r="C753" s="58"/>
      <c r="D753" s="58"/>
      <c r="E753" s="58"/>
      <c r="F753" s="58"/>
      <c r="G753" s="58"/>
      <c r="H753" s="58"/>
      <c r="I753" s="58"/>
      <c r="J753" s="58"/>
      <c r="K753" s="58"/>
      <c r="L753" s="58"/>
      <c r="M753" s="58"/>
    </row>
    <row r="754" spans="1:13" ht="15.75" customHeight="1" x14ac:dyDescent="0.2">
      <c r="A754" s="58"/>
      <c r="B754" s="58"/>
      <c r="C754" s="58"/>
      <c r="D754" s="58"/>
      <c r="E754" s="58"/>
      <c r="F754" s="58"/>
      <c r="G754" s="58"/>
      <c r="H754" s="58"/>
      <c r="I754" s="58"/>
      <c r="J754" s="58"/>
      <c r="K754" s="58"/>
      <c r="L754" s="58"/>
      <c r="M754" s="58"/>
    </row>
    <row r="755" spans="1:13" ht="15.75" customHeight="1" x14ac:dyDescent="0.2">
      <c r="A755" s="58"/>
      <c r="B755" s="58"/>
      <c r="C755" s="58"/>
      <c r="D755" s="58"/>
      <c r="E755" s="58"/>
      <c r="F755" s="58"/>
      <c r="G755" s="58"/>
      <c r="H755" s="58"/>
      <c r="I755" s="58"/>
      <c r="J755" s="58"/>
      <c r="K755" s="58"/>
      <c r="L755" s="58"/>
      <c r="M755" s="58"/>
    </row>
    <row r="756" spans="1:13" ht="15.75" customHeight="1" x14ac:dyDescent="0.2">
      <c r="A756" s="58"/>
      <c r="B756" s="58"/>
      <c r="C756" s="58"/>
      <c r="D756" s="58"/>
      <c r="E756" s="58"/>
      <c r="F756" s="58"/>
      <c r="G756" s="58"/>
      <c r="H756" s="58"/>
      <c r="I756" s="58"/>
      <c r="J756" s="58"/>
      <c r="K756" s="58"/>
      <c r="L756" s="58"/>
      <c r="M756" s="58"/>
    </row>
    <row r="757" spans="1:13" ht="15.75" customHeight="1" x14ac:dyDescent="0.2">
      <c r="A757" s="58"/>
      <c r="B757" s="58"/>
      <c r="C757" s="58"/>
      <c r="D757" s="58"/>
      <c r="E757" s="58"/>
      <c r="F757" s="58"/>
      <c r="G757" s="58"/>
      <c r="H757" s="58"/>
      <c r="I757" s="58"/>
      <c r="J757" s="58"/>
      <c r="K757" s="58"/>
      <c r="L757" s="58"/>
      <c r="M757" s="58"/>
    </row>
    <row r="758" spans="1:13" ht="15.75" customHeight="1" x14ac:dyDescent="0.2">
      <c r="A758" s="58"/>
      <c r="B758" s="58"/>
      <c r="C758" s="58"/>
      <c r="D758" s="58"/>
      <c r="E758" s="58"/>
      <c r="F758" s="58"/>
      <c r="G758" s="58"/>
      <c r="H758" s="58"/>
      <c r="I758" s="58"/>
      <c r="J758" s="58"/>
      <c r="K758" s="58"/>
      <c r="L758" s="58"/>
      <c r="M758" s="58"/>
    </row>
    <row r="759" spans="1:13" ht="15.75" customHeight="1" x14ac:dyDescent="0.2">
      <c r="A759" s="58"/>
      <c r="B759" s="58"/>
      <c r="C759" s="58"/>
      <c r="D759" s="58"/>
      <c r="E759" s="58"/>
      <c r="F759" s="58"/>
      <c r="G759" s="58"/>
      <c r="H759" s="58"/>
      <c r="I759" s="58"/>
      <c r="J759" s="58"/>
      <c r="K759" s="58"/>
      <c r="L759" s="58"/>
      <c r="M759" s="58"/>
    </row>
    <row r="760" spans="1:13" ht="15.75" customHeight="1" x14ac:dyDescent="0.2">
      <c r="A760" s="58"/>
      <c r="B760" s="58"/>
      <c r="C760" s="58"/>
      <c r="D760" s="58"/>
      <c r="E760" s="58"/>
      <c r="F760" s="58"/>
      <c r="G760" s="58"/>
      <c r="H760" s="58"/>
      <c r="I760" s="58"/>
      <c r="J760" s="58"/>
      <c r="K760" s="58"/>
      <c r="L760" s="58"/>
      <c r="M760" s="58"/>
    </row>
    <row r="761" spans="1:13" ht="15.75" customHeight="1" x14ac:dyDescent="0.2">
      <c r="A761" s="58"/>
      <c r="B761" s="58"/>
      <c r="C761" s="58"/>
      <c r="D761" s="58"/>
      <c r="E761" s="58"/>
      <c r="F761" s="58"/>
      <c r="G761" s="58"/>
      <c r="H761" s="58"/>
      <c r="I761" s="58"/>
      <c r="J761" s="58"/>
      <c r="K761" s="58"/>
      <c r="L761" s="58"/>
      <c r="M761" s="58"/>
    </row>
    <row r="762" spans="1:13" ht="15.75" customHeight="1" x14ac:dyDescent="0.2">
      <c r="A762" s="58"/>
      <c r="B762" s="58"/>
      <c r="C762" s="58"/>
      <c r="D762" s="58"/>
      <c r="E762" s="58"/>
      <c r="F762" s="58"/>
      <c r="G762" s="58"/>
      <c r="H762" s="58"/>
      <c r="I762" s="58"/>
      <c r="J762" s="58"/>
      <c r="K762" s="58"/>
      <c r="L762" s="58"/>
      <c r="M762" s="58"/>
    </row>
    <row r="763" spans="1:13" ht="15.75" customHeight="1" x14ac:dyDescent="0.2">
      <c r="A763" s="58"/>
      <c r="B763" s="58"/>
      <c r="C763" s="58"/>
      <c r="D763" s="58"/>
      <c r="E763" s="58"/>
      <c r="F763" s="58"/>
      <c r="G763" s="58"/>
      <c r="H763" s="58"/>
      <c r="I763" s="58"/>
      <c r="J763" s="58"/>
      <c r="K763" s="58"/>
      <c r="L763" s="58"/>
      <c r="M763" s="58"/>
    </row>
    <row r="764" spans="1:13" ht="15.75" customHeight="1" x14ac:dyDescent="0.2">
      <c r="A764" s="58"/>
      <c r="B764" s="58"/>
      <c r="C764" s="58"/>
      <c r="D764" s="58"/>
      <c r="E764" s="58"/>
      <c r="F764" s="58"/>
      <c r="G764" s="58"/>
      <c r="H764" s="58"/>
      <c r="I764" s="58"/>
      <c r="J764" s="58"/>
      <c r="K764" s="58"/>
      <c r="L764" s="58"/>
      <c r="M764" s="58"/>
    </row>
    <row r="765" spans="1:13" ht="15.75" customHeight="1" x14ac:dyDescent="0.2">
      <c r="A765" s="58"/>
      <c r="B765" s="58"/>
      <c r="C765" s="58"/>
      <c r="D765" s="58"/>
      <c r="E765" s="58"/>
      <c r="F765" s="58"/>
      <c r="G765" s="58"/>
      <c r="H765" s="58"/>
      <c r="I765" s="58"/>
      <c r="J765" s="58"/>
      <c r="K765" s="58"/>
      <c r="L765" s="58"/>
      <c r="M765" s="58"/>
    </row>
    <row r="766" spans="1:13" ht="15.75" customHeight="1" x14ac:dyDescent="0.2">
      <c r="A766" s="58"/>
      <c r="B766" s="58"/>
      <c r="C766" s="58"/>
      <c r="D766" s="58"/>
      <c r="E766" s="58"/>
      <c r="F766" s="58"/>
      <c r="G766" s="58"/>
      <c r="H766" s="58"/>
      <c r="I766" s="58"/>
      <c r="J766" s="58"/>
      <c r="K766" s="58"/>
      <c r="L766" s="58"/>
      <c r="M766" s="58"/>
    </row>
    <row r="767" spans="1:13" ht="15.75" customHeight="1" x14ac:dyDescent="0.2">
      <c r="A767" s="58"/>
      <c r="B767" s="58"/>
      <c r="C767" s="58"/>
      <c r="D767" s="58"/>
      <c r="E767" s="58"/>
      <c r="F767" s="58"/>
      <c r="G767" s="58"/>
      <c r="H767" s="58"/>
      <c r="I767" s="58"/>
      <c r="J767" s="58"/>
      <c r="K767" s="58"/>
      <c r="L767" s="58"/>
      <c r="M767" s="58"/>
    </row>
    <row r="768" spans="1:13" ht="15.75" customHeight="1" x14ac:dyDescent="0.2">
      <c r="A768" s="58"/>
      <c r="B768" s="58"/>
      <c r="C768" s="58"/>
      <c r="D768" s="58"/>
      <c r="E768" s="58"/>
      <c r="F768" s="58"/>
      <c r="G768" s="58"/>
      <c r="H768" s="58"/>
      <c r="I768" s="58"/>
      <c r="J768" s="58"/>
      <c r="K768" s="58"/>
      <c r="L768" s="58"/>
      <c r="M768" s="58"/>
    </row>
    <row r="769" spans="1:13" ht="15.75" customHeight="1" x14ac:dyDescent="0.2">
      <c r="A769" s="58"/>
      <c r="B769" s="58"/>
      <c r="C769" s="58"/>
      <c r="D769" s="58"/>
      <c r="E769" s="58"/>
      <c r="F769" s="58"/>
      <c r="G769" s="58"/>
      <c r="H769" s="58"/>
      <c r="I769" s="58"/>
      <c r="J769" s="58"/>
      <c r="K769" s="58"/>
      <c r="L769" s="58"/>
      <c r="M769" s="58"/>
    </row>
    <row r="770" spans="1:13" ht="15.75" customHeight="1" x14ac:dyDescent="0.2">
      <c r="A770" s="58"/>
      <c r="B770" s="58"/>
      <c r="C770" s="58"/>
      <c r="D770" s="58"/>
      <c r="E770" s="58"/>
      <c r="F770" s="58"/>
      <c r="G770" s="58"/>
      <c r="H770" s="58"/>
      <c r="I770" s="58"/>
      <c r="J770" s="58"/>
      <c r="K770" s="58"/>
      <c r="L770" s="58"/>
      <c r="M770" s="58"/>
    </row>
    <row r="771" spans="1:13" ht="15.75" customHeight="1" x14ac:dyDescent="0.2">
      <c r="A771" s="58"/>
      <c r="B771" s="58"/>
      <c r="C771" s="58"/>
      <c r="D771" s="58"/>
      <c r="E771" s="58"/>
      <c r="F771" s="58"/>
      <c r="G771" s="58"/>
      <c r="H771" s="58"/>
      <c r="I771" s="58"/>
      <c r="J771" s="58"/>
      <c r="K771" s="58"/>
      <c r="L771" s="58"/>
      <c r="M771" s="58"/>
    </row>
    <row r="772" spans="1:13" ht="15.75" customHeight="1" x14ac:dyDescent="0.2">
      <c r="A772" s="58"/>
      <c r="B772" s="58"/>
      <c r="C772" s="58"/>
      <c r="D772" s="58"/>
      <c r="E772" s="58"/>
      <c r="F772" s="58"/>
      <c r="G772" s="58"/>
      <c r="H772" s="58"/>
      <c r="I772" s="58"/>
      <c r="J772" s="58"/>
      <c r="K772" s="58"/>
      <c r="L772" s="58"/>
      <c r="M772" s="58"/>
    </row>
    <row r="773" spans="1:13" ht="15.75" customHeight="1" x14ac:dyDescent="0.2">
      <c r="A773" s="58"/>
      <c r="B773" s="58"/>
      <c r="C773" s="58"/>
      <c r="D773" s="58"/>
      <c r="E773" s="58"/>
      <c r="F773" s="58"/>
      <c r="G773" s="58"/>
      <c r="H773" s="58"/>
      <c r="I773" s="58"/>
      <c r="J773" s="58"/>
      <c r="K773" s="58"/>
      <c r="L773" s="58"/>
      <c r="M773" s="58"/>
    </row>
    <row r="774" spans="1:13" ht="15.75" customHeight="1" x14ac:dyDescent="0.2">
      <c r="A774" s="58"/>
      <c r="B774" s="58"/>
      <c r="C774" s="58"/>
      <c r="D774" s="58"/>
      <c r="E774" s="58"/>
      <c r="F774" s="58"/>
      <c r="G774" s="58"/>
      <c r="H774" s="58"/>
      <c r="I774" s="58"/>
      <c r="J774" s="58"/>
      <c r="K774" s="58"/>
      <c r="L774" s="58"/>
      <c r="M774" s="58"/>
    </row>
    <row r="775" spans="1:13" ht="15.75" customHeight="1" x14ac:dyDescent="0.2">
      <c r="A775" s="58"/>
      <c r="B775" s="58"/>
      <c r="C775" s="58"/>
      <c r="D775" s="58"/>
      <c r="E775" s="58"/>
      <c r="F775" s="58"/>
      <c r="G775" s="58"/>
      <c r="H775" s="58"/>
      <c r="I775" s="58"/>
      <c r="J775" s="58"/>
      <c r="K775" s="58"/>
      <c r="L775" s="58"/>
      <c r="M775" s="58"/>
    </row>
    <row r="776" spans="1:13" ht="15.75" customHeight="1" x14ac:dyDescent="0.2">
      <c r="A776" s="58"/>
      <c r="B776" s="58"/>
      <c r="C776" s="58"/>
      <c r="D776" s="58"/>
      <c r="E776" s="58"/>
      <c r="F776" s="58"/>
      <c r="G776" s="58"/>
      <c r="H776" s="58"/>
      <c r="I776" s="58"/>
      <c r="J776" s="58"/>
      <c r="K776" s="58"/>
      <c r="L776" s="58"/>
      <c r="M776" s="58"/>
    </row>
    <row r="777" spans="1:13" ht="15.75" customHeight="1" x14ac:dyDescent="0.2">
      <c r="A777" s="58"/>
      <c r="B777" s="58"/>
      <c r="C777" s="58"/>
      <c r="D777" s="58"/>
      <c r="E777" s="58"/>
      <c r="F777" s="58"/>
      <c r="G777" s="58"/>
      <c r="H777" s="58"/>
      <c r="I777" s="58"/>
      <c r="J777" s="58"/>
      <c r="K777" s="58"/>
      <c r="L777" s="58"/>
      <c r="M777" s="58"/>
    </row>
    <row r="778" spans="1:13" ht="15.75" customHeight="1" x14ac:dyDescent="0.2">
      <c r="A778" s="58"/>
      <c r="B778" s="58"/>
      <c r="C778" s="58"/>
      <c r="D778" s="58"/>
      <c r="E778" s="58"/>
      <c r="F778" s="58"/>
      <c r="G778" s="58"/>
      <c r="H778" s="58"/>
      <c r="I778" s="58"/>
      <c r="J778" s="58"/>
      <c r="K778" s="58"/>
      <c r="L778" s="58"/>
      <c r="M778" s="58"/>
    </row>
    <row r="779" spans="1:13" ht="15.75" customHeight="1" x14ac:dyDescent="0.2">
      <c r="A779" s="58"/>
      <c r="B779" s="58"/>
      <c r="C779" s="58"/>
      <c r="D779" s="58"/>
      <c r="E779" s="58"/>
      <c r="F779" s="58"/>
      <c r="G779" s="58"/>
      <c r="H779" s="58"/>
      <c r="I779" s="58"/>
      <c r="J779" s="58"/>
      <c r="K779" s="58"/>
      <c r="L779" s="58"/>
      <c r="M779" s="58"/>
    </row>
    <row r="780" spans="1:13" ht="15.75" customHeight="1" x14ac:dyDescent="0.2">
      <c r="A780" s="58"/>
      <c r="B780" s="58"/>
      <c r="C780" s="58"/>
      <c r="D780" s="58"/>
      <c r="E780" s="58"/>
      <c r="F780" s="58"/>
      <c r="G780" s="58"/>
      <c r="H780" s="58"/>
      <c r="I780" s="58"/>
      <c r="J780" s="58"/>
      <c r="K780" s="58"/>
      <c r="L780" s="58"/>
      <c r="M780" s="58"/>
    </row>
    <row r="781" spans="1:13" ht="15.75" customHeight="1" x14ac:dyDescent="0.2">
      <c r="A781" s="58"/>
      <c r="B781" s="58"/>
      <c r="C781" s="58"/>
      <c r="D781" s="58"/>
      <c r="E781" s="58"/>
      <c r="F781" s="58"/>
      <c r="G781" s="58"/>
      <c r="H781" s="58"/>
      <c r="I781" s="58"/>
      <c r="J781" s="58"/>
      <c r="K781" s="58"/>
      <c r="L781" s="58"/>
      <c r="M781" s="58"/>
    </row>
    <row r="782" spans="1:13" ht="15.75" customHeight="1" x14ac:dyDescent="0.2">
      <c r="A782" s="58"/>
      <c r="B782" s="58"/>
      <c r="C782" s="58"/>
      <c r="D782" s="58"/>
      <c r="E782" s="58"/>
      <c r="F782" s="58"/>
      <c r="G782" s="58"/>
      <c r="H782" s="58"/>
      <c r="I782" s="58"/>
      <c r="J782" s="58"/>
      <c r="K782" s="58"/>
      <c r="L782" s="58"/>
      <c r="M782" s="58"/>
    </row>
    <row r="783" spans="1:13" ht="15.75" customHeight="1" x14ac:dyDescent="0.2">
      <c r="A783" s="58"/>
      <c r="B783" s="58"/>
      <c r="C783" s="58"/>
      <c r="D783" s="58"/>
      <c r="E783" s="58"/>
      <c r="F783" s="58"/>
      <c r="G783" s="58"/>
      <c r="H783" s="58"/>
      <c r="I783" s="58"/>
      <c r="J783" s="58"/>
      <c r="K783" s="58"/>
      <c r="L783" s="58"/>
      <c r="M783" s="58"/>
    </row>
    <row r="784" spans="1:13" ht="15.75" customHeight="1" x14ac:dyDescent="0.2">
      <c r="A784" s="58"/>
      <c r="B784" s="58"/>
      <c r="C784" s="58"/>
      <c r="D784" s="58"/>
      <c r="E784" s="58"/>
      <c r="F784" s="58"/>
      <c r="G784" s="58"/>
      <c r="H784" s="58"/>
      <c r="I784" s="58"/>
      <c r="J784" s="58"/>
      <c r="K784" s="58"/>
      <c r="L784" s="58"/>
      <c r="M784" s="58"/>
    </row>
    <row r="785" spans="1:13" ht="15.75" customHeight="1" x14ac:dyDescent="0.2">
      <c r="A785" s="58"/>
      <c r="B785" s="58"/>
      <c r="C785" s="58"/>
      <c r="D785" s="58"/>
      <c r="E785" s="58"/>
      <c r="F785" s="58"/>
      <c r="G785" s="58"/>
      <c r="H785" s="58"/>
      <c r="I785" s="58"/>
      <c r="J785" s="58"/>
      <c r="K785" s="58"/>
      <c r="L785" s="58"/>
      <c r="M785" s="58"/>
    </row>
    <row r="786" spans="1:13" ht="15.75" customHeight="1" x14ac:dyDescent="0.2">
      <c r="A786" s="58"/>
      <c r="B786" s="58"/>
      <c r="C786" s="58"/>
      <c r="D786" s="58"/>
      <c r="E786" s="58"/>
      <c r="F786" s="58"/>
      <c r="G786" s="58"/>
      <c r="H786" s="58"/>
      <c r="I786" s="58"/>
      <c r="J786" s="58"/>
      <c r="K786" s="58"/>
      <c r="L786" s="58"/>
      <c r="M786" s="58"/>
    </row>
    <row r="787" spans="1:13" ht="15.75" customHeight="1" x14ac:dyDescent="0.2">
      <c r="A787" s="58"/>
      <c r="B787" s="58"/>
      <c r="C787" s="58"/>
      <c r="D787" s="58"/>
      <c r="E787" s="58"/>
      <c r="F787" s="58"/>
      <c r="G787" s="58"/>
      <c r="H787" s="58"/>
      <c r="I787" s="58"/>
      <c r="J787" s="58"/>
      <c r="K787" s="58"/>
      <c r="L787" s="58"/>
      <c r="M787" s="58"/>
    </row>
    <row r="788" spans="1:13" ht="15.75" customHeight="1" x14ac:dyDescent="0.2">
      <c r="A788" s="58"/>
      <c r="B788" s="58"/>
      <c r="C788" s="58"/>
      <c r="D788" s="58"/>
      <c r="E788" s="58"/>
      <c r="F788" s="58"/>
      <c r="G788" s="58"/>
      <c r="H788" s="58"/>
      <c r="I788" s="58"/>
      <c r="J788" s="58"/>
      <c r="K788" s="58"/>
      <c r="L788" s="58"/>
      <c r="M788" s="58"/>
    </row>
    <row r="789" spans="1:13" ht="15.75" customHeight="1" x14ac:dyDescent="0.2">
      <c r="A789" s="58"/>
      <c r="B789" s="58"/>
      <c r="C789" s="58"/>
      <c r="D789" s="58"/>
      <c r="E789" s="58"/>
      <c r="F789" s="58"/>
      <c r="G789" s="58"/>
      <c r="H789" s="58"/>
      <c r="I789" s="58"/>
      <c r="J789" s="58"/>
      <c r="K789" s="58"/>
      <c r="L789" s="58"/>
      <c r="M789" s="58"/>
    </row>
    <row r="790" spans="1:13" ht="15.75" customHeight="1" x14ac:dyDescent="0.2">
      <c r="A790" s="58"/>
      <c r="B790" s="58"/>
      <c r="C790" s="58"/>
      <c r="D790" s="58"/>
      <c r="E790" s="58"/>
      <c r="F790" s="58"/>
      <c r="G790" s="58"/>
      <c r="H790" s="58"/>
      <c r="I790" s="58"/>
      <c r="J790" s="58"/>
      <c r="K790" s="58"/>
      <c r="L790" s="58"/>
      <c r="M790" s="58"/>
    </row>
    <row r="791" spans="1:13" ht="15.75" customHeight="1" x14ac:dyDescent="0.2">
      <c r="A791" s="58"/>
      <c r="B791" s="58"/>
      <c r="C791" s="58"/>
      <c r="D791" s="58"/>
      <c r="E791" s="58"/>
      <c r="F791" s="58"/>
      <c r="G791" s="58"/>
      <c r="H791" s="58"/>
      <c r="I791" s="58"/>
      <c r="J791" s="58"/>
      <c r="K791" s="58"/>
      <c r="L791" s="58"/>
      <c r="M791" s="58"/>
    </row>
    <row r="792" spans="1:13" ht="15.75" customHeight="1" x14ac:dyDescent="0.2">
      <c r="A792" s="58"/>
      <c r="B792" s="58"/>
      <c r="C792" s="58"/>
      <c r="D792" s="58"/>
      <c r="E792" s="58"/>
      <c r="F792" s="58"/>
      <c r="G792" s="58"/>
      <c r="H792" s="58"/>
      <c r="I792" s="58"/>
      <c r="J792" s="58"/>
      <c r="K792" s="58"/>
      <c r="L792" s="58"/>
      <c r="M792" s="58"/>
    </row>
    <row r="793" spans="1:13" ht="15.75" customHeight="1" x14ac:dyDescent="0.2">
      <c r="A793" s="58"/>
      <c r="B793" s="58"/>
      <c r="C793" s="58"/>
      <c r="D793" s="58"/>
      <c r="E793" s="58"/>
      <c r="F793" s="58"/>
      <c r="G793" s="58"/>
      <c r="H793" s="58"/>
      <c r="I793" s="58"/>
      <c r="J793" s="58"/>
      <c r="K793" s="58"/>
      <c r="L793" s="58"/>
      <c r="M793" s="58"/>
    </row>
    <row r="794" spans="1:13" ht="15.75" customHeight="1" x14ac:dyDescent="0.2">
      <c r="A794" s="58"/>
      <c r="B794" s="58"/>
      <c r="C794" s="58"/>
      <c r="D794" s="58"/>
      <c r="E794" s="58"/>
      <c r="F794" s="58"/>
      <c r="G794" s="58"/>
      <c r="H794" s="58"/>
      <c r="I794" s="58"/>
      <c r="J794" s="58"/>
      <c r="K794" s="58"/>
      <c r="L794" s="58"/>
      <c r="M794" s="58"/>
    </row>
    <row r="795" spans="1:13" ht="15.75" customHeight="1" x14ac:dyDescent="0.2">
      <c r="A795" s="58"/>
      <c r="B795" s="58"/>
      <c r="C795" s="58"/>
      <c r="D795" s="58"/>
      <c r="E795" s="58"/>
      <c r="F795" s="58"/>
      <c r="G795" s="58"/>
      <c r="H795" s="58"/>
      <c r="I795" s="58"/>
      <c r="J795" s="58"/>
      <c r="K795" s="58"/>
      <c r="L795" s="58"/>
      <c r="M795" s="58"/>
    </row>
    <row r="796" spans="1:13" ht="15.75" customHeight="1" x14ac:dyDescent="0.2">
      <c r="A796" s="58"/>
      <c r="B796" s="58"/>
      <c r="C796" s="58"/>
      <c r="D796" s="58"/>
      <c r="E796" s="58"/>
      <c r="F796" s="58"/>
      <c r="G796" s="58"/>
      <c r="H796" s="58"/>
      <c r="I796" s="58"/>
      <c r="J796" s="58"/>
      <c r="K796" s="58"/>
      <c r="L796" s="58"/>
      <c r="M796" s="58"/>
    </row>
    <row r="797" spans="1:13" ht="15.75" customHeight="1" x14ac:dyDescent="0.2">
      <c r="A797" s="58"/>
      <c r="B797" s="58"/>
      <c r="C797" s="58"/>
      <c r="D797" s="58"/>
      <c r="E797" s="58"/>
      <c r="F797" s="58"/>
      <c r="G797" s="58"/>
      <c r="H797" s="58"/>
      <c r="I797" s="58"/>
      <c r="J797" s="58"/>
      <c r="K797" s="58"/>
      <c r="L797" s="58"/>
      <c r="M797" s="58"/>
    </row>
    <row r="798" spans="1:13" ht="15.75" customHeight="1" x14ac:dyDescent="0.2">
      <c r="A798" s="58"/>
      <c r="B798" s="58"/>
      <c r="C798" s="58"/>
      <c r="D798" s="58"/>
      <c r="E798" s="58"/>
      <c r="F798" s="58"/>
      <c r="G798" s="58"/>
      <c r="H798" s="58"/>
      <c r="I798" s="58"/>
      <c r="J798" s="58"/>
      <c r="K798" s="58"/>
      <c r="L798" s="58"/>
      <c r="M798" s="58"/>
    </row>
    <row r="799" spans="1:13" ht="15.75" customHeight="1" x14ac:dyDescent="0.2">
      <c r="A799" s="58"/>
      <c r="B799" s="58"/>
      <c r="C799" s="58"/>
      <c r="D799" s="58"/>
      <c r="E799" s="58"/>
      <c r="F799" s="58"/>
      <c r="G799" s="58"/>
      <c r="H799" s="58"/>
      <c r="I799" s="58"/>
      <c r="J799" s="58"/>
      <c r="K799" s="58"/>
      <c r="L799" s="58"/>
      <c r="M799" s="58"/>
    </row>
    <row r="800" spans="1:13" ht="15.75" customHeight="1" x14ac:dyDescent="0.2">
      <c r="A800" s="58"/>
      <c r="B800" s="58"/>
      <c r="C800" s="58"/>
      <c r="D800" s="58"/>
      <c r="E800" s="58"/>
      <c r="F800" s="58"/>
      <c r="G800" s="58"/>
      <c r="H800" s="58"/>
      <c r="I800" s="58"/>
      <c r="J800" s="58"/>
      <c r="K800" s="58"/>
      <c r="L800" s="58"/>
      <c r="M800" s="58"/>
    </row>
    <row r="801" spans="1:13" ht="15.75" customHeight="1" x14ac:dyDescent="0.2">
      <c r="A801" s="58"/>
      <c r="B801" s="58"/>
      <c r="C801" s="58"/>
      <c r="D801" s="58"/>
      <c r="E801" s="58"/>
      <c r="F801" s="58"/>
      <c r="G801" s="58"/>
      <c r="H801" s="58"/>
      <c r="I801" s="58"/>
      <c r="J801" s="58"/>
      <c r="K801" s="58"/>
      <c r="L801" s="58"/>
      <c r="M801" s="58"/>
    </row>
    <row r="802" spans="1:13" ht="15.75" customHeight="1" x14ac:dyDescent="0.2">
      <c r="A802" s="58"/>
      <c r="B802" s="58"/>
      <c r="C802" s="58"/>
      <c r="D802" s="58"/>
      <c r="E802" s="58"/>
      <c r="F802" s="58"/>
      <c r="G802" s="58"/>
      <c r="H802" s="58"/>
      <c r="I802" s="58"/>
      <c r="J802" s="58"/>
      <c r="K802" s="58"/>
      <c r="L802" s="58"/>
      <c r="M802" s="58"/>
    </row>
    <row r="803" spans="1:13" ht="15.75" customHeight="1" x14ac:dyDescent="0.2">
      <c r="A803" s="58"/>
      <c r="B803" s="58"/>
      <c r="C803" s="58"/>
      <c r="D803" s="58"/>
      <c r="E803" s="58"/>
      <c r="F803" s="58"/>
      <c r="G803" s="58"/>
      <c r="H803" s="58"/>
      <c r="I803" s="58"/>
      <c r="J803" s="58"/>
      <c r="K803" s="58"/>
      <c r="L803" s="58"/>
      <c r="M803" s="58"/>
    </row>
    <row r="804" spans="1:13" ht="15.75" customHeight="1" x14ac:dyDescent="0.2">
      <c r="A804" s="58"/>
      <c r="B804" s="58"/>
      <c r="C804" s="58"/>
      <c r="D804" s="58"/>
      <c r="E804" s="58"/>
      <c r="F804" s="58"/>
      <c r="G804" s="58"/>
      <c r="H804" s="58"/>
      <c r="I804" s="58"/>
      <c r="J804" s="58"/>
      <c r="K804" s="58"/>
      <c r="L804" s="58"/>
      <c r="M804" s="58"/>
    </row>
    <row r="805" spans="1:13" ht="15.75" customHeight="1" x14ac:dyDescent="0.2">
      <c r="A805" s="58"/>
      <c r="B805" s="58"/>
      <c r="C805" s="58"/>
      <c r="D805" s="58"/>
      <c r="E805" s="58"/>
      <c r="F805" s="58"/>
      <c r="G805" s="58"/>
      <c r="H805" s="58"/>
      <c r="I805" s="58"/>
      <c r="J805" s="58"/>
      <c r="K805" s="58"/>
      <c r="L805" s="58"/>
      <c r="M805" s="58"/>
    </row>
    <row r="806" spans="1:13" ht="15.75" customHeight="1" x14ac:dyDescent="0.2">
      <c r="A806" s="58"/>
      <c r="B806" s="58"/>
      <c r="C806" s="58"/>
      <c r="D806" s="58"/>
      <c r="E806" s="58"/>
      <c r="F806" s="58"/>
      <c r="G806" s="58"/>
      <c r="H806" s="58"/>
      <c r="I806" s="58"/>
      <c r="J806" s="58"/>
      <c r="K806" s="58"/>
      <c r="L806" s="58"/>
      <c r="M806" s="58"/>
    </row>
    <row r="807" spans="1:13" ht="15.75" customHeight="1" x14ac:dyDescent="0.2">
      <c r="A807" s="58"/>
      <c r="B807" s="58"/>
      <c r="C807" s="58"/>
      <c r="D807" s="58"/>
      <c r="E807" s="58"/>
      <c r="F807" s="58"/>
      <c r="G807" s="58"/>
      <c r="H807" s="58"/>
      <c r="I807" s="58"/>
      <c r="J807" s="58"/>
      <c r="K807" s="58"/>
      <c r="L807" s="58"/>
      <c r="M807" s="58"/>
    </row>
    <row r="808" spans="1:13" ht="15.75" customHeight="1" x14ac:dyDescent="0.2">
      <c r="A808" s="58"/>
      <c r="B808" s="58"/>
      <c r="C808" s="58"/>
      <c r="D808" s="58"/>
      <c r="E808" s="58"/>
      <c r="F808" s="58"/>
      <c r="G808" s="58"/>
      <c r="H808" s="58"/>
      <c r="I808" s="58"/>
      <c r="J808" s="58"/>
      <c r="K808" s="58"/>
      <c r="L808" s="58"/>
      <c r="M808" s="58"/>
    </row>
    <row r="809" spans="1:13" ht="15.75" customHeight="1" x14ac:dyDescent="0.2">
      <c r="A809" s="58"/>
      <c r="B809" s="58"/>
      <c r="C809" s="58"/>
      <c r="D809" s="58"/>
      <c r="E809" s="58"/>
      <c r="F809" s="58"/>
      <c r="G809" s="58"/>
      <c r="H809" s="58"/>
      <c r="I809" s="58"/>
      <c r="J809" s="58"/>
      <c r="K809" s="58"/>
      <c r="L809" s="58"/>
      <c r="M809" s="58"/>
    </row>
    <row r="810" spans="1:13" ht="15.75" customHeight="1" x14ac:dyDescent="0.2">
      <c r="A810" s="58"/>
      <c r="B810" s="58"/>
      <c r="C810" s="58"/>
      <c r="D810" s="58"/>
      <c r="E810" s="58"/>
      <c r="F810" s="58"/>
      <c r="G810" s="58"/>
      <c r="H810" s="58"/>
      <c r="I810" s="58"/>
      <c r="J810" s="58"/>
      <c r="K810" s="58"/>
      <c r="L810" s="58"/>
      <c r="M810" s="58"/>
    </row>
    <row r="811" spans="1:13" ht="15.75" customHeight="1" x14ac:dyDescent="0.2">
      <c r="A811" s="58"/>
      <c r="B811" s="58"/>
      <c r="C811" s="58"/>
      <c r="D811" s="58"/>
      <c r="E811" s="58"/>
      <c r="F811" s="58"/>
      <c r="G811" s="58"/>
      <c r="H811" s="58"/>
      <c r="I811" s="58"/>
      <c r="J811" s="58"/>
      <c r="K811" s="58"/>
      <c r="L811" s="58"/>
      <c r="M811" s="58"/>
    </row>
    <row r="812" spans="1:13" ht="15.75" customHeight="1" x14ac:dyDescent="0.2">
      <c r="A812" s="58"/>
      <c r="B812" s="58"/>
      <c r="C812" s="58"/>
      <c r="D812" s="58"/>
      <c r="E812" s="58"/>
      <c r="F812" s="58"/>
      <c r="G812" s="58"/>
      <c r="H812" s="58"/>
      <c r="I812" s="58"/>
      <c r="J812" s="58"/>
      <c r="K812" s="58"/>
      <c r="L812" s="58"/>
      <c r="M812" s="58"/>
    </row>
    <row r="813" spans="1:13" ht="15.75" customHeight="1" x14ac:dyDescent="0.2">
      <c r="A813" s="58"/>
      <c r="B813" s="58"/>
      <c r="C813" s="58"/>
      <c r="D813" s="58"/>
      <c r="E813" s="58"/>
      <c r="F813" s="58"/>
      <c r="G813" s="58"/>
      <c r="H813" s="58"/>
      <c r="I813" s="58"/>
      <c r="J813" s="58"/>
      <c r="K813" s="58"/>
      <c r="L813" s="58"/>
      <c r="M813" s="58"/>
    </row>
    <row r="814" spans="1:13" ht="15.75" customHeight="1" x14ac:dyDescent="0.2">
      <c r="A814" s="58"/>
      <c r="B814" s="58"/>
      <c r="C814" s="58"/>
      <c r="D814" s="58"/>
      <c r="E814" s="58"/>
      <c r="F814" s="58"/>
      <c r="G814" s="58"/>
      <c r="H814" s="58"/>
      <c r="I814" s="58"/>
      <c r="J814" s="58"/>
      <c r="K814" s="58"/>
      <c r="L814" s="58"/>
      <c r="M814" s="58"/>
    </row>
    <row r="815" spans="1:13" ht="15.75" customHeight="1" x14ac:dyDescent="0.2">
      <c r="A815" s="58"/>
      <c r="B815" s="58"/>
      <c r="C815" s="58"/>
      <c r="D815" s="58"/>
      <c r="E815" s="58"/>
      <c r="F815" s="58"/>
      <c r="G815" s="58"/>
      <c r="H815" s="58"/>
      <c r="I815" s="58"/>
      <c r="J815" s="58"/>
      <c r="K815" s="58"/>
      <c r="L815" s="58"/>
      <c r="M815" s="58"/>
    </row>
    <row r="816" spans="1:13" ht="15.75" customHeight="1" x14ac:dyDescent="0.2">
      <c r="A816" s="58"/>
      <c r="B816" s="58"/>
      <c r="C816" s="58"/>
      <c r="D816" s="58"/>
      <c r="E816" s="58"/>
      <c r="F816" s="58"/>
      <c r="G816" s="58"/>
      <c r="H816" s="58"/>
      <c r="I816" s="58"/>
      <c r="J816" s="58"/>
      <c r="K816" s="58"/>
      <c r="L816" s="58"/>
      <c r="M816" s="58"/>
    </row>
    <row r="817" spans="1:13" ht="15.75" customHeight="1" x14ac:dyDescent="0.2">
      <c r="A817" s="58"/>
      <c r="B817" s="58"/>
      <c r="C817" s="58"/>
      <c r="D817" s="58"/>
      <c r="E817" s="58"/>
      <c r="F817" s="58"/>
      <c r="G817" s="58"/>
      <c r="H817" s="58"/>
      <c r="I817" s="58"/>
      <c r="J817" s="58"/>
      <c r="K817" s="58"/>
      <c r="L817" s="58"/>
      <c r="M817" s="58"/>
    </row>
    <row r="818" spans="1:13" ht="15.75" customHeight="1" x14ac:dyDescent="0.2">
      <c r="A818" s="58"/>
      <c r="B818" s="58"/>
      <c r="C818" s="58"/>
      <c r="D818" s="58"/>
      <c r="E818" s="58"/>
      <c r="F818" s="58"/>
      <c r="G818" s="58"/>
      <c r="H818" s="58"/>
      <c r="I818" s="58"/>
      <c r="J818" s="58"/>
      <c r="K818" s="58"/>
      <c r="L818" s="58"/>
      <c r="M818" s="58"/>
    </row>
    <row r="819" spans="1:13" ht="15.75" customHeight="1" x14ac:dyDescent="0.2">
      <c r="A819" s="58"/>
      <c r="B819" s="58"/>
      <c r="C819" s="58"/>
      <c r="D819" s="58"/>
      <c r="E819" s="58"/>
      <c r="F819" s="58"/>
      <c r="G819" s="58"/>
      <c r="H819" s="58"/>
      <c r="I819" s="58"/>
      <c r="J819" s="58"/>
      <c r="K819" s="58"/>
      <c r="L819" s="58"/>
      <c r="M819" s="58"/>
    </row>
    <row r="820" spans="1:13" ht="15.75" customHeight="1" x14ac:dyDescent="0.2">
      <c r="A820" s="58"/>
      <c r="B820" s="58"/>
      <c r="C820" s="58"/>
      <c r="D820" s="58"/>
      <c r="E820" s="58"/>
      <c r="F820" s="58"/>
      <c r="G820" s="58"/>
      <c r="H820" s="58"/>
      <c r="I820" s="58"/>
      <c r="J820" s="58"/>
      <c r="K820" s="58"/>
      <c r="L820" s="58"/>
      <c r="M820" s="58"/>
    </row>
    <row r="821" spans="1:13" ht="15.75" customHeight="1" x14ac:dyDescent="0.2">
      <c r="A821" s="58"/>
      <c r="B821" s="58"/>
      <c r="C821" s="58"/>
      <c r="D821" s="58"/>
      <c r="E821" s="58"/>
      <c r="F821" s="58"/>
      <c r="G821" s="58"/>
      <c r="H821" s="58"/>
      <c r="I821" s="58"/>
      <c r="J821" s="58"/>
      <c r="K821" s="58"/>
      <c r="L821" s="58"/>
      <c r="M821" s="58"/>
    </row>
    <row r="822" spans="1:13" ht="15.75" customHeight="1" x14ac:dyDescent="0.2">
      <c r="A822" s="58"/>
      <c r="B822" s="58"/>
      <c r="C822" s="58"/>
      <c r="D822" s="58"/>
      <c r="E822" s="58"/>
      <c r="F822" s="58"/>
      <c r="G822" s="58"/>
      <c r="H822" s="58"/>
      <c r="I822" s="58"/>
      <c r="J822" s="58"/>
      <c r="K822" s="58"/>
      <c r="L822" s="58"/>
      <c r="M822" s="58"/>
    </row>
    <row r="823" spans="1:13" ht="15.75" customHeight="1" x14ac:dyDescent="0.2">
      <c r="A823" s="58"/>
      <c r="B823" s="58"/>
      <c r="C823" s="58"/>
      <c r="D823" s="58"/>
      <c r="E823" s="58"/>
      <c r="F823" s="58"/>
      <c r="G823" s="58"/>
      <c r="H823" s="58"/>
      <c r="I823" s="58"/>
      <c r="J823" s="58"/>
      <c r="K823" s="58"/>
      <c r="L823" s="58"/>
      <c r="M823" s="58"/>
    </row>
    <row r="824" spans="1:13" ht="15.75" customHeight="1" x14ac:dyDescent="0.2">
      <c r="A824" s="58"/>
      <c r="B824" s="58"/>
      <c r="C824" s="58"/>
      <c r="D824" s="58"/>
      <c r="E824" s="58"/>
      <c r="F824" s="58"/>
      <c r="G824" s="58"/>
      <c r="H824" s="58"/>
      <c r="I824" s="58"/>
      <c r="J824" s="58"/>
      <c r="K824" s="58"/>
      <c r="L824" s="58"/>
      <c r="M824" s="58"/>
    </row>
    <row r="825" spans="1:13" ht="15.75" customHeight="1" x14ac:dyDescent="0.2">
      <c r="A825" s="58"/>
      <c r="B825" s="58"/>
      <c r="C825" s="58"/>
      <c r="D825" s="58"/>
      <c r="E825" s="58"/>
      <c r="F825" s="58"/>
      <c r="G825" s="58"/>
      <c r="H825" s="58"/>
      <c r="I825" s="58"/>
      <c r="J825" s="58"/>
      <c r="K825" s="58"/>
      <c r="L825" s="58"/>
      <c r="M825" s="58"/>
    </row>
    <row r="826" spans="1:13" ht="15.75" customHeight="1" x14ac:dyDescent="0.2">
      <c r="A826" s="58"/>
      <c r="B826" s="58"/>
      <c r="C826" s="58"/>
      <c r="D826" s="58"/>
      <c r="E826" s="58"/>
      <c r="F826" s="58"/>
      <c r="G826" s="58"/>
      <c r="H826" s="58"/>
      <c r="I826" s="58"/>
      <c r="J826" s="58"/>
      <c r="K826" s="58"/>
      <c r="L826" s="58"/>
      <c r="M826" s="58"/>
    </row>
    <row r="827" spans="1:13" ht="15.75" customHeight="1" x14ac:dyDescent="0.2">
      <c r="A827" s="58"/>
      <c r="B827" s="58"/>
      <c r="C827" s="58"/>
      <c r="D827" s="58"/>
      <c r="E827" s="58"/>
      <c r="F827" s="58"/>
      <c r="G827" s="58"/>
      <c r="H827" s="58"/>
      <c r="I827" s="58"/>
      <c r="J827" s="58"/>
      <c r="K827" s="58"/>
      <c r="L827" s="58"/>
      <c r="M827" s="58"/>
    </row>
    <row r="828" spans="1:13" ht="15.75" customHeight="1" x14ac:dyDescent="0.2">
      <c r="A828" s="58"/>
      <c r="B828" s="58"/>
      <c r="C828" s="58"/>
      <c r="D828" s="58"/>
      <c r="E828" s="58"/>
      <c r="F828" s="58"/>
      <c r="G828" s="58"/>
      <c r="H828" s="58"/>
      <c r="I828" s="58"/>
      <c r="J828" s="58"/>
      <c r="K828" s="58"/>
      <c r="L828" s="58"/>
      <c r="M828" s="58"/>
    </row>
    <row r="829" spans="1:13" ht="15.75" customHeight="1" x14ac:dyDescent="0.2">
      <c r="A829" s="58"/>
      <c r="B829" s="58"/>
      <c r="C829" s="58"/>
      <c r="D829" s="58"/>
      <c r="E829" s="58"/>
      <c r="F829" s="58"/>
      <c r="G829" s="58"/>
      <c r="H829" s="58"/>
      <c r="I829" s="58"/>
      <c r="J829" s="58"/>
      <c r="K829" s="58"/>
      <c r="L829" s="58"/>
      <c r="M829" s="58"/>
    </row>
    <row r="830" spans="1:13" ht="15.75" customHeight="1" x14ac:dyDescent="0.2">
      <c r="A830" s="58"/>
      <c r="B830" s="58"/>
      <c r="C830" s="58"/>
      <c r="D830" s="58"/>
      <c r="E830" s="58"/>
      <c r="F830" s="58"/>
      <c r="G830" s="58"/>
      <c r="H830" s="58"/>
      <c r="I830" s="58"/>
      <c r="J830" s="58"/>
      <c r="K830" s="58"/>
      <c r="L830" s="58"/>
      <c r="M830" s="58"/>
    </row>
    <row r="831" spans="1:13" ht="15.75" customHeight="1" x14ac:dyDescent="0.2">
      <c r="A831" s="58"/>
      <c r="B831" s="58"/>
      <c r="C831" s="58"/>
      <c r="D831" s="58"/>
      <c r="E831" s="58"/>
      <c r="F831" s="58"/>
      <c r="G831" s="58"/>
      <c r="H831" s="58"/>
      <c r="I831" s="58"/>
      <c r="J831" s="58"/>
      <c r="K831" s="58"/>
      <c r="L831" s="58"/>
      <c r="M831" s="58"/>
    </row>
    <row r="832" spans="1:13" ht="15.75" customHeight="1" x14ac:dyDescent="0.2">
      <c r="A832" s="58"/>
      <c r="B832" s="58"/>
      <c r="C832" s="58"/>
      <c r="D832" s="58"/>
      <c r="E832" s="58"/>
      <c r="F832" s="58"/>
      <c r="G832" s="58"/>
      <c r="H832" s="58"/>
      <c r="I832" s="58"/>
      <c r="J832" s="58"/>
      <c r="K832" s="58"/>
      <c r="L832" s="58"/>
      <c r="M832" s="58"/>
    </row>
    <row r="833" spans="1:13" ht="15.75" customHeight="1" x14ac:dyDescent="0.2">
      <c r="A833" s="58"/>
      <c r="B833" s="58"/>
      <c r="C833" s="58"/>
      <c r="D833" s="58"/>
      <c r="E833" s="58"/>
      <c r="F833" s="58"/>
      <c r="G833" s="58"/>
      <c r="H833" s="58"/>
      <c r="I833" s="58"/>
      <c r="J833" s="58"/>
      <c r="K833" s="58"/>
      <c r="L833" s="58"/>
      <c r="M833" s="58"/>
    </row>
    <row r="834" spans="1:13" ht="15.75" customHeight="1" x14ac:dyDescent="0.2">
      <c r="A834" s="58"/>
      <c r="B834" s="58"/>
      <c r="C834" s="58"/>
      <c r="D834" s="58"/>
      <c r="E834" s="58"/>
      <c r="F834" s="58"/>
      <c r="G834" s="58"/>
      <c r="H834" s="58"/>
      <c r="I834" s="58"/>
      <c r="J834" s="58"/>
      <c r="K834" s="58"/>
      <c r="L834" s="58"/>
      <c r="M834" s="58"/>
    </row>
    <row r="835" spans="1:13" ht="15.75" customHeight="1" x14ac:dyDescent="0.2">
      <c r="A835" s="58"/>
      <c r="B835" s="58"/>
      <c r="C835" s="58"/>
      <c r="D835" s="58"/>
      <c r="E835" s="58"/>
      <c r="F835" s="58"/>
      <c r="G835" s="58"/>
      <c r="H835" s="58"/>
      <c r="I835" s="58"/>
      <c r="J835" s="58"/>
      <c r="K835" s="58"/>
      <c r="L835" s="58"/>
      <c r="M835" s="58"/>
    </row>
    <row r="836" spans="1:13" ht="15.75" customHeight="1" x14ac:dyDescent="0.2">
      <c r="A836" s="58"/>
      <c r="B836" s="58"/>
      <c r="C836" s="58"/>
      <c r="D836" s="58"/>
      <c r="E836" s="58"/>
      <c r="F836" s="58"/>
      <c r="G836" s="58"/>
      <c r="H836" s="58"/>
      <c r="I836" s="58"/>
      <c r="J836" s="58"/>
      <c r="K836" s="58"/>
      <c r="L836" s="58"/>
      <c r="M836" s="58"/>
    </row>
    <row r="837" spans="1:13" ht="15.75" customHeight="1" x14ac:dyDescent="0.2">
      <c r="A837" s="58"/>
      <c r="B837" s="58"/>
      <c r="C837" s="58"/>
      <c r="D837" s="58"/>
      <c r="E837" s="58"/>
      <c r="F837" s="58"/>
      <c r="G837" s="58"/>
      <c r="H837" s="58"/>
      <c r="I837" s="58"/>
      <c r="J837" s="58"/>
      <c r="K837" s="58"/>
      <c r="L837" s="58"/>
      <c r="M837" s="58"/>
    </row>
    <row r="838" spans="1:13" ht="15.75" customHeight="1" x14ac:dyDescent="0.2">
      <c r="A838" s="58"/>
      <c r="B838" s="58"/>
      <c r="C838" s="58"/>
      <c r="D838" s="58"/>
      <c r="E838" s="58"/>
      <c r="F838" s="58"/>
      <c r="G838" s="58"/>
      <c r="H838" s="58"/>
      <c r="I838" s="58"/>
      <c r="J838" s="58"/>
      <c r="K838" s="58"/>
      <c r="L838" s="58"/>
      <c r="M838" s="58"/>
    </row>
    <row r="839" spans="1:13" ht="15.75" customHeight="1" x14ac:dyDescent="0.2">
      <c r="A839" s="58"/>
      <c r="B839" s="58"/>
      <c r="C839" s="58"/>
      <c r="D839" s="58"/>
      <c r="E839" s="58"/>
      <c r="F839" s="58"/>
      <c r="G839" s="58"/>
      <c r="H839" s="58"/>
      <c r="I839" s="58"/>
      <c r="J839" s="58"/>
      <c r="K839" s="58"/>
      <c r="L839" s="58"/>
      <c r="M839" s="58"/>
    </row>
    <row r="840" spans="1:13" ht="15.75" customHeight="1" x14ac:dyDescent="0.2">
      <c r="A840" s="58"/>
      <c r="B840" s="58"/>
      <c r="C840" s="58"/>
      <c r="D840" s="58"/>
      <c r="E840" s="58"/>
      <c r="F840" s="58"/>
      <c r="G840" s="58"/>
      <c r="H840" s="58"/>
      <c r="I840" s="58"/>
      <c r="J840" s="58"/>
      <c r="K840" s="58"/>
      <c r="L840" s="58"/>
      <c r="M840" s="58"/>
    </row>
    <row r="841" spans="1:13" ht="15.75" customHeight="1" x14ac:dyDescent="0.2">
      <c r="A841" s="58"/>
      <c r="B841" s="58"/>
      <c r="C841" s="58"/>
      <c r="D841" s="58"/>
      <c r="E841" s="58"/>
      <c r="F841" s="58"/>
      <c r="G841" s="58"/>
      <c r="H841" s="58"/>
      <c r="I841" s="58"/>
      <c r="J841" s="58"/>
      <c r="K841" s="58"/>
      <c r="L841" s="58"/>
      <c r="M841" s="58"/>
    </row>
    <row r="842" spans="1:13" ht="15.75" customHeight="1" x14ac:dyDescent="0.2">
      <c r="A842" s="58"/>
      <c r="B842" s="58"/>
      <c r="C842" s="58"/>
      <c r="D842" s="58"/>
      <c r="E842" s="58"/>
      <c r="F842" s="58"/>
      <c r="G842" s="58"/>
      <c r="H842" s="58"/>
      <c r="I842" s="58"/>
      <c r="J842" s="58"/>
      <c r="K842" s="58"/>
      <c r="L842" s="58"/>
      <c r="M842" s="58"/>
    </row>
    <row r="843" spans="1:13" ht="15.75" customHeight="1" x14ac:dyDescent="0.2">
      <c r="A843" s="58"/>
      <c r="B843" s="58"/>
      <c r="C843" s="58"/>
      <c r="D843" s="58"/>
      <c r="E843" s="58"/>
      <c r="F843" s="58"/>
      <c r="G843" s="58"/>
      <c r="H843" s="58"/>
      <c r="I843" s="58"/>
      <c r="J843" s="58"/>
      <c r="K843" s="58"/>
      <c r="L843" s="58"/>
      <c r="M843" s="58"/>
    </row>
    <row r="844" spans="1:13" ht="15.75" customHeight="1" x14ac:dyDescent="0.2">
      <c r="A844" s="58"/>
      <c r="B844" s="58"/>
      <c r="C844" s="58"/>
      <c r="D844" s="58"/>
      <c r="E844" s="58"/>
      <c r="F844" s="58"/>
      <c r="G844" s="58"/>
      <c r="H844" s="58"/>
      <c r="I844" s="58"/>
      <c r="J844" s="58"/>
      <c r="K844" s="58"/>
      <c r="L844" s="58"/>
      <c r="M844" s="58"/>
    </row>
    <row r="845" spans="1:13" ht="15.75" customHeight="1" x14ac:dyDescent="0.2">
      <c r="A845" s="58"/>
      <c r="B845" s="58"/>
      <c r="C845" s="58"/>
      <c r="D845" s="58"/>
      <c r="E845" s="58"/>
      <c r="F845" s="58"/>
      <c r="G845" s="58"/>
      <c r="H845" s="58"/>
      <c r="I845" s="58"/>
      <c r="J845" s="58"/>
      <c r="K845" s="58"/>
      <c r="L845" s="58"/>
      <c r="M845" s="58"/>
    </row>
    <row r="846" spans="1:13" ht="15.75" customHeight="1" x14ac:dyDescent="0.2">
      <c r="A846" s="58"/>
      <c r="B846" s="58"/>
      <c r="C846" s="58"/>
      <c r="D846" s="58"/>
      <c r="E846" s="58"/>
      <c r="F846" s="58"/>
      <c r="G846" s="58"/>
      <c r="H846" s="58"/>
      <c r="I846" s="58"/>
      <c r="J846" s="58"/>
      <c r="K846" s="58"/>
      <c r="L846" s="58"/>
      <c r="M846" s="58"/>
    </row>
    <row r="847" spans="1:13" ht="15.75" customHeight="1" x14ac:dyDescent="0.2">
      <c r="A847" s="58"/>
      <c r="B847" s="58"/>
      <c r="C847" s="58"/>
      <c r="D847" s="58"/>
      <c r="E847" s="58"/>
      <c r="F847" s="58"/>
      <c r="G847" s="58"/>
      <c r="H847" s="58"/>
      <c r="I847" s="58"/>
      <c r="J847" s="58"/>
      <c r="K847" s="58"/>
      <c r="L847" s="58"/>
      <c r="M847" s="58"/>
    </row>
    <row r="848" spans="1:13" ht="15.75" customHeight="1" x14ac:dyDescent="0.2">
      <c r="A848" s="58"/>
      <c r="B848" s="58"/>
      <c r="C848" s="58"/>
      <c r="D848" s="58"/>
      <c r="E848" s="58"/>
      <c r="F848" s="58"/>
      <c r="G848" s="58"/>
      <c r="H848" s="58"/>
      <c r="I848" s="58"/>
      <c r="J848" s="58"/>
      <c r="K848" s="58"/>
      <c r="L848" s="58"/>
      <c r="M848" s="58"/>
    </row>
    <row r="849" spans="1:13" ht="15.75" customHeight="1" x14ac:dyDescent="0.2">
      <c r="A849" s="58"/>
      <c r="B849" s="58"/>
      <c r="C849" s="58"/>
      <c r="D849" s="58"/>
      <c r="E849" s="58"/>
      <c r="F849" s="58"/>
      <c r="G849" s="58"/>
      <c r="H849" s="58"/>
      <c r="I849" s="58"/>
      <c r="J849" s="58"/>
      <c r="K849" s="58"/>
      <c r="L849" s="58"/>
      <c r="M849" s="58"/>
    </row>
    <row r="850" spans="1:13" ht="15.75" customHeight="1" x14ac:dyDescent="0.2">
      <c r="A850" s="58"/>
      <c r="B850" s="58"/>
      <c r="C850" s="58"/>
      <c r="D850" s="58"/>
      <c r="E850" s="58"/>
      <c r="F850" s="58"/>
      <c r="G850" s="58"/>
      <c r="H850" s="58"/>
      <c r="I850" s="58"/>
      <c r="J850" s="58"/>
      <c r="K850" s="58"/>
      <c r="L850" s="58"/>
      <c r="M850" s="58"/>
    </row>
    <row r="851" spans="1:13" ht="15.75" customHeight="1" x14ac:dyDescent="0.2">
      <c r="A851" s="58"/>
      <c r="B851" s="58"/>
      <c r="C851" s="58"/>
      <c r="D851" s="58"/>
      <c r="E851" s="58"/>
      <c r="F851" s="58"/>
      <c r="G851" s="58"/>
      <c r="H851" s="58"/>
      <c r="I851" s="58"/>
      <c r="J851" s="58"/>
      <c r="K851" s="58"/>
      <c r="L851" s="58"/>
      <c r="M851" s="58"/>
    </row>
    <row r="852" spans="1:13" ht="15.75" customHeight="1" x14ac:dyDescent="0.2">
      <c r="A852" s="58"/>
      <c r="B852" s="58"/>
      <c r="C852" s="58"/>
      <c r="D852" s="58"/>
      <c r="E852" s="58"/>
      <c r="F852" s="58"/>
      <c r="G852" s="58"/>
      <c r="H852" s="58"/>
      <c r="I852" s="58"/>
      <c r="J852" s="58"/>
      <c r="K852" s="58"/>
      <c r="L852" s="58"/>
      <c r="M852" s="58"/>
    </row>
    <row r="853" spans="1:13" ht="15.75" customHeight="1" x14ac:dyDescent="0.2">
      <c r="A853" s="58"/>
      <c r="B853" s="58"/>
      <c r="C853" s="58"/>
      <c r="D853" s="58"/>
      <c r="E853" s="58"/>
      <c r="F853" s="58"/>
      <c r="G853" s="58"/>
      <c r="H853" s="58"/>
      <c r="I853" s="58"/>
      <c r="J853" s="58"/>
      <c r="K853" s="58"/>
      <c r="L853" s="58"/>
      <c r="M853" s="58"/>
    </row>
    <row r="854" spans="1:13" ht="15.75" customHeight="1" x14ac:dyDescent="0.2">
      <c r="A854" s="58"/>
      <c r="B854" s="58"/>
      <c r="C854" s="58"/>
      <c r="D854" s="58"/>
      <c r="E854" s="58"/>
      <c r="F854" s="58"/>
      <c r="G854" s="58"/>
      <c r="H854" s="58"/>
      <c r="I854" s="58"/>
      <c r="J854" s="58"/>
      <c r="K854" s="58"/>
      <c r="L854" s="58"/>
      <c r="M854" s="58"/>
    </row>
    <row r="855" spans="1:13" ht="15.75" customHeight="1" x14ac:dyDescent="0.2">
      <c r="A855" s="58"/>
      <c r="B855" s="58"/>
      <c r="C855" s="58"/>
      <c r="D855" s="58"/>
      <c r="E855" s="58"/>
      <c r="F855" s="58"/>
      <c r="G855" s="58"/>
      <c r="H855" s="58"/>
      <c r="I855" s="58"/>
      <c r="J855" s="58"/>
      <c r="K855" s="58"/>
      <c r="L855" s="58"/>
      <c r="M855" s="58"/>
    </row>
    <row r="856" spans="1:13" ht="15.75" customHeight="1" x14ac:dyDescent="0.2">
      <c r="A856" s="58"/>
      <c r="B856" s="58"/>
      <c r="C856" s="58"/>
      <c r="D856" s="58"/>
      <c r="E856" s="58"/>
      <c r="F856" s="58"/>
      <c r="G856" s="58"/>
      <c r="H856" s="58"/>
      <c r="I856" s="58"/>
      <c r="J856" s="58"/>
      <c r="K856" s="58"/>
      <c r="L856" s="58"/>
      <c r="M856" s="58"/>
    </row>
    <row r="857" spans="1:13" ht="15.75" customHeight="1" x14ac:dyDescent="0.2">
      <c r="A857" s="58"/>
      <c r="B857" s="58"/>
      <c r="C857" s="58"/>
      <c r="D857" s="58"/>
      <c r="E857" s="58"/>
      <c r="F857" s="58"/>
      <c r="G857" s="58"/>
      <c r="H857" s="58"/>
      <c r="I857" s="58"/>
      <c r="J857" s="58"/>
      <c r="K857" s="58"/>
      <c r="L857" s="58"/>
      <c r="M857" s="58"/>
    </row>
    <row r="858" spans="1:13" ht="15.75" customHeight="1" x14ac:dyDescent="0.2">
      <c r="A858" s="58"/>
      <c r="B858" s="58"/>
      <c r="C858" s="58"/>
      <c r="D858" s="58"/>
      <c r="E858" s="58"/>
      <c r="F858" s="58"/>
      <c r="G858" s="58"/>
      <c r="H858" s="58"/>
      <c r="I858" s="58"/>
      <c r="J858" s="58"/>
      <c r="K858" s="58"/>
      <c r="L858" s="58"/>
      <c r="M858" s="58"/>
    </row>
    <row r="859" spans="1:13" ht="15.75" customHeight="1" x14ac:dyDescent="0.2">
      <c r="A859" s="58"/>
      <c r="B859" s="58"/>
      <c r="C859" s="58"/>
      <c r="D859" s="58"/>
      <c r="E859" s="58"/>
      <c r="F859" s="58"/>
      <c r="G859" s="58"/>
      <c r="H859" s="58"/>
      <c r="I859" s="58"/>
      <c r="J859" s="58"/>
      <c r="K859" s="58"/>
      <c r="L859" s="58"/>
      <c r="M859" s="58"/>
    </row>
    <row r="860" spans="1:13" ht="15.75" customHeight="1" x14ac:dyDescent="0.2">
      <c r="A860" s="58"/>
      <c r="B860" s="58"/>
      <c r="C860" s="58"/>
      <c r="D860" s="58"/>
      <c r="E860" s="58"/>
      <c r="F860" s="58"/>
      <c r="G860" s="58"/>
      <c r="H860" s="58"/>
      <c r="I860" s="58"/>
      <c r="J860" s="58"/>
      <c r="K860" s="58"/>
      <c r="L860" s="58"/>
      <c r="M860" s="58"/>
    </row>
    <row r="861" spans="1:13" ht="15.75" customHeight="1" x14ac:dyDescent="0.2">
      <c r="A861" s="58"/>
      <c r="B861" s="58"/>
      <c r="C861" s="58"/>
      <c r="D861" s="58"/>
      <c r="E861" s="58"/>
      <c r="F861" s="58"/>
      <c r="G861" s="58"/>
      <c r="H861" s="58"/>
      <c r="I861" s="58"/>
      <c r="J861" s="58"/>
      <c r="K861" s="58"/>
      <c r="L861" s="58"/>
      <c r="M861" s="58"/>
    </row>
    <row r="862" spans="1:13" ht="15.75" customHeight="1" x14ac:dyDescent="0.2">
      <c r="A862" s="58"/>
      <c r="B862" s="58"/>
      <c r="C862" s="58"/>
      <c r="D862" s="58"/>
      <c r="E862" s="58"/>
      <c r="F862" s="58"/>
      <c r="G862" s="58"/>
      <c r="H862" s="58"/>
      <c r="I862" s="58"/>
      <c r="J862" s="58"/>
      <c r="K862" s="58"/>
      <c r="L862" s="58"/>
      <c r="M862" s="58"/>
    </row>
    <row r="863" spans="1:13" ht="15.75" customHeight="1" x14ac:dyDescent="0.2">
      <c r="A863" s="58"/>
      <c r="B863" s="58"/>
      <c r="C863" s="58"/>
      <c r="D863" s="58"/>
      <c r="E863" s="58"/>
      <c r="F863" s="58"/>
      <c r="G863" s="58"/>
      <c r="H863" s="58"/>
      <c r="I863" s="58"/>
      <c r="J863" s="58"/>
      <c r="K863" s="58"/>
      <c r="L863" s="58"/>
      <c r="M863" s="58"/>
    </row>
    <row r="864" spans="1:13" ht="15.75" customHeight="1" x14ac:dyDescent="0.2">
      <c r="A864" s="58"/>
      <c r="B864" s="58"/>
      <c r="C864" s="58"/>
      <c r="D864" s="58"/>
      <c r="E864" s="58"/>
      <c r="F864" s="58"/>
      <c r="G864" s="58"/>
      <c r="H864" s="58"/>
      <c r="I864" s="58"/>
      <c r="J864" s="58"/>
      <c r="K864" s="58"/>
      <c r="L864" s="58"/>
      <c r="M864" s="58"/>
    </row>
    <row r="865" spans="1:13" ht="15.75" customHeight="1" x14ac:dyDescent="0.2">
      <c r="A865" s="58"/>
      <c r="B865" s="58"/>
      <c r="C865" s="58"/>
      <c r="D865" s="58"/>
      <c r="E865" s="58"/>
      <c r="F865" s="58"/>
      <c r="G865" s="58"/>
      <c r="H865" s="58"/>
      <c r="I865" s="58"/>
      <c r="J865" s="58"/>
      <c r="K865" s="58"/>
      <c r="L865" s="58"/>
      <c r="M865" s="58"/>
    </row>
    <row r="866" spans="1:13" ht="15.75" customHeight="1" x14ac:dyDescent="0.2">
      <c r="A866" s="58"/>
      <c r="B866" s="58"/>
      <c r="C866" s="58"/>
      <c r="D866" s="58"/>
      <c r="E866" s="58"/>
      <c r="F866" s="58"/>
      <c r="G866" s="58"/>
      <c r="H866" s="58"/>
      <c r="I866" s="58"/>
      <c r="J866" s="58"/>
      <c r="K866" s="58"/>
      <c r="L866" s="58"/>
      <c r="M866" s="58"/>
    </row>
    <row r="867" spans="1:13" ht="15.75" customHeight="1" x14ac:dyDescent="0.2">
      <c r="A867" s="58"/>
      <c r="B867" s="58"/>
      <c r="C867" s="58"/>
      <c r="D867" s="58"/>
      <c r="E867" s="58"/>
      <c r="F867" s="58"/>
      <c r="G867" s="58"/>
      <c r="H867" s="58"/>
      <c r="I867" s="58"/>
      <c r="J867" s="58"/>
      <c r="K867" s="58"/>
      <c r="L867" s="58"/>
      <c r="M867" s="58"/>
    </row>
    <row r="868" spans="1:13" ht="15.75" customHeight="1" x14ac:dyDescent="0.2">
      <c r="A868" s="58"/>
      <c r="B868" s="58"/>
      <c r="C868" s="58"/>
      <c r="D868" s="58"/>
      <c r="E868" s="58"/>
      <c r="F868" s="58"/>
      <c r="G868" s="58"/>
      <c r="H868" s="58"/>
      <c r="I868" s="58"/>
      <c r="J868" s="58"/>
      <c r="K868" s="58"/>
      <c r="L868" s="58"/>
      <c r="M868" s="58"/>
    </row>
    <row r="869" spans="1:13" ht="15.75" customHeight="1" x14ac:dyDescent="0.2">
      <c r="A869" s="58"/>
      <c r="B869" s="58"/>
      <c r="C869" s="58"/>
      <c r="D869" s="58"/>
      <c r="E869" s="58"/>
      <c r="F869" s="58"/>
      <c r="G869" s="58"/>
      <c r="H869" s="58"/>
      <c r="I869" s="58"/>
      <c r="J869" s="58"/>
      <c r="K869" s="58"/>
      <c r="L869" s="58"/>
      <c r="M869" s="58"/>
    </row>
    <row r="870" spans="1:13" ht="15.75" customHeight="1" x14ac:dyDescent="0.2">
      <c r="A870" s="58"/>
      <c r="B870" s="58"/>
      <c r="C870" s="58"/>
      <c r="D870" s="58"/>
      <c r="E870" s="58"/>
      <c r="F870" s="58"/>
      <c r="G870" s="58"/>
      <c r="H870" s="58"/>
      <c r="I870" s="58"/>
      <c r="J870" s="58"/>
      <c r="K870" s="58"/>
      <c r="L870" s="58"/>
      <c r="M870" s="58"/>
    </row>
    <row r="871" spans="1:13" ht="15.75" customHeight="1" x14ac:dyDescent="0.2">
      <c r="A871" s="58"/>
      <c r="B871" s="58"/>
      <c r="C871" s="58"/>
      <c r="D871" s="58"/>
      <c r="E871" s="58"/>
      <c r="F871" s="58"/>
      <c r="G871" s="58"/>
      <c r="H871" s="58"/>
      <c r="I871" s="58"/>
      <c r="J871" s="58"/>
      <c r="K871" s="58"/>
      <c r="L871" s="58"/>
      <c r="M871" s="58"/>
    </row>
    <row r="872" spans="1:13" ht="15.75" customHeight="1" x14ac:dyDescent="0.2">
      <c r="A872" s="58"/>
      <c r="B872" s="58"/>
      <c r="C872" s="58"/>
      <c r="D872" s="58"/>
      <c r="E872" s="58"/>
      <c r="F872" s="58"/>
      <c r="G872" s="58"/>
      <c r="H872" s="58"/>
      <c r="I872" s="58"/>
      <c r="J872" s="58"/>
      <c r="K872" s="58"/>
      <c r="L872" s="58"/>
      <c r="M872" s="58"/>
    </row>
    <row r="873" spans="1:13" ht="15.75" customHeight="1" x14ac:dyDescent="0.2">
      <c r="A873" s="58"/>
      <c r="B873" s="58"/>
      <c r="C873" s="58"/>
      <c r="D873" s="58"/>
      <c r="E873" s="58"/>
      <c r="F873" s="58"/>
      <c r="G873" s="58"/>
      <c r="H873" s="58"/>
      <c r="I873" s="58"/>
      <c r="J873" s="58"/>
      <c r="K873" s="58"/>
      <c r="L873" s="58"/>
      <c r="M873" s="58"/>
    </row>
    <row r="874" spans="1:13" ht="15.75" customHeight="1" x14ac:dyDescent="0.2">
      <c r="A874" s="58"/>
      <c r="B874" s="58"/>
      <c r="C874" s="58"/>
      <c r="D874" s="58"/>
      <c r="E874" s="58"/>
      <c r="F874" s="58"/>
      <c r="G874" s="58"/>
      <c r="H874" s="58"/>
      <c r="I874" s="58"/>
      <c r="J874" s="58"/>
      <c r="K874" s="58"/>
      <c r="L874" s="58"/>
      <c r="M874" s="58"/>
    </row>
    <row r="875" spans="1:13" ht="15.75" customHeight="1" x14ac:dyDescent="0.2">
      <c r="A875" s="58"/>
      <c r="B875" s="58"/>
      <c r="C875" s="58"/>
      <c r="D875" s="58"/>
      <c r="E875" s="58"/>
      <c r="F875" s="58"/>
      <c r="G875" s="58"/>
      <c r="H875" s="58"/>
      <c r="I875" s="58"/>
      <c r="J875" s="58"/>
      <c r="K875" s="58"/>
      <c r="L875" s="58"/>
      <c r="M875" s="58"/>
    </row>
    <row r="876" spans="1:13" ht="15.75" customHeight="1" x14ac:dyDescent="0.2">
      <c r="A876" s="58"/>
      <c r="B876" s="58"/>
      <c r="C876" s="58"/>
      <c r="D876" s="58"/>
      <c r="E876" s="58"/>
      <c r="F876" s="58"/>
      <c r="G876" s="58"/>
      <c r="H876" s="58"/>
      <c r="I876" s="58"/>
      <c r="J876" s="58"/>
      <c r="K876" s="58"/>
      <c r="L876" s="58"/>
      <c r="M876" s="58"/>
    </row>
    <row r="877" spans="1:13" ht="15.75" customHeight="1" x14ac:dyDescent="0.2">
      <c r="A877" s="58"/>
      <c r="B877" s="58"/>
      <c r="C877" s="58"/>
      <c r="D877" s="58"/>
      <c r="E877" s="58"/>
      <c r="F877" s="58"/>
      <c r="G877" s="58"/>
      <c r="H877" s="58"/>
      <c r="I877" s="58"/>
      <c r="J877" s="58"/>
      <c r="K877" s="58"/>
      <c r="L877" s="58"/>
      <c r="M877" s="58"/>
    </row>
    <row r="878" spans="1:13" ht="15.75" customHeight="1" x14ac:dyDescent="0.2">
      <c r="A878" s="58"/>
      <c r="B878" s="58"/>
      <c r="C878" s="58"/>
      <c r="D878" s="58"/>
      <c r="E878" s="58"/>
      <c r="F878" s="58"/>
      <c r="G878" s="58"/>
      <c r="H878" s="58"/>
      <c r="I878" s="58"/>
      <c r="J878" s="58"/>
      <c r="K878" s="58"/>
      <c r="L878" s="58"/>
      <c r="M878" s="58"/>
    </row>
    <row r="879" spans="1:13" ht="15.75" customHeight="1" x14ac:dyDescent="0.2">
      <c r="A879" s="58"/>
      <c r="B879" s="58"/>
      <c r="C879" s="58"/>
      <c r="D879" s="58"/>
      <c r="E879" s="58"/>
      <c r="F879" s="58"/>
      <c r="G879" s="58"/>
      <c r="H879" s="58"/>
      <c r="I879" s="58"/>
      <c r="J879" s="58"/>
      <c r="K879" s="58"/>
      <c r="L879" s="58"/>
      <c r="M879" s="58"/>
    </row>
    <row r="880" spans="1:13" ht="15.75" customHeight="1" x14ac:dyDescent="0.2">
      <c r="A880" s="58"/>
      <c r="B880" s="58"/>
      <c r="C880" s="58"/>
      <c r="D880" s="58"/>
      <c r="E880" s="58"/>
      <c r="F880" s="58"/>
      <c r="G880" s="58"/>
      <c r="H880" s="58"/>
      <c r="I880" s="58"/>
      <c r="J880" s="58"/>
      <c r="K880" s="58"/>
      <c r="L880" s="58"/>
      <c r="M880" s="58"/>
    </row>
    <row r="881" spans="1:13" ht="15.75" customHeight="1" x14ac:dyDescent="0.2">
      <c r="A881" s="58"/>
      <c r="B881" s="58"/>
      <c r="C881" s="58"/>
      <c r="D881" s="58"/>
      <c r="E881" s="58"/>
      <c r="F881" s="58"/>
      <c r="G881" s="58"/>
      <c r="H881" s="58"/>
      <c r="I881" s="58"/>
      <c r="J881" s="58"/>
      <c r="K881" s="58"/>
      <c r="L881" s="58"/>
      <c r="M881" s="58"/>
    </row>
    <row r="882" spans="1:13" ht="15.75" customHeight="1" x14ac:dyDescent="0.2">
      <c r="A882" s="58"/>
      <c r="B882" s="58"/>
      <c r="C882" s="58"/>
      <c r="D882" s="58"/>
      <c r="E882" s="58"/>
      <c r="F882" s="58"/>
      <c r="G882" s="58"/>
      <c r="H882" s="58"/>
      <c r="I882" s="58"/>
      <c r="J882" s="58"/>
      <c r="K882" s="58"/>
      <c r="L882" s="58"/>
      <c r="M882" s="58"/>
    </row>
    <row r="883" spans="1:13" ht="15.75" customHeight="1" x14ac:dyDescent="0.2">
      <c r="A883" s="58"/>
      <c r="B883" s="58"/>
      <c r="C883" s="58"/>
      <c r="D883" s="58"/>
      <c r="E883" s="58"/>
      <c r="F883" s="58"/>
      <c r="G883" s="58"/>
      <c r="H883" s="58"/>
      <c r="I883" s="58"/>
      <c r="J883" s="58"/>
      <c r="K883" s="58"/>
      <c r="L883" s="58"/>
      <c r="M883" s="58"/>
    </row>
    <row r="884" spans="1:13" ht="15.75" customHeight="1" x14ac:dyDescent="0.2">
      <c r="A884" s="58"/>
      <c r="B884" s="58"/>
      <c r="C884" s="58"/>
      <c r="D884" s="58"/>
      <c r="E884" s="58"/>
      <c r="F884" s="58"/>
      <c r="G884" s="58"/>
      <c r="H884" s="58"/>
      <c r="I884" s="58"/>
      <c r="J884" s="58"/>
      <c r="K884" s="58"/>
      <c r="L884" s="58"/>
      <c r="M884" s="58"/>
    </row>
    <row r="885" spans="1:13" ht="15.75" customHeight="1" x14ac:dyDescent="0.2">
      <c r="A885" s="58"/>
      <c r="B885" s="58"/>
      <c r="C885" s="58"/>
      <c r="D885" s="58"/>
      <c r="E885" s="58"/>
      <c r="F885" s="58"/>
      <c r="G885" s="58"/>
      <c r="H885" s="58"/>
      <c r="I885" s="58"/>
      <c r="J885" s="58"/>
      <c r="K885" s="58"/>
      <c r="L885" s="58"/>
      <c r="M885" s="58"/>
    </row>
    <row r="886" spans="1:13" ht="15.75" customHeight="1" x14ac:dyDescent="0.2">
      <c r="A886" s="58"/>
      <c r="B886" s="58"/>
      <c r="C886" s="58"/>
      <c r="D886" s="58"/>
      <c r="E886" s="58"/>
      <c r="F886" s="58"/>
      <c r="G886" s="58"/>
      <c r="H886" s="58"/>
      <c r="I886" s="58"/>
      <c r="J886" s="58"/>
      <c r="K886" s="58"/>
      <c r="L886" s="58"/>
      <c r="M886" s="58"/>
    </row>
    <row r="887" spans="1:13" ht="15.75" customHeight="1" x14ac:dyDescent="0.2">
      <c r="A887" s="58"/>
      <c r="B887" s="58"/>
      <c r="C887" s="58"/>
      <c r="D887" s="58"/>
      <c r="E887" s="58"/>
      <c r="F887" s="58"/>
      <c r="G887" s="58"/>
      <c r="H887" s="58"/>
      <c r="I887" s="58"/>
      <c r="J887" s="58"/>
      <c r="K887" s="58"/>
      <c r="L887" s="58"/>
      <c r="M887" s="58"/>
    </row>
    <row r="888" spans="1:13" ht="15.75" customHeight="1" x14ac:dyDescent="0.2">
      <c r="A888" s="58"/>
      <c r="B888" s="58"/>
      <c r="C888" s="58"/>
      <c r="D888" s="58"/>
      <c r="E888" s="58"/>
      <c r="F888" s="58"/>
      <c r="G888" s="58"/>
      <c r="H888" s="58"/>
      <c r="I888" s="58"/>
      <c r="J888" s="58"/>
      <c r="K888" s="58"/>
      <c r="L888" s="58"/>
      <c r="M888" s="58"/>
    </row>
    <row r="889" spans="1:13" ht="15.75" customHeight="1" x14ac:dyDescent="0.2">
      <c r="A889" s="58"/>
      <c r="B889" s="58"/>
      <c r="C889" s="58"/>
      <c r="D889" s="58"/>
      <c r="E889" s="58"/>
      <c r="F889" s="58"/>
      <c r="G889" s="58"/>
      <c r="H889" s="58"/>
      <c r="I889" s="58"/>
      <c r="J889" s="58"/>
      <c r="K889" s="58"/>
      <c r="L889" s="58"/>
      <c r="M889" s="58"/>
    </row>
    <row r="890" spans="1:13" ht="15.75" customHeight="1" x14ac:dyDescent="0.2">
      <c r="A890" s="58"/>
      <c r="B890" s="58"/>
      <c r="C890" s="58"/>
      <c r="D890" s="58"/>
      <c r="E890" s="58"/>
      <c r="F890" s="58"/>
      <c r="G890" s="58"/>
      <c r="H890" s="58"/>
      <c r="I890" s="58"/>
      <c r="J890" s="58"/>
      <c r="K890" s="58"/>
      <c r="L890" s="58"/>
      <c r="M890" s="58"/>
    </row>
    <row r="891" spans="1:13" ht="15.75" customHeight="1" x14ac:dyDescent="0.2">
      <c r="A891" s="58"/>
      <c r="B891" s="58"/>
      <c r="C891" s="58"/>
      <c r="D891" s="58"/>
      <c r="E891" s="58"/>
      <c r="F891" s="58"/>
      <c r="G891" s="58"/>
      <c r="H891" s="58"/>
      <c r="I891" s="58"/>
      <c r="J891" s="58"/>
      <c r="K891" s="58"/>
      <c r="L891" s="58"/>
      <c r="M891" s="58"/>
    </row>
    <row r="892" spans="1:13" ht="15.75" customHeight="1" x14ac:dyDescent="0.2">
      <c r="A892" s="58"/>
      <c r="B892" s="58"/>
      <c r="C892" s="58"/>
      <c r="D892" s="58"/>
      <c r="E892" s="58"/>
      <c r="F892" s="58"/>
      <c r="G892" s="58"/>
      <c r="H892" s="58"/>
      <c r="I892" s="58"/>
      <c r="J892" s="58"/>
      <c r="K892" s="58"/>
      <c r="L892" s="58"/>
      <c r="M892" s="58"/>
    </row>
    <row r="893" spans="1:13" ht="15.75" customHeight="1" x14ac:dyDescent="0.2">
      <c r="A893" s="58"/>
      <c r="B893" s="58"/>
      <c r="C893" s="58"/>
      <c r="D893" s="58"/>
      <c r="E893" s="58"/>
      <c r="F893" s="58"/>
      <c r="G893" s="58"/>
      <c r="H893" s="58"/>
      <c r="I893" s="58"/>
      <c r="J893" s="58"/>
      <c r="K893" s="58"/>
      <c r="L893" s="58"/>
      <c r="M893" s="58"/>
    </row>
    <row r="894" spans="1:13" ht="15.75" customHeight="1" x14ac:dyDescent="0.2">
      <c r="A894" s="58"/>
      <c r="B894" s="58"/>
      <c r="C894" s="58"/>
      <c r="D894" s="58"/>
      <c r="E894" s="58"/>
      <c r="F894" s="58"/>
      <c r="G894" s="58"/>
      <c r="H894" s="58"/>
      <c r="I894" s="58"/>
      <c r="J894" s="58"/>
      <c r="K894" s="58"/>
      <c r="L894" s="58"/>
      <c r="M894" s="58"/>
    </row>
    <row r="895" spans="1:13" ht="15.75" customHeight="1" x14ac:dyDescent="0.2">
      <c r="A895" s="58"/>
      <c r="B895" s="58"/>
      <c r="C895" s="58"/>
      <c r="D895" s="58"/>
      <c r="E895" s="58"/>
      <c r="F895" s="58"/>
      <c r="G895" s="58"/>
      <c r="H895" s="58"/>
      <c r="I895" s="58"/>
      <c r="J895" s="58"/>
      <c r="K895" s="58"/>
      <c r="L895" s="58"/>
      <c r="M895" s="58"/>
    </row>
    <row r="896" spans="1:13" ht="15.75" customHeight="1" x14ac:dyDescent="0.2">
      <c r="A896" s="58"/>
      <c r="B896" s="58"/>
      <c r="C896" s="58"/>
      <c r="D896" s="58"/>
      <c r="E896" s="58"/>
      <c r="F896" s="58"/>
      <c r="G896" s="58"/>
      <c r="H896" s="58"/>
      <c r="I896" s="58"/>
      <c r="J896" s="58"/>
      <c r="K896" s="58"/>
      <c r="L896" s="58"/>
      <c r="M896" s="58"/>
    </row>
    <row r="897" spans="1:13" ht="15.75" customHeight="1" x14ac:dyDescent="0.2">
      <c r="A897" s="58"/>
      <c r="B897" s="58"/>
      <c r="C897" s="58"/>
      <c r="D897" s="58"/>
      <c r="E897" s="58"/>
      <c r="F897" s="58"/>
      <c r="G897" s="58"/>
      <c r="H897" s="58"/>
      <c r="I897" s="58"/>
      <c r="J897" s="58"/>
      <c r="K897" s="58"/>
      <c r="L897" s="58"/>
      <c r="M897" s="58"/>
    </row>
    <row r="898" spans="1:13" ht="15.75" customHeight="1" x14ac:dyDescent="0.2">
      <c r="A898" s="58"/>
      <c r="B898" s="58"/>
      <c r="C898" s="58"/>
      <c r="D898" s="58"/>
      <c r="E898" s="58"/>
      <c r="F898" s="58"/>
      <c r="G898" s="58"/>
      <c r="H898" s="58"/>
      <c r="I898" s="58"/>
      <c r="J898" s="58"/>
      <c r="K898" s="58"/>
      <c r="L898" s="58"/>
      <c r="M898" s="58"/>
    </row>
    <row r="899" spans="1:13" ht="15.75" customHeight="1" x14ac:dyDescent="0.2">
      <c r="A899" s="58"/>
      <c r="B899" s="58"/>
      <c r="C899" s="58"/>
      <c r="D899" s="58"/>
      <c r="E899" s="58"/>
      <c r="F899" s="58"/>
      <c r="G899" s="58"/>
      <c r="H899" s="58"/>
      <c r="I899" s="58"/>
      <c r="J899" s="58"/>
      <c r="K899" s="58"/>
      <c r="L899" s="58"/>
      <c r="M899" s="58"/>
    </row>
    <row r="900" spans="1:13" ht="15.75" customHeight="1" x14ac:dyDescent="0.2">
      <c r="A900" s="58"/>
      <c r="B900" s="58"/>
      <c r="C900" s="58"/>
      <c r="D900" s="58"/>
      <c r="E900" s="58"/>
      <c r="F900" s="58"/>
      <c r="G900" s="58"/>
      <c r="H900" s="58"/>
      <c r="I900" s="58"/>
      <c r="J900" s="58"/>
      <c r="K900" s="58"/>
      <c r="L900" s="58"/>
      <c r="M900" s="58"/>
    </row>
    <row r="901" spans="1:13" ht="15.75" customHeight="1" x14ac:dyDescent="0.2">
      <c r="A901" s="58"/>
      <c r="B901" s="58"/>
      <c r="C901" s="58"/>
      <c r="D901" s="58"/>
      <c r="E901" s="58"/>
      <c r="F901" s="58"/>
      <c r="G901" s="58"/>
      <c r="H901" s="58"/>
      <c r="I901" s="58"/>
      <c r="J901" s="58"/>
      <c r="K901" s="58"/>
      <c r="L901" s="58"/>
      <c r="M901" s="58"/>
    </row>
    <row r="902" spans="1:13" ht="15.75" customHeight="1" x14ac:dyDescent="0.2">
      <c r="A902" s="58"/>
      <c r="B902" s="58"/>
      <c r="C902" s="58"/>
      <c r="D902" s="58"/>
      <c r="E902" s="58"/>
      <c r="F902" s="58"/>
      <c r="G902" s="58"/>
      <c r="H902" s="58"/>
      <c r="I902" s="58"/>
      <c r="J902" s="58"/>
      <c r="K902" s="58"/>
      <c r="L902" s="58"/>
      <c r="M902" s="58"/>
    </row>
    <row r="903" spans="1:13" ht="15.75" customHeight="1" x14ac:dyDescent="0.2">
      <c r="A903" s="58"/>
      <c r="B903" s="58"/>
      <c r="C903" s="58"/>
      <c r="D903" s="58"/>
      <c r="E903" s="58"/>
      <c r="F903" s="58"/>
      <c r="G903" s="58"/>
      <c r="H903" s="58"/>
      <c r="I903" s="58"/>
      <c r="J903" s="58"/>
      <c r="K903" s="58"/>
      <c r="L903" s="58"/>
      <c r="M903" s="58"/>
    </row>
    <row r="904" spans="1:13" ht="15.75" customHeight="1" x14ac:dyDescent="0.2">
      <c r="A904" s="58"/>
      <c r="B904" s="58"/>
      <c r="C904" s="58"/>
      <c r="D904" s="58"/>
      <c r="E904" s="58"/>
      <c r="F904" s="58"/>
      <c r="G904" s="58"/>
      <c r="H904" s="58"/>
      <c r="I904" s="58"/>
      <c r="J904" s="58"/>
      <c r="K904" s="58"/>
      <c r="L904" s="58"/>
      <c r="M904" s="58"/>
    </row>
    <row r="905" spans="1:13" ht="15.75" customHeight="1" x14ac:dyDescent="0.2">
      <c r="A905" s="58"/>
      <c r="B905" s="58"/>
      <c r="C905" s="58"/>
      <c r="D905" s="58"/>
      <c r="E905" s="58"/>
      <c r="F905" s="58"/>
      <c r="G905" s="58"/>
      <c r="H905" s="58"/>
      <c r="I905" s="58"/>
      <c r="J905" s="58"/>
      <c r="K905" s="58"/>
      <c r="L905" s="58"/>
      <c r="M905" s="58"/>
    </row>
    <row r="906" spans="1:13" ht="15.75" customHeight="1" x14ac:dyDescent="0.2">
      <c r="A906" s="58"/>
      <c r="B906" s="58"/>
      <c r="C906" s="58"/>
      <c r="D906" s="58"/>
      <c r="E906" s="58"/>
      <c r="F906" s="58"/>
      <c r="G906" s="58"/>
      <c r="H906" s="58"/>
      <c r="I906" s="58"/>
      <c r="J906" s="58"/>
      <c r="K906" s="58"/>
      <c r="L906" s="58"/>
      <c r="M906" s="58"/>
    </row>
    <row r="907" spans="1:13" ht="15.75" customHeight="1" x14ac:dyDescent="0.2">
      <c r="A907" s="58"/>
      <c r="B907" s="58"/>
      <c r="C907" s="58"/>
      <c r="D907" s="58"/>
      <c r="E907" s="58"/>
      <c r="F907" s="58"/>
      <c r="G907" s="58"/>
      <c r="H907" s="58"/>
      <c r="I907" s="58"/>
      <c r="J907" s="58"/>
      <c r="K907" s="58"/>
      <c r="L907" s="58"/>
      <c r="M907" s="58"/>
    </row>
    <row r="908" spans="1:13" ht="15.75" customHeight="1" x14ac:dyDescent="0.2">
      <c r="A908" s="58"/>
      <c r="B908" s="58"/>
      <c r="C908" s="58"/>
      <c r="D908" s="58"/>
      <c r="E908" s="58"/>
      <c r="F908" s="58"/>
      <c r="G908" s="58"/>
      <c r="H908" s="58"/>
      <c r="I908" s="58"/>
      <c r="J908" s="58"/>
      <c r="K908" s="58"/>
      <c r="L908" s="58"/>
      <c r="M908" s="58"/>
    </row>
    <row r="909" spans="1:13" ht="15.75" customHeight="1" x14ac:dyDescent="0.2">
      <c r="A909" s="58"/>
      <c r="B909" s="58"/>
      <c r="C909" s="58"/>
      <c r="D909" s="58"/>
      <c r="E909" s="58"/>
      <c r="F909" s="58"/>
      <c r="G909" s="58"/>
      <c r="H909" s="58"/>
      <c r="I909" s="58"/>
      <c r="J909" s="58"/>
      <c r="K909" s="58"/>
      <c r="L909" s="58"/>
      <c r="M909" s="58"/>
    </row>
    <row r="910" spans="1:13" ht="15.75" customHeight="1" x14ac:dyDescent="0.2">
      <c r="A910" s="58"/>
      <c r="B910" s="58"/>
      <c r="C910" s="58"/>
      <c r="D910" s="58"/>
      <c r="E910" s="58"/>
      <c r="F910" s="58"/>
      <c r="G910" s="58"/>
      <c r="H910" s="58"/>
      <c r="I910" s="58"/>
      <c r="J910" s="58"/>
      <c r="K910" s="58"/>
      <c r="L910" s="58"/>
      <c r="M910" s="58"/>
    </row>
    <row r="911" spans="1:13" ht="15.75" customHeight="1" x14ac:dyDescent="0.2">
      <c r="A911" s="58"/>
      <c r="B911" s="58"/>
      <c r="C911" s="58"/>
      <c r="D911" s="58"/>
      <c r="E911" s="58"/>
      <c r="F911" s="58"/>
      <c r="G911" s="58"/>
      <c r="H911" s="58"/>
      <c r="I911" s="58"/>
      <c r="J911" s="58"/>
      <c r="K911" s="58"/>
      <c r="L911" s="58"/>
      <c r="M911" s="58"/>
    </row>
    <row r="912" spans="1:13" ht="15.75" customHeight="1" x14ac:dyDescent="0.2">
      <c r="A912" s="58"/>
      <c r="B912" s="58"/>
      <c r="C912" s="58"/>
      <c r="D912" s="58"/>
      <c r="E912" s="58"/>
      <c r="F912" s="58"/>
      <c r="G912" s="58"/>
      <c r="H912" s="58"/>
      <c r="I912" s="58"/>
      <c r="J912" s="58"/>
      <c r="K912" s="58"/>
      <c r="L912" s="58"/>
      <c r="M912" s="58"/>
    </row>
    <row r="913" spans="1:13" ht="15.75" customHeight="1" x14ac:dyDescent="0.2">
      <c r="A913" s="58"/>
      <c r="B913" s="58"/>
      <c r="C913" s="58"/>
      <c r="D913" s="58"/>
      <c r="E913" s="58"/>
      <c r="F913" s="58"/>
      <c r="G913" s="58"/>
      <c r="H913" s="58"/>
      <c r="I913" s="58"/>
      <c r="J913" s="58"/>
      <c r="K913" s="58"/>
      <c r="L913" s="58"/>
      <c r="M913" s="58"/>
    </row>
    <row r="914" spans="1:13" ht="15.75" customHeight="1" x14ac:dyDescent="0.2">
      <c r="A914" s="58"/>
      <c r="B914" s="58"/>
      <c r="C914" s="58"/>
      <c r="D914" s="58"/>
      <c r="E914" s="58"/>
      <c r="F914" s="58"/>
      <c r="G914" s="58"/>
      <c r="H914" s="58"/>
      <c r="I914" s="58"/>
      <c r="J914" s="58"/>
      <c r="K914" s="58"/>
      <c r="L914" s="58"/>
      <c r="M914" s="58"/>
    </row>
    <row r="915" spans="1:13" ht="15.75" customHeight="1" x14ac:dyDescent="0.2">
      <c r="A915" s="58"/>
      <c r="B915" s="58"/>
      <c r="C915" s="58"/>
      <c r="D915" s="58"/>
      <c r="E915" s="58"/>
      <c r="F915" s="58"/>
      <c r="G915" s="58"/>
      <c r="H915" s="58"/>
      <c r="I915" s="58"/>
      <c r="J915" s="58"/>
      <c r="K915" s="58"/>
      <c r="L915" s="58"/>
      <c r="M915" s="58"/>
    </row>
    <row r="916" spans="1:13" ht="15.75" customHeight="1" x14ac:dyDescent="0.2">
      <c r="A916" s="58"/>
      <c r="B916" s="58"/>
      <c r="C916" s="58"/>
      <c r="D916" s="58"/>
      <c r="E916" s="58"/>
      <c r="F916" s="58"/>
      <c r="G916" s="58"/>
      <c r="H916" s="58"/>
      <c r="I916" s="58"/>
      <c r="J916" s="58"/>
      <c r="K916" s="58"/>
      <c r="L916" s="58"/>
      <c r="M916" s="58"/>
    </row>
    <row r="917" spans="1:13" ht="15.75" customHeight="1" x14ac:dyDescent="0.2">
      <c r="A917" s="58"/>
      <c r="B917" s="58"/>
      <c r="C917" s="58"/>
      <c r="D917" s="58"/>
      <c r="E917" s="58"/>
      <c r="F917" s="58"/>
      <c r="G917" s="58"/>
      <c r="H917" s="58"/>
      <c r="I917" s="58"/>
      <c r="J917" s="58"/>
      <c r="K917" s="58"/>
      <c r="L917" s="58"/>
      <c r="M917" s="58"/>
    </row>
    <row r="918" spans="1:13" ht="15.75" customHeight="1" x14ac:dyDescent="0.2">
      <c r="A918" s="58"/>
      <c r="B918" s="58"/>
      <c r="C918" s="58"/>
      <c r="D918" s="58"/>
      <c r="E918" s="58"/>
      <c r="F918" s="58"/>
      <c r="G918" s="58"/>
      <c r="H918" s="58"/>
      <c r="I918" s="58"/>
      <c r="J918" s="58"/>
      <c r="K918" s="58"/>
      <c r="L918" s="58"/>
      <c r="M918" s="58"/>
    </row>
    <row r="919" spans="1:13" ht="15.75" customHeight="1" x14ac:dyDescent="0.2">
      <c r="A919" s="58"/>
      <c r="B919" s="58"/>
      <c r="C919" s="58"/>
      <c r="D919" s="58"/>
      <c r="E919" s="58"/>
      <c r="F919" s="58"/>
      <c r="G919" s="58"/>
      <c r="H919" s="58"/>
      <c r="I919" s="58"/>
      <c r="J919" s="58"/>
      <c r="K919" s="58"/>
      <c r="L919" s="58"/>
      <c r="M919" s="58"/>
    </row>
    <row r="920" spans="1:13" ht="15.75" customHeight="1" x14ac:dyDescent="0.2">
      <c r="A920" s="58"/>
      <c r="B920" s="58"/>
      <c r="C920" s="58"/>
      <c r="D920" s="58"/>
      <c r="E920" s="58"/>
      <c r="F920" s="58"/>
      <c r="G920" s="58"/>
      <c r="H920" s="58"/>
      <c r="I920" s="58"/>
      <c r="J920" s="58"/>
      <c r="K920" s="58"/>
      <c r="L920" s="58"/>
      <c r="M920" s="58"/>
    </row>
    <row r="921" spans="1:13" ht="15.75" customHeight="1" x14ac:dyDescent="0.2">
      <c r="A921" s="58"/>
      <c r="B921" s="58"/>
      <c r="C921" s="58"/>
      <c r="D921" s="58"/>
      <c r="E921" s="58"/>
      <c r="F921" s="58"/>
      <c r="G921" s="58"/>
      <c r="H921" s="58"/>
      <c r="I921" s="58"/>
      <c r="J921" s="58"/>
      <c r="K921" s="58"/>
      <c r="L921" s="58"/>
      <c r="M921" s="58"/>
    </row>
    <row r="922" spans="1:13" ht="15.75" customHeight="1" x14ac:dyDescent="0.2">
      <c r="A922" s="58"/>
      <c r="B922" s="58"/>
      <c r="C922" s="58"/>
      <c r="D922" s="58"/>
      <c r="E922" s="58"/>
      <c r="F922" s="58"/>
      <c r="G922" s="58"/>
      <c r="H922" s="58"/>
      <c r="I922" s="58"/>
      <c r="J922" s="58"/>
      <c r="K922" s="58"/>
      <c r="L922" s="58"/>
      <c r="M922" s="58"/>
    </row>
    <row r="923" spans="1:13" ht="15.75" customHeight="1" x14ac:dyDescent="0.2">
      <c r="A923" s="58"/>
      <c r="B923" s="58"/>
      <c r="C923" s="58"/>
      <c r="D923" s="58"/>
      <c r="E923" s="58"/>
      <c r="F923" s="58"/>
      <c r="G923" s="58"/>
      <c r="H923" s="58"/>
      <c r="I923" s="58"/>
      <c r="J923" s="58"/>
      <c r="K923" s="58"/>
      <c r="L923" s="58"/>
      <c r="M923" s="58"/>
    </row>
    <row r="924" spans="1:13" ht="15.75" customHeight="1" x14ac:dyDescent="0.2">
      <c r="A924" s="58"/>
      <c r="B924" s="58"/>
      <c r="C924" s="58"/>
      <c r="D924" s="58"/>
      <c r="E924" s="58"/>
      <c r="F924" s="58"/>
      <c r="G924" s="58"/>
      <c r="H924" s="58"/>
      <c r="I924" s="58"/>
      <c r="J924" s="58"/>
      <c r="K924" s="58"/>
      <c r="L924" s="58"/>
      <c r="M924" s="58"/>
    </row>
    <row r="925" spans="1:13" ht="15.75" customHeight="1" x14ac:dyDescent="0.2">
      <c r="A925" s="58"/>
      <c r="B925" s="58"/>
      <c r="C925" s="58"/>
      <c r="D925" s="58"/>
      <c r="E925" s="58"/>
      <c r="F925" s="58"/>
      <c r="G925" s="58"/>
      <c r="H925" s="58"/>
      <c r="I925" s="58"/>
      <c r="J925" s="58"/>
      <c r="K925" s="58"/>
      <c r="L925" s="58"/>
      <c r="M925" s="58"/>
    </row>
    <row r="926" spans="1:13" ht="15.75" customHeight="1" x14ac:dyDescent="0.2">
      <c r="A926" s="58"/>
      <c r="B926" s="58"/>
      <c r="C926" s="58"/>
      <c r="D926" s="58"/>
      <c r="E926" s="58"/>
      <c r="F926" s="58"/>
      <c r="G926" s="58"/>
      <c r="H926" s="58"/>
      <c r="I926" s="58"/>
      <c r="J926" s="58"/>
      <c r="K926" s="58"/>
      <c r="L926" s="58"/>
      <c r="M926" s="58"/>
    </row>
    <row r="927" spans="1:13" ht="15.75" customHeight="1" x14ac:dyDescent="0.2">
      <c r="A927" s="58"/>
      <c r="B927" s="58"/>
      <c r="C927" s="58"/>
      <c r="D927" s="58"/>
      <c r="E927" s="58"/>
      <c r="F927" s="58"/>
      <c r="G927" s="58"/>
      <c r="H927" s="58"/>
      <c r="I927" s="58"/>
      <c r="J927" s="58"/>
      <c r="K927" s="58"/>
      <c r="L927" s="58"/>
      <c r="M927" s="58"/>
    </row>
    <row r="928" spans="1:13" ht="15.75" customHeight="1" x14ac:dyDescent="0.2">
      <c r="A928" s="58"/>
      <c r="B928" s="58"/>
      <c r="C928" s="58"/>
      <c r="D928" s="58"/>
      <c r="E928" s="58"/>
      <c r="F928" s="58"/>
      <c r="G928" s="58"/>
      <c r="H928" s="58"/>
      <c r="I928" s="58"/>
      <c r="J928" s="58"/>
      <c r="K928" s="58"/>
      <c r="L928" s="58"/>
      <c r="M928" s="58"/>
    </row>
    <row r="929" spans="1:13" ht="15.75" customHeight="1" x14ac:dyDescent="0.2">
      <c r="A929" s="58"/>
      <c r="B929" s="58"/>
      <c r="C929" s="58"/>
      <c r="D929" s="58"/>
      <c r="E929" s="58"/>
      <c r="F929" s="58"/>
      <c r="G929" s="58"/>
      <c r="H929" s="58"/>
      <c r="I929" s="58"/>
      <c r="J929" s="58"/>
      <c r="K929" s="58"/>
      <c r="L929" s="58"/>
      <c r="M929" s="58"/>
    </row>
    <row r="930" spans="1:13" ht="15.75" customHeight="1" x14ac:dyDescent="0.2">
      <c r="A930" s="58"/>
      <c r="B930" s="58"/>
      <c r="C930" s="58"/>
      <c r="D930" s="58"/>
      <c r="E930" s="58"/>
      <c r="F930" s="58"/>
      <c r="G930" s="58"/>
      <c r="H930" s="58"/>
      <c r="I930" s="58"/>
      <c r="J930" s="58"/>
      <c r="K930" s="58"/>
      <c r="L930" s="58"/>
      <c r="M930" s="58"/>
    </row>
    <row r="931" spans="1:13" ht="15.75" customHeight="1" x14ac:dyDescent="0.2">
      <c r="A931" s="58"/>
      <c r="B931" s="58"/>
      <c r="C931" s="58"/>
      <c r="D931" s="58"/>
      <c r="E931" s="58"/>
      <c r="F931" s="58"/>
      <c r="G931" s="58"/>
      <c r="H931" s="58"/>
      <c r="I931" s="58"/>
      <c r="J931" s="58"/>
      <c r="K931" s="58"/>
      <c r="L931" s="58"/>
      <c r="M931" s="58"/>
    </row>
    <row r="932" spans="1:13" ht="15.75" customHeight="1" x14ac:dyDescent="0.2">
      <c r="A932" s="58"/>
      <c r="B932" s="58"/>
      <c r="C932" s="58"/>
      <c r="D932" s="58"/>
      <c r="E932" s="58"/>
      <c r="F932" s="58"/>
      <c r="G932" s="58"/>
      <c r="H932" s="58"/>
      <c r="I932" s="58"/>
      <c r="J932" s="58"/>
      <c r="K932" s="58"/>
      <c r="L932" s="58"/>
      <c r="M932" s="58"/>
    </row>
    <row r="933" spans="1:13" ht="15.75" customHeight="1" x14ac:dyDescent="0.2">
      <c r="A933" s="58"/>
      <c r="B933" s="58"/>
      <c r="C933" s="58"/>
      <c r="D933" s="58"/>
      <c r="E933" s="58"/>
      <c r="F933" s="58"/>
      <c r="G933" s="58"/>
      <c r="H933" s="58"/>
      <c r="I933" s="58"/>
      <c r="J933" s="58"/>
      <c r="K933" s="58"/>
      <c r="L933" s="58"/>
      <c r="M933" s="58"/>
    </row>
    <row r="934" spans="1:13" ht="15.75" customHeight="1" x14ac:dyDescent="0.2">
      <c r="A934" s="58"/>
      <c r="B934" s="58"/>
      <c r="C934" s="58"/>
      <c r="D934" s="58"/>
      <c r="E934" s="58"/>
      <c r="F934" s="58"/>
      <c r="G934" s="58"/>
      <c r="H934" s="58"/>
      <c r="I934" s="58"/>
      <c r="J934" s="58"/>
      <c r="K934" s="58"/>
      <c r="L934" s="58"/>
      <c r="M934" s="58"/>
    </row>
    <row r="935" spans="1:13" ht="15.75" customHeight="1" x14ac:dyDescent="0.2">
      <c r="A935" s="58"/>
      <c r="B935" s="58"/>
      <c r="C935" s="58"/>
      <c r="D935" s="58"/>
      <c r="E935" s="58"/>
      <c r="F935" s="58"/>
      <c r="G935" s="58"/>
      <c r="H935" s="58"/>
      <c r="I935" s="58"/>
      <c r="J935" s="58"/>
      <c r="K935" s="58"/>
      <c r="L935" s="58"/>
      <c r="M935" s="58"/>
    </row>
    <row r="936" spans="1:13" ht="15.75" customHeight="1" x14ac:dyDescent="0.2">
      <c r="A936" s="58"/>
      <c r="B936" s="58"/>
      <c r="C936" s="58"/>
      <c r="D936" s="58"/>
      <c r="E936" s="58"/>
      <c r="F936" s="58"/>
      <c r="G936" s="58"/>
      <c r="H936" s="58"/>
      <c r="I936" s="58"/>
      <c r="J936" s="58"/>
      <c r="K936" s="58"/>
      <c r="L936" s="58"/>
      <c r="M936" s="58"/>
    </row>
    <row r="937" spans="1:13" ht="15.75" customHeight="1" x14ac:dyDescent="0.2">
      <c r="A937" s="58"/>
      <c r="B937" s="58"/>
      <c r="C937" s="58"/>
      <c r="D937" s="58"/>
      <c r="E937" s="58"/>
      <c r="F937" s="58"/>
      <c r="G937" s="58"/>
      <c r="H937" s="58"/>
      <c r="I937" s="58"/>
      <c r="J937" s="58"/>
      <c r="K937" s="58"/>
      <c r="L937" s="58"/>
      <c r="M937" s="58"/>
    </row>
    <row r="938" spans="1:13" ht="15.75" customHeight="1" x14ac:dyDescent="0.2">
      <c r="A938" s="58"/>
      <c r="B938" s="58"/>
      <c r="C938" s="58"/>
      <c r="D938" s="58"/>
      <c r="E938" s="58"/>
      <c r="F938" s="58"/>
      <c r="G938" s="58"/>
      <c r="H938" s="58"/>
      <c r="I938" s="58"/>
      <c r="J938" s="58"/>
      <c r="K938" s="58"/>
      <c r="L938" s="58"/>
      <c r="M938" s="58"/>
    </row>
    <row r="939" spans="1:13" ht="15.75" customHeight="1" x14ac:dyDescent="0.2">
      <c r="A939" s="58"/>
      <c r="B939" s="58"/>
      <c r="C939" s="58"/>
      <c r="D939" s="58"/>
      <c r="E939" s="58"/>
      <c r="F939" s="58"/>
      <c r="G939" s="58"/>
      <c r="H939" s="58"/>
      <c r="I939" s="58"/>
      <c r="J939" s="58"/>
      <c r="K939" s="58"/>
      <c r="L939" s="58"/>
      <c r="M939" s="58"/>
    </row>
    <row r="940" spans="1:13" ht="15.75" customHeight="1" x14ac:dyDescent="0.2">
      <c r="A940" s="58"/>
      <c r="B940" s="58"/>
      <c r="C940" s="58"/>
      <c r="D940" s="58"/>
      <c r="E940" s="58"/>
      <c r="F940" s="58"/>
      <c r="G940" s="58"/>
      <c r="H940" s="58"/>
      <c r="I940" s="58"/>
      <c r="J940" s="58"/>
      <c r="K940" s="58"/>
      <c r="L940" s="58"/>
      <c r="M940" s="58"/>
    </row>
    <row r="941" spans="1:13" ht="15.75" customHeight="1" x14ac:dyDescent="0.2">
      <c r="A941" s="58"/>
      <c r="B941" s="58"/>
      <c r="C941" s="58"/>
      <c r="D941" s="58"/>
      <c r="E941" s="58"/>
      <c r="F941" s="58"/>
      <c r="G941" s="58"/>
      <c r="H941" s="58"/>
      <c r="I941" s="58"/>
      <c r="J941" s="58"/>
      <c r="K941" s="58"/>
      <c r="L941" s="58"/>
      <c r="M941" s="58"/>
    </row>
    <row r="942" spans="1:13" ht="15.75" customHeight="1" x14ac:dyDescent="0.2">
      <c r="A942" s="58"/>
      <c r="B942" s="58"/>
      <c r="C942" s="58"/>
      <c r="D942" s="58"/>
      <c r="E942" s="58"/>
      <c r="F942" s="58"/>
      <c r="G942" s="58"/>
      <c r="H942" s="58"/>
      <c r="I942" s="58"/>
      <c r="J942" s="58"/>
      <c r="K942" s="58"/>
      <c r="L942" s="58"/>
      <c r="M942" s="58"/>
    </row>
    <row r="943" spans="1:13" ht="15.75" customHeight="1" x14ac:dyDescent="0.2">
      <c r="A943" s="58"/>
      <c r="B943" s="58"/>
      <c r="C943" s="58"/>
      <c r="D943" s="58"/>
      <c r="E943" s="58"/>
      <c r="F943" s="58"/>
      <c r="G943" s="58"/>
      <c r="H943" s="58"/>
      <c r="I943" s="58"/>
      <c r="J943" s="58"/>
      <c r="K943" s="58"/>
      <c r="L943" s="58"/>
      <c r="M943" s="58"/>
    </row>
    <row r="944" spans="1:13" ht="15.75" customHeight="1" x14ac:dyDescent="0.2">
      <c r="A944" s="58"/>
      <c r="B944" s="58"/>
      <c r="C944" s="58"/>
      <c r="D944" s="58"/>
      <c r="E944" s="58"/>
      <c r="F944" s="58"/>
      <c r="G944" s="58"/>
      <c r="H944" s="58"/>
      <c r="I944" s="58"/>
      <c r="J944" s="58"/>
      <c r="K944" s="58"/>
      <c r="L944" s="58"/>
      <c r="M944" s="58"/>
    </row>
    <row r="945" spans="1:13" ht="15.75" customHeight="1" x14ac:dyDescent="0.2">
      <c r="A945" s="58"/>
      <c r="B945" s="58"/>
      <c r="C945" s="58"/>
      <c r="D945" s="58"/>
      <c r="E945" s="58"/>
      <c r="F945" s="58"/>
      <c r="G945" s="58"/>
      <c r="H945" s="58"/>
      <c r="I945" s="58"/>
      <c r="J945" s="58"/>
      <c r="K945" s="58"/>
      <c r="L945" s="58"/>
      <c r="M945" s="58"/>
    </row>
    <row r="946" spans="1:13" ht="15.75" customHeight="1" x14ac:dyDescent="0.2">
      <c r="A946" s="58"/>
      <c r="B946" s="58"/>
      <c r="C946" s="58"/>
      <c r="D946" s="58"/>
      <c r="E946" s="58"/>
      <c r="F946" s="58"/>
      <c r="G946" s="58"/>
      <c r="H946" s="58"/>
      <c r="I946" s="58"/>
      <c r="J946" s="58"/>
      <c r="K946" s="58"/>
      <c r="L946" s="58"/>
      <c r="M946" s="58"/>
    </row>
    <row r="947" spans="1:13" ht="15.75" customHeight="1" x14ac:dyDescent="0.2">
      <c r="A947" s="58"/>
      <c r="B947" s="58"/>
      <c r="C947" s="58"/>
      <c r="D947" s="58"/>
      <c r="E947" s="58"/>
      <c r="F947" s="58"/>
      <c r="G947" s="58"/>
      <c r="H947" s="58"/>
      <c r="I947" s="58"/>
      <c r="J947" s="58"/>
      <c r="K947" s="58"/>
      <c r="L947" s="58"/>
      <c r="M947" s="58"/>
    </row>
    <row r="948" spans="1:13" ht="15.75" customHeight="1" x14ac:dyDescent="0.2">
      <c r="A948" s="58"/>
      <c r="B948" s="58"/>
      <c r="C948" s="58"/>
      <c r="D948" s="58"/>
      <c r="E948" s="58"/>
      <c r="F948" s="58"/>
      <c r="G948" s="58"/>
      <c r="H948" s="58"/>
      <c r="I948" s="58"/>
      <c r="J948" s="58"/>
      <c r="K948" s="58"/>
      <c r="L948" s="58"/>
      <c r="M948" s="58"/>
    </row>
    <row r="949" spans="1:13" ht="15.75" customHeight="1" x14ac:dyDescent="0.2">
      <c r="A949" s="58"/>
      <c r="B949" s="58"/>
      <c r="C949" s="58"/>
      <c r="D949" s="58"/>
      <c r="E949" s="58"/>
      <c r="F949" s="58"/>
      <c r="G949" s="58"/>
      <c r="H949" s="58"/>
      <c r="I949" s="58"/>
      <c r="J949" s="58"/>
      <c r="K949" s="58"/>
      <c r="L949" s="58"/>
      <c r="M949" s="58"/>
    </row>
    <row r="950" spans="1:13" ht="15.75" customHeight="1" x14ac:dyDescent="0.2">
      <c r="A950" s="58"/>
      <c r="B950" s="58"/>
      <c r="C950" s="58"/>
      <c r="D950" s="58"/>
      <c r="E950" s="58"/>
      <c r="F950" s="58"/>
      <c r="G950" s="58"/>
      <c r="H950" s="58"/>
      <c r="I950" s="58"/>
      <c r="J950" s="58"/>
      <c r="K950" s="58"/>
      <c r="L950" s="58"/>
      <c r="M950" s="58"/>
    </row>
    <row r="951" spans="1:13" ht="15.75" customHeight="1" x14ac:dyDescent="0.2">
      <c r="A951" s="58"/>
      <c r="B951" s="58"/>
      <c r="C951" s="58"/>
      <c r="D951" s="58"/>
      <c r="E951" s="58"/>
      <c r="F951" s="58"/>
      <c r="G951" s="58"/>
      <c r="H951" s="58"/>
      <c r="I951" s="58"/>
      <c r="J951" s="58"/>
      <c r="K951" s="58"/>
      <c r="L951" s="58"/>
      <c r="M951" s="58"/>
    </row>
    <row r="952" spans="1:13" ht="15.75" customHeight="1" x14ac:dyDescent="0.2">
      <c r="A952" s="58"/>
      <c r="B952" s="58"/>
      <c r="C952" s="58"/>
      <c r="D952" s="58"/>
      <c r="E952" s="58"/>
      <c r="F952" s="58"/>
      <c r="G952" s="58"/>
      <c r="H952" s="58"/>
      <c r="I952" s="58"/>
      <c r="J952" s="58"/>
      <c r="K952" s="58"/>
      <c r="L952" s="58"/>
      <c r="M952" s="58"/>
    </row>
    <row r="953" spans="1:13" ht="15.75" customHeight="1" x14ac:dyDescent="0.2">
      <c r="A953" s="58"/>
      <c r="B953" s="58"/>
      <c r="C953" s="58"/>
      <c r="D953" s="58"/>
      <c r="E953" s="58"/>
      <c r="F953" s="58"/>
      <c r="G953" s="58"/>
      <c r="H953" s="58"/>
      <c r="I953" s="58"/>
      <c r="J953" s="58"/>
      <c r="K953" s="58"/>
      <c r="L953" s="58"/>
      <c r="M953" s="58"/>
    </row>
    <row r="954" spans="1:13" ht="15.75" customHeight="1" x14ac:dyDescent="0.2">
      <c r="A954" s="58"/>
      <c r="B954" s="58"/>
      <c r="C954" s="58"/>
      <c r="D954" s="58"/>
      <c r="E954" s="58"/>
      <c r="F954" s="58"/>
      <c r="G954" s="58"/>
      <c r="H954" s="58"/>
      <c r="I954" s="58"/>
      <c r="J954" s="58"/>
      <c r="K954" s="58"/>
      <c r="L954" s="58"/>
      <c r="M954" s="58"/>
    </row>
    <row r="955" spans="1:13" ht="15.75" customHeight="1" x14ac:dyDescent="0.2">
      <c r="A955" s="58"/>
      <c r="B955" s="58"/>
      <c r="C955" s="58"/>
      <c r="D955" s="58"/>
      <c r="E955" s="58"/>
      <c r="F955" s="58"/>
      <c r="G955" s="58"/>
      <c r="H955" s="58"/>
      <c r="I955" s="58"/>
      <c r="J955" s="58"/>
      <c r="K955" s="58"/>
      <c r="L955" s="58"/>
      <c r="M955" s="58"/>
    </row>
    <row r="956" spans="1:13" ht="15.75" customHeight="1" x14ac:dyDescent="0.2">
      <c r="A956" s="58"/>
      <c r="B956" s="58"/>
      <c r="C956" s="58"/>
      <c r="D956" s="58"/>
      <c r="E956" s="58"/>
      <c r="F956" s="58"/>
      <c r="G956" s="58"/>
      <c r="H956" s="58"/>
      <c r="I956" s="58"/>
      <c r="J956" s="58"/>
      <c r="K956" s="58"/>
      <c r="L956" s="58"/>
      <c r="M956" s="58"/>
    </row>
    <row r="957" spans="1:13" ht="15.75" customHeight="1" x14ac:dyDescent="0.2">
      <c r="A957" s="58"/>
      <c r="B957" s="58"/>
      <c r="C957" s="58"/>
      <c r="D957" s="58"/>
      <c r="E957" s="58"/>
      <c r="F957" s="58"/>
      <c r="G957" s="58"/>
      <c r="H957" s="58"/>
      <c r="I957" s="58"/>
      <c r="J957" s="58"/>
      <c r="K957" s="58"/>
      <c r="L957" s="58"/>
      <c r="M957" s="58"/>
    </row>
    <row r="958" spans="1:13" ht="15.75" customHeight="1" x14ac:dyDescent="0.2">
      <c r="A958" s="58"/>
      <c r="B958" s="58"/>
      <c r="C958" s="58"/>
      <c r="D958" s="58"/>
      <c r="E958" s="58"/>
      <c r="F958" s="58"/>
      <c r="G958" s="58"/>
      <c r="H958" s="58"/>
      <c r="I958" s="58"/>
      <c r="J958" s="58"/>
      <c r="K958" s="58"/>
      <c r="L958" s="58"/>
      <c r="M958" s="58"/>
    </row>
    <row r="959" spans="1:13" ht="15.75" customHeight="1" x14ac:dyDescent="0.2">
      <c r="A959" s="58"/>
      <c r="B959" s="58"/>
      <c r="C959" s="58"/>
      <c r="D959" s="58"/>
      <c r="E959" s="58"/>
      <c r="F959" s="58"/>
      <c r="G959" s="58"/>
      <c r="H959" s="58"/>
      <c r="I959" s="58"/>
      <c r="J959" s="58"/>
      <c r="K959" s="58"/>
      <c r="L959" s="58"/>
      <c r="M959" s="58"/>
    </row>
    <row r="960" spans="1:13" ht="15.75" customHeight="1" x14ac:dyDescent="0.2">
      <c r="A960" s="58"/>
      <c r="B960" s="58"/>
      <c r="C960" s="58"/>
      <c r="D960" s="58"/>
      <c r="E960" s="58"/>
      <c r="F960" s="58"/>
      <c r="G960" s="58"/>
      <c r="H960" s="58"/>
      <c r="I960" s="58"/>
      <c r="J960" s="58"/>
      <c r="K960" s="58"/>
      <c r="L960" s="58"/>
      <c r="M960" s="58"/>
    </row>
    <row r="961" spans="1:13" ht="15.75" customHeight="1" x14ac:dyDescent="0.2">
      <c r="A961" s="58"/>
      <c r="B961" s="58"/>
      <c r="C961" s="58"/>
      <c r="D961" s="58"/>
      <c r="E961" s="58"/>
      <c r="F961" s="58"/>
      <c r="G961" s="58"/>
      <c r="H961" s="58"/>
      <c r="I961" s="58"/>
      <c r="J961" s="58"/>
      <c r="K961" s="58"/>
      <c r="L961" s="58"/>
      <c r="M961" s="58"/>
    </row>
    <row r="962" spans="1:13" ht="15.75" customHeight="1" x14ac:dyDescent="0.2">
      <c r="A962" s="58"/>
      <c r="B962" s="58"/>
      <c r="C962" s="58"/>
      <c r="D962" s="58"/>
      <c r="E962" s="58"/>
      <c r="F962" s="58"/>
      <c r="G962" s="58"/>
      <c r="H962" s="58"/>
      <c r="I962" s="58"/>
      <c r="J962" s="58"/>
      <c r="K962" s="58"/>
      <c r="L962" s="58"/>
      <c r="M962" s="58"/>
    </row>
    <row r="963" spans="1:13" ht="15.75" customHeight="1" x14ac:dyDescent="0.2">
      <c r="A963" s="58"/>
      <c r="B963" s="58"/>
      <c r="C963" s="58"/>
      <c r="D963" s="58"/>
      <c r="E963" s="58"/>
      <c r="F963" s="58"/>
      <c r="G963" s="58"/>
      <c r="H963" s="58"/>
      <c r="I963" s="58"/>
      <c r="J963" s="58"/>
      <c r="K963" s="58"/>
      <c r="L963" s="58"/>
      <c r="M963" s="58"/>
    </row>
    <row r="964" spans="1:13" ht="15.75" customHeight="1" x14ac:dyDescent="0.2">
      <c r="A964" s="58"/>
      <c r="B964" s="58"/>
      <c r="C964" s="58"/>
      <c r="D964" s="58"/>
      <c r="E964" s="58"/>
      <c r="F964" s="58"/>
      <c r="G964" s="58"/>
      <c r="H964" s="58"/>
      <c r="I964" s="58"/>
      <c r="J964" s="58"/>
      <c r="K964" s="58"/>
      <c r="L964" s="58"/>
      <c r="M964" s="58"/>
    </row>
    <row r="965" spans="1:13" ht="15.75" customHeight="1" x14ac:dyDescent="0.2">
      <c r="A965" s="58"/>
      <c r="B965" s="58"/>
      <c r="C965" s="58"/>
      <c r="D965" s="58"/>
      <c r="E965" s="58"/>
      <c r="F965" s="58"/>
      <c r="G965" s="58"/>
      <c r="H965" s="58"/>
      <c r="I965" s="58"/>
      <c r="J965" s="58"/>
      <c r="K965" s="58"/>
      <c r="L965" s="58"/>
      <c r="M965" s="58"/>
    </row>
    <row r="966" spans="1:13" ht="15.75" customHeight="1" x14ac:dyDescent="0.2">
      <c r="A966" s="58"/>
      <c r="B966" s="58"/>
      <c r="C966" s="58"/>
      <c r="D966" s="58"/>
      <c r="E966" s="58"/>
      <c r="F966" s="58"/>
      <c r="G966" s="58"/>
      <c r="H966" s="58"/>
      <c r="I966" s="58"/>
      <c r="J966" s="58"/>
      <c r="K966" s="58"/>
      <c r="L966" s="58"/>
      <c r="M966" s="58"/>
    </row>
    <row r="967" spans="1:13" ht="15.75" customHeight="1" x14ac:dyDescent="0.2">
      <c r="A967" s="58"/>
      <c r="B967" s="58"/>
      <c r="C967" s="58"/>
      <c r="D967" s="58"/>
      <c r="E967" s="58"/>
      <c r="F967" s="58"/>
      <c r="G967" s="58"/>
      <c r="H967" s="58"/>
      <c r="I967" s="58"/>
      <c r="J967" s="58"/>
      <c r="K967" s="58"/>
      <c r="L967" s="58"/>
      <c r="M967" s="58"/>
    </row>
    <row r="968" spans="1:13" ht="15.75" customHeight="1" x14ac:dyDescent="0.2">
      <c r="A968" s="58"/>
      <c r="B968" s="58"/>
      <c r="C968" s="58"/>
      <c r="D968" s="58"/>
      <c r="E968" s="58"/>
      <c r="F968" s="58"/>
      <c r="G968" s="58"/>
      <c r="H968" s="58"/>
      <c r="I968" s="58"/>
      <c r="J968" s="58"/>
      <c r="K968" s="58"/>
      <c r="L968" s="58"/>
      <c r="M968" s="58"/>
    </row>
    <row r="969" spans="1:13" ht="15.75" customHeight="1" x14ac:dyDescent="0.2">
      <c r="A969" s="58"/>
      <c r="B969" s="58"/>
      <c r="C969" s="58"/>
      <c r="D969" s="58"/>
      <c r="E969" s="58"/>
      <c r="F969" s="58"/>
      <c r="G969" s="58"/>
      <c r="H969" s="58"/>
      <c r="I969" s="58"/>
      <c r="J969" s="58"/>
      <c r="K969" s="58"/>
      <c r="L969" s="58"/>
      <c r="M969" s="58"/>
    </row>
    <row r="970" spans="1:13" ht="15.75" customHeight="1" x14ac:dyDescent="0.2">
      <c r="A970" s="58"/>
      <c r="B970" s="58"/>
      <c r="C970" s="58"/>
      <c r="D970" s="58"/>
      <c r="E970" s="58"/>
      <c r="F970" s="58"/>
      <c r="G970" s="58"/>
      <c r="H970" s="58"/>
      <c r="I970" s="58"/>
      <c r="J970" s="58"/>
      <c r="K970" s="58"/>
      <c r="L970" s="58"/>
      <c r="M970" s="58"/>
    </row>
    <row r="971" spans="1:13" ht="15.75" customHeight="1" x14ac:dyDescent="0.2">
      <c r="A971" s="58"/>
      <c r="B971" s="58"/>
      <c r="C971" s="58"/>
      <c r="D971" s="58"/>
      <c r="E971" s="58"/>
      <c r="F971" s="58"/>
      <c r="G971" s="58"/>
      <c r="H971" s="58"/>
      <c r="I971" s="58"/>
      <c r="J971" s="58"/>
      <c r="K971" s="58"/>
      <c r="L971" s="58"/>
      <c r="M971" s="58"/>
    </row>
    <row r="972" spans="1:13" ht="15.75" customHeight="1" x14ac:dyDescent="0.2">
      <c r="A972" s="58"/>
      <c r="B972" s="58"/>
      <c r="C972" s="58"/>
      <c r="D972" s="58"/>
      <c r="E972" s="58"/>
      <c r="F972" s="58"/>
      <c r="G972" s="58"/>
      <c r="H972" s="58"/>
      <c r="I972" s="58"/>
      <c r="J972" s="58"/>
      <c r="K972" s="58"/>
      <c r="L972" s="58"/>
      <c r="M972" s="58"/>
    </row>
    <row r="973" spans="1:13" ht="15.75" customHeight="1" x14ac:dyDescent="0.2">
      <c r="A973" s="58"/>
      <c r="B973" s="58"/>
      <c r="C973" s="58"/>
      <c r="D973" s="58"/>
      <c r="E973" s="58"/>
      <c r="F973" s="58"/>
      <c r="G973" s="58"/>
      <c r="H973" s="58"/>
      <c r="I973" s="58"/>
      <c r="J973" s="58"/>
      <c r="K973" s="58"/>
      <c r="L973" s="58"/>
      <c r="M973" s="58"/>
    </row>
    <row r="974" spans="1:13" ht="15.75" customHeight="1" x14ac:dyDescent="0.2">
      <c r="A974" s="58"/>
      <c r="B974" s="58"/>
      <c r="C974" s="58"/>
      <c r="D974" s="58"/>
      <c r="E974" s="58"/>
      <c r="F974" s="58"/>
      <c r="G974" s="58"/>
      <c r="H974" s="58"/>
      <c r="I974" s="58"/>
      <c r="J974" s="58"/>
      <c r="K974" s="58"/>
      <c r="L974" s="58"/>
      <c r="M974" s="58"/>
    </row>
    <row r="975" spans="1:13" ht="15.75" customHeight="1" x14ac:dyDescent="0.2">
      <c r="A975" s="58"/>
      <c r="B975" s="58"/>
      <c r="C975" s="58"/>
      <c r="D975" s="58"/>
      <c r="E975" s="58"/>
      <c r="F975" s="58"/>
      <c r="G975" s="58"/>
      <c r="H975" s="58"/>
      <c r="I975" s="58"/>
      <c r="J975" s="58"/>
      <c r="K975" s="58"/>
      <c r="L975" s="58"/>
      <c r="M975" s="58"/>
    </row>
    <row r="976" spans="1:13" ht="15.75" customHeight="1" x14ac:dyDescent="0.2">
      <c r="A976" s="58"/>
      <c r="B976" s="58"/>
      <c r="C976" s="58"/>
      <c r="D976" s="58"/>
      <c r="E976" s="58"/>
      <c r="F976" s="58"/>
      <c r="G976" s="58"/>
      <c r="H976" s="58"/>
      <c r="I976" s="58"/>
      <c r="J976" s="58"/>
      <c r="K976" s="58"/>
      <c r="L976" s="58"/>
      <c r="M976" s="58"/>
    </row>
    <row r="977" spans="1:13" ht="15.75" customHeight="1" x14ac:dyDescent="0.2">
      <c r="A977" s="58"/>
      <c r="B977" s="58"/>
      <c r="C977" s="58"/>
      <c r="D977" s="58"/>
      <c r="E977" s="58"/>
      <c r="F977" s="58"/>
      <c r="G977" s="58"/>
      <c r="H977" s="58"/>
      <c r="I977" s="58"/>
      <c r="J977" s="58"/>
      <c r="K977" s="58"/>
      <c r="L977" s="58"/>
      <c r="M977" s="58"/>
    </row>
    <row r="978" spans="1:13" ht="15.75" customHeight="1" x14ac:dyDescent="0.2">
      <c r="A978" s="58"/>
      <c r="B978" s="58"/>
      <c r="C978" s="58"/>
      <c r="D978" s="58"/>
      <c r="E978" s="58"/>
      <c r="F978" s="58"/>
      <c r="G978" s="58"/>
      <c r="H978" s="58"/>
      <c r="I978" s="58"/>
      <c r="J978" s="58"/>
      <c r="K978" s="58"/>
      <c r="L978" s="58"/>
      <c r="M978" s="58"/>
    </row>
    <row r="979" spans="1:13" ht="15.75" customHeight="1" x14ac:dyDescent="0.2">
      <c r="A979" s="58"/>
      <c r="B979" s="58"/>
      <c r="C979" s="58"/>
      <c r="D979" s="58"/>
      <c r="E979" s="58"/>
      <c r="F979" s="58"/>
      <c r="G979" s="58"/>
      <c r="H979" s="58"/>
      <c r="I979" s="58"/>
      <c r="J979" s="58"/>
      <c r="K979" s="58"/>
      <c r="L979" s="58"/>
      <c r="M979" s="58"/>
    </row>
    <row r="980" spans="1:13" ht="15.75" customHeight="1" x14ac:dyDescent="0.2">
      <c r="A980" s="58"/>
      <c r="B980" s="58"/>
      <c r="C980" s="58"/>
      <c r="D980" s="58"/>
      <c r="E980" s="58"/>
      <c r="F980" s="58"/>
      <c r="G980" s="58"/>
      <c r="H980" s="58"/>
      <c r="I980" s="58"/>
      <c r="J980" s="58"/>
      <c r="K980" s="58"/>
      <c r="L980" s="58"/>
      <c r="M980" s="58"/>
    </row>
    <row r="981" spans="1:13" ht="15.75" customHeight="1" x14ac:dyDescent="0.2">
      <c r="A981" s="58"/>
      <c r="B981" s="58"/>
      <c r="C981" s="58"/>
      <c r="D981" s="58"/>
      <c r="E981" s="58"/>
      <c r="F981" s="58"/>
      <c r="G981" s="58"/>
      <c r="H981" s="58"/>
      <c r="I981" s="58"/>
      <c r="J981" s="58"/>
      <c r="K981" s="58"/>
      <c r="L981" s="58"/>
      <c r="M981" s="58"/>
    </row>
    <row r="982" spans="1:13" ht="15.75" customHeight="1" x14ac:dyDescent="0.2">
      <c r="A982" s="58"/>
      <c r="B982" s="58"/>
      <c r="C982" s="58"/>
      <c r="D982" s="58"/>
      <c r="E982" s="58"/>
      <c r="F982" s="58"/>
      <c r="G982" s="58"/>
      <c r="H982" s="58"/>
      <c r="I982" s="58"/>
      <c r="J982" s="58"/>
      <c r="K982" s="58"/>
      <c r="L982" s="58"/>
      <c r="M982" s="58"/>
    </row>
    <row r="983" spans="1:13" ht="15.75" customHeight="1" x14ac:dyDescent="0.2">
      <c r="A983" s="58"/>
      <c r="B983" s="58"/>
      <c r="C983" s="58"/>
      <c r="D983" s="58"/>
      <c r="E983" s="58"/>
      <c r="F983" s="58"/>
      <c r="G983" s="58"/>
      <c r="H983" s="58"/>
      <c r="I983" s="58"/>
      <c r="J983" s="58"/>
      <c r="K983" s="58"/>
      <c r="L983" s="58"/>
      <c r="M983" s="58"/>
    </row>
    <row r="984" spans="1:13" ht="15.75" customHeight="1" x14ac:dyDescent="0.2">
      <c r="A984" s="58"/>
      <c r="B984" s="58"/>
      <c r="C984" s="58"/>
      <c r="D984" s="58"/>
      <c r="E984" s="58"/>
      <c r="F984" s="58"/>
      <c r="G984" s="58"/>
      <c r="H984" s="58"/>
      <c r="I984" s="58"/>
      <c r="J984" s="58"/>
      <c r="K984" s="58"/>
      <c r="L984" s="58"/>
      <c r="M984" s="58"/>
    </row>
    <row r="985" spans="1:13" ht="15.75" customHeight="1" x14ac:dyDescent="0.2">
      <c r="A985" s="58"/>
      <c r="B985" s="58"/>
      <c r="C985" s="58"/>
      <c r="D985" s="58"/>
      <c r="E985" s="58"/>
      <c r="F985" s="58"/>
      <c r="G985" s="58"/>
      <c r="H985" s="58"/>
      <c r="I985" s="58"/>
      <c r="J985" s="58"/>
      <c r="K985" s="58"/>
      <c r="L985" s="58"/>
      <c r="M985" s="58"/>
    </row>
    <row r="986" spans="1:13" ht="15.75" customHeight="1" x14ac:dyDescent="0.2">
      <c r="A986" s="58"/>
      <c r="B986" s="58"/>
      <c r="C986" s="58"/>
      <c r="D986" s="58"/>
      <c r="E986" s="58"/>
      <c r="F986" s="58"/>
      <c r="G986" s="58"/>
      <c r="H986" s="58"/>
      <c r="I986" s="58"/>
      <c r="J986" s="58"/>
      <c r="K986" s="58"/>
      <c r="L986" s="58"/>
      <c r="M986" s="58"/>
    </row>
    <row r="987" spans="1:13" ht="15.75" customHeight="1" x14ac:dyDescent="0.2">
      <c r="A987" s="58"/>
      <c r="B987" s="58"/>
      <c r="C987" s="58"/>
      <c r="D987" s="58"/>
      <c r="E987" s="58"/>
      <c r="F987" s="58"/>
      <c r="G987" s="58"/>
      <c r="H987" s="58"/>
      <c r="I987" s="58"/>
      <c r="J987" s="58"/>
      <c r="K987" s="58"/>
      <c r="L987" s="58"/>
      <c r="M987" s="58"/>
    </row>
    <row r="988" spans="1:13" ht="15.75" customHeight="1" x14ac:dyDescent="0.2">
      <c r="A988" s="58"/>
      <c r="B988" s="58"/>
      <c r="C988" s="58"/>
      <c r="D988" s="58"/>
      <c r="E988" s="58"/>
      <c r="F988" s="58"/>
      <c r="G988" s="58"/>
      <c r="H988" s="58"/>
      <c r="I988" s="58"/>
      <c r="J988" s="58"/>
      <c r="K988" s="58"/>
      <c r="L988" s="58"/>
      <c r="M988" s="58"/>
    </row>
    <row r="989" spans="1:13" ht="15.75" customHeight="1" x14ac:dyDescent="0.2">
      <c r="A989" s="58"/>
      <c r="B989" s="58"/>
      <c r="C989" s="58"/>
      <c r="D989" s="58"/>
      <c r="E989" s="58"/>
      <c r="F989" s="58"/>
      <c r="G989" s="58"/>
      <c r="H989" s="58"/>
      <c r="I989" s="58"/>
      <c r="J989" s="58"/>
      <c r="K989" s="58"/>
      <c r="L989" s="58"/>
      <c r="M989" s="58"/>
    </row>
    <row r="990" spans="1:13" ht="15.75" customHeight="1" x14ac:dyDescent="0.2">
      <c r="A990" s="58"/>
      <c r="B990" s="58"/>
      <c r="C990" s="58"/>
      <c r="D990" s="58"/>
      <c r="E990" s="58"/>
      <c r="F990" s="58"/>
      <c r="G990" s="58"/>
      <c r="H990" s="58"/>
      <c r="I990" s="58"/>
      <c r="J990" s="58"/>
      <c r="K990" s="58"/>
      <c r="L990" s="58"/>
      <c r="M990" s="58"/>
    </row>
    <row r="991" spans="1:13" ht="15.75" customHeight="1" x14ac:dyDescent="0.2">
      <c r="A991" s="58"/>
      <c r="B991" s="58"/>
      <c r="C991" s="58"/>
      <c r="D991" s="58"/>
      <c r="E991" s="58"/>
      <c r="F991" s="58"/>
      <c r="G991" s="58"/>
      <c r="H991" s="58"/>
      <c r="I991" s="58"/>
      <c r="J991" s="58"/>
      <c r="K991" s="58"/>
      <c r="L991" s="58"/>
      <c r="M991" s="58"/>
    </row>
    <row r="992" spans="1:13" ht="15.75" customHeight="1" x14ac:dyDescent="0.2">
      <c r="A992" s="58"/>
      <c r="B992" s="58"/>
      <c r="C992" s="58"/>
      <c r="D992" s="58"/>
      <c r="E992" s="58"/>
      <c r="F992" s="58"/>
      <c r="G992" s="58"/>
      <c r="H992" s="58"/>
      <c r="I992" s="58"/>
      <c r="J992" s="58"/>
      <c r="K992" s="58"/>
      <c r="L992" s="58"/>
      <c r="M992" s="58"/>
    </row>
    <row r="993" spans="1:13" ht="15.75" customHeight="1" x14ac:dyDescent="0.2">
      <c r="A993" s="58"/>
      <c r="B993" s="58"/>
      <c r="C993" s="58"/>
      <c r="D993" s="58"/>
      <c r="E993" s="58"/>
      <c r="F993" s="58"/>
      <c r="G993" s="58"/>
      <c r="H993" s="58"/>
      <c r="I993" s="58"/>
      <c r="J993" s="58"/>
      <c r="K993" s="58"/>
      <c r="L993" s="58"/>
      <c r="M993" s="58"/>
    </row>
    <row r="994" spans="1:13" ht="15.75" customHeight="1" x14ac:dyDescent="0.2">
      <c r="A994" s="58"/>
      <c r="B994" s="58"/>
      <c r="C994" s="58"/>
      <c r="D994" s="58"/>
      <c r="E994" s="58"/>
      <c r="F994" s="58"/>
      <c r="G994" s="58"/>
      <c r="H994" s="58"/>
      <c r="I994" s="58"/>
      <c r="J994" s="58"/>
      <c r="K994" s="58"/>
      <c r="L994" s="58"/>
      <c r="M994" s="58"/>
    </row>
    <row r="995" spans="1:13" ht="15.75" customHeight="1" x14ac:dyDescent="0.2">
      <c r="A995" s="58"/>
      <c r="B995" s="58"/>
      <c r="C995" s="58"/>
      <c r="D995" s="58"/>
      <c r="E995" s="58"/>
      <c r="F995" s="58"/>
      <c r="G995" s="58"/>
      <c r="H995" s="58"/>
      <c r="I995" s="58"/>
      <c r="J995" s="58"/>
      <c r="K995" s="58"/>
      <c r="L995" s="58"/>
      <c r="M995" s="58"/>
    </row>
    <row r="996" spans="1:13" ht="15.75" customHeight="1" x14ac:dyDescent="0.2">
      <c r="A996" s="58"/>
      <c r="B996" s="58"/>
      <c r="C996" s="58"/>
      <c r="D996" s="58"/>
      <c r="E996" s="58"/>
      <c r="F996" s="58"/>
      <c r="G996" s="58"/>
      <c r="H996" s="58"/>
      <c r="I996" s="58"/>
      <c r="J996" s="58"/>
      <c r="K996" s="58"/>
      <c r="L996" s="58"/>
      <c r="M996" s="58"/>
    </row>
    <row r="997" spans="1:13" ht="15.75" customHeight="1" x14ac:dyDescent="0.2">
      <c r="A997" s="58"/>
      <c r="B997" s="58"/>
      <c r="C997" s="58"/>
      <c r="D997" s="58"/>
      <c r="E997" s="58"/>
      <c r="F997" s="58"/>
      <c r="G997" s="58"/>
      <c r="H997" s="58"/>
      <c r="I997" s="58"/>
      <c r="J997" s="58"/>
      <c r="K997" s="58"/>
      <c r="L997" s="58"/>
      <c r="M997" s="58"/>
    </row>
    <row r="998" spans="1:13" ht="15.75" customHeight="1" x14ac:dyDescent="0.2">
      <c r="A998" s="58"/>
      <c r="B998" s="58"/>
      <c r="C998" s="58"/>
      <c r="D998" s="58"/>
      <c r="E998" s="58"/>
      <c r="F998" s="58"/>
      <c r="G998" s="58"/>
      <c r="H998" s="58"/>
      <c r="I998" s="58"/>
      <c r="J998" s="58"/>
      <c r="K998" s="58"/>
      <c r="L998" s="58"/>
      <c r="M998" s="58"/>
    </row>
    <row r="999" spans="1:13" ht="15.75" customHeight="1" x14ac:dyDescent="0.2">
      <c r="A999" s="58"/>
      <c r="B999" s="58"/>
      <c r="C999" s="58"/>
      <c r="D999" s="58"/>
      <c r="E999" s="58"/>
      <c r="F999" s="58"/>
      <c r="G999" s="58"/>
      <c r="H999" s="58"/>
      <c r="I999" s="58"/>
      <c r="J999" s="58"/>
      <c r="K999" s="58"/>
      <c r="L999" s="58"/>
      <c r="M999" s="58"/>
    </row>
    <row r="1000" spans="1:13" ht="15.75" customHeight="1" x14ac:dyDescent="0.2">
      <c r="A1000" s="58"/>
      <c r="B1000" s="58"/>
      <c r="C1000" s="58"/>
      <c r="D1000" s="58"/>
      <c r="E1000" s="58"/>
      <c r="F1000" s="58"/>
      <c r="G1000" s="58"/>
      <c r="H1000" s="58"/>
      <c r="I1000" s="58"/>
      <c r="J1000" s="58"/>
      <c r="K1000" s="58"/>
      <c r="L1000" s="58"/>
      <c r="M1000" s="58"/>
    </row>
  </sheetData>
  <autoFilter ref="A3:M203" xr:uid="{00000000-0009-0000-0000-000007000000}"/>
  <mergeCells count="2">
    <mergeCell ref="A1:M1"/>
    <mergeCell ref="A2:M2"/>
  </mergeCells>
  <conditionalFormatting sqref="A4:J203">
    <cfRule type="expression" dxfId="8" priority="4">
      <formula>$K4="EXPIRED"</formula>
    </cfRule>
    <cfRule type="expression" dxfId="7" priority="5">
      <formula>$K4="EXPIRING"</formula>
    </cfRule>
    <cfRule type="expression" dxfId="6" priority="6">
      <formula>$A4=""</formula>
    </cfRule>
  </conditionalFormatting>
  <conditionalFormatting sqref="K4:K203">
    <cfRule type="cellIs" dxfId="5" priority="1" operator="equal">
      <formula>"EXPIRED"</formula>
    </cfRule>
    <cfRule type="cellIs" dxfId="4" priority="2" operator="equal">
      <formula>"EXPIRING"</formula>
    </cfRule>
    <cfRule type="expression" dxfId="3" priority="3">
      <formula>$A4=""</formula>
    </cfRule>
  </conditionalFormatting>
  <conditionalFormatting sqref="L4:M203">
    <cfRule type="expression" dxfId="2" priority="34">
      <formula>$K4="EXPIRED"</formula>
    </cfRule>
    <cfRule type="expression" dxfId="1" priority="35">
      <formula>$K4="EXPIRING"</formula>
    </cfRule>
    <cfRule type="expression" dxfId="0" priority="36">
      <formula>$A4=""</formula>
    </cfRule>
  </conditionalFormatting>
  <pageMargins left="0.75" right="0.75" top="1" bottom="1" header="0" footer="0"/>
  <pageSetup paperSize="9" orientation="portrait"/>
  <headerFooter>
    <oddFooter>&amp;C This template is brought to you by Chorus  |  www.choruslearning.co.uk  |  Training • Compliance • Competence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5A623"/>
  </sheetPr>
  <dimension ref="A1:K986"/>
  <sheetViews>
    <sheetView showGridLines="0" workbookViewId="0">
      <selection activeCell="K29" sqref="K1:K1048576"/>
    </sheetView>
  </sheetViews>
  <sheetFormatPr baseColWidth="10" defaultColWidth="0" defaultRowHeight="15" customHeight="1" x14ac:dyDescent="0.2"/>
  <cols>
    <col min="1" max="1" width="5.5" customWidth="1"/>
    <col min="2" max="2" width="36" customWidth="1"/>
    <col min="3" max="3" width="28" customWidth="1"/>
    <col min="4" max="4" width="11.5" customWidth="1"/>
    <col min="5" max="5" width="36" customWidth="1"/>
    <col min="6" max="6" width="28" customWidth="1"/>
    <col min="7" max="7" width="4" customWidth="1"/>
    <col min="8" max="8" width="38" customWidth="1"/>
    <col min="9" max="9" width="44" customWidth="1"/>
    <col min="10" max="10" width="5.5" customWidth="1"/>
    <col min="12" max="16384" width="14.5" hidden="1"/>
  </cols>
  <sheetData>
    <row r="1" spans="1:10" ht="43.5" customHeight="1" x14ac:dyDescent="0.2">
      <c r="A1" s="115" t="s">
        <v>865</v>
      </c>
      <c r="B1" s="105"/>
      <c r="C1" s="105"/>
      <c r="D1" s="105"/>
      <c r="E1" s="105"/>
      <c r="F1" s="105"/>
      <c r="G1" s="105"/>
      <c r="H1" s="105"/>
      <c r="I1" s="105"/>
      <c r="J1" s="105"/>
    </row>
    <row r="2" spans="1:10" ht="25.5" customHeight="1" x14ac:dyDescent="0.2">
      <c r="A2" s="155" t="s">
        <v>866</v>
      </c>
      <c r="B2" s="105"/>
      <c r="C2" s="105"/>
      <c r="D2" s="105"/>
      <c r="E2" s="105"/>
      <c r="F2" s="105"/>
      <c r="G2" s="105"/>
      <c r="H2" s="105"/>
      <c r="I2" s="105"/>
      <c r="J2" s="105"/>
    </row>
    <row r="3" spans="1:10" ht="4.5" customHeight="1" x14ac:dyDescent="0.2">
      <c r="A3" s="82"/>
      <c r="B3" s="82"/>
      <c r="C3" s="82"/>
      <c r="D3" s="82"/>
      <c r="E3" s="82"/>
      <c r="F3" s="82"/>
      <c r="G3" s="82"/>
      <c r="H3" s="82"/>
      <c r="I3" s="82"/>
      <c r="J3" s="82"/>
    </row>
    <row r="4" spans="1:10" ht="16" x14ac:dyDescent="0.2">
      <c r="A4" s="83"/>
      <c r="B4" s="83"/>
      <c r="C4" s="83"/>
      <c r="D4" s="83"/>
      <c r="E4" s="83"/>
      <c r="F4" s="83"/>
      <c r="G4" s="83"/>
      <c r="H4" s="83"/>
      <c r="I4" s="83"/>
      <c r="J4" s="83"/>
    </row>
    <row r="5" spans="1:10" ht="17" x14ac:dyDescent="0.2">
      <c r="A5" s="83"/>
      <c r="B5" s="84" t="s">
        <v>867</v>
      </c>
      <c r="C5" s="83"/>
      <c r="D5" s="83"/>
      <c r="E5" s="156" t="s">
        <v>868</v>
      </c>
      <c r="F5" s="107"/>
      <c r="G5" s="83"/>
      <c r="H5" s="84" t="s">
        <v>869</v>
      </c>
      <c r="I5" s="83"/>
      <c r="J5" s="83"/>
    </row>
    <row r="6" spans="1:10" ht="24" x14ac:dyDescent="0.2">
      <c r="A6" s="83"/>
      <c r="B6" s="85" t="s">
        <v>870</v>
      </c>
      <c r="C6" s="83"/>
      <c r="D6" s="83"/>
      <c r="E6" s="157" t="s">
        <v>871</v>
      </c>
      <c r="F6" s="107"/>
      <c r="G6" s="83"/>
      <c r="H6" s="85" t="s">
        <v>872</v>
      </c>
      <c r="I6" s="83"/>
      <c r="J6" s="83"/>
    </row>
    <row r="7" spans="1:10" ht="16" x14ac:dyDescent="0.2">
      <c r="A7" s="83"/>
      <c r="B7" s="86" t="s">
        <v>873</v>
      </c>
      <c r="C7" s="83"/>
      <c r="D7" s="83"/>
      <c r="E7" s="86" t="s">
        <v>68</v>
      </c>
      <c r="F7" s="86" t="s">
        <v>874</v>
      </c>
      <c r="G7" s="83"/>
      <c r="H7" s="86" t="s">
        <v>875</v>
      </c>
      <c r="I7" s="83"/>
      <c r="J7" s="83"/>
    </row>
    <row r="8" spans="1:10" ht="16" x14ac:dyDescent="0.2">
      <c r="A8" s="83"/>
      <c r="B8" s="87" t="s">
        <v>338</v>
      </c>
      <c r="C8" s="83"/>
      <c r="D8" s="83"/>
      <c r="E8" s="87" t="s">
        <v>339</v>
      </c>
      <c r="F8" s="78" t="s">
        <v>338</v>
      </c>
      <c r="G8" s="83"/>
      <c r="H8" s="87" t="s">
        <v>619</v>
      </c>
      <c r="I8" s="83"/>
      <c r="J8" s="83"/>
    </row>
    <row r="9" spans="1:10" ht="16" x14ac:dyDescent="0.2">
      <c r="A9" s="83"/>
      <c r="B9" s="87" t="s">
        <v>167</v>
      </c>
      <c r="C9" s="83"/>
      <c r="D9" s="83"/>
      <c r="E9" s="87" t="s">
        <v>491</v>
      </c>
      <c r="F9" s="77" t="s">
        <v>338</v>
      </c>
      <c r="G9" s="83"/>
      <c r="H9" s="87" t="s">
        <v>187</v>
      </c>
      <c r="I9" s="83"/>
      <c r="J9" s="83"/>
    </row>
    <row r="10" spans="1:10" ht="16" x14ac:dyDescent="0.2">
      <c r="A10" s="83"/>
      <c r="B10" s="87" t="s">
        <v>148</v>
      </c>
      <c r="C10" s="83"/>
      <c r="D10" s="83"/>
      <c r="E10" s="87" t="s">
        <v>876</v>
      </c>
      <c r="F10" s="78" t="s">
        <v>199</v>
      </c>
      <c r="G10" s="83"/>
      <c r="H10" s="87" t="s">
        <v>693</v>
      </c>
      <c r="I10" s="83"/>
      <c r="J10" s="83"/>
    </row>
    <row r="11" spans="1:10" ht="16" x14ac:dyDescent="0.2">
      <c r="A11" s="83"/>
      <c r="B11" s="87" t="s">
        <v>187</v>
      </c>
      <c r="C11" s="83"/>
      <c r="D11" s="83"/>
      <c r="E11" s="87" t="s">
        <v>168</v>
      </c>
      <c r="F11" s="77" t="s">
        <v>167</v>
      </c>
      <c r="G11" s="83"/>
      <c r="H11" s="87" t="s">
        <v>727</v>
      </c>
      <c r="I11" s="83"/>
      <c r="J11" s="83"/>
    </row>
    <row r="12" spans="1:10" ht="16" x14ac:dyDescent="0.2">
      <c r="A12" s="83"/>
      <c r="B12" s="87" t="s">
        <v>240</v>
      </c>
      <c r="C12" s="83"/>
      <c r="D12" s="83"/>
      <c r="E12" s="87" t="s">
        <v>877</v>
      </c>
      <c r="F12" s="78" t="s">
        <v>167</v>
      </c>
      <c r="G12" s="83"/>
      <c r="H12" s="87" t="s">
        <v>742</v>
      </c>
      <c r="I12" s="83"/>
      <c r="J12" s="83"/>
    </row>
    <row r="13" spans="1:10" ht="16" x14ac:dyDescent="0.2">
      <c r="A13" s="83"/>
      <c r="B13" s="87" t="s">
        <v>353</v>
      </c>
      <c r="C13" s="83"/>
      <c r="D13" s="83"/>
      <c r="E13" s="87" t="s">
        <v>232</v>
      </c>
      <c r="F13" s="77" t="s">
        <v>167</v>
      </c>
      <c r="G13" s="83"/>
      <c r="H13" s="87" t="s">
        <v>400</v>
      </c>
      <c r="I13" s="83"/>
      <c r="J13" s="83"/>
    </row>
    <row r="14" spans="1:10" ht="16" x14ac:dyDescent="0.2">
      <c r="A14" s="83"/>
      <c r="B14" s="87" t="s">
        <v>208</v>
      </c>
      <c r="C14" s="83"/>
      <c r="D14" s="83"/>
      <c r="E14" s="87" t="s">
        <v>225</v>
      </c>
      <c r="F14" s="78" t="s">
        <v>148</v>
      </c>
      <c r="G14" s="83"/>
      <c r="H14" s="87" t="s">
        <v>773</v>
      </c>
      <c r="I14" s="83"/>
      <c r="J14" s="83"/>
    </row>
    <row r="15" spans="1:10" ht="16" x14ac:dyDescent="0.2">
      <c r="A15" s="83"/>
      <c r="B15" s="87" t="s">
        <v>400</v>
      </c>
      <c r="C15" s="83"/>
      <c r="D15" s="83"/>
      <c r="E15" s="87" t="s">
        <v>149</v>
      </c>
      <c r="F15" s="77" t="s">
        <v>148</v>
      </c>
      <c r="G15" s="83"/>
      <c r="H15" s="87" t="s">
        <v>785</v>
      </c>
      <c r="I15" s="83"/>
      <c r="J15" s="83"/>
    </row>
    <row r="16" spans="1:10" ht="16" x14ac:dyDescent="0.2">
      <c r="A16" s="83"/>
      <c r="B16" s="87" t="s">
        <v>135</v>
      </c>
      <c r="C16" s="83"/>
      <c r="D16" s="83"/>
      <c r="E16" s="87" t="s">
        <v>273</v>
      </c>
      <c r="F16" s="78" t="s">
        <v>148</v>
      </c>
      <c r="G16" s="83"/>
      <c r="H16" s="87" t="s">
        <v>822</v>
      </c>
      <c r="I16" s="83"/>
      <c r="J16" s="83"/>
    </row>
    <row r="17" spans="1:10" ht="16" x14ac:dyDescent="0.2">
      <c r="A17" s="83"/>
      <c r="B17" s="87" t="s">
        <v>199</v>
      </c>
      <c r="C17" s="83"/>
      <c r="D17" s="83"/>
      <c r="E17" s="87" t="s">
        <v>280</v>
      </c>
      <c r="F17" s="77" t="s">
        <v>148</v>
      </c>
      <c r="G17" s="83"/>
      <c r="H17" s="87" t="s">
        <v>806</v>
      </c>
      <c r="I17" s="83"/>
      <c r="J17" s="83"/>
    </row>
    <row r="18" spans="1:10" ht="16" x14ac:dyDescent="0.2">
      <c r="A18" s="83"/>
      <c r="B18" s="87" t="s">
        <v>100</v>
      </c>
      <c r="C18" s="83"/>
      <c r="D18" s="83"/>
      <c r="E18" s="87" t="s">
        <v>519</v>
      </c>
      <c r="F18" s="78" t="s">
        <v>187</v>
      </c>
      <c r="G18" s="83"/>
      <c r="H18" s="87" t="s">
        <v>811</v>
      </c>
      <c r="I18" s="83"/>
      <c r="J18" s="83"/>
    </row>
    <row r="19" spans="1:10" ht="16" x14ac:dyDescent="0.2">
      <c r="A19" s="83"/>
      <c r="B19" s="87" t="s">
        <v>878</v>
      </c>
      <c r="C19" s="83"/>
      <c r="D19" s="83"/>
      <c r="E19" s="87" t="s">
        <v>879</v>
      </c>
      <c r="F19" s="77" t="s">
        <v>187</v>
      </c>
      <c r="G19" s="83"/>
      <c r="H19" s="87" t="s">
        <v>817</v>
      </c>
      <c r="I19" s="83"/>
      <c r="J19" s="83"/>
    </row>
    <row r="20" spans="1:10" ht="16" x14ac:dyDescent="0.2">
      <c r="A20" s="83"/>
      <c r="B20" s="87" t="s">
        <v>880</v>
      </c>
      <c r="C20" s="83"/>
      <c r="D20" s="83"/>
      <c r="E20" s="87" t="s">
        <v>188</v>
      </c>
      <c r="F20" s="78" t="s">
        <v>187</v>
      </c>
      <c r="G20" s="83"/>
      <c r="H20" s="87" t="s">
        <v>837</v>
      </c>
      <c r="I20" s="83"/>
      <c r="J20" s="83"/>
    </row>
    <row r="21" spans="1:10" ht="16" x14ac:dyDescent="0.2">
      <c r="A21" s="83"/>
      <c r="B21" s="87" t="s">
        <v>881</v>
      </c>
      <c r="C21" s="83"/>
      <c r="D21" s="83"/>
      <c r="E21" s="87" t="s">
        <v>446</v>
      </c>
      <c r="F21" s="77" t="s">
        <v>187</v>
      </c>
      <c r="G21" s="83"/>
      <c r="H21" s="87" t="s">
        <v>753</v>
      </c>
      <c r="I21" s="83"/>
      <c r="J21" s="83"/>
    </row>
    <row r="22" spans="1:10" ht="16" x14ac:dyDescent="0.2">
      <c r="A22" s="83"/>
      <c r="B22" s="87" t="s">
        <v>882</v>
      </c>
      <c r="C22" s="83"/>
      <c r="D22" s="83"/>
      <c r="E22" s="87" t="s">
        <v>883</v>
      </c>
      <c r="F22" s="78" t="s">
        <v>240</v>
      </c>
      <c r="G22" s="83"/>
      <c r="H22" s="87" t="s">
        <v>827</v>
      </c>
      <c r="I22" s="83"/>
      <c r="J22" s="83"/>
    </row>
    <row r="23" spans="1:10" ht="16" x14ac:dyDescent="0.2">
      <c r="A23" s="83"/>
      <c r="B23" s="88"/>
      <c r="C23" s="83"/>
      <c r="D23" s="83"/>
      <c r="E23" s="87" t="s">
        <v>241</v>
      </c>
      <c r="F23" s="77" t="s">
        <v>240</v>
      </c>
      <c r="G23" s="83"/>
      <c r="H23" s="88"/>
      <c r="I23" s="83"/>
      <c r="J23" s="83"/>
    </row>
    <row r="24" spans="1:10" ht="16" x14ac:dyDescent="0.2">
      <c r="A24" s="83"/>
      <c r="B24" s="88"/>
      <c r="C24" s="83"/>
      <c r="D24" s="83"/>
      <c r="E24" s="87" t="s">
        <v>884</v>
      </c>
      <c r="F24" s="78" t="s">
        <v>240</v>
      </c>
      <c r="G24" s="83"/>
      <c r="H24" s="88"/>
      <c r="I24" s="83"/>
      <c r="J24" s="83"/>
    </row>
    <row r="25" spans="1:10" ht="16" x14ac:dyDescent="0.2">
      <c r="A25" s="83"/>
      <c r="B25" s="88"/>
      <c r="C25" s="83"/>
      <c r="D25" s="83"/>
      <c r="E25" s="87" t="s">
        <v>354</v>
      </c>
      <c r="F25" s="77" t="s">
        <v>353</v>
      </c>
      <c r="G25" s="83"/>
      <c r="H25" s="88"/>
      <c r="I25" s="83"/>
      <c r="J25" s="83"/>
    </row>
    <row r="26" spans="1:10" ht="16" x14ac:dyDescent="0.2">
      <c r="A26" s="83"/>
      <c r="B26" s="88"/>
      <c r="C26" s="83"/>
      <c r="D26" s="83"/>
      <c r="E26" s="87" t="s">
        <v>362</v>
      </c>
      <c r="F26" s="78" t="s">
        <v>353</v>
      </c>
      <c r="G26" s="83"/>
      <c r="H26" s="88"/>
      <c r="I26" s="83"/>
      <c r="J26" s="83"/>
    </row>
    <row r="27" spans="1:10" ht="16" x14ac:dyDescent="0.2">
      <c r="A27" s="83"/>
      <c r="B27" s="83"/>
      <c r="C27" s="83"/>
      <c r="D27" s="83"/>
      <c r="E27" s="87" t="s">
        <v>439</v>
      </c>
      <c r="F27" s="77" t="s">
        <v>353</v>
      </c>
      <c r="G27" s="83"/>
      <c r="H27" s="83"/>
      <c r="I27" s="83"/>
      <c r="J27" s="83"/>
    </row>
    <row r="28" spans="1:10" ht="17" x14ac:dyDescent="0.2">
      <c r="A28" s="83"/>
      <c r="B28" s="156" t="s">
        <v>885</v>
      </c>
      <c r="C28" s="107"/>
      <c r="D28" s="83"/>
      <c r="E28" s="87" t="s">
        <v>217</v>
      </c>
      <c r="F28" s="78" t="s">
        <v>208</v>
      </c>
      <c r="G28" s="83"/>
      <c r="H28" s="84" t="s">
        <v>886</v>
      </c>
      <c r="I28" s="83"/>
      <c r="J28" s="83"/>
    </row>
    <row r="29" spans="1:10" ht="24" x14ac:dyDescent="0.2">
      <c r="A29" s="83"/>
      <c r="B29" s="157" t="s">
        <v>887</v>
      </c>
      <c r="C29" s="107"/>
      <c r="D29" s="83"/>
      <c r="E29" s="87" t="s">
        <v>209</v>
      </c>
      <c r="F29" s="77" t="s">
        <v>208</v>
      </c>
      <c r="G29" s="83"/>
      <c r="H29" s="85" t="s">
        <v>888</v>
      </c>
      <c r="I29" s="83"/>
      <c r="J29" s="83"/>
    </row>
    <row r="30" spans="1:10" ht="16" x14ac:dyDescent="0.2">
      <c r="A30" s="83"/>
      <c r="B30" s="86" t="s">
        <v>7</v>
      </c>
      <c r="C30" s="86" t="s">
        <v>889</v>
      </c>
      <c r="D30" s="83"/>
      <c r="E30" s="87" t="s">
        <v>382</v>
      </c>
      <c r="F30" s="78" t="s">
        <v>208</v>
      </c>
      <c r="G30" s="83"/>
      <c r="H30" s="86" t="s">
        <v>613</v>
      </c>
      <c r="I30" s="83"/>
      <c r="J30" s="83"/>
    </row>
    <row r="31" spans="1:10" ht="30" x14ac:dyDescent="0.2">
      <c r="A31" s="83"/>
      <c r="B31" s="87" t="s">
        <v>134</v>
      </c>
      <c r="C31" s="78" t="s">
        <v>890</v>
      </c>
      <c r="D31" s="83"/>
      <c r="E31" s="87" t="s">
        <v>401</v>
      </c>
      <c r="F31" s="77" t="s">
        <v>400</v>
      </c>
      <c r="G31" s="83"/>
      <c r="H31" s="87" t="s">
        <v>639</v>
      </c>
      <c r="I31" s="83"/>
      <c r="J31" s="83"/>
    </row>
    <row r="32" spans="1:10" ht="45" x14ac:dyDescent="0.2">
      <c r="A32" s="83"/>
      <c r="B32" s="87" t="s">
        <v>74</v>
      </c>
      <c r="C32" s="77" t="s">
        <v>891</v>
      </c>
      <c r="D32" s="83"/>
      <c r="E32" s="87" t="s">
        <v>426</v>
      </c>
      <c r="F32" s="78" t="s">
        <v>400</v>
      </c>
      <c r="G32" s="83"/>
      <c r="H32" s="87" t="s">
        <v>786</v>
      </c>
      <c r="I32" s="83"/>
      <c r="J32" s="83"/>
    </row>
    <row r="33" spans="1:10" ht="30" x14ac:dyDescent="0.2">
      <c r="A33" s="83"/>
      <c r="B33" s="87" t="s">
        <v>543</v>
      </c>
      <c r="C33" s="78" t="s">
        <v>892</v>
      </c>
      <c r="D33" s="83"/>
      <c r="E33" s="87" t="s">
        <v>136</v>
      </c>
      <c r="F33" s="77" t="s">
        <v>135</v>
      </c>
      <c r="G33" s="83"/>
      <c r="H33" s="87" t="s">
        <v>634</v>
      </c>
      <c r="I33" s="83"/>
      <c r="J33" s="83"/>
    </row>
    <row r="34" spans="1:10" ht="45" x14ac:dyDescent="0.2">
      <c r="A34" s="83"/>
      <c r="B34" s="87" t="s">
        <v>546</v>
      </c>
      <c r="C34" s="77" t="s">
        <v>893</v>
      </c>
      <c r="D34" s="83"/>
      <c r="E34" s="87" t="s">
        <v>894</v>
      </c>
      <c r="F34" s="78" t="s">
        <v>135</v>
      </c>
      <c r="G34" s="83"/>
      <c r="H34" s="87" t="s">
        <v>672</v>
      </c>
      <c r="I34" s="83"/>
      <c r="J34" s="83"/>
    </row>
    <row r="35" spans="1:10" ht="30" x14ac:dyDescent="0.2">
      <c r="A35" s="83"/>
      <c r="B35" s="87" t="s">
        <v>895</v>
      </c>
      <c r="C35" s="78" t="s">
        <v>896</v>
      </c>
      <c r="D35" s="83"/>
      <c r="E35" s="87" t="s">
        <v>177</v>
      </c>
      <c r="F35" s="77" t="s">
        <v>135</v>
      </c>
      <c r="G35" s="83"/>
      <c r="H35" s="87" t="s">
        <v>628</v>
      </c>
      <c r="I35" s="83"/>
      <c r="J35" s="83"/>
    </row>
    <row r="36" spans="1:10" ht="16" x14ac:dyDescent="0.2">
      <c r="A36" s="83"/>
      <c r="B36" s="88"/>
      <c r="C36" s="89"/>
      <c r="D36" s="83"/>
      <c r="E36" s="87" t="s">
        <v>250</v>
      </c>
      <c r="F36" s="78" t="s">
        <v>199</v>
      </c>
      <c r="G36" s="83"/>
      <c r="H36" s="87" t="s">
        <v>797</v>
      </c>
      <c r="I36" s="83"/>
      <c r="J36" s="83"/>
    </row>
    <row r="37" spans="1:10" ht="16" x14ac:dyDescent="0.2">
      <c r="A37" s="83"/>
      <c r="B37" s="88"/>
      <c r="C37" s="90"/>
      <c r="D37" s="83"/>
      <c r="E37" s="87" t="s">
        <v>200</v>
      </c>
      <c r="F37" s="77" t="s">
        <v>199</v>
      </c>
      <c r="G37" s="83"/>
      <c r="H37" s="87" t="s">
        <v>644</v>
      </c>
      <c r="I37" s="83"/>
      <c r="J37" s="83"/>
    </row>
    <row r="38" spans="1:10" ht="16" x14ac:dyDescent="0.2">
      <c r="A38" s="83"/>
      <c r="B38" s="88"/>
      <c r="C38" s="89"/>
      <c r="D38" s="83"/>
      <c r="E38" s="87" t="s">
        <v>258</v>
      </c>
      <c r="F38" s="78" t="s">
        <v>199</v>
      </c>
      <c r="G38" s="83"/>
      <c r="H38" s="87" t="s">
        <v>729</v>
      </c>
      <c r="I38" s="83"/>
      <c r="J38" s="83"/>
    </row>
    <row r="39" spans="1:10" ht="16" x14ac:dyDescent="0.2">
      <c r="A39" s="83"/>
      <c r="B39" s="88"/>
      <c r="C39" s="90"/>
      <c r="D39" s="83"/>
      <c r="E39" s="87" t="s">
        <v>101</v>
      </c>
      <c r="F39" s="77" t="s">
        <v>100</v>
      </c>
      <c r="G39" s="83"/>
      <c r="H39" s="87" t="s">
        <v>744</v>
      </c>
      <c r="I39" s="83"/>
      <c r="J39" s="83"/>
    </row>
    <row r="40" spans="1:10" ht="16" x14ac:dyDescent="0.2">
      <c r="A40" s="83"/>
      <c r="B40" s="83"/>
      <c r="C40" s="83"/>
      <c r="D40" s="83"/>
      <c r="E40" s="87" t="s">
        <v>409</v>
      </c>
      <c r="F40" s="78" t="s">
        <v>100</v>
      </c>
      <c r="G40" s="83"/>
      <c r="H40" s="87" t="s">
        <v>813</v>
      </c>
      <c r="I40" s="83"/>
      <c r="J40" s="83"/>
    </row>
    <row r="41" spans="1:10" ht="16" x14ac:dyDescent="0.2">
      <c r="A41" s="83"/>
      <c r="B41" s="156" t="s">
        <v>897</v>
      </c>
      <c r="C41" s="107"/>
      <c r="D41" s="83"/>
      <c r="E41" s="87" t="s">
        <v>266</v>
      </c>
      <c r="F41" s="77" t="s">
        <v>100</v>
      </c>
      <c r="G41" s="83"/>
      <c r="H41" s="87" t="s">
        <v>621</v>
      </c>
      <c r="I41" s="83"/>
      <c r="J41" s="83"/>
    </row>
    <row r="42" spans="1:10" ht="16" x14ac:dyDescent="0.2">
      <c r="A42" s="83"/>
      <c r="B42" s="157" t="s">
        <v>898</v>
      </c>
      <c r="C42" s="107"/>
      <c r="D42" s="83"/>
      <c r="E42" s="88"/>
      <c r="F42" s="89"/>
      <c r="G42" s="83"/>
      <c r="H42" s="87" t="s">
        <v>717</v>
      </c>
      <c r="I42" s="83"/>
      <c r="J42" s="83"/>
    </row>
    <row r="43" spans="1:10" ht="16" x14ac:dyDescent="0.2">
      <c r="A43" s="83"/>
      <c r="B43" s="86" t="s">
        <v>115</v>
      </c>
      <c r="C43" s="86" t="s">
        <v>899</v>
      </c>
      <c r="D43" s="83"/>
      <c r="E43" s="88"/>
      <c r="F43" s="90"/>
      <c r="G43" s="83"/>
      <c r="H43" s="87" t="s">
        <v>678</v>
      </c>
      <c r="I43" s="83"/>
      <c r="J43" s="83"/>
    </row>
    <row r="44" spans="1:10" ht="16" x14ac:dyDescent="0.2">
      <c r="A44" s="83"/>
      <c r="B44" s="87" t="s">
        <v>124</v>
      </c>
      <c r="C44" s="78" t="s">
        <v>900</v>
      </c>
      <c r="D44" s="83"/>
      <c r="E44" s="88"/>
      <c r="F44" s="89"/>
      <c r="G44" s="83"/>
      <c r="H44" s="88"/>
      <c r="I44" s="83"/>
      <c r="J44" s="83"/>
    </row>
    <row r="45" spans="1:10" ht="16" x14ac:dyDescent="0.2">
      <c r="A45" s="83"/>
      <c r="B45" s="87" t="s">
        <v>189</v>
      </c>
      <c r="C45" s="77" t="s">
        <v>901</v>
      </c>
      <c r="D45" s="83"/>
      <c r="E45" s="88"/>
      <c r="F45" s="90"/>
      <c r="G45" s="83"/>
      <c r="H45" s="88"/>
      <c r="I45" s="83"/>
      <c r="J45" s="83"/>
    </row>
    <row r="46" spans="1:10" ht="30" x14ac:dyDescent="0.2">
      <c r="A46" s="83"/>
      <c r="B46" s="87" t="s">
        <v>158</v>
      </c>
      <c r="C46" s="78" t="s">
        <v>902</v>
      </c>
      <c r="D46" s="83"/>
      <c r="E46" s="83"/>
      <c r="F46" s="83"/>
      <c r="G46" s="83"/>
      <c r="H46" s="88"/>
      <c r="I46" s="83"/>
      <c r="J46" s="83"/>
    </row>
    <row r="47" spans="1:10" ht="16" x14ac:dyDescent="0.2">
      <c r="A47" s="83"/>
      <c r="B47" s="87" t="s">
        <v>137</v>
      </c>
      <c r="C47" s="77" t="s">
        <v>903</v>
      </c>
      <c r="D47" s="83"/>
      <c r="E47" s="156" t="s">
        <v>904</v>
      </c>
      <c r="F47" s="107"/>
      <c r="G47" s="83"/>
      <c r="H47" s="88"/>
      <c r="I47" s="83"/>
      <c r="J47" s="83"/>
    </row>
    <row r="48" spans="1:10" ht="16" x14ac:dyDescent="0.2">
      <c r="A48" s="83"/>
      <c r="B48" s="87" t="s">
        <v>210</v>
      </c>
      <c r="C48" s="78" t="s">
        <v>905</v>
      </c>
      <c r="D48" s="83"/>
      <c r="E48" s="157" t="s">
        <v>906</v>
      </c>
      <c r="F48" s="107"/>
      <c r="G48" s="83"/>
      <c r="H48" s="83"/>
      <c r="I48" s="83"/>
      <c r="J48" s="83"/>
    </row>
    <row r="49" spans="1:10" ht="16" x14ac:dyDescent="0.2">
      <c r="A49" s="83"/>
      <c r="B49" s="87" t="s">
        <v>907</v>
      </c>
      <c r="C49" s="77" t="s">
        <v>908</v>
      </c>
      <c r="D49" s="83"/>
      <c r="E49" s="86" t="s">
        <v>117</v>
      </c>
      <c r="F49" s="86" t="s">
        <v>909</v>
      </c>
      <c r="G49" s="83"/>
      <c r="H49" s="156" t="s">
        <v>910</v>
      </c>
      <c r="I49" s="107"/>
      <c r="J49" s="83"/>
    </row>
    <row r="50" spans="1:10" ht="16" x14ac:dyDescent="0.2">
      <c r="A50" s="83"/>
      <c r="B50" s="87" t="s">
        <v>911</v>
      </c>
      <c r="C50" s="78" t="s">
        <v>912</v>
      </c>
      <c r="D50" s="83"/>
      <c r="E50" s="87" t="s">
        <v>139</v>
      </c>
      <c r="F50" s="78" t="s">
        <v>913</v>
      </c>
      <c r="G50" s="83"/>
      <c r="H50" s="157" t="s">
        <v>914</v>
      </c>
      <c r="I50" s="107"/>
      <c r="J50" s="83"/>
    </row>
    <row r="51" spans="1:10" ht="16" x14ac:dyDescent="0.2">
      <c r="A51" s="83"/>
      <c r="B51" s="88"/>
      <c r="C51" s="89"/>
      <c r="D51" s="83"/>
      <c r="E51" s="87" t="s">
        <v>201</v>
      </c>
      <c r="F51" s="77" t="s">
        <v>915</v>
      </c>
      <c r="G51" s="83"/>
      <c r="H51" s="86" t="s">
        <v>72</v>
      </c>
      <c r="I51" s="86" t="s">
        <v>899</v>
      </c>
      <c r="J51" s="83"/>
    </row>
    <row r="52" spans="1:10" ht="30" x14ac:dyDescent="0.2">
      <c r="A52" s="83"/>
      <c r="B52" s="88"/>
      <c r="C52" s="90"/>
      <c r="D52" s="83"/>
      <c r="E52" s="87" t="s">
        <v>190</v>
      </c>
      <c r="F52" s="78" t="s">
        <v>916</v>
      </c>
      <c r="G52" s="83"/>
      <c r="H52" s="87" t="s">
        <v>623</v>
      </c>
      <c r="I52" s="78" t="s">
        <v>917</v>
      </c>
      <c r="J52" s="83"/>
    </row>
    <row r="53" spans="1:10" ht="30" x14ac:dyDescent="0.2">
      <c r="A53" s="83"/>
      <c r="B53" s="88"/>
      <c r="C53" s="89"/>
      <c r="D53" s="83"/>
      <c r="E53" s="87" t="s">
        <v>160</v>
      </c>
      <c r="F53" s="77" t="s">
        <v>918</v>
      </c>
      <c r="G53" s="83"/>
      <c r="H53" s="87" t="s">
        <v>662</v>
      </c>
      <c r="I53" s="77" t="s">
        <v>919</v>
      </c>
      <c r="J53" s="83"/>
    </row>
    <row r="54" spans="1:10" ht="16" x14ac:dyDescent="0.2">
      <c r="A54" s="83"/>
      <c r="B54" s="88"/>
      <c r="C54" s="90"/>
      <c r="D54" s="83"/>
      <c r="E54" s="87" t="s">
        <v>218</v>
      </c>
      <c r="F54" s="78" t="s">
        <v>920</v>
      </c>
      <c r="G54" s="83"/>
      <c r="H54" s="88"/>
      <c r="I54" s="89"/>
      <c r="J54" s="83"/>
    </row>
    <row r="55" spans="1:10" ht="16" x14ac:dyDescent="0.2">
      <c r="A55" s="83"/>
      <c r="B55" s="88"/>
      <c r="C55" s="89"/>
      <c r="D55" s="83"/>
      <c r="E55" s="87" t="s">
        <v>150</v>
      </c>
      <c r="F55" s="77" t="s">
        <v>921</v>
      </c>
      <c r="G55" s="83"/>
      <c r="H55" s="88"/>
      <c r="I55" s="90"/>
      <c r="J55" s="83"/>
    </row>
    <row r="56" spans="1:10" ht="16" x14ac:dyDescent="0.2">
      <c r="A56" s="83"/>
      <c r="B56" s="83"/>
      <c r="C56" s="83"/>
      <c r="D56" s="83"/>
      <c r="E56" s="87" t="s">
        <v>103</v>
      </c>
      <c r="F56" s="78" t="s">
        <v>922</v>
      </c>
      <c r="G56" s="83"/>
      <c r="H56" s="88"/>
      <c r="I56" s="89"/>
      <c r="J56" s="83"/>
    </row>
    <row r="57" spans="1:10" ht="16" x14ac:dyDescent="0.2">
      <c r="A57" s="83"/>
      <c r="B57" s="83"/>
      <c r="C57" s="83"/>
      <c r="D57" s="83"/>
      <c r="E57" s="87" t="s">
        <v>417</v>
      </c>
      <c r="F57" s="77" t="s">
        <v>923</v>
      </c>
      <c r="G57" s="83"/>
      <c r="H57" s="88"/>
      <c r="I57" s="90"/>
      <c r="J57" s="83"/>
    </row>
    <row r="58" spans="1:10" ht="16" x14ac:dyDescent="0.2">
      <c r="A58" s="83"/>
      <c r="B58" s="83"/>
      <c r="C58" s="83"/>
      <c r="D58" s="83"/>
      <c r="E58" s="88"/>
      <c r="F58" s="89"/>
      <c r="G58" s="83"/>
      <c r="H58" s="83"/>
      <c r="I58" s="83"/>
      <c r="J58" s="83"/>
    </row>
    <row r="59" spans="1:10" ht="16" x14ac:dyDescent="0.2">
      <c r="A59" s="83"/>
      <c r="B59" s="83"/>
      <c r="C59" s="83"/>
      <c r="D59" s="83"/>
      <c r="E59" s="88"/>
      <c r="F59" s="90"/>
      <c r="G59" s="83"/>
      <c r="H59" s="156" t="s">
        <v>924</v>
      </c>
      <c r="I59" s="107"/>
      <c r="J59" s="83"/>
    </row>
    <row r="60" spans="1:10" ht="16" x14ac:dyDescent="0.2">
      <c r="A60" s="83"/>
      <c r="B60" s="83"/>
      <c r="C60" s="83"/>
      <c r="D60" s="83"/>
      <c r="E60" s="88"/>
      <c r="F60" s="89"/>
      <c r="G60" s="83"/>
      <c r="H60" s="157" t="s">
        <v>925</v>
      </c>
      <c r="I60" s="107"/>
      <c r="J60" s="83"/>
    </row>
    <row r="61" spans="1:10" ht="16" x14ac:dyDescent="0.2">
      <c r="A61" s="83"/>
      <c r="B61" s="83"/>
      <c r="C61" s="83"/>
      <c r="D61" s="83"/>
      <c r="E61" s="88"/>
      <c r="F61" s="90"/>
      <c r="G61" s="83"/>
      <c r="H61" s="86" t="s">
        <v>72</v>
      </c>
      <c r="I61" s="86" t="s">
        <v>926</v>
      </c>
      <c r="J61" s="83"/>
    </row>
    <row r="62" spans="1:10" ht="16" x14ac:dyDescent="0.2">
      <c r="A62" s="83"/>
      <c r="B62" s="83"/>
      <c r="C62" s="83"/>
      <c r="D62" s="83"/>
      <c r="E62" s="88"/>
      <c r="F62" s="89"/>
      <c r="G62" s="83"/>
      <c r="H62" s="87" t="s">
        <v>130</v>
      </c>
      <c r="I62" s="78" t="s">
        <v>927</v>
      </c>
      <c r="J62" s="83"/>
    </row>
    <row r="63" spans="1:10" ht="16" x14ac:dyDescent="0.2">
      <c r="A63" s="83"/>
      <c r="B63" s="83"/>
      <c r="C63" s="83"/>
      <c r="D63" s="83"/>
      <c r="E63" s="83"/>
      <c r="F63" s="83"/>
      <c r="G63" s="83"/>
      <c r="H63" s="87" t="s">
        <v>928</v>
      </c>
      <c r="I63" s="77" t="s">
        <v>929</v>
      </c>
      <c r="J63" s="83"/>
    </row>
    <row r="64" spans="1:10" ht="16" x14ac:dyDescent="0.2">
      <c r="A64" s="83"/>
      <c r="B64" s="83"/>
      <c r="C64" s="83"/>
      <c r="D64" s="83"/>
      <c r="E64" s="83"/>
      <c r="F64" s="83"/>
      <c r="G64" s="83"/>
      <c r="H64" s="88"/>
      <c r="I64" s="89"/>
      <c r="J64" s="83"/>
    </row>
    <row r="65" spans="1:10" ht="16" x14ac:dyDescent="0.2">
      <c r="A65" s="83"/>
      <c r="B65" s="156" t="s">
        <v>930</v>
      </c>
      <c r="C65" s="105"/>
      <c r="D65" s="105"/>
      <c r="E65" s="105"/>
      <c r="F65" s="83"/>
      <c r="G65" s="83"/>
      <c r="H65" s="88"/>
      <c r="I65" s="90"/>
      <c r="J65" s="83"/>
    </row>
    <row r="66" spans="1:10" ht="16" x14ac:dyDescent="0.2">
      <c r="A66" s="83"/>
      <c r="B66" s="157" t="s">
        <v>931</v>
      </c>
      <c r="C66" s="105"/>
      <c r="D66" s="105"/>
      <c r="E66" s="105"/>
      <c r="F66" s="83"/>
      <c r="G66" s="83"/>
      <c r="H66" s="88"/>
      <c r="I66" s="89"/>
      <c r="J66" s="83"/>
    </row>
    <row r="67" spans="1:10" ht="16" x14ac:dyDescent="0.2">
      <c r="A67" s="83"/>
      <c r="B67" s="91" t="s">
        <v>932</v>
      </c>
      <c r="C67" s="91" t="s">
        <v>933</v>
      </c>
      <c r="D67" s="91" t="s">
        <v>934</v>
      </c>
      <c r="E67" s="91" t="s">
        <v>926</v>
      </c>
      <c r="F67" s="83"/>
      <c r="G67" s="83"/>
      <c r="H67" s="83"/>
      <c r="I67" s="83"/>
      <c r="J67" s="83"/>
    </row>
    <row r="68" spans="1:10" ht="16" x14ac:dyDescent="0.2">
      <c r="A68" s="83"/>
      <c r="B68" s="92" t="s">
        <v>935</v>
      </c>
      <c r="C68" s="93" t="s">
        <v>936</v>
      </c>
      <c r="D68" s="94" t="s">
        <v>937</v>
      </c>
      <c r="E68" s="95" t="s">
        <v>938</v>
      </c>
      <c r="F68" s="83"/>
      <c r="G68" s="83"/>
      <c r="H68" s="83"/>
      <c r="I68" s="83"/>
      <c r="J68" s="83"/>
    </row>
    <row r="69" spans="1:10" ht="30" x14ac:dyDescent="0.2">
      <c r="A69" s="83"/>
      <c r="B69" s="96" t="s">
        <v>939</v>
      </c>
      <c r="C69" s="97" t="s">
        <v>936</v>
      </c>
      <c r="D69" s="98" t="s">
        <v>940</v>
      </c>
      <c r="E69" s="99" t="s">
        <v>941</v>
      </c>
      <c r="F69" s="83"/>
      <c r="G69" s="83"/>
      <c r="H69" s="83"/>
      <c r="I69" s="83"/>
      <c r="J69" s="83"/>
    </row>
    <row r="70" spans="1:10" ht="30" x14ac:dyDescent="0.2">
      <c r="A70" s="83"/>
      <c r="B70" s="92" t="s">
        <v>942</v>
      </c>
      <c r="C70" s="100" t="s">
        <v>936</v>
      </c>
      <c r="D70" s="94" t="s">
        <v>943</v>
      </c>
      <c r="E70" s="95" t="s">
        <v>944</v>
      </c>
      <c r="F70" s="83"/>
      <c r="G70" s="83"/>
      <c r="H70" s="83"/>
      <c r="I70" s="83"/>
      <c r="J70" s="83"/>
    </row>
    <row r="71" spans="1:10" ht="30" x14ac:dyDescent="0.2">
      <c r="A71" s="83"/>
      <c r="B71" s="96" t="s">
        <v>945</v>
      </c>
      <c r="C71" s="101" t="s">
        <v>936</v>
      </c>
      <c r="D71" s="98" t="s">
        <v>946</v>
      </c>
      <c r="E71" s="99" t="s">
        <v>947</v>
      </c>
      <c r="F71" s="83"/>
      <c r="G71" s="83"/>
      <c r="H71" s="83"/>
      <c r="I71" s="83"/>
      <c r="J71" s="83"/>
    </row>
    <row r="72" spans="1:10" ht="30" x14ac:dyDescent="0.2">
      <c r="A72" s="83"/>
      <c r="B72" s="92" t="s">
        <v>141</v>
      </c>
      <c r="C72" s="102" t="s">
        <v>936</v>
      </c>
      <c r="D72" s="94" t="s">
        <v>948</v>
      </c>
      <c r="E72" s="95" t="s">
        <v>949</v>
      </c>
      <c r="F72" s="83"/>
      <c r="G72" s="83"/>
      <c r="H72" s="83"/>
      <c r="I72" s="83"/>
      <c r="J72" s="83"/>
    </row>
    <row r="73" spans="1:10" ht="16" x14ac:dyDescent="0.2">
      <c r="A73" s="83"/>
      <c r="F73" s="83"/>
      <c r="G73" s="83"/>
      <c r="H73" s="83"/>
      <c r="I73" s="83"/>
      <c r="J73" s="83"/>
    </row>
    <row r="74" spans="1:10" ht="16" x14ac:dyDescent="0.2">
      <c r="A74" s="83"/>
      <c r="F74" s="83"/>
      <c r="G74" s="83"/>
      <c r="H74" s="83"/>
      <c r="I74" s="83"/>
      <c r="J74" s="83"/>
    </row>
    <row r="75" spans="1:10" ht="16" x14ac:dyDescent="0.2">
      <c r="A75" s="83"/>
      <c r="F75" s="83"/>
      <c r="G75" s="83"/>
      <c r="H75" s="83"/>
      <c r="I75" s="83"/>
      <c r="J75" s="83"/>
    </row>
    <row r="76" spans="1:10" ht="16" x14ac:dyDescent="0.2">
      <c r="A76" s="83"/>
      <c r="F76" s="83"/>
      <c r="G76" s="83"/>
      <c r="H76" s="83"/>
      <c r="I76" s="83"/>
      <c r="J76" s="83"/>
    </row>
    <row r="77" spans="1:10" ht="16" x14ac:dyDescent="0.2">
      <c r="A77" s="83"/>
      <c r="F77" s="83"/>
      <c r="G77" s="83"/>
      <c r="H77" s="83"/>
      <c r="I77" s="83"/>
      <c r="J77" s="83"/>
    </row>
    <row r="78" spans="1:10" ht="16" x14ac:dyDescent="0.2">
      <c r="A78" s="83"/>
      <c r="F78" s="83"/>
      <c r="G78" s="83"/>
      <c r="H78" s="83"/>
      <c r="I78" s="83"/>
      <c r="J78" s="83"/>
    </row>
    <row r="79" spans="1:10" ht="16" x14ac:dyDescent="0.2">
      <c r="A79" s="83"/>
      <c r="B79" s="83"/>
      <c r="C79" s="83"/>
      <c r="D79" s="83"/>
      <c r="E79" s="83"/>
      <c r="F79" s="83"/>
      <c r="G79" s="83"/>
      <c r="H79" s="83"/>
      <c r="I79" s="83"/>
      <c r="J79" s="83"/>
    </row>
    <row r="80" spans="1:10" ht="16" x14ac:dyDescent="0.2">
      <c r="A80" s="83"/>
      <c r="B80" s="83"/>
      <c r="C80" s="83"/>
      <c r="D80" s="83"/>
      <c r="E80" s="83"/>
      <c r="F80" s="83"/>
      <c r="G80" s="83"/>
      <c r="H80" s="83"/>
      <c r="I80" s="83"/>
      <c r="J80" s="83"/>
    </row>
    <row r="81" spans="1:10" ht="16" x14ac:dyDescent="0.2">
      <c r="A81" s="83"/>
      <c r="B81" s="83"/>
      <c r="C81" s="83"/>
      <c r="D81" s="83"/>
      <c r="E81" s="83"/>
      <c r="F81" s="83"/>
      <c r="G81" s="83"/>
      <c r="H81" s="83"/>
      <c r="I81" s="83"/>
      <c r="J81" s="83"/>
    </row>
    <row r="82" spans="1:10" ht="16" x14ac:dyDescent="0.2">
      <c r="A82" s="83"/>
      <c r="B82" s="83"/>
      <c r="C82" s="83"/>
      <c r="D82" s="83"/>
      <c r="E82" s="83"/>
      <c r="F82" s="83"/>
      <c r="G82" s="83"/>
      <c r="H82" s="83"/>
      <c r="I82" s="83"/>
      <c r="J82" s="83"/>
    </row>
    <row r="83" spans="1:10" ht="16" x14ac:dyDescent="0.2">
      <c r="A83" s="83"/>
      <c r="B83" s="83"/>
      <c r="C83" s="83"/>
      <c r="D83" s="83"/>
      <c r="E83" s="83"/>
      <c r="F83" s="83"/>
      <c r="G83" s="83"/>
      <c r="H83" s="83"/>
      <c r="I83" s="83"/>
      <c r="J83" s="83"/>
    </row>
    <row r="84" spans="1:10" ht="16" x14ac:dyDescent="0.2">
      <c r="A84" s="83"/>
      <c r="B84" s="83"/>
      <c r="C84" s="83"/>
      <c r="D84" s="83"/>
      <c r="E84" s="83"/>
      <c r="F84" s="83"/>
      <c r="G84" s="83"/>
      <c r="H84" s="83"/>
      <c r="I84" s="83"/>
      <c r="J84" s="83"/>
    </row>
    <row r="85" spans="1:10" ht="16" x14ac:dyDescent="0.2">
      <c r="A85" s="83"/>
      <c r="B85" s="83"/>
      <c r="C85" s="83"/>
      <c r="D85" s="83"/>
      <c r="E85" s="83"/>
      <c r="F85" s="83"/>
      <c r="G85" s="83"/>
      <c r="H85" s="83"/>
      <c r="I85" s="83"/>
      <c r="J85" s="83"/>
    </row>
    <row r="86" spans="1:10" ht="16" x14ac:dyDescent="0.2">
      <c r="A86" s="83"/>
      <c r="B86" s="83"/>
      <c r="C86" s="83"/>
      <c r="D86" s="83"/>
      <c r="E86" s="83"/>
      <c r="F86" s="83"/>
      <c r="G86" s="83"/>
      <c r="H86" s="83"/>
      <c r="I86" s="83"/>
      <c r="J86" s="83"/>
    </row>
    <row r="87" spans="1:10" ht="16" x14ac:dyDescent="0.2">
      <c r="A87" s="83"/>
      <c r="B87" s="83"/>
      <c r="C87" s="83"/>
      <c r="D87" s="83"/>
      <c r="E87" s="83"/>
      <c r="F87" s="83"/>
      <c r="G87" s="83"/>
      <c r="H87" s="83"/>
      <c r="I87" s="83"/>
      <c r="J87" s="83"/>
    </row>
    <row r="88" spans="1:10" ht="16" x14ac:dyDescent="0.2">
      <c r="A88" s="83"/>
      <c r="B88" s="83"/>
      <c r="C88" s="83"/>
      <c r="D88" s="83"/>
      <c r="E88" s="83"/>
      <c r="F88" s="83"/>
      <c r="G88" s="83"/>
      <c r="H88" s="83"/>
      <c r="I88" s="83"/>
      <c r="J88" s="83"/>
    </row>
    <row r="89" spans="1:10" ht="16" x14ac:dyDescent="0.2">
      <c r="A89" s="83"/>
      <c r="B89" s="83"/>
      <c r="C89" s="83"/>
      <c r="D89" s="83"/>
      <c r="E89" s="83"/>
      <c r="F89" s="83"/>
      <c r="G89" s="83"/>
      <c r="H89" s="83"/>
      <c r="I89" s="83"/>
      <c r="J89" s="83"/>
    </row>
    <row r="90" spans="1:10" ht="16" x14ac:dyDescent="0.2">
      <c r="A90" s="83"/>
      <c r="B90" s="83"/>
      <c r="C90" s="83"/>
      <c r="D90" s="83"/>
      <c r="E90" s="83"/>
      <c r="F90" s="83"/>
      <c r="G90" s="83"/>
      <c r="H90" s="83"/>
      <c r="I90" s="83"/>
      <c r="J90" s="83"/>
    </row>
    <row r="91" spans="1:10" ht="16" x14ac:dyDescent="0.2">
      <c r="A91" s="83"/>
      <c r="B91" s="83"/>
      <c r="C91" s="83"/>
      <c r="D91" s="83"/>
      <c r="E91" s="83"/>
      <c r="F91" s="83"/>
      <c r="G91" s="83"/>
      <c r="H91" s="83"/>
      <c r="I91" s="83"/>
      <c r="J91" s="83"/>
    </row>
    <row r="92" spans="1:10" ht="16" x14ac:dyDescent="0.2">
      <c r="A92" s="83"/>
      <c r="B92" s="83"/>
      <c r="C92" s="83"/>
      <c r="D92" s="83"/>
      <c r="E92" s="83"/>
      <c r="F92" s="83"/>
      <c r="G92" s="83"/>
      <c r="H92" s="83"/>
      <c r="I92" s="83"/>
      <c r="J92" s="83"/>
    </row>
    <row r="93" spans="1:10" ht="16" x14ac:dyDescent="0.2">
      <c r="A93" s="83"/>
      <c r="B93" s="83"/>
      <c r="C93" s="83"/>
      <c r="D93" s="83"/>
      <c r="E93" s="83"/>
      <c r="F93" s="83"/>
      <c r="G93" s="83"/>
      <c r="H93" s="83"/>
      <c r="I93" s="83"/>
      <c r="J93" s="83"/>
    </row>
    <row r="94" spans="1:10" ht="16" x14ac:dyDescent="0.2">
      <c r="A94" s="83"/>
      <c r="B94" s="83"/>
      <c r="C94" s="83"/>
      <c r="D94" s="83"/>
      <c r="E94" s="83"/>
      <c r="F94" s="83"/>
      <c r="G94" s="83"/>
      <c r="H94" s="83"/>
      <c r="I94" s="83"/>
      <c r="J94" s="83"/>
    </row>
    <row r="95" spans="1:10" ht="16" x14ac:dyDescent="0.2">
      <c r="A95" s="83"/>
      <c r="B95" s="83"/>
      <c r="C95" s="83"/>
      <c r="D95" s="83"/>
      <c r="E95" s="83"/>
      <c r="F95" s="83"/>
      <c r="G95" s="83"/>
      <c r="H95" s="83"/>
      <c r="I95" s="83"/>
      <c r="J95" s="83"/>
    </row>
    <row r="96" spans="1:10" ht="16" x14ac:dyDescent="0.2">
      <c r="A96" s="83"/>
      <c r="B96" s="83"/>
      <c r="C96" s="83"/>
      <c r="D96" s="83"/>
      <c r="E96" s="83"/>
      <c r="F96" s="83"/>
      <c r="G96" s="83"/>
      <c r="H96" s="83"/>
      <c r="I96" s="83"/>
      <c r="J96" s="83"/>
    </row>
    <row r="97" spans="1:10" ht="16" x14ac:dyDescent="0.2">
      <c r="A97" s="83"/>
      <c r="B97" s="83"/>
      <c r="C97" s="83"/>
      <c r="D97" s="83"/>
      <c r="E97" s="83"/>
      <c r="F97" s="83"/>
      <c r="G97" s="83"/>
      <c r="H97" s="83"/>
      <c r="I97" s="83"/>
      <c r="J97" s="83"/>
    </row>
    <row r="98" spans="1:10" ht="16" x14ac:dyDescent="0.2">
      <c r="A98" s="83"/>
      <c r="B98" s="83"/>
      <c r="C98" s="83"/>
      <c r="D98" s="83"/>
      <c r="E98" s="83"/>
      <c r="F98" s="83"/>
      <c r="G98" s="83"/>
      <c r="H98" s="83"/>
      <c r="I98" s="83"/>
      <c r="J98" s="83"/>
    </row>
    <row r="99" spans="1:10" ht="16" x14ac:dyDescent="0.2">
      <c r="A99" s="83"/>
      <c r="B99" s="83"/>
      <c r="C99" s="83"/>
      <c r="D99" s="83"/>
      <c r="E99" s="83"/>
      <c r="F99" s="83"/>
      <c r="G99" s="83"/>
      <c r="H99" s="83"/>
      <c r="I99" s="83"/>
      <c r="J99" s="83"/>
    </row>
    <row r="100" spans="1:10" ht="16" x14ac:dyDescent="0.2">
      <c r="A100" s="83"/>
      <c r="B100" s="83"/>
      <c r="C100" s="83"/>
      <c r="D100" s="83"/>
      <c r="E100" s="83"/>
      <c r="F100" s="83"/>
      <c r="G100" s="83"/>
      <c r="H100" s="83"/>
      <c r="I100" s="83"/>
      <c r="J100" s="83"/>
    </row>
    <row r="101" spans="1:10" ht="16" x14ac:dyDescent="0.2">
      <c r="A101" s="83"/>
      <c r="B101" s="83"/>
      <c r="C101" s="83"/>
      <c r="D101" s="83"/>
      <c r="E101" s="83"/>
      <c r="F101" s="83"/>
      <c r="G101" s="83"/>
      <c r="H101" s="83"/>
      <c r="I101" s="83"/>
      <c r="J101" s="83"/>
    </row>
    <row r="102" spans="1:10" ht="16" x14ac:dyDescent="0.2">
      <c r="A102" s="83"/>
      <c r="B102" s="83"/>
      <c r="C102" s="83"/>
      <c r="D102" s="83"/>
      <c r="E102" s="83"/>
      <c r="F102" s="83"/>
      <c r="G102" s="83"/>
      <c r="H102" s="83"/>
      <c r="I102" s="83"/>
      <c r="J102" s="83"/>
    </row>
    <row r="103" spans="1:10" ht="16" x14ac:dyDescent="0.2">
      <c r="A103" s="83"/>
      <c r="B103" s="83"/>
      <c r="C103" s="83"/>
      <c r="D103" s="83"/>
      <c r="E103" s="83"/>
      <c r="F103" s="83"/>
      <c r="G103" s="83"/>
      <c r="H103" s="83"/>
      <c r="I103" s="83"/>
      <c r="J103" s="83"/>
    </row>
    <row r="104" spans="1:10" ht="16" x14ac:dyDescent="0.2">
      <c r="A104" s="83"/>
      <c r="B104" s="83"/>
      <c r="C104" s="83"/>
      <c r="D104" s="83"/>
      <c r="E104" s="83"/>
      <c r="F104" s="83"/>
      <c r="G104" s="83"/>
      <c r="H104" s="83"/>
      <c r="I104" s="83"/>
      <c r="J104" s="83"/>
    </row>
    <row r="105" spans="1:10" ht="16" x14ac:dyDescent="0.2">
      <c r="A105" s="83"/>
      <c r="B105" s="83"/>
      <c r="C105" s="83"/>
      <c r="D105" s="83"/>
      <c r="E105" s="83"/>
      <c r="F105" s="83"/>
      <c r="G105" s="83"/>
      <c r="H105" s="83"/>
      <c r="I105" s="83"/>
      <c r="J105" s="83"/>
    </row>
    <row r="106" spans="1:10" ht="16" x14ac:dyDescent="0.2">
      <c r="A106" s="83"/>
      <c r="B106" s="83"/>
      <c r="C106" s="83"/>
      <c r="D106" s="83"/>
      <c r="E106" s="83"/>
      <c r="F106" s="83"/>
      <c r="G106" s="83"/>
      <c r="H106" s="83"/>
      <c r="I106" s="83"/>
      <c r="J106" s="83"/>
    </row>
    <row r="107" spans="1:10" ht="16" x14ac:dyDescent="0.2">
      <c r="A107" s="83"/>
      <c r="B107" s="83"/>
      <c r="C107" s="83"/>
      <c r="D107" s="83"/>
      <c r="E107" s="83"/>
      <c r="F107" s="83"/>
      <c r="G107" s="83"/>
      <c r="H107" s="83"/>
      <c r="I107" s="83"/>
      <c r="J107" s="83"/>
    </row>
    <row r="108" spans="1:10" ht="16" x14ac:dyDescent="0.2">
      <c r="A108" s="83"/>
      <c r="B108" s="83"/>
      <c r="C108" s="83"/>
      <c r="D108" s="83"/>
      <c r="E108" s="83"/>
      <c r="F108" s="83"/>
      <c r="G108" s="83"/>
      <c r="H108" s="83"/>
      <c r="I108" s="83"/>
      <c r="J108" s="83"/>
    </row>
    <row r="109" spans="1:10" ht="16" x14ac:dyDescent="0.2">
      <c r="A109" s="83"/>
      <c r="B109" s="83"/>
      <c r="C109" s="83"/>
      <c r="D109" s="83"/>
      <c r="E109" s="83"/>
      <c r="F109" s="83"/>
      <c r="G109" s="83"/>
      <c r="H109" s="83"/>
      <c r="I109" s="83"/>
      <c r="J109" s="83"/>
    </row>
    <row r="110" spans="1:10" ht="16" x14ac:dyDescent="0.2">
      <c r="A110" s="83"/>
      <c r="B110" s="83"/>
      <c r="C110" s="83"/>
      <c r="D110" s="83"/>
      <c r="E110" s="83"/>
      <c r="F110" s="83"/>
      <c r="G110" s="83"/>
      <c r="H110" s="83"/>
      <c r="I110" s="83"/>
      <c r="J110" s="83"/>
    </row>
    <row r="111" spans="1:10" ht="16" x14ac:dyDescent="0.2">
      <c r="A111" s="83"/>
      <c r="B111" s="83"/>
      <c r="C111" s="83"/>
      <c r="D111" s="83"/>
      <c r="E111" s="83"/>
      <c r="F111" s="83"/>
      <c r="G111" s="83"/>
      <c r="H111" s="83"/>
      <c r="I111" s="83"/>
      <c r="J111" s="83"/>
    </row>
    <row r="112" spans="1:10" ht="16" x14ac:dyDescent="0.2">
      <c r="A112" s="83"/>
      <c r="B112" s="83"/>
      <c r="C112" s="83"/>
      <c r="D112" s="83"/>
      <c r="E112" s="83"/>
      <c r="F112" s="83"/>
      <c r="G112" s="83"/>
      <c r="H112" s="83"/>
      <c r="I112" s="83"/>
      <c r="J112" s="83"/>
    </row>
    <row r="113" spans="1:10" ht="16" x14ac:dyDescent="0.2">
      <c r="A113" s="83"/>
      <c r="B113" s="83"/>
      <c r="C113" s="83"/>
      <c r="D113" s="83"/>
      <c r="E113" s="83"/>
      <c r="F113" s="83"/>
      <c r="G113" s="83"/>
      <c r="H113" s="83"/>
      <c r="I113" s="83"/>
      <c r="J113" s="83"/>
    </row>
    <row r="114" spans="1:10" ht="16" x14ac:dyDescent="0.2">
      <c r="A114" s="83"/>
      <c r="B114" s="83"/>
      <c r="C114" s="83"/>
      <c r="D114" s="83"/>
      <c r="E114" s="83"/>
      <c r="F114" s="83"/>
      <c r="G114" s="83"/>
      <c r="H114" s="83"/>
      <c r="I114" s="83"/>
      <c r="J114" s="83"/>
    </row>
    <row r="115" spans="1:10" ht="16" x14ac:dyDescent="0.2">
      <c r="A115" s="83"/>
      <c r="B115" s="83"/>
      <c r="C115" s="83"/>
      <c r="D115" s="83"/>
      <c r="E115" s="83"/>
      <c r="F115" s="83"/>
      <c r="G115" s="83"/>
      <c r="H115" s="83"/>
      <c r="I115" s="83"/>
      <c r="J115" s="83"/>
    </row>
    <row r="116" spans="1:10" ht="16" x14ac:dyDescent="0.2">
      <c r="A116" s="83"/>
      <c r="B116" s="83"/>
      <c r="C116" s="83"/>
      <c r="D116" s="83"/>
      <c r="E116" s="83"/>
      <c r="F116" s="83"/>
      <c r="G116" s="83"/>
      <c r="H116" s="83"/>
      <c r="I116" s="83"/>
      <c r="J116" s="83"/>
    </row>
    <row r="117" spans="1:10" ht="16" x14ac:dyDescent="0.2">
      <c r="A117" s="83"/>
      <c r="B117" s="83"/>
      <c r="C117" s="83"/>
      <c r="D117" s="83"/>
      <c r="E117" s="83"/>
      <c r="F117" s="83"/>
      <c r="G117" s="83"/>
      <c r="H117" s="83"/>
      <c r="I117" s="83"/>
      <c r="J117" s="83"/>
    </row>
    <row r="118" spans="1:10" ht="16" x14ac:dyDescent="0.2">
      <c r="A118" s="83"/>
      <c r="B118" s="83"/>
      <c r="C118" s="83"/>
      <c r="D118" s="83"/>
      <c r="E118" s="83"/>
      <c r="F118" s="83"/>
      <c r="G118" s="83"/>
      <c r="H118" s="83"/>
      <c r="I118" s="83"/>
      <c r="J118" s="83"/>
    </row>
    <row r="119" spans="1:10" ht="16" x14ac:dyDescent="0.2">
      <c r="A119" s="83"/>
      <c r="B119" s="83"/>
      <c r="C119" s="83"/>
      <c r="D119" s="83"/>
      <c r="E119" s="83"/>
      <c r="F119" s="83"/>
      <c r="G119" s="83"/>
      <c r="H119" s="83"/>
      <c r="I119" s="83"/>
      <c r="J119" s="83"/>
    </row>
    <row r="120" spans="1:10" ht="16" x14ac:dyDescent="0.2">
      <c r="A120" s="83"/>
      <c r="B120" s="83"/>
      <c r="C120" s="83"/>
      <c r="D120" s="83"/>
      <c r="E120" s="83"/>
      <c r="F120" s="83"/>
      <c r="G120" s="83"/>
      <c r="H120" s="83"/>
      <c r="I120" s="83"/>
      <c r="J120" s="83"/>
    </row>
    <row r="121" spans="1:10" ht="16" x14ac:dyDescent="0.2">
      <c r="A121" s="83"/>
      <c r="B121" s="83"/>
      <c r="C121" s="83"/>
      <c r="D121" s="83"/>
      <c r="E121" s="83"/>
      <c r="F121" s="83"/>
      <c r="G121" s="83"/>
      <c r="H121" s="83"/>
      <c r="I121" s="83"/>
      <c r="J121" s="83"/>
    </row>
    <row r="122" spans="1:10" ht="16" x14ac:dyDescent="0.2">
      <c r="A122" s="83"/>
      <c r="B122" s="83"/>
      <c r="C122" s="83"/>
      <c r="D122" s="83"/>
      <c r="E122" s="83"/>
      <c r="F122" s="83"/>
      <c r="G122" s="83"/>
      <c r="H122" s="83"/>
      <c r="I122" s="83"/>
      <c r="J122" s="83"/>
    </row>
    <row r="123" spans="1:10" ht="16" x14ac:dyDescent="0.2">
      <c r="A123" s="83"/>
      <c r="B123" s="83"/>
      <c r="C123" s="83"/>
      <c r="D123" s="83"/>
      <c r="E123" s="83"/>
      <c r="F123" s="83"/>
      <c r="G123" s="83"/>
      <c r="H123" s="83"/>
      <c r="I123" s="83"/>
      <c r="J123" s="83"/>
    </row>
    <row r="124" spans="1:10" ht="16" x14ac:dyDescent="0.2">
      <c r="A124" s="83"/>
      <c r="B124" s="83"/>
      <c r="C124" s="83"/>
      <c r="D124" s="83"/>
      <c r="E124" s="83"/>
      <c r="F124" s="83"/>
      <c r="G124" s="83"/>
      <c r="H124" s="83"/>
      <c r="I124" s="83"/>
      <c r="J124" s="83"/>
    </row>
    <row r="125" spans="1:10" ht="16" x14ac:dyDescent="0.2">
      <c r="A125" s="83"/>
      <c r="B125" s="83"/>
      <c r="C125" s="83"/>
      <c r="D125" s="83"/>
      <c r="E125" s="83"/>
      <c r="F125" s="83"/>
      <c r="G125" s="83"/>
      <c r="H125" s="83"/>
      <c r="I125" s="83"/>
      <c r="J125" s="83"/>
    </row>
    <row r="126" spans="1:10" ht="16" x14ac:dyDescent="0.2">
      <c r="A126" s="83"/>
      <c r="B126" s="83"/>
      <c r="C126" s="83"/>
      <c r="D126" s="83"/>
      <c r="E126" s="83"/>
      <c r="F126" s="83"/>
      <c r="G126" s="83"/>
      <c r="H126" s="83"/>
      <c r="I126" s="83"/>
      <c r="J126" s="83"/>
    </row>
    <row r="127" spans="1:10" ht="16" x14ac:dyDescent="0.2">
      <c r="A127" s="83"/>
      <c r="B127" s="83"/>
      <c r="C127" s="83"/>
      <c r="D127" s="83"/>
      <c r="E127" s="83"/>
      <c r="F127" s="83"/>
      <c r="G127" s="83"/>
      <c r="H127" s="83"/>
      <c r="I127" s="83"/>
      <c r="J127" s="83"/>
    </row>
    <row r="128" spans="1:10" ht="16" x14ac:dyDescent="0.2">
      <c r="A128" s="83"/>
      <c r="B128" s="83"/>
      <c r="C128" s="83"/>
      <c r="D128" s="83"/>
      <c r="E128" s="83"/>
      <c r="F128" s="83"/>
      <c r="G128" s="83"/>
      <c r="H128" s="83"/>
      <c r="I128" s="83"/>
      <c r="J128" s="83"/>
    </row>
    <row r="129" spans="1:10" ht="16" x14ac:dyDescent="0.2">
      <c r="A129" s="83"/>
      <c r="B129" s="83"/>
      <c r="C129" s="83"/>
      <c r="D129" s="83"/>
      <c r="E129" s="83"/>
      <c r="F129" s="83"/>
      <c r="G129" s="83"/>
      <c r="H129" s="83"/>
      <c r="I129" s="83"/>
      <c r="J129" s="83"/>
    </row>
    <row r="130" spans="1:10" ht="16" x14ac:dyDescent="0.2">
      <c r="A130" s="83"/>
      <c r="B130" s="83"/>
      <c r="C130" s="83"/>
      <c r="D130" s="83"/>
      <c r="E130" s="83"/>
      <c r="F130" s="83"/>
      <c r="G130" s="83"/>
      <c r="H130" s="83"/>
      <c r="I130" s="83"/>
      <c r="J130" s="83"/>
    </row>
    <row r="131" spans="1:10" ht="16" x14ac:dyDescent="0.2">
      <c r="A131" s="83"/>
      <c r="B131" s="83"/>
      <c r="C131" s="83"/>
      <c r="D131" s="83"/>
      <c r="E131" s="83"/>
      <c r="F131" s="83"/>
      <c r="G131" s="83"/>
      <c r="H131" s="83"/>
      <c r="I131" s="83"/>
      <c r="J131" s="83"/>
    </row>
    <row r="132" spans="1:10" ht="16" x14ac:dyDescent="0.2">
      <c r="A132" s="83"/>
      <c r="B132" s="83"/>
      <c r="C132" s="83"/>
      <c r="D132" s="83"/>
      <c r="E132" s="83"/>
      <c r="F132" s="83"/>
      <c r="G132" s="83"/>
      <c r="H132" s="83"/>
      <c r="I132" s="83"/>
      <c r="J132" s="83"/>
    </row>
    <row r="133" spans="1:10" ht="16" x14ac:dyDescent="0.2">
      <c r="A133" s="83"/>
      <c r="B133" s="83"/>
      <c r="C133" s="83"/>
      <c r="D133" s="83"/>
      <c r="E133" s="83"/>
      <c r="F133" s="83"/>
      <c r="G133" s="83"/>
      <c r="H133" s="83"/>
      <c r="I133" s="83"/>
      <c r="J133" s="83"/>
    </row>
    <row r="134" spans="1:10" ht="16" x14ac:dyDescent="0.2">
      <c r="A134" s="83"/>
      <c r="B134" s="83"/>
      <c r="C134" s="83"/>
      <c r="D134" s="83"/>
      <c r="E134" s="83"/>
      <c r="F134" s="83"/>
      <c r="G134" s="83"/>
      <c r="H134" s="83"/>
      <c r="I134" s="83"/>
      <c r="J134" s="83"/>
    </row>
    <row r="135" spans="1:10" ht="16" x14ac:dyDescent="0.2">
      <c r="A135" s="83"/>
      <c r="B135" s="83"/>
      <c r="C135" s="83"/>
      <c r="D135" s="83"/>
      <c r="E135" s="83"/>
      <c r="F135" s="83"/>
      <c r="G135" s="83"/>
      <c r="H135" s="83"/>
      <c r="I135" s="83"/>
      <c r="J135" s="83"/>
    </row>
    <row r="136" spans="1:10" ht="16" x14ac:dyDescent="0.2">
      <c r="A136" s="83"/>
      <c r="B136" s="83"/>
      <c r="C136" s="83"/>
      <c r="D136" s="83"/>
      <c r="E136" s="83"/>
      <c r="F136" s="83"/>
      <c r="G136" s="83"/>
      <c r="H136" s="83"/>
      <c r="I136" s="83"/>
      <c r="J136" s="83"/>
    </row>
    <row r="137" spans="1:10" ht="16" x14ac:dyDescent="0.2">
      <c r="A137" s="83"/>
      <c r="B137" s="83"/>
      <c r="C137" s="83"/>
      <c r="D137" s="83"/>
      <c r="E137" s="83"/>
      <c r="F137" s="83"/>
      <c r="G137" s="83"/>
      <c r="H137" s="83"/>
      <c r="I137" s="83"/>
      <c r="J137" s="83"/>
    </row>
    <row r="138" spans="1:10" ht="16" x14ac:dyDescent="0.2">
      <c r="A138" s="83"/>
      <c r="B138" s="83"/>
      <c r="C138" s="83"/>
      <c r="D138" s="83"/>
      <c r="E138" s="83"/>
      <c r="F138" s="83"/>
      <c r="G138" s="83"/>
      <c r="H138" s="83"/>
      <c r="I138" s="83"/>
      <c r="J138" s="83"/>
    </row>
    <row r="139" spans="1:10" ht="16" x14ac:dyDescent="0.2">
      <c r="A139" s="83"/>
      <c r="B139" s="83"/>
      <c r="C139" s="83"/>
      <c r="D139" s="83"/>
      <c r="E139" s="83"/>
      <c r="F139" s="83"/>
      <c r="G139" s="83"/>
      <c r="H139" s="83"/>
      <c r="I139" s="83"/>
      <c r="J139" s="83"/>
    </row>
    <row r="140" spans="1:10" ht="16" x14ac:dyDescent="0.2">
      <c r="A140" s="83"/>
      <c r="B140" s="83"/>
      <c r="C140" s="83"/>
      <c r="D140" s="83"/>
      <c r="E140" s="83"/>
      <c r="F140" s="83"/>
      <c r="G140" s="83"/>
      <c r="H140" s="83"/>
      <c r="I140" s="83"/>
      <c r="J140" s="83"/>
    </row>
    <row r="141" spans="1:10" ht="16" x14ac:dyDescent="0.2">
      <c r="A141" s="83"/>
      <c r="B141" s="83"/>
      <c r="C141" s="83"/>
      <c r="D141" s="83"/>
      <c r="E141" s="83"/>
      <c r="F141" s="83"/>
      <c r="G141" s="83"/>
      <c r="H141" s="83"/>
      <c r="I141" s="83"/>
      <c r="J141" s="83"/>
    </row>
    <row r="142" spans="1:10" ht="16" x14ac:dyDescent="0.2">
      <c r="A142" s="83"/>
      <c r="B142" s="83"/>
      <c r="C142" s="83"/>
      <c r="D142" s="83"/>
      <c r="E142" s="83"/>
      <c r="F142" s="83"/>
      <c r="G142" s="83"/>
      <c r="H142" s="83"/>
      <c r="I142" s="83"/>
      <c r="J142" s="83"/>
    </row>
    <row r="143" spans="1:10" ht="16" x14ac:dyDescent="0.2">
      <c r="A143" s="83"/>
      <c r="B143" s="83"/>
      <c r="C143" s="83"/>
      <c r="D143" s="83"/>
      <c r="E143" s="83"/>
      <c r="F143" s="83"/>
      <c r="G143" s="83"/>
      <c r="H143" s="83"/>
      <c r="I143" s="83"/>
      <c r="J143" s="83"/>
    </row>
    <row r="144" spans="1:10" ht="16" x14ac:dyDescent="0.2">
      <c r="A144" s="83"/>
      <c r="B144" s="83"/>
      <c r="C144" s="83"/>
      <c r="D144" s="83"/>
      <c r="E144" s="83"/>
      <c r="F144" s="83"/>
      <c r="G144" s="83"/>
      <c r="H144" s="83"/>
      <c r="I144" s="83"/>
      <c r="J144" s="83"/>
    </row>
    <row r="145" spans="1:10" ht="16" x14ac:dyDescent="0.2">
      <c r="A145" s="83"/>
      <c r="B145" s="83"/>
      <c r="C145" s="83"/>
      <c r="D145" s="83"/>
      <c r="E145" s="83"/>
      <c r="F145" s="83"/>
      <c r="G145" s="83"/>
      <c r="H145" s="83"/>
      <c r="I145" s="83"/>
      <c r="J145" s="83"/>
    </row>
    <row r="146" spans="1:10" ht="16" x14ac:dyDescent="0.2">
      <c r="A146" s="83"/>
      <c r="B146" s="83"/>
      <c r="C146" s="83"/>
      <c r="D146" s="83"/>
      <c r="E146" s="83"/>
      <c r="F146" s="83"/>
      <c r="G146" s="83"/>
      <c r="H146" s="83"/>
      <c r="I146" s="83"/>
      <c r="J146" s="83"/>
    </row>
    <row r="147" spans="1:10" ht="16" x14ac:dyDescent="0.2">
      <c r="A147" s="83"/>
      <c r="B147" s="83"/>
      <c r="C147" s="83"/>
      <c r="D147" s="83"/>
      <c r="E147" s="83"/>
      <c r="F147" s="83"/>
      <c r="G147" s="83"/>
      <c r="H147" s="83"/>
      <c r="I147" s="83"/>
      <c r="J147" s="83"/>
    </row>
    <row r="148" spans="1:10" ht="16" x14ac:dyDescent="0.2">
      <c r="A148" s="83"/>
      <c r="B148" s="83"/>
      <c r="C148" s="83"/>
      <c r="D148" s="83"/>
      <c r="E148" s="83"/>
      <c r="F148" s="83"/>
      <c r="G148" s="83"/>
      <c r="H148" s="83"/>
      <c r="I148" s="83"/>
      <c r="J148" s="83"/>
    </row>
    <row r="149" spans="1:10" ht="16" x14ac:dyDescent="0.2">
      <c r="A149" s="83"/>
      <c r="B149" s="83"/>
      <c r="C149" s="83"/>
      <c r="D149" s="83"/>
      <c r="E149" s="83"/>
      <c r="F149" s="83"/>
      <c r="G149" s="83"/>
      <c r="H149" s="83"/>
      <c r="I149" s="83"/>
      <c r="J149" s="83"/>
    </row>
    <row r="150" spans="1:10" ht="16" x14ac:dyDescent="0.2">
      <c r="A150" s="83"/>
      <c r="B150" s="83"/>
      <c r="C150" s="83"/>
      <c r="D150" s="83"/>
      <c r="E150" s="83"/>
      <c r="F150" s="83"/>
      <c r="G150" s="83"/>
      <c r="H150" s="83"/>
      <c r="I150" s="83"/>
      <c r="J150" s="83"/>
    </row>
    <row r="151" spans="1:10" ht="16" x14ac:dyDescent="0.2">
      <c r="A151" s="83"/>
      <c r="B151" s="83"/>
      <c r="C151" s="83"/>
      <c r="D151" s="83"/>
      <c r="E151" s="83"/>
      <c r="F151" s="83"/>
      <c r="G151" s="83"/>
      <c r="H151" s="83"/>
      <c r="I151" s="83"/>
      <c r="J151" s="83"/>
    </row>
    <row r="152" spans="1:10" ht="16" x14ac:dyDescent="0.2">
      <c r="A152" s="83"/>
      <c r="B152" s="83"/>
      <c r="C152" s="83"/>
      <c r="D152" s="83"/>
      <c r="E152" s="83"/>
      <c r="F152" s="83"/>
      <c r="G152" s="83"/>
      <c r="H152" s="83"/>
      <c r="I152" s="83"/>
      <c r="J152" s="83"/>
    </row>
    <row r="153" spans="1:10" ht="16" x14ac:dyDescent="0.2">
      <c r="A153" s="83"/>
      <c r="B153" s="83"/>
      <c r="C153" s="83"/>
      <c r="D153" s="83"/>
      <c r="E153" s="83"/>
      <c r="F153" s="83"/>
      <c r="G153" s="83"/>
      <c r="H153" s="83"/>
      <c r="I153" s="83"/>
      <c r="J153" s="83"/>
    </row>
    <row r="154" spans="1:10" ht="16" x14ac:dyDescent="0.2">
      <c r="A154" s="83"/>
      <c r="B154" s="83"/>
      <c r="C154" s="83"/>
      <c r="D154" s="83"/>
      <c r="E154" s="83"/>
      <c r="F154" s="83"/>
      <c r="G154" s="83"/>
      <c r="H154" s="83"/>
      <c r="I154" s="83"/>
      <c r="J154" s="83"/>
    </row>
    <row r="155" spans="1:10" ht="16" x14ac:dyDescent="0.2">
      <c r="A155" s="83"/>
      <c r="B155" s="83"/>
      <c r="C155" s="83"/>
      <c r="D155" s="83"/>
      <c r="E155" s="83"/>
      <c r="F155" s="83"/>
      <c r="G155" s="83"/>
      <c r="H155" s="83"/>
      <c r="I155" s="83"/>
      <c r="J155" s="83"/>
    </row>
    <row r="156" spans="1:10" ht="16" x14ac:dyDescent="0.2">
      <c r="A156" s="83"/>
      <c r="B156" s="83"/>
      <c r="C156" s="83"/>
      <c r="D156" s="83"/>
      <c r="E156" s="83"/>
      <c r="F156" s="83"/>
      <c r="G156" s="83"/>
      <c r="H156" s="83"/>
      <c r="I156" s="83"/>
      <c r="J156" s="83"/>
    </row>
    <row r="157" spans="1:10" ht="16" x14ac:dyDescent="0.2">
      <c r="A157" s="83"/>
      <c r="B157" s="83"/>
      <c r="C157" s="83"/>
      <c r="D157" s="83"/>
      <c r="E157" s="83"/>
      <c r="F157" s="83"/>
      <c r="G157" s="83"/>
      <c r="H157" s="83"/>
      <c r="I157" s="83"/>
      <c r="J157" s="83"/>
    </row>
    <row r="158" spans="1:10" ht="16" x14ac:dyDescent="0.2">
      <c r="A158" s="83"/>
      <c r="B158" s="83"/>
      <c r="C158" s="83"/>
      <c r="D158" s="83"/>
      <c r="E158" s="83"/>
      <c r="F158" s="83"/>
      <c r="G158" s="83"/>
      <c r="H158" s="83"/>
      <c r="I158" s="83"/>
      <c r="J158" s="83"/>
    </row>
    <row r="159" spans="1:10" ht="16" x14ac:dyDescent="0.2">
      <c r="A159" s="83"/>
      <c r="B159" s="83"/>
      <c r="C159" s="83"/>
      <c r="D159" s="83"/>
      <c r="E159" s="83"/>
      <c r="F159" s="83"/>
      <c r="G159" s="83"/>
      <c r="H159" s="83"/>
      <c r="I159" s="83"/>
      <c r="J159" s="83"/>
    </row>
    <row r="160" spans="1:10" ht="16" x14ac:dyDescent="0.2">
      <c r="A160" s="83"/>
      <c r="B160" s="83"/>
      <c r="C160" s="83"/>
      <c r="D160" s="83"/>
      <c r="E160" s="83"/>
      <c r="F160" s="83"/>
      <c r="G160" s="83"/>
      <c r="H160" s="83"/>
      <c r="I160" s="83"/>
      <c r="J160" s="83"/>
    </row>
    <row r="161" spans="1:10" ht="16" x14ac:dyDescent="0.2">
      <c r="A161" s="83"/>
      <c r="B161" s="83"/>
      <c r="C161" s="83"/>
      <c r="D161" s="83"/>
      <c r="E161" s="83"/>
      <c r="F161" s="83"/>
      <c r="G161" s="83"/>
      <c r="H161" s="83"/>
      <c r="I161" s="83"/>
      <c r="J161" s="83"/>
    </row>
    <row r="162" spans="1:10" ht="16" x14ac:dyDescent="0.2">
      <c r="A162" s="83"/>
      <c r="B162" s="83"/>
      <c r="C162" s="83"/>
      <c r="D162" s="83"/>
      <c r="E162" s="83"/>
      <c r="F162" s="83"/>
      <c r="G162" s="83"/>
      <c r="H162" s="83"/>
      <c r="I162" s="83"/>
      <c r="J162" s="83"/>
    </row>
    <row r="163" spans="1:10" ht="16" x14ac:dyDescent="0.2">
      <c r="A163" s="83"/>
      <c r="B163" s="83"/>
      <c r="C163" s="83"/>
      <c r="D163" s="83"/>
      <c r="E163" s="83"/>
      <c r="F163" s="83"/>
      <c r="G163" s="83"/>
      <c r="H163" s="83"/>
      <c r="I163" s="83"/>
      <c r="J163" s="83"/>
    </row>
    <row r="164" spans="1:10" ht="16" x14ac:dyDescent="0.2">
      <c r="A164" s="83"/>
      <c r="B164" s="83"/>
      <c r="C164" s="83"/>
      <c r="D164" s="83"/>
      <c r="E164" s="83"/>
      <c r="F164" s="83"/>
      <c r="G164" s="83"/>
      <c r="H164" s="83"/>
      <c r="I164" s="83"/>
      <c r="J164" s="83"/>
    </row>
    <row r="165" spans="1:10" ht="16" x14ac:dyDescent="0.2">
      <c r="A165" s="83"/>
      <c r="B165" s="83"/>
      <c r="C165" s="83"/>
      <c r="D165" s="83"/>
      <c r="E165" s="83"/>
      <c r="F165" s="83"/>
      <c r="G165" s="83"/>
      <c r="H165" s="83"/>
      <c r="I165" s="83"/>
      <c r="J165" s="83"/>
    </row>
    <row r="166" spans="1:10" ht="16" x14ac:dyDescent="0.2">
      <c r="A166" s="83"/>
      <c r="B166" s="83"/>
      <c r="C166" s="83"/>
      <c r="D166" s="83"/>
      <c r="E166" s="83"/>
      <c r="F166" s="83"/>
      <c r="G166" s="83"/>
      <c r="H166" s="83"/>
      <c r="I166" s="83"/>
      <c r="J166" s="83"/>
    </row>
    <row r="167" spans="1:10" ht="16" x14ac:dyDescent="0.2">
      <c r="A167" s="83"/>
      <c r="B167" s="83"/>
      <c r="C167" s="83"/>
      <c r="D167" s="83"/>
      <c r="E167" s="83"/>
      <c r="F167" s="83"/>
      <c r="G167" s="83"/>
      <c r="H167" s="83"/>
      <c r="I167" s="83"/>
      <c r="J167" s="83"/>
    </row>
    <row r="168" spans="1:10" ht="16" x14ac:dyDescent="0.2">
      <c r="A168" s="83"/>
      <c r="B168" s="83"/>
      <c r="C168" s="83"/>
      <c r="D168" s="83"/>
      <c r="E168" s="83"/>
      <c r="F168" s="83"/>
      <c r="G168" s="83"/>
      <c r="H168" s="83"/>
      <c r="I168" s="83"/>
      <c r="J168" s="83"/>
    </row>
    <row r="169" spans="1:10" ht="16" x14ac:dyDescent="0.2">
      <c r="A169" s="83"/>
      <c r="B169" s="83"/>
      <c r="C169" s="83"/>
      <c r="D169" s="83"/>
      <c r="E169" s="83"/>
      <c r="F169" s="83"/>
      <c r="G169" s="83"/>
      <c r="H169" s="83"/>
      <c r="I169" s="83"/>
      <c r="J169" s="83"/>
    </row>
    <row r="170" spans="1:10" ht="16" x14ac:dyDescent="0.2">
      <c r="A170" s="83"/>
      <c r="B170" s="83"/>
      <c r="C170" s="83"/>
      <c r="D170" s="83"/>
      <c r="E170" s="83"/>
      <c r="F170" s="83"/>
      <c r="G170" s="83"/>
      <c r="H170" s="83"/>
      <c r="I170" s="83"/>
      <c r="J170" s="83"/>
    </row>
    <row r="171" spans="1:10" ht="16" x14ac:dyDescent="0.2">
      <c r="A171" s="83"/>
      <c r="B171" s="83"/>
      <c r="C171" s="83"/>
      <c r="D171" s="83"/>
      <c r="E171" s="83"/>
      <c r="F171" s="83"/>
      <c r="G171" s="83"/>
      <c r="H171" s="83"/>
      <c r="I171" s="83"/>
      <c r="J171" s="83"/>
    </row>
    <row r="172" spans="1:10" ht="16" x14ac:dyDescent="0.2">
      <c r="A172" s="83"/>
      <c r="B172" s="83"/>
      <c r="C172" s="83"/>
      <c r="D172" s="83"/>
      <c r="E172" s="83"/>
      <c r="F172" s="83"/>
      <c r="G172" s="83"/>
      <c r="H172" s="83"/>
      <c r="I172" s="83"/>
      <c r="J172" s="83"/>
    </row>
    <row r="173" spans="1:10" ht="16" x14ac:dyDescent="0.2">
      <c r="A173" s="83"/>
      <c r="B173" s="83"/>
      <c r="C173" s="83"/>
      <c r="D173" s="83"/>
      <c r="E173" s="83"/>
      <c r="F173" s="83"/>
      <c r="G173" s="83"/>
      <c r="H173" s="83"/>
      <c r="I173" s="83"/>
      <c r="J173" s="83"/>
    </row>
    <row r="174" spans="1:10" ht="16" x14ac:dyDescent="0.2">
      <c r="A174" s="83"/>
      <c r="B174" s="83"/>
      <c r="C174" s="83"/>
      <c r="D174" s="83"/>
      <c r="E174" s="83"/>
      <c r="F174" s="83"/>
      <c r="G174" s="83"/>
      <c r="H174" s="83"/>
      <c r="I174" s="83"/>
      <c r="J174" s="83"/>
    </row>
    <row r="175" spans="1:10" ht="16" x14ac:dyDescent="0.2">
      <c r="A175" s="83"/>
      <c r="B175" s="83"/>
      <c r="C175" s="83"/>
      <c r="D175" s="83"/>
      <c r="E175" s="83"/>
      <c r="F175" s="83"/>
      <c r="G175" s="83"/>
      <c r="H175" s="83"/>
      <c r="I175" s="83"/>
      <c r="J175" s="83"/>
    </row>
    <row r="176" spans="1:10" ht="16" x14ac:dyDescent="0.2">
      <c r="A176" s="83"/>
      <c r="B176" s="83"/>
      <c r="C176" s="83"/>
      <c r="D176" s="83"/>
      <c r="E176" s="83"/>
      <c r="F176" s="83"/>
      <c r="G176" s="83"/>
      <c r="H176" s="83"/>
      <c r="I176" s="83"/>
      <c r="J176" s="83"/>
    </row>
    <row r="177" spans="1:10" ht="16" x14ac:dyDescent="0.2">
      <c r="A177" s="83"/>
      <c r="B177" s="83"/>
      <c r="C177" s="83"/>
      <c r="D177" s="83"/>
      <c r="E177" s="83"/>
      <c r="F177" s="83"/>
      <c r="G177" s="83"/>
      <c r="H177" s="83"/>
      <c r="I177" s="83"/>
      <c r="J177" s="83"/>
    </row>
    <row r="178" spans="1:10" ht="16" x14ac:dyDescent="0.2">
      <c r="A178" s="83"/>
      <c r="B178" s="83"/>
      <c r="C178" s="83"/>
      <c r="D178" s="83"/>
      <c r="E178" s="83"/>
      <c r="F178" s="83"/>
      <c r="G178" s="83"/>
      <c r="H178" s="83"/>
      <c r="I178" s="83"/>
      <c r="J178" s="83"/>
    </row>
    <row r="179" spans="1:10" ht="16" x14ac:dyDescent="0.2">
      <c r="A179" s="83"/>
      <c r="B179" s="83"/>
      <c r="C179" s="83"/>
      <c r="D179" s="83"/>
      <c r="E179" s="83"/>
      <c r="F179" s="83"/>
      <c r="G179" s="83"/>
      <c r="H179" s="83"/>
      <c r="I179" s="83"/>
      <c r="J179" s="83"/>
    </row>
    <row r="180" spans="1:10" ht="16" x14ac:dyDescent="0.2">
      <c r="A180" s="83"/>
      <c r="B180" s="83"/>
      <c r="C180" s="83"/>
      <c r="D180" s="83"/>
      <c r="E180" s="83"/>
      <c r="F180" s="83"/>
      <c r="G180" s="83"/>
      <c r="H180" s="83"/>
      <c r="I180" s="83"/>
      <c r="J180" s="83"/>
    </row>
    <row r="181" spans="1:10" ht="16" x14ac:dyDescent="0.2">
      <c r="A181" s="83"/>
      <c r="B181" s="83"/>
      <c r="C181" s="83"/>
      <c r="D181" s="83"/>
      <c r="E181" s="83"/>
      <c r="F181" s="83"/>
      <c r="G181" s="83"/>
      <c r="H181" s="83"/>
      <c r="I181" s="83"/>
      <c r="J181" s="83"/>
    </row>
    <row r="182" spans="1:10" ht="16" x14ac:dyDescent="0.2">
      <c r="A182" s="83"/>
      <c r="B182" s="83"/>
      <c r="C182" s="83"/>
      <c r="D182" s="83"/>
      <c r="E182" s="83"/>
      <c r="F182" s="83"/>
      <c r="G182" s="83"/>
      <c r="H182" s="83"/>
      <c r="I182" s="83"/>
      <c r="J182" s="83"/>
    </row>
    <row r="183" spans="1:10" ht="16" x14ac:dyDescent="0.2">
      <c r="A183" s="83"/>
      <c r="B183" s="83"/>
      <c r="C183" s="83"/>
      <c r="D183" s="83"/>
      <c r="E183" s="83"/>
      <c r="F183" s="83"/>
      <c r="G183" s="83"/>
      <c r="H183" s="83"/>
      <c r="I183" s="83"/>
      <c r="J183" s="83"/>
    </row>
    <row r="184" spans="1:10" ht="16" x14ac:dyDescent="0.2">
      <c r="A184" s="83"/>
      <c r="B184" s="83"/>
      <c r="C184" s="83"/>
      <c r="D184" s="83"/>
      <c r="E184" s="83"/>
      <c r="F184" s="83"/>
      <c r="G184" s="83"/>
      <c r="H184" s="83"/>
      <c r="I184" s="83"/>
      <c r="J184" s="83"/>
    </row>
    <row r="185" spans="1:10" ht="16" x14ac:dyDescent="0.2">
      <c r="A185" s="83"/>
      <c r="B185" s="83"/>
      <c r="C185" s="83"/>
      <c r="D185" s="83"/>
      <c r="E185" s="83"/>
      <c r="F185" s="83"/>
      <c r="G185" s="83"/>
      <c r="H185" s="83"/>
      <c r="I185" s="83"/>
      <c r="J185" s="83"/>
    </row>
    <row r="186" spans="1:10" ht="16" x14ac:dyDescent="0.2">
      <c r="A186" s="83"/>
      <c r="B186" s="83"/>
      <c r="C186" s="83"/>
      <c r="D186" s="83"/>
      <c r="E186" s="83"/>
      <c r="F186" s="83"/>
      <c r="G186" s="83"/>
      <c r="H186" s="83"/>
      <c r="I186" s="83"/>
      <c r="J186" s="83"/>
    </row>
    <row r="187" spans="1:10" ht="16" x14ac:dyDescent="0.2">
      <c r="A187" s="83"/>
      <c r="B187" s="83"/>
      <c r="C187" s="83"/>
      <c r="D187" s="83"/>
      <c r="E187" s="83"/>
      <c r="F187" s="83"/>
      <c r="G187" s="83"/>
      <c r="H187" s="83"/>
      <c r="I187" s="83"/>
      <c r="J187" s="83"/>
    </row>
    <row r="188" spans="1:10" ht="16" x14ac:dyDescent="0.2">
      <c r="A188" s="83"/>
      <c r="B188" s="83"/>
      <c r="C188" s="83"/>
      <c r="D188" s="83"/>
      <c r="E188" s="83"/>
      <c r="F188" s="83"/>
      <c r="G188" s="83"/>
      <c r="H188" s="83"/>
      <c r="I188" s="83"/>
      <c r="J188" s="83"/>
    </row>
    <row r="189" spans="1:10" ht="16" x14ac:dyDescent="0.2">
      <c r="A189" s="83"/>
      <c r="B189" s="83"/>
      <c r="C189" s="83"/>
      <c r="D189" s="83"/>
      <c r="E189" s="83"/>
      <c r="F189" s="83"/>
      <c r="G189" s="83"/>
      <c r="H189" s="83"/>
      <c r="I189" s="83"/>
      <c r="J189" s="83"/>
    </row>
    <row r="190" spans="1:10" ht="16" x14ac:dyDescent="0.2">
      <c r="A190" s="83"/>
      <c r="B190" s="83"/>
      <c r="C190" s="83"/>
      <c r="D190" s="83"/>
      <c r="E190" s="83"/>
      <c r="F190" s="83"/>
      <c r="G190" s="83"/>
      <c r="H190" s="83"/>
      <c r="I190" s="83"/>
      <c r="J190" s="83"/>
    </row>
    <row r="191" spans="1:10" ht="16" x14ac:dyDescent="0.2">
      <c r="A191" s="83"/>
      <c r="B191" s="83"/>
      <c r="C191" s="83"/>
      <c r="D191" s="83"/>
      <c r="E191" s="83"/>
      <c r="F191" s="83"/>
      <c r="G191" s="83"/>
      <c r="H191" s="83"/>
      <c r="I191" s="83"/>
      <c r="J191" s="83"/>
    </row>
    <row r="192" spans="1:10" ht="16" x14ac:dyDescent="0.2">
      <c r="A192" s="83"/>
      <c r="B192" s="83"/>
      <c r="C192" s="83"/>
      <c r="D192" s="83"/>
      <c r="E192" s="83"/>
      <c r="F192" s="83"/>
      <c r="G192" s="83"/>
      <c r="H192" s="83"/>
      <c r="I192" s="83"/>
      <c r="J192" s="83"/>
    </row>
    <row r="193" spans="1:10" ht="16" x14ac:dyDescent="0.2">
      <c r="A193" s="83"/>
      <c r="B193" s="83"/>
      <c r="C193" s="83"/>
      <c r="D193" s="83"/>
      <c r="E193" s="83"/>
      <c r="F193" s="83"/>
      <c r="G193" s="83"/>
      <c r="H193" s="83"/>
      <c r="I193" s="83"/>
      <c r="J193" s="83"/>
    </row>
    <row r="194" spans="1:10" ht="16" x14ac:dyDescent="0.2">
      <c r="A194" s="83"/>
      <c r="B194" s="83"/>
      <c r="C194" s="83"/>
      <c r="D194" s="83"/>
      <c r="E194" s="83"/>
      <c r="F194" s="83"/>
      <c r="G194" s="83"/>
      <c r="H194" s="83"/>
      <c r="I194" s="83"/>
      <c r="J194" s="83"/>
    </row>
    <row r="195" spans="1:10" ht="16" x14ac:dyDescent="0.2">
      <c r="A195" s="83"/>
      <c r="B195" s="83"/>
      <c r="C195" s="83"/>
      <c r="D195" s="83"/>
      <c r="E195" s="83"/>
      <c r="F195" s="83"/>
      <c r="G195" s="83"/>
      <c r="H195" s="83"/>
      <c r="I195" s="83"/>
      <c r="J195" s="83"/>
    </row>
    <row r="196" spans="1:10" ht="16" x14ac:dyDescent="0.2">
      <c r="A196" s="83"/>
      <c r="B196" s="83"/>
      <c r="C196" s="83"/>
      <c r="D196" s="83"/>
      <c r="E196" s="83"/>
      <c r="F196" s="83"/>
      <c r="G196" s="83"/>
      <c r="H196" s="83"/>
      <c r="I196" s="83"/>
      <c r="J196" s="83"/>
    </row>
    <row r="197" spans="1:10" ht="16" x14ac:dyDescent="0.2">
      <c r="A197" s="83"/>
      <c r="B197" s="83"/>
      <c r="C197" s="83"/>
      <c r="D197" s="83"/>
      <c r="E197" s="83"/>
      <c r="F197" s="83"/>
      <c r="G197" s="83"/>
      <c r="H197" s="83"/>
      <c r="I197" s="83"/>
      <c r="J197" s="83"/>
    </row>
    <row r="198" spans="1:10" ht="16" x14ac:dyDescent="0.2">
      <c r="A198" s="83"/>
      <c r="B198" s="83"/>
      <c r="C198" s="83"/>
      <c r="D198" s="83"/>
      <c r="E198" s="83"/>
      <c r="F198" s="83"/>
      <c r="G198" s="83"/>
      <c r="H198" s="83"/>
      <c r="I198" s="83"/>
      <c r="J198" s="83"/>
    </row>
    <row r="199" spans="1:10" ht="16" x14ac:dyDescent="0.2">
      <c r="A199" s="83"/>
      <c r="B199" s="83"/>
      <c r="C199" s="83"/>
      <c r="D199" s="83"/>
      <c r="E199" s="83"/>
      <c r="F199" s="83"/>
      <c r="G199" s="83"/>
      <c r="H199" s="83"/>
      <c r="I199" s="83"/>
      <c r="J199" s="83"/>
    </row>
    <row r="200" spans="1:10" ht="16" x14ac:dyDescent="0.2">
      <c r="A200" s="83"/>
      <c r="B200" s="83"/>
      <c r="C200" s="83"/>
      <c r="D200" s="83"/>
      <c r="E200" s="83"/>
      <c r="F200" s="83"/>
      <c r="G200" s="83"/>
      <c r="H200" s="83"/>
      <c r="I200" s="83"/>
      <c r="J200" s="83"/>
    </row>
    <row r="201" spans="1:10" ht="16" x14ac:dyDescent="0.2">
      <c r="A201" s="83"/>
      <c r="B201" s="83"/>
      <c r="C201" s="83"/>
      <c r="D201" s="83"/>
      <c r="E201" s="83"/>
      <c r="F201" s="83"/>
      <c r="G201" s="83"/>
      <c r="H201" s="83"/>
      <c r="I201" s="83"/>
      <c r="J201" s="83"/>
    </row>
    <row r="202" spans="1:10" ht="16" x14ac:dyDescent="0.2">
      <c r="A202" s="83"/>
      <c r="B202" s="83"/>
      <c r="C202" s="83"/>
      <c r="D202" s="83"/>
      <c r="E202" s="83"/>
      <c r="F202" s="83"/>
      <c r="G202" s="83"/>
      <c r="H202" s="83"/>
      <c r="I202" s="83"/>
      <c r="J202" s="83"/>
    </row>
    <row r="203" spans="1:10" ht="16" x14ac:dyDescent="0.2">
      <c r="A203" s="83"/>
      <c r="B203" s="83"/>
      <c r="C203" s="83"/>
      <c r="D203" s="83"/>
      <c r="E203" s="83"/>
      <c r="F203" s="83"/>
      <c r="G203" s="83"/>
      <c r="H203" s="83"/>
      <c r="I203" s="83"/>
      <c r="J203" s="83"/>
    </row>
    <row r="204" spans="1:10" ht="16" x14ac:dyDescent="0.2">
      <c r="A204" s="83"/>
      <c r="B204" s="83"/>
      <c r="C204" s="83"/>
      <c r="D204" s="83"/>
      <c r="E204" s="83"/>
      <c r="F204" s="83"/>
      <c r="G204" s="83"/>
      <c r="H204" s="83"/>
      <c r="I204" s="83"/>
      <c r="J204" s="83"/>
    </row>
    <row r="205" spans="1:10" ht="16" x14ac:dyDescent="0.2">
      <c r="A205" s="83"/>
      <c r="B205" s="83"/>
      <c r="C205" s="83"/>
      <c r="D205" s="83"/>
      <c r="E205" s="83"/>
      <c r="F205" s="83"/>
      <c r="G205" s="83"/>
      <c r="H205" s="83"/>
      <c r="I205" s="83"/>
      <c r="J205" s="83"/>
    </row>
    <row r="206" spans="1:10" ht="16" x14ac:dyDescent="0.2">
      <c r="A206" s="83"/>
      <c r="B206" s="83"/>
      <c r="C206" s="83"/>
      <c r="D206" s="83"/>
      <c r="E206" s="83"/>
      <c r="F206" s="83"/>
      <c r="G206" s="83"/>
      <c r="H206" s="83"/>
      <c r="I206" s="83"/>
      <c r="J206" s="83"/>
    </row>
    <row r="207" spans="1:10" ht="16" x14ac:dyDescent="0.2">
      <c r="A207" s="83"/>
      <c r="B207" s="83"/>
      <c r="C207" s="83"/>
      <c r="D207" s="83"/>
      <c r="E207" s="83"/>
      <c r="F207" s="83"/>
      <c r="G207" s="83"/>
      <c r="H207" s="83"/>
      <c r="I207" s="83"/>
      <c r="J207" s="83"/>
    </row>
    <row r="208" spans="1:10" ht="16" x14ac:dyDescent="0.2">
      <c r="A208" s="83"/>
      <c r="B208" s="83"/>
      <c r="C208" s="83"/>
      <c r="D208" s="83"/>
      <c r="E208" s="83"/>
      <c r="F208" s="83"/>
      <c r="G208" s="83"/>
      <c r="H208" s="83"/>
      <c r="I208" s="83"/>
      <c r="J208" s="83"/>
    </row>
    <row r="209" spans="1:10" ht="16" x14ac:dyDescent="0.2">
      <c r="A209" s="83"/>
      <c r="B209" s="83"/>
      <c r="C209" s="83"/>
      <c r="D209" s="83"/>
      <c r="E209" s="83"/>
      <c r="F209" s="83"/>
      <c r="G209" s="83"/>
      <c r="H209" s="83"/>
      <c r="I209" s="83"/>
      <c r="J209" s="83"/>
    </row>
    <row r="210" spans="1:10" ht="16" x14ac:dyDescent="0.2">
      <c r="A210" s="83"/>
      <c r="B210" s="83"/>
      <c r="C210" s="83"/>
      <c r="D210" s="83"/>
      <c r="E210" s="83"/>
      <c r="F210" s="83"/>
      <c r="G210" s="83"/>
      <c r="H210" s="83"/>
      <c r="I210" s="83"/>
      <c r="J210" s="83"/>
    </row>
    <row r="211" spans="1:10" ht="16" x14ac:dyDescent="0.2">
      <c r="A211" s="83"/>
      <c r="B211" s="83"/>
      <c r="C211" s="83"/>
      <c r="D211" s="83"/>
      <c r="E211" s="83"/>
      <c r="F211" s="83"/>
      <c r="G211" s="83"/>
      <c r="H211" s="83"/>
      <c r="I211" s="83"/>
      <c r="J211" s="83"/>
    </row>
    <row r="212" spans="1:10" ht="16" x14ac:dyDescent="0.2">
      <c r="A212" s="83"/>
      <c r="B212" s="83"/>
      <c r="C212" s="83"/>
      <c r="D212" s="83"/>
      <c r="E212" s="83"/>
      <c r="F212" s="83"/>
      <c r="G212" s="83"/>
      <c r="H212" s="83"/>
      <c r="I212" s="83"/>
      <c r="J212" s="83"/>
    </row>
    <row r="213" spans="1:10" ht="16" x14ac:dyDescent="0.2">
      <c r="A213" s="83"/>
      <c r="B213" s="83"/>
      <c r="C213" s="83"/>
      <c r="D213" s="83"/>
      <c r="E213" s="83"/>
      <c r="F213" s="83"/>
      <c r="G213" s="83"/>
      <c r="H213" s="83"/>
      <c r="I213" s="83"/>
      <c r="J213" s="83"/>
    </row>
    <row r="214" spans="1:10" ht="16" x14ac:dyDescent="0.2">
      <c r="A214" s="83"/>
      <c r="B214" s="83"/>
      <c r="C214" s="83"/>
      <c r="D214" s="83"/>
      <c r="E214" s="83"/>
      <c r="F214" s="83"/>
      <c r="G214" s="83"/>
      <c r="H214" s="83"/>
      <c r="I214" s="83"/>
      <c r="J214" s="83"/>
    </row>
    <row r="215" spans="1:10" ht="16" x14ac:dyDescent="0.2">
      <c r="A215" s="83"/>
      <c r="B215" s="83"/>
      <c r="C215" s="83"/>
      <c r="D215" s="83"/>
      <c r="E215" s="83"/>
      <c r="F215" s="83"/>
      <c r="G215" s="83"/>
      <c r="H215" s="83"/>
      <c r="I215" s="83"/>
      <c r="J215" s="83"/>
    </row>
    <row r="216" spans="1:10" ht="16" x14ac:dyDescent="0.2">
      <c r="A216" s="83"/>
      <c r="B216" s="83"/>
      <c r="C216" s="83"/>
      <c r="D216" s="83"/>
      <c r="E216" s="83"/>
      <c r="F216" s="83"/>
      <c r="G216" s="83"/>
      <c r="H216" s="83"/>
      <c r="I216" s="83"/>
      <c r="J216" s="83"/>
    </row>
    <row r="217" spans="1:10" ht="16" x14ac:dyDescent="0.2">
      <c r="A217" s="83"/>
      <c r="B217" s="83"/>
      <c r="C217" s="83"/>
      <c r="D217" s="83"/>
      <c r="E217" s="83"/>
      <c r="F217" s="83"/>
      <c r="G217" s="83"/>
      <c r="H217" s="83"/>
      <c r="I217" s="83"/>
      <c r="J217" s="83"/>
    </row>
    <row r="218" spans="1:10" ht="16" x14ac:dyDescent="0.2">
      <c r="A218" s="83"/>
      <c r="B218" s="83"/>
      <c r="C218" s="83"/>
      <c r="D218" s="83"/>
      <c r="E218" s="83"/>
      <c r="F218" s="83"/>
      <c r="G218" s="83"/>
      <c r="H218" s="83"/>
      <c r="I218" s="83"/>
      <c r="J218" s="83"/>
    </row>
    <row r="219" spans="1:10" ht="16" x14ac:dyDescent="0.2">
      <c r="A219" s="83"/>
      <c r="B219" s="83"/>
      <c r="C219" s="83"/>
      <c r="D219" s="83"/>
      <c r="E219" s="83"/>
      <c r="F219" s="83"/>
      <c r="G219" s="83"/>
      <c r="H219" s="83"/>
      <c r="I219" s="83"/>
      <c r="J219" s="83"/>
    </row>
    <row r="220" spans="1:10" ht="16" x14ac:dyDescent="0.2">
      <c r="A220" s="83"/>
      <c r="B220" s="83"/>
      <c r="C220" s="83"/>
      <c r="D220" s="83"/>
      <c r="E220" s="83"/>
      <c r="F220" s="83"/>
      <c r="G220" s="83"/>
      <c r="H220" s="83"/>
      <c r="I220" s="83"/>
      <c r="J220" s="83"/>
    </row>
    <row r="221" spans="1:10" ht="16" x14ac:dyDescent="0.2">
      <c r="A221" s="83"/>
      <c r="B221" s="83"/>
      <c r="C221" s="83"/>
      <c r="D221" s="83"/>
      <c r="E221" s="83"/>
      <c r="F221" s="83"/>
      <c r="G221" s="83"/>
      <c r="H221" s="83"/>
      <c r="I221" s="83"/>
      <c r="J221" s="83"/>
    </row>
    <row r="222" spans="1:10" ht="16" x14ac:dyDescent="0.2">
      <c r="A222" s="83"/>
      <c r="B222" s="83"/>
      <c r="C222" s="83"/>
      <c r="D222" s="83"/>
      <c r="E222" s="83"/>
      <c r="F222" s="83"/>
      <c r="G222" s="83"/>
      <c r="H222" s="83"/>
      <c r="I222" s="83"/>
      <c r="J222" s="83"/>
    </row>
    <row r="223" spans="1:10" ht="16" x14ac:dyDescent="0.2">
      <c r="A223" s="83"/>
      <c r="B223" s="83"/>
      <c r="C223" s="83"/>
      <c r="D223" s="83"/>
      <c r="E223" s="83"/>
      <c r="F223" s="83"/>
      <c r="G223" s="83"/>
      <c r="H223" s="83"/>
      <c r="I223" s="83"/>
      <c r="J223" s="83"/>
    </row>
    <row r="224" spans="1:10" ht="16" x14ac:dyDescent="0.2">
      <c r="A224" s="83"/>
      <c r="B224" s="83"/>
      <c r="C224" s="83"/>
      <c r="D224" s="83"/>
      <c r="E224" s="83"/>
      <c r="F224" s="83"/>
      <c r="G224" s="83"/>
      <c r="H224" s="83"/>
      <c r="I224" s="83"/>
      <c r="J224" s="83"/>
    </row>
    <row r="225" spans="1:10" ht="16" x14ac:dyDescent="0.2">
      <c r="A225" s="83"/>
      <c r="B225" s="83"/>
      <c r="C225" s="83"/>
      <c r="D225" s="83"/>
      <c r="E225" s="83"/>
      <c r="F225" s="83"/>
      <c r="G225" s="83"/>
      <c r="H225" s="83"/>
      <c r="I225" s="83"/>
      <c r="J225" s="83"/>
    </row>
    <row r="226" spans="1:10" ht="16" x14ac:dyDescent="0.2">
      <c r="A226" s="83"/>
      <c r="B226" s="83"/>
      <c r="C226" s="83"/>
      <c r="D226" s="83"/>
      <c r="E226" s="83"/>
      <c r="F226" s="83"/>
      <c r="G226" s="83"/>
      <c r="H226" s="83"/>
      <c r="I226" s="83"/>
      <c r="J226" s="83"/>
    </row>
    <row r="227" spans="1:10" ht="16" x14ac:dyDescent="0.2">
      <c r="A227" s="83"/>
      <c r="B227" s="83"/>
      <c r="C227" s="83"/>
      <c r="D227" s="83"/>
      <c r="E227" s="83"/>
      <c r="F227" s="83"/>
      <c r="G227" s="83"/>
      <c r="H227" s="83"/>
      <c r="I227" s="83"/>
      <c r="J227" s="83"/>
    </row>
    <row r="228" spans="1:10" ht="16" x14ac:dyDescent="0.2">
      <c r="A228" s="83"/>
      <c r="B228" s="83"/>
      <c r="C228" s="83"/>
      <c r="D228" s="83"/>
      <c r="E228" s="83"/>
      <c r="F228" s="83"/>
      <c r="G228" s="83"/>
      <c r="H228" s="83"/>
      <c r="I228" s="83"/>
      <c r="J228" s="83"/>
    </row>
    <row r="229" spans="1:10" ht="16" x14ac:dyDescent="0.2">
      <c r="A229" s="83"/>
      <c r="B229" s="83"/>
      <c r="C229" s="83"/>
      <c r="D229" s="83"/>
      <c r="E229" s="83"/>
      <c r="F229" s="83"/>
      <c r="G229" s="83"/>
      <c r="H229" s="83"/>
      <c r="I229" s="83"/>
      <c r="J229" s="83"/>
    </row>
    <row r="230" spans="1:10" ht="16" x14ac:dyDescent="0.2">
      <c r="A230" s="83"/>
      <c r="B230" s="83"/>
      <c r="C230" s="83"/>
      <c r="D230" s="83"/>
      <c r="E230" s="83"/>
      <c r="F230" s="83"/>
      <c r="G230" s="83"/>
      <c r="H230" s="83"/>
      <c r="I230" s="83"/>
      <c r="J230" s="83"/>
    </row>
    <row r="231" spans="1:10" ht="16" x14ac:dyDescent="0.2">
      <c r="A231" s="83"/>
      <c r="B231" s="83"/>
      <c r="C231" s="83"/>
      <c r="D231" s="83"/>
      <c r="E231" s="83"/>
      <c r="F231" s="83"/>
      <c r="G231" s="83"/>
      <c r="H231" s="83"/>
      <c r="I231" s="83"/>
      <c r="J231" s="83"/>
    </row>
    <row r="232" spans="1:10" ht="16" x14ac:dyDescent="0.2">
      <c r="A232" s="83"/>
      <c r="B232" s="83"/>
      <c r="C232" s="83"/>
      <c r="D232" s="83"/>
      <c r="E232" s="83"/>
      <c r="F232" s="83"/>
      <c r="G232" s="83"/>
      <c r="H232" s="83"/>
      <c r="I232" s="83"/>
      <c r="J232" s="83"/>
    </row>
    <row r="233" spans="1:10" ht="16" x14ac:dyDescent="0.2">
      <c r="A233" s="83"/>
      <c r="B233" s="83"/>
      <c r="C233" s="83"/>
      <c r="D233" s="83"/>
      <c r="E233" s="83"/>
      <c r="F233" s="83"/>
      <c r="G233" s="83"/>
      <c r="H233" s="83"/>
      <c r="I233" s="83"/>
      <c r="J233" s="83"/>
    </row>
    <row r="234" spans="1:10" ht="16" x14ac:dyDescent="0.2">
      <c r="A234" s="83"/>
      <c r="B234" s="83"/>
      <c r="C234" s="83"/>
      <c r="D234" s="83"/>
      <c r="E234" s="83"/>
      <c r="F234" s="83"/>
      <c r="G234" s="83"/>
      <c r="H234" s="83"/>
      <c r="I234" s="83"/>
      <c r="J234" s="83"/>
    </row>
    <row r="235" spans="1:10" ht="16" x14ac:dyDescent="0.2">
      <c r="A235" s="83"/>
      <c r="B235" s="83"/>
      <c r="C235" s="83"/>
      <c r="D235" s="83"/>
      <c r="E235" s="83"/>
      <c r="F235" s="83"/>
      <c r="G235" s="83"/>
      <c r="H235" s="83"/>
      <c r="I235" s="83"/>
      <c r="J235" s="83"/>
    </row>
    <row r="236" spans="1:10" ht="16" x14ac:dyDescent="0.2">
      <c r="A236" s="83"/>
      <c r="B236" s="83"/>
      <c r="C236" s="83"/>
      <c r="D236" s="83"/>
      <c r="E236" s="83"/>
      <c r="F236" s="83"/>
      <c r="G236" s="83"/>
      <c r="H236" s="83"/>
      <c r="I236" s="83"/>
      <c r="J236" s="83"/>
    </row>
    <row r="237" spans="1:10" ht="16" x14ac:dyDescent="0.2">
      <c r="A237" s="83"/>
      <c r="B237" s="83"/>
      <c r="C237" s="83"/>
      <c r="D237" s="83"/>
      <c r="E237" s="83"/>
      <c r="F237" s="83"/>
      <c r="G237" s="83"/>
      <c r="H237" s="83"/>
      <c r="I237" s="83"/>
      <c r="J237" s="83"/>
    </row>
    <row r="238" spans="1:10" ht="16" x14ac:dyDescent="0.2">
      <c r="A238" s="83"/>
      <c r="B238" s="83"/>
      <c r="C238" s="83"/>
      <c r="D238" s="83"/>
      <c r="E238" s="83"/>
      <c r="F238" s="83"/>
      <c r="G238" s="83"/>
      <c r="H238" s="83"/>
      <c r="I238" s="83"/>
      <c r="J238" s="83"/>
    </row>
    <row r="239" spans="1:10" ht="16" x14ac:dyDescent="0.2">
      <c r="A239" s="83"/>
      <c r="B239" s="83"/>
      <c r="C239" s="83"/>
      <c r="D239" s="83"/>
      <c r="E239" s="83"/>
      <c r="F239" s="83"/>
      <c r="G239" s="83"/>
      <c r="H239" s="83"/>
      <c r="I239" s="83"/>
      <c r="J239" s="83"/>
    </row>
    <row r="240" spans="1:10" ht="16" x14ac:dyDescent="0.2">
      <c r="A240" s="83"/>
      <c r="B240" s="83"/>
      <c r="C240" s="83"/>
      <c r="D240" s="83"/>
      <c r="E240" s="83"/>
      <c r="F240" s="83"/>
      <c r="G240" s="83"/>
      <c r="H240" s="83"/>
      <c r="I240" s="83"/>
      <c r="J240" s="83"/>
    </row>
    <row r="241" spans="1:10" ht="16" x14ac:dyDescent="0.2">
      <c r="A241" s="83"/>
      <c r="B241" s="83"/>
      <c r="C241" s="83"/>
      <c r="D241" s="83"/>
      <c r="E241" s="83"/>
      <c r="F241" s="83"/>
      <c r="G241" s="83"/>
      <c r="H241" s="83"/>
      <c r="I241" s="83"/>
      <c r="J241" s="83"/>
    </row>
    <row r="242" spans="1:10" ht="16" x14ac:dyDescent="0.2">
      <c r="A242" s="83"/>
      <c r="B242" s="83"/>
      <c r="C242" s="83"/>
      <c r="D242" s="83"/>
      <c r="E242" s="83"/>
      <c r="F242" s="83"/>
      <c r="G242" s="83"/>
      <c r="H242" s="83"/>
      <c r="I242" s="83"/>
      <c r="J242" s="83"/>
    </row>
    <row r="243" spans="1:10" ht="16" x14ac:dyDescent="0.2">
      <c r="A243" s="83"/>
      <c r="B243" s="83"/>
      <c r="C243" s="83"/>
      <c r="D243" s="83"/>
      <c r="E243" s="83"/>
      <c r="F243" s="83"/>
      <c r="G243" s="83"/>
      <c r="H243" s="83"/>
      <c r="I243" s="83"/>
      <c r="J243" s="83"/>
    </row>
    <row r="244" spans="1:10" ht="16" x14ac:dyDescent="0.2">
      <c r="A244" s="83"/>
      <c r="B244" s="83"/>
      <c r="C244" s="83"/>
      <c r="D244" s="83"/>
      <c r="E244" s="83"/>
      <c r="F244" s="83"/>
      <c r="G244" s="83"/>
      <c r="H244" s="83"/>
      <c r="I244" s="83"/>
      <c r="J244" s="83"/>
    </row>
    <row r="245" spans="1:10" ht="16" x14ac:dyDescent="0.2">
      <c r="A245" s="83"/>
      <c r="B245" s="83"/>
      <c r="C245" s="83"/>
      <c r="D245" s="83"/>
      <c r="E245" s="83"/>
      <c r="F245" s="83"/>
      <c r="G245" s="83"/>
      <c r="H245" s="83"/>
      <c r="I245" s="83"/>
      <c r="J245" s="83"/>
    </row>
    <row r="246" spans="1:10" ht="16" x14ac:dyDescent="0.2">
      <c r="A246" s="83"/>
      <c r="B246" s="83"/>
      <c r="C246" s="83"/>
      <c r="D246" s="83"/>
      <c r="E246" s="83"/>
      <c r="F246" s="83"/>
      <c r="G246" s="83"/>
      <c r="H246" s="83"/>
      <c r="I246" s="83"/>
      <c r="J246" s="83"/>
    </row>
    <row r="247" spans="1:10" ht="16" x14ac:dyDescent="0.2">
      <c r="A247" s="83"/>
      <c r="B247" s="83"/>
      <c r="C247" s="83"/>
      <c r="D247" s="83"/>
      <c r="E247" s="83"/>
      <c r="F247" s="83"/>
      <c r="G247" s="83"/>
      <c r="H247" s="83"/>
      <c r="I247" s="83"/>
      <c r="J247" s="83"/>
    </row>
    <row r="248" spans="1:10" ht="16" x14ac:dyDescent="0.2">
      <c r="A248" s="83"/>
      <c r="B248" s="83"/>
      <c r="C248" s="83"/>
      <c r="D248" s="83"/>
      <c r="E248" s="83"/>
      <c r="F248" s="83"/>
      <c r="G248" s="83"/>
      <c r="H248" s="83"/>
      <c r="I248" s="83"/>
      <c r="J248" s="83"/>
    </row>
    <row r="249" spans="1:10" ht="16" x14ac:dyDescent="0.2">
      <c r="A249" s="83"/>
      <c r="B249" s="83"/>
      <c r="C249" s="83"/>
      <c r="D249" s="83"/>
      <c r="E249" s="83"/>
      <c r="F249" s="83"/>
      <c r="G249" s="83"/>
      <c r="H249" s="83"/>
      <c r="I249" s="83"/>
      <c r="J249" s="83"/>
    </row>
    <row r="250" spans="1:10" ht="16" x14ac:dyDescent="0.2">
      <c r="A250" s="83"/>
      <c r="B250" s="83"/>
      <c r="C250" s="83"/>
      <c r="D250" s="83"/>
      <c r="E250" s="83"/>
      <c r="F250" s="83"/>
      <c r="G250" s="83"/>
      <c r="H250" s="83"/>
      <c r="I250" s="83"/>
      <c r="J250" s="83"/>
    </row>
    <row r="251" spans="1:10" ht="16" x14ac:dyDescent="0.2">
      <c r="A251" s="83"/>
      <c r="B251" s="83"/>
      <c r="C251" s="83"/>
      <c r="D251" s="83"/>
      <c r="E251" s="83"/>
      <c r="F251" s="83"/>
      <c r="G251" s="83"/>
      <c r="H251" s="83"/>
      <c r="I251" s="83"/>
      <c r="J251" s="83"/>
    </row>
    <row r="252" spans="1:10" ht="16" x14ac:dyDescent="0.2">
      <c r="A252" s="83"/>
      <c r="B252" s="83"/>
      <c r="C252" s="83"/>
      <c r="D252" s="83"/>
      <c r="E252" s="83"/>
      <c r="F252" s="83"/>
      <c r="G252" s="83"/>
      <c r="H252" s="83"/>
      <c r="I252" s="83"/>
      <c r="J252" s="83"/>
    </row>
    <row r="253" spans="1:10" ht="16" x14ac:dyDescent="0.2">
      <c r="A253" s="83"/>
      <c r="B253" s="83"/>
      <c r="C253" s="83"/>
      <c r="D253" s="83"/>
      <c r="E253" s="83"/>
      <c r="F253" s="83"/>
      <c r="G253" s="83"/>
      <c r="H253" s="83"/>
      <c r="I253" s="83"/>
      <c r="J253" s="83"/>
    </row>
    <row r="254" spans="1:10" ht="16" x14ac:dyDescent="0.2">
      <c r="A254" s="83"/>
      <c r="B254" s="83"/>
      <c r="C254" s="83"/>
      <c r="D254" s="83"/>
      <c r="E254" s="83"/>
      <c r="F254" s="83"/>
      <c r="G254" s="83"/>
      <c r="H254" s="83"/>
      <c r="I254" s="83"/>
      <c r="J254" s="83"/>
    </row>
    <row r="255" spans="1:10" ht="16" x14ac:dyDescent="0.2">
      <c r="A255" s="83"/>
      <c r="B255" s="83"/>
      <c r="C255" s="83"/>
      <c r="D255" s="83"/>
      <c r="E255" s="83"/>
      <c r="F255" s="83"/>
      <c r="G255" s="83"/>
      <c r="H255" s="83"/>
      <c r="I255" s="83"/>
      <c r="J255" s="83"/>
    </row>
    <row r="256" spans="1:10" ht="16" x14ac:dyDescent="0.2">
      <c r="A256" s="83"/>
      <c r="B256" s="83"/>
      <c r="C256" s="83"/>
      <c r="D256" s="83"/>
      <c r="E256" s="83"/>
      <c r="F256" s="83"/>
      <c r="G256" s="83"/>
      <c r="H256" s="83"/>
      <c r="I256" s="83"/>
      <c r="J256" s="83"/>
    </row>
    <row r="257" spans="1:10" ht="16" x14ac:dyDescent="0.2">
      <c r="A257" s="83"/>
      <c r="B257" s="83"/>
      <c r="C257" s="83"/>
      <c r="D257" s="83"/>
      <c r="E257" s="83"/>
      <c r="F257" s="83"/>
      <c r="G257" s="83"/>
      <c r="H257" s="83"/>
      <c r="I257" s="83"/>
      <c r="J257" s="83"/>
    </row>
    <row r="258" spans="1:10" ht="16" x14ac:dyDescent="0.2">
      <c r="A258" s="83"/>
      <c r="B258" s="83"/>
      <c r="C258" s="83"/>
      <c r="D258" s="83"/>
      <c r="E258" s="83"/>
      <c r="F258" s="83"/>
      <c r="G258" s="83"/>
      <c r="H258" s="83"/>
      <c r="I258" s="83"/>
      <c r="J258" s="83"/>
    </row>
    <row r="259" spans="1:10" ht="16" x14ac:dyDescent="0.2">
      <c r="A259" s="83"/>
      <c r="B259" s="83"/>
      <c r="C259" s="83"/>
      <c r="D259" s="83"/>
      <c r="E259" s="83"/>
      <c r="F259" s="83"/>
      <c r="G259" s="83"/>
      <c r="H259" s="83"/>
      <c r="I259" s="83"/>
      <c r="J259" s="83"/>
    </row>
    <row r="260" spans="1:10" ht="16" x14ac:dyDescent="0.2">
      <c r="A260" s="83"/>
      <c r="B260" s="83"/>
      <c r="C260" s="83"/>
      <c r="D260" s="83"/>
      <c r="E260" s="83"/>
      <c r="F260" s="83"/>
      <c r="G260" s="83"/>
      <c r="H260" s="83"/>
      <c r="I260" s="83"/>
      <c r="J260" s="83"/>
    </row>
    <row r="261" spans="1:10" ht="16" x14ac:dyDescent="0.2">
      <c r="A261" s="83"/>
      <c r="B261" s="83"/>
      <c r="C261" s="83"/>
      <c r="D261" s="83"/>
      <c r="E261" s="83"/>
      <c r="F261" s="83"/>
      <c r="G261" s="83"/>
      <c r="H261" s="83"/>
      <c r="I261" s="83"/>
      <c r="J261" s="83"/>
    </row>
    <row r="262" spans="1:10" ht="16" x14ac:dyDescent="0.2">
      <c r="A262" s="83"/>
      <c r="B262" s="83"/>
      <c r="C262" s="83"/>
      <c r="D262" s="83"/>
      <c r="E262" s="83"/>
      <c r="F262" s="83"/>
      <c r="G262" s="83"/>
      <c r="H262" s="83"/>
      <c r="I262" s="83"/>
      <c r="J262" s="83"/>
    </row>
    <row r="263" spans="1:10" ht="16" x14ac:dyDescent="0.2">
      <c r="A263" s="83"/>
      <c r="B263" s="83"/>
      <c r="C263" s="83"/>
      <c r="D263" s="83"/>
      <c r="E263" s="83"/>
      <c r="F263" s="83"/>
      <c r="G263" s="83"/>
      <c r="H263" s="83"/>
      <c r="I263" s="83"/>
      <c r="J263" s="83"/>
    </row>
    <row r="264" spans="1:10" ht="16" x14ac:dyDescent="0.2">
      <c r="A264" s="83"/>
      <c r="B264" s="83"/>
      <c r="C264" s="83"/>
      <c r="D264" s="83"/>
      <c r="E264" s="83"/>
      <c r="F264" s="83"/>
      <c r="G264" s="83"/>
      <c r="H264" s="83"/>
      <c r="I264" s="83"/>
      <c r="J264" s="83"/>
    </row>
    <row r="265" spans="1:10" ht="16" x14ac:dyDescent="0.2">
      <c r="A265" s="83"/>
      <c r="B265" s="83"/>
      <c r="C265" s="83"/>
      <c r="D265" s="83"/>
      <c r="E265" s="83"/>
      <c r="F265" s="83"/>
      <c r="G265" s="83"/>
      <c r="H265" s="83"/>
      <c r="I265" s="83"/>
      <c r="J265" s="83"/>
    </row>
    <row r="266" spans="1:10" ht="16" x14ac:dyDescent="0.2">
      <c r="A266" s="83"/>
      <c r="B266" s="83"/>
      <c r="C266" s="83"/>
      <c r="D266" s="83"/>
      <c r="E266" s="83"/>
      <c r="F266" s="83"/>
      <c r="G266" s="83"/>
      <c r="H266" s="83"/>
      <c r="I266" s="83"/>
      <c r="J266" s="83"/>
    </row>
    <row r="267" spans="1:10" ht="16" x14ac:dyDescent="0.2">
      <c r="A267" s="83"/>
      <c r="B267" s="83"/>
      <c r="C267" s="83"/>
      <c r="D267" s="83"/>
      <c r="E267" s="83"/>
      <c r="F267" s="83"/>
      <c r="G267" s="83"/>
      <c r="H267" s="83"/>
      <c r="I267" s="83"/>
      <c r="J267" s="83"/>
    </row>
    <row r="268" spans="1:10" ht="16" x14ac:dyDescent="0.2">
      <c r="A268" s="83"/>
      <c r="B268" s="83"/>
      <c r="C268" s="83"/>
      <c r="D268" s="83"/>
      <c r="E268" s="83"/>
      <c r="F268" s="83"/>
      <c r="G268" s="83"/>
      <c r="H268" s="83"/>
      <c r="I268" s="83"/>
      <c r="J268" s="83"/>
    </row>
    <row r="269" spans="1:10" ht="16" x14ac:dyDescent="0.2">
      <c r="A269" s="83"/>
      <c r="B269" s="83"/>
      <c r="C269" s="83"/>
      <c r="D269" s="83"/>
      <c r="E269" s="83"/>
      <c r="F269" s="83"/>
      <c r="G269" s="83"/>
      <c r="H269" s="83"/>
      <c r="I269" s="83"/>
      <c r="J269" s="83"/>
    </row>
    <row r="270" spans="1:10" ht="16" x14ac:dyDescent="0.2">
      <c r="A270" s="83"/>
      <c r="B270" s="83"/>
      <c r="C270" s="83"/>
      <c r="D270" s="83"/>
      <c r="E270" s="83"/>
      <c r="F270" s="83"/>
      <c r="G270" s="83"/>
      <c r="H270" s="83"/>
      <c r="I270" s="83"/>
      <c r="J270" s="83"/>
    </row>
    <row r="271" spans="1:10" ht="16" x14ac:dyDescent="0.2">
      <c r="A271" s="83"/>
      <c r="B271" s="83"/>
      <c r="C271" s="83"/>
      <c r="D271" s="83"/>
      <c r="E271" s="83"/>
      <c r="F271" s="83"/>
      <c r="G271" s="83"/>
      <c r="H271" s="83"/>
      <c r="I271" s="83"/>
      <c r="J271" s="83"/>
    </row>
    <row r="272" spans="1:10" ht="16" x14ac:dyDescent="0.2">
      <c r="A272" s="83"/>
      <c r="B272" s="83"/>
      <c r="C272" s="83"/>
      <c r="D272" s="83"/>
      <c r="E272" s="83"/>
      <c r="F272" s="83"/>
      <c r="G272" s="83"/>
      <c r="H272" s="83"/>
      <c r="I272" s="83"/>
      <c r="J272" s="83"/>
    </row>
    <row r="273" spans="1:10" ht="16" x14ac:dyDescent="0.2">
      <c r="A273" s="83"/>
      <c r="B273" s="83"/>
      <c r="C273" s="83"/>
      <c r="D273" s="83"/>
      <c r="E273" s="83"/>
      <c r="F273" s="83"/>
      <c r="G273" s="83"/>
      <c r="H273" s="83"/>
      <c r="I273" s="83"/>
      <c r="J273" s="83"/>
    </row>
    <row r="274" spans="1:10" ht="16" x14ac:dyDescent="0.2">
      <c r="A274" s="83"/>
      <c r="B274" s="83"/>
      <c r="C274" s="83"/>
      <c r="D274" s="83"/>
      <c r="E274" s="83"/>
      <c r="F274" s="83"/>
      <c r="G274" s="83"/>
      <c r="H274" s="83"/>
      <c r="I274" s="83"/>
      <c r="J274" s="83"/>
    </row>
    <row r="275" spans="1:10" ht="16" x14ac:dyDescent="0.2">
      <c r="A275" s="83"/>
      <c r="B275" s="83"/>
      <c r="C275" s="83"/>
      <c r="D275" s="83"/>
      <c r="E275" s="83"/>
      <c r="F275" s="83"/>
      <c r="G275" s="83"/>
      <c r="H275" s="83"/>
      <c r="I275" s="83"/>
      <c r="J275" s="83"/>
    </row>
    <row r="276" spans="1:10" ht="16" x14ac:dyDescent="0.2">
      <c r="A276" s="83"/>
      <c r="B276" s="83"/>
      <c r="C276" s="83"/>
      <c r="D276" s="83"/>
      <c r="E276" s="83"/>
      <c r="F276" s="83"/>
      <c r="G276" s="83"/>
      <c r="H276" s="83"/>
      <c r="I276" s="83"/>
      <c r="J276" s="83"/>
    </row>
    <row r="277" spans="1:10" ht="16" x14ac:dyDescent="0.2">
      <c r="A277" s="83"/>
      <c r="B277" s="83"/>
      <c r="C277" s="83"/>
      <c r="D277" s="83"/>
      <c r="E277" s="83"/>
      <c r="F277" s="83"/>
      <c r="G277" s="83"/>
      <c r="H277" s="83"/>
      <c r="I277" s="83"/>
      <c r="J277" s="83"/>
    </row>
    <row r="278" spans="1:10" ht="16" x14ac:dyDescent="0.2">
      <c r="A278" s="83"/>
      <c r="B278" s="83"/>
      <c r="C278" s="83"/>
      <c r="D278" s="83"/>
      <c r="E278" s="83"/>
      <c r="F278" s="83"/>
      <c r="G278" s="83"/>
      <c r="H278" s="83"/>
      <c r="I278" s="83"/>
      <c r="J278" s="83"/>
    </row>
    <row r="279" spans="1:10" ht="16" x14ac:dyDescent="0.2">
      <c r="A279" s="83"/>
      <c r="B279" s="83"/>
      <c r="C279" s="83"/>
      <c r="D279" s="83"/>
      <c r="E279" s="83"/>
      <c r="F279" s="83"/>
      <c r="G279" s="83"/>
      <c r="H279" s="83"/>
      <c r="I279" s="83"/>
      <c r="J279" s="83"/>
    </row>
    <row r="280" spans="1:10" ht="16" x14ac:dyDescent="0.2">
      <c r="A280" s="83"/>
      <c r="B280" s="83"/>
      <c r="C280" s="83"/>
      <c r="D280" s="83"/>
      <c r="E280" s="83"/>
      <c r="F280" s="83"/>
      <c r="G280" s="83"/>
      <c r="H280" s="83"/>
      <c r="I280" s="83"/>
      <c r="J280" s="83"/>
    </row>
    <row r="281" spans="1:10" ht="16" x14ac:dyDescent="0.2">
      <c r="A281" s="83"/>
      <c r="B281" s="83"/>
      <c r="C281" s="83"/>
      <c r="D281" s="83"/>
      <c r="E281" s="83"/>
      <c r="F281" s="83"/>
      <c r="G281" s="83"/>
      <c r="H281" s="83"/>
      <c r="I281" s="83"/>
      <c r="J281" s="83"/>
    </row>
    <row r="282" spans="1:10" ht="16" x14ac:dyDescent="0.2">
      <c r="A282" s="83"/>
      <c r="B282" s="83"/>
      <c r="C282" s="83"/>
      <c r="D282" s="83"/>
      <c r="E282" s="83"/>
      <c r="F282" s="83"/>
      <c r="G282" s="83"/>
      <c r="H282" s="83"/>
      <c r="I282" s="83"/>
      <c r="J282" s="83"/>
    </row>
    <row r="283" spans="1:10" ht="16" x14ac:dyDescent="0.2">
      <c r="A283" s="83"/>
      <c r="B283" s="83"/>
      <c r="C283" s="83"/>
      <c r="D283" s="83"/>
      <c r="E283" s="83"/>
      <c r="F283" s="83"/>
      <c r="G283" s="83"/>
      <c r="H283" s="83"/>
      <c r="I283" s="83"/>
      <c r="J283" s="83"/>
    </row>
    <row r="284" spans="1:10" ht="16" x14ac:dyDescent="0.2">
      <c r="A284" s="83"/>
      <c r="B284" s="83"/>
      <c r="C284" s="83"/>
      <c r="D284" s="83"/>
      <c r="E284" s="83"/>
      <c r="F284" s="83"/>
      <c r="G284" s="83"/>
      <c r="H284" s="83"/>
      <c r="I284" s="83"/>
      <c r="J284" s="83"/>
    </row>
    <row r="285" spans="1:10" ht="16" x14ac:dyDescent="0.2">
      <c r="A285" s="83"/>
      <c r="B285" s="83"/>
      <c r="C285" s="83"/>
      <c r="D285" s="83"/>
      <c r="E285" s="83"/>
      <c r="F285" s="83"/>
      <c r="G285" s="83"/>
      <c r="H285" s="83"/>
      <c r="I285" s="83"/>
      <c r="J285" s="83"/>
    </row>
    <row r="286" spans="1:10" ht="16" x14ac:dyDescent="0.2">
      <c r="A286" s="83"/>
      <c r="B286" s="83"/>
      <c r="C286" s="83"/>
      <c r="D286" s="83"/>
      <c r="E286" s="83"/>
      <c r="F286" s="83"/>
      <c r="G286" s="83"/>
      <c r="H286" s="83"/>
      <c r="I286" s="83"/>
      <c r="J286" s="83"/>
    </row>
    <row r="287" spans="1:10" ht="16" x14ac:dyDescent="0.2">
      <c r="A287" s="83"/>
      <c r="B287" s="83"/>
      <c r="C287" s="83"/>
      <c r="D287" s="83"/>
      <c r="E287" s="83"/>
      <c r="F287" s="83"/>
      <c r="G287" s="83"/>
      <c r="H287" s="83"/>
      <c r="I287" s="83"/>
      <c r="J287" s="83"/>
    </row>
    <row r="288" spans="1:10" ht="16" x14ac:dyDescent="0.2">
      <c r="A288" s="83"/>
      <c r="B288" s="83"/>
      <c r="C288" s="83"/>
      <c r="D288" s="83"/>
      <c r="E288" s="83"/>
      <c r="F288" s="83"/>
      <c r="G288" s="83"/>
      <c r="H288" s="83"/>
      <c r="I288" s="83"/>
      <c r="J288" s="83"/>
    </row>
    <row r="289" spans="1:10" ht="16" x14ac:dyDescent="0.2">
      <c r="A289" s="83"/>
      <c r="B289" s="83"/>
      <c r="C289" s="83"/>
      <c r="D289" s="83"/>
      <c r="E289" s="83"/>
      <c r="F289" s="83"/>
      <c r="G289" s="83"/>
      <c r="H289" s="83"/>
      <c r="I289" s="83"/>
      <c r="J289" s="83"/>
    </row>
    <row r="290" spans="1:10" ht="16" x14ac:dyDescent="0.2">
      <c r="A290" s="83"/>
      <c r="B290" s="83"/>
      <c r="C290" s="83"/>
      <c r="D290" s="83"/>
      <c r="E290" s="83"/>
      <c r="F290" s="83"/>
      <c r="G290" s="83"/>
      <c r="H290" s="83"/>
      <c r="I290" s="83"/>
      <c r="J290" s="83"/>
    </row>
    <row r="291" spans="1:10" ht="16" x14ac:dyDescent="0.2">
      <c r="A291" s="83"/>
      <c r="B291" s="83"/>
      <c r="C291" s="83"/>
      <c r="D291" s="83"/>
      <c r="E291" s="83"/>
      <c r="F291" s="83"/>
      <c r="G291" s="83"/>
      <c r="H291" s="83"/>
      <c r="I291" s="83"/>
      <c r="J291" s="83"/>
    </row>
    <row r="292" spans="1:10" ht="16" x14ac:dyDescent="0.2">
      <c r="A292" s="83"/>
      <c r="B292" s="83"/>
      <c r="C292" s="83"/>
      <c r="D292" s="83"/>
      <c r="E292" s="83"/>
      <c r="F292" s="83"/>
      <c r="G292" s="83"/>
      <c r="H292" s="83"/>
      <c r="I292" s="83"/>
      <c r="J292" s="83"/>
    </row>
    <row r="293" spans="1:10" ht="16" x14ac:dyDescent="0.2">
      <c r="A293" s="83"/>
      <c r="B293" s="83"/>
      <c r="C293" s="83"/>
      <c r="D293" s="83"/>
      <c r="E293" s="83"/>
      <c r="F293" s="83"/>
      <c r="G293" s="83"/>
      <c r="H293" s="83"/>
      <c r="I293" s="83"/>
      <c r="J293" s="83"/>
    </row>
    <row r="294" spans="1:10" ht="16" x14ac:dyDescent="0.2">
      <c r="A294" s="83"/>
      <c r="B294" s="83"/>
      <c r="C294" s="83"/>
      <c r="D294" s="83"/>
      <c r="E294" s="83"/>
      <c r="F294" s="83"/>
      <c r="G294" s="83"/>
      <c r="H294" s="83"/>
      <c r="I294" s="83"/>
      <c r="J294" s="83"/>
    </row>
    <row r="295" spans="1:10" ht="16" x14ac:dyDescent="0.2">
      <c r="A295" s="83"/>
      <c r="B295" s="83"/>
      <c r="C295" s="83"/>
      <c r="D295" s="83"/>
      <c r="E295" s="83"/>
      <c r="F295" s="83"/>
      <c r="G295" s="83"/>
      <c r="H295" s="83"/>
      <c r="I295" s="83"/>
      <c r="J295" s="83"/>
    </row>
    <row r="296" spans="1:10" ht="16" x14ac:dyDescent="0.2">
      <c r="A296" s="83"/>
      <c r="B296" s="83"/>
      <c r="C296" s="83"/>
      <c r="D296" s="83"/>
      <c r="E296" s="83"/>
      <c r="F296" s="83"/>
      <c r="G296" s="83"/>
      <c r="H296" s="83"/>
      <c r="I296" s="83"/>
      <c r="J296" s="83"/>
    </row>
    <row r="297" spans="1:10" ht="16" x14ac:dyDescent="0.2">
      <c r="A297" s="83"/>
      <c r="B297" s="83"/>
      <c r="C297" s="83"/>
      <c r="D297" s="83"/>
      <c r="E297" s="83"/>
      <c r="F297" s="83"/>
      <c r="G297" s="83"/>
      <c r="H297" s="83"/>
      <c r="I297" s="83"/>
      <c r="J297" s="83"/>
    </row>
    <row r="298" spans="1:10" ht="16" x14ac:dyDescent="0.2">
      <c r="A298" s="83"/>
      <c r="B298" s="83"/>
      <c r="C298" s="83"/>
      <c r="D298" s="83"/>
      <c r="E298" s="83"/>
      <c r="F298" s="83"/>
      <c r="G298" s="83"/>
      <c r="H298" s="83"/>
      <c r="I298" s="83"/>
      <c r="J298" s="83"/>
    </row>
    <row r="299" spans="1:10" ht="16" x14ac:dyDescent="0.2">
      <c r="A299" s="83"/>
      <c r="B299" s="83"/>
      <c r="C299" s="83"/>
      <c r="D299" s="83"/>
      <c r="E299" s="83"/>
      <c r="F299" s="83"/>
      <c r="G299" s="83"/>
      <c r="H299" s="83"/>
      <c r="I299" s="83"/>
      <c r="J299" s="83"/>
    </row>
    <row r="300" spans="1:10" ht="16" x14ac:dyDescent="0.2">
      <c r="A300" s="83"/>
      <c r="B300" s="83"/>
      <c r="C300" s="83"/>
      <c r="D300" s="83"/>
      <c r="E300" s="83"/>
      <c r="F300" s="83"/>
      <c r="G300" s="83"/>
      <c r="H300" s="83"/>
      <c r="I300" s="83"/>
      <c r="J300" s="83"/>
    </row>
    <row r="301" spans="1:10" ht="16" x14ac:dyDescent="0.2">
      <c r="A301" s="83"/>
      <c r="B301" s="83"/>
      <c r="C301" s="83"/>
      <c r="D301" s="83"/>
      <c r="E301" s="83"/>
      <c r="F301" s="83"/>
      <c r="G301" s="83"/>
      <c r="H301" s="83"/>
      <c r="I301" s="83"/>
      <c r="J301" s="83"/>
    </row>
    <row r="302" spans="1:10" ht="16" x14ac:dyDescent="0.2">
      <c r="A302" s="83"/>
      <c r="B302" s="83"/>
      <c r="C302" s="83"/>
      <c r="D302" s="83"/>
      <c r="E302" s="83"/>
      <c r="F302" s="83"/>
      <c r="G302" s="83"/>
      <c r="H302" s="83"/>
      <c r="I302" s="83"/>
      <c r="J302" s="83"/>
    </row>
    <row r="303" spans="1:10" ht="16" x14ac:dyDescent="0.2">
      <c r="A303" s="83"/>
      <c r="B303" s="83"/>
      <c r="C303" s="83"/>
      <c r="D303" s="83"/>
      <c r="E303" s="83"/>
      <c r="F303" s="83"/>
      <c r="G303" s="83"/>
      <c r="H303" s="83"/>
      <c r="I303" s="83"/>
      <c r="J303" s="83"/>
    </row>
    <row r="304" spans="1:10" ht="16" x14ac:dyDescent="0.2">
      <c r="A304" s="83"/>
      <c r="B304" s="83"/>
      <c r="C304" s="83"/>
      <c r="D304" s="83"/>
      <c r="E304" s="83"/>
      <c r="F304" s="83"/>
      <c r="G304" s="83"/>
      <c r="H304" s="83"/>
      <c r="I304" s="83"/>
      <c r="J304" s="83"/>
    </row>
    <row r="305" spans="1:10" ht="16" x14ac:dyDescent="0.2">
      <c r="A305" s="83"/>
      <c r="B305" s="83"/>
      <c r="C305" s="83"/>
      <c r="D305" s="83"/>
      <c r="E305" s="83"/>
      <c r="F305" s="83"/>
      <c r="G305" s="83"/>
      <c r="H305" s="83"/>
      <c r="I305" s="83"/>
      <c r="J305" s="83"/>
    </row>
    <row r="306" spans="1:10" ht="16" x14ac:dyDescent="0.2">
      <c r="A306" s="83"/>
      <c r="B306" s="83"/>
      <c r="C306" s="83"/>
      <c r="D306" s="83"/>
      <c r="E306" s="83"/>
      <c r="F306" s="83"/>
      <c r="G306" s="83"/>
      <c r="H306" s="83"/>
      <c r="I306" s="83"/>
      <c r="J306" s="83"/>
    </row>
    <row r="307" spans="1:10" ht="16" x14ac:dyDescent="0.2">
      <c r="A307" s="83"/>
      <c r="B307" s="83"/>
      <c r="C307" s="83"/>
      <c r="D307" s="83"/>
      <c r="E307" s="83"/>
      <c r="F307" s="83"/>
      <c r="G307" s="83"/>
      <c r="H307" s="83"/>
      <c r="I307" s="83"/>
      <c r="J307" s="83"/>
    </row>
    <row r="308" spans="1:10" ht="16" x14ac:dyDescent="0.2">
      <c r="A308" s="83"/>
      <c r="B308" s="83"/>
      <c r="C308" s="83"/>
      <c r="D308" s="83"/>
      <c r="E308" s="83"/>
      <c r="F308" s="83"/>
      <c r="G308" s="83"/>
      <c r="H308" s="83"/>
      <c r="I308" s="83"/>
      <c r="J308" s="83"/>
    </row>
    <row r="309" spans="1:10" ht="16" x14ac:dyDescent="0.2">
      <c r="A309" s="83"/>
      <c r="B309" s="83"/>
      <c r="C309" s="83"/>
      <c r="D309" s="83"/>
      <c r="E309" s="83"/>
      <c r="F309" s="83"/>
      <c r="G309" s="83"/>
      <c r="H309" s="83"/>
      <c r="I309" s="83"/>
      <c r="J309" s="83"/>
    </row>
    <row r="310" spans="1:10" ht="16" x14ac:dyDescent="0.2">
      <c r="A310" s="83"/>
      <c r="B310" s="83"/>
      <c r="C310" s="83"/>
      <c r="D310" s="83"/>
      <c r="E310" s="83"/>
      <c r="F310" s="83"/>
      <c r="G310" s="83"/>
      <c r="H310" s="83"/>
      <c r="I310" s="83"/>
      <c r="J310" s="83"/>
    </row>
    <row r="311" spans="1:10" ht="16" x14ac:dyDescent="0.2">
      <c r="A311" s="83"/>
      <c r="B311" s="83"/>
      <c r="C311" s="83"/>
      <c r="D311" s="83"/>
      <c r="E311" s="83"/>
      <c r="F311" s="83"/>
      <c r="G311" s="83"/>
      <c r="H311" s="83"/>
      <c r="I311" s="83"/>
      <c r="J311" s="83"/>
    </row>
    <row r="312" spans="1:10" ht="16" x14ac:dyDescent="0.2">
      <c r="A312" s="83"/>
      <c r="B312" s="83"/>
      <c r="C312" s="83"/>
      <c r="D312" s="83"/>
      <c r="E312" s="83"/>
      <c r="F312" s="83"/>
      <c r="G312" s="83"/>
      <c r="H312" s="83"/>
      <c r="I312" s="83"/>
      <c r="J312" s="83"/>
    </row>
    <row r="313" spans="1:10" ht="16" x14ac:dyDescent="0.2">
      <c r="A313" s="83"/>
      <c r="B313" s="83"/>
      <c r="C313" s="83"/>
      <c r="D313" s="83"/>
      <c r="E313" s="83"/>
      <c r="F313" s="83"/>
      <c r="G313" s="83"/>
      <c r="H313" s="83"/>
      <c r="I313" s="83"/>
      <c r="J313" s="83"/>
    </row>
    <row r="314" spans="1:10" ht="16" x14ac:dyDescent="0.2">
      <c r="A314" s="83"/>
      <c r="B314" s="83"/>
      <c r="C314" s="83"/>
      <c r="D314" s="83"/>
      <c r="E314" s="83"/>
      <c r="F314" s="83"/>
      <c r="G314" s="83"/>
      <c r="H314" s="83"/>
      <c r="I314" s="83"/>
      <c r="J314" s="83"/>
    </row>
    <row r="315" spans="1:10" ht="16" x14ac:dyDescent="0.2">
      <c r="A315" s="83"/>
      <c r="B315" s="83"/>
      <c r="C315" s="83"/>
      <c r="D315" s="83"/>
      <c r="E315" s="83"/>
      <c r="F315" s="83"/>
      <c r="G315" s="83"/>
      <c r="H315" s="83"/>
      <c r="I315" s="83"/>
      <c r="J315" s="83"/>
    </row>
    <row r="316" spans="1:10" ht="16" x14ac:dyDescent="0.2">
      <c r="A316" s="83"/>
      <c r="B316" s="83"/>
      <c r="C316" s="83"/>
      <c r="D316" s="83"/>
      <c r="E316" s="83"/>
      <c r="F316" s="83"/>
      <c r="G316" s="83"/>
      <c r="H316" s="83"/>
      <c r="I316" s="83"/>
      <c r="J316" s="83"/>
    </row>
    <row r="317" spans="1:10" ht="16" x14ac:dyDescent="0.2">
      <c r="A317" s="83"/>
      <c r="B317" s="83"/>
      <c r="C317" s="83"/>
      <c r="D317" s="83"/>
      <c r="E317" s="83"/>
      <c r="F317" s="83"/>
      <c r="G317" s="83"/>
      <c r="H317" s="83"/>
      <c r="I317" s="83"/>
      <c r="J317" s="83"/>
    </row>
    <row r="318" spans="1:10" ht="16" x14ac:dyDescent="0.2">
      <c r="A318" s="83"/>
      <c r="B318" s="83"/>
      <c r="C318" s="83"/>
      <c r="D318" s="83"/>
      <c r="E318" s="83"/>
      <c r="F318" s="83"/>
      <c r="G318" s="83"/>
      <c r="H318" s="83"/>
      <c r="I318" s="83"/>
      <c r="J318" s="83"/>
    </row>
    <row r="319" spans="1:10" ht="16" x14ac:dyDescent="0.2">
      <c r="A319" s="83"/>
      <c r="B319" s="83"/>
      <c r="C319" s="83"/>
      <c r="D319" s="83"/>
      <c r="E319" s="83"/>
      <c r="F319" s="83"/>
      <c r="G319" s="83"/>
      <c r="H319" s="83"/>
      <c r="I319" s="83"/>
      <c r="J319" s="83"/>
    </row>
    <row r="320" spans="1:10" ht="16" x14ac:dyDescent="0.2">
      <c r="A320" s="83"/>
      <c r="B320" s="83"/>
      <c r="C320" s="83"/>
      <c r="D320" s="83"/>
      <c r="E320" s="83"/>
      <c r="F320" s="83"/>
      <c r="G320" s="83"/>
      <c r="H320" s="83"/>
      <c r="I320" s="83"/>
      <c r="J320" s="83"/>
    </row>
    <row r="321" spans="1:10" ht="16" x14ac:dyDescent="0.2">
      <c r="A321" s="83"/>
      <c r="B321" s="83"/>
      <c r="C321" s="83"/>
      <c r="D321" s="83"/>
      <c r="E321" s="83"/>
      <c r="F321" s="83"/>
      <c r="G321" s="83"/>
      <c r="H321" s="83"/>
      <c r="I321" s="83"/>
      <c r="J321" s="83"/>
    </row>
    <row r="322" spans="1:10" ht="16" x14ac:dyDescent="0.2">
      <c r="A322" s="83"/>
      <c r="B322" s="83"/>
      <c r="C322" s="83"/>
      <c r="D322" s="83"/>
      <c r="E322" s="83"/>
      <c r="F322" s="83"/>
      <c r="G322" s="83"/>
      <c r="H322" s="83"/>
      <c r="I322" s="83"/>
      <c r="J322" s="83"/>
    </row>
    <row r="323" spans="1:10" ht="16" x14ac:dyDescent="0.2">
      <c r="A323" s="83"/>
      <c r="B323" s="83"/>
      <c r="C323" s="83"/>
      <c r="D323" s="83"/>
      <c r="E323" s="83"/>
      <c r="F323" s="83"/>
      <c r="G323" s="83"/>
      <c r="H323" s="83"/>
      <c r="I323" s="83"/>
      <c r="J323" s="83"/>
    </row>
    <row r="324" spans="1:10" ht="16" x14ac:dyDescent="0.2">
      <c r="A324" s="83"/>
      <c r="B324" s="83"/>
      <c r="C324" s="83"/>
      <c r="D324" s="83"/>
      <c r="E324" s="83"/>
      <c r="F324" s="83"/>
      <c r="G324" s="83"/>
      <c r="H324" s="83"/>
      <c r="I324" s="83"/>
      <c r="J324" s="83"/>
    </row>
    <row r="325" spans="1:10" ht="16" x14ac:dyDescent="0.2">
      <c r="A325" s="83"/>
      <c r="B325" s="83"/>
      <c r="C325" s="83"/>
      <c r="D325" s="83"/>
      <c r="E325" s="83"/>
      <c r="F325" s="83"/>
      <c r="G325" s="83"/>
      <c r="H325" s="83"/>
      <c r="I325" s="83"/>
      <c r="J325" s="83"/>
    </row>
    <row r="326" spans="1:10" ht="16" x14ac:dyDescent="0.2">
      <c r="A326" s="83"/>
      <c r="B326" s="83"/>
      <c r="C326" s="83"/>
      <c r="D326" s="83"/>
      <c r="E326" s="83"/>
      <c r="F326" s="83"/>
      <c r="G326" s="83"/>
      <c r="H326" s="83"/>
      <c r="I326" s="83"/>
      <c r="J326" s="83"/>
    </row>
    <row r="327" spans="1:10" ht="16" x14ac:dyDescent="0.2">
      <c r="A327" s="83"/>
      <c r="B327" s="83"/>
      <c r="C327" s="83"/>
      <c r="D327" s="83"/>
      <c r="E327" s="83"/>
      <c r="F327" s="83"/>
      <c r="G327" s="83"/>
      <c r="H327" s="83"/>
      <c r="I327" s="83"/>
      <c r="J327" s="83"/>
    </row>
    <row r="328" spans="1:10" ht="16" x14ac:dyDescent="0.2">
      <c r="A328" s="83"/>
      <c r="B328" s="83"/>
      <c r="C328" s="83"/>
      <c r="D328" s="83"/>
      <c r="E328" s="83"/>
      <c r="F328" s="83"/>
      <c r="G328" s="83"/>
      <c r="H328" s="83"/>
      <c r="I328" s="83"/>
      <c r="J328" s="83"/>
    </row>
    <row r="329" spans="1:10" ht="16" x14ac:dyDescent="0.2">
      <c r="A329" s="83"/>
      <c r="B329" s="83"/>
      <c r="C329" s="83"/>
      <c r="D329" s="83"/>
      <c r="E329" s="83"/>
      <c r="F329" s="83"/>
      <c r="G329" s="83"/>
      <c r="H329" s="83"/>
      <c r="I329" s="83"/>
      <c r="J329" s="83"/>
    </row>
    <row r="330" spans="1:10" ht="16" x14ac:dyDescent="0.2">
      <c r="A330" s="83"/>
      <c r="B330" s="83"/>
      <c r="C330" s="83"/>
      <c r="D330" s="83"/>
      <c r="E330" s="83"/>
      <c r="F330" s="83"/>
      <c r="G330" s="83"/>
      <c r="H330" s="83"/>
      <c r="I330" s="83"/>
      <c r="J330" s="83"/>
    </row>
    <row r="331" spans="1:10" ht="16" x14ac:dyDescent="0.2">
      <c r="A331" s="83"/>
      <c r="B331" s="83"/>
      <c r="C331" s="83"/>
      <c r="D331" s="83"/>
      <c r="E331" s="83"/>
      <c r="F331" s="83"/>
      <c r="G331" s="83"/>
      <c r="H331" s="83"/>
      <c r="I331" s="83"/>
      <c r="J331" s="83"/>
    </row>
    <row r="332" spans="1:10" ht="16" x14ac:dyDescent="0.2">
      <c r="A332" s="83"/>
      <c r="B332" s="83"/>
      <c r="C332" s="83"/>
      <c r="D332" s="83"/>
      <c r="E332" s="83"/>
      <c r="F332" s="83"/>
      <c r="G332" s="83"/>
      <c r="H332" s="83"/>
      <c r="I332" s="83"/>
      <c r="J332" s="83"/>
    </row>
    <row r="333" spans="1:10" ht="16" x14ac:dyDescent="0.2">
      <c r="A333" s="83"/>
      <c r="B333" s="83"/>
      <c r="C333" s="83"/>
      <c r="D333" s="83"/>
      <c r="E333" s="83"/>
      <c r="F333" s="83"/>
      <c r="G333" s="83"/>
      <c r="H333" s="83"/>
      <c r="I333" s="83"/>
      <c r="J333" s="83"/>
    </row>
    <row r="334" spans="1:10" ht="16" x14ac:dyDescent="0.2">
      <c r="A334" s="83"/>
      <c r="B334" s="83"/>
      <c r="C334" s="83"/>
      <c r="D334" s="83"/>
      <c r="E334" s="83"/>
      <c r="F334" s="83"/>
      <c r="G334" s="83"/>
      <c r="H334" s="83"/>
      <c r="I334" s="83"/>
      <c r="J334" s="83"/>
    </row>
    <row r="335" spans="1:10" ht="16" x14ac:dyDescent="0.2">
      <c r="A335" s="83"/>
      <c r="B335" s="83"/>
      <c r="C335" s="83"/>
      <c r="D335" s="83"/>
      <c r="E335" s="83"/>
      <c r="F335" s="83"/>
      <c r="G335" s="83"/>
      <c r="H335" s="83"/>
      <c r="I335" s="83"/>
      <c r="J335" s="83"/>
    </row>
    <row r="336" spans="1:10" ht="16" x14ac:dyDescent="0.2">
      <c r="A336" s="83"/>
      <c r="B336" s="83"/>
      <c r="C336" s="83"/>
      <c r="D336" s="83"/>
      <c r="E336" s="83"/>
      <c r="F336" s="83"/>
      <c r="G336" s="83"/>
      <c r="H336" s="83"/>
      <c r="I336" s="83"/>
      <c r="J336" s="83"/>
    </row>
    <row r="337" spans="1:10" ht="16" x14ac:dyDescent="0.2">
      <c r="A337" s="83"/>
      <c r="B337" s="83"/>
      <c r="C337" s="83"/>
      <c r="D337" s="83"/>
      <c r="E337" s="83"/>
      <c r="F337" s="83"/>
      <c r="G337" s="83"/>
      <c r="H337" s="83"/>
      <c r="I337" s="83"/>
      <c r="J337" s="83"/>
    </row>
    <row r="338" spans="1:10" ht="16" x14ac:dyDescent="0.2">
      <c r="A338" s="83"/>
      <c r="B338" s="83"/>
      <c r="C338" s="83"/>
      <c r="D338" s="83"/>
      <c r="E338" s="83"/>
      <c r="F338" s="83"/>
      <c r="G338" s="83"/>
      <c r="H338" s="83"/>
      <c r="I338" s="83"/>
      <c r="J338" s="83"/>
    </row>
    <row r="339" spans="1:10" ht="16" x14ac:dyDescent="0.2">
      <c r="A339" s="83"/>
      <c r="B339" s="83"/>
      <c r="C339" s="83"/>
      <c r="D339" s="83"/>
      <c r="E339" s="83"/>
      <c r="F339" s="83"/>
      <c r="G339" s="83"/>
      <c r="H339" s="83"/>
      <c r="I339" s="83"/>
      <c r="J339" s="83"/>
    </row>
    <row r="340" spans="1:10" ht="16" x14ac:dyDescent="0.2">
      <c r="A340" s="83"/>
      <c r="B340" s="83"/>
      <c r="C340" s="83"/>
      <c r="D340" s="83"/>
      <c r="E340" s="83"/>
      <c r="F340" s="83"/>
      <c r="G340" s="83"/>
      <c r="H340" s="83"/>
      <c r="I340" s="83"/>
      <c r="J340" s="83"/>
    </row>
    <row r="341" spans="1:10" ht="16" x14ac:dyDescent="0.2">
      <c r="A341" s="83"/>
      <c r="B341" s="83"/>
      <c r="C341" s="83"/>
      <c r="D341" s="83"/>
      <c r="E341" s="83"/>
      <c r="F341" s="83"/>
      <c r="G341" s="83"/>
      <c r="H341" s="83"/>
      <c r="I341" s="83"/>
      <c r="J341" s="83"/>
    </row>
    <row r="342" spans="1:10" ht="16" x14ac:dyDescent="0.2">
      <c r="A342" s="83"/>
      <c r="B342" s="83"/>
      <c r="C342" s="83"/>
      <c r="D342" s="83"/>
      <c r="E342" s="83"/>
      <c r="F342" s="83"/>
      <c r="G342" s="83"/>
      <c r="H342" s="83"/>
      <c r="I342" s="83"/>
      <c r="J342" s="83"/>
    </row>
    <row r="343" spans="1:10" ht="16" x14ac:dyDescent="0.2">
      <c r="A343" s="83"/>
      <c r="B343" s="83"/>
      <c r="C343" s="83"/>
      <c r="D343" s="83"/>
      <c r="E343" s="83"/>
      <c r="F343" s="83"/>
      <c r="G343" s="83"/>
      <c r="H343" s="83"/>
      <c r="I343" s="83"/>
      <c r="J343" s="83"/>
    </row>
    <row r="344" spans="1:10" ht="16" x14ac:dyDescent="0.2">
      <c r="A344" s="83"/>
      <c r="B344" s="83"/>
      <c r="C344" s="83"/>
      <c r="D344" s="83"/>
      <c r="E344" s="83"/>
      <c r="F344" s="83"/>
      <c r="G344" s="83"/>
      <c r="H344" s="83"/>
      <c r="I344" s="83"/>
      <c r="J344" s="83"/>
    </row>
    <row r="345" spans="1:10" ht="16" x14ac:dyDescent="0.2">
      <c r="A345" s="83"/>
      <c r="B345" s="83"/>
      <c r="C345" s="83"/>
      <c r="D345" s="83"/>
      <c r="E345" s="83"/>
      <c r="F345" s="83"/>
      <c r="G345" s="83"/>
      <c r="H345" s="83"/>
      <c r="I345" s="83"/>
      <c r="J345" s="83"/>
    </row>
    <row r="346" spans="1:10" ht="16" x14ac:dyDescent="0.2">
      <c r="A346" s="83"/>
      <c r="B346" s="83"/>
      <c r="C346" s="83"/>
      <c r="D346" s="83"/>
      <c r="E346" s="83"/>
      <c r="F346" s="83"/>
      <c r="G346" s="83"/>
      <c r="H346" s="83"/>
      <c r="I346" s="83"/>
      <c r="J346" s="83"/>
    </row>
    <row r="347" spans="1:10" ht="16" x14ac:dyDescent="0.2">
      <c r="A347" s="83"/>
      <c r="B347" s="83"/>
      <c r="C347" s="83"/>
      <c r="D347" s="83"/>
      <c r="E347" s="83"/>
      <c r="F347" s="83"/>
      <c r="G347" s="83"/>
      <c r="H347" s="83"/>
      <c r="I347" s="83"/>
      <c r="J347" s="83"/>
    </row>
    <row r="348" spans="1:10" ht="16" x14ac:dyDescent="0.2">
      <c r="A348" s="83"/>
      <c r="B348" s="83"/>
      <c r="C348" s="83"/>
      <c r="D348" s="83"/>
      <c r="E348" s="83"/>
      <c r="F348" s="83"/>
      <c r="G348" s="83"/>
      <c r="H348" s="83"/>
      <c r="I348" s="83"/>
      <c r="J348" s="83"/>
    </row>
    <row r="349" spans="1:10" ht="16" x14ac:dyDescent="0.2">
      <c r="A349" s="83"/>
      <c r="B349" s="83"/>
      <c r="C349" s="83"/>
      <c r="D349" s="83"/>
      <c r="E349" s="83"/>
      <c r="F349" s="83"/>
      <c r="G349" s="83"/>
      <c r="H349" s="83"/>
      <c r="I349" s="83"/>
      <c r="J349" s="83"/>
    </row>
    <row r="350" spans="1:10" ht="16" x14ac:dyDescent="0.2">
      <c r="A350" s="83"/>
      <c r="B350" s="83"/>
      <c r="C350" s="83"/>
      <c r="D350" s="83"/>
      <c r="E350" s="83"/>
      <c r="F350" s="83"/>
      <c r="G350" s="83"/>
      <c r="H350" s="83"/>
      <c r="I350" s="83"/>
      <c r="J350" s="83"/>
    </row>
    <row r="351" spans="1:10" ht="16" x14ac:dyDescent="0.2">
      <c r="A351" s="83"/>
      <c r="B351" s="83"/>
      <c r="C351" s="83"/>
      <c r="D351" s="83"/>
      <c r="E351" s="83"/>
      <c r="F351" s="83"/>
      <c r="G351" s="83"/>
      <c r="H351" s="83"/>
      <c r="I351" s="83"/>
      <c r="J351" s="83"/>
    </row>
    <row r="352" spans="1:10" ht="16" x14ac:dyDescent="0.2">
      <c r="A352" s="83"/>
      <c r="B352" s="83"/>
      <c r="C352" s="83"/>
      <c r="D352" s="83"/>
      <c r="E352" s="83"/>
      <c r="F352" s="83"/>
      <c r="G352" s="83"/>
      <c r="H352" s="83"/>
      <c r="I352" s="83"/>
      <c r="J352" s="83"/>
    </row>
    <row r="353" spans="1:10" ht="16" x14ac:dyDescent="0.2">
      <c r="A353" s="83"/>
      <c r="B353" s="83"/>
      <c r="C353" s="83"/>
      <c r="D353" s="83"/>
      <c r="E353" s="83"/>
      <c r="F353" s="83"/>
      <c r="G353" s="83"/>
      <c r="H353" s="83"/>
      <c r="I353" s="83"/>
      <c r="J353" s="83"/>
    </row>
    <row r="354" spans="1:10" ht="16" x14ac:dyDescent="0.2">
      <c r="A354" s="83"/>
      <c r="B354" s="83"/>
      <c r="C354" s="83"/>
      <c r="D354" s="83"/>
      <c r="E354" s="83"/>
      <c r="F354" s="83"/>
      <c r="G354" s="83"/>
      <c r="H354" s="83"/>
      <c r="I354" s="83"/>
      <c r="J354" s="83"/>
    </row>
    <row r="355" spans="1:10" ht="16" x14ac:dyDescent="0.2">
      <c r="A355" s="83"/>
      <c r="B355" s="83"/>
      <c r="C355" s="83"/>
      <c r="D355" s="83"/>
      <c r="E355" s="83"/>
      <c r="F355" s="83"/>
      <c r="G355" s="83"/>
      <c r="H355" s="83"/>
      <c r="I355" s="83"/>
      <c r="J355" s="83"/>
    </row>
    <row r="356" spans="1:10" ht="16" x14ac:dyDescent="0.2">
      <c r="A356" s="83"/>
      <c r="B356" s="83"/>
      <c r="C356" s="83"/>
      <c r="D356" s="83"/>
      <c r="E356" s="83"/>
      <c r="F356" s="83"/>
      <c r="G356" s="83"/>
      <c r="H356" s="83"/>
      <c r="I356" s="83"/>
      <c r="J356" s="83"/>
    </row>
    <row r="357" spans="1:10" ht="16" x14ac:dyDescent="0.2">
      <c r="A357" s="83"/>
      <c r="B357" s="83"/>
      <c r="C357" s="83"/>
      <c r="D357" s="83"/>
      <c r="E357" s="83"/>
      <c r="F357" s="83"/>
      <c r="G357" s="83"/>
      <c r="H357" s="83"/>
      <c r="I357" s="83"/>
      <c r="J357" s="83"/>
    </row>
    <row r="358" spans="1:10" ht="16" x14ac:dyDescent="0.2">
      <c r="A358" s="83"/>
      <c r="B358" s="83"/>
      <c r="C358" s="83"/>
      <c r="D358" s="83"/>
      <c r="E358" s="83"/>
      <c r="F358" s="83"/>
      <c r="G358" s="83"/>
      <c r="H358" s="83"/>
      <c r="I358" s="83"/>
      <c r="J358" s="83"/>
    </row>
    <row r="359" spans="1:10" ht="16" x14ac:dyDescent="0.2">
      <c r="A359" s="83"/>
      <c r="B359" s="83"/>
      <c r="C359" s="83"/>
      <c r="D359" s="83"/>
      <c r="E359" s="83"/>
      <c r="F359" s="83"/>
      <c r="G359" s="83"/>
      <c r="H359" s="83"/>
      <c r="I359" s="83"/>
      <c r="J359" s="83"/>
    </row>
    <row r="360" spans="1:10" ht="16" x14ac:dyDescent="0.2">
      <c r="A360" s="83"/>
      <c r="B360" s="83"/>
      <c r="C360" s="83"/>
      <c r="D360" s="83"/>
      <c r="E360" s="83"/>
      <c r="F360" s="83"/>
      <c r="G360" s="83"/>
      <c r="H360" s="83"/>
      <c r="I360" s="83"/>
      <c r="J360" s="83"/>
    </row>
    <row r="361" spans="1:10" ht="16" x14ac:dyDescent="0.2">
      <c r="A361" s="83"/>
      <c r="B361" s="83"/>
      <c r="C361" s="83"/>
      <c r="D361" s="83"/>
      <c r="E361" s="83"/>
      <c r="F361" s="83"/>
      <c r="G361" s="83"/>
      <c r="H361" s="83"/>
      <c r="I361" s="83"/>
      <c r="J361" s="83"/>
    </row>
    <row r="362" spans="1:10" ht="16" x14ac:dyDescent="0.2">
      <c r="A362" s="83"/>
      <c r="B362" s="83"/>
      <c r="C362" s="83"/>
      <c r="D362" s="83"/>
      <c r="E362" s="83"/>
      <c r="F362" s="83"/>
      <c r="G362" s="83"/>
      <c r="H362" s="83"/>
      <c r="I362" s="83"/>
      <c r="J362" s="83"/>
    </row>
    <row r="363" spans="1:10" ht="16" x14ac:dyDescent="0.2">
      <c r="A363" s="83"/>
      <c r="B363" s="83"/>
      <c r="C363" s="83"/>
      <c r="D363" s="83"/>
      <c r="E363" s="83"/>
      <c r="F363" s="83"/>
      <c r="G363" s="83"/>
      <c r="H363" s="83"/>
      <c r="I363" s="83"/>
      <c r="J363" s="83"/>
    </row>
    <row r="364" spans="1:10" ht="16" x14ac:dyDescent="0.2">
      <c r="A364" s="83"/>
      <c r="B364" s="83"/>
      <c r="C364" s="83"/>
      <c r="D364" s="83"/>
      <c r="E364" s="83"/>
      <c r="F364" s="83"/>
      <c r="G364" s="83"/>
      <c r="H364" s="83"/>
      <c r="I364" s="83"/>
      <c r="J364" s="83"/>
    </row>
    <row r="365" spans="1:10" ht="16" x14ac:dyDescent="0.2">
      <c r="A365" s="83"/>
      <c r="B365" s="83"/>
      <c r="C365" s="83"/>
      <c r="D365" s="83"/>
      <c r="E365" s="83"/>
      <c r="F365" s="83"/>
      <c r="G365" s="83"/>
      <c r="H365" s="83"/>
      <c r="I365" s="83"/>
      <c r="J365" s="83"/>
    </row>
    <row r="366" spans="1:10" ht="16" x14ac:dyDescent="0.2">
      <c r="A366" s="83"/>
      <c r="B366" s="83"/>
      <c r="C366" s="83"/>
      <c r="D366" s="83"/>
      <c r="E366" s="83"/>
      <c r="F366" s="83"/>
      <c r="G366" s="83"/>
      <c r="H366" s="83"/>
      <c r="I366" s="83"/>
      <c r="J366" s="83"/>
    </row>
    <row r="367" spans="1:10" ht="16" x14ac:dyDescent="0.2">
      <c r="A367" s="83"/>
      <c r="B367" s="83"/>
      <c r="C367" s="83"/>
      <c r="D367" s="83"/>
      <c r="E367" s="83"/>
      <c r="F367" s="83"/>
      <c r="G367" s="83"/>
      <c r="H367" s="83"/>
      <c r="I367" s="83"/>
      <c r="J367" s="83"/>
    </row>
    <row r="368" spans="1:10" ht="16" x14ac:dyDescent="0.2">
      <c r="A368" s="83"/>
      <c r="B368" s="83"/>
      <c r="C368" s="83"/>
      <c r="D368" s="83"/>
      <c r="E368" s="83"/>
      <c r="F368" s="83"/>
      <c r="G368" s="83"/>
      <c r="H368" s="83"/>
      <c r="I368" s="83"/>
      <c r="J368" s="83"/>
    </row>
    <row r="369" spans="1:10" ht="16" x14ac:dyDescent="0.2">
      <c r="A369" s="83"/>
      <c r="B369" s="83"/>
      <c r="C369" s="83"/>
      <c r="D369" s="83"/>
      <c r="E369" s="83"/>
      <c r="F369" s="83"/>
      <c r="G369" s="83"/>
      <c r="H369" s="83"/>
      <c r="I369" s="83"/>
      <c r="J369" s="83"/>
    </row>
    <row r="370" spans="1:10" ht="16" x14ac:dyDescent="0.2">
      <c r="A370" s="83"/>
      <c r="B370" s="83"/>
      <c r="C370" s="83"/>
      <c r="D370" s="83"/>
      <c r="E370" s="83"/>
      <c r="F370" s="83"/>
      <c r="G370" s="83"/>
      <c r="H370" s="83"/>
      <c r="I370" s="83"/>
      <c r="J370" s="83"/>
    </row>
    <row r="371" spans="1:10" ht="16" x14ac:dyDescent="0.2">
      <c r="A371" s="83"/>
      <c r="B371" s="83"/>
      <c r="C371" s="83"/>
      <c r="D371" s="83"/>
      <c r="E371" s="83"/>
      <c r="F371" s="83"/>
      <c r="G371" s="83"/>
      <c r="H371" s="83"/>
      <c r="I371" s="83"/>
      <c r="J371" s="83"/>
    </row>
    <row r="372" spans="1:10" ht="16" x14ac:dyDescent="0.2">
      <c r="A372" s="83"/>
      <c r="B372" s="83"/>
      <c r="C372" s="83"/>
      <c r="D372" s="83"/>
      <c r="E372" s="83"/>
      <c r="F372" s="83"/>
      <c r="G372" s="83"/>
      <c r="H372" s="83"/>
      <c r="I372" s="83"/>
      <c r="J372" s="83"/>
    </row>
    <row r="373" spans="1:10" ht="16" x14ac:dyDescent="0.2">
      <c r="A373" s="83"/>
      <c r="B373" s="83"/>
      <c r="C373" s="83"/>
      <c r="D373" s="83"/>
      <c r="E373" s="83"/>
      <c r="F373" s="83"/>
      <c r="G373" s="83"/>
      <c r="H373" s="83"/>
      <c r="I373" s="83"/>
      <c r="J373" s="83"/>
    </row>
    <row r="374" spans="1:10" ht="16" x14ac:dyDescent="0.2">
      <c r="A374" s="83"/>
      <c r="B374" s="83"/>
      <c r="C374" s="83"/>
      <c r="D374" s="83"/>
      <c r="E374" s="83"/>
      <c r="F374" s="83"/>
      <c r="G374" s="83"/>
      <c r="H374" s="83"/>
      <c r="I374" s="83"/>
      <c r="J374" s="83"/>
    </row>
    <row r="375" spans="1:10" ht="16" x14ac:dyDescent="0.2">
      <c r="A375" s="83"/>
      <c r="B375" s="83"/>
      <c r="C375" s="83"/>
      <c r="D375" s="83"/>
      <c r="E375" s="83"/>
      <c r="F375" s="83"/>
      <c r="G375" s="83"/>
      <c r="H375" s="83"/>
      <c r="I375" s="83"/>
      <c r="J375" s="83"/>
    </row>
    <row r="376" spans="1:10" ht="16" x14ac:dyDescent="0.2">
      <c r="A376" s="83"/>
      <c r="B376" s="83"/>
      <c r="C376" s="83"/>
      <c r="D376" s="83"/>
      <c r="E376" s="83"/>
      <c r="F376" s="83"/>
      <c r="G376" s="83"/>
      <c r="H376" s="83"/>
      <c r="I376" s="83"/>
      <c r="J376" s="83"/>
    </row>
    <row r="377" spans="1:10" ht="16" x14ac:dyDescent="0.2">
      <c r="A377" s="83"/>
      <c r="B377" s="83"/>
      <c r="C377" s="83"/>
      <c r="D377" s="83"/>
      <c r="E377" s="83"/>
      <c r="F377" s="83"/>
      <c r="G377" s="83"/>
      <c r="H377" s="83"/>
      <c r="I377" s="83"/>
      <c r="J377" s="83"/>
    </row>
    <row r="378" spans="1:10" ht="16" x14ac:dyDescent="0.2">
      <c r="A378" s="83"/>
      <c r="B378" s="83"/>
      <c r="C378" s="83"/>
      <c r="D378" s="83"/>
      <c r="E378" s="83"/>
      <c r="F378" s="83"/>
      <c r="G378" s="83"/>
      <c r="H378" s="83"/>
      <c r="I378" s="83"/>
      <c r="J378" s="83"/>
    </row>
    <row r="379" spans="1:10" ht="16" x14ac:dyDescent="0.2">
      <c r="A379" s="83"/>
      <c r="B379" s="83"/>
      <c r="C379" s="83"/>
      <c r="D379" s="83"/>
      <c r="E379" s="83"/>
      <c r="F379" s="83"/>
      <c r="G379" s="83"/>
      <c r="H379" s="83"/>
      <c r="I379" s="83"/>
      <c r="J379" s="83"/>
    </row>
    <row r="380" spans="1:10" ht="16" x14ac:dyDescent="0.2">
      <c r="A380" s="83"/>
      <c r="B380" s="83"/>
      <c r="C380" s="83"/>
      <c r="D380" s="83"/>
      <c r="E380" s="83"/>
      <c r="F380" s="83"/>
      <c r="G380" s="83"/>
      <c r="H380" s="83"/>
      <c r="I380" s="83"/>
      <c r="J380" s="83"/>
    </row>
    <row r="381" spans="1:10" ht="16" x14ac:dyDescent="0.2">
      <c r="A381" s="83"/>
      <c r="B381" s="83"/>
      <c r="C381" s="83"/>
      <c r="D381" s="83"/>
      <c r="E381" s="83"/>
      <c r="F381" s="83"/>
      <c r="G381" s="83"/>
      <c r="H381" s="83"/>
      <c r="I381" s="83"/>
      <c r="J381" s="83"/>
    </row>
    <row r="382" spans="1:10" ht="16" x14ac:dyDescent="0.2">
      <c r="A382" s="83"/>
      <c r="B382" s="83"/>
      <c r="C382" s="83"/>
      <c r="D382" s="83"/>
      <c r="E382" s="83"/>
      <c r="F382" s="83"/>
      <c r="G382" s="83"/>
      <c r="H382" s="83"/>
      <c r="I382" s="83"/>
      <c r="J382" s="83"/>
    </row>
    <row r="383" spans="1:10" ht="16" x14ac:dyDescent="0.2">
      <c r="A383" s="83"/>
      <c r="B383" s="83"/>
      <c r="C383" s="83"/>
      <c r="D383" s="83"/>
      <c r="E383" s="83"/>
      <c r="F383" s="83"/>
      <c r="G383" s="83"/>
      <c r="H383" s="83"/>
      <c r="I383" s="83"/>
      <c r="J383" s="83"/>
    </row>
    <row r="384" spans="1:10" ht="16" x14ac:dyDescent="0.2">
      <c r="A384" s="83"/>
      <c r="B384" s="83"/>
      <c r="C384" s="83"/>
      <c r="D384" s="83"/>
      <c r="E384" s="83"/>
      <c r="F384" s="83"/>
      <c r="G384" s="83"/>
      <c r="H384" s="83"/>
      <c r="I384" s="83"/>
      <c r="J384" s="83"/>
    </row>
    <row r="385" spans="1:10" ht="16" x14ac:dyDescent="0.2">
      <c r="A385" s="83"/>
      <c r="B385" s="83"/>
      <c r="C385" s="83"/>
      <c r="D385" s="83"/>
      <c r="E385" s="83"/>
      <c r="F385" s="83"/>
      <c r="G385" s="83"/>
      <c r="H385" s="83"/>
      <c r="I385" s="83"/>
      <c r="J385" s="83"/>
    </row>
    <row r="386" spans="1:10" ht="16" x14ac:dyDescent="0.2">
      <c r="A386" s="83"/>
      <c r="B386" s="83"/>
      <c r="C386" s="83"/>
      <c r="D386" s="83"/>
      <c r="E386" s="83"/>
      <c r="F386" s="83"/>
      <c r="G386" s="83"/>
      <c r="H386" s="83"/>
      <c r="I386" s="83"/>
      <c r="J386" s="83"/>
    </row>
    <row r="387" spans="1:10" ht="16" x14ac:dyDescent="0.2">
      <c r="A387" s="83"/>
      <c r="B387" s="83"/>
      <c r="C387" s="83"/>
      <c r="D387" s="83"/>
      <c r="E387" s="83"/>
      <c r="F387" s="83"/>
      <c r="G387" s="83"/>
      <c r="H387" s="83"/>
      <c r="I387" s="83"/>
      <c r="J387" s="83"/>
    </row>
    <row r="388" spans="1:10" ht="16" x14ac:dyDescent="0.2">
      <c r="A388" s="83"/>
      <c r="B388" s="83"/>
      <c r="C388" s="83"/>
      <c r="D388" s="83"/>
      <c r="E388" s="83"/>
      <c r="F388" s="83"/>
      <c r="G388" s="83"/>
      <c r="H388" s="83"/>
      <c r="I388" s="83"/>
      <c r="J388" s="83"/>
    </row>
    <row r="389" spans="1:10" ht="16" x14ac:dyDescent="0.2">
      <c r="A389" s="83"/>
      <c r="B389" s="83"/>
      <c r="C389" s="83"/>
      <c r="D389" s="83"/>
      <c r="E389" s="83"/>
      <c r="F389" s="83"/>
      <c r="G389" s="83"/>
      <c r="H389" s="83"/>
      <c r="I389" s="83"/>
      <c r="J389" s="83"/>
    </row>
    <row r="390" spans="1:10" ht="16" x14ac:dyDescent="0.2">
      <c r="A390" s="83"/>
      <c r="B390" s="83"/>
      <c r="C390" s="83"/>
      <c r="D390" s="83"/>
      <c r="E390" s="83"/>
      <c r="F390" s="83"/>
      <c r="G390" s="83"/>
      <c r="H390" s="83"/>
      <c r="I390" s="83"/>
      <c r="J390" s="83"/>
    </row>
    <row r="391" spans="1:10" ht="16" x14ac:dyDescent="0.2">
      <c r="A391" s="83"/>
      <c r="B391" s="83"/>
      <c r="C391" s="83"/>
      <c r="D391" s="83"/>
      <c r="E391" s="83"/>
      <c r="F391" s="83"/>
      <c r="G391" s="83"/>
      <c r="H391" s="83"/>
      <c r="I391" s="83"/>
      <c r="J391" s="83"/>
    </row>
    <row r="392" spans="1:10" ht="16" x14ac:dyDescent="0.2">
      <c r="A392" s="83"/>
      <c r="B392" s="83"/>
      <c r="C392" s="83"/>
      <c r="D392" s="83"/>
      <c r="E392" s="83"/>
      <c r="F392" s="83"/>
      <c r="G392" s="83"/>
      <c r="H392" s="83"/>
      <c r="I392" s="83"/>
      <c r="J392" s="83"/>
    </row>
    <row r="393" spans="1:10" ht="16" x14ac:dyDescent="0.2">
      <c r="A393" s="83"/>
      <c r="B393" s="83"/>
      <c r="C393" s="83"/>
      <c r="D393" s="83"/>
      <c r="E393" s="83"/>
      <c r="F393" s="83"/>
      <c r="G393" s="83"/>
      <c r="H393" s="83"/>
      <c r="I393" s="83"/>
      <c r="J393" s="83"/>
    </row>
    <row r="394" spans="1:10" ht="16" x14ac:dyDescent="0.2">
      <c r="A394" s="83"/>
      <c r="B394" s="83"/>
      <c r="C394" s="83"/>
      <c r="D394" s="83"/>
      <c r="E394" s="83"/>
      <c r="F394" s="83"/>
      <c r="G394" s="83"/>
      <c r="H394" s="83"/>
      <c r="I394" s="83"/>
      <c r="J394" s="83"/>
    </row>
    <row r="395" spans="1:10" ht="16" x14ac:dyDescent="0.2">
      <c r="A395" s="83"/>
      <c r="B395" s="83"/>
      <c r="C395" s="83"/>
      <c r="D395" s="83"/>
      <c r="E395" s="83"/>
      <c r="F395" s="83"/>
      <c r="G395" s="83"/>
      <c r="H395" s="83"/>
      <c r="I395" s="83"/>
      <c r="J395" s="83"/>
    </row>
    <row r="396" spans="1:10" ht="16" x14ac:dyDescent="0.2">
      <c r="A396" s="83"/>
      <c r="B396" s="83"/>
      <c r="C396" s="83"/>
      <c r="D396" s="83"/>
      <c r="E396" s="83"/>
      <c r="F396" s="83"/>
      <c r="G396" s="83"/>
      <c r="H396" s="83"/>
      <c r="I396" s="83"/>
      <c r="J396" s="83"/>
    </row>
    <row r="397" spans="1:10" ht="16" x14ac:dyDescent="0.2">
      <c r="A397" s="83"/>
      <c r="B397" s="83"/>
      <c r="C397" s="83"/>
      <c r="D397" s="83"/>
      <c r="E397" s="83"/>
      <c r="F397" s="83"/>
      <c r="G397" s="83"/>
      <c r="H397" s="83"/>
      <c r="I397" s="83"/>
      <c r="J397" s="83"/>
    </row>
    <row r="398" spans="1:10" ht="16" x14ac:dyDescent="0.2">
      <c r="A398" s="83"/>
      <c r="B398" s="83"/>
      <c r="C398" s="83"/>
      <c r="D398" s="83"/>
      <c r="E398" s="83"/>
      <c r="F398" s="83"/>
      <c r="G398" s="83"/>
      <c r="H398" s="83"/>
      <c r="I398" s="83"/>
      <c r="J398" s="83"/>
    </row>
    <row r="399" spans="1:10" ht="16" x14ac:dyDescent="0.2">
      <c r="A399" s="83"/>
      <c r="B399" s="83"/>
      <c r="C399" s="83"/>
      <c r="D399" s="83"/>
      <c r="E399" s="83"/>
      <c r="F399" s="83"/>
      <c r="G399" s="83"/>
      <c r="H399" s="83"/>
      <c r="I399" s="83"/>
      <c r="J399" s="83"/>
    </row>
    <row r="400" spans="1:10" ht="16" x14ac:dyDescent="0.2">
      <c r="A400" s="83"/>
      <c r="B400" s="83"/>
      <c r="C400" s="83"/>
      <c r="D400" s="83"/>
      <c r="E400" s="83"/>
      <c r="F400" s="83"/>
      <c r="G400" s="83"/>
      <c r="H400" s="83"/>
      <c r="I400" s="83"/>
      <c r="J400" s="83"/>
    </row>
    <row r="401" spans="1:10" ht="16" x14ac:dyDescent="0.2">
      <c r="A401" s="83"/>
      <c r="B401" s="83"/>
      <c r="C401" s="83"/>
      <c r="D401" s="83"/>
      <c r="E401" s="83"/>
      <c r="F401" s="83"/>
      <c r="G401" s="83"/>
      <c r="H401" s="83"/>
      <c r="I401" s="83"/>
      <c r="J401" s="83"/>
    </row>
    <row r="402" spans="1:10" ht="16" x14ac:dyDescent="0.2">
      <c r="A402" s="83"/>
      <c r="B402" s="83"/>
      <c r="C402" s="83"/>
      <c r="D402" s="83"/>
      <c r="E402" s="83"/>
      <c r="F402" s="83"/>
      <c r="G402" s="83"/>
      <c r="H402" s="83"/>
      <c r="I402" s="83"/>
      <c r="J402" s="83"/>
    </row>
    <row r="403" spans="1:10" ht="16" x14ac:dyDescent="0.2">
      <c r="A403" s="83"/>
      <c r="B403" s="83"/>
      <c r="C403" s="83"/>
      <c r="D403" s="83"/>
      <c r="E403" s="83"/>
      <c r="F403" s="83"/>
      <c r="G403" s="83"/>
      <c r="H403" s="83"/>
      <c r="I403" s="83"/>
      <c r="J403" s="83"/>
    </row>
    <row r="404" spans="1:10" ht="16" x14ac:dyDescent="0.2">
      <c r="A404" s="83"/>
      <c r="B404" s="83"/>
      <c r="C404" s="83"/>
      <c r="D404" s="83"/>
      <c r="E404" s="83"/>
      <c r="F404" s="83"/>
      <c r="G404" s="83"/>
      <c r="H404" s="83"/>
      <c r="I404" s="83"/>
      <c r="J404" s="83"/>
    </row>
    <row r="405" spans="1:10" ht="16" x14ac:dyDescent="0.2">
      <c r="A405" s="83"/>
      <c r="B405" s="83"/>
      <c r="C405" s="83"/>
      <c r="D405" s="83"/>
      <c r="E405" s="83"/>
      <c r="F405" s="83"/>
      <c r="G405" s="83"/>
      <c r="H405" s="83"/>
      <c r="I405" s="83"/>
      <c r="J405" s="83"/>
    </row>
    <row r="406" spans="1:10" ht="16" x14ac:dyDescent="0.2">
      <c r="A406" s="83"/>
      <c r="B406" s="83"/>
      <c r="C406" s="83"/>
      <c r="D406" s="83"/>
      <c r="E406" s="83"/>
      <c r="F406" s="83"/>
      <c r="G406" s="83"/>
      <c r="H406" s="83"/>
      <c r="I406" s="83"/>
      <c r="J406" s="83"/>
    </row>
    <row r="407" spans="1:10" ht="16" x14ac:dyDescent="0.2">
      <c r="A407" s="83"/>
      <c r="B407" s="83"/>
      <c r="C407" s="83"/>
      <c r="D407" s="83"/>
      <c r="E407" s="83"/>
      <c r="F407" s="83"/>
      <c r="G407" s="83"/>
      <c r="H407" s="83"/>
      <c r="I407" s="83"/>
      <c r="J407" s="83"/>
    </row>
    <row r="408" spans="1:10" ht="16" x14ac:dyDescent="0.2">
      <c r="A408" s="83"/>
      <c r="B408" s="83"/>
      <c r="C408" s="83"/>
      <c r="D408" s="83"/>
      <c r="E408" s="83"/>
      <c r="F408" s="83"/>
      <c r="G408" s="83"/>
      <c r="H408" s="83"/>
      <c r="I408" s="83"/>
      <c r="J408" s="83"/>
    </row>
    <row r="409" spans="1:10" ht="16" x14ac:dyDescent="0.2">
      <c r="A409" s="83"/>
      <c r="B409" s="83"/>
      <c r="C409" s="83"/>
      <c r="D409" s="83"/>
      <c r="E409" s="83"/>
      <c r="F409" s="83"/>
      <c r="G409" s="83"/>
      <c r="H409" s="83"/>
      <c r="I409" s="83"/>
      <c r="J409" s="83"/>
    </row>
    <row r="410" spans="1:10" ht="16" x14ac:dyDescent="0.2">
      <c r="A410" s="83"/>
      <c r="B410" s="83"/>
      <c r="C410" s="83"/>
      <c r="D410" s="83"/>
      <c r="E410" s="83"/>
      <c r="F410" s="83"/>
      <c r="G410" s="83"/>
      <c r="H410" s="83"/>
      <c r="I410" s="83"/>
      <c r="J410" s="83"/>
    </row>
    <row r="411" spans="1:10" ht="16" x14ac:dyDescent="0.2">
      <c r="A411" s="83"/>
      <c r="B411" s="83"/>
      <c r="C411" s="83"/>
      <c r="D411" s="83"/>
      <c r="E411" s="83"/>
      <c r="F411" s="83"/>
      <c r="G411" s="83"/>
      <c r="H411" s="83"/>
      <c r="I411" s="83"/>
      <c r="J411" s="83"/>
    </row>
    <row r="412" spans="1:10" ht="16" x14ac:dyDescent="0.2">
      <c r="A412" s="83"/>
      <c r="B412" s="83"/>
      <c r="C412" s="83"/>
      <c r="D412" s="83"/>
      <c r="E412" s="83"/>
      <c r="F412" s="83"/>
      <c r="G412" s="83"/>
      <c r="H412" s="83"/>
      <c r="I412" s="83"/>
      <c r="J412" s="83"/>
    </row>
    <row r="413" spans="1:10" ht="16" x14ac:dyDescent="0.2">
      <c r="A413" s="83"/>
      <c r="B413" s="83"/>
      <c r="C413" s="83"/>
      <c r="D413" s="83"/>
      <c r="E413" s="83"/>
      <c r="F413" s="83"/>
      <c r="G413" s="83"/>
      <c r="H413" s="83"/>
      <c r="I413" s="83"/>
      <c r="J413" s="83"/>
    </row>
    <row r="414" spans="1:10" ht="16" x14ac:dyDescent="0.2">
      <c r="A414" s="83"/>
      <c r="B414" s="83"/>
      <c r="C414" s="83"/>
      <c r="D414" s="83"/>
      <c r="E414" s="83"/>
      <c r="F414" s="83"/>
      <c r="G414" s="83"/>
      <c r="H414" s="83"/>
      <c r="I414" s="83"/>
      <c r="J414" s="83"/>
    </row>
    <row r="415" spans="1:10" ht="16" x14ac:dyDescent="0.2">
      <c r="A415" s="83"/>
      <c r="B415" s="83"/>
      <c r="C415" s="83"/>
      <c r="D415" s="83"/>
      <c r="E415" s="83"/>
      <c r="F415" s="83"/>
      <c r="G415" s="83"/>
      <c r="H415" s="83"/>
      <c r="I415" s="83"/>
      <c r="J415" s="83"/>
    </row>
    <row r="416" spans="1:10" ht="16" x14ac:dyDescent="0.2">
      <c r="A416" s="83"/>
      <c r="B416" s="83"/>
      <c r="C416" s="83"/>
      <c r="D416" s="83"/>
      <c r="E416" s="83"/>
      <c r="F416" s="83"/>
      <c r="G416" s="83"/>
      <c r="H416" s="83"/>
      <c r="I416" s="83"/>
      <c r="J416" s="83"/>
    </row>
    <row r="417" spans="1:10" ht="16" x14ac:dyDescent="0.2">
      <c r="A417" s="83"/>
      <c r="B417" s="83"/>
      <c r="C417" s="83"/>
      <c r="D417" s="83"/>
      <c r="E417" s="83"/>
      <c r="F417" s="83"/>
      <c r="G417" s="83"/>
      <c r="H417" s="83"/>
      <c r="I417" s="83"/>
      <c r="J417" s="83"/>
    </row>
    <row r="418" spans="1:10" ht="16" x14ac:dyDescent="0.2">
      <c r="A418" s="83"/>
      <c r="B418" s="83"/>
      <c r="C418" s="83"/>
      <c r="D418" s="83"/>
      <c r="E418" s="83"/>
      <c r="F418" s="83"/>
      <c r="G418" s="83"/>
      <c r="H418" s="83"/>
      <c r="I418" s="83"/>
      <c r="J418" s="83"/>
    </row>
    <row r="419" spans="1:10" ht="16" x14ac:dyDescent="0.2">
      <c r="A419" s="83"/>
      <c r="B419" s="83"/>
      <c r="C419" s="83"/>
      <c r="D419" s="83"/>
      <c r="E419" s="83"/>
      <c r="F419" s="83"/>
      <c r="G419" s="83"/>
      <c r="H419" s="83"/>
      <c r="I419" s="83"/>
      <c r="J419" s="83"/>
    </row>
    <row r="420" spans="1:10" ht="16" x14ac:dyDescent="0.2">
      <c r="A420" s="83"/>
      <c r="B420" s="83"/>
      <c r="C420" s="83"/>
      <c r="D420" s="83"/>
      <c r="E420" s="83"/>
      <c r="F420" s="83"/>
      <c r="G420" s="83"/>
      <c r="H420" s="83"/>
      <c r="I420" s="83"/>
      <c r="J420" s="83"/>
    </row>
    <row r="421" spans="1:10" ht="16" x14ac:dyDescent="0.2">
      <c r="A421" s="83"/>
      <c r="B421" s="83"/>
      <c r="C421" s="83"/>
      <c r="D421" s="83"/>
      <c r="E421" s="83"/>
      <c r="F421" s="83"/>
      <c r="G421" s="83"/>
      <c r="H421" s="83"/>
      <c r="I421" s="83"/>
      <c r="J421" s="83"/>
    </row>
    <row r="422" spans="1:10" ht="16" x14ac:dyDescent="0.2">
      <c r="A422" s="83"/>
      <c r="B422" s="83"/>
      <c r="C422" s="83"/>
      <c r="D422" s="83"/>
      <c r="E422" s="83"/>
      <c r="F422" s="83"/>
      <c r="G422" s="83"/>
      <c r="H422" s="83"/>
      <c r="I422" s="83"/>
      <c r="J422" s="83"/>
    </row>
    <row r="423" spans="1:10" ht="16" x14ac:dyDescent="0.2">
      <c r="A423" s="83"/>
      <c r="B423" s="83"/>
      <c r="C423" s="83"/>
      <c r="D423" s="83"/>
      <c r="E423" s="83"/>
      <c r="F423" s="83"/>
      <c r="G423" s="83"/>
      <c r="H423" s="83"/>
      <c r="I423" s="83"/>
      <c r="J423" s="83"/>
    </row>
    <row r="424" spans="1:10" ht="16" x14ac:dyDescent="0.2">
      <c r="A424" s="83"/>
      <c r="B424" s="83"/>
      <c r="C424" s="83"/>
      <c r="D424" s="83"/>
      <c r="E424" s="83"/>
      <c r="F424" s="83"/>
      <c r="G424" s="83"/>
      <c r="H424" s="83"/>
      <c r="I424" s="83"/>
      <c r="J424" s="83"/>
    </row>
    <row r="425" spans="1:10" ht="16" x14ac:dyDescent="0.2">
      <c r="A425" s="83"/>
      <c r="B425" s="83"/>
      <c r="C425" s="83"/>
      <c r="D425" s="83"/>
      <c r="E425" s="83"/>
      <c r="F425" s="83"/>
      <c r="G425" s="83"/>
      <c r="H425" s="83"/>
      <c r="I425" s="83"/>
      <c r="J425" s="83"/>
    </row>
    <row r="426" spans="1:10" ht="16" x14ac:dyDescent="0.2">
      <c r="A426" s="83"/>
      <c r="B426" s="83"/>
      <c r="C426" s="83"/>
      <c r="D426" s="83"/>
      <c r="E426" s="83"/>
      <c r="F426" s="83"/>
      <c r="G426" s="83"/>
      <c r="H426" s="83"/>
      <c r="I426" s="83"/>
      <c r="J426" s="83"/>
    </row>
    <row r="427" spans="1:10" ht="16" x14ac:dyDescent="0.2">
      <c r="A427" s="83"/>
      <c r="B427" s="83"/>
      <c r="C427" s="83"/>
      <c r="D427" s="83"/>
      <c r="E427" s="83"/>
      <c r="F427" s="83"/>
      <c r="G427" s="83"/>
      <c r="H427" s="83"/>
      <c r="I427" s="83"/>
      <c r="J427" s="83"/>
    </row>
    <row r="428" spans="1:10" ht="16" x14ac:dyDescent="0.2">
      <c r="A428" s="83"/>
      <c r="B428" s="83"/>
      <c r="C428" s="83"/>
      <c r="D428" s="83"/>
      <c r="E428" s="83"/>
      <c r="F428" s="83"/>
      <c r="G428" s="83"/>
      <c r="H428" s="83"/>
      <c r="I428" s="83"/>
      <c r="J428" s="83"/>
    </row>
    <row r="429" spans="1:10" ht="16" x14ac:dyDescent="0.2">
      <c r="A429" s="83"/>
      <c r="B429" s="83"/>
      <c r="C429" s="83"/>
      <c r="D429" s="83"/>
      <c r="E429" s="83"/>
      <c r="F429" s="83"/>
      <c r="G429" s="83"/>
      <c r="H429" s="83"/>
      <c r="I429" s="83"/>
      <c r="J429" s="83"/>
    </row>
    <row r="430" spans="1:10" ht="16" x14ac:dyDescent="0.2">
      <c r="A430" s="83"/>
      <c r="B430" s="83"/>
      <c r="C430" s="83"/>
      <c r="D430" s="83"/>
      <c r="E430" s="83"/>
      <c r="F430" s="83"/>
      <c r="G430" s="83"/>
      <c r="H430" s="83"/>
      <c r="I430" s="83"/>
      <c r="J430" s="83"/>
    </row>
    <row r="431" spans="1:10" ht="16" x14ac:dyDescent="0.2">
      <c r="A431" s="83"/>
      <c r="B431" s="83"/>
      <c r="C431" s="83"/>
      <c r="D431" s="83"/>
      <c r="E431" s="83"/>
      <c r="F431" s="83"/>
      <c r="G431" s="83"/>
      <c r="H431" s="83"/>
      <c r="I431" s="83"/>
      <c r="J431" s="83"/>
    </row>
    <row r="432" spans="1:10" ht="16" x14ac:dyDescent="0.2">
      <c r="A432" s="83"/>
      <c r="B432" s="83"/>
      <c r="C432" s="83"/>
      <c r="D432" s="83"/>
      <c r="E432" s="83"/>
      <c r="F432" s="83"/>
      <c r="G432" s="83"/>
      <c r="H432" s="83"/>
      <c r="I432" s="83"/>
      <c r="J432" s="83"/>
    </row>
    <row r="433" spans="1:10" ht="16" x14ac:dyDescent="0.2">
      <c r="A433" s="83"/>
      <c r="B433" s="83"/>
      <c r="C433" s="83"/>
      <c r="D433" s="83"/>
      <c r="E433" s="83"/>
      <c r="F433" s="83"/>
      <c r="G433" s="83"/>
      <c r="H433" s="83"/>
      <c r="I433" s="83"/>
      <c r="J433" s="83"/>
    </row>
    <row r="434" spans="1:10" ht="16" x14ac:dyDescent="0.2">
      <c r="A434" s="83"/>
      <c r="B434" s="83"/>
      <c r="C434" s="83"/>
      <c r="D434" s="83"/>
      <c r="E434" s="83"/>
      <c r="F434" s="83"/>
      <c r="G434" s="83"/>
      <c r="H434" s="83"/>
      <c r="I434" s="83"/>
      <c r="J434" s="83"/>
    </row>
    <row r="435" spans="1:10" ht="16" x14ac:dyDescent="0.2">
      <c r="A435" s="83"/>
      <c r="B435" s="83"/>
      <c r="C435" s="83"/>
      <c r="D435" s="83"/>
      <c r="E435" s="83"/>
      <c r="F435" s="83"/>
      <c r="G435" s="83"/>
      <c r="H435" s="83"/>
      <c r="I435" s="83"/>
      <c r="J435" s="83"/>
    </row>
    <row r="436" spans="1:10" ht="16" x14ac:dyDescent="0.2">
      <c r="A436" s="83"/>
      <c r="B436" s="83"/>
      <c r="C436" s="83"/>
      <c r="D436" s="83"/>
      <c r="E436" s="83"/>
      <c r="F436" s="83"/>
      <c r="G436" s="83"/>
      <c r="H436" s="83"/>
      <c r="I436" s="83"/>
      <c r="J436" s="83"/>
    </row>
    <row r="437" spans="1:10" ht="16" x14ac:dyDescent="0.2">
      <c r="A437" s="83"/>
      <c r="B437" s="83"/>
      <c r="C437" s="83"/>
      <c r="D437" s="83"/>
      <c r="E437" s="83"/>
      <c r="F437" s="83"/>
      <c r="G437" s="83"/>
      <c r="H437" s="83"/>
      <c r="I437" s="83"/>
      <c r="J437" s="83"/>
    </row>
    <row r="438" spans="1:10" ht="16" x14ac:dyDescent="0.2">
      <c r="A438" s="83"/>
      <c r="B438" s="83"/>
      <c r="C438" s="83"/>
      <c r="D438" s="83"/>
      <c r="E438" s="83"/>
      <c r="F438" s="83"/>
      <c r="G438" s="83"/>
      <c r="H438" s="83"/>
      <c r="I438" s="83"/>
      <c r="J438" s="83"/>
    </row>
    <row r="439" spans="1:10" ht="16" x14ac:dyDescent="0.2">
      <c r="A439" s="83"/>
      <c r="B439" s="83"/>
      <c r="C439" s="83"/>
      <c r="D439" s="83"/>
      <c r="E439" s="83"/>
      <c r="F439" s="83"/>
      <c r="G439" s="83"/>
      <c r="H439" s="83"/>
      <c r="I439" s="83"/>
      <c r="J439" s="83"/>
    </row>
    <row r="440" spans="1:10" ht="16" x14ac:dyDescent="0.2">
      <c r="A440" s="83"/>
      <c r="B440" s="83"/>
      <c r="C440" s="83"/>
      <c r="D440" s="83"/>
      <c r="E440" s="83"/>
      <c r="F440" s="83"/>
      <c r="G440" s="83"/>
      <c r="H440" s="83"/>
      <c r="I440" s="83"/>
      <c r="J440" s="83"/>
    </row>
    <row r="441" spans="1:10" ht="16" x14ac:dyDescent="0.2">
      <c r="A441" s="83"/>
      <c r="B441" s="83"/>
      <c r="C441" s="83"/>
      <c r="D441" s="83"/>
      <c r="E441" s="83"/>
      <c r="F441" s="83"/>
      <c r="G441" s="83"/>
      <c r="H441" s="83"/>
      <c r="I441" s="83"/>
      <c r="J441" s="83"/>
    </row>
    <row r="442" spans="1:10" ht="16" x14ac:dyDescent="0.2">
      <c r="A442" s="83"/>
      <c r="B442" s="83"/>
      <c r="C442" s="83"/>
      <c r="D442" s="83"/>
      <c r="E442" s="83"/>
      <c r="F442" s="83"/>
      <c r="G442" s="83"/>
      <c r="H442" s="83"/>
      <c r="I442" s="83"/>
      <c r="J442" s="83"/>
    </row>
    <row r="443" spans="1:10" ht="16" x14ac:dyDescent="0.2">
      <c r="A443" s="83"/>
      <c r="B443" s="83"/>
      <c r="C443" s="83"/>
      <c r="D443" s="83"/>
      <c r="E443" s="83"/>
      <c r="F443" s="83"/>
      <c r="G443" s="83"/>
      <c r="H443" s="83"/>
      <c r="I443" s="83"/>
      <c r="J443" s="83"/>
    </row>
    <row r="444" spans="1:10" ht="16" x14ac:dyDescent="0.2">
      <c r="A444" s="83"/>
      <c r="B444" s="83"/>
      <c r="C444" s="83"/>
      <c r="D444" s="83"/>
      <c r="E444" s="83"/>
      <c r="F444" s="83"/>
      <c r="G444" s="83"/>
      <c r="H444" s="83"/>
      <c r="I444" s="83"/>
      <c r="J444" s="83"/>
    </row>
    <row r="445" spans="1:10" ht="16" x14ac:dyDescent="0.2">
      <c r="A445" s="83"/>
      <c r="B445" s="83"/>
      <c r="C445" s="83"/>
      <c r="D445" s="83"/>
      <c r="E445" s="83"/>
      <c r="F445" s="83"/>
      <c r="G445" s="83"/>
      <c r="H445" s="83"/>
      <c r="I445" s="83"/>
      <c r="J445" s="83"/>
    </row>
    <row r="446" spans="1:10" ht="16" x14ac:dyDescent="0.2">
      <c r="A446" s="83"/>
      <c r="B446" s="83"/>
      <c r="C446" s="83"/>
      <c r="D446" s="83"/>
      <c r="E446" s="83"/>
      <c r="F446" s="83"/>
      <c r="G446" s="83"/>
      <c r="H446" s="83"/>
      <c r="I446" s="83"/>
      <c r="J446" s="83"/>
    </row>
    <row r="447" spans="1:10" ht="16" x14ac:dyDescent="0.2">
      <c r="A447" s="83"/>
      <c r="B447" s="83"/>
      <c r="C447" s="83"/>
      <c r="D447" s="83"/>
      <c r="E447" s="83"/>
      <c r="F447" s="83"/>
      <c r="G447" s="83"/>
      <c r="H447" s="83"/>
      <c r="I447" s="83"/>
      <c r="J447" s="83"/>
    </row>
    <row r="448" spans="1:10" ht="16" x14ac:dyDescent="0.2">
      <c r="A448" s="83"/>
      <c r="B448" s="83"/>
      <c r="C448" s="83"/>
      <c r="D448" s="83"/>
      <c r="E448" s="83"/>
      <c r="F448" s="83"/>
      <c r="G448" s="83"/>
      <c r="H448" s="83"/>
      <c r="I448" s="83"/>
      <c r="J448" s="83"/>
    </row>
    <row r="449" spans="1:10" ht="16" x14ac:dyDescent="0.2">
      <c r="A449" s="83"/>
      <c r="B449" s="83"/>
      <c r="C449" s="83"/>
      <c r="D449" s="83"/>
      <c r="E449" s="83"/>
      <c r="F449" s="83"/>
      <c r="G449" s="83"/>
      <c r="H449" s="83"/>
      <c r="I449" s="83"/>
      <c r="J449" s="83"/>
    </row>
    <row r="450" spans="1:10" ht="16" x14ac:dyDescent="0.2">
      <c r="A450" s="83"/>
      <c r="B450" s="83"/>
      <c r="C450" s="83"/>
      <c r="D450" s="83"/>
      <c r="E450" s="83"/>
      <c r="F450" s="83"/>
      <c r="G450" s="83"/>
      <c r="H450" s="83"/>
      <c r="I450" s="83"/>
      <c r="J450" s="83"/>
    </row>
    <row r="451" spans="1:10" ht="16" x14ac:dyDescent="0.2">
      <c r="A451" s="83"/>
      <c r="B451" s="83"/>
      <c r="C451" s="83"/>
      <c r="D451" s="83"/>
      <c r="E451" s="83"/>
      <c r="F451" s="83"/>
      <c r="G451" s="83"/>
      <c r="H451" s="83"/>
      <c r="I451" s="83"/>
      <c r="J451" s="83"/>
    </row>
    <row r="452" spans="1:10" ht="16" x14ac:dyDescent="0.2">
      <c r="A452" s="83"/>
      <c r="B452" s="83"/>
      <c r="C452" s="83"/>
      <c r="D452" s="83"/>
      <c r="E452" s="83"/>
      <c r="F452" s="83"/>
      <c r="G452" s="83"/>
      <c r="H452" s="83"/>
      <c r="I452" s="83"/>
      <c r="J452" s="83"/>
    </row>
    <row r="453" spans="1:10" ht="16" x14ac:dyDescent="0.2">
      <c r="A453" s="83"/>
      <c r="B453" s="83"/>
      <c r="C453" s="83"/>
      <c r="D453" s="83"/>
      <c r="E453" s="83"/>
      <c r="F453" s="83"/>
      <c r="G453" s="83"/>
      <c r="H453" s="83"/>
      <c r="I453" s="83"/>
      <c r="J453" s="83"/>
    </row>
    <row r="454" spans="1:10" ht="16" x14ac:dyDescent="0.2">
      <c r="A454" s="83"/>
      <c r="B454" s="83"/>
      <c r="C454" s="83"/>
      <c r="D454" s="83"/>
      <c r="E454" s="83"/>
      <c r="F454" s="83"/>
      <c r="G454" s="83"/>
      <c r="H454" s="83"/>
      <c r="I454" s="83"/>
      <c r="J454" s="83"/>
    </row>
    <row r="455" spans="1:10" ht="16" x14ac:dyDescent="0.2">
      <c r="A455" s="83"/>
      <c r="B455" s="83"/>
      <c r="C455" s="83"/>
      <c r="D455" s="83"/>
      <c r="E455" s="83"/>
      <c r="F455" s="83"/>
      <c r="G455" s="83"/>
      <c r="H455" s="83"/>
      <c r="I455" s="83"/>
      <c r="J455" s="83"/>
    </row>
    <row r="456" spans="1:10" ht="16" x14ac:dyDescent="0.2">
      <c r="A456" s="83"/>
      <c r="B456" s="83"/>
      <c r="C456" s="83"/>
      <c r="D456" s="83"/>
      <c r="E456" s="83"/>
      <c r="F456" s="83"/>
      <c r="G456" s="83"/>
      <c r="H456" s="83"/>
      <c r="I456" s="83"/>
      <c r="J456" s="83"/>
    </row>
    <row r="457" spans="1:10" ht="16" x14ac:dyDescent="0.2">
      <c r="A457" s="83"/>
      <c r="B457" s="83"/>
      <c r="C457" s="83"/>
      <c r="D457" s="83"/>
      <c r="E457" s="83"/>
      <c r="F457" s="83"/>
      <c r="G457" s="83"/>
      <c r="H457" s="83"/>
      <c r="I457" s="83"/>
      <c r="J457" s="83"/>
    </row>
    <row r="458" spans="1:10" ht="16" x14ac:dyDescent="0.2">
      <c r="A458" s="83"/>
      <c r="B458" s="83"/>
      <c r="C458" s="83"/>
      <c r="D458" s="83"/>
      <c r="E458" s="83"/>
      <c r="F458" s="83"/>
      <c r="G458" s="83"/>
      <c r="H458" s="83"/>
      <c r="I458" s="83"/>
      <c r="J458" s="83"/>
    </row>
    <row r="459" spans="1:10" ht="16" x14ac:dyDescent="0.2">
      <c r="A459" s="83"/>
      <c r="B459" s="83"/>
      <c r="C459" s="83"/>
      <c r="D459" s="83"/>
      <c r="E459" s="83"/>
      <c r="F459" s="83"/>
      <c r="G459" s="83"/>
      <c r="H459" s="83"/>
      <c r="I459" s="83"/>
      <c r="J459" s="83"/>
    </row>
    <row r="460" spans="1:10" ht="16" x14ac:dyDescent="0.2">
      <c r="A460" s="83"/>
      <c r="B460" s="83"/>
      <c r="C460" s="83"/>
      <c r="D460" s="83"/>
      <c r="E460" s="83"/>
      <c r="F460" s="83"/>
      <c r="G460" s="83"/>
      <c r="H460" s="83"/>
      <c r="I460" s="83"/>
      <c r="J460" s="83"/>
    </row>
    <row r="461" spans="1:10" ht="16" x14ac:dyDescent="0.2">
      <c r="A461" s="83"/>
      <c r="B461" s="83"/>
      <c r="C461" s="83"/>
      <c r="D461" s="83"/>
      <c r="E461" s="83"/>
      <c r="F461" s="83"/>
      <c r="G461" s="83"/>
      <c r="H461" s="83"/>
      <c r="I461" s="83"/>
      <c r="J461" s="83"/>
    </row>
    <row r="462" spans="1:10" ht="16" x14ac:dyDescent="0.2">
      <c r="A462" s="83"/>
      <c r="B462" s="83"/>
      <c r="C462" s="83"/>
      <c r="D462" s="83"/>
      <c r="E462" s="83"/>
      <c r="F462" s="83"/>
      <c r="G462" s="83"/>
      <c r="H462" s="83"/>
      <c r="I462" s="83"/>
      <c r="J462" s="83"/>
    </row>
    <row r="463" spans="1:10" ht="16" x14ac:dyDescent="0.2">
      <c r="A463" s="83"/>
      <c r="B463" s="83"/>
      <c r="C463" s="83"/>
      <c r="D463" s="83"/>
      <c r="E463" s="83"/>
      <c r="F463" s="83"/>
      <c r="G463" s="83"/>
      <c r="H463" s="83"/>
      <c r="I463" s="83"/>
      <c r="J463" s="83"/>
    </row>
    <row r="464" spans="1:10" ht="16" x14ac:dyDescent="0.2">
      <c r="A464" s="83"/>
      <c r="B464" s="83"/>
      <c r="C464" s="83"/>
      <c r="D464" s="83"/>
      <c r="E464" s="83"/>
      <c r="F464" s="83"/>
      <c r="G464" s="83"/>
      <c r="H464" s="83"/>
      <c r="I464" s="83"/>
      <c r="J464" s="83"/>
    </row>
    <row r="465" spans="1:10" ht="16" x14ac:dyDescent="0.2">
      <c r="A465" s="83"/>
      <c r="B465" s="83"/>
      <c r="C465" s="83"/>
      <c r="D465" s="83"/>
      <c r="E465" s="83"/>
      <c r="F465" s="83"/>
      <c r="G465" s="83"/>
      <c r="H465" s="83"/>
      <c r="I465" s="83"/>
      <c r="J465" s="83"/>
    </row>
    <row r="466" spans="1:10" ht="16" x14ac:dyDescent="0.2">
      <c r="A466" s="83"/>
      <c r="B466" s="83"/>
      <c r="C466" s="83"/>
      <c r="D466" s="83"/>
      <c r="E466" s="83"/>
      <c r="F466" s="83"/>
      <c r="G466" s="83"/>
      <c r="H466" s="83"/>
      <c r="I466" s="83"/>
      <c r="J466" s="83"/>
    </row>
    <row r="467" spans="1:10" ht="16" x14ac:dyDescent="0.2">
      <c r="A467" s="83"/>
      <c r="B467" s="83"/>
      <c r="C467" s="83"/>
      <c r="D467" s="83"/>
      <c r="E467" s="83"/>
      <c r="F467" s="83"/>
      <c r="G467" s="83"/>
      <c r="H467" s="83"/>
      <c r="I467" s="83"/>
      <c r="J467" s="83"/>
    </row>
    <row r="468" spans="1:10" ht="16" x14ac:dyDescent="0.2">
      <c r="A468" s="83"/>
      <c r="B468" s="83"/>
      <c r="C468" s="83"/>
      <c r="D468" s="83"/>
      <c r="E468" s="83"/>
      <c r="F468" s="83"/>
      <c r="G468" s="83"/>
      <c r="H468" s="83"/>
      <c r="I468" s="83"/>
      <c r="J468" s="83"/>
    </row>
    <row r="469" spans="1:10" ht="16" x14ac:dyDescent="0.2">
      <c r="A469" s="83"/>
      <c r="B469" s="83"/>
      <c r="C469" s="83"/>
      <c r="D469" s="83"/>
      <c r="E469" s="83"/>
      <c r="F469" s="83"/>
      <c r="G469" s="83"/>
      <c r="H469" s="83"/>
      <c r="I469" s="83"/>
      <c r="J469" s="83"/>
    </row>
    <row r="470" spans="1:10" ht="16" x14ac:dyDescent="0.2">
      <c r="A470" s="83"/>
      <c r="B470" s="83"/>
      <c r="C470" s="83"/>
      <c r="D470" s="83"/>
      <c r="E470" s="83"/>
      <c r="F470" s="83"/>
      <c r="G470" s="83"/>
      <c r="H470" s="83"/>
      <c r="I470" s="83"/>
      <c r="J470" s="83"/>
    </row>
    <row r="471" spans="1:10" ht="16" x14ac:dyDescent="0.2">
      <c r="A471" s="83"/>
      <c r="B471" s="83"/>
      <c r="C471" s="83"/>
      <c r="D471" s="83"/>
      <c r="E471" s="83"/>
      <c r="F471" s="83"/>
      <c r="G471" s="83"/>
      <c r="H471" s="83"/>
      <c r="I471" s="83"/>
      <c r="J471" s="83"/>
    </row>
    <row r="472" spans="1:10" ht="16" x14ac:dyDescent="0.2">
      <c r="A472" s="83"/>
      <c r="B472" s="83"/>
      <c r="C472" s="83"/>
      <c r="D472" s="83"/>
      <c r="E472" s="83"/>
      <c r="F472" s="83"/>
      <c r="G472" s="83"/>
      <c r="H472" s="83"/>
      <c r="I472" s="83"/>
      <c r="J472" s="83"/>
    </row>
    <row r="473" spans="1:10" ht="16" x14ac:dyDescent="0.2">
      <c r="A473" s="83"/>
      <c r="B473" s="83"/>
      <c r="C473" s="83"/>
      <c r="D473" s="83"/>
      <c r="E473" s="83"/>
      <c r="F473" s="83"/>
      <c r="G473" s="83"/>
      <c r="H473" s="83"/>
      <c r="I473" s="83"/>
      <c r="J473" s="83"/>
    </row>
    <row r="474" spans="1:10" ht="16" x14ac:dyDescent="0.2">
      <c r="A474" s="83"/>
      <c r="B474" s="83"/>
      <c r="C474" s="83"/>
      <c r="D474" s="83"/>
      <c r="E474" s="83"/>
      <c r="F474" s="83"/>
      <c r="G474" s="83"/>
      <c r="H474" s="83"/>
      <c r="I474" s="83"/>
      <c r="J474" s="83"/>
    </row>
    <row r="475" spans="1:10" ht="16" x14ac:dyDescent="0.2">
      <c r="A475" s="83"/>
      <c r="B475" s="83"/>
      <c r="C475" s="83"/>
      <c r="D475" s="83"/>
      <c r="E475" s="83"/>
      <c r="F475" s="83"/>
      <c r="G475" s="83"/>
      <c r="H475" s="83"/>
      <c r="I475" s="83"/>
      <c r="J475" s="83"/>
    </row>
    <row r="476" spans="1:10" ht="16" x14ac:dyDescent="0.2">
      <c r="A476" s="83"/>
      <c r="B476" s="83"/>
      <c r="C476" s="83"/>
      <c r="D476" s="83"/>
      <c r="E476" s="83"/>
      <c r="F476" s="83"/>
      <c r="G476" s="83"/>
      <c r="H476" s="83"/>
      <c r="I476" s="83"/>
      <c r="J476" s="83"/>
    </row>
    <row r="477" spans="1:10" ht="16" x14ac:dyDescent="0.2">
      <c r="A477" s="83"/>
      <c r="B477" s="83"/>
      <c r="C477" s="83"/>
      <c r="D477" s="83"/>
      <c r="E477" s="83"/>
      <c r="F477" s="83"/>
      <c r="G477" s="83"/>
      <c r="H477" s="83"/>
      <c r="I477" s="83"/>
      <c r="J477" s="83"/>
    </row>
    <row r="478" spans="1:10" ht="16" x14ac:dyDescent="0.2">
      <c r="A478" s="83"/>
      <c r="B478" s="83"/>
      <c r="C478" s="83"/>
      <c r="D478" s="83"/>
      <c r="E478" s="83"/>
      <c r="F478" s="83"/>
      <c r="G478" s="83"/>
      <c r="H478" s="83"/>
      <c r="I478" s="83"/>
      <c r="J478" s="83"/>
    </row>
    <row r="479" spans="1:10" ht="16" x14ac:dyDescent="0.2">
      <c r="A479" s="83"/>
      <c r="B479" s="83"/>
      <c r="C479" s="83"/>
      <c r="D479" s="83"/>
      <c r="E479" s="83"/>
      <c r="F479" s="83"/>
      <c r="G479" s="83"/>
      <c r="H479" s="83"/>
      <c r="I479" s="83"/>
      <c r="J479" s="83"/>
    </row>
    <row r="480" spans="1:10" ht="16" x14ac:dyDescent="0.2">
      <c r="A480" s="83"/>
      <c r="B480" s="83"/>
      <c r="C480" s="83"/>
      <c r="D480" s="83"/>
      <c r="E480" s="83"/>
      <c r="F480" s="83"/>
      <c r="G480" s="83"/>
      <c r="H480" s="83"/>
      <c r="I480" s="83"/>
      <c r="J480" s="83"/>
    </row>
    <row r="481" spans="1:10" ht="16" x14ac:dyDescent="0.2">
      <c r="A481" s="83"/>
      <c r="B481" s="83"/>
      <c r="C481" s="83"/>
      <c r="D481" s="83"/>
      <c r="E481" s="83"/>
      <c r="F481" s="83"/>
      <c r="G481" s="83"/>
      <c r="H481" s="83"/>
      <c r="I481" s="83"/>
      <c r="J481" s="83"/>
    </row>
    <row r="482" spans="1:10" ht="16" x14ac:dyDescent="0.2">
      <c r="A482" s="83"/>
      <c r="B482" s="83"/>
      <c r="C482" s="83"/>
      <c r="D482" s="83"/>
      <c r="E482" s="83"/>
      <c r="F482" s="83"/>
      <c r="G482" s="83"/>
      <c r="H482" s="83"/>
      <c r="I482" s="83"/>
      <c r="J482" s="83"/>
    </row>
    <row r="483" spans="1:10" ht="16" x14ac:dyDescent="0.2">
      <c r="A483" s="83"/>
      <c r="B483" s="83"/>
      <c r="C483" s="83"/>
      <c r="D483" s="83"/>
      <c r="E483" s="83"/>
      <c r="F483" s="83"/>
      <c r="G483" s="83"/>
      <c r="H483" s="83"/>
      <c r="I483" s="83"/>
      <c r="J483" s="83"/>
    </row>
    <row r="484" spans="1:10" ht="16" x14ac:dyDescent="0.2">
      <c r="A484" s="83"/>
      <c r="B484" s="83"/>
      <c r="C484" s="83"/>
      <c r="D484" s="83"/>
      <c r="E484" s="83"/>
      <c r="F484" s="83"/>
      <c r="G484" s="83"/>
      <c r="H484" s="83"/>
      <c r="I484" s="83"/>
      <c r="J484" s="83"/>
    </row>
    <row r="485" spans="1:10" ht="16" x14ac:dyDescent="0.2">
      <c r="A485" s="83"/>
      <c r="B485" s="83"/>
      <c r="C485" s="83"/>
      <c r="D485" s="83"/>
      <c r="E485" s="83"/>
      <c r="F485" s="83"/>
      <c r="G485" s="83"/>
      <c r="H485" s="83"/>
      <c r="I485" s="83"/>
      <c r="J485" s="83"/>
    </row>
    <row r="486" spans="1:10" ht="16" x14ac:dyDescent="0.2">
      <c r="A486" s="83"/>
      <c r="B486" s="83"/>
      <c r="C486" s="83"/>
      <c r="D486" s="83"/>
      <c r="E486" s="83"/>
      <c r="F486" s="83"/>
      <c r="G486" s="83"/>
      <c r="H486" s="83"/>
      <c r="I486" s="83"/>
      <c r="J486" s="83"/>
    </row>
    <row r="487" spans="1:10" ht="16" x14ac:dyDescent="0.2">
      <c r="A487" s="83"/>
      <c r="B487" s="83"/>
      <c r="C487" s="83"/>
      <c r="D487" s="83"/>
      <c r="E487" s="83"/>
      <c r="F487" s="83"/>
      <c r="G487" s="83"/>
      <c r="H487" s="83"/>
      <c r="I487" s="83"/>
      <c r="J487" s="83"/>
    </row>
    <row r="488" spans="1:10" ht="16" x14ac:dyDescent="0.2">
      <c r="A488" s="83"/>
      <c r="B488" s="83"/>
      <c r="C488" s="83"/>
      <c r="D488" s="83"/>
      <c r="E488" s="83"/>
      <c r="F488" s="83"/>
      <c r="G488" s="83"/>
      <c r="H488" s="83"/>
      <c r="I488" s="83"/>
      <c r="J488" s="83"/>
    </row>
    <row r="489" spans="1:10" ht="16" x14ac:dyDescent="0.2">
      <c r="A489" s="83"/>
      <c r="B489" s="83"/>
      <c r="C489" s="83"/>
      <c r="D489" s="83"/>
      <c r="E489" s="83"/>
      <c r="F489" s="83"/>
      <c r="G489" s="83"/>
      <c r="H489" s="83"/>
      <c r="I489" s="83"/>
      <c r="J489" s="83"/>
    </row>
    <row r="490" spans="1:10" ht="16" x14ac:dyDescent="0.2">
      <c r="A490" s="83"/>
      <c r="B490" s="83"/>
      <c r="C490" s="83"/>
      <c r="D490" s="83"/>
      <c r="E490" s="83"/>
      <c r="F490" s="83"/>
      <c r="G490" s="83"/>
      <c r="H490" s="83"/>
      <c r="I490" s="83"/>
      <c r="J490" s="83"/>
    </row>
    <row r="491" spans="1:10" ht="16" x14ac:dyDescent="0.2">
      <c r="A491" s="83"/>
      <c r="B491" s="83"/>
      <c r="C491" s="83"/>
      <c r="D491" s="83"/>
      <c r="E491" s="83"/>
      <c r="F491" s="83"/>
      <c r="G491" s="83"/>
      <c r="H491" s="83"/>
      <c r="I491" s="83"/>
      <c r="J491" s="83"/>
    </row>
    <row r="492" spans="1:10" ht="16" x14ac:dyDescent="0.2">
      <c r="A492" s="83"/>
      <c r="B492" s="83"/>
      <c r="C492" s="83"/>
      <c r="D492" s="83"/>
      <c r="E492" s="83"/>
      <c r="F492" s="83"/>
      <c r="G492" s="83"/>
      <c r="H492" s="83"/>
      <c r="I492" s="83"/>
      <c r="J492" s="83"/>
    </row>
    <row r="493" spans="1:10" ht="16" x14ac:dyDescent="0.2">
      <c r="A493" s="83"/>
      <c r="B493" s="83"/>
      <c r="C493" s="83"/>
      <c r="D493" s="83"/>
      <c r="E493" s="83"/>
      <c r="F493" s="83"/>
      <c r="G493" s="83"/>
      <c r="H493" s="83"/>
      <c r="I493" s="83"/>
      <c r="J493" s="83"/>
    </row>
    <row r="494" spans="1:10" ht="16" x14ac:dyDescent="0.2">
      <c r="A494" s="83"/>
      <c r="B494" s="83"/>
      <c r="C494" s="83"/>
      <c r="D494" s="83"/>
      <c r="E494" s="83"/>
      <c r="F494" s="83"/>
      <c r="G494" s="83"/>
      <c r="H494" s="83"/>
      <c r="I494" s="83"/>
      <c r="J494" s="83"/>
    </row>
    <row r="495" spans="1:10" ht="16" x14ac:dyDescent="0.2">
      <c r="A495" s="83"/>
      <c r="B495" s="83"/>
      <c r="C495" s="83"/>
      <c r="D495" s="83"/>
      <c r="E495" s="83"/>
      <c r="F495" s="83"/>
      <c r="G495" s="83"/>
      <c r="H495" s="83"/>
      <c r="I495" s="83"/>
      <c r="J495" s="83"/>
    </row>
    <row r="496" spans="1:10" ht="16" x14ac:dyDescent="0.2">
      <c r="A496" s="83"/>
      <c r="B496" s="83"/>
      <c r="C496" s="83"/>
      <c r="D496" s="83"/>
      <c r="E496" s="83"/>
      <c r="F496" s="83"/>
      <c r="G496" s="83"/>
      <c r="H496" s="83"/>
      <c r="I496" s="83"/>
      <c r="J496" s="83"/>
    </row>
    <row r="497" spans="1:10" ht="16" x14ac:dyDescent="0.2">
      <c r="A497" s="83"/>
      <c r="B497" s="83"/>
      <c r="C497" s="83"/>
      <c r="D497" s="83"/>
      <c r="E497" s="83"/>
      <c r="F497" s="83"/>
      <c r="G497" s="83"/>
      <c r="H497" s="83"/>
      <c r="I497" s="83"/>
      <c r="J497" s="83"/>
    </row>
    <row r="498" spans="1:10" ht="16" x14ac:dyDescent="0.2">
      <c r="A498" s="83"/>
      <c r="B498" s="83"/>
      <c r="C498" s="83"/>
      <c r="D498" s="83"/>
      <c r="E498" s="83"/>
      <c r="F498" s="83"/>
      <c r="G498" s="83"/>
      <c r="H498" s="83"/>
      <c r="I498" s="83"/>
      <c r="J498" s="83"/>
    </row>
    <row r="499" spans="1:10" ht="16" x14ac:dyDescent="0.2">
      <c r="A499" s="83"/>
      <c r="B499" s="83"/>
      <c r="C499" s="83"/>
      <c r="D499" s="83"/>
      <c r="E499" s="83"/>
      <c r="F499" s="83"/>
      <c r="G499" s="83"/>
      <c r="H499" s="83"/>
      <c r="I499" s="83"/>
      <c r="J499" s="83"/>
    </row>
    <row r="500" spans="1:10" ht="16" x14ac:dyDescent="0.2">
      <c r="A500" s="83"/>
      <c r="B500" s="83"/>
      <c r="C500" s="83"/>
      <c r="D500" s="83"/>
      <c r="E500" s="83"/>
      <c r="F500" s="83"/>
      <c r="G500" s="83"/>
      <c r="H500" s="83"/>
      <c r="I500" s="83"/>
      <c r="J500" s="83"/>
    </row>
    <row r="501" spans="1:10" ht="16" x14ac:dyDescent="0.2">
      <c r="A501" s="83"/>
      <c r="B501" s="83"/>
      <c r="C501" s="83"/>
      <c r="D501" s="83"/>
      <c r="E501" s="83"/>
      <c r="F501" s="83"/>
      <c r="G501" s="83"/>
      <c r="H501" s="83"/>
      <c r="I501" s="83"/>
      <c r="J501" s="83"/>
    </row>
    <row r="502" spans="1:10" ht="16" x14ac:dyDescent="0.2">
      <c r="A502" s="83"/>
      <c r="B502" s="83"/>
      <c r="C502" s="83"/>
      <c r="D502" s="83"/>
      <c r="E502" s="83"/>
      <c r="F502" s="83"/>
      <c r="G502" s="83"/>
      <c r="H502" s="83"/>
      <c r="I502" s="83"/>
      <c r="J502" s="83"/>
    </row>
    <row r="503" spans="1:10" ht="16" x14ac:dyDescent="0.2">
      <c r="A503" s="83"/>
      <c r="B503" s="83"/>
      <c r="C503" s="83"/>
      <c r="D503" s="83"/>
      <c r="E503" s="83"/>
      <c r="F503" s="83"/>
      <c r="G503" s="83"/>
      <c r="H503" s="83"/>
      <c r="I503" s="83"/>
      <c r="J503" s="83"/>
    </row>
    <row r="504" spans="1:10" ht="16" x14ac:dyDescent="0.2">
      <c r="A504" s="83"/>
      <c r="B504" s="83"/>
      <c r="C504" s="83"/>
      <c r="D504" s="83"/>
      <c r="E504" s="83"/>
      <c r="F504" s="83"/>
      <c r="G504" s="83"/>
      <c r="H504" s="83"/>
      <c r="I504" s="83"/>
      <c r="J504" s="83"/>
    </row>
    <row r="505" spans="1:10" ht="16" x14ac:dyDescent="0.2">
      <c r="A505" s="83"/>
      <c r="B505" s="83"/>
      <c r="C505" s="83"/>
      <c r="D505" s="83"/>
      <c r="E505" s="83"/>
      <c r="F505" s="83"/>
      <c r="G505" s="83"/>
      <c r="H505" s="83"/>
      <c r="I505" s="83"/>
      <c r="J505" s="83"/>
    </row>
    <row r="506" spans="1:10" ht="16" x14ac:dyDescent="0.2">
      <c r="A506" s="83"/>
      <c r="B506" s="83"/>
      <c r="C506" s="83"/>
      <c r="D506" s="83"/>
      <c r="E506" s="83"/>
      <c r="F506" s="83"/>
      <c r="G506" s="83"/>
      <c r="H506" s="83"/>
      <c r="I506" s="83"/>
      <c r="J506" s="83"/>
    </row>
    <row r="507" spans="1:10" ht="16" x14ac:dyDescent="0.2">
      <c r="A507" s="83"/>
      <c r="B507" s="83"/>
      <c r="C507" s="83"/>
      <c r="D507" s="83"/>
      <c r="E507" s="83"/>
      <c r="F507" s="83"/>
      <c r="G507" s="83"/>
      <c r="H507" s="83"/>
      <c r="I507" s="83"/>
      <c r="J507" s="83"/>
    </row>
    <row r="508" spans="1:10" ht="16" x14ac:dyDescent="0.2">
      <c r="A508" s="83"/>
      <c r="B508" s="83"/>
      <c r="C508" s="83"/>
      <c r="D508" s="83"/>
      <c r="E508" s="83"/>
      <c r="F508" s="83"/>
      <c r="G508" s="83"/>
      <c r="H508" s="83"/>
      <c r="I508" s="83"/>
      <c r="J508" s="83"/>
    </row>
    <row r="509" spans="1:10" ht="16" x14ac:dyDescent="0.2">
      <c r="A509" s="83"/>
      <c r="B509" s="83"/>
      <c r="C509" s="83"/>
      <c r="D509" s="83"/>
      <c r="E509" s="83"/>
      <c r="F509" s="83"/>
      <c r="G509" s="83"/>
      <c r="H509" s="83"/>
      <c r="I509" s="83"/>
      <c r="J509" s="83"/>
    </row>
    <row r="510" spans="1:10" ht="16" x14ac:dyDescent="0.2">
      <c r="A510" s="83"/>
      <c r="B510" s="83"/>
      <c r="C510" s="83"/>
      <c r="D510" s="83"/>
      <c r="E510" s="83"/>
      <c r="F510" s="83"/>
      <c r="G510" s="83"/>
      <c r="H510" s="83"/>
      <c r="I510" s="83"/>
      <c r="J510" s="83"/>
    </row>
    <row r="511" spans="1:10" ht="16" x14ac:dyDescent="0.2">
      <c r="A511" s="83"/>
      <c r="B511" s="83"/>
      <c r="C511" s="83"/>
      <c r="D511" s="83"/>
      <c r="E511" s="83"/>
      <c r="F511" s="83"/>
      <c r="G511" s="83"/>
      <c r="H511" s="83"/>
      <c r="I511" s="83"/>
      <c r="J511" s="83"/>
    </row>
    <row r="512" spans="1:10" ht="16" x14ac:dyDescent="0.2">
      <c r="A512" s="83"/>
      <c r="B512" s="83"/>
      <c r="C512" s="83"/>
      <c r="D512" s="83"/>
      <c r="E512" s="83"/>
      <c r="F512" s="83"/>
      <c r="G512" s="83"/>
      <c r="H512" s="83"/>
      <c r="I512" s="83"/>
      <c r="J512" s="83"/>
    </row>
    <row r="513" spans="1:10" ht="16" x14ac:dyDescent="0.2">
      <c r="A513" s="83"/>
      <c r="B513" s="83"/>
      <c r="C513" s="83"/>
      <c r="D513" s="83"/>
      <c r="E513" s="83"/>
      <c r="F513" s="83"/>
      <c r="G513" s="83"/>
      <c r="H513" s="83"/>
      <c r="I513" s="83"/>
      <c r="J513" s="83"/>
    </row>
    <row r="514" spans="1:10" ht="16" x14ac:dyDescent="0.2">
      <c r="A514" s="83"/>
      <c r="B514" s="83"/>
      <c r="C514" s="83"/>
      <c r="D514" s="83"/>
      <c r="E514" s="83"/>
      <c r="F514" s="83"/>
      <c r="G514" s="83"/>
      <c r="H514" s="83"/>
      <c r="I514" s="83"/>
      <c r="J514" s="83"/>
    </row>
    <row r="515" spans="1:10" ht="16" x14ac:dyDescent="0.2">
      <c r="A515" s="83"/>
      <c r="B515" s="83"/>
      <c r="C515" s="83"/>
      <c r="D515" s="83"/>
      <c r="E515" s="83"/>
      <c r="F515" s="83"/>
      <c r="G515" s="83"/>
      <c r="H515" s="83"/>
      <c r="I515" s="83"/>
      <c r="J515" s="83"/>
    </row>
    <row r="516" spans="1:10" ht="16" x14ac:dyDescent="0.2">
      <c r="A516" s="83"/>
      <c r="B516" s="83"/>
      <c r="C516" s="83"/>
      <c r="D516" s="83"/>
      <c r="E516" s="83"/>
      <c r="F516" s="83"/>
      <c r="G516" s="83"/>
      <c r="H516" s="83"/>
      <c r="I516" s="83"/>
      <c r="J516" s="83"/>
    </row>
    <row r="517" spans="1:10" ht="16" x14ac:dyDescent="0.2">
      <c r="A517" s="83"/>
      <c r="B517" s="83"/>
      <c r="C517" s="83"/>
      <c r="D517" s="83"/>
      <c r="E517" s="83"/>
      <c r="F517" s="83"/>
      <c r="G517" s="83"/>
      <c r="H517" s="83"/>
      <c r="I517" s="83"/>
      <c r="J517" s="83"/>
    </row>
    <row r="518" spans="1:10" ht="16" x14ac:dyDescent="0.2">
      <c r="A518" s="83"/>
      <c r="B518" s="83"/>
      <c r="C518" s="83"/>
      <c r="D518" s="83"/>
      <c r="E518" s="83"/>
      <c r="F518" s="83"/>
      <c r="G518" s="83"/>
      <c r="H518" s="83"/>
      <c r="I518" s="83"/>
      <c r="J518" s="83"/>
    </row>
    <row r="519" spans="1:10" ht="16" x14ac:dyDescent="0.2">
      <c r="A519" s="83"/>
      <c r="B519" s="83"/>
      <c r="C519" s="83"/>
      <c r="D519" s="83"/>
      <c r="E519" s="83"/>
      <c r="F519" s="83"/>
      <c r="G519" s="83"/>
      <c r="H519" s="83"/>
      <c r="I519" s="83"/>
      <c r="J519" s="83"/>
    </row>
    <row r="520" spans="1:10" ht="16" x14ac:dyDescent="0.2">
      <c r="A520" s="83"/>
      <c r="B520" s="83"/>
      <c r="C520" s="83"/>
      <c r="D520" s="83"/>
      <c r="E520" s="83"/>
      <c r="F520" s="83"/>
      <c r="G520" s="83"/>
      <c r="H520" s="83"/>
      <c r="I520" s="83"/>
      <c r="J520" s="83"/>
    </row>
    <row r="521" spans="1:10" ht="16" x14ac:dyDescent="0.2">
      <c r="A521" s="83"/>
      <c r="B521" s="83"/>
      <c r="C521" s="83"/>
      <c r="D521" s="83"/>
      <c r="E521" s="83"/>
      <c r="F521" s="83"/>
      <c r="G521" s="83"/>
      <c r="H521" s="83"/>
      <c r="I521" s="83"/>
      <c r="J521" s="83"/>
    </row>
    <row r="522" spans="1:10" ht="16" x14ac:dyDescent="0.2">
      <c r="A522" s="83"/>
      <c r="B522" s="83"/>
      <c r="C522" s="83"/>
      <c r="D522" s="83"/>
      <c r="E522" s="83"/>
      <c r="F522" s="83"/>
      <c r="G522" s="83"/>
      <c r="H522" s="83"/>
      <c r="I522" s="83"/>
      <c r="J522" s="83"/>
    </row>
    <row r="523" spans="1:10" ht="16" x14ac:dyDescent="0.2">
      <c r="A523" s="83"/>
      <c r="B523" s="83"/>
      <c r="C523" s="83"/>
      <c r="D523" s="83"/>
      <c r="E523" s="83"/>
      <c r="F523" s="83"/>
      <c r="G523" s="83"/>
      <c r="H523" s="83"/>
      <c r="I523" s="83"/>
      <c r="J523" s="83"/>
    </row>
    <row r="524" spans="1:10" ht="16" x14ac:dyDescent="0.2">
      <c r="A524" s="83"/>
      <c r="B524" s="83"/>
      <c r="C524" s="83"/>
      <c r="D524" s="83"/>
      <c r="E524" s="83"/>
      <c r="F524" s="83"/>
      <c r="G524" s="83"/>
      <c r="H524" s="83"/>
      <c r="I524" s="83"/>
      <c r="J524" s="83"/>
    </row>
    <row r="525" spans="1:10" ht="16" x14ac:dyDescent="0.2">
      <c r="A525" s="83"/>
      <c r="B525" s="83"/>
      <c r="C525" s="83"/>
      <c r="D525" s="83"/>
      <c r="E525" s="83"/>
      <c r="F525" s="83"/>
      <c r="G525" s="83"/>
      <c r="H525" s="83"/>
      <c r="I525" s="83"/>
      <c r="J525" s="83"/>
    </row>
    <row r="526" spans="1:10" ht="16" x14ac:dyDescent="0.2">
      <c r="A526" s="83"/>
      <c r="B526" s="83"/>
      <c r="C526" s="83"/>
      <c r="D526" s="83"/>
      <c r="E526" s="83"/>
      <c r="F526" s="83"/>
      <c r="G526" s="83"/>
      <c r="H526" s="83"/>
      <c r="I526" s="83"/>
      <c r="J526" s="83"/>
    </row>
    <row r="527" spans="1:10" ht="16" x14ac:dyDescent="0.2">
      <c r="A527" s="83"/>
      <c r="B527" s="83"/>
      <c r="C527" s="83"/>
      <c r="D527" s="83"/>
      <c r="E527" s="83"/>
      <c r="F527" s="83"/>
      <c r="G527" s="83"/>
      <c r="H527" s="83"/>
      <c r="I527" s="83"/>
      <c r="J527" s="83"/>
    </row>
    <row r="528" spans="1:10" ht="16" x14ac:dyDescent="0.2">
      <c r="A528" s="83"/>
      <c r="B528" s="83"/>
      <c r="C528" s="83"/>
      <c r="D528" s="83"/>
      <c r="E528" s="83"/>
      <c r="F528" s="83"/>
      <c r="G528" s="83"/>
      <c r="H528" s="83"/>
      <c r="I528" s="83"/>
      <c r="J528" s="83"/>
    </row>
    <row r="529" spans="1:10" ht="16" x14ac:dyDescent="0.2">
      <c r="A529" s="83"/>
      <c r="B529" s="83"/>
      <c r="C529" s="83"/>
      <c r="D529" s="83"/>
      <c r="E529" s="83"/>
      <c r="F529" s="83"/>
      <c r="G529" s="83"/>
      <c r="H529" s="83"/>
      <c r="I529" s="83"/>
      <c r="J529" s="83"/>
    </row>
    <row r="530" spans="1:10" ht="16" x14ac:dyDescent="0.2">
      <c r="A530" s="83"/>
      <c r="B530" s="83"/>
      <c r="C530" s="83"/>
      <c r="D530" s="83"/>
      <c r="E530" s="83"/>
      <c r="F530" s="83"/>
      <c r="G530" s="83"/>
      <c r="H530" s="83"/>
      <c r="I530" s="83"/>
      <c r="J530" s="83"/>
    </row>
    <row r="531" spans="1:10" ht="16" x14ac:dyDescent="0.2">
      <c r="A531" s="83"/>
      <c r="B531" s="83"/>
      <c r="C531" s="83"/>
      <c r="D531" s="83"/>
      <c r="E531" s="83"/>
      <c r="F531" s="83"/>
      <c r="G531" s="83"/>
      <c r="H531" s="83"/>
      <c r="I531" s="83"/>
      <c r="J531" s="83"/>
    </row>
    <row r="532" spans="1:10" ht="16" x14ac:dyDescent="0.2">
      <c r="A532" s="83"/>
      <c r="B532" s="83"/>
      <c r="C532" s="83"/>
      <c r="D532" s="83"/>
      <c r="E532" s="83"/>
      <c r="F532" s="83"/>
      <c r="G532" s="83"/>
      <c r="H532" s="83"/>
      <c r="I532" s="83"/>
      <c r="J532" s="83"/>
    </row>
    <row r="533" spans="1:10" ht="16" x14ac:dyDescent="0.2">
      <c r="A533" s="83"/>
      <c r="B533" s="83"/>
      <c r="C533" s="83"/>
      <c r="D533" s="83"/>
      <c r="E533" s="83"/>
      <c r="F533" s="83"/>
      <c r="G533" s="83"/>
      <c r="H533" s="83"/>
      <c r="I533" s="83"/>
      <c r="J533" s="83"/>
    </row>
    <row r="534" spans="1:10" ht="16" x14ac:dyDescent="0.2">
      <c r="A534" s="83"/>
      <c r="B534" s="83"/>
      <c r="C534" s="83"/>
      <c r="D534" s="83"/>
      <c r="E534" s="83"/>
      <c r="F534" s="83"/>
      <c r="G534" s="83"/>
      <c r="H534" s="83"/>
      <c r="I534" s="83"/>
      <c r="J534" s="83"/>
    </row>
    <row r="535" spans="1:10" ht="16" x14ac:dyDescent="0.2">
      <c r="A535" s="83"/>
      <c r="B535" s="83"/>
      <c r="C535" s="83"/>
      <c r="D535" s="83"/>
      <c r="E535" s="83"/>
      <c r="F535" s="83"/>
      <c r="G535" s="83"/>
      <c r="H535" s="83"/>
      <c r="I535" s="83"/>
      <c r="J535" s="83"/>
    </row>
    <row r="536" spans="1:10" ht="16" x14ac:dyDescent="0.2">
      <c r="A536" s="83"/>
      <c r="B536" s="83"/>
      <c r="C536" s="83"/>
      <c r="D536" s="83"/>
      <c r="E536" s="83"/>
      <c r="F536" s="83"/>
      <c r="G536" s="83"/>
      <c r="H536" s="83"/>
      <c r="I536" s="83"/>
      <c r="J536" s="83"/>
    </row>
    <row r="537" spans="1:10" ht="16" x14ac:dyDescent="0.2">
      <c r="A537" s="83"/>
      <c r="B537" s="83"/>
      <c r="C537" s="83"/>
      <c r="D537" s="83"/>
      <c r="E537" s="83"/>
      <c r="F537" s="83"/>
      <c r="G537" s="83"/>
      <c r="H537" s="83"/>
      <c r="I537" s="83"/>
      <c r="J537" s="83"/>
    </row>
    <row r="538" spans="1:10" ht="16" x14ac:dyDescent="0.2">
      <c r="A538" s="83"/>
      <c r="B538" s="83"/>
      <c r="C538" s="83"/>
      <c r="D538" s="83"/>
      <c r="E538" s="83"/>
      <c r="F538" s="83"/>
      <c r="G538" s="83"/>
      <c r="H538" s="83"/>
      <c r="I538" s="83"/>
      <c r="J538" s="83"/>
    </row>
    <row r="539" spans="1:10" ht="16" x14ac:dyDescent="0.2">
      <c r="A539" s="83"/>
      <c r="B539" s="83"/>
      <c r="C539" s="83"/>
      <c r="D539" s="83"/>
      <c r="E539" s="83"/>
      <c r="F539" s="83"/>
      <c r="G539" s="83"/>
      <c r="H539" s="83"/>
      <c r="I539" s="83"/>
      <c r="J539" s="83"/>
    </row>
    <row r="540" spans="1:10" ht="16" x14ac:dyDescent="0.2">
      <c r="A540" s="83"/>
      <c r="B540" s="83"/>
      <c r="C540" s="83"/>
      <c r="D540" s="83"/>
      <c r="E540" s="83"/>
      <c r="F540" s="83"/>
      <c r="G540" s="83"/>
      <c r="H540" s="83"/>
      <c r="I540" s="83"/>
      <c r="J540" s="83"/>
    </row>
    <row r="541" spans="1:10" ht="16" x14ac:dyDescent="0.2">
      <c r="A541" s="83"/>
      <c r="B541" s="83"/>
      <c r="C541" s="83"/>
      <c r="D541" s="83"/>
      <c r="E541" s="83"/>
      <c r="F541" s="83"/>
      <c r="G541" s="83"/>
      <c r="H541" s="83"/>
      <c r="I541" s="83"/>
      <c r="J541" s="83"/>
    </row>
    <row r="542" spans="1:10" ht="16" x14ac:dyDescent="0.2">
      <c r="A542" s="83"/>
      <c r="B542" s="83"/>
      <c r="C542" s="83"/>
      <c r="D542" s="83"/>
      <c r="E542" s="83"/>
      <c r="F542" s="83"/>
      <c r="G542" s="83"/>
      <c r="H542" s="83"/>
      <c r="I542" s="83"/>
      <c r="J542" s="83"/>
    </row>
    <row r="543" spans="1:10" ht="16" x14ac:dyDescent="0.2">
      <c r="A543" s="83"/>
      <c r="B543" s="83"/>
      <c r="C543" s="83"/>
      <c r="D543" s="83"/>
      <c r="E543" s="83"/>
      <c r="F543" s="83"/>
      <c r="G543" s="83"/>
      <c r="H543" s="83"/>
      <c r="I543" s="83"/>
      <c r="J543" s="83"/>
    </row>
    <row r="544" spans="1:10" ht="16" x14ac:dyDescent="0.2">
      <c r="A544" s="83"/>
      <c r="B544" s="83"/>
      <c r="C544" s="83"/>
      <c r="D544" s="83"/>
      <c r="E544" s="83"/>
      <c r="F544" s="83"/>
      <c r="G544" s="83"/>
      <c r="H544" s="83"/>
      <c r="I544" s="83"/>
      <c r="J544" s="83"/>
    </row>
    <row r="545" spans="1:10" ht="16" x14ac:dyDescent="0.2">
      <c r="A545" s="83"/>
      <c r="B545" s="83"/>
      <c r="C545" s="83"/>
      <c r="D545" s="83"/>
      <c r="E545" s="83"/>
      <c r="F545" s="83"/>
      <c r="G545" s="83"/>
      <c r="H545" s="83"/>
      <c r="I545" s="83"/>
      <c r="J545" s="83"/>
    </row>
    <row r="546" spans="1:10" ht="16" x14ac:dyDescent="0.2">
      <c r="A546" s="83"/>
      <c r="B546" s="83"/>
      <c r="C546" s="83"/>
      <c r="D546" s="83"/>
      <c r="E546" s="83"/>
      <c r="F546" s="83"/>
      <c r="G546" s="83"/>
      <c r="H546" s="83"/>
      <c r="I546" s="83"/>
      <c r="J546" s="83"/>
    </row>
    <row r="547" spans="1:10" ht="16" x14ac:dyDescent="0.2">
      <c r="A547" s="83"/>
      <c r="B547" s="83"/>
      <c r="C547" s="83"/>
      <c r="D547" s="83"/>
      <c r="E547" s="83"/>
      <c r="F547" s="83"/>
      <c r="G547" s="83"/>
      <c r="H547" s="83"/>
      <c r="I547" s="83"/>
      <c r="J547" s="83"/>
    </row>
    <row r="548" spans="1:10" ht="16" x14ac:dyDescent="0.2">
      <c r="A548" s="83"/>
      <c r="B548" s="83"/>
      <c r="C548" s="83"/>
      <c r="D548" s="83"/>
      <c r="E548" s="83"/>
      <c r="F548" s="83"/>
      <c r="G548" s="83"/>
      <c r="H548" s="83"/>
      <c r="I548" s="83"/>
      <c r="J548" s="83"/>
    </row>
    <row r="549" spans="1:10" ht="16" x14ac:dyDescent="0.2">
      <c r="A549" s="83"/>
      <c r="B549" s="83"/>
      <c r="C549" s="83"/>
      <c r="D549" s="83"/>
      <c r="E549" s="83"/>
      <c r="F549" s="83"/>
      <c r="G549" s="83"/>
      <c r="H549" s="83"/>
      <c r="I549" s="83"/>
      <c r="J549" s="83"/>
    </row>
    <row r="550" spans="1:10" ht="16" x14ac:dyDescent="0.2">
      <c r="A550" s="83"/>
      <c r="B550" s="83"/>
      <c r="C550" s="83"/>
      <c r="D550" s="83"/>
      <c r="E550" s="83"/>
      <c r="F550" s="83"/>
      <c r="G550" s="83"/>
      <c r="H550" s="83"/>
      <c r="I550" s="83"/>
      <c r="J550" s="83"/>
    </row>
    <row r="551" spans="1:10" ht="16" x14ac:dyDescent="0.2">
      <c r="A551" s="83"/>
      <c r="B551" s="83"/>
      <c r="C551" s="83"/>
      <c r="D551" s="83"/>
      <c r="E551" s="83"/>
      <c r="F551" s="83"/>
      <c r="G551" s="83"/>
      <c r="H551" s="83"/>
      <c r="I551" s="83"/>
      <c r="J551" s="83"/>
    </row>
    <row r="552" spans="1:10" ht="16" x14ac:dyDescent="0.2">
      <c r="A552" s="83"/>
      <c r="B552" s="83"/>
      <c r="C552" s="83"/>
      <c r="D552" s="83"/>
      <c r="E552" s="83"/>
      <c r="F552" s="83"/>
      <c r="G552" s="83"/>
      <c r="H552" s="83"/>
      <c r="I552" s="83"/>
      <c r="J552" s="83"/>
    </row>
    <row r="553" spans="1:10" ht="16" x14ac:dyDescent="0.2">
      <c r="A553" s="83"/>
      <c r="B553" s="83"/>
      <c r="C553" s="83"/>
      <c r="D553" s="83"/>
      <c r="E553" s="83"/>
      <c r="F553" s="83"/>
      <c r="G553" s="83"/>
      <c r="H553" s="83"/>
      <c r="I553" s="83"/>
      <c r="J553" s="83"/>
    </row>
    <row r="554" spans="1:10" ht="16" x14ac:dyDescent="0.2">
      <c r="A554" s="83"/>
      <c r="B554" s="83"/>
      <c r="C554" s="83"/>
      <c r="D554" s="83"/>
      <c r="E554" s="83"/>
      <c r="F554" s="83"/>
      <c r="G554" s="83"/>
      <c r="H554" s="83"/>
      <c r="I554" s="83"/>
      <c r="J554" s="83"/>
    </row>
    <row r="555" spans="1:10" ht="16" x14ac:dyDescent="0.2">
      <c r="A555" s="83"/>
      <c r="B555" s="83"/>
      <c r="C555" s="83"/>
      <c r="D555" s="83"/>
      <c r="E555" s="83"/>
      <c r="F555" s="83"/>
      <c r="G555" s="83"/>
      <c r="H555" s="83"/>
      <c r="I555" s="83"/>
      <c r="J555" s="83"/>
    </row>
    <row r="556" spans="1:10" ht="16" x14ac:dyDescent="0.2">
      <c r="A556" s="83"/>
      <c r="B556" s="83"/>
      <c r="C556" s="83"/>
      <c r="D556" s="83"/>
      <c r="E556" s="83"/>
      <c r="F556" s="83"/>
      <c r="G556" s="83"/>
      <c r="H556" s="83"/>
      <c r="I556" s="83"/>
      <c r="J556" s="83"/>
    </row>
    <row r="557" spans="1:10" ht="16" x14ac:dyDescent="0.2">
      <c r="A557" s="83"/>
      <c r="B557" s="83"/>
      <c r="C557" s="83"/>
      <c r="D557" s="83"/>
      <c r="E557" s="83"/>
      <c r="F557" s="83"/>
      <c r="G557" s="83"/>
      <c r="H557" s="83"/>
      <c r="I557" s="83"/>
      <c r="J557" s="83"/>
    </row>
    <row r="558" spans="1:10" ht="16" x14ac:dyDescent="0.2">
      <c r="A558" s="83"/>
      <c r="B558" s="83"/>
      <c r="C558" s="83"/>
      <c r="D558" s="83"/>
      <c r="E558" s="83"/>
      <c r="F558" s="83"/>
      <c r="G558" s="83"/>
      <c r="H558" s="83"/>
      <c r="I558" s="83"/>
      <c r="J558" s="83"/>
    </row>
    <row r="559" spans="1:10" ht="16" x14ac:dyDescent="0.2">
      <c r="A559" s="83"/>
      <c r="B559" s="83"/>
      <c r="C559" s="83"/>
      <c r="D559" s="83"/>
      <c r="E559" s="83"/>
      <c r="F559" s="83"/>
      <c r="G559" s="83"/>
      <c r="H559" s="83"/>
      <c r="I559" s="83"/>
      <c r="J559" s="83"/>
    </row>
    <row r="560" spans="1:10" ht="16" x14ac:dyDescent="0.2">
      <c r="A560" s="83"/>
      <c r="B560" s="83"/>
      <c r="C560" s="83"/>
      <c r="D560" s="83"/>
      <c r="E560" s="83"/>
      <c r="F560" s="83"/>
      <c r="G560" s="83"/>
      <c r="H560" s="83"/>
      <c r="I560" s="83"/>
      <c r="J560" s="83"/>
    </row>
    <row r="561" spans="1:10" ht="16" x14ac:dyDescent="0.2">
      <c r="A561" s="83"/>
      <c r="B561" s="83"/>
      <c r="C561" s="83"/>
      <c r="D561" s="83"/>
      <c r="E561" s="83"/>
      <c r="F561" s="83"/>
      <c r="G561" s="83"/>
      <c r="H561" s="83"/>
      <c r="I561" s="83"/>
      <c r="J561" s="83"/>
    </row>
    <row r="562" spans="1:10" ht="16" x14ac:dyDescent="0.2">
      <c r="A562" s="83"/>
      <c r="B562" s="83"/>
      <c r="C562" s="83"/>
      <c r="D562" s="83"/>
      <c r="E562" s="83"/>
      <c r="F562" s="83"/>
      <c r="G562" s="83"/>
      <c r="H562" s="83"/>
      <c r="I562" s="83"/>
      <c r="J562" s="83"/>
    </row>
    <row r="563" spans="1:10" ht="16" x14ac:dyDescent="0.2">
      <c r="A563" s="83"/>
      <c r="B563" s="83"/>
      <c r="C563" s="83"/>
      <c r="D563" s="83"/>
      <c r="E563" s="83"/>
      <c r="F563" s="83"/>
      <c r="G563" s="83"/>
      <c r="H563" s="83"/>
      <c r="I563" s="83"/>
      <c r="J563" s="83"/>
    </row>
    <row r="564" spans="1:10" ht="16" x14ac:dyDescent="0.2">
      <c r="A564" s="83"/>
      <c r="B564" s="83"/>
      <c r="C564" s="83"/>
      <c r="D564" s="83"/>
      <c r="E564" s="83"/>
      <c r="F564" s="83"/>
      <c r="G564" s="83"/>
      <c r="H564" s="83"/>
      <c r="I564" s="83"/>
      <c r="J564" s="83"/>
    </row>
    <row r="565" spans="1:10" ht="16" x14ac:dyDescent="0.2">
      <c r="A565" s="83"/>
      <c r="B565" s="83"/>
      <c r="C565" s="83"/>
      <c r="D565" s="83"/>
      <c r="E565" s="83"/>
      <c r="F565" s="83"/>
      <c r="G565" s="83"/>
      <c r="H565" s="83"/>
      <c r="I565" s="83"/>
      <c r="J565" s="83"/>
    </row>
    <row r="566" spans="1:10" ht="16" x14ac:dyDescent="0.2">
      <c r="A566" s="83"/>
      <c r="B566" s="83"/>
      <c r="C566" s="83"/>
      <c r="D566" s="83"/>
      <c r="E566" s="83"/>
      <c r="F566" s="83"/>
      <c r="G566" s="83"/>
      <c r="H566" s="83"/>
      <c r="I566" s="83"/>
      <c r="J566" s="83"/>
    </row>
    <row r="567" spans="1:10" ht="16" x14ac:dyDescent="0.2">
      <c r="A567" s="83"/>
      <c r="B567" s="83"/>
      <c r="C567" s="83"/>
      <c r="D567" s="83"/>
      <c r="E567" s="83"/>
      <c r="F567" s="83"/>
      <c r="G567" s="83"/>
      <c r="H567" s="83"/>
      <c r="I567" s="83"/>
      <c r="J567" s="83"/>
    </row>
    <row r="568" spans="1:10" ht="16" x14ac:dyDescent="0.2">
      <c r="A568" s="83"/>
      <c r="B568" s="83"/>
      <c r="C568" s="83"/>
      <c r="D568" s="83"/>
      <c r="E568" s="83"/>
      <c r="F568" s="83"/>
      <c r="G568" s="83"/>
      <c r="H568" s="83"/>
      <c r="I568" s="83"/>
      <c r="J568" s="83"/>
    </row>
    <row r="569" spans="1:10" ht="16" x14ac:dyDescent="0.2">
      <c r="A569" s="83"/>
      <c r="B569" s="83"/>
      <c r="C569" s="83"/>
      <c r="D569" s="83"/>
      <c r="E569" s="83"/>
      <c r="F569" s="83"/>
      <c r="G569" s="83"/>
      <c r="H569" s="83"/>
      <c r="I569" s="83"/>
      <c r="J569" s="83"/>
    </row>
    <row r="570" spans="1:10" ht="16" x14ac:dyDescent="0.2">
      <c r="A570" s="83"/>
      <c r="B570" s="83"/>
      <c r="C570" s="83"/>
      <c r="D570" s="83"/>
      <c r="E570" s="83"/>
      <c r="F570" s="83"/>
      <c r="G570" s="83"/>
      <c r="H570" s="83"/>
      <c r="I570" s="83"/>
      <c r="J570" s="83"/>
    </row>
    <row r="571" spans="1:10" ht="16" x14ac:dyDescent="0.2">
      <c r="A571" s="83"/>
      <c r="B571" s="83"/>
      <c r="C571" s="83"/>
      <c r="D571" s="83"/>
      <c r="E571" s="83"/>
      <c r="F571" s="83"/>
      <c r="G571" s="83"/>
      <c r="H571" s="83"/>
      <c r="I571" s="83"/>
      <c r="J571" s="83"/>
    </row>
    <row r="572" spans="1:10" ht="16" x14ac:dyDescent="0.2">
      <c r="A572" s="83"/>
      <c r="B572" s="83"/>
      <c r="C572" s="83"/>
      <c r="D572" s="83"/>
      <c r="E572" s="83"/>
      <c r="F572" s="83"/>
      <c r="G572" s="83"/>
      <c r="H572" s="83"/>
      <c r="I572" s="83"/>
      <c r="J572" s="83"/>
    </row>
    <row r="573" spans="1:10" ht="16" x14ac:dyDescent="0.2">
      <c r="A573" s="83"/>
      <c r="B573" s="83"/>
      <c r="C573" s="83"/>
      <c r="D573" s="83"/>
      <c r="E573" s="83"/>
      <c r="F573" s="83"/>
      <c r="G573" s="83"/>
      <c r="H573" s="83"/>
      <c r="I573" s="83"/>
      <c r="J573" s="83"/>
    </row>
    <row r="574" spans="1:10" ht="16" x14ac:dyDescent="0.2">
      <c r="A574" s="83"/>
      <c r="B574" s="83"/>
      <c r="C574" s="83"/>
      <c r="D574" s="83"/>
      <c r="E574" s="83"/>
      <c r="F574" s="83"/>
      <c r="G574" s="83"/>
      <c r="H574" s="83"/>
      <c r="I574" s="83"/>
      <c r="J574" s="83"/>
    </row>
    <row r="575" spans="1:10" ht="16" x14ac:dyDescent="0.2">
      <c r="A575" s="83"/>
      <c r="B575" s="83"/>
      <c r="C575" s="83"/>
      <c r="D575" s="83"/>
      <c r="E575" s="83"/>
      <c r="F575" s="83"/>
      <c r="G575" s="83"/>
      <c r="H575" s="83"/>
      <c r="I575" s="83"/>
      <c r="J575" s="83"/>
    </row>
    <row r="576" spans="1:10" ht="16" x14ac:dyDescent="0.2">
      <c r="A576" s="83"/>
      <c r="B576" s="83"/>
      <c r="C576" s="83"/>
      <c r="D576" s="83"/>
      <c r="E576" s="83"/>
      <c r="F576" s="83"/>
      <c r="G576" s="83"/>
      <c r="H576" s="83"/>
      <c r="I576" s="83"/>
      <c r="J576" s="83"/>
    </row>
    <row r="577" spans="1:10" ht="16" x14ac:dyDescent="0.2">
      <c r="A577" s="83"/>
      <c r="B577" s="83"/>
      <c r="C577" s="83"/>
      <c r="D577" s="83"/>
      <c r="E577" s="83"/>
      <c r="F577" s="83"/>
      <c r="G577" s="83"/>
      <c r="H577" s="83"/>
      <c r="I577" s="83"/>
      <c r="J577" s="83"/>
    </row>
    <row r="578" spans="1:10" ht="16" x14ac:dyDescent="0.2">
      <c r="A578" s="83"/>
      <c r="B578" s="83"/>
      <c r="C578" s="83"/>
      <c r="D578" s="83"/>
      <c r="E578" s="83"/>
      <c r="F578" s="83"/>
      <c r="G578" s="83"/>
      <c r="H578" s="83"/>
      <c r="I578" s="83"/>
      <c r="J578" s="83"/>
    </row>
    <row r="579" spans="1:10" ht="16" x14ac:dyDescent="0.2">
      <c r="A579" s="83"/>
      <c r="B579" s="83"/>
      <c r="C579" s="83"/>
      <c r="D579" s="83"/>
      <c r="E579" s="83"/>
      <c r="F579" s="83"/>
      <c r="G579" s="83"/>
      <c r="H579" s="83"/>
      <c r="I579" s="83"/>
      <c r="J579" s="83"/>
    </row>
    <row r="580" spans="1:10" ht="16" x14ac:dyDescent="0.2">
      <c r="A580" s="83"/>
      <c r="B580" s="83"/>
      <c r="C580" s="83"/>
      <c r="D580" s="83"/>
      <c r="E580" s="83"/>
      <c r="F580" s="83"/>
      <c r="G580" s="83"/>
      <c r="H580" s="83"/>
      <c r="I580" s="83"/>
      <c r="J580" s="83"/>
    </row>
    <row r="581" spans="1:10" ht="16" x14ac:dyDescent="0.2">
      <c r="A581" s="83"/>
      <c r="B581" s="83"/>
      <c r="C581" s="83"/>
      <c r="D581" s="83"/>
      <c r="E581" s="83"/>
      <c r="F581" s="83"/>
      <c r="G581" s="83"/>
      <c r="H581" s="83"/>
      <c r="I581" s="83"/>
      <c r="J581" s="83"/>
    </row>
    <row r="582" spans="1:10" ht="16" x14ac:dyDescent="0.2">
      <c r="A582" s="83"/>
      <c r="B582" s="83"/>
      <c r="C582" s="83"/>
      <c r="D582" s="83"/>
      <c r="E582" s="83"/>
      <c r="F582" s="83"/>
      <c r="G582" s="83"/>
      <c r="H582" s="83"/>
      <c r="I582" s="83"/>
      <c r="J582" s="83"/>
    </row>
    <row r="583" spans="1:10" ht="16" x14ac:dyDescent="0.2">
      <c r="A583" s="83"/>
      <c r="B583" s="83"/>
      <c r="C583" s="83"/>
      <c r="D583" s="83"/>
      <c r="E583" s="83"/>
      <c r="F583" s="83"/>
      <c r="G583" s="83"/>
      <c r="H583" s="83"/>
      <c r="I583" s="83"/>
      <c r="J583" s="83"/>
    </row>
    <row r="584" spans="1:10" ht="16" x14ac:dyDescent="0.2">
      <c r="A584" s="83"/>
      <c r="B584" s="83"/>
      <c r="C584" s="83"/>
      <c r="D584" s="83"/>
      <c r="E584" s="83"/>
      <c r="F584" s="83"/>
      <c r="G584" s="83"/>
      <c r="H584" s="83"/>
      <c r="I584" s="83"/>
      <c r="J584" s="83"/>
    </row>
    <row r="585" spans="1:10" ht="16" x14ac:dyDescent="0.2">
      <c r="A585" s="83"/>
      <c r="B585" s="83"/>
      <c r="C585" s="83"/>
      <c r="D585" s="83"/>
      <c r="E585" s="83"/>
      <c r="F585" s="83"/>
      <c r="G585" s="83"/>
      <c r="H585" s="83"/>
      <c r="I585" s="83"/>
      <c r="J585" s="83"/>
    </row>
    <row r="586" spans="1:10" ht="16" x14ac:dyDescent="0.2">
      <c r="A586" s="83"/>
      <c r="B586" s="83"/>
      <c r="C586" s="83"/>
      <c r="D586" s="83"/>
      <c r="E586" s="83"/>
      <c r="F586" s="83"/>
      <c r="G586" s="83"/>
      <c r="H586" s="83"/>
      <c r="I586" s="83"/>
      <c r="J586" s="83"/>
    </row>
    <row r="587" spans="1:10" ht="16" x14ac:dyDescent="0.2">
      <c r="A587" s="83"/>
      <c r="B587" s="83"/>
      <c r="C587" s="83"/>
      <c r="D587" s="83"/>
      <c r="E587" s="83"/>
      <c r="F587" s="83"/>
      <c r="G587" s="83"/>
      <c r="H587" s="83"/>
      <c r="I587" s="83"/>
      <c r="J587" s="83"/>
    </row>
    <row r="588" spans="1:10" ht="16" x14ac:dyDescent="0.2">
      <c r="A588" s="83"/>
      <c r="B588" s="83"/>
      <c r="C588" s="83"/>
      <c r="D588" s="83"/>
      <c r="E588" s="83"/>
      <c r="F588" s="83"/>
      <c r="G588" s="83"/>
      <c r="H588" s="83"/>
      <c r="I588" s="83"/>
      <c r="J588" s="83"/>
    </row>
    <row r="589" spans="1:10" ht="16" x14ac:dyDescent="0.2">
      <c r="A589" s="83"/>
      <c r="B589" s="83"/>
      <c r="C589" s="83"/>
      <c r="D589" s="83"/>
      <c r="E589" s="83"/>
      <c r="F589" s="83"/>
      <c r="G589" s="83"/>
      <c r="H589" s="83"/>
      <c r="I589" s="83"/>
      <c r="J589" s="83"/>
    </row>
    <row r="590" spans="1:10" ht="16" x14ac:dyDescent="0.2">
      <c r="A590" s="83"/>
      <c r="B590" s="83"/>
      <c r="C590" s="83"/>
      <c r="D590" s="83"/>
      <c r="E590" s="83"/>
      <c r="F590" s="83"/>
      <c r="G590" s="83"/>
      <c r="H590" s="83"/>
      <c r="I590" s="83"/>
      <c r="J590" s="83"/>
    </row>
    <row r="591" spans="1:10" ht="16" x14ac:dyDescent="0.2">
      <c r="A591" s="83"/>
      <c r="B591" s="83"/>
      <c r="C591" s="83"/>
      <c r="D591" s="83"/>
      <c r="E591" s="83"/>
      <c r="F591" s="83"/>
      <c r="G591" s="83"/>
      <c r="H591" s="83"/>
      <c r="I591" s="83"/>
      <c r="J591" s="83"/>
    </row>
    <row r="592" spans="1:10" ht="16" x14ac:dyDescent="0.2">
      <c r="A592" s="83"/>
      <c r="B592" s="83"/>
      <c r="C592" s="83"/>
      <c r="D592" s="83"/>
      <c r="E592" s="83"/>
      <c r="F592" s="83"/>
      <c r="G592" s="83"/>
      <c r="H592" s="83"/>
      <c r="I592" s="83"/>
      <c r="J592" s="83"/>
    </row>
    <row r="593" spans="1:10" ht="16" x14ac:dyDescent="0.2">
      <c r="A593" s="83"/>
      <c r="B593" s="83"/>
      <c r="C593" s="83"/>
      <c r="D593" s="83"/>
      <c r="E593" s="83"/>
      <c r="F593" s="83"/>
      <c r="G593" s="83"/>
      <c r="H593" s="83"/>
      <c r="I593" s="83"/>
      <c r="J593" s="83"/>
    </row>
    <row r="594" spans="1:10" ht="16" x14ac:dyDescent="0.2">
      <c r="A594" s="83"/>
      <c r="B594" s="83"/>
      <c r="C594" s="83"/>
      <c r="D594" s="83"/>
      <c r="E594" s="83"/>
      <c r="F594" s="83"/>
      <c r="G594" s="83"/>
      <c r="H594" s="83"/>
      <c r="I594" s="83"/>
      <c r="J594" s="83"/>
    </row>
    <row r="595" spans="1:10" ht="16" x14ac:dyDescent="0.2">
      <c r="A595" s="83"/>
      <c r="B595" s="83"/>
      <c r="C595" s="83"/>
      <c r="D595" s="83"/>
      <c r="E595" s="83"/>
      <c r="F595" s="83"/>
      <c r="G595" s="83"/>
      <c r="H595" s="83"/>
      <c r="I595" s="83"/>
      <c r="J595" s="83"/>
    </row>
    <row r="596" spans="1:10" ht="16" x14ac:dyDescent="0.2">
      <c r="A596" s="83"/>
      <c r="B596" s="83"/>
      <c r="C596" s="83"/>
      <c r="D596" s="83"/>
      <c r="E596" s="83"/>
      <c r="F596" s="83"/>
      <c r="G596" s="83"/>
      <c r="H596" s="83"/>
      <c r="I596" s="83"/>
      <c r="J596" s="83"/>
    </row>
    <row r="597" spans="1:10" ht="16" x14ac:dyDescent="0.2">
      <c r="A597" s="83"/>
      <c r="B597" s="83"/>
      <c r="C597" s="83"/>
      <c r="D597" s="83"/>
      <c r="E597" s="83"/>
      <c r="F597" s="83"/>
      <c r="G597" s="83"/>
      <c r="H597" s="83"/>
      <c r="I597" s="83"/>
      <c r="J597" s="83"/>
    </row>
    <row r="598" spans="1:10" ht="16" x14ac:dyDescent="0.2">
      <c r="A598" s="83"/>
      <c r="B598" s="83"/>
      <c r="C598" s="83"/>
      <c r="D598" s="83"/>
      <c r="E598" s="83"/>
      <c r="F598" s="83"/>
      <c r="G598" s="83"/>
      <c r="H598" s="83"/>
      <c r="I598" s="83"/>
      <c r="J598" s="83"/>
    </row>
    <row r="599" spans="1:10" ht="16" x14ac:dyDescent="0.2">
      <c r="A599" s="83"/>
      <c r="B599" s="83"/>
      <c r="C599" s="83"/>
      <c r="D599" s="83"/>
      <c r="E599" s="83"/>
      <c r="F599" s="83"/>
      <c r="G599" s="83"/>
      <c r="H599" s="83"/>
      <c r="I599" s="83"/>
      <c r="J599" s="83"/>
    </row>
    <row r="600" spans="1:10" ht="16" x14ac:dyDescent="0.2">
      <c r="A600" s="83"/>
      <c r="B600" s="83"/>
      <c r="C600" s="83"/>
      <c r="D600" s="83"/>
      <c r="E600" s="83"/>
      <c r="F600" s="83"/>
      <c r="G600" s="83"/>
      <c r="H600" s="83"/>
      <c r="I600" s="83"/>
      <c r="J600" s="83"/>
    </row>
    <row r="601" spans="1:10" ht="16" x14ac:dyDescent="0.2">
      <c r="A601" s="83"/>
      <c r="B601" s="83"/>
      <c r="C601" s="83"/>
      <c r="D601" s="83"/>
      <c r="E601" s="83"/>
      <c r="F601" s="83"/>
      <c r="G601" s="83"/>
      <c r="H601" s="83"/>
      <c r="I601" s="83"/>
      <c r="J601" s="83"/>
    </row>
    <row r="602" spans="1:10" ht="16" x14ac:dyDescent="0.2">
      <c r="A602" s="83"/>
      <c r="B602" s="83"/>
      <c r="C602" s="83"/>
      <c r="D602" s="83"/>
      <c r="E602" s="83"/>
      <c r="F602" s="83"/>
      <c r="G602" s="83"/>
      <c r="H602" s="83"/>
      <c r="I602" s="83"/>
      <c r="J602" s="83"/>
    </row>
    <row r="603" spans="1:10" ht="16" x14ac:dyDescent="0.2">
      <c r="A603" s="83"/>
      <c r="B603" s="83"/>
      <c r="C603" s="83"/>
      <c r="D603" s="83"/>
      <c r="E603" s="83"/>
      <c r="F603" s="83"/>
      <c r="G603" s="83"/>
      <c r="H603" s="83"/>
      <c r="I603" s="83"/>
      <c r="J603" s="83"/>
    </row>
    <row r="604" spans="1:10" ht="16" x14ac:dyDescent="0.2">
      <c r="A604" s="83"/>
      <c r="B604" s="83"/>
      <c r="C604" s="83"/>
      <c r="D604" s="83"/>
      <c r="E604" s="83"/>
      <c r="F604" s="83"/>
      <c r="G604" s="83"/>
      <c r="H604" s="83"/>
      <c r="I604" s="83"/>
      <c r="J604" s="83"/>
    </row>
    <row r="605" spans="1:10" ht="16" x14ac:dyDescent="0.2">
      <c r="A605" s="83"/>
      <c r="B605" s="83"/>
      <c r="C605" s="83"/>
      <c r="D605" s="83"/>
      <c r="E605" s="83"/>
      <c r="F605" s="83"/>
      <c r="G605" s="83"/>
      <c r="H605" s="83"/>
      <c r="I605" s="83"/>
      <c r="J605" s="83"/>
    </row>
    <row r="606" spans="1:10" ht="16" x14ac:dyDescent="0.2">
      <c r="A606" s="83"/>
      <c r="B606" s="83"/>
      <c r="C606" s="83"/>
      <c r="D606" s="83"/>
      <c r="E606" s="83"/>
      <c r="F606" s="83"/>
      <c r="G606" s="83"/>
      <c r="H606" s="83"/>
      <c r="I606" s="83"/>
      <c r="J606" s="83"/>
    </row>
    <row r="607" spans="1:10" ht="16" x14ac:dyDescent="0.2">
      <c r="A607" s="83"/>
      <c r="B607" s="83"/>
      <c r="C607" s="83"/>
      <c r="D607" s="83"/>
      <c r="E607" s="83"/>
      <c r="F607" s="83"/>
      <c r="G607" s="83"/>
      <c r="H607" s="83"/>
      <c r="I607" s="83"/>
      <c r="J607" s="83"/>
    </row>
    <row r="608" spans="1:10" ht="16" x14ac:dyDescent="0.2">
      <c r="A608" s="83"/>
      <c r="B608" s="83"/>
      <c r="C608" s="83"/>
      <c r="D608" s="83"/>
      <c r="E608" s="83"/>
      <c r="F608" s="83"/>
      <c r="G608" s="83"/>
      <c r="H608" s="83"/>
      <c r="I608" s="83"/>
      <c r="J608" s="83"/>
    </row>
    <row r="609" spans="1:10" ht="16" x14ac:dyDescent="0.2">
      <c r="A609" s="83"/>
      <c r="B609" s="83"/>
      <c r="C609" s="83"/>
      <c r="D609" s="83"/>
      <c r="E609" s="83"/>
      <c r="F609" s="83"/>
      <c r="G609" s="83"/>
      <c r="H609" s="83"/>
      <c r="I609" s="83"/>
      <c r="J609" s="83"/>
    </row>
    <row r="610" spans="1:10" ht="16" x14ac:dyDescent="0.2">
      <c r="A610" s="83"/>
      <c r="B610" s="83"/>
      <c r="C610" s="83"/>
      <c r="D610" s="83"/>
      <c r="E610" s="83"/>
      <c r="F610" s="83"/>
      <c r="G610" s="83"/>
      <c r="H610" s="83"/>
      <c r="I610" s="83"/>
      <c r="J610" s="83"/>
    </row>
    <row r="611" spans="1:10" ht="16" x14ac:dyDescent="0.2">
      <c r="A611" s="83"/>
      <c r="B611" s="83"/>
      <c r="C611" s="83"/>
      <c r="D611" s="83"/>
      <c r="E611" s="83"/>
      <c r="F611" s="83"/>
      <c r="G611" s="83"/>
      <c r="H611" s="83"/>
      <c r="I611" s="83"/>
      <c r="J611" s="83"/>
    </row>
    <row r="612" spans="1:10" ht="16" x14ac:dyDescent="0.2">
      <c r="A612" s="83"/>
      <c r="B612" s="83"/>
      <c r="C612" s="83"/>
      <c r="D612" s="83"/>
      <c r="E612" s="83"/>
      <c r="F612" s="83"/>
      <c r="G612" s="83"/>
      <c r="H612" s="83"/>
      <c r="I612" s="83"/>
      <c r="J612" s="83"/>
    </row>
    <row r="613" spans="1:10" ht="16" x14ac:dyDescent="0.2">
      <c r="A613" s="83"/>
      <c r="B613" s="83"/>
      <c r="C613" s="83"/>
      <c r="D613" s="83"/>
      <c r="E613" s="83"/>
      <c r="F613" s="83"/>
      <c r="G613" s="83"/>
      <c r="H613" s="83"/>
      <c r="I613" s="83"/>
      <c r="J613" s="83"/>
    </row>
    <row r="614" spans="1:10" ht="16" x14ac:dyDescent="0.2">
      <c r="A614" s="83"/>
      <c r="B614" s="83"/>
      <c r="C614" s="83"/>
      <c r="D614" s="83"/>
      <c r="E614" s="83"/>
      <c r="F614" s="83"/>
      <c r="G614" s="83"/>
      <c r="H614" s="83"/>
      <c r="I614" s="83"/>
      <c r="J614" s="83"/>
    </row>
    <row r="615" spans="1:10" ht="16" x14ac:dyDescent="0.2">
      <c r="A615" s="83"/>
      <c r="B615" s="83"/>
      <c r="C615" s="83"/>
      <c r="D615" s="83"/>
      <c r="E615" s="83"/>
      <c r="F615" s="83"/>
      <c r="G615" s="83"/>
      <c r="H615" s="83"/>
      <c r="I615" s="83"/>
      <c r="J615" s="83"/>
    </row>
    <row r="616" spans="1:10" ht="16" x14ac:dyDescent="0.2">
      <c r="A616" s="83"/>
      <c r="B616" s="83"/>
      <c r="C616" s="83"/>
      <c r="D616" s="83"/>
      <c r="E616" s="83"/>
      <c r="F616" s="83"/>
      <c r="G616" s="83"/>
      <c r="H616" s="83"/>
      <c r="I616" s="83"/>
      <c r="J616" s="83"/>
    </row>
    <row r="617" spans="1:10" ht="16" x14ac:dyDescent="0.2">
      <c r="A617" s="83"/>
      <c r="B617" s="83"/>
      <c r="C617" s="83"/>
      <c r="D617" s="83"/>
      <c r="E617" s="83"/>
      <c r="F617" s="83"/>
      <c r="G617" s="83"/>
      <c r="H617" s="83"/>
      <c r="I617" s="83"/>
      <c r="J617" s="83"/>
    </row>
    <row r="618" spans="1:10" ht="16" x14ac:dyDescent="0.2">
      <c r="A618" s="83"/>
      <c r="B618" s="83"/>
      <c r="C618" s="83"/>
      <c r="D618" s="83"/>
      <c r="E618" s="83"/>
      <c r="F618" s="83"/>
      <c r="G618" s="83"/>
      <c r="H618" s="83"/>
      <c r="I618" s="83"/>
      <c r="J618" s="83"/>
    </row>
    <row r="619" spans="1:10" ht="16" x14ac:dyDescent="0.2">
      <c r="A619" s="83"/>
      <c r="B619" s="83"/>
      <c r="C619" s="83"/>
      <c r="D619" s="83"/>
      <c r="E619" s="83"/>
      <c r="F619" s="83"/>
      <c r="G619" s="83"/>
      <c r="H619" s="83"/>
      <c r="I619" s="83"/>
      <c r="J619" s="83"/>
    </row>
    <row r="620" spans="1:10" ht="16" x14ac:dyDescent="0.2">
      <c r="A620" s="83"/>
      <c r="B620" s="83"/>
      <c r="C620" s="83"/>
      <c r="D620" s="83"/>
      <c r="E620" s="83"/>
      <c r="F620" s="83"/>
      <c r="G620" s="83"/>
      <c r="H620" s="83"/>
      <c r="I620" s="83"/>
      <c r="J620" s="83"/>
    </row>
    <row r="621" spans="1:10" ht="16" x14ac:dyDescent="0.2">
      <c r="A621" s="83"/>
      <c r="B621" s="83"/>
      <c r="C621" s="83"/>
      <c r="D621" s="83"/>
      <c r="E621" s="83"/>
      <c r="F621" s="83"/>
      <c r="G621" s="83"/>
      <c r="H621" s="83"/>
      <c r="I621" s="83"/>
      <c r="J621" s="83"/>
    </row>
    <row r="622" spans="1:10" ht="16" x14ac:dyDescent="0.2">
      <c r="A622" s="83"/>
      <c r="B622" s="83"/>
      <c r="C622" s="83"/>
      <c r="D622" s="83"/>
      <c r="E622" s="83"/>
      <c r="F622" s="83"/>
      <c r="G622" s="83"/>
      <c r="H622" s="83"/>
      <c r="I622" s="83"/>
      <c r="J622" s="83"/>
    </row>
    <row r="623" spans="1:10" ht="16" x14ac:dyDescent="0.2">
      <c r="A623" s="83"/>
      <c r="B623" s="83"/>
      <c r="C623" s="83"/>
      <c r="D623" s="83"/>
      <c r="E623" s="83"/>
      <c r="F623" s="83"/>
      <c r="G623" s="83"/>
      <c r="H623" s="83"/>
      <c r="I623" s="83"/>
      <c r="J623" s="83"/>
    </row>
    <row r="624" spans="1:10" ht="16" x14ac:dyDescent="0.2">
      <c r="A624" s="83"/>
      <c r="B624" s="83"/>
      <c r="C624" s="83"/>
      <c r="D624" s="83"/>
      <c r="E624" s="83"/>
      <c r="F624" s="83"/>
      <c r="G624" s="83"/>
      <c r="H624" s="83"/>
      <c r="I624" s="83"/>
      <c r="J624" s="83"/>
    </row>
    <row r="625" spans="1:10" ht="16" x14ac:dyDescent="0.2">
      <c r="A625" s="83"/>
      <c r="B625" s="83"/>
      <c r="C625" s="83"/>
      <c r="D625" s="83"/>
      <c r="E625" s="83"/>
      <c r="F625" s="83"/>
      <c r="G625" s="83"/>
      <c r="H625" s="83"/>
      <c r="I625" s="83"/>
      <c r="J625" s="83"/>
    </row>
    <row r="626" spans="1:10" ht="16" x14ac:dyDescent="0.2">
      <c r="A626" s="83"/>
      <c r="B626" s="83"/>
      <c r="C626" s="83"/>
      <c r="D626" s="83"/>
      <c r="E626" s="83"/>
      <c r="F626" s="83"/>
      <c r="G626" s="83"/>
      <c r="H626" s="83"/>
      <c r="I626" s="83"/>
      <c r="J626" s="83"/>
    </row>
    <row r="627" spans="1:10" ht="16" x14ac:dyDescent="0.2">
      <c r="A627" s="83"/>
      <c r="B627" s="83"/>
      <c r="C627" s="83"/>
      <c r="D627" s="83"/>
      <c r="E627" s="83"/>
      <c r="F627" s="83"/>
      <c r="G627" s="83"/>
      <c r="H627" s="83"/>
      <c r="I627" s="83"/>
      <c r="J627" s="83"/>
    </row>
    <row r="628" spans="1:10" ht="16" x14ac:dyDescent="0.2">
      <c r="A628" s="83"/>
      <c r="B628" s="83"/>
      <c r="C628" s="83"/>
      <c r="D628" s="83"/>
      <c r="E628" s="83"/>
      <c r="F628" s="83"/>
      <c r="G628" s="83"/>
      <c r="H628" s="83"/>
      <c r="I628" s="83"/>
      <c r="J628" s="83"/>
    </row>
    <row r="629" spans="1:10" ht="16" x14ac:dyDescent="0.2">
      <c r="A629" s="83"/>
      <c r="B629" s="83"/>
      <c r="C629" s="83"/>
      <c r="D629" s="83"/>
      <c r="E629" s="83"/>
      <c r="F629" s="83"/>
      <c r="G629" s="83"/>
      <c r="H629" s="83"/>
      <c r="I629" s="83"/>
      <c r="J629" s="83"/>
    </row>
    <row r="630" spans="1:10" ht="16" x14ac:dyDescent="0.2">
      <c r="A630" s="83"/>
      <c r="B630" s="83"/>
      <c r="C630" s="83"/>
      <c r="D630" s="83"/>
      <c r="E630" s="83"/>
      <c r="F630" s="83"/>
      <c r="G630" s="83"/>
      <c r="H630" s="83"/>
      <c r="I630" s="83"/>
      <c r="J630" s="83"/>
    </row>
    <row r="631" spans="1:10" ht="16" x14ac:dyDescent="0.2">
      <c r="A631" s="83"/>
      <c r="B631" s="83"/>
      <c r="C631" s="83"/>
      <c r="D631" s="83"/>
      <c r="E631" s="83"/>
      <c r="F631" s="83"/>
      <c r="G631" s="83"/>
      <c r="H631" s="83"/>
      <c r="I631" s="83"/>
      <c r="J631" s="83"/>
    </row>
    <row r="632" spans="1:10" ht="16" x14ac:dyDescent="0.2">
      <c r="A632" s="83"/>
      <c r="B632" s="83"/>
      <c r="C632" s="83"/>
      <c r="D632" s="83"/>
      <c r="E632" s="83"/>
      <c r="F632" s="83"/>
      <c r="G632" s="83"/>
      <c r="H632" s="83"/>
      <c r="I632" s="83"/>
      <c r="J632" s="83"/>
    </row>
    <row r="633" spans="1:10" ht="16" x14ac:dyDescent="0.2">
      <c r="A633" s="83"/>
      <c r="B633" s="83"/>
      <c r="C633" s="83"/>
      <c r="D633" s="83"/>
      <c r="E633" s="83"/>
      <c r="F633" s="83"/>
      <c r="G633" s="83"/>
      <c r="H633" s="83"/>
      <c r="I633" s="83"/>
      <c r="J633" s="83"/>
    </row>
    <row r="634" spans="1:10" ht="16" x14ac:dyDescent="0.2">
      <c r="A634" s="83"/>
      <c r="B634" s="83"/>
      <c r="C634" s="83"/>
      <c r="D634" s="83"/>
      <c r="E634" s="83"/>
      <c r="F634" s="83"/>
      <c r="G634" s="83"/>
      <c r="H634" s="83"/>
      <c r="I634" s="83"/>
      <c r="J634" s="83"/>
    </row>
    <row r="635" spans="1:10" ht="16" x14ac:dyDescent="0.2">
      <c r="A635" s="83"/>
      <c r="B635" s="83"/>
      <c r="C635" s="83"/>
      <c r="D635" s="83"/>
      <c r="E635" s="83"/>
      <c r="F635" s="83"/>
      <c r="G635" s="83"/>
      <c r="H635" s="83"/>
      <c r="I635" s="83"/>
      <c r="J635" s="83"/>
    </row>
    <row r="636" spans="1:10" ht="16" x14ac:dyDescent="0.2">
      <c r="A636" s="83"/>
      <c r="B636" s="83"/>
      <c r="C636" s="83"/>
      <c r="D636" s="83"/>
      <c r="E636" s="83"/>
      <c r="F636" s="83"/>
      <c r="G636" s="83"/>
      <c r="H636" s="83"/>
      <c r="I636" s="83"/>
      <c r="J636" s="83"/>
    </row>
    <row r="637" spans="1:10" ht="16" x14ac:dyDescent="0.2">
      <c r="A637" s="83"/>
      <c r="B637" s="83"/>
      <c r="C637" s="83"/>
      <c r="D637" s="83"/>
      <c r="E637" s="83"/>
      <c r="F637" s="83"/>
      <c r="G637" s="83"/>
      <c r="H637" s="83"/>
      <c r="I637" s="83"/>
      <c r="J637" s="83"/>
    </row>
    <row r="638" spans="1:10" ht="16" x14ac:dyDescent="0.2">
      <c r="A638" s="83"/>
      <c r="B638" s="83"/>
      <c r="C638" s="83"/>
      <c r="D638" s="83"/>
      <c r="E638" s="83"/>
      <c r="F638" s="83"/>
      <c r="G638" s="83"/>
      <c r="H638" s="83"/>
      <c r="I638" s="83"/>
      <c r="J638" s="83"/>
    </row>
    <row r="639" spans="1:10" ht="16" x14ac:dyDescent="0.2">
      <c r="A639" s="83"/>
      <c r="B639" s="83"/>
      <c r="C639" s="83"/>
      <c r="D639" s="83"/>
      <c r="E639" s="83"/>
      <c r="F639" s="83"/>
      <c r="G639" s="83"/>
      <c r="H639" s="83"/>
      <c r="I639" s="83"/>
      <c r="J639" s="83"/>
    </row>
    <row r="640" spans="1:10" ht="16" x14ac:dyDescent="0.2">
      <c r="A640" s="83"/>
      <c r="B640" s="83"/>
      <c r="C640" s="83"/>
      <c r="D640" s="83"/>
      <c r="E640" s="83"/>
      <c r="F640" s="83"/>
      <c r="G640" s="83"/>
      <c r="H640" s="83"/>
      <c r="I640" s="83"/>
      <c r="J640" s="83"/>
    </row>
    <row r="641" spans="1:10" ht="16" x14ac:dyDescent="0.2">
      <c r="A641" s="83"/>
      <c r="B641" s="83"/>
      <c r="C641" s="83"/>
      <c r="D641" s="83"/>
      <c r="E641" s="83"/>
      <c r="F641" s="83"/>
      <c r="G641" s="83"/>
      <c r="H641" s="83"/>
      <c r="I641" s="83"/>
      <c r="J641" s="83"/>
    </row>
    <row r="642" spans="1:10" ht="16" x14ac:dyDescent="0.2">
      <c r="A642" s="83"/>
      <c r="B642" s="83"/>
      <c r="C642" s="83"/>
      <c r="D642" s="83"/>
      <c r="E642" s="83"/>
      <c r="F642" s="83"/>
      <c r="G642" s="83"/>
      <c r="H642" s="83"/>
      <c r="I642" s="83"/>
      <c r="J642" s="83"/>
    </row>
    <row r="643" spans="1:10" ht="16" x14ac:dyDescent="0.2">
      <c r="A643" s="83"/>
      <c r="B643" s="83"/>
      <c r="C643" s="83"/>
      <c r="D643" s="83"/>
      <c r="E643" s="83"/>
      <c r="F643" s="83"/>
      <c r="G643" s="83"/>
      <c r="H643" s="83"/>
      <c r="I643" s="83"/>
      <c r="J643" s="83"/>
    </row>
    <row r="644" spans="1:10" ht="16" x14ac:dyDescent="0.2">
      <c r="A644" s="83"/>
      <c r="B644" s="83"/>
      <c r="C644" s="83"/>
      <c r="D644" s="83"/>
      <c r="E644" s="83"/>
      <c r="F644" s="83"/>
      <c r="G644" s="83"/>
      <c r="H644" s="83"/>
      <c r="I644" s="83"/>
      <c r="J644" s="83"/>
    </row>
    <row r="645" spans="1:10" ht="16" x14ac:dyDescent="0.2">
      <c r="A645" s="83"/>
      <c r="B645" s="83"/>
      <c r="C645" s="83"/>
      <c r="D645" s="83"/>
      <c r="E645" s="83"/>
      <c r="F645" s="83"/>
      <c r="G645" s="83"/>
      <c r="H645" s="83"/>
      <c r="I645" s="83"/>
      <c r="J645" s="83"/>
    </row>
    <row r="646" spans="1:10" ht="16" x14ac:dyDescent="0.2">
      <c r="A646" s="83"/>
      <c r="B646" s="83"/>
      <c r="C646" s="83"/>
      <c r="D646" s="83"/>
      <c r="E646" s="83"/>
      <c r="F646" s="83"/>
      <c r="G646" s="83"/>
      <c r="H646" s="83"/>
      <c r="I646" s="83"/>
      <c r="J646" s="83"/>
    </row>
    <row r="647" spans="1:10" ht="16" x14ac:dyDescent="0.2">
      <c r="A647" s="83"/>
      <c r="B647" s="83"/>
      <c r="C647" s="83"/>
      <c r="D647" s="83"/>
      <c r="E647" s="83"/>
      <c r="F647" s="83"/>
      <c r="G647" s="83"/>
      <c r="H647" s="83"/>
      <c r="I647" s="83"/>
      <c r="J647" s="83"/>
    </row>
    <row r="648" spans="1:10" ht="16" x14ac:dyDescent="0.2">
      <c r="A648" s="83"/>
      <c r="B648" s="83"/>
      <c r="C648" s="83"/>
      <c r="D648" s="83"/>
      <c r="E648" s="83"/>
      <c r="F648" s="83"/>
      <c r="G648" s="83"/>
      <c r="H648" s="83"/>
      <c r="I648" s="83"/>
      <c r="J648" s="83"/>
    </row>
    <row r="649" spans="1:10" ht="16" x14ac:dyDescent="0.2">
      <c r="A649" s="83"/>
      <c r="B649" s="83"/>
      <c r="C649" s="83"/>
      <c r="D649" s="83"/>
      <c r="E649" s="83"/>
      <c r="F649" s="83"/>
      <c r="G649" s="83"/>
      <c r="H649" s="83"/>
      <c r="I649" s="83"/>
      <c r="J649" s="83"/>
    </row>
    <row r="650" spans="1:10" ht="16" x14ac:dyDescent="0.2">
      <c r="A650" s="83"/>
      <c r="B650" s="83"/>
      <c r="C650" s="83"/>
      <c r="D650" s="83"/>
      <c r="E650" s="83"/>
      <c r="F650" s="83"/>
      <c r="G650" s="83"/>
      <c r="H650" s="83"/>
      <c r="I650" s="83"/>
      <c r="J650" s="83"/>
    </row>
    <row r="651" spans="1:10" ht="16" x14ac:dyDescent="0.2">
      <c r="A651" s="83"/>
      <c r="B651" s="83"/>
      <c r="C651" s="83"/>
      <c r="D651" s="83"/>
      <c r="E651" s="83"/>
      <c r="F651" s="83"/>
      <c r="G651" s="83"/>
      <c r="H651" s="83"/>
      <c r="I651" s="83"/>
      <c r="J651" s="83"/>
    </row>
    <row r="652" spans="1:10" ht="16" x14ac:dyDescent="0.2">
      <c r="A652" s="83"/>
      <c r="B652" s="83"/>
      <c r="C652" s="83"/>
      <c r="D652" s="83"/>
      <c r="E652" s="83"/>
      <c r="F652" s="83"/>
      <c r="G652" s="83"/>
      <c r="H652" s="83"/>
      <c r="I652" s="83"/>
      <c r="J652" s="83"/>
    </row>
    <row r="653" spans="1:10" ht="16" x14ac:dyDescent="0.2">
      <c r="A653" s="83"/>
      <c r="B653" s="83"/>
      <c r="C653" s="83"/>
      <c r="D653" s="83"/>
      <c r="E653" s="83"/>
      <c r="F653" s="83"/>
      <c r="G653" s="83"/>
      <c r="H653" s="83"/>
      <c r="I653" s="83"/>
      <c r="J653" s="83"/>
    </row>
    <row r="654" spans="1:10" ht="16" x14ac:dyDescent="0.2">
      <c r="A654" s="83"/>
      <c r="B654" s="83"/>
      <c r="C654" s="83"/>
      <c r="D654" s="83"/>
      <c r="E654" s="83"/>
      <c r="F654" s="83"/>
      <c r="G654" s="83"/>
      <c r="H654" s="83"/>
      <c r="I654" s="83"/>
      <c r="J654" s="83"/>
    </row>
    <row r="655" spans="1:10" ht="16" x14ac:dyDescent="0.2">
      <c r="A655" s="83"/>
      <c r="B655" s="83"/>
      <c r="C655" s="83"/>
      <c r="D655" s="83"/>
      <c r="E655" s="83"/>
      <c r="F655" s="83"/>
      <c r="G655" s="83"/>
      <c r="H655" s="83"/>
      <c r="I655" s="83"/>
      <c r="J655" s="83"/>
    </row>
    <row r="656" spans="1:10" ht="16" x14ac:dyDescent="0.2">
      <c r="A656" s="83"/>
      <c r="B656" s="83"/>
      <c r="C656" s="83"/>
      <c r="D656" s="83"/>
      <c r="E656" s="83"/>
      <c r="F656" s="83"/>
      <c r="G656" s="83"/>
      <c r="H656" s="83"/>
      <c r="I656" s="83"/>
      <c r="J656" s="83"/>
    </row>
    <row r="657" spans="1:10" ht="16" x14ac:dyDescent="0.2">
      <c r="A657" s="83"/>
      <c r="B657" s="83"/>
      <c r="C657" s="83"/>
      <c r="D657" s="83"/>
      <c r="E657" s="83"/>
      <c r="F657" s="83"/>
      <c r="G657" s="83"/>
      <c r="H657" s="83"/>
      <c r="I657" s="83"/>
      <c r="J657" s="83"/>
    </row>
    <row r="658" spans="1:10" ht="16" x14ac:dyDescent="0.2">
      <c r="A658" s="83"/>
      <c r="B658" s="83"/>
      <c r="C658" s="83"/>
      <c r="D658" s="83"/>
      <c r="E658" s="83"/>
      <c r="F658" s="83"/>
      <c r="G658" s="83"/>
      <c r="H658" s="83"/>
      <c r="I658" s="83"/>
      <c r="J658" s="83"/>
    </row>
    <row r="659" spans="1:10" ht="16" x14ac:dyDescent="0.2">
      <c r="A659" s="83"/>
      <c r="B659" s="83"/>
      <c r="C659" s="83"/>
      <c r="D659" s="83"/>
      <c r="E659" s="83"/>
      <c r="F659" s="83"/>
      <c r="G659" s="83"/>
      <c r="H659" s="83"/>
      <c r="I659" s="83"/>
      <c r="J659" s="83"/>
    </row>
    <row r="660" spans="1:10" ht="16" x14ac:dyDescent="0.2">
      <c r="A660" s="83"/>
      <c r="B660" s="83"/>
      <c r="C660" s="83"/>
      <c r="D660" s="83"/>
      <c r="E660" s="83"/>
      <c r="F660" s="83"/>
      <c r="G660" s="83"/>
      <c r="H660" s="83"/>
      <c r="I660" s="83"/>
      <c r="J660" s="83"/>
    </row>
    <row r="661" spans="1:10" ht="16" x14ac:dyDescent="0.2">
      <c r="A661" s="83"/>
      <c r="B661" s="83"/>
      <c r="C661" s="83"/>
      <c r="D661" s="83"/>
      <c r="E661" s="83"/>
      <c r="F661" s="83"/>
      <c r="G661" s="83"/>
      <c r="H661" s="83"/>
      <c r="I661" s="83"/>
      <c r="J661" s="83"/>
    </row>
    <row r="662" spans="1:10" ht="16" x14ac:dyDescent="0.2">
      <c r="A662" s="83"/>
      <c r="B662" s="83"/>
      <c r="C662" s="83"/>
      <c r="D662" s="83"/>
      <c r="E662" s="83"/>
      <c r="F662" s="83"/>
      <c r="G662" s="83"/>
      <c r="H662" s="83"/>
      <c r="I662" s="83"/>
      <c r="J662" s="83"/>
    </row>
    <row r="663" spans="1:10" ht="16" x14ac:dyDescent="0.2">
      <c r="A663" s="83"/>
      <c r="B663" s="83"/>
      <c r="C663" s="83"/>
      <c r="D663" s="83"/>
      <c r="E663" s="83"/>
      <c r="F663" s="83"/>
      <c r="G663" s="83"/>
      <c r="H663" s="83"/>
      <c r="I663" s="83"/>
      <c r="J663" s="83"/>
    </row>
    <row r="664" spans="1:10" ht="16" x14ac:dyDescent="0.2">
      <c r="A664" s="83"/>
      <c r="B664" s="83"/>
      <c r="C664" s="83"/>
      <c r="D664" s="83"/>
      <c r="E664" s="83"/>
      <c r="F664" s="83"/>
      <c r="G664" s="83"/>
      <c r="H664" s="83"/>
      <c r="I664" s="83"/>
      <c r="J664" s="83"/>
    </row>
    <row r="665" spans="1:10" ht="16" x14ac:dyDescent="0.2">
      <c r="A665" s="83"/>
      <c r="B665" s="83"/>
      <c r="C665" s="83"/>
      <c r="D665" s="83"/>
      <c r="E665" s="83"/>
      <c r="F665" s="83"/>
      <c r="G665" s="83"/>
      <c r="H665" s="83"/>
      <c r="I665" s="83"/>
      <c r="J665" s="83"/>
    </row>
    <row r="666" spans="1:10" ht="16" x14ac:dyDescent="0.2">
      <c r="A666" s="83"/>
      <c r="B666" s="83"/>
      <c r="C666" s="83"/>
      <c r="D666" s="83"/>
      <c r="E666" s="83"/>
      <c r="F666" s="83"/>
      <c r="G666" s="83"/>
      <c r="H666" s="83"/>
      <c r="I666" s="83"/>
      <c r="J666" s="83"/>
    </row>
    <row r="667" spans="1:10" ht="16" x14ac:dyDescent="0.2">
      <c r="A667" s="83"/>
      <c r="B667" s="83"/>
      <c r="C667" s="83"/>
      <c r="D667" s="83"/>
      <c r="E667" s="83"/>
      <c r="F667" s="83"/>
      <c r="G667" s="83"/>
      <c r="H667" s="83"/>
      <c r="I667" s="83"/>
      <c r="J667" s="83"/>
    </row>
    <row r="668" spans="1:10" ht="16" x14ac:dyDescent="0.2">
      <c r="A668" s="83"/>
      <c r="B668" s="83"/>
      <c r="C668" s="83"/>
      <c r="D668" s="83"/>
      <c r="E668" s="83"/>
      <c r="F668" s="83"/>
      <c r="G668" s="83"/>
      <c r="H668" s="83"/>
      <c r="I668" s="83"/>
      <c r="J668" s="83"/>
    </row>
    <row r="669" spans="1:10" ht="16" x14ac:dyDescent="0.2">
      <c r="A669" s="83"/>
      <c r="B669" s="83"/>
      <c r="C669" s="83"/>
      <c r="D669" s="83"/>
      <c r="E669" s="83"/>
      <c r="F669" s="83"/>
      <c r="G669" s="83"/>
      <c r="H669" s="83"/>
      <c r="I669" s="83"/>
      <c r="J669" s="83"/>
    </row>
    <row r="670" spans="1:10" ht="16" x14ac:dyDescent="0.2">
      <c r="A670" s="83"/>
      <c r="B670" s="83"/>
      <c r="C670" s="83"/>
      <c r="D670" s="83"/>
      <c r="E670" s="83"/>
      <c r="F670" s="83"/>
      <c r="G670" s="83"/>
      <c r="H670" s="83"/>
      <c r="I670" s="83"/>
      <c r="J670" s="83"/>
    </row>
    <row r="671" spans="1:10" ht="16" x14ac:dyDescent="0.2">
      <c r="A671" s="83"/>
      <c r="B671" s="83"/>
      <c r="C671" s="83"/>
      <c r="D671" s="83"/>
      <c r="E671" s="83"/>
      <c r="F671" s="83"/>
      <c r="G671" s="83"/>
      <c r="H671" s="83"/>
      <c r="I671" s="83"/>
      <c r="J671" s="83"/>
    </row>
    <row r="672" spans="1:10" ht="16" x14ac:dyDescent="0.2">
      <c r="A672" s="83"/>
      <c r="B672" s="83"/>
      <c r="C672" s="83"/>
      <c r="D672" s="83"/>
      <c r="E672" s="83"/>
      <c r="F672" s="83"/>
      <c r="G672" s="83"/>
      <c r="H672" s="83"/>
      <c r="I672" s="83"/>
      <c r="J672" s="83"/>
    </row>
    <row r="673" spans="1:10" ht="16" x14ac:dyDescent="0.2">
      <c r="A673" s="83"/>
      <c r="B673" s="83"/>
      <c r="C673" s="83"/>
      <c r="D673" s="83"/>
      <c r="E673" s="83"/>
      <c r="F673" s="83"/>
      <c r="G673" s="83"/>
      <c r="H673" s="83"/>
      <c r="I673" s="83"/>
      <c r="J673" s="83"/>
    </row>
    <row r="674" spans="1:10" ht="16" x14ac:dyDescent="0.2">
      <c r="A674" s="83"/>
      <c r="B674" s="83"/>
      <c r="C674" s="83"/>
      <c r="D674" s="83"/>
      <c r="E674" s="83"/>
      <c r="F674" s="83"/>
      <c r="G674" s="83"/>
      <c r="H674" s="83"/>
      <c r="I674" s="83"/>
      <c r="J674" s="83"/>
    </row>
    <row r="675" spans="1:10" ht="16" x14ac:dyDescent="0.2">
      <c r="A675" s="83"/>
      <c r="B675" s="83"/>
      <c r="C675" s="83"/>
      <c r="D675" s="83"/>
      <c r="E675" s="83"/>
      <c r="F675" s="83"/>
      <c r="G675" s="83"/>
      <c r="H675" s="83"/>
      <c r="I675" s="83"/>
      <c r="J675" s="83"/>
    </row>
    <row r="676" spans="1:10" ht="16" x14ac:dyDescent="0.2">
      <c r="A676" s="83"/>
      <c r="B676" s="83"/>
      <c r="C676" s="83"/>
      <c r="D676" s="83"/>
      <c r="E676" s="83"/>
      <c r="F676" s="83"/>
      <c r="G676" s="83"/>
      <c r="H676" s="83"/>
      <c r="I676" s="83"/>
      <c r="J676" s="83"/>
    </row>
    <row r="677" spans="1:10" ht="16" x14ac:dyDescent="0.2">
      <c r="A677" s="83"/>
      <c r="B677" s="83"/>
      <c r="C677" s="83"/>
      <c r="D677" s="83"/>
      <c r="E677" s="83"/>
      <c r="F677" s="83"/>
      <c r="G677" s="83"/>
      <c r="H677" s="83"/>
      <c r="I677" s="83"/>
      <c r="J677" s="83"/>
    </row>
    <row r="678" spans="1:10" ht="16" x14ac:dyDescent="0.2">
      <c r="A678" s="83"/>
      <c r="B678" s="83"/>
      <c r="C678" s="83"/>
      <c r="D678" s="83"/>
      <c r="E678" s="83"/>
      <c r="F678" s="83"/>
      <c r="G678" s="83"/>
      <c r="H678" s="83"/>
      <c r="I678" s="83"/>
      <c r="J678" s="83"/>
    </row>
    <row r="679" spans="1:10" ht="16" x14ac:dyDescent="0.2">
      <c r="A679" s="83"/>
      <c r="B679" s="83"/>
      <c r="C679" s="83"/>
      <c r="D679" s="83"/>
      <c r="E679" s="83"/>
      <c r="F679" s="83"/>
      <c r="G679" s="83"/>
      <c r="H679" s="83"/>
      <c r="I679" s="83"/>
      <c r="J679" s="83"/>
    </row>
    <row r="680" spans="1:10" ht="16" x14ac:dyDescent="0.2">
      <c r="A680" s="83"/>
      <c r="B680" s="83"/>
      <c r="C680" s="83"/>
      <c r="D680" s="83"/>
      <c r="E680" s="83"/>
      <c r="F680" s="83"/>
      <c r="G680" s="83"/>
      <c r="H680" s="83"/>
      <c r="I680" s="83"/>
      <c r="J680" s="83"/>
    </row>
    <row r="681" spans="1:10" ht="16" x14ac:dyDescent="0.2">
      <c r="A681" s="83"/>
      <c r="B681" s="83"/>
      <c r="C681" s="83"/>
      <c r="D681" s="83"/>
      <c r="E681" s="83"/>
      <c r="F681" s="83"/>
      <c r="G681" s="83"/>
      <c r="H681" s="83"/>
      <c r="I681" s="83"/>
      <c r="J681" s="83"/>
    </row>
    <row r="682" spans="1:10" ht="16" x14ac:dyDescent="0.2">
      <c r="A682" s="83"/>
      <c r="B682" s="83"/>
      <c r="C682" s="83"/>
      <c r="D682" s="83"/>
      <c r="E682" s="83"/>
      <c r="F682" s="83"/>
      <c r="G682" s="83"/>
      <c r="H682" s="83"/>
      <c r="I682" s="83"/>
      <c r="J682" s="83"/>
    </row>
    <row r="683" spans="1:10" ht="16" x14ac:dyDescent="0.2">
      <c r="A683" s="83"/>
      <c r="B683" s="83"/>
      <c r="C683" s="83"/>
      <c r="D683" s="83"/>
      <c r="E683" s="83"/>
      <c r="F683" s="83"/>
      <c r="G683" s="83"/>
      <c r="H683" s="83"/>
      <c r="I683" s="83"/>
      <c r="J683" s="83"/>
    </row>
    <row r="684" spans="1:10" ht="16" x14ac:dyDescent="0.2">
      <c r="A684" s="83"/>
      <c r="B684" s="83"/>
      <c r="C684" s="83"/>
      <c r="D684" s="83"/>
      <c r="E684" s="83"/>
      <c r="F684" s="83"/>
      <c r="G684" s="83"/>
      <c r="H684" s="83"/>
      <c r="I684" s="83"/>
      <c r="J684" s="83"/>
    </row>
    <row r="685" spans="1:10" ht="16" x14ac:dyDescent="0.2">
      <c r="A685" s="83"/>
      <c r="B685" s="83"/>
      <c r="C685" s="83"/>
      <c r="D685" s="83"/>
      <c r="E685" s="83"/>
      <c r="F685" s="83"/>
      <c r="G685" s="83"/>
      <c r="H685" s="83"/>
      <c r="I685" s="83"/>
      <c r="J685" s="83"/>
    </row>
    <row r="686" spans="1:10" ht="16" x14ac:dyDescent="0.2">
      <c r="A686" s="83"/>
      <c r="B686" s="83"/>
      <c r="C686" s="83"/>
      <c r="D686" s="83"/>
      <c r="E686" s="83"/>
      <c r="F686" s="83"/>
      <c r="G686" s="83"/>
      <c r="H686" s="83"/>
      <c r="I686" s="83"/>
      <c r="J686" s="83"/>
    </row>
    <row r="687" spans="1:10" ht="16" x14ac:dyDescent="0.2">
      <c r="A687" s="83"/>
      <c r="B687" s="83"/>
      <c r="C687" s="83"/>
      <c r="D687" s="83"/>
      <c r="E687" s="83"/>
      <c r="F687" s="83"/>
      <c r="G687" s="83"/>
      <c r="H687" s="83"/>
      <c r="I687" s="83"/>
      <c r="J687" s="83"/>
    </row>
    <row r="688" spans="1:10" ht="16" x14ac:dyDescent="0.2">
      <c r="A688" s="83"/>
      <c r="B688" s="83"/>
      <c r="C688" s="83"/>
      <c r="D688" s="83"/>
      <c r="E688" s="83"/>
      <c r="F688" s="83"/>
      <c r="G688" s="83"/>
      <c r="H688" s="83"/>
      <c r="I688" s="83"/>
      <c r="J688" s="83"/>
    </row>
    <row r="689" spans="1:10" ht="16" x14ac:dyDescent="0.2">
      <c r="A689" s="83"/>
      <c r="B689" s="83"/>
      <c r="C689" s="83"/>
      <c r="D689" s="83"/>
      <c r="E689" s="83"/>
      <c r="F689" s="83"/>
      <c r="G689" s="83"/>
      <c r="H689" s="83"/>
      <c r="I689" s="83"/>
      <c r="J689" s="83"/>
    </row>
    <row r="690" spans="1:10" ht="16" x14ac:dyDescent="0.2">
      <c r="A690" s="83"/>
      <c r="B690" s="83"/>
      <c r="C690" s="83"/>
      <c r="D690" s="83"/>
      <c r="E690" s="83"/>
      <c r="F690" s="83"/>
      <c r="G690" s="83"/>
      <c r="H690" s="83"/>
      <c r="I690" s="83"/>
      <c r="J690" s="83"/>
    </row>
    <row r="691" spans="1:10" ht="16" x14ac:dyDescent="0.2">
      <c r="A691" s="83"/>
      <c r="B691" s="83"/>
      <c r="C691" s="83"/>
      <c r="D691" s="83"/>
      <c r="E691" s="83"/>
      <c r="F691" s="83"/>
      <c r="G691" s="83"/>
      <c r="H691" s="83"/>
      <c r="I691" s="83"/>
      <c r="J691" s="83"/>
    </row>
    <row r="692" spans="1:10" ht="16" x14ac:dyDescent="0.2">
      <c r="A692" s="83"/>
      <c r="B692" s="83"/>
      <c r="C692" s="83"/>
      <c r="D692" s="83"/>
      <c r="E692" s="83"/>
      <c r="F692" s="83"/>
      <c r="G692" s="83"/>
      <c r="H692" s="83"/>
      <c r="I692" s="83"/>
      <c r="J692" s="83"/>
    </row>
    <row r="693" spans="1:10" ht="16" x14ac:dyDescent="0.2">
      <c r="A693" s="83"/>
      <c r="B693" s="83"/>
      <c r="C693" s="83"/>
      <c r="D693" s="83"/>
      <c r="E693" s="83"/>
      <c r="F693" s="83"/>
      <c r="G693" s="83"/>
      <c r="H693" s="83"/>
      <c r="I693" s="83"/>
      <c r="J693" s="83"/>
    </row>
    <row r="694" spans="1:10" ht="16" x14ac:dyDescent="0.2">
      <c r="A694" s="83"/>
      <c r="B694" s="83"/>
      <c r="C694" s="83"/>
      <c r="D694" s="83"/>
      <c r="E694" s="83"/>
      <c r="F694" s="83"/>
      <c r="G694" s="83"/>
      <c r="H694" s="83"/>
      <c r="I694" s="83"/>
      <c r="J694" s="83"/>
    </row>
    <row r="695" spans="1:10" ht="16" x14ac:dyDescent="0.2">
      <c r="A695" s="83"/>
      <c r="B695" s="83"/>
      <c r="C695" s="83"/>
      <c r="D695" s="83"/>
      <c r="E695" s="83"/>
      <c r="F695" s="83"/>
      <c r="G695" s="83"/>
      <c r="H695" s="83"/>
      <c r="I695" s="83"/>
      <c r="J695" s="83"/>
    </row>
    <row r="696" spans="1:10" ht="16" x14ac:dyDescent="0.2">
      <c r="A696" s="83"/>
      <c r="B696" s="83"/>
      <c r="C696" s="83"/>
      <c r="D696" s="83"/>
      <c r="E696" s="83"/>
      <c r="F696" s="83"/>
      <c r="G696" s="83"/>
      <c r="H696" s="83"/>
      <c r="I696" s="83"/>
      <c r="J696" s="83"/>
    </row>
    <row r="697" spans="1:10" ht="16" x14ac:dyDescent="0.2">
      <c r="A697" s="83"/>
      <c r="B697" s="83"/>
      <c r="C697" s="83"/>
      <c r="D697" s="83"/>
      <c r="E697" s="83"/>
      <c r="F697" s="83"/>
      <c r="G697" s="83"/>
      <c r="H697" s="83"/>
      <c r="I697" s="83"/>
      <c r="J697" s="83"/>
    </row>
    <row r="698" spans="1:10" ht="16" x14ac:dyDescent="0.2">
      <c r="A698" s="83"/>
      <c r="B698" s="83"/>
      <c r="C698" s="83"/>
      <c r="D698" s="83"/>
      <c r="E698" s="83"/>
      <c r="F698" s="83"/>
      <c r="G698" s="83"/>
      <c r="H698" s="83"/>
      <c r="I698" s="83"/>
      <c r="J698" s="83"/>
    </row>
    <row r="699" spans="1:10" ht="16" x14ac:dyDescent="0.2">
      <c r="A699" s="83"/>
      <c r="B699" s="83"/>
      <c r="C699" s="83"/>
      <c r="D699" s="83"/>
      <c r="E699" s="83"/>
      <c r="F699" s="83"/>
      <c r="G699" s="83"/>
      <c r="H699" s="83"/>
      <c r="I699" s="83"/>
      <c r="J699" s="83"/>
    </row>
    <row r="700" spans="1:10" ht="16" x14ac:dyDescent="0.2">
      <c r="A700" s="83"/>
      <c r="B700" s="83"/>
      <c r="C700" s="83"/>
      <c r="D700" s="83"/>
      <c r="E700" s="83"/>
      <c r="F700" s="83"/>
      <c r="G700" s="83"/>
      <c r="H700" s="83"/>
      <c r="I700" s="83"/>
      <c r="J700" s="83"/>
    </row>
    <row r="701" spans="1:10" ht="16" x14ac:dyDescent="0.2">
      <c r="A701" s="83"/>
      <c r="B701" s="83"/>
      <c r="C701" s="83"/>
      <c r="D701" s="83"/>
      <c r="E701" s="83"/>
      <c r="F701" s="83"/>
      <c r="G701" s="83"/>
      <c r="H701" s="83"/>
      <c r="I701" s="83"/>
      <c r="J701" s="83"/>
    </row>
    <row r="702" spans="1:10" ht="16" x14ac:dyDescent="0.2">
      <c r="A702" s="83"/>
      <c r="B702" s="83"/>
      <c r="C702" s="83"/>
      <c r="D702" s="83"/>
      <c r="E702" s="83"/>
      <c r="F702" s="83"/>
      <c r="G702" s="83"/>
      <c r="H702" s="83"/>
      <c r="I702" s="83"/>
      <c r="J702" s="83"/>
    </row>
    <row r="703" spans="1:10" ht="16" x14ac:dyDescent="0.2">
      <c r="A703" s="83"/>
      <c r="B703" s="83"/>
      <c r="C703" s="83"/>
      <c r="D703" s="83"/>
      <c r="E703" s="83"/>
      <c r="F703" s="83"/>
      <c r="G703" s="83"/>
      <c r="H703" s="83"/>
      <c r="I703" s="83"/>
      <c r="J703" s="83"/>
    </row>
    <row r="704" spans="1:10" ht="16" x14ac:dyDescent="0.2">
      <c r="A704" s="83"/>
      <c r="B704" s="83"/>
      <c r="C704" s="83"/>
      <c r="D704" s="83"/>
      <c r="E704" s="83"/>
      <c r="F704" s="83"/>
      <c r="G704" s="83"/>
      <c r="H704" s="83"/>
      <c r="I704" s="83"/>
      <c r="J704" s="83"/>
    </row>
    <row r="705" spans="1:10" ht="16" x14ac:dyDescent="0.2">
      <c r="A705" s="83"/>
      <c r="B705" s="83"/>
      <c r="C705" s="83"/>
      <c r="D705" s="83"/>
      <c r="E705" s="83"/>
      <c r="F705" s="83"/>
      <c r="G705" s="83"/>
      <c r="H705" s="83"/>
      <c r="I705" s="83"/>
      <c r="J705" s="83"/>
    </row>
    <row r="706" spans="1:10" ht="16" x14ac:dyDescent="0.2">
      <c r="A706" s="83"/>
      <c r="B706" s="83"/>
      <c r="C706" s="83"/>
      <c r="D706" s="83"/>
      <c r="E706" s="83"/>
      <c r="F706" s="83"/>
      <c r="G706" s="83"/>
      <c r="H706" s="83"/>
      <c r="I706" s="83"/>
      <c r="J706" s="83"/>
    </row>
    <row r="707" spans="1:10" ht="16" x14ac:dyDescent="0.2">
      <c r="A707" s="83"/>
      <c r="B707" s="83"/>
      <c r="C707" s="83"/>
      <c r="D707" s="83"/>
      <c r="E707" s="83"/>
      <c r="F707" s="83"/>
      <c r="G707" s="83"/>
      <c r="H707" s="83"/>
      <c r="I707" s="83"/>
      <c r="J707" s="83"/>
    </row>
    <row r="708" spans="1:10" ht="16" x14ac:dyDescent="0.2">
      <c r="A708" s="83"/>
      <c r="B708" s="83"/>
      <c r="C708" s="83"/>
      <c r="D708" s="83"/>
      <c r="E708" s="83"/>
      <c r="F708" s="83"/>
      <c r="G708" s="83"/>
      <c r="H708" s="83"/>
      <c r="I708" s="83"/>
      <c r="J708" s="83"/>
    </row>
    <row r="709" spans="1:10" ht="16" x14ac:dyDescent="0.2">
      <c r="A709" s="83"/>
      <c r="B709" s="83"/>
      <c r="C709" s="83"/>
      <c r="D709" s="83"/>
      <c r="E709" s="83"/>
      <c r="F709" s="83"/>
      <c r="G709" s="83"/>
      <c r="H709" s="83"/>
      <c r="I709" s="83"/>
      <c r="J709" s="83"/>
    </row>
    <row r="710" spans="1:10" ht="16" x14ac:dyDescent="0.2">
      <c r="A710" s="83"/>
      <c r="B710" s="83"/>
      <c r="C710" s="83"/>
      <c r="D710" s="83"/>
      <c r="E710" s="83"/>
      <c r="F710" s="83"/>
      <c r="G710" s="83"/>
      <c r="H710" s="83"/>
      <c r="I710" s="83"/>
      <c r="J710" s="83"/>
    </row>
    <row r="711" spans="1:10" ht="16" x14ac:dyDescent="0.2">
      <c r="A711" s="83"/>
      <c r="B711" s="83"/>
      <c r="C711" s="83"/>
      <c r="D711" s="83"/>
      <c r="E711" s="83"/>
      <c r="F711" s="83"/>
      <c r="G711" s="83"/>
      <c r="H711" s="83"/>
      <c r="I711" s="83"/>
      <c r="J711" s="83"/>
    </row>
    <row r="712" spans="1:10" ht="16" x14ac:dyDescent="0.2">
      <c r="A712" s="83"/>
      <c r="B712" s="83"/>
      <c r="C712" s="83"/>
      <c r="D712" s="83"/>
      <c r="E712" s="83"/>
      <c r="F712" s="83"/>
      <c r="G712" s="83"/>
      <c r="H712" s="83"/>
      <c r="I712" s="83"/>
      <c r="J712" s="83"/>
    </row>
    <row r="713" spans="1:10" ht="16" x14ac:dyDescent="0.2">
      <c r="A713" s="83"/>
      <c r="B713" s="83"/>
      <c r="C713" s="83"/>
      <c r="D713" s="83"/>
      <c r="E713" s="83"/>
      <c r="F713" s="83"/>
      <c r="G713" s="83"/>
      <c r="H713" s="83"/>
      <c r="I713" s="83"/>
      <c r="J713" s="83"/>
    </row>
    <row r="714" spans="1:10" ht="16" x14ac:dyDescent="0.2">
      <c r="A714" s="83"/>
      <c r="B714" s="83"/>
      <c r="C714" s="83"/>
      <c r="D714" s="83"/>
      <c r="E714" s="83"/>
      <c r="F714" s="83"/>
      <c r="G714" s="83"/>
      <c r="H714" s="83"/>
      <c r="I714" s="83"/>
      <c r="J714" s="83"/>
    </row>
    <row r="715" spans="1:10" ht="16" x14ac:dyDescent="0.2">
      <c r="A715" s="83"/>
      <c r="B715" s="83"/>
      <c r="C715" s="83"/>
      <c r="D715" s="83"/>
      <c r="E715" s="83"/>
      <c r="F715" s="83"/>
      <c r="G715" s="83"/>
      <c r="H715" s="83"/>
      <c r="I715" s="83"/>
      <c r="J715" s="83"/>
    </row>
    <row r="716" spans="1:10" ht="16" x14ac:dyDescent="0.2">
      <c r="A716" s="83"/>
      <c r="B716" s="83"/>
      <c r="C716" s="83"/>
      <c r="D716" s="83"/>
      <c r="E716" s="83"/>
      <c r="F716" s="83"/>
      <c r="G716" s="83"/>
      <c r="H716" s="83"/>
      <c r="I716" s="83"/>
      <c r="J716" s="83"/>
    </row>
    <row r="717" spans="1:10" ht="16" x14ac:dyDescent="0.2">
      <c r="A717" s="83"/>
      <c r="B717" s="83"/>
      <c r="C717" s="83"/>
      <c r="D717" s="83"/>
      <c r="E717" s="83"/>
      <c r="F717" s="83"/>
      <c r="G717" s="83"/>
      <c r="H717" s="83"/>
      <c r="I717" s="83"/>
      <c r="J717" s="83"/>
    </row>
    <row r="718" spans="1:10" ht="16" x14ac:dyDescent="0.2">
      <c r="A718" s="83"/>
      <c r="B718" s="83"/>
      <c r="C718" s="83"/>
      <c r="D718" s="83"/>
      <c r="E718" s="83"/>
      <c r="F718" s="83"/>
      <c r="G718" s="83"/>
      <c r="H718" s="83"/>
      <c r="I718" s="83"/>
      <c r="J718" s="83"/>
    </row>
    <row r="719" spans="1:10" ht="16" x14ac:dyDescent="0.2">
      <c r="A719" s="83"/>
      <c r="B719" s="83"/>
      <c r="C719" s="83"/>
      <c r="D719" s="83"/>
      <c r="E719" s="83"/>
      <c r="F719" s="83"/>
      <c r="G719" s="83"/>
      <c r="H719" s="83"/>
      <c r="I719" s="83"/>
      <c r="J719" s="83"/>
    </row>
    <row r="720" spans="1:10" ht="16" x14ac:dyDescent="0.2">
      <c r="A720" s="83"/>
      <c r="B720" s="83"/>
      <c r="C720" s="83"/>
      <c r="D720" s="83"/>
      <c r="E720" s="83"/>
      <c r="F720" s="83"/>
      <c r="G720" s="83"/>
      <c r="H720" s="83"/>
      <c r="I720" s="83"/>
      <c r="J720" s="83"/>
    </row>
    <row r="721" spans="1:10" ht="16" x14ac:dyDescent="0.2">
      <c r="A721" s="83"/>
      <c r="B721" s="83"/>
      <c r="C721" s="83"/>
      <c r="D721" s="83"/>
      <c r="E721" s="83"/>
      <c r="F721" s="83"/>
      <c r="G721" s="83"/>
      <c r="H721" s="83"/>
      <c r="I721" s="83"/>
      <c r="J721" s="83"/>
    </row>
    <row r="722" spans="1:10" ht="16" x14ac:dyDescent="0.2">
      <c r="A722" s="83"/>
      <c r="B722" s="83"/>
      <c r="C722" s="83"/>
      <c r="D722" s="83"/>
      <c r="E722" s="83"/>
      <c r="F722" s="83"/>
      <c r="G722" s="83"/>
      <c r="H722" s="83"/>
      <c r="I722" s="83"/>
      <c r="J722" s="83"/>
    </row>
    <row r="723" spans="1:10" ht="16" x14ac:dyDescent="0.2">
      <c r="A723" s="83"/>
      <c r="B723" s="83"/>
      <c r="C723" s="83"/>
      <c r="D723" s="83"/>
      <c r="E723" s="83"/>
      <c r="F723" s="83"/>
      <c r="G723" s="83"/>
      <c r="H723" s="83"/>
      <c r="I723" s="83"/>
      <c r="J723" s="83"/>
    </row>
    <row r="724" spans="1:10" ht="16" x14ac:dyDescent="0.2">
      <c r="A724" s="83"/>
      <c r="B724" s="83"/>
      <c r="C724" s="83"/>
      <c r="D724" s="83"/>
      <c r="E724" s="83"/>
      <c r="F724" s="83"/>
      <c r="G724" s="83"/>
      <c r="H724" s="83"/>
      <c r="I724" s="83"/>
      <c r="J724" s="83"/>
    </row>
    <row r="725" spans="1:10" ht="16" x14ac:dyDescent="0.2">
      <c r="A725" s="83"/>
      <c r="B725" s="83"/>
      <c r="C725" s="83"/>
      <c r="D725" s="83"/>
      <c r="E725" s="83"/>
      <c r="F725" s="83"/>
      <c r="G725" s="83"/>
      <c r="H725" s="83"/>
      <c r="I725" s="83"/>
      <c r="J725" s="83"/>
    </row>
    <row r="726" spans="1:10" ht="16" x14ac:dyDescent="0.2">
      <c r="A726" s="83"/>
      <c r="B726" s="83"/>
      <c r="C726" s="83"/>
      <c r="D726" s="83"/>
      <c r="E726" s="83"/>
      <c r="F726" s="83"/>
      <c r="G726" s="83"/>
      <c r="H726" s="83"/>
      <c r="I726" s="83"/>
      <c r="J726" s="83"/>
    </row>
    <row r="727" spans="1:10" ht="16" x14ac:dyDescent="0.2">
      <c r="A727" s="83"/>
      <c r="B727" s="83"/>
      <c r="C727" s="83"/>
      <c r="D727" s="83"/>
      <c r="E727" s="83"/>
      <c r="F727" s="83"/>
      <c r="G727" s="83"/>
      <c r="H727" s="83"/>
      <c r="I727" s="83"/>
      <c r="J727" s="83"/>
    </row>
    <row r="728" spans="1:10" ht="16" x14ac:dyDescent="0.2">
      <c r="A728" s="83"/>
      <c r="B728" s="83"/>
      <c r="C728" s="83"/>
      <c r="D728" s="83"/>
      <c r="E728" s="83"/>
      <c r="F728" s="83"/>
      <c r="G728" s="83"/>
      <c r="H728" s="83"/>
      <c r="I728" s="83"/>
      <c r="J728" s="83"/>
    </row>
    <row r="729" spans="1:10" ht="16" x14ac:dyDescent="0.2">
      <c r="A729" s="83"/>
      <c r="B729" s="83"/>
      <c r="C729" s="83"/>
      <c r="D729" s="83"/>
      <c r="E729" s="83"/>
      <c r="F729" s="83"/>
      <c r="G729" s="83"/>
      <c r="H729" s="83"/>
      <c r="I729" s="83"/>
      <c r="J729" s="83"/>
    </row>
    <row r="730" spans="1:10" ht="16" x14ac:dyDescent="0.2">
      <c r="A730" s="83"/>
      <c r="B730" s="83"/>
      <c r="C730" s="83"/>
      <c r="D730" s="83"/>
      <c r="E730" s="83"/>
      <c r="F730" s="83"/>
      <c r="G730" s="83"/>
      <c r="H730" s="83"/>
      <c r="I730" s="83"/>
      <c r="J730" s="83"/>
    </row>
    <row r="731" spans="1:10" ht="16" x14ac:dyDescent="0.2">
      <c r="A731" s="83"/>
      <c r="B731" s="83"/>
      <c r="C731" s="83"/>
      <c r="D731" s="83"/>
      <c r="E731" s="83"/>
      <c r="F731" s="83"/>
      <c r="G731" s="83"/>
      <c r="H731" s="83"/>
      <c r="I731" s="83"/>
      <c r="J731" s="83"/>
    </row>
    <row r="732" spans="1:10" ht="16" x14ac:dyDescent="0.2">
      <c r="A732" s="83"/>
      <c r="B732" s="83"/>
      <c r="C732" s="83"/>
      <c r="D732" s="83"/>
      <c r="E732" s="83"/>
      <c r="F732" s="83"/>
      <c r="G732" s="83"/>
      <c r="H732" s="83"/>
      <c r="I732" s="83"/>
      <c r="J732" s="83"/>
    </row>
    <row r="733" spans="1:10" ht="16" x14ac:dyDescent="0.2">
      <c r="A733" s="83"/>
      <c r="B733" s="83"/>
      <c r="C733" s="83"/>
      <c r="D733" s="83"/>
      <c r="E733" s="83"/>
      <c r="F733" s="83"/>
      <c r="G733" s="83"/>
      <c r="H733" s="83"/>
      <c r="I733" s="83"/>
      <c r="J733" s="83"/>
    </row>
    <row r="734" spans="1:10" ht="16" x14ac:dyDescent="0.2">
      <c r="A734" s="83"/>
      <c r="B734" s="83"/>
      <c r="C734" s="83"/>
      <c r="D734" s="83"/>
      <c r="E734" s="83"/>
      <c r="F734" s="83"/>
      <c r="G734" s="83"/>
      <c r="H734" s="83"/>
      <c r="I734" s="83"/>
      <c r="J734" s="83"/>
    </row>
    <row r="735" spans="1:10" ht="16" x14ac:dyDescent="0.2">
      <c r="A735" s="83"/>
      <c r="B735" s="83"/>
      <c r="C735" s="83"/>
      <c r="D735" s="83"/>
      <c r="E735" s="83"/>
      <c r="F735" s="83"/>
      <c r="G735" s="83"/>
      <c r="H735" s="83"/>
      <c r="I735" s="83"/>
      <c r="J735" s="83"/>
    </row>
    <row r="736" spans="1:10" ht="16" x14ac:dyDescent="0.2">
      <c r="A736" s="83"/>
      <c r="B736" s="83"/>
      <c r="C736" s="83"/>
      <c r="D736" s="83"/>
      <c r="E736" s="83"/>
      <c r="F736" s="83"/>
      <c r="G736" s="83"/>
      <c r="H736" s="83"/>
      <c r="I736" s="83"/>
      <c r="J736" s="83"/>
    </row>
    <row r="737" spans="1:10" ht="16" x14ac:dyDescent="0.2">
      <c r="A737" s="83"/>
      <c r="B737" s="83"/>
      <c r="C737" s="83"/>
      <c r="D737" s="83"/>
      <c r="E737" s="83"/>
      <c r="F737" s="83"/>
      <c r="G737" s="83"/>
      <c r="H737" s="83"/>
      <c r="I737" s="83"/>
      <c r="J737" s="83"/>
    </row>
    <row r="738" spans="1:10" ht="16" x14ac:dyDescent="0.2">
      <c r="A738" s="83"/>
      <c r="B738" s="83"/>
      <c r="C738" s="83"/>
      <c r="D738" s="83"/>
      <c r="E738" s="83"/>
      <c r="F738" s="83"/>
      <c r="G738" s="83"/>
      <c r="H738" s="83"/>
      <c r="I738" s="83"/>
      <c r="J738" s="83"/>
    </row>
    <row r="739" spans="1:10" ht="16" x14ac:dyDescent="0.2">
      <c r="A739" s="83"/>
      <c r="B739" s="83"/>
      <c r="C739" s="83"/>
      <c r="D739" s="83"/>
      <c r="E739" s="83"/>
      <c r="F739" s="83"/>
      <c r="G739" s="83"/>
      <c r="H739" s="83"/>
      <c r="I739" s="83"/>
      <c r="J739" s="83"/>
    </row>
    <row r="740" spans="1:10" ht="16" x14ac:dyDescent="0.2">
      <c r="A740" s="83"/>
      <c r="B740" s="83"/>
      <c r="C740" s="83"/>
      <c r="D740" s="83"/>
      <c r="E740" s="83"/>
      <c r="F740" s="83"/>
      <c r="G740" s="83"/>
      <c r="H740" s="83"/>
      <c r="I740" s="83"/>
      <c r="J740" s="83"/>
    </row>
    <row r="741" spans="1:10" ht="16" x14ac:dyDescent="0.2">
      <c r="A741" s="83"/>
      <c r="B741" s="83"/>
      <c r="C741" s="83"/>
      <c r="D741" s="83"/>
      <c r="E741" s="83"/>
      <c r="F741" s="83"/>
      <c r="G741" s="83"/>
      <c r="H741" s="83"/>
      <c r="I741" s="83"/>
      <c r="J741" s="83"/>
    </row>
    <row r="742" spans="1:10" ht="16" x14ac:dyDescent="0.2">
      <c r="A742" s="83"/>
      <c r="B742" s="83"/>
      <c r="C742" s="83"/>
      <c r="D742" s="83"/>
      <c r="E742" s="83"/>
      <c r="F742" s="83"/>
      <c r="G742" s="83"/>
      <c r="H742" s="83"/>
      <c r="I742" s="83"/>
      <c r="J742" s="83"/>
    </row>
    <row r="743" spans="1:10" ht="16" x14ac:dyDescent="0.2">
      <c r="A743" s="83"/>
      <c r="B743" s="83"/>
      <c r="C743" s="83"/>
      <c r="D743" s="83"/>
      <c r="E743" s="83"/>
      <c r="F743" s="83"/>
      <c r="G743" s="83"/>
      <c r="H743" s="83"/>
      <c r="I743" s="83"/>
      <c r="J743" s="83"/>
    </row>
    <row r="744" spans="1:10" ht="16" x14ac:dyDescent="0.2">
      <c r="A744" s="83"/>
      <c r="B744" s="83"/>
      <c r="C744" s="83"/>
      <c r="D744" s="83"/>
      <c r="E744" s="83"/>
      <c r="F744" s="83"/>
      <c r="G744" s="83"/>
      <c r="H744" s="83"/>
      <c r="I744" s="83"/>
      <c r="J744" s="83"/>
    </row>
    <row r="745" spans="1:10" ht="16" x14ac:dyDescent="0.2">
      <c r="A745" s="83"/>
      <c r="B745" s="83"/>
      <c r="C745" s="83"/>
      <c r="D745" s="83"/>
      <c r="E745" s="83"/>
      <c r="F745" s="83"/>
      <c r="G745" s="83"/>
      <c r="H745" s="83"/>
      <c r="I745" s="83"/>
      <c r="J745" s="83"/>
    </row>
    <row r="746" spans="1:10" ht="16" x14ac:dyDescent="0.2">
      <c r="A746" s="83"/>
      <c r="B746" s="83"/>
      <c r="C746" s="83"/>
      <c r="D746" s="83"/>
      <c r="E746" s="83"/>
      <c r="F746" s="83"/>
      <c r="G746" s="83"/>
      <c r="H746" s="83"/>
      <c r="I746" s="83"/>
      <c r="J746" s="83"/>
    </row>
    <row r="747" spans="1:10" ht="16" x14ac:dyDescent="0.2">
      <c r="A747" s="83"/>
      <c r="B747" s="83"/>
      <c r="C747" s="83"/>
      <c r="D747" s="83"/>
      <c r="E747" s="83"/>
      <c r="F747" s="83"/>
      <c r="G747" s="83"/>
      <c r="H747" s="83"/>
      <c r="I747" s="83"/>
      <c r="J747" s="83"/>
    </row>
    <row r="748" spans="1:10" ht="16" x14ac:dyDescent="0.2">
      <c r="A748" s="83"/>
      <c r="B748" s="83"/>
      <c r="C748" s="83"/>
      <c r="D748" s="83"/>
      <c r="E748" s="83"/>
      <c r="F748" s="83"/>
      <c r="G748" s="83"/>
      <c r="H748" s="83"/>
      <c r="I748" s="83"/>
      <c r="J748" s="83"/>
    </row>
    <row r="749" spans="1:10" ht="16" x14ac:dyDescent="0.2">
      <c r="A749" s="83"/>
      <c r="B749" s="83"/>
      <c r="C749" s="83"/>
      <c r="D749" s="83"/>
      <c r="E749" s="83"/>
      <c r="F749" s="83"/>
      <c r="G749" s="83"/>
      <c r="H749" s="83"/>
      <c r="I749" s="83"/>
      <c r="J749" s="83"/>
    </row>
    <row r="750" spans="1:10" ht="16" x14ac:dyDescent="0.2">
      <c r="A750" s="83"/>
      <c r="B750" s="83"/>
      <c r="C750" s="83"/>
      <c r="D750" s="83"/>
      <c r="E750" s="83"/>
      <c r="F750" s="83"/>
      <c r="G750" s="83"/>
      <c r="H750" s="83"/>
      <c r="I750" s="83"/>
      <c r="J750" s="83"/>
    </row>
    <row r="751" spans="1:10" ht="16" x14ac:dyDescent="0.2">
      <c r="A751" s="83"/>
      <c r="B751" s="83"/>
      <c r="C751" s="83"/>
      <c r="D751" s="83"/>
      <c r="E751" s="83"/>
      <c r="F751" s="83"/>
      <c r="G751" s="83"/>
      <c r="H751" s="83"/>
      <c r="I751" s="83"/>
      <c r="J751" s="83"/>
    </row>
    <row r="752" spans="1:10" ht="16" x14ac:dyDescent="0.2">
      <c r="A752" s="83"/>
      <c r="B752" s="83"/>
      <c r="C752" s="83"/>
      <c r="D752" s="83"/>
      <c r="E752" s="83"/>
      <c r="F752" s="83"/>
      <c r="G752" s="83"/>
      <c r="H752" s="83"/>
      <c r="I752" s="83"/>
      <c r="J752" s="83"/>
    </row>
    <row r="753" spans="1:10" ht="16" x14ac:dyDescent="0.2">
      <c r="A753" s="83"/>
      <c r="B753" s="83"/>
      <c r="C753" s="83"/>
      <c r="D753" s="83"/>
      <c r="E753" s="83"/>
      <c r="F753" s="83"/>
      <c r="G753" s="83"/>
      <c r="H753" s="83"/>
      <c r="I753" s="83"/>
      <c r="J753" s="83"/>
    </row>
    <row r="754" spans="1:10" ht="16" x14ac:dyDescent="0.2">
      <c r="A754" s="83"/>
      <c r="B754" s="83"/>
      <c r="C754" s="83"/>
      <c r="D754" s="83"/>
      <c r="E754" s="83"/>
      <c r="F754" s="83"/>
      <c r="G754" s="83"/>
      <c r="H754" s="83"/>
      <c r="I754" s="83"/>
      <c r="J754" s="83"/>
    </row>
    <row r="755" spans="1:10" ht="16" x14ac:dyDescent="0.2">
      <c r="A755" s="83"/>
      <c r="B755" s="83"/>
      <c r="C755" s="83"/>
      <c r="D755" s="83"/>
      <c r="E755" s="83"/>
      <c r="F755" s="83"/>
      <c r="G755" s="83"/>
      <c r="H755" s="83"/>
      <c r="I755" s="83"/>
      <c r="J755" s="83"/>
    </row>
    <row r="756" spans="1:10" ht="16" x14ac:dyDescent="0.2">
      <c r="A756" s="83"/>
      <c r="B756" s="83"/>
      <c r="C756" s="83"/>
      <c r="D756" s="83"/>
      <c r="E756" s="83"/>
      <c r="F756" s="83"/>
      <c r="G756" s="83"/>
      <c r="H756" s="83"/>
      <c r="I756" s="83"/>
      <c r="J756" s="83"/>
    </row>
    <row r="757" spans="1:10" ht="16" x14ac:dyDescent="0.2">
      <c r="A757" s="83"/>
      <c r="B757" s="83"/>
      <c r="C757" s="83"/>
      <c r="D757" s="83"/>
      <c r="E757" s="83"/>
      <c r="F757" s="83"/>
      <c r="G757" s="83"/>
      <c r="H757" s="83"/>
      <c r="I757" s="83"/>
      <c r="J757" s="83"/>
    </row>
    <row r="758" spans="1:10" ht="16" x14ac:dyDescent="0.2">
      <c r="A758" s="83"/>
      <c r="B758" s="83"/>
      <c r="C758" s="83"/>
      <c r="D758" s="83"/>
      <c r="E758" s="83"/>
      <c r="F758" s="83"/>
      <c r="G758" s="83"/>
      <c r="H758" s="83"/>
      <c r="I758" s="83"/>
      <c r="J758" s="83"/>
    </row>
    <row r="759" spans="1:10" ht="16" x14ac:dyDescent="0.2">
      <c r="A759" s="83"/>
      <c r="B759" s="83"/>
      <c r="C759" s="83"/>
      <c r="D759" s="83"/>
      <c r="E759" s="83"/>
      <c r="F759" s="83"/>
      <c r="G759" s="83"/>
      <c r="H759" s="83"/>
      <c r="I759" s="83"/>
      <c r="J759" s="83"/>
    </row>
    <row r="760" spans="1:10" ht="16" x14ac:dyDescent="0.2">
      <c r="A760" s="83"/>
      <c r="B760" s="83"/>
      <c r="C760" s="83"/>
      <c r="D760" s="83"/>
      <c r="E760" s="83"/>
      <c r="F760" s="83"/>
      <c r="G760" s="83"/>
      <c r="H760" s="83"/>
      <c r="I760" s="83"/>
      <c r="J760" s="83"/>
    </row>
    <row r="761" spans="1:10" ht="16" x14ac:dyDescent="0.2">
      <c r="A761" s="83"/>
      <c r="B761" s="83"/>
      <c r="C761" s="83"/>
      <c r="D761" s="83"/>
      <c r="E761" s="83"/>
      <c r="F761" s="83"/>
      <c r="G761" s="83"/>
      <c r="H761" s="83"/>
      <c r="I761" s="83"/>
      <c r="J761" s="83"/>
    </row>
    <row r="762" spans="1:10" ht="16" x14ac:dyDescent="0.2">
      <c r="A762" s="83"/>
      <c r="B762" s="83"/>
      <c r="C762" s="83"/>
      <c r="D762" s="83"/>
      <c r="E762" s="83"/>
      <c r="F762" s="83"/>
      <c r="G762" s="83"/>
      <c r="H762" s="83"/>
      <c r="I762" s="83"/>
      <c r="J762" s="83"/>
    </row>
    <row r="763" spans="1:10" ht="16" x14ac:dyDescent="0.2">
      <c r="A763" s="83"/>
      <c r="B763" s="83"/>
      <c r="C763" s="83"/>
      <c r="D763" s="83"/>
      <c r="E763" s="83"/>
      <c r="F763" s="83"/>
      <c r="G763" s="83"/>
      <c r="H763" s="83"/>
      <c r="I763" s="83"/>
      <c r="J763" s="83"/>
    </row>
    <row r="764" spans="1:10" ht="16" x14ac:dyDescent="0.2">
      <c r="A764" s="83"/>
      <c r="B764" s="83"/>
      <c r="C764" s="83"/>
      <c r="D764" s="83"/>
      <c r="E764" s="83"/>
      <c r="F764" s="83"/>
      <c r="G764" s="83"/>
      <c r="H764" s="83"/>
      <c r="I764" s="83"/>
      <c r="J764" s="83"/>
    </row>
    <row r="765" spans="1:10" ht="16" x14ac:dyDescent="0.2">
      <c r="A765" s="83"/>
      <c r="B765" s="83"/>
      <c r="C765" s="83"/>
      <c r="D765" s="83"/>
      <c r="E765" s="83"/>
      <c r="F765" s="83"/>
      <c r="G765" s="83"/>
      <c r="H765" s="83"/>
      <c r="I765" s="83"/>
      <c r="J765" s="83"/>
    </row>
    <row r="766" spans="1:10" ht="16" x14ac:dyDescent="0.2">
      <c r="A766" s="83"/>
      <c r="B766" s="83"/>
      <c r="C766" s="83"/>
      <c r="D766" s="83"/>
      <c r="E766" s="83"/>
      <c r="F766" s="83"/>
      <c r="G766" s="83"/>
      <c r="H766" s="83"/>
      <c r="I766" s="83"/>
      <c r="J766" s="83"/>
    </row>
    <row r="767" spans="1:10" ht="16" x14ac:dyDescent="0.2">
      <c r="A767" s="83"/>
      <c r="B767" s="83"/>
      <c r="C767" s="83"/>
      <c r="D767" s="83"/>
      <c r="E767" s="83"/>
      <c r="F767" s="83"/>
      <c r="G767" s="83"/>
      <c r="H767" s="83"/>
      <c r="I767" s="83"/>
      <c r="J767" s="83"/>
    </row>
    <row r="768" spans="1:10" ht="16" x14ac:dyDescent="0.2">
      <c r="A768" s="83"/>
      <c r="B768" s="83"/>
      <c r="C768" s="83"/>
      <c r="D768" s="83"/>
      <c r="E768" s="83"/>
      <c r="F768" s="83"/>
      <c r="G768" s="83"/>
      <c r="H768" s="83"/>
      <c r="I768" s="83"/>
      <c r="J768" s="83"/>
    </row>
    <row r="769" spans="1:10" ht="16" x14ac:dyDescent="0.2">
      <c r="A769" s="83"/>
      <c r="B769" s="83"/>
      <c r="C769" s="83"/>
      <c r="D769" s="83"/>
      <c r="E769" s="83"/>
      <c r="F769" s="83"/>
      <c r="G769" s="83"/>
      <c r="H769" s="83"/>
      <c r="I769" s="83"/>
      <c r="J769" s="83"/>
    </row>
    <row r="770" spans="1:10" ht="16" x14ac:dyDescent="0.2">
      <c r="A770" s="83"/>
      <c r="B770" s="83"/>
      <c r="C770" s="83"/>
      <c r="D770" s="83"/>
      <c r="E770" s="83"/>
      <c r="F770" s="83"/>
      <c r="G770" s="83"/>
      <c r="H770" s="83"/>
      <c r="I770" s="83"/>
      <c r="J770" s="83"/>
    </row>
    <row r="771" spans="1:10" ht="16" x14ac:dyDescent="0.2">
      <c r="A771" s="83"/>
      <c r="B771" s="83"/>
      <c r="C771" s="83"/>
      <c r="D771" s="83"/>
      <c r="E771" s="83"/>
      <c r="F771" s="83"/>
      <c r="G771" s="83"/>
      <c r="H771" s="83"/>
      <c r="I771" s="83"/>
      <c r="J771" s="83"/>
    </row>
    <row r="772" spans="1:10" ht="16" x14ac:dyDescent="0.2">
      <c r="A772" s="83"/>
      <c r="B772" s="83"/>
      <c r="C772" s="83"/>
      <c r="D772" s="83"/>
      <c r="E772" s="83"/>
      <c r="F772" s="83"/>
      <c r="G772" s="83"/>
      <c r="H772" s="83"/>
      <c r="I772" s="83"/>
      <c r="J772" s="83"/>
    </row>
    <row r="773" spans="1:10" ht="16" x14ac:dyDescent="0.2">
      <c r="A773" s="83"/>
      <c r="B773" s="83"/>
      <c r="C773" s="83"/>
      <c r="D773" s="83"/>
      <c r="E773" s="83"/>
      <c r="F773" s="83"/>
      <c r="G773" s="83"/>
      <c r="H773" s="83"/>
      <c r="I773" s="83"/>
      <c r="J773" s="83"/>
    </row>
    <row r="774" spans="1:10" ht="16" x14ac:dyDescent="0.2">
      <c r="A774" s="83"/>
      <c r="B774" s="83"/>
      <c r="C774" s="83"/>
      <c r="D774" s="83"/>
      <c r="E774" s="83"/>
      <c r="F774" s="83"/>
      <c r="G774" s="83"/>
      <c r="H774" s="83"/>
      <c r="I774" s="83"/>
      <c r="J774" s="83"/>
    </row>
    <row r="775" spans="1:10" ht="16" x14ac:dyDescent="0.2">
      <c r="A775" s="83"/>
      <c r="B775" s="83"/>
      <c r="C775" s="83"/>
      <c r="D775" s="83"/>
      <c r="E775" s="83"/>
      <c r="F775" s="83"/>
      <c r="G775" s="83"/>
      <c r="H775" s="83"/>
      <c r="I775" s="83"/>
      <c r="J775" s="83"/>
    </row>
    <row r="776" spans="1:10" ht="16" x14ac:dyDescent="0.2">
      <c r="A776" s="83"/>
      <c r="B776" s="83"/>
      <c r="C776" s="83"/>
      <c r="D776" s="83"/>
      <c r="E776" s="83"/>
      <c r="F776" s="83"/>
      <c r="G776" s="83"/>
      <c r="H776" s="83"/>
      <c r="I776" s="83"/>
      <c r="J776" s="83"/>
    </row>
    <row r="777" spans="1:10" ht="16" x14ac:dyDescent="0.2">
      <c r="A777" s="83"/>
      <c r="B777" s="83"/>
      <c r="C777" s="83"/>
      <c r="D777" s="83"/>
      <c r="E777" s="83"/>
      <c r="F777" s="83"/>
      <c r="G777" s="83"/>
      <c r="H777" s="83"/>
      <c r="I777" s="83"/>
      <c r="J777" s="83"/>
    </row>
    <row r="778" spans="1:10" ht="16" x14ac:dyDescent="0.2">
      <c r="A778" s="83"/>
      <c r="B778" s="83"/>
      <c r="C778" s="83"/>
      <c r="D778" s="83"/>
      <c r="E778" s="83"/>
      <c r="F778" s="83"/>
      <c r="G778" s="83"/>
      <c r="H778" s="83"/>
      <c r="I778" s="83"/>
      <c r="J778" s="83"/>
    </row>
    <row r="779" spans="1:10" ht="16" x14ac:dyDescent="0.2">
      <c r="A779" s="83"/>
      <c r="B779" s="83"/>
      <c r="C779" s="83"/>
      <c r="D779" s="83"/>
      <c r="E779" s="83"/>
      <c r="F779" s="83"/>
      <c r="G779" s="83"/>
      <c r="H779" s="83"/>
      <c r="I779" s="83"/>
      <c r="J779" s="83"/>
    </row>
    <row r="780" spans="1:10" ht="16" x14ac:dyDescent="0.2">
      <c r="A780" s="83"/>
      <c r="B780" s="83"/>
      <c r="C780" s="83"/>
      <c r="D780" s="83"/>
      <c r="E780" s="83"/>
      <c r="F780" s="83"/>
      <c r="G780" s="83"/>
      <c r="H780" s="83"/>
      <c r="I780" s="83"/>
      <c r="J780" s="83"/>
    </row>
    <row r="781" spans="1:10" ht="16" x14ac:dyDescent="0.2">
      <c r="A781" s="83"/>
      <c r="B781" s="83"/>
      <c r="C781" s="83"/>
      <c r="D781" s="83"/>
      <c r="E781" s="83"/>
      <c r="F781" s="83"/>
      <c r="G781" s="83"/>
      <c r="H781" s="83"/>
      <c r="I781" s="83"/>
      <c r="J781" s="83"/>
    </row>
    <row r="782" spans="1:10" ht="16" x14ac:dyDescent="0.2">
      <c r="A782" s="83"/>
      <c r="B782" s="83"/>
      <c r="C782" s="83"/>
      <c r="D782" s="83"/>
      <c r="E782" s="83"/>
      <c r="F782" s="83"/>
      <c r="G782" s="83"/>
      <c r="H782" s="83"/>
      <c r="I782" s="83"/>
      <c r="J782" s="83"/>
    </row>
    <row r="783" spans="1:10" ht="16" x14ac:dyDescent="0.2">
      <c r="A783" s="83"/>
      <c r="B783" s="83"/>
      <c r="C783" s="83"/>
      <c r="D783" s="83"/>
      <c r="E783" s="83"/>
      <c r="F783" s="83"/>
      <c r="G783" s="83"/>
      <c r="H783" s="83"/>
      <c r="I783" s="83"/>
      <c r="J783" s="83"/>
    </row>
    <row r="784" spans="1:10" ht="16" x14ac:dyDescent="0.2">
      <c r="A784" s="83"/>
      <c r="B784" s="83"/>
      <c r="C784" s="83"/>
      <c r="D784" s="83"/>
      <c r="E784" s="83"/>
      <c r="F784" s="83"/>
      <c r="G784" s="83"/>
      <c r="H784" s="83"/>
      <c r="I784" s="83"/>
      <c r="J784" s="83"/>
    </row>
    <row r="785" spans="1:10" ht="16" x14ac:dyDescent="0.2">
      <c r="A785" s="83"/>
      <c r="B785" s="83"/>
      <c r="C785" s="83"/>
      <c r="D785" s="83"/>
      <c r="E785" s="83"/>
      <c r="F785" s="83"/>
      <c r="G785" s="83"/>
      <c r="H785" s="83"/>
      <c r="I785" s="83"/>
      <c r="J785" s="83"/>
    </row>
    <row r="786" spans="1:10" ht="16" x14ac:dyDescent="0.2">
      <c r="A786" s="83"/>
      <c r="B786" s="83"/>
      <c r="C786" s="83"/>
      <c r="D786" s="83"/>
      <c r="E786" s="83"/>
      <c r="F786" s="83"/>
      <c r="G786" s="83"/>
      <c r="H786" s="83"/>
      <c r="I786" s="83"/>
      <c r="J786" s="83"/>
    </row>
    <row r="787" spans="1:10" ht="16" x14ac:dyDescent="0.2">
      <c r="A787" s="83"/>
      <c r="B787" s="83"/>
      <c r="C787" s="83"/>
      <c r="D787" s="83"/>
      <c r="E787" s="83"/>
      <c r="F787" s="83"/>
      <c r="G787" s="83"/>
      <c r="H787" s="83"/>
      <c r="I787" s="83"/>
      <c r="J787" s="83"/>
    </row>
    <row r="788" spans="1:10" ht="16" x14ac:dyDescent="0.2">
      <c r="A788" s="83"/>
      <c r="B788" s="83"/>
      <c r="C788" s="83"/>
      <c r="D788" s="83"/>
      <c r="E788" s="83"/>
      <c r="F788" s="83"/>
      <c r="G788" s="83"/>
      <c r="H788" s="83"/>
      <c r="I788" s="83"/>
      <c r="J788" s="83"/>
    </row>
    <row r="789" spans="1:10" ht="16" x14ac:dyDescent="0.2">
      <c r="A789" s="83"/>
      <c r="B789" s="83"/>
      <c r="C789" s="83"/>
      <c r="D789" s="83"/>
      <c r="E789" s="83"/>
      <c r="F789" s="83"/>
      <c r="G789" s="83"/>
      <c r="H789" s="83"/>
      <c r="I789" s="83"/>
      <c r="J789" s="83"/>
    </row>
    <row r="790" spans="1:10" ht="16" x14ac:dyDescent="0.2">
      <c r="A790" s="83"/>
      <c r="B790" s="83"/>
      <c r="C790" s="83"/>
      <c r="D790" s="83"/>
      <c r="E790" s="83"/>
      <c r="F790" s="83"/>
      <c r="G790" s="83"/>
      <c r="H790" s="83"/>
      <c r="I790" s="83"/>
      <c r="J790" s="83"/>
    </row>
    <row r="791" spans="1:10" ht="16" x14ac:dyDescent="0.2">
      <c r="A791" s="83"/>
      <c r="B791" s="83"/>
      <c r="C791" s="83"/>
      <c r="D791" s="83"/>
      <c r="E791" s="83"/>
      <c r="F791" s="83"/>
      <c r="G791" s="83"/>
      <c r="H791" s="83"/>
      <c r="I791" s="83"/>
      <c r="J791" s="83"/>
    </row>
    <row r="792" spans="1:10" ht="16" x14ac:dyDescent="0.2">
      <c r="A792" s="83"/>
      <c r="B792" s="83"/>
      <c r="C792" s="83"/>
      <c r="D792" s="83"/>
      <c r="E792" s="83"/>
      <c r="F792" s="83"/>
      <c r="G792" s="83"/>
      <c r="H792" s="83"/>
      <c r="I792" s="83"/>
      <c r="J792" s="83"/>
    </row>
    <row r="793" spans="1:10" ht="16" x14ac:dyDescent="0.2">
      <c r="A793" s="83"/>
      <c r="B793" s="83"/>
      <c r="C793" s="83"/>
      <c r="D793" s="83"/>
      <c r="E793" s="83"/>
      <c r="F793" s="83"/>
      <c r="G793" s="83"/>
      <c r="H793" s="83"/>
      <c r="I793" s="83"/>
      <c r="J793" s="83"/>
    </row>
    <row r="794" spans="1:10" ht="16" x14ac:dyDescent="0.2">
      <c r="A794" s="83"/>
      <c r="B794" s="83"/>
      <c r="C794" s="83"/>
      <c r="D794" s="83"/>
      <c r="E794" s="83"/>
      <c r="F794" s="83"/>
      <c r="G794" s="83"/>
      <c r="H794" s="83"/>
      <c r="I794" s="83"/>
      <c r="J794" s="83"/>
    </row>
    <row r="795" spans="1:10" ht="16" x14ac:dyDescent="0.2">
      <c r="A795" s="83"/>
      <c r="B795" s="83"/>
      <c r="C795" s="83"/>
      <c r="D795" s="83"/>
      <c r="E795" s="83"/>
      <c r="F795" s="83"/>
      <c r="G795" s="83"/>
      <c r="H795" s="83"/>
      <c r="I795" s="83"/>
      <c r="J795" s="83"/>
    </row>
    <row r="796" spans="1:10" ht="16" x14ac:dyDescent="0.2">
      <c r="A796" s="83"/>
      <c r="B796" s="83"/>
      <c r="C796" s="83"/>
      <c r="D796" s="83"/>
      <c r="E796" s="83"/>
      <c r="F796" s="83"/>
      <c r="G796" s="83"/>
      <c r="H796" s="83"/>
      <c r="I796" s="83"/>
      <c r="J796" s="83"/>
    </row>
    <row r="797" spans="1:10" ht="16" x14ac:dyDescent="0.2">
      <c r="A797" s="83"/>
      <c r="B797" s="83"/>
      <c r="C797" s="83"/>
      <c r="D797" s="83"/>
      <c r="E797" s="83"/>
      <c r="F797" s="83"/>
      <c r="G797" s="83"/>
      <c r="H797" s="83"/>
      <c r="I797" s="83"/>
      <c r="J797" s="83"/>
    </row>
    <row r="798" spans="1:10" ht="16" x14ac:dyDescent="0.2">
      <c r="A798" s="83"/>
      <c r="B798" s="83"/>
      <c r="C798" s="83"/>
      <c r="D798" s="83"/>
      <c r="E798" s="83"/>
      <c r="F798" s="83"/>
      <c r="G798" s="83"/>
      <c r="H798" s="83"/>
      <c r="I798" s="83"/>
      <c r="J798" s="83"/>
    </row>
    <row r="799" spans="1:10" ht="16" x14ac:dyDescent="0.2">
      <c r="A799" s="83"/>
      <c r="B799" s="83"/>
      <c r="C799" s="83"/>
      <c r="D799" s="83"/>
      <c r="E799" s="83"/>
      <c r="F799" s="83"/>
      <c r="G799" s="83"/>
      <c r="H799" s="83"/>
      <c r="I799" s="83"/>
      <c r="J799" s="83"/>
    </row>
    <row r="800" spans="1:10" ht="16" x14ac:dyDescent="0.2">
      <c r="A800" s="83"/>
      <c r="B800" s="83"/>
      <c r="C800" s="83"/>
      <c r="D800" s="83"/>
      <c r="E800" s="83"/>
      <c r="F800" s="83"/>
      <c r="G800" s="83"/>
      <c r="H800" s="83"/>
      <c r="I800" s="83"/>
      <c r="J800" s="83"/>
    </row>
    <row r="801" spans="1:10" ht="16" x14ac:dyDescent="0.2">
      <c r="A801" s="83"/>
      <c r="B801" s="83"/>
      <c r="C801" s="83"/>
      <c r="D801" s="83"/>
      <c r="E801" s="83"/>
      <c r="F801" s="83"/>
      <c r="G801" s="83"/>
      <c r="H801" s="83"/>
      <c r="I801" s="83"/>
      <c r="J801" s="83"/>
    </row>
    <row r="802" spans="1:10" ht="16" x14ac:dyDescent="0.2">
      <c r="A802" s="83"/>
      <c r="B802" s="83"/>
      <c r="C802" s="83"/>
      <c r="D802" s="83"/>
      <c r="E802" s="83"/>
      <c r="F802" s="83"/>
      <c r="G802" s="83"/>
      <c r="H802" s="83"/>
      <c r="I802" s="83"/>
      <c r="J802" s="83"/>
    </row>
    <row r="803" spans="1:10" ht="16" x14ac:dyDescent="0.2">
      <c r="A803" s="83"/>
      <c r="B803" s="83"/>
      <c r="C803" s="83"/>
      <c r="D803" s="83"/>
      <c r="E803" s="83"/>
      <c r="F803" s="83"/>
      <c r="G803" s="83"/>
      <c r="H803" s="83"/>
      <c r="I803" s="83"/>
      <c r="J803" s="83"/>
    </row>
    <row r="804" spans="1:10" ht="16" x14ac:dyDescent="0.2">
      <c r="A804" s="83"/>
      <c r="B804" s="83"/>
      <c r="C804" s="83"/>
      <c r="D804" s="83"/>
      <c r="E804" s="83"/>
      <c r="F804" s="83"/>
      <c r="G804" s="83"/>
      <c r="H804" s="83"/>
      <c r="I804" s="83"/>
      <c r="J804" s="83"/>
    </row>
    <row r="805" spans="1:10" ht="16" x14ac:dyDescent="0.2">
      <c r="A805" s="83"/>
      <c r="B805" s="83"/>
      <c r="C805" s="83"/>
      <c r="D805" s="83"/>
      <c r="E805" s="83"/>
      <c r="F805" s="83"/>
      <c r="G805" s="83"/>
      <c r="H805" s="83"/>
      <c r="I805" s="83"/>
      <c r="J805" s="83"/>
    </row>
    <row r="806" spans="1:10" ht="16" x14ac:dyDescent="0.2">
      <c r="A806" s="83"/>
      <c r="B806" s="83"/>
      <c r="C806" s="83"/>
      <c r="D806" s="83"/>
      <c r="E806" s="83"/>
      <c r="F806" s="83"/>
      <c r="G806" s="83"/>
      <c r="H806" s="83"/>
      <c r="I806" s="83"/>
      <c r="J806" s="83"/>
    </row>
    <row r="807" spans="1:10" ht="16" x14ac:dyDescent="0.2">
      <c r="A807" s="83"/>
      <c r="B807" s="83"/>
      <c r="C807" s="83"/>
      <c r="D807" s="83"/>
      <c r="E807" s="83"/>
      <c r="F807" s="83"/>
      <c r="G807" s="83"/>
      <c r="H807" s="83"/>
      <c r="I807" s="83"/>
      <c r="J807" s="83"/>
    </row>
    <row r="808" spans="1:10" ht="16" x14ac:dyDescent="0.2">
      <c r="A808" s="83"/>
      <c r="B808" s="83"/>
      <c r="C808" s="83"/>
      <c r="D808" s="83"/>
      <c r="E808" s="83"/>
      <c r="F808" s="83"/>
      <c r="G808" s="83"/>
      <c r="H808" s="83"/>
      <c r="I808" s="83"/>
      <c r="J808" s="83"/>
    </row>
    <row r="809" spans="1:10" ht="16" x14ac:dyDescent="0.2">
      <c r="A809" s="83"/>
      <c r="B809" s="83"/>
      <c r="C809" s="83"/>
      <c r="D809" s="83"/>
      <c r="E809" s="83"/>
      <c r="F809" s="83"/>
      <c r="G809" s="83"/>
      <c r="H809" s="83"/>
      <c r="I809" s="83"/>
      <c r="J809" s="83"/>
    </row>
    <row r="810" spans="1:10" ht="16" x14ac:dyDescent="0.2">
      <c r="A810" s="83"/>
      <c r="B810" s="83"/>
      <c r="C810" s="83"/>
      <c r="D810" s="83"/>
      <c r="E810" s="83"/>
      <c r="F810" s="83"/>
      <c r="G810" s="83"/>
      <c r="H810" s="83"/>
      <c r="I810" s="83"/>
      <c r="J810" s="83"/>
    </row>
    <row r="811" spans="1:10" ht="16" x14ac:dyDescent="0.2">
      <c r="A811" s="83"/>
      <c r="B811" s="83"/>
      <c r="C811" s="83"/>
      <c r="D811" s="83"/>
      <c r="E811" s="83"/>
      <c r="F811" s="83"/>
      <c r="G811" s="83"/>
      <c r="H811" s="83"/>
      <c r="I811" s="83"/>
      <c r="J811" s="83"/>
    </row>
    <row r="812" spans="1:10" ht="16" x14ac:dyDescent="0.2">
      <c r="A812" s="83"/>
      <c r="B812" s="83"/>
      <c r="C812" s="83"/>
      <c r="D812" s="83"/>
      <c r="E812" s="83"/>
      <c r="F812" s="83"/>
      <c r="G812" s="83"/>
      <c r="H812" s="83"/>
      <c r="I812" s="83"/>
      <c r="J812" s="83"/>
    </row>
    <row r="813" spans="1:10" ht="16" x14ac:dyDescent="0.2">
      <c r="A813" s="83"/>
      <c r="B813" s="83"/>
      <c r="C813" s="83"/>
      <c r="D813" s="83"/>
      <c r="E813" s="83"/>
      <c r="F813" s="83"/>
      <c r="G813" s="83"/>
      <c r="H813" s="83"/>
      <c r="I813" s="83"/>
      <c r="J813" s="83"/>
    </row>
    <row r="814" spans="1:10" ht="16" x14ac:dyDescent="0.2">
      <c r="A814" s="83"/>
      <c r="B814" s="83"/>
      <c r="C814" s="83"/>
      <c r="D814" s="83"/>
      <c r="E814" s="83"/>
      <c r="F814" s="83"/>
      <c r="G814" s="83"/>
      <c r="H814" s="83"/>
      <c r="I814" s="83"/>
      <c r="J814" s="83"/>
    </row>
    <row r="815" spans="1:10" ht="16" x14ac:dyDescent="0.2">
      <c r="A815" s="83"/>
      <c r="B815" s="83"/>
      <c r="C815" s="83"/>
      <c r="D815" s="83"/>
      <c r="E815" s="83"/>
      <c r="F815" s="83"/>
      <c r="G815" s="83"/>
      <c r="H815" s="83"/>
      <c r="I815" s="83"/>
      <c r="J815" s="83"/>
    </row>
    <row r="816" spans="1:10" ht="16" x14ac:dyDescent="0.2">
      <c r="A816" s="83"/>
      <c r="B816" s="83"/>
      <c r="C816" s="83"/>
      <c r="D816" s="83"/>
      <c r="E816" s="83"/>
      <c r="F816" s="83"/>
      <c r="G816" s="83"/>
      <c r="H816" s="83"/>
      <c r="I816" s="83"/>
      <c r="J816" s="83"/>
    </row>
    <row r="817" spans="1:10" ht="16" x14ac:dyDescent="0.2">
      <c r="A817" s="83"/>
      <c r="B817" s="83"/>
      <c r="C817" s="83"/>
      <c r="D817" s="83"/>
      <c r="E817" s="83"/>
      <c r="F817" s="83"/>
      <c r="G817" s="83"/>
      <c r="H817" s="83"/>
      <c r="I817" s="83"/>
      <c r="J817" s="83"/>
    </row>
    <row r="818" spans="1:10" ht="16" x14ac:dyDescent="0.2">
      <c r="A818" s="83"/>
      <c r="B818" s="83"/>
      <c r="C818" s="83"/>
      <c r="D818" s="83"/>
      <c r="E818" s="83"/>
      <c r="F818" s="83"/>
      <c r="G818" s="83"/>
      <c r="H818" s="83"/>
      <c r="I818" s="83"/>
      <c r="J818" s="83"/>
    </row>
    <row r="819" spans="1:10" ht="16" x14ac:dyDescent="0.2">
      <c r="A819" s="83"/>
      <c r="B819" s="83"/>
      <c r="C819" s="83"/>
      <c r="D819" s="83"/>
      <c r="E819" s="83"/>
      <c r="F819" s="83"/>
      <c r="G819" s="83"/>
      <c r="H819" s="83"/>
      <c r="I819" s="83"/>
      <c r="J819" s="83"/>
    </row>
    <row r="820" spans="1:10" ht="16" x14ac:dyDescent="0.2">
      <c r="A820" s="83"/>
      <c r="B820" s="83"/>
      <c r="C820" s="83"/>
      <c r="D820" s="83"/>
      <c r="E820" s="83"/>
      <c r="F820" s="83"/>
      <c r="G820" s="83"/>
      <c r="H820" s="83"/>
      <c r="I820" s="83"/>
      <c r="J820" s="83"/>
    </row>
    <row r="821" spans="1:10" ht="16" x14ac:dyDescent="0.2">
      <c r="A821" s="83"/>
      <c r="B821" s="83"/>
      <c r="C821" s="83"/>
      <c r="D821" s="83"/>
      <c r="E821" s="83"/>
      <c r="F821" s="83"/>
      <c r="G821" s="83"/>
      <c r="H821" s="83"/>
      <c r="I821" s="83"/>
      <c r="J821" s="83"/>
    </row>
    <row r="822" spans="1:10" ht="16" x14ac:dyDescent="0.2">
      <c r="A822" s="83"/>
      <c r="B822" s="83"/>
      <c r="C822" s="83"/>
      <c r="D822" s="83"/>
      <c r="E822" s="83"/>
      <c r="F822" s="83"/>
      <c r="G822" s="83"/>
      <c r="H822" s="83"/>
      <c r="I822" s="83"/>
      <c r="J822" s="83"/>
    </row>
    <row r="823" spans="1:10" ht="16" x14ac:dyDescent="0.2">
      <c r="A823" s="83"/>
      <c r="B823" s="83"/>
      <c r="C823" s="83"/>
      <c r="D823" s="83"/>
      <c r="E823" s="83"/>
      <c r="F823" s="83"/>
      <c r="G823" s="83"/>
      <c r="H823" s="83"/>
      <c r="I823" s="83"/>
      <c r="J823" s="83"/>
    </row>
    <row r="824" spans="1:10" ht="16" x14ac:dyDescent="0.2">
      <c r="A824" s="83"/>
      <c r="B824" s="83"/>
      <c r="C824" s="83"/>
      <c r="D824" s="83"/>
      <c r="E824" s="83"/>
      <c r="F824" s="83"/>
      <c r="G824" s="83"/>
      <c r="H824" s="83"/>
      <c r="I824" s="83"/>
      <c r="J824" s="83"/>
    </row>
    <row r="825" spans="1:10" ht="16" x14ac:dyDescent="0.2">
      <c r="A825" s="83"/>
      <c r="B825" s="83"/>
      <c r="C825" s="83"/>
      <c r="D825" s="83"/>
      <c r="E825" s="83"/>
      <c r="F825" s="83"/>
      <c r="G825" s="83"/>
      <c r="H825" s="83"/>
      <c r="I825" s="83"/>
      <c r="J825" s="83"/>
    </row>
    <row r="826" spans="1:10" ht="16" x14ac:dyDescent="0.2">
      <c r="A826" s="83"/>
      <c r="B826" s="83"/>
      <c r="C826" s="83"/>
      <c r="D826" s="83"/>
      <c r="E826" s="83"/>
      <c r="F826" s="83"/>
      <c r="G826" s="83"/>
      <c r="H826" s="83"/>
      <c r="I826" s="83"/>
      <c r="J826" s="83"/>
    </row>
    <row r="827" spans="1:10" ht="16" x14ac:dyDescent="0.2">
      <c r="A827" s="83"/>
      <c r="B827" s="83"/>
      <c r="C827" s="83"/>
      <c r="D827" s="83"/>
      <c r="E827" s="83"/>
      <c r="F827" s="83"/>
      <c r="G827" s="83"/>
      <c r="H827" s="83"/>
      <c r="I827" s="83"/>
      <c r="J827" s="83"/>
    </row>
    <row r="828" spans="1:10" ht="16" x14ac:dyDescent="0.2">
      <c r="A828" s="83"/>
      <c r="B828" s="83"/>
      <c r="C828" s="83"/>
      <c r="D828" s="83"/>
      <c r="E828" s="83"/>
      <c r="F828" s="83"/>
      <c r="G828" s="83"/>
      <c r="H828" s="83"/>
      <c r="I828" s="83"/>
      <c r="J828" s="83"/>
    </row>
    <row r="829" spans="1:10" ht="16" x14ac:dyDescent="0.2">
      <c r="A829" s="83"/>
      <c r="B829" s="83"/>
      <c r="C829" s="83"/>
      <c r="D829" s="83"/>
      <c r="E829" s="83"/>
      <c r="F829" s="83"/>
      <c r="G829" s="83"/>
      <c r="H829" s="83"/>
      <c r="I829" s="83"/>
      <c r="J829" s="83"/>
    </row>
    <row r="830" spans="1:10" ht="16" x14ac:dyDescent="0.2">
      <c r="A830" s="83"/>
      <c r="B830" s="83"/>
      <c r="C830" s="83"/>
      <c r="D830" s="83"/>
      <c r="E830" s="83"/>
      <c r="F830" s="83"/>
      <c r="G830" s="83"/>
      <c r="H830" s="83"/>
      <c r="I830" s="83"/>
      <c r="J830" s="83"/>
    </row>
    <row r="831" spans="1:10" ht="16" x14ac:dyDescent="0.2">
      <c r="A831" s="83"/>
      <c r="B831" s="83"/>
      <c r="C831" s="83"/>
      <c r="D831" s="83"/>
      <c r="E831" s="83"/>
      <c r="F831" s="83"/>
      <c r="G831" s="83"/>
      <c r="H831" s="83"/>
      <c r="I831" s="83"/>
      <c r="J831" s="83"/>
    </row>
    <row r="832" spans="1:10" ht="16" x14ac:dyDescent="0.2">
      <c r="A832" s="83"/>
      <c r="B832" s="83"/>
      <c r="C832" s="83"/>
      <c r="D832" s="83"/>
      <c r="E832" s="83"/>
      <c r="F832" s="83"/>
      <c r="G832" s="83"/>
      <c r="H832" s="83"/>
      <c r="I832" s="83"/>
      <c r="J832" s="83"/>
    </row>
    <row r="833" spans="1:10" ht="16" x14ac:dyDescent="0.2">
      <c r="A833" s="83"/>
      <c r="B833" s="83"/>
      <c r="C833" s="83"/>
      <c r="D833" s="83"/>
      <c r="E833" s="83"/>
      <c r="F833" s="83"/>
      <c r="G833" s="83"/>
      <c r="H833" s="83"/>
      <c r="I833" s="83"/>
      <c r="J833" s="83"/>
    </row>
    <row r="834" spans="1:10" ht="16" x14ac:dyDescent="0.2">
      <c r="A834" s="83"/>
      <c r="B834" s="83"/>
      <c r="C834" s="83"/>
      <c r="D834" s="83"/>
      <c r="E834" s="83"/>
      <c r="F834" s="83"/>
      <c r="G834" s="83"/>
      <c r="H834" s="83"/>
      <c r="I834" s="83"/>
      <c r="J834" s="83"/>
    </row>
    <row r="835" spans="1:10" ht="16" x14ac:dyDescent="0.2">
      <c r="A835" s="83"/>
      <c r="B835" s="83"/>
      <c r="C835" s="83"/>
      <c r="D835" s="83"/>
      <c r="E835" s="83"/>
      <c r="F835" s="83"/>
      <c r="G835" s="83"/>
      <c r="H835" s="83"/>
      <c r="I835" s="83"/>
      <c r="J835" s="83"/>
    </row>
    <row r="836" spans="1:10" ht="16" x14ac:dyDescent="0.2">
      <c r="A836" s="83"/>
      <c r="B836" s="83"/>
      <c r="C836" s="83"/>
      <c r="D836" s="83"/>
      <c r="E836" s="83"/>
      <c r="F836" s="83"/>
      <c r="G836" s="83"/>
      <c r="H836" s="83"/>
      <c r="I836" s="83"/>
      <c r="J836" s="83"/>
    </row>
    <row r="837" spans="1:10" ht="16" x14ac:dyDescent="0.2">
      <c r="A837" s="83"/>
      <c r="B837" s="83"/>
      <c r="C837" s="83"/>
      <c r="D837" s="83"/>
      <c r="E837" s="83"/>
      <c r="F837" s="83"/>
      <c r="G837" s="83"/>
      <c r="H837" s="83"/>
      <c r="I837" s="83"/>
      <c r="J837" s="83"/>
    </row>
    <row r="838" spans="1:10" ht="16" x14ac:dyDescent="0.2">
      <c r="A838" s="83"/>
      <c r="B838" s="83"/>
      <c r="C838" s="83"/>
      <c r="D838" s="83"/>
      <c r="E838" s="83"/>
      <c r="F838" s="83"/>
      <c r="G838" s="83"/>
      <c r="H838" s="83"/>
      <c r="I838" s="83"/>
      <c r="J838" s="83"/>
    </row>
    <row r="839" spans="1:10" ht="16" x14ac:dyDescent="0.2">
      <c r="A839" s="83"/>
      <c r="B839" s="83"/>
      <c r="C839" s="83"/>
      <c r="D839" s="83"/>
      <c r="E839" s="83"/>
      <c r="F839" s="83"/>
      <c r="G839" s="83"/>
      <c r="H839" s="83"/>
      <c r="I839" s="83"/>
      <c r="J839" s="83"/>
    </row>
    <row r="840" spans="1:10" ht="16" x14ac:dyDescent="0.2">
      <c r="A840" s="83"/>
      <c r="B840" s="83"/>
      <c r="C840" s="83"/>
      <c r="D840" s="83"/>
      <c r="E840" s="83"/>
      <c r="F840" s="83"/>
      <c r="G840" s="83"/>
      <c r="H840" s="83"/>
      <c r="I840" s="83"/>
      <c r="J840" s="83"/>
    </row>
    <row r="841" spans="1:10" ht="16" x14ac:dyDescent="0.2">
      <c r="A841" s="83"/>
      <c r="B841" s="83"/>
      <c r="C841" s="83"/>
      <c r="D841" s="83"/>
      <c r="E841" s="83"/>
      <c r="F841" s="83"/>
      <c r="G841" s="83"/>
      <c r="H841" s="83"/>
      <c r="I841" s="83"/>
      <c r="J841" s="83"/>
    </row>
    <row r="842" spans="1:10" ht="16" x14ac:dyDescent="0.2">
      <c r="A842" s="83"/>
      <c r="B842" s="83"/>
      <c r="C842" s="83"/>
      <c r="D842" s="83"/>
      <c r="E842" s="83"/>
      <c r="F842" s="83"/>
      <c r="G842" s="83"/>
      <c r="H842" s="83"/>
      <c r="I842" s="83"/>
      <c r="J842" s="83"/>
    </row>
    <row r="843" spans="1:10" ht="16" x14ac:dyDescent="0.2">
      <c r="A843" s="83"/>
      <c r="B843" s="83"/>
      <c r="C843" s="83"/>
      <c r="D843" s="83"/>
      <c r="E843" s="83"/>
      <c r="F843" s="83"/>
      <c r="G843" s="83"/>
      <c r="H843" s="83"/>
      <c r="I843" s="83"/>
      <c r="J843" s="83"/>
    </row>
    <row r="844" spans="1:10" ht="16" x14ac:dyDescent="0.2">
      <c r="A844" s="83"/>
      <c r="B844" s="83"/>
      <c r="C844" s="83"/>
      <c r="D844" s="83"/>
      <c r="E844" s="83"/>
      <c r="F844" s="83"/>
      <c r="G844" s="83"/>
      <c r="H844" s="83"/>
      <c r="I844" s="83"/>
      <c r="J844" s="83"/>
    </row>
    <row r="845" spans="1:10" ht="16" x14ac:dyDescent="0.2">
      <c r="A845" s="83"/>
      <c r="B845" s="83"/>
      <c r="C845" s="83"/>
      <c r="D845" s="83"/>
      <c r="E845" s="83"/>
      <c r="F845" s="83"/>
      <c r="G845" s="83"/>
      <c r="H845" s="83"/>
      <c r="I845" s="83"/>
      <c r="J845" s="83"/>
    </row>
    <row r="846" spans="1:10" ht="16" x14ac:dyDescent="0.2">
      <c r="A846" s="83"/>
      <c r="B846" s="83"/>
      <c r="C846" s="83"/>
      <c r="D846" s="83"/>
      <c r="E846" s="83"/>
      <c r="F846" s="83"/>
      <c r="G846" s="83"/>
      <c r="H846" s="83"/>
      <c r="I846" s="83"/>
      <c r="J846" s="83"/>
    </row>
    <row r="847" spans="1:10" ht="16" x14ac:dyDescent="0.2">
      <c r="A847" s="83"/>
      <c r="B847" s="83"/>
      <c r="C847" s="83"/>
      <c r="D847" s="83"/>
      <c r="E847" s="83"/>
      <c r="F847" s="83"/>
      <c r="G847" s="83"/>
      <c r="H847" s="83"/>
      <c r="I847" s="83"/>
      <c r="J847" s="83"/>
    </row>
    <row r="848" spans="1:10" ht="16" x14ac:dyDescent="0.2">
      <c r="A848" s="83"/>
      <c r="B848" s="83"/>
      <c r="C848" s="83"/>
      <c r="D848" s="83"/>
      <c r="E848" s="83"/>
      <c r="F848" s="83"/>
      <c r="G848" s="83"/>
      <c r="H848" s="83"/>
      <c r="I848" s="83"/>
      <c r="J848" s="83"/>
    </row>
    <row r="849" spans="1:10" ht="16" x14ac:dyDescent="0.2">
      <c r="A849" s="83"/>
      <c r="B849" s="83"/>
      <c r="C849" s="83"/>
      <c r="D849" s="83"/>
      <c r="E849" s="83"/>
      <c r="F849" s="83"/>
      <c r="G849" s="83"/>
      <c r="H849" s="83"/>
      <c r="I849" s="83"/>
      <c r="J849" s="83"/>
    </row>
    <row r="850" spans="1:10" ht="16" x14ac:dyDescent="0.2">
      <c r="A850" s="83"/>
      <c r="B850" s="83"/>
      <c r="C850" s="83"/>
      <c r="D850" s="83"/>
      <c r="E850" s="83"/>
      <c r="F850" s="83"/>
      <c r="G850" s="83"/>
      <c r="H850" s="83"/>
      <c r="I850" s="83"/>
      <c r="J850" s="83"/>
    </row>
    <row r="851" spans="1:10" ht="16" x14ac:dyDescent="0.2">
      <c r="A851" s="83"/>
      <c r="B851" s="83"/>
      <c r="C851" s="83"/>
      <c r="D851" s="83"/>
      <c r="E851" s="83"/>
      <c r="F851" s="83"/>
      <c r="G851" s="83"/>
      <c r="H851" s="83"/>
      <c r="I851" s="83"/>
      <c r="J851" s="83"/>
    </row>
    <row r="852" spans="1:10" ht="16" x14ac:dyDescent="0.2">
      <c r="A852" s="83"/>
      <c r="B852" s="83"/>
      <c r="C852" s="83"/>
      <c r="D852" s="83"/>
      <c r="E852" s="83"/>
      <c r="F852" s="83"/>
      <c r="G852" s="83"/>
      <c r="H852" s="83"/>
      <c r="I852" s="83"/>
      <c r="J852" s="83"/>
    </row>
    <row r="853" spans="1:10" ht="16" x14ac:dyDescent="0.2">
      <c r="A853" s="83"/>
      <c r="B853" s="83"/>
      <c r="C853" s="83"/>
      <c r="D853" s="83"/>
      <c r="E853" s="83"/>
      <c r="F853" s="83"/>
      <c r="G853" s="83"/>
      <c r="H853" s="83"/>
      <c r="I853" s="83"/>
      <c r="J853" s="83"/>
    </row>
    <row r="854" spans="1:10" ht="16" x14ac:dyDescent="0.2">
      <c r="A854" s="83"/>
      <c r="B854" s="83"/>
      <c r="C854" s="83"/>
      <c r="D854" s="83"/>
      <c r="E854" s="83"/>
      <c r="F854" s="83"/>
      <c r="G854" s="83"/>
      <c r="H854" s="83"/>
      <c r="I854" s="83"/>
      <c r="J854" s="83"/>
    </row>
    <row r="855" spans="1:10" ht="16" x14ac:dyDescent="0.2">
      <c r="A855" s="83"/>
      <c r="B855" s="83"/>
      <c r="C855" s="83"/>
      <c r="D855" s="83"/>
      <c r="E855" s="83"/>
      <c r="F855" s="83"/>
      <c r="G855" s="83"/>
      <c r="H855" s="83"/>
      <c r="I855" s="83"/>
      <c r="J855" s="83"/>
    </row>
    <row r="856" spans="1:10" ht="16" x14ac:dyDescent="0.2">
      <c r="A856" s="83"/>
      <c r="B856" s="83"/>
      <c r="C856" s="83"/>
      <c r="D856" s="83"/>
      <c r="E856" s="83"/>
      <c r="F856" s="83"/>
      <c r="G856" s="83"/>
      <c r="H856" s="83"/>
      <c r="I856" s="83"/>
      <c r="J856" s="83"/>
    </row>
    <row r="857" spans="1:10" ht="16" x14ac:dyDescent="0.2">
      <c r="A857" s="83"/>
      <c r="B857" s="83"/>
      <c r="C857" s="83"/>
      <c r="D857" s="83"/>
      <c r="E857" s="83"/>
      <c r="F857" s="83"/>
      <c r="G857" s="83"/>
      <c r="H857" s="83"/>
      <c r="I857" s="83"/>
      <c r="J857" s="83"/>
    </row>
    <row r="858" spans="1:10" ht="16" x14ac:dyDescent="0.2">
      <c r="A858" s="83"/>
      <c r="B858" s="83"/>
      <c r="C858" s="83"/>
      <c r="D858" s="83"/>
      <c r="E858" s="83"/>
      <c r="F858" s="83"/>
      <c r="G858" s="83"/>
      <c r="H858" s="83"/>
      <c r="I858" s="83"/>
      <c r="J858" s="83"/>
    </row>
    <row r="859" spans="1:10" ht="16" x14ac:dyDescent="0.2">
      <c r="A859" s="83"/>
      <c r="B859" s="83"/>
      <c r="C859" s="83"/>
      <c r="D859" s="83"/>
      <c r="E859" s="83"/>
      <c r="F859" s="83"/>
      <c r="G859" s="83"/>
      <c r="H859" s="83"/>
      <c r="I859" s="83"/>
      <c r="J859" s="83"/>
    </row>
    <row r="860" spans="1:10" ht="16" x14ac:dyDescent="0.2">
      <c r="A860" s="83"/>
      <c r="B860" s="83"/>
      <c r="C860" s="83"/>
      <c r="D860" s="83"/>
      <c r="E860" s="83"/>
      <c r="F860" s="83"/>
      <c r="G860" s="83"/>
      <c r="H860" s="83"/>
      <c r="I860" s="83"/>
      <c r="J860" s="83"/>
    </row>
    <row r="861" spans="1:10" ht="16" x14ac:dyDescent="0.2">
      <c r="A861" s="83"/>
      <c r="B861" s="83"/>
      <c r="C861" s="83"/>
      <c r="D861" s="83"/>
      <c r="E861" s="83"/>
      <c r="F861" s="83"/>
      <c r="G861" s="83"/>
      <c r="H861" s="83"/>
      <c r="I861" s="83"/>
      <c r="J861" s="83"/>
    </row>
    <row r="862" spans="1:10" ht="16" x14ac:dyDescent="0.2">
      <c r="A862" s="83"/>
      <c r="B862" s="83"/>
      <c r="C862" s="83"/>
      <c r="D862" s="83"/>
      <c r="E862" s="83"/>
      <c r="F862" s="83"/>
      <c r="G862" s="83"/>
      <c r="H862" s="83"/>
      <c r="I862" s="83"/>
      <c r="J862" s="83"/>
    </row>
    <row r="863" spans="1:10" ht="16" x14ac:dyDescent="0.2">
      <c r="A863" s="83"/>
      <c r="B863" s="83"/>
      <c r="C863" s="83"/>
      <c r="D863" s="83"/>
      <c r="E863" s="83"/>
      <c r="F863" s="83"/>
      <c r="G863" s="83"/>
      <c r="H863" s="83"/>
      <c r="I863" s="83"/>
      <c r="J863" s="83"/>
    </row>
    <row r="864" spans="1:10" ht="16" x14ac:dyDescent="0.2">
      <c r="A864" s="83"/>
      <c r="B864" s="83"/>
      <c r="C864" s="83"/>
      <c r="D864" s="83"/>
      <c r="E864" s="83"/>
      <c r="F864" s="83"/>
      <c r="G864" s="83"/>
      <c r="H864" s="83"/>
      <c r="I864" s="83"/>
      <c r="J864" s="83"/>
    </row>
    <row r="865" spans="1:10" ht="16" x14ac:dyDescent="0.2">
      <c r="A865" s="83"/>
      <c r="B865" s="83"/>
      <c r="C865" s="83"/>
      <c r="D865" s="83"/>
      <c r="E865" s="83"/>
      <c r="F865" s="83"/>
      <c r="G865" s="83"/>
      <c r="H865" s="83"/>
      <c r="I865" s="83"/>
      <c r="J865" s="83"/>
    </row>
    <row r="866" spans="1:10" ht="16" x14ac:dyDescent="0.2">
      <c r="A866" s="83"/>
      <c r="B866" s="83"/>
      <c r="C866" s="83"/>
      <c r="D866" s="83"/>
      <c r="E866" s="83"/>
      <c r="F866" s="83"/>
      <c r="G866" s="83"/>
      <c r="H866" s="83"/>
      <c r="I866" s="83"/>
      <c r="J866" s="83"/>
    </row>
    <row r="867" spans="1:10" ht="16" x14ac:dyDescent="0.2">
      <c r="A867" s="83"/>
      <c r="B867" s="83"/>
      <c r="C867" s="83"/>
      <c r="D867" s="83"/>
      <c r="E867" s="83"/>
      <c r="F867" s="83"/>
      <c r="G867" s="83"/>
      <c r="H867" s="83"/>
      <c r="I867" s="83"/>
      <c r="J867" s="83"/>
    </row>
    <row r="868" spans="1:10" ht="16" x14ac:dyDescent="0.2">
      <c r="A868" s="83"/>
      <c r="B868" s="83"/>
      <c r="C868" s="83"/>
      <c r="D868" s="83"/>
      <c r="E868" s="83"/>
      <c r="F868" s="83"/>
      <c r="G868" s="83"/>
      <c r="H868" s="83"/>
      <c r="I868" s="83"/>
      <c r="J868" s="83"/>
    </row>
    <row r="869" spans="1:10" ht="16" x14ac:dyDescent="0.2">
      <c r="A869" s="83"/>
      <c r="B869" s="83"/>
      <c r="C869" s="83"/>
      <c r="D869" s="83"/>
      <c r="E869" s="83"/>
      <c r="F869" s="83"/>
      <c r="G869" s="83"/>
      <c r="H869" s="83"/>
      <c r="I869" s="83"/>
      <c r="J869" s="83"/>
    </row>
    <row r="870" spans="1:10" ht="16" x14ac:dyDescent="0.2">
      <c r="A870" s="83"/>
      <c r="B870" s="83"/>
      <c r="C870" s="83"/>
      <c r="D870" s="83"/>
      <c r="E870" s="83"/>
      <c r="F870" s="83"/>
      <c r="G870" s="83"/>
      <c r="H870" s="83"/>
      <c r="I870" s="83"/>
      <c r="J870" s="83"/>
    </row>
    <row r="871" spans="1:10" ht="16" x14ac:dyDescent="0.2">
      <c r="A871" s="83"/>
      <c r="B871" s="83"/>
      <c r="C871" s="83"/>
      <c r="D871" s="83"/>
      <c r="E871" s="83"/>
      <c r="F871" s="83"/>
      <c r="G871" s="83"/>
      <c r="H871" s="83"/>
      <c r="I871" s="83"/>
      <c r="J871" s="83"/>
    </row>
    <row r="872" spans="1:10" ht="16" x14ac:dyDescent="0.2">
      <c r="A872" s="83"/>
      <c r="B872" s="83"/>
      <c r="C872" s="83"/>
      <c r="D872" s="83"/>
      <c r="E872" s="83"/>
      <c r="F872" s="83"/>
      <c r="G872" s="83"/>
      <c r="H872" s="83"/>
      <c r="I872" s="83"/>
      <c r="J872" s="83"/>
    </row>
    <row r="873" spans="1:10" ht="16" x14ac:dyDescent="0.2">
      <c r="A873" s="83"/>
      <c r="B873" s="83"/>
      <c r="C873" s="83"/>
      <c r="D873" s="83"/>
      <c r="E873" s="83"/>
      <c r="F873" s="83"/>
      <c r="G873" s="83"/>
      <c r="H873" s="83"/>
      <c r="I873" s="83"/>
      <c r="J873" s="83"/>
    </row>
    <row r="874" spans="1:10" ht="16" x14ac:dyDescent="0.2">
      <c r="A874" s="83"/>
      <c r="B874" s="83"/>
      <c r="C874" s="83"/>
      <c r="D874" s="83"/>
      <c r="E874" s="83"/>
      <c r="F874" s="83"/>
      <c r="G874" s="83"/>
      <c r="H874" s="83"/>
      <c r="I874" s="83"/>
      <c r="J874" s="83"/>
    </row>
    <row r="875" spans="1:10" ht="16" x14ac:dyDescent="0.2">
      <c r="A875" s="83"/>
      <c r="B875" s="83"/>
      <c r="C875" s="83"/>
      <c r="D875" s="83"/>
      <c r="E875" s="83"/>
      <c r="F875" s="83"/>
      <c r="G875" s="83"/>
      <c r="H875" s="83"/>
      <c r="I875" s="83"/>
      <c r="J875" s="83"/>
    </row>
    <row r="876" spans="1:10" ht="16" x14ac:dyDescent="0.2">
      <c r="A876" s="83"/>
      <c r="B876" s="83"/>
      <c r="C876" s="83"/>
      <c r="D876" s="83"/>
      <c r="E876" s="83"/>
      <c r="F876" s="83"/>
      <c r="G876" s="83"/>
      <c r="H876" s="83"/>
      <c r="I876" s="83"/>
      <c r="J876" s="83"/>
    </row>
    <row r="877" spans="1:10" ht="16" x14ac:dyDescent="0.2">
      <c r="A877" s="83"/>
      <c r="B877" s="83"/>
      <c r="C877" s="83"/>
      <c r="D877" s="83"/>
      <c r="E877" s="83"/>
      <c r="F877" s="83"/>
      <c r="G877" s="83"/>
      <c r="H877" s="83"/>
      <c r="I877" s="83"/>
      <c r="J877" s="83"/>
    </row>
    <row r="878" spans="1:10" ht="16" x14ac:dyDescent="0.2">
      <c r="A878" s="83"/>
      <c r="B878" s="83"/>
      <c r="C878" s="83"/>
      <c r="D878" s="83"/>
      <c r="E878" s="83"/>
      <c r="F878" s="83"/>
      <c r="G878" s="83"/>
      <c r="H878" s="83"/>
      <c r="I878" s="83"/>
      <c r="J878" s="83"/>
    </row>
    <row r="879" spans="1:10" ht="16" x14ac:dyDescent="0.2">
      <c r="A879" s="83"/>
      <c r="B879" s="83"/>
      <c r="C879" s="83"/>
      <c r="D879" s="83"/>
      <c r="E879" s="83"/>
      <c r="F879" s="83"/>
      <c r="G879" s="83"/>
      <c r="H879" s="83"/>
      <c r="I879" s="83"/>
      <c r="J879" s="83"/>
    </row>
    <row r="880" spans="1:10" ht="16" x14ac:dyDescent="0.2">
      <c r="A880" s="83"/>
      <c r="B880" s="83"/>
      <c r="C880" s="83"/>
      <c r="D880" s="83"/>
      <c r="E880" s="83"/>
      <c r="F880" s="83"/>
      <c r="G880" s="83"/>
      <c r="H880" s="83"/>
      <c r="I880" s="83"/>
      <c r="J880" s="83"/>
    </row>
    <row r="881" spans="1:10" ht="16" x14ac:dyDescent="0.2">
      <c r="A881" s="83"/>
      <c r="B881" s="83"/>
      <c r="C881" s="83"/>
      <c r="D881" s="83"/>
      <c r="E881" s="83"/>
      <c r="F881" s="83"/>
      <c r="G881" s="83"/>
      <c r="H881" s="83"/>
      <c r="I881" s="83"/>
      <c r="J881" s="83"/>
    </row>
    <row r="882" spans="1:10" ht="16" x14ac:dyDescent="0.2">
      <c r="A882" s="83"/>
      <c r="B882" s="83"/>
      <c r="C882" s="83"/>
      <c r="D882" s="83"/>
      <c r="E882" s="83"/>
      <c r="F882" s="83"/>
      <c r="G882" s="83"/>
      <c r="H882" s="83"/>
      <c r="I882" s="83"/>
      <c r="J882" s="83"/>
    </row>
    <row r="883" spans="1:10" ht="16" x14ac:dyDescent="0.2">
      <c r="A883" s="83"/>
      <c r="B883" s="83"/>
      <c r="C883" s="83"/>
      <c r="D883" s="83"/>
      <c r="E883" s="83"/>
      <c r="F883" s="83"/>
      <c r="G883" s="83"/>
      <c r="H883" s="83"/>
      <c r="I883" s="83"/>
      <c r="J883" s="83"/>
    </row>
    <row r="884" spans="1:10" ht="16" x14ac:dyDescent="0.2">
      <c r="A884" s="83"/>
      <c r="B884" s="83"/>
      <c r="C884" s="83"/>
      <c r="D884" s="83"/>
      <c r="E884" s="83"/>
      <c r="F884" s="83"/>
      <c r="G884" s="83"/>
      <c r="H884" s="83"/>
      <c r="I884" s="83"/>
      <c r="J884" s="83"/>
    </row>
    <row r="885" spans="1:10" ht="16" x14ac:dyDescent="0.2">
      <c r="A885" s="83"/>
      <c r="B885" s="83"/>
      <c r="C885" s="83"/>
      <c r="D885" s="83"/>
      <c r="E885" s="83"/>
      <c r="F885" s="83"/>
      <c r="G885" s="83"/>
      <c r="H885" s="83"/>
      <c r="I885" s="83"/>
      <c r="J885" s="83"/>
    </row>
    <row r="886" spans="1:10" ht="16" x14ac:dyDescent="0.2">
      <c r="A886" s="83"/>
      <c r="B886" s="83"/>
      <c r="C886" s="83"/>
      <c r="D886" s="83"/>
      <c r="E886" s="83"/>
      <c r="F886" s="83"/>
      <c r="G886" s="83"/>
      <c r="H886" s="83"/>
      <c r="I886" s="83"/>
      <c r="J886" s="83"/>
    </row>
    <row r="887" spans="1:10" ht="16" x14ac:dyDescent="0.2">
      <c r="A887" s="83"/>
      <c r="B887" s="83"/>
      <c r="C887" s="83"/>
      <c r="D887" s="83"/>
      <c r="E887" s="83"/>
      <c r="F887" s="83"/>
      <c r="G887" s="83"/>
      <c r="H887" s="83"/>
      <c r="I887" s="83"/>
      <c r="J887" s="83"/>
    </row>
    <row r="888" spans="1:10" ht="16" x14ac:dyDescent="0.2">
      <c r="A888" s="83"/>
      <c r="B888" s="83"/>
      <c r="C888" s="83"/>
      <c r="D888" s="83"/>
      <c r="E888" s="83"/>
      <c r="F888" s="83"/>
      <c r="G888" s="83"/>
      <c r="H888" s="83"/>
      <c r="I888" s="83"/>
      <c r="J888" s="83"/>
    </row>
    <row r="889" spans="1:10" ht="16" x14ac:dyDescent="0.2">
      <c r="A889" s="83"/>
      <c r="B889" s="83"/>
      <c r="C889" s="83"/>
      <c r="D889" s="83"/>
      <c r="E889" s="83"/>
      <c r="F889" s="83"/>
      <c r="G889" s="83"/>
      <c r="H889" s="83"/>
      <c r="I889" s="83"/>
      <c r="J889" s="83"/>
    </row>
    <row r="890" spans="1:10" ht="16" x14ac:dyDescent="0.2">
      <c r="A890" s="83"/>
      <c r="B890" s="83"/>
      <c r="C890" s="83"/>
      <c r="D890" s="83"/>
      <c r="E890" s="83"/>
      <c r="F890" s="83"/>
      <c r="G890" s="83"/>
      <c r="H890" s="83"/>
      <c r="I890" s="83"/>
      <c r="J890" s="83"/>
    </row>
    <row r="891" spans="1:10" ht="16" x14ac:dyDescent="0.2">
      <c r="A891" s="83"/>
      <c r="B891" s="83"/>
      <c r="C891" s="83"/>
      <c r="D891" s="83"/>
      <c r="E891" s="83"/>
      <c r="F891" s="83"/>
      <c r="G891" s="83"/>
      <c r="H891" s="83"/>
      <c r="I891" s="83"/>
      <c r="J891" s="83"/>
    </row>
    <row r="892" spans="1:10" ht="16" x14ac:dyDescent="0.2">
      <c r="A892" s="83"/>
      <c r="B892" s="83"/>
      <c r="C892" s="83"/>
      <c r="D892" s="83"/>
      <c r="E892" s="83"/>
      <c r="F892" s="83"/>
      <c r="G892" s="83"/>
      <c r="H892" s="83"/>
      <c r="I892" s="83"/>
      <c r="J892" s="83"/>
    </row>
    <row r="893" spans="1:10" ht="16" x14ac:dyDescent="0.2">
      <c r="A893" s="83"/>
      <c r="B893" s="83"/>
      <c r="C893" s="83"/>
      <c r="D893" s="83"/>
      <c r="E893" s="83"/>
      <c r="F893" s="83"/>
      <c r="G893" s="83"/>
      <c r="H893" s="83"/>
      <c r="I893" s="83"/>
      <c r="J893" s="83"/>
    </row>
    <row r="894" spans="1:10" ht="16" x14ac:dyDescent="0.2">
      <c r="A894" s="83"/>
      <c r="B894" s="83"/>
      <c r="C894" s="83"/>
      <c r="D894" s="83"/>
      <c r="E894" s="83"/>
      <c r="F894" s="83"/>
      <c r="G894" s="83"/>
      <c r="H894" s="83"/>
      <c r="I894" s="83"/>
      <c r="J894" s="83"/>
    </row>
    <row r="895" spans="1:10" ht="16" x14ac:dyDescent="0.2">
      <c r="A895" s="83"/>
      <c r="B895" s="83"/>
      <c r="C895" s="83"/>
      <c r="D895" s="83"/>
      <c r="E895" s="83"/>
      <c r="F895" s="83"/>
      <c r="G895" s="83"/>
      <c r="H895" s="83"/>
      <c r="I895" s="83"/>
      <c r="J895" s="83"/>
    </row>
    <row r="896" spans="1:10" ht="16" x14ac:dyDescent="0.2">
      <c r="A896" s="83"/>
      <c r="B896" s="83"/>
      <c r="C896" s="83"/>
      <c r="D896" s="83"/>
      <c r="E896" s="83"/>
      <c r="F896" s="83"/>
      <c r="G896" s="83"/>
      <c r="H896" s="83"/>
      <c r="I896" s="83"/>
      <c r="J896" s="83"/>
    </row>
    <row r="897" spans="1:10" ht="16" x14ac:dyDescent="0.2">
      <c r="A897" s="83"/>
      <c r="B897" s="83"/>
      <c r="C897" s="83"/>
      <c r="D897" s="83"/>
      <c r="E897" s="83"/>
      <c r="F897" s="83"/>
      <c r="G897" s="83"/>
      <c r="H897" s="83"/>
      <c r="I897" s="83"/>
      <c r="J897" s="83"/>
    </row>
    <row r="898" spans="1:10" ht="16" x14ac:dyDescent="0.2">
      <c r="A898" s="83"/>
      <c r="B898" s="83"/>
      <c r="C898" s="83"/>
      <c r="D898" s="83"/>
      <c r="E898" s="83"/>
      <c r="F898" s="83"/>
      <c r="G898" s="83"/>
      <c r="H898" s="83"/>
      <c r="I898" s="83"/>
      <c r="J898" s="83"/>
    </row>
    <row r="899" spans="1:10" ht="16" x14ac:dyDescent="0.2">
      <c r="A899" s="83"/>
      <c r="B899" s="83"/>
      <c r="C899" s="83"/>
      <c r="D899" s="83"/>
      <c r="E899" s="83"/>
      <c r="F899" s="83"/>
      <c r="G899" s="83"/>
      <c r="H899" s="83"/>
      <c r="I899" s="83"/>
      <c r="J899" s="83"/>
    </row>
    <row r="900" spans="1:10" ht="16" x14ac:dyDescent="0.2">
      <c r="A900" s="83"/>
      <c r="B900" s="83"/>
      <c r="C900" s="83"/>
      <c r="D900" s="83"/>
      <c r="E900" s="83"/>
      <c r="F900" s="83"/>
      <c r="G900" s="83"/>
      <c r="H900" s="83"/>
      <c r="I900" s="83"/>
      <c r="J900" s="83"/>
    </row>
    <row r="901" spans="1:10" ht="16" x14ac:dyDescent="0.2">
      <c r="A901" s="83"/>
      <c r="B901" s="83"/>
      <c r="C901" s="83"/>
      <c r="D901" s="83"/>
      <c r="E901" s="83"/>
      <c r="F901" s="83"/>
      <c r="G901" s="83"/>
      <c r="H901" s="83"/>
      <c r="I901" s="83"/>
      <c r="J901" s="83"/>
    </row>
    <row r="902" spans="1:10" ht="16" x14ac:dyDescent="0.2">
      <c r="A902" s="83"/>
      <c r="B902" s="83"/>
      <c r="C902" s="83"/>
      <c r="D902" s="83"/>
      <c r="E902" s="83"/>
      <c r="F902" s="83"/>
      <c r="G902" s="83"/>
      <c r="H902" s="83"/>
      <c r="I902" s="83"/>
      <c r="J902" s="83"/>
    </row>
    <row r="903" spans="1:10" ht="16" x14ac:dyDescent="0.2">
      <c r="A903" s="83"/>
      <c r="B903" s="83"/>
      <c r="C903" s="83"/>
      <c r="D903" s="83"/>
      <c r="E903" s="83"/>
      <c r="F903" s="83"/>
      <c r="G903" s="83"/>
      <c r="H903" s="83"/>
      <c r="I903" s="83"/>
      <c r="J903" s="83"/>
    </row>
    <row r="904" spans="1:10" ht="16" x14ac:dyDescent="0.2">
      <c r="A904" s="83"/>
      <c r="B904" s="83"/>
      <c r="C904" s="83"/>
      <c r="D904" s="83"/>
      <c r="E904" s="83"/>
      <c r="F904" s="83"/>
      <c r="G904" s="83"/>
      <c r="H904" s="83"/>
      <c r="I904" s="83"/>
      <c r="J904" s="83"/>
    </row>
    <row r="905" spans="1:10" ht="16" x14ac:dyDescent="0.2">
      <c r="A905" s="83"/>
      <c r="B905" s="83"/>
      <c r="C905" s="83"/>
      <c r="D905" s="83"/>
      <c r="E905" s="83"/>
      <c r="F905" s="83"/>
      <c r="G905" s="83"/>
      <c r="H905" s="83"/>
      <c r="I905" s="83"/>
      <c r="J905" s="83"/>
    </row>
    <row r="906" spans="1:10" ht="16" x14ac:dyDescent="0.2">
      <c r="A906" s="83"/>
      <c r="B906" s="83"/>
      <c r="C906" s="83"/>
      <c r="D906" s="83"/>
      <c r="E906" s="83"/>
      <c r="F906" s="83"/>
      <c r="G906" s="83"/>
      <c r="H906" s="83"/>
      <c r="I906" s="83"/>
      <c r="J906" s="83"/>
    </row>
    <row r="907" spans="1:10" ht="16" x14ac:dyDescent="0.2">
      <c r="A907" s="83"/>
      <c r="B907" s="83"/>
      <c r="C907" s="83"/>
      <c r="D907" s="83"/>
      <c r="E907" s="83"/>
      <c r="F907" s="83"/>
      <c r="G907" s="83"/>
      <c r="H907" s="83"/>
      <c r="I907" s="83"/>
      <c r="J907" s="83"/>
    </row>
    <row r="908" spans="1:10" ht="16" x14ac:dyDescent="0.2">
      <c r="A908" s="83"/>
      <c r="B908" s="83"/>
      <c r="C908" s="83"/>
      <c r="D908" s="83"/>
      <c r="E908" s="83"/>
      <c r="F908" s="83"/>
      <c r="G908" s="83"/>
      <c r="H908" s="83"/>
      <c r="I908" s="83"/>
      <c r="J908" s="83"/>
    </row>
    <row r="909" spans="1:10" ht="16" x14ac:dyDescent="0.2">
      <c r="A909" s="83"/>
      <c r="B909" s="83"/>
      <c r="C909" s="83"/>
      <c r="D909" s="83"/>
      <c r="E909" s="83"/>
      <c r="F909" s="83"/>
      <c r="G909" s="83"/>
      <c r="H909" s="83"/>
      <c r="I909" s="83"/>
      <c r="J909" s="83"/>
    </row>
    <row r="910" spans="1:10" ht="16" x14ac:dyDescent="0.2">
      <c r="A910" s="83"/>
      <c r="B910" s="83"/>
      <c r="C910" s="83"/>
      <c r="D910" s="83"/>
      <c r="E910" s="83"/>
      <c r="F910" s="83"/>
      <c r="G910" s="83"/>
      <c r="H910" s="83"/>
      <c r="I910" s="83"/>
      <c r="J910" s="83"/>
    </row>
    <row r="911" spans="1:10" ht="16" x14ac:dyDescent="0.2">
      <c r="A911" s="83"/>
      <c r="B911" s="83"/>
      <c r="C911" s="83"/>
      <c r="D911" s="83"/>
      <c r="E911" s="83"/>
      <c r="F911" s="83"/>
      <c r="G911" s="83"/>
      <c r="H911" s="83"/>
      <c r="I911" s="83"/>
      <c r="J911" s="83"/>
    </row>
    <row r="912" spans="1:10" ht="16" x14ac:dyDescent="0.2">
      <c r="A912" s="83"/>
      <c r="B912" s="83"/>
      <c r="C912" s="83"/>
      <c r="D912" s="83"/>
      <c r="E912" s="83"/>
      <c r="F912" s="83"/>
      <c r="G912" s="83"/>
      <c r="H912" s="83"/>
      <c r="I912" s="83"/>
      <c r="J912" s="83"/>
    </row>
    <row r="913" spans="1:10" ht="16" x14ac:dyDescent="0.2">
      <c r="A913" s="83"/>
      <c r="B913" s="83"/>
      <c r="C913" s="83"/>
      <c r="D913" s="83"/>
      <c r="E913" s="83"/>
      <c r="F913" s="83"/>
      <c r="G913" s="83"/>
      <c r="H913" s="83"/>
      <c r="I913" s="83"/>
      <c r="J913" s="83"/>
    </row>
    <row r="914" spans="1:10" ht="16" x14ac:dyDescent="0.2">
      <c r="A914" s="83"/>
      <c r="B914" s="83"/>
      <c r="C914" s="83"/>
      <c r="D914" s="83"/>
      <c r="E914" s="83"/>
      <c r="F914" s="83"/>
      <c r="G914" s="83"/>
      <c r="H914" s="83"/>
      <c r="I914" s="83"/>
      <c r="J914" s="83"/>
    </row>
    <row r="915" spans="1:10" ht="16" x14ac:dyDescent="0.2">
      <c r="A915" s="83"/>
      <c r="B915" s="83"/>
      <c r="C915" s="83"/>
      <c r="D915" s="83"/>
      <c r="E915" s="83"/>
      <c r="F915" s="83"/>
      <c r="G915" s="83"/>
      <c r="H915" s="83"/>
      <c r="I915" s="83"/>
      <c r="J915" s="83"/>
    </row>
    <row r="916" spans="1:10" ht="16" x14ac:dyDescent="0.2">
      <c r="A916" s="83"/>
      <c r="B916" s="83"/>
      <c r="C916" s="83"/>
      <c r="D916" s="83"/>
      <c r="E916" s="83"/>
      <c r="F916" s="83"/>
      <c r="G916" s="83"/>
      <c r="H916" s="83"/>
      <c r="I916" s="83"/>
      <c r="J916" s="83"/>
    </row>
    <row r="917" spans="1:10" ht="16" x14ac:dyDescent="0.2">
      <c r="A917" s="83"/>
      <c r="B917" s="83"/>
      <c r="C917" s="83"/>
      <c r="D917" s="83"/>
      <c r="E917" s="83"/>
      <c r="F917" s="83"/>
      <c r="G917" s="83"/>
      <c r="H917" s="83"/>
      <c r="I917" s="83"/>
      <c r="J917" s="83"/>
    </row>
    <row r="918" spans="1:10" ht="16" x14ac:dyDescent="0.2">
      <c r="A918" s="83"/>
      <c r="B918" s="83"/>
      <c r="C918" s="83"/>
      <c r="D918" s="83"/>
      <c r="E918" s="83"/>
      <c r="F918" s="83"/>
      <c r="G918" s="83"/>
      <c r="H918" s="83"/>
      <c r="I918" s="83"/>
      <c r="J918" s="83"/>
    </row>
    <row r="919" spans="1:10" ht="16" x14ac:dyDescent="0.2">
      <c r="A919" s="83"/>
      <c r="B919" s="83"/>
      <c r="C919" s="83"/>
      <c r="D919" s="83"/>
      <c r="E919" s="83"/>
      <c r="F919" s="83"/>
      <c r="G919" s="83"/>
      <c r="H919" s="83"/>
      <c r="I919" s="83"/>
      <c r="J919" s="83"/>
    </row>
    <row r="920" spans="1:10" ht="16" x14ac:dyDescent="0.2">
      <c r="A920" s="83"/>
      <c r="B920" s="83"/>
      <c r="C920" s="83"/>
      <c r="D920" s="83"/>
      <c r="E920" s="83"/>
      <c r="F920" s="83"/>
      <c r="G920" s="83"/>
      <c r="H920" s="83"/>
      <c r="I920" s="83"/>
      <c r="J920" s="83"/>
    </row>
    <row r="921" spans="1:10" ht="16" x14ac:dyDescent="0.2">
      <c r="A921" s="83"/>
      <c r="B921" s="83"/>
      <c r="C921" s="83"/>
      <c r="D921" s="83"/>
      <c r="E921" s="83"/>
      <c r="F921" s="83"/>
      <c r="G921" s="83"/>
      <c r="H921" s="83"/>
      <c r="I921" s="83"/>
      <c r="J921" s="83"/>
    </row>
    <row r="922" spans="1:10" ht="16" x14ac:dyDescent="0.2">
      <c r="A922" s="83"/>
      <c r="B922" s="83"/>
      <c r="C922" s="83"/>
      <c r="D922" s="83"/>
      <c r="E922" s="83"/>
      <c r="F922" s="83"/>
      <c r="G922" s="83"/>
      <c r="H922" s="83"/>
      <c r="I922" s="83"/>
      <c r="J922" s="83"/>
    </row>
    <row r="923" spans="1:10" ht="16" x14ac:dyDescent="0.2">
      <c r="A923" s="83"/>
      <c r="B923" s="83"/>
      <c r="C923" s="83"/>
      <c r="D923" s="83"/>
      <c r="E923" s="83"/>
      <c r="F923" s="83"/>
      <c r="G923" s="83"/>
      <c r="H923" s="83"/>
      <c r="I923" s="83"/>
      <c r="J923" s="83"/>
    </row>
    <row r="924" spans="1:10" ht="16" x14ac:dyDescent="0.2">
      <c r="A924" s="83"/>
      <c r="B924" s="83"/>
      <c r="C924" s="83"/>
      <c r="D924" s="83"/>
      <c r="E924" s="83"/>
      <c r="F924" s="83"/>
      <c r="G924" s="83"/>
      <c r="H924" s="83"/>
      <c r="I924" s="83"/>
      <c r="J924" s="83"/>
    </row>
    <row r="925" spans="1:10" ht="16" x14ac:dyDescent="0.2">
      <c r="A925" s="83"/>
      <c r="B925" s="83"/>
      <c r="C925" s="83"/>
      <c r="D925" s="83"/>
      <c r="E925" s="83"/>
      <c r="F925" s="83"/>
      <c r="G925" s="83"/>
      <c r="H925" s="83"/>
      <c r="I925" s="83"/>
      <c r="J925" s="83"/>
    </row>
    <row r="926" spans="1:10" ht="16" x14ac:dyDescent="0.2">
      <c r="A926" s="83"/>
      <c r="B926" s="83"/>
      <c r="C926" s="83"/>
      <c r="D926" s="83"/>
      <c r="E926" s="83"/>
      <c r="F926" s="83"/>
      <c r="G926" s="83"/>
      <c r="H926" s="83"/>
      <c r="I926" s="83"/>
      <c r="J926" s="83"/>
    </row>
    <row r="927" spans="1:10" ht="16" x14ac:dyDescent="0.2">
      <c r="A927" s="83"/>
      <c r="B927" s="83"/>
      <c r="C927" s="83"/>
      <c r="D927" s="83"/>
      <c r="E927" s="83"/>
      <c r="F927" s="83"/>
      <c r="G927" s="83"/>
      <c r="H927" s="83"/>
      <c r="I927" s="83"/>
      <c r="J927" s="83"/>
    </row>
    <row r="928" spans="1:10" ht="16" x14ac:dyDescent="0.2">
      <c r="A928" s="83"/>
      <c r="B928" s="83"/>
      <c r="C928" s="83"/>
      <c r="D928" s="83"/>
      <c r="E928" s="83"/>
      <c r="F928" s="83"/>
      <c r="G928" s="83"/>
      <c r="H928" s="83"/>
      <c r="I928" s="83"/>
      <c r="J928" s="83"/>
    </row>
    <row r="929" spans="1:10" ht="16" x14ac:dyDescent="0.2">
      <c r="A929" s="83"/>
      <c r="B929" s="83"/>
      <c r="C929" s="83"/>
      <c r="D929" s="83"/>
      <c r="E929" s="83"/>
      <c r="F929" s="83"/>
      <c r="G929" s="83"/>
      <c r="H929" s="83"/>
      <c r="I929" s="83"/>
      <c r="J929" s="83"/>
    </row>
    <row r="930" spans="1:10" ht="16" x14ac:dyDescent="0.2">
      <c r="A930" s="83"/>
      <c r="B930" s="83"/>
      <c r="C930" s="83"/>
      <c r="D930" s="83"/>
      <c r="E930" s="83"/>
      <c r="F930" s="83"/>
      <c r="G930" s="83"/>
      <c r="H930" s="83"/>
      <c r="I930" s="83"/>
      <c r="J930" s="83"/>
    </row>
    <row r="931" spans="1:10" ht="16" x14ac:dyDescent="0.2">
      <c r="A931" s="83"/>
      <c r="B931" s="83"/>
      <c r="C931" s="83"/>
      <c r="D931" s="83"/>
      <c r="E931" s="83"/>
      <c r="F931" s="83"/>
      <c r="G931" s="83"/>
      <c r="H931" s="83"/>
      <c r="I931" s="83"/>
      <c r="J931" s="83"/>
    </row>
    <row r="932" spans="1:10" ht="16" x14ac:dyDescent="0.2">
      <c r="A932" s="83"/>
      <c r="B932" s="83"/>
      <c r="C932" s="83"/>
      <c r="D932" s="83"/>
      <c r="E932" s="83"/>
      <c r="F932" s="83"/>
      <c r="G932" s="83"/>
      <c r="H932" s="83"/>
      <c r="I932" s="83"/>
      <c r="J932" s="83"/>
    </row>
    <row r="933" spans="1:10" ht="16" x14ac:dyDescent="0.2">
      <c r="A933" s="83"/>
      <c r="B933" s="83"/>
      <c r="C933" s="83"/>
      <c r="D933" s="83"/>
      <c r="E933" s="83"/>
      <c r="F933" s="83"/>
      <c r="G933" s="83"/>
      <c r="H933" s="83"/>
      <c r="I933" s="83"/>
      <c r="J933" s="83"/>
    </row>
    <row r="934" spans="1:10" ht="16" x14ac:dyDescent="0.2">
      <c r="A934" s="83"/>
      <c r="B934" s="83"/>
      <c r="C934" s="83"/>
      <c r="D934" s="83"/>
      <c r="E934" s="83"/>
      <c r="F934" s="83"/>
      <c r="G934" s="83"/>
      <c r="H934" s="83"/>
      <c r="I934" s="83"/>
      <c r="J934" s="83"/>
    </row>
    <row r="935" spans="1:10" ht="16" x14ac:dyDescent="0.2">
      <c r="A935" s="83"/>
      <c r="B935" s="83"/>
      <c r="C935" s="83"/>
      <c r="D935" s="83"/>
      <c r="E935" s="83"/>
      <c r="F935" s="83"/>
      <c r="G935" s="83"/>
      <c r="H935" s="83"/>
      <c r="I935" s="83"/>
      <c r="J935" s="83"/>
    </row>
    <row r="936" spans="1:10" ht="16" x14ac:dyDescent="0.2">
      <c r="A936" s="83"/>
      <c r="B936" s="83"/>
      <c r="C936" s="83"/>
      <c r="D936" s="83"/>
      <c r="E936" s="83"/>
      <c r="F936" s="83"/>
      <c r="G936" s="83"/>
      <c r="H936" s="83"/>
      <c r="I936" s="83"/>
      <c r="J936" s="83"/>
    </row>
    <row r="937" spans="1:10" ht="16" x14ac:dyDescent="0.2">
      <c r="A937" s="83"/>
      <c r="B937" s="83"/>
      <c r="C937" s="83"/>
      <c r="D937" s="83"/>
      <c r="E937" s="83"/>
      <c r="F937" s="83"/>
      <c r="G937" s="83"/>
      <c r="H937" s="83"/>
      <c r="I937" s="83"/>
      <c r="J937" s="83"/>
    </row>
    <row r="938" spans="1:10" ht="16" x14ac:dyDescent="0.2">
      <c r="A938" s="83"/>
      <c r="B938" s="83"/>
      <c r="C938" s="83"/>
      <c r="D938" s="83"/>
      <c r="E938" s="83"/>
      <c r="F938" s="83"/>
      <c r="G938" s="83"/>
      <c r="H938" s="83"/>
      <c r="I938" s="83"/>
      <c r="J938" s="83"/>
    </row>
    <row r="939" spans="1:10" ht="16" x14ac:dyDescent="0.2">
      <c r="A939" s="83"/>
      <c r="B939" s="83"/>
      <c r="C939" s="83"/>
      <c r="D939" s="83"/>
      <c r="E939" s="83"/>
      <c r="F939" s="83"/>
      <c r="G939" s="83"/>
      <c r="H939" s="83"/>
      <c r="I939" s="83"/>
      <c r="J939" s="83"/>
    </row>
    <row r="940" spans="1:10" ht="16" x14ac:dyDescent="0.2">
      <c r="A940" s="83"/>
      <c r="B940" s="83"/>
      <c r="C940" s="83"/>
      <c r="D940" s="83"/>
      <c r="E940" s="83"/>
      <c r="F940" s="83"/>
      <c r="G940" s="83"/>
      <c r="H940" s="83"/>
      <c r="I940" s="83"/>
      <c r="J940" s="83"/>
    </row>
    <row r="941" spans="1:10" ht="16" x14ac:dyDescent="0.2">
      <c r="A941" s="83"/>
      <c r="B941" s="83"/>
      <c r="C941" s="83"/>
      <c r="D941" s="83"/>
      <c r="E941" s="83"/>
      <c r="F941" s="83"/>
      <c r="G941" s="83"/>
      <c r="H941" s="83"/>
      <c r="I941" s="83"/>
      <c r="J941" s="83"/>
    </row>
    <row r="942" spans="1:10" ht="16" x14ac:dyDescent="0.2">
      <c r="A942" s="83"/>
      <c r="B942" s="83"/>
      <c r="C942" s="83"/>
      <c r="D942" s="83"/>
      <c r="E942" s="83"/>
      <c r="F942" s="83"/>
      <c r="G942" s="83"/>
      <c r="H942" s="83"/>
      <c r="I942" s="83"/>
      <c r="J942" s="83"/>
    </row>
    <row r="943" spans="1:10" ht="16" x14ac:dyDescent="0.2">
      <c r="A943" s="83"/>
      <c r="B943" s="83"/>
      <c r="C943" s="83"/>
      <c r="D943" s="83"/>
      <c r="E943" s="83"/>
      <c r="F943" s="83"/>
      <c r="G943" s="83"/>
      <c r="H943" s="83"/>
      <c r="I943" s="83"/>
      <c r="J943" s="83"/>
    </row>
    <row r="944" spans="1:10" ht="16" x14ac:dyDescent="0.2">
      <c r="A944" s="83"/>
      <c r="B944" s="83"/>
      <c r="C944" s="83"/>
      <c r="D944" s="83"/>
      <c r="E944" s="83"/>
      <c r="F944" s="83"/>
      <c r="G944" s="83"/>
      <c r="H944" s="83"/>
      <c r="I944" s="83"/>
      <c r="J944" s="83"/>
    </row>
    <row r="945" spans="1:10" ht="16" x14ac:dyDescent="0.2">
      <c r="A945" s="83"/>
      <c r="B945" s="83"/>
      <c r="C945" s="83"/>
      <c r="D945" s="83"/>
      <c r="E945" s="83"/>
      <c r="F945" s="83"/>
      <c r="G945" s="83"/>
      <c r="H945" s="83"/>
      <c r="I945" s="83"/>
      <c r="J945" s="83"/>
    </row>
    <row r="946" spans="1:10" ht="16" x14ac:dyDescent="0.2">
      <c r="A946" s="83"/>
      <c r="B946" s="83"/>
      <c r="C946" s="83"/>
      <c r="D946" s="83"/>
      <c r="E946" s="83"/>
      <c r="F946" s="83"/>
      <c r="G946" s="83"/>
      <c r="H946" s="83"/>
      <c r="I946" s="83"/>
      <c r="J946" s="83"/>
    </row>
    <row r="947" spans="1:10" ht="16" x14ac:dyDescent="0.2">
      <c r="A947" s="83"/>
      <c r="B947" s="83"/>
      <c r="C947" s="83"/>
      <c r="D947" s="83"/>
      <c r="E947" s="83"/>
      <c r="F947" s="83"/>
      <c r="G947" s="83"/>
      <c r="H947" s="83"/>
      <c r="I947" s="83"/>
      <c r="J947" s="83"/>
    </row>
    <row r="948" spans="1:10" ht="16" x14ac:dyDescent="0.2">
      <c r="A948" s="83"/>
      <c r="B948" s="83"/>
      <c r="C948" s="83"/>
      <c r="D948" s="83"/>
      <c r="E948" s="83"/>
      <c r="F948" s="83"/>
      <c r="G948" s="83"/>
      <c r="H948" s="83"/>
      <c r="I948" s="83"/>
      <c r="J948" s="83"/>
    </row>
    <row r="949" spans="1:10" ht="16" x14ac:dyDescent="0.2">
      <c r="A949" s="83"/>
      <c r="B949" s="83"/>
      <c r="C949" s="83"/>
      <c r="D949" s="83"/>
      <c r="E949" s="83"/>
      <c r="F949" s="83"/>
      <c r="G949" s="83"/>
      <c r="H949" s="83"/>
      <c r="I949" s="83"/>
      <c r="J949" s="83"/>
    </row>
    <row r="950" spans="1:10" ht="16" x14ac:dyDescent="0.2">
      <c r="A950" s="83"/>
      <c r="B950" s="83"/>
      <c r="C950" s="83"/>
      <c r="D950" s="83"/>
      <c r="E950" s="83"/>
      <c r="F950" s="83"/>
      <c r="G950" s="83"/>
      <c r="H950" s="83"/>
      <c r="I950" s="83"/>
      <c r="J950" s="83"/>
    </row>
    <row r="951" spans="1:10" ht="16" x14ac:dyDescent="0.2">
      <c r="A951" s="83"/>
      <c r="B951" s="83"/>
      <c r="C951" s="83"/>
      <c r="D951" s="83"/>
      <c r="E951" s="83"/>
      <c r="F951" s="83"/>
      <c r="G951" s="83"/>
      <c r="H951" s="83"/>
      <c r="I951" s="83"/>
      <c r="J951" s="83"/>
    </row>
    <row r="952" spans="1:10" ht="16" x14ac:dyDescent="0.2">
      <c r="A952" s="83"/>
      <c r="B952" s="83"/>
      <c r="C952" s="83"/>
      <c r="D952" s="83"/>
      <c r="E952" s="83"/>
      <c r="F952" s="83"/>
      <c r="G952" s="83"/>
      <c r="H952" s="83"/>
      <c r="I952" s="83"/>
      <c r="J952" s="83"/>
    </row>
    <row r="953" spans="1:10" ht="16" x14ac:dyDescent="0.2">
      <c r="A953" s="83"/>
      <c r="B953" s="83"/>
      <c r="C953" s="83"/>
      <c r="D953" s="83"/>
      <c r="E953" s="83"/>
      <c r="F953" s="83"/>
      <c r="G953" s="83"/>
      <c r="H953" s="83"/>
      <c r="I953" s="83"/>
      <c r="J953" s="83"/>
    </row>
    <row r="954" spans="1:10" ht="16" x14ac:dyDescent="0.2">
      <c r="A954" s="83"/>
      <c r="B954" s="83"/>
      <c r="C954" s="83"/>
      <c r="D954" s="83"/>
      <c r="E954" s="83"/>
      <c r="F954" s="83"/>
      <c r="G954" s="83"/>
      <c r="H954" s="83"/>
      <c r="I954" s="83"/>
      <c r="J954" s="83"/>
    </row>
    <row r="955" spans="1:10" ht="16" x14ac:dyDescent="0.2">
      <c r="A955" s="83"/>
      <c r="B955" s="83"/>
      <c r="C955" s="83"/>
      <c r="D955" s="83"/>
      <c r="E955" s="83"/>
      <c r="F955" s="83"/>
      <c r="G955" s="83"/>
      <c r="H955" s="83"/>
      <c r="I955" s="83"/>
      <c r="J955" s="83"/>
    </row>
    <row r="956" spans="1:10" ht="16" x14ac:dyDescent="0.2">
      <c r="A956" s="83"/>
      <c r="B956" s="83"/>
      <c r="C956" s="83"/>
      <c r="D956" s="83"/>
      <c r="E956" s="83"/>
      <c r="F956" s="83"/>
      <c r="G956" s="83"/>
      <c r="H956" s="83"/>
      <c r="I956" s="83"/>
      <c r="J956" s="83"/>
    </row>
    <row r="957" spans="1:10" ht="16" x14ac:dyDescent="0.2">
      <c r="A957" s="83"/>
      <c r="B957" s="83"/>
      <c r="C957" s="83"/>
      <c r="D957" s="83"/>
      <c r="E957" s="83"/>
      <c r="F957" s="83"/>
      <c r="G957" s="83"/>
      <c r="H957" s="83"/>
      <c r="I957" s="83"/>
      <c r="J957" s="83"/>
    </row>
    <row r="958" spans="1:10" ht="16" x14ac:dyDescent="0.2">
      <c r="A958" s="83"/>
      <c r="B958" s="83"/>
      <c r="C958" s="83"/>
      <c r="D958" s="83"/>
      <c r="E958" s="83"/>
      <c r="F958" s="83"/>
      <c r="G958" s="83"/>
      <c r="H958" s="83"/>
      <c r="I958" s="83"/>
      <c r="J958" s="83"/>
    </row>
    <row r="959" spans="1:10" ht="16" x14ac:dyDescent="0.2">
      <c r="A959" s="83"/>
      <c r="B959" s="83"/>
      <c r="C959" s="83"/>
      <c r="D959" s="83"/>
      <c r="E959" s="83"/>
      <c r="F959" s="83"/>
      <c r="G959" s="83"/>
      <c r="H959" s="83"/>
      <c r="I959" s="83"/>
      <c r="J959" s="83"/>
    </row>
    <row r="960" spans="1:10" ht="16" x14ac:dyDescent="0.2">
      <c r="A960" s="83"/>
      <c r="B960" s="83"/>
      <c r="C960" s="83"/>
      <c r="D960" s="83"/>
      <c r="E960" s="83"/>
      <c r="F960" s="83"/>
      <c r="G960" s="83"/>
      <c r="H960" s="83"/>
      <c r="I960" s="83"/>
      <c r="J960" s="83"/>
    </row>
    <row r="961" spans="1:10" ht="16" x14ac:dyDescent="0.2">
      <c r="A961" s="83"/>
      <c r="B961" s="83"/>
      <c r="C961" s="83"/>
      <c r="D961" s="83"/>
      <c r="E961" s="83"/>
      <c r="F961" s="83"/>
      <c r="G961" s="83"/>
      <c r="H961" s="83"/>
      <c r="I961" s="83"/>
      <c r="J961" s="83"/>
    </row>
    <row r="962" spans="1:10" ht="16" x14ac:dyDescent="0.2">
      <c r="A962" s="83"/>
      <c r="B962" s="83"/>
      <c r="C962" s="83"/>
      <c r="D962" s="83"/>
      <c r="E962" s="83"/>
      <c r="F962" s="83"/>
      <c r="G962" s="83"/>
      <c r="H962" s="83"/>
      <c r="I962" s="83"/>
      <c r="J962" s="83"/>
    </row>
    <row r="963" spans="1:10" ht="16" x14ac:dyDescent="0.2">
      <c r="A963" s="83"/>
      <c r="B963" s="83"/>
      <c r="C963" s="83"/>
      <c r="D963" s="83"/>
      <c r="E963" s="83"/>
      <c r="F963" s="83"/>
      <c r="G963" s="83"/>
      <c r="H963" s="83"/>
      <c r="I963" s="83"/>
      <c r="J963" s="83"/>
    </row>
    <row r="964" spans="1:10" ht="16" x14ac:dyDescent="0.2">
      <c r="A964" s="83"/>
      <c r="B964" s="83"/>
      <c r="C964" s="83"/>
      <c r="D964" s="83"/>
      <c r="E964" s="83"/>
      <c r="F964" s="83"/>
      <c r="G964" s="83"/>
      <c r="H964" s="83"/>
      <c r="I964" s="83"/>
      <c r="J964" s="83"/>
    </row>
    <row r="965" spans="1:10" ht="16" x14ac:dyDescent="0.2">
      <c r="A965" s="83"/>
      <c r="B965" s="83"/>
      <c r="C965" s="83"/>
      <c r="D965" s="83"/>
      <c r="E965" s="83"/>
      <c r="F965" s="83"/>
      <c r="G965" s="83"/>
      <c r="H965" s="83"/>
      <c r="I965" s="83"/>
      <c r="J965" s="83"/>
    </row>
    <row r="966" spans="1:10" ht="16" x14ac:dyDescent="0.2">
      <c r="A966" s="83"/>
      <c r="B966" s="83"/>
      <c r="C966" s="83"/>
      <c r="D966" s="83"/>
      <c r="E966" s="83"/>
      <c r="F966" s="83"/>
      <c r="G966" s="83"/>
      <c r="H966" s="83"/>
      <c r="I966" s="83"/>
      <c r="J966" s="83"/>
    </row>
    <row r="967" spans="1:10" ht="16" x14ac:dyDescent="0.2">
      <c r="A967" s="83"/>
      <c r="B967" s="83"/>
      <c r="C967" s="83"/>
      <c r="D967" s="83"/>
      <c r="E967" s="83"/>
      <c r="F967" s="83"/>
      <c r="G967" s="83"/>
      <c r="H967" s="83"/>
      <c r="I967" s="83"/>
      <c r="J967" s="83"/>
    </row>
    <row r="968" spans="1:10" ht="16" x14ac:dyDescent="0.2">
      <c r="A968" s="83"/>
      <c r="B968" s="83"/>
      <c r="C968" s="83"/>
      <c r="D968" s="83"/>
      <c r="E968" s="83"/>
      <c r="F968" s="83"/>
      <c r="G968" s="83"/>
      <c r="H968" s="83"/>
      <c r="I968" s="83"/>
      <c r="J968" s="83"/>
    </row>
    <row r="969" spans="1:10" ht="16" x14ac:dyDescent="0.2">
      <c r="A969" s="83"/>
      <c r="B969" s="83"/>
      <c r="C969" s="83"/>
      <c r="D969" s="83"/>
      <c r="E969" s="83"/>
      <c r="F969" s="83"/>
      <c r="G969" s="83"/>
      <c r="H969" s="83"/>
      <c r="I969" s="83"/>
      <c r="J969" s="83"/>
    </row>
    <row r="970" spans="1:10" ht="16" x14ac:dyDescent="0.2">
      <c r="A970" s="83"/>
      <c r="B970" s="83"/>
      <c r="C970" s="83"/>
      <c r="D970" s="83"/>
      <c r="E970" s="83"/>
      <c r="F970" s="83"/>
      <c r="G970" s="83"/>
      <c r="H970" s="83"/>
      <c r="I970" s="83"/>
      <c r="J970" s="83"/>
    </row>
    <row r="971" spans="1:10" ht="16" x14ac:dyDescent="0.2">
      <c r="A971" s="83"/>
      <c r="B971" s="83"/>
      <c r="C971" s="83"/>
      <c r="D971" s="83"/>
      <c r="E971" s="83"/>
      <c r="F971" s="83"/>
      <c r="G971" s="83"/>
      <c r="H971" s="83"/>
      <c r="I971" s="83"/>
      <c r="J971" s="83"/>
    </row>
    <row r="972" spans="1:10" ht="16" x14ac:dyDescent="0.2">
      <c r="A972" s="83"/>
      <c r="B972" s="83"/>
      <c r="C972" s="83"/>
      <c r="D972" s="83"/>
      <c r="E972" s="83"/>
      <c r="F972" s="83"/>
      <c r="G972" s="83"/>
      <c r="H972" s="83"/>
      <c r="I972" s="83"/>
      <c r="J972" s="83"/>
    </row>
    <row r="973" spans="1:10" ht="16" x14ac:dyDescent="0.2">
      <c r="A973" s="83"/>
      <c r="B973" s="83"/>
      <c r="C973" s="83"/>
      <c r="D973" s="83"/>
      <c r="E973" s="83"/>
      <c r="F973" s="83"/>
      <c r="G973" s="83"/>
      <c r="H973" s="83"/>
      <c r="I973" s="83"/>
      <c r="J973" s="83"/>
    </row>
    <row r="974" spans="1:10" ht="16" x14ac:dyDescent="0.2">
      <c r="A974" s="83"/>
      <c r="B974" s="83"/>
      <c r="C974" s="83"/>
      <c r="D974" s="83"/>
      <c r="E974" s="83"/>
      <c r="F974" s="83"/>
      <c r="G974" s="83"/>
      <c r="H974" s="83"/>
      <c r="I974" s="83"/>
      <c r="J974" s="83"/>
    </row>
    <row r="975" spans="1:10" ht="16" x14ac:dyDescent="0.2">
      <c r="A975" s="83"/>
      <c r="B975" s="83"/>
      <c r="C975" s="83"/>
      <c r="D975" s="83"/>
      <c r="E975" s="83"/>
      <c r="F975" s="83"/>
      <c r="G975" s="83"/>
      <c r="H975" s="83"/>
      <c r="I975" s="83"/>
      <c r="J975" s="83"/>
    </row>
    <row r="976" spans="1:10" ht="16" x14ac:dyDescent="0.2">
      <c r="A976" s="83"/>
      <c r="B976" s="83"/>
      <c r="C976" s="83"/>
      <c r="D976" s="83"/>
      <c r="E976" s="83"/>
      <c r="F976" s="83"/>
      <c r="G976" s="83"/>
      <c r="H976" s="83"/>
      <c r="I976" s="83"/>
      <c r="J976" s="83"/>
    </row>
    <row r="977" spans="1:10" ht="16" x14ac:dyDescent="0.2">
      <c r="A977" s="83"/>
      <c r="B977" s="83"/>
      <c r="C977" s="83"/>
      <c r="D977" s="83"/>
      <c r="E977" s="83"/>
      <c r="F977" s="83"/>
      <c r="G977" s="83"/>
      <c r="H977" s="83"/>
      <c r="I977" s="83"/>
      <c r="J977" s="83"/>
    </row>
    <row r="978" spans="1:10" ht="16" x14ac:dyDescent="0.2">
      <c r="A978" s="83"/>
      <c r="B978" s="83"/>
      <c r="C978" s="83"/>
      <c r="D978" s="83"/>
      <c r="E978" s="83"/>
      <c r="F978" s="83"/>
      <c r="G978" s="83"/>
      <c r="H978" s="83"/>
      <c r="I978" s="83"/>
      <c r="J978" s="83"/>
    </row>
    <row r="979" spans="1:10" ht="16" x14ac:dyDescent="0.2">
      <c r="A979" s="83"/>
      <c r="B979" s="83"/>
      <c r="C979" s="83"/>
      <c r="D979" s="83"/>
      <c r="E979" s="83"/>
      <c r="F979" s="83"/>
      <c r="G979" s="83"/>
      <c r="H979" s="83"/>
      <c r="I979" s="83"/>
      <c r="J979" s="83"/>
    </row>
    <row r="980" spans="1:10" ht="16" x14ac:dyDescent="0.2">
      <c r="A980" s="83"/>
      <c r="B980" s="83"/>
      <c r="C980" s="83"/>
      <c r="D980" s="83"/>
      <c r="E980" s="83"/>
      <c r="F980" s="83"/>
      <c r="G980" s="83"/>
      <c r="H980" s="83"/>
      <c r="I980" s="83"/>
      <c r="J980" s="83"/>
    </row>
    <row r="981" spans="1:10" ht="16" x14ac:dyDescent="0.2">
      <c r="A981" s="83"/>
      <c r="B981" s="83"/>
      <c r="C981" s="83"/>
      <c r="D981" s="83"/>
      <c r="E981" s="83"/>
      <c r="F981" s="83"/>
      <c r="G981" s="83"/>
      <c r="H981" s="83"/>
      <c r="I981" s="83"/>
      <c r="J981" s="83"/>
    </row>
    <row r="982" spans="1:10" ht="16" x14ac:dyDescent="0.2">
      <c r="A982" s="83"/>
      <c r="B982" s="83"/>
      <c r="C982" s="83"/>
      <c r="D982" s="83"/>
      <c r="E982" s="83"/>
      <c r="F982" s="83"/>
      <c r="G982" s="83"/>
      <c r="H982" s="83"/>
      <c r="I982" s="83"/>
      <c r="J982" s="83"/>
    </row>
    <row r="983" spans="1:10" ht="16" x14ac:dyDescent="0.2">
      <c r="A983" s="83"/>
      <c r="B983" s="83"/>
      <c r="C983" s="83"/>
      <c r="D983" s="83"/>
      <c r="E983" s="83"/>
      <c r="F983" s="83"/>
      <c r="G983" s="83"/>
      <c r="H983" s="83"/>
      <c r="I983" s="83"/>
      <c r="J983" s="83"/>
    </row>
    <row r="984" spans="1:10" ht="16" x14ac:dyDescent="0.2">
      <c r="A984" s="83"/>
      <c r="B984" s="83"/>
      <c r="C984" s="83"/>
      <c r="D984" s="83"/>
      <c r="E984" s="83"/>
      <c r="F984" s="83"/>
      <c r="G984" s="83"/>
      <c r="H984" s="83"/>
      <c r="I984" s="83"/>
      <c r="J984" s="83"/>
    </row>
    <row r="985" spans="1:10" ht="16" x14ac:dyDescent="0.2">
      <c r="A985" s="83"/>
      <c r="B985" s="83"/>
      <c r="C985" s="83"/>
      <c r="D985" s="83"/>
      <c r="E985" s="83"/>
      <c r="F985" s="83"/>
      <c r="G985" s="83"/>
      <c r="H985" s="83"/>
      <c r="I985" s="83"/>
      <c r="J985" s="83"/>
    </row>
    <row r="986" spans="1:10" x14ac:dyDescent="0.2">
      <c r="A986" s="83"/>
      <c r="B986" s="83"/>
      <c r="C986" s="83"/>
      <c r="D986" s="83"/>
      <c r="E986" s="83"/>
      <c r="F986" s="83"/>
      <c r="G986" s="83"/>
      <c r="H986" s="83"/>
      <c r="I986" s="83"/>
      <c r="J986" s="83"/>
    </row>
  </sheetData>
  <mergeCells count="16">
    <mergeCell ref="H49:I49"/>
    <mergeCell ref="H50:I50"/>
    <mergeCell ref="H59:I59"/>
    <mergeCell ref="H60:I60"/>
    <mergeCell ref="B29:C29"/>
    <mergeCell ref="B41:C41"/>
    <mergeCell ref="B65:E65"/>
    <mergeCell ref="B66:E66"/>
    <mergeCell ref="B42:C42"/>
    <mergeCell ref="E47:F47"/>
    <mergeCell ref="E48:F48"/>
    <mergeCell ref="A1:J1"/>
    <mergeCell ref="A2:J2"/>
    <mergeCell ref="E5:F5"/>
    <mergeCell ref="E6:F6"/>
    <mergeCell ref="B28:C28"/>
  </mergeCells>
  <pageMargins left="0.75" right="0.75" top="1" bottom="1"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07FFF"/>
  </sheetPr>
  <dimension ref="A1:M2003"/>
  <sheetViews>
    <sheetView workbookViewId="0">
      <selection activeCell="N1" sqref="N1:XFD1048576"/>
    </sheetView>
  </sheetViews>
  <sheetFormatPr baseColWidth="10" defaultColWidth="0" defaultRowHeight="15" customHeight="1" x14ac:dyDescent="0.2"/>
  <cols>
    <col min="1" max="1" width="12" customWidth="1"/>
    <col min="2" max="2" width="16" customWidth="1"/>
    <col min="3" max="3" width="14" customWidth="1"/>
    <col min="4" max="4" width="16" customWidth="1"/>
    <col min="5" max="5" width="28" customWidth="1"/>
    <col min="6" max="6" width="22" customWidth="1"/>
    <col min="7" max="7" width="12" customWidth="1"/>
    <col min="8" max="8" width="24" customWidth="1"/>
    <col min="9" max="11" width="14" customWidth="1"/>
    <col min="12" max="12" width="26" customWidth="1"/>
    <col min="13" max="13" width="18" customWidth="1"/>
    <col min="14" max="16384" width="14.5" hidden="1"/>
  </cols>
  <sheetData>
    <row r="1" spans="1:13" ht="27.75" customHeight="1" x14ac:dyDescent="0.2">
      <c r="A1" s="103" t="s">
        <v>114</v>
      </c>
      <c r="B1" s="103" t="s">
        <v>65</v>
      </c>
      <c r="C1" s="103" t="s">
        <v>66</v>
      </c>
      <c r="D1" s="103" t="s">
        <v>7</v>
      </c>
      <c r="E1" s="103" t="s">
        <v>845</v>
      </c>
      <c r="F1" s="103" t="s">
        <v>67</v>
      </c>
      <c r="G1" s="103" t="s">
        <v>608</v>
      </c>
      <c r="H1" s="103" t="s">
        <v>846</v>
      </c>
      <c r="I1" s="103" t="s">
        <v>71</v>
      </c>
      <c r="J1" s="103" t="s">
        <v>847</v>
      </c>
      <c r="K1" s="103" t="s">
        <v>72</v>
      </c>
      <c r="L1" s="103" t="s">
        <v>848</v>
      </c>
      <c r="M1" s="103" t="s">
        <v>116</v>
      </c>
    </row>
    <row r="2" spans="1:13" ht="15" customHeight="1" x14ac:dyDescent="0.2">
      <c r="A2" s="58" t="str">
        <f ca="1">IF(OR('📊 Training Matrix'!$K$5="EXPIRED",'📊 Training Matrix'!$K$5="EXPIRING"),'📊 Training Matrix'!$A$5,"")</f>
        <v/>
      </c>
      <c r="B2" s="58" t="str">
        <f ca="1">IF(OR('📊 Training Matrix'!$K$5="EXPIRED",'📊 Training Matrix'!$K$5="EXPIRING"),'📊 Training Matrix'!$B$5,"")</f>
        <v/>
      </c>
      <c r="C2" s="58" t="str">
        <f ca="1">IF(OR('📊 Training Matrix'!$K$5="EXPIRED",'📊 Training Matrix'!$K$5="EXPIRING"),'📊 Training Matrix'!$C$5,"")</f>
        <v/>
      </c>
      <c r="D2" s="58" t="str">
        <f ca="1">IF(OR('📊 Training Matrix'!$K$5="EXPIRED",'📊 Training Matrix'!$K$5="EXPIRING"),'📊 Training Matrix'!$D$5,"")</f>
        <v/>
      </c>
      <c r="E2" s="58" t="str">
        <f ca="1">IF(OR('📊 Training Matrix'!$K$5="EXPIRED",'📊 Training Matrix'!$K$5="EXPIRING"),'📊 Training Matrix'!$F$5,"")</f>
        <v/>
      </c>
      <c r="F2" s="58" t="str">
        <f ca="1">IF(OR('📊 Training Matrix'!$K$5="EXPIRED",'📊 Training Matrix'!$K$5="EXPIRING"),'📊 Training Matrix'!$E$5,"")</f>
        <v/>
      </c>
      <c r="G2" s="58" t="str">
        <f ca="1">IF(OR('📊 Training Matrix'!$K$5="EXPIRED",'📊 Training Matrix'!$K$5="EXPIRING"),"HS-001","")</f>
        <v/>
      </c>
      <c r="H2" s="58" t="str">
        <f ca="1">IF(OR('📊 Training Matrix'!$K$5="EXPIRED",'📊 Training Matrix'!$K$5="EXPIRING"),"H&amp;S Induction","")</f>
        <v/>
      </c>
      <c r="I2" s="58" t="str">
        <f ca="1">IF(OR('📊 Training Matrix'!$K$5="EXPIRED",'📊 Training Matrix'!$K$5="EXPIRING"),IF(ISNUMBER('📊 Training Matrix'!$J$5),TEXT('📊 Training Matrix'!$J$5,"DD/MM/YYYY"),""),"")</f>
        <v/>
      </c>
      <c r="J2" s="58" t="str">
        <f ca="1">IF(OR('📊 Training Matrix'!$K$5="EXPIRED",'📊 Training Matrix'!$K$5="EXPIRING"),TEXT('📊 Training Matrix'!$J$5+365,"DD/MM/YYYY"),"")</f>
        <v/>
      </c>
      <c r="K2" s="58" t="str">
        <f ca="1">IF(OR('📊 Training Matrix'!$K$5="EXPIRED",'📊 Training Matrix'!$K$5="EXPIRING"),'📊 Training Matrix'!$K$5,"")</f>
        <v/>
      </c>
      <c r="L2" s="58" t="str">
        <f ca="1">IF(OR('📊 Training Matrix'!$K$5="EXPIRED",'📊 Training Matrix'!$K$5="EXPIRING"),IF('📊 Training Matrix'!$K$5="EXPIRED","Overdue by "&amp;TEXT(TODAY()-('📊 Training Matrix'!$J$5+365),"0")&amp;" days","Expires in "&amp;TEXT(('📊 Training Matrix'!$J$5+365)-TODAY(),"0")&amp;" days"),"—")</f>
        <v>—</v>
      </c>
      <c r="M2" s="58" t="str">
        <f ca="1">IF(OR('📊 Training Matrix'!$K$5="EXPIRED",'📊 Training Matrix'!$K$5="EXPIRING"),'📊 Training Matrix'!$H$5,"")</f>
        <v/>
      </c>
    </row>
    <row r="3" spans="1:13" ht="15" customHeight="1" x14ac:dyDescent="0.2">
      <c r="A3" s="58" t="str">
        <f ca="1">IF(OR('📊 Training Matrix'!$M$5="EXPIRED",'📊 Training Matrix'!$M$5="EXPIRING"),'📊 Training Matrix'!$A$5,"")</f>
        <v/>
      </c>
      <c r="B3" s="58" t="str">
        <f ca="1">IF(OR('📊 Training Matrix'!$M$5="EXPIRED",'📊 Training Matrix'!$M$5="EXPIRING"),'📊 Training Matrix'!$B$5,"")</f>
        <v/>
      </c>
      <c r="C3" s="58" t="str">
        <f ca="1">IF(OR('📊 Training Matrix'!$M$5="EXPIRED",'📊 Training Matrix'!$M$5="EXPIRING"),'📊 Training Matrix'!$C$5,"")</f>
        <v/>
      </c>
      <c r="D3" s="58" t="str">
        <f ca="1">IF(OR('📊 Training Matrix'!$M$5="EXPIRED",'📊 Training Matrix'!$M$5="EXPIRING"),'📊 Training Matrix'!$D$5,"")</f>
        <v/>
      </c>
      <c r="E3" s="58" t="str">
        <f ca="1">IF(OR('📊 Training Matrix'!$M$5="EXPIRED",'📊 Training Matrix'!$M$5="EXPIRING"),'📊 Training Matrix'!$F$5,"")</f>
        <v/>
      </c>
      <c r="F3" s="58" t="str">
        <f ca="1">IF(OR('📊 Training Matrix'!$M$5="EXPIRED",'📊 Training Matrix'!$M$5="EXPIRING"),'📊 Training Matrix'!$E$5,"")</f>
        <v/>
      </c>
      <c r="G3" s="58" t="str">
        <f ca="1">IF(OR('📊 Training Matrix'!$M$5="EXPIRED",'📊 Training Matrix'!$M$5="EXPIRING"),"HS-002","")</f>
        <v/>
      </c>
      <c r="H3" s="58" t="str">
        <f ca="1">IF(OR('📊 Training Matrix'!$M$5="EXPIRED",'📊 Training Matrix'!$M$5="EXPIRING"),"Working at Height","")</f>
        <v/>
      </c>
      <c r="I3" s="58" t="str">
        <f ca="1">IF(OR('📊 Training Matrix'!$M$5="EXPIRED",'📊 Training Matrix'!$M$5="EXPIRING"),IF(ISNUMBER('📊 Training Matrix'!$L$5),TEXT('📊 Training Matrix'!$L$5,"DD/MM/YYYY"),""),"")</f>
        <v/>
      </c>
      <c r="J3" s="58" t="str">
        <f ca="1">IF(OR('📊 Training Matrix'!$M$5="EXPIRED",'📊 Training Matrix'!$M$5="EXPIRING"),TEXT('📊 Training Matrix'!$L$5+365,"DD/MM/YYYY"),"")</f>
        <v/>
      </c>
      <c r="K3" s="58" t="str">
        <f ca="1">IF(OR('📊 Training Matrix'!$M$5="EXPIRED",'📊 Training Matrix'!$M$5="EXPIRING"),'📊 Training Matrix'!$M$5,"")</f>
        <v/>
      </c>
      <c r="L3" s="58" t="str">
        <f ca="1">IF(OR('📊 Training Matrix'!$M$5="EXPIRED",'📊 Training Matrix'!$M$5="EXPIRING"),IF('📊 Training Matrix'!$M$5="EXPIRED","Overdue by "&amp;TEXT(TODAY()-('📊 Training Matrix'!$L$5+365),"0")&amp;" days","Expires in "&amp;TEXT(('📊 Training Matrix'!$L$5+365)-TODAY(),"0")&amp;" days"),"—")</f>
        <v>—</v>
      </c>
      <c r="M3" s="58" t="str">
        <f ca="1">IF(OR('📊 Training Matrix'!$M$5="EXPIRED",'📊 Training Matrix'!$M$5="EXPIRING"),'📊 Training Matrix'!$H$5,"")</f>
        <v/>
      </c>
    </row>
    <row r="4" spans="1:13" ht="15" customHeight="1" x14ac:dyDescent="0.2">
      <c r="A4" s="58" t="str">
        <f ca="1">IF(OR('📊 Training Matrix'!$O$5="EXPIRED",'📊 Training Matrix'!$O$5="EXPIRING"),'📊 Training Matrix'!$A$5,"")</f>
        <v/>
      </c>
      <c r="B4" s="58" t="str">
        <f ca="1">IF(OR('📊 Training Matrix'!$O$5="EXPIRED",'📊 Training Matrix'!$O$5="EXPIRING"),'📊 Training Matrix'!$B$5,"")</f>
        <v/>
      </c>
      <c r="C4" s="58" t="str">
        <f ca="1">IF(OR('📊 Training Matrix'!$O$5="EXPIRED",'📊 Training Matrix'!$O$5="EXPIRING"),'📊 Training Matrix'!$C$5,"")</f>
        <v/>
      </c>
      <c r="D4" s="58" t="str">
        <f ca="1">IF(OR('📊 Training Matrix'!$O$5="EXPIRED",'📊 Training Matrix'!$O$5="EXPIRING"),'📊 Training Matrix'!$D$5,"")</f>
        <v/>
      </c>
      <c r="E4" s="58" t="str">
        <f ca="1">IF(OR('📊 Training Matrix'!$O$5="EXPIRED",'📊 Training Matrix'!$O$5="EXPIRING"),'📊 Training Matrix'!$F$5,"")</f>
        <v/>
      </c>
      <c r="F4" s="58" t="str">
        <f ca="1">IF(OR('📊 Training Matrix'!$O$5="EXPIRED",'📊 Training Matrix'!$O$5="EXPIRING"),'📊 Training Matrix'!$E$5,"")</f>
        <v/>
      </c>
      <c r="G4" s="58" t="str">
        <f ca="1">IF(OR('📊 Training Matrix'!$O$5="EXPIRED",'📊 Training Matrix'!$O$5="EXPIRING"),"HS-003","")</f>
        <v/>
      </c>
      <c r="H4" s="58" t="str">
        <f ca="1">IF(OR('📊 Training Matrix'!$O$5="EXPIRED",'📊 Training Matrix'!$O$5="EXPIRING"),"Confined Space","")</f>
        <v/>
      </c>
      <c r="I4" s="58" t="str">
        <f ca="1">IF(OR('📊 Training Matrix'!$O$5="EXPIRED",'📊 Training Matrix'!$O$5="EXPIRING"),IF(ISNUMBER('📊 Training Matrix'!$N$5),TEXT('📊 Training Matrix'!$N$5,"DD/MM/YYYY"),""),"")</f>
        <v/>
      </c>
      <c r="J4" s="58" t="str">
        <f ca="1">IF(OR('📊 Training Matrix'!$O$5="EXPIRED",'📊 Training Matrix'!$O$5="EXPIRING"),TEXT('📊 Training Matrix'!$N$5+365,"DD/MM/YYYY"),"")</f>
        <v/>
      </c>
      <c r="K4" s="58" t="str">
        <f ca="1">IF(OR('📊 Training Matrix'!$O$5="EXPIRED",'📊 Training Matrix'!$O$5="EXPIRING"),'📊 Training Matrix'!$O$5,"")</f>
        <v/>
      </c>
      <c r="L4" s="58" t="str">
        <f ca="1">IF(OR('📊 Training Matrix'!$O$5="EXPIRED",'📊 Training Matrix'!$O$5="EXPIRING"),IF('📊 Training Matrix'!$O$5="EXPIRED","Overdue by "&amp;TEXT(TODAY()-('📊 Training Matrix'!$N$5+365),"0")&amp;" days","Expires in "&amp;TEXT(('📊 Training Matrix'!$N$5+365)-TODAY(),"0")&amp;" days"),"—")</f>
        <v>—</v>
      </c>
      <c r="M4" s="58" t="str">
        <f ca="1">IF(OR('📊 Training Matrix'!$O$5="EXPIRED",'📊 Training Matrix'!$O$5="EXPIRING"),'📊 Training Matrix'!$H$5,"")</f>
        <v/>
      </c>
    </row>
    <row r="5" spans="1:13" ht="15" customHeight="1" x14ac:dyDescent="0.2">
      <c r="A5" s="58" t="str">
        <f ca="1">IF(OR('📊 Training Matrix'!$Q$5="EXPIRED",'📊 Training Matrix'!$Q$5="EXPIRING"),'📊 Training Matrix'!$A$5,"")</f>
        <v>W1001</v>
      </c>
      <c r="B5" s="58" t="str">
        <f ca="1">IF(OR('📊 Training Matrix'!$Q$5="EXPIRED",'📊 Training Matrix'!$Q$5="EXPIRING"),'📊 Training Matrix'!$B$5,"")</f>
        <v>Martin</v>
      </c>
      <c r="C5" s="58" t="str">
        <f ca="1">IF(OR('📊 Training Matrix'!$Q$5="EXPIRED",'📊 Training Matrix'!$Q$5="EXPIRING"),'📊 Training Matrix'!$C$5,"")</f>
        <v>Hannah</v>
      </c>
      <c r="D5" s="58" t="str">
        <f ca="1">IF(OR('📊 Training Matrix'!$Q$5="EXPIRED",'📊 Training Matrix'!$Q$5="EXPIRING"),'📊 Training Matrix'!$D$5,"")</f>
        <v>Subcontractor</v>
      </c>
      <c r="E5" s="58" t="str">
        <f ca="1">IF(OR('📊 Training Matrix'!$Q$5="EXPIRED",'📊 Training Matrix'!$Q$5="EXPIRING"),'📊 Training Matrix'!$F$5,"")</f>
        <v>IT Manager</v>
      </c>
      <c r="F5" s="58" t="str">
        <f ca="1">IF(OR('📊 Training Matrix'!$Q$5="EXPIRED",'📊 Training Matrix'!$Q$5="EXPIRING"),'📊 Training Matrix'!$E$5,"")</f>
        <v>IT &amp; Systems</v>
      </c>
      <c r="G5" s="58" t="str">
        <f ca="1">IF(OR('📊 Training Matrix'!$Q$5="EXPIRED",'📊 Training Matrix'!$Q$5="EXPIRING"),"HS-004","")</f>
        <v>HS-004</v>
      </c>
      <c r="H5" s="58" t="str">
        <f ca="1">IF(OR('📊 Training Matrix'!$Q$5="EXPIRED",'📊 Training Matrix'!$Q$5="EXPIRING"),"Manual Handling","")</f>
        <v>Manual Handling</v>
      </c>
      <c r="I5" s="58" t="str">
        <f ca="1">IF(OR('📊 Training Matrix'!$Q$5="EXPIRED",'📊 Training Matrix'!$Q$5="EXPIRING"),IF(ISNUMBER('📊 Training Matrix'!$P$5),TEXT('📊 Training Matrix'!$P$5,"DD/MM/YYYY"),""),"")</f>
        <v>01/09/2024</v>
      </c>
      <c r="J5" s="58" t="str">
        <f ca="1">IF(OR('📊 Training Matrix'!$Q$5="EXPIRED",'📊 Training Matrix'!$Q$5="EXPIRING"),TEXT('📊 Training Matrix'!$P$5+365,"DD/MM/YYYY"),"")</f>
        <v>01/09/2025</v>
      </c>
      <c r="K5" s="58" t="str">
        <f ca="1">IF(OR('📊 Training Matrix'!$Q$5="EXPIRED",'📊 Training Matrix'!$Q$5="EXPIRING"),'📊 Training Matrix'!$Q$5,"")</f>
        <v>EXPIRED</v>
      </c>
      <c r="L5" s="58" t="str">
        <f ca="1">IF(OR('📊 Training Matrix'!$Q$5="EXPIRED",'📊 Training Matrix'!$Q$5="EXPIRING"),IF('📊 Training Matrix'!$Q$5="EXPIRED","Overdue by "&amp;TEXT(TODAY()-('📊 Training Matrix'!$P$5+365),"0")&amp;" days","Expires in "&amp;TEXT(('📊 Training Matrix'!$P$5+365)-TODAY(),"0")&amp;" days"),"—")</f>
        <v>Overdue by 351 days</v>
      </c>
      <c r="M5" s="58" t="str">
        <f ca="1">IF(OR('📊 Training Matrix'!$Q$5="EXPIRED",'📊 Training Matrix'!$Q$5="EXPIRING"),'📊 Training Matrix'!$H$5,"")</f>
        <v>S. Patel</v>
      </c>
    </row>
    <row r="6" spans="1:13" ht="15" customHeight="1" x14ac:dyDescent="0.2">
      <c r="A6" s="58" t="str">
        <f ca="1">IF(OR('📊 Training Matrix'!$S$5="EXPIRED",'📊 Training Matrix'!$S$5="EXPIRING"),'📊 Training Matrix'!$A$5,"")</f>
        <v>W1001</v>
      </c>
      <c r="B6" s="58" t="str">
        <f ca="1">IF(OR('📊 Training Matrix'!$S$5="EXPIRED",'📊 Training Matrix'!$S$5="EXPIRING"),'📊 Training Matrix'!$B$5,"")</f>
        <v>Martin</v>
      </c>
      <c r="C6" s="58" t="str">
        <f ca="1">IF(OR('📊 Training Matrix'!$S$5="EXPIRED",'📊 Training Matrix'!$S$5="EXPIRING"),'📊 Training Matrix'!$C$5,"")</f>
        <v>Hannah</v>
      </c>
      <c r="D6" s="58" t="str">
        <f ca="1">IF(OR('📊 Training Matrix'!$S$5="EXPIRED",'📊 Training Matrix'!$S$5="EXPIRING"),'📊 Training Matrix'!$D$5,"")</f>
        <v>Subcontractor</v>
      </c>
      <c r="E6" s="58" t="str">
        <f ca="1">IF(OR('📊 Training Matrix'!$S$5="EXPIRED",'📊 Training Matrix'!$S$5="EXPIRING"),'📊 Training Matrix'!$F$5,"")</f>
        <v>IT Manager</v>
      </c>
      <c r="F6" s="58" t="str">
        <f ca="1">IF(OR('📊 Training Matrix'!$S$5="EXPIRED",'📊 Training Matrix'!$S$5="EXPIRING"),'📊 Training Matrix'!$E$5,"")</f>
        <v>IT &amp; Systems</v>
      </c>
      <c r="G6" s="58" t="str">
        <f ca="1">IF(OR('📊 Training Matrix'!$S$5="EXPIRED",'📊 Training Matrix'!$S$5="EXPIRING"),"HS-005","")</f>
        <v>HS-005</v>
      </c>
      <c r="H6" s="58" t="str">
        <f ca="1">IF(OR('📊 Training Matrix'!$S$5="EXPIRED",'📊 Training Matrix'!$S$5="EXPIRING"),"First Aid (FAW)","")</f>
        <v>First Aid (FAW)</v>
      </c>
      <c r="I6" s="58" t="str">
        <f ca="1">IF(OR('📊 Training Matrix'!$S$5="EXPIRED",'📊 Training Matrix'!$S$5="EXPIRING"),IF(ISNUMBER('📊 Training Matrix'!$R$5),TEXT('📊 Training Matrix'!$R$5,"DD/MM/YYYY"),""),"")</f>
        <v>18/06/2025</v>
      </c>
      <c r="J6" s="58" t="str">
        <f ca="1">IF(OR('📊 Training Matrix'!$S$5="EXPIRED",'📊 Training Matrix'!$S$5="EXPIRING"),TEXT('📊 Training Matrix'!$R$5+365,"DD/MM/YYYY"),"")</f>
        <v>18/06/2026</v>
      </c>
      <c r="K6" s="58" t="str">
        <f ca="1">IF(OR('📊 Training Matrix'!$S$5="EXPIRED",'📊 Training Matrix'!$S$5="EXPIRING"),'📊 Training Matrix'!$S$5,"")</f>
        <v>EXPIRED</v>
      </c>
      <c r="L6" s="58" t="str">
        <f ca="1">IF(OR('📊 Training Matrix'!$S$5="EXPIRED",'📊 Training Matrix'!$S$5="EXPIRING"),IF('📊 Training Matrix'!$S$5="EXPIRED","Overdue by "&amp;TEXT(TODAY()-('📊 Training Matrix'!$R$5+365),"0")&amp;" days","Expires in "&amp;TEXT(('📊 Training Matrix'!$R$5+365)-TODAY(),"0")&amp;" days"),"—")</f>
        <v>Overdue by 61 days</v>
      </c>
      <c r="M6" s="58" t="str">
        <f ca="1">IF(OR('📊 Training Matrix'!$S$5="EXPIRED",'📊 Training Matrix'!$S$5="EXPIRING"),'📊 Training Matrix'!$H$5,"")</f>
        <v>S. Patel</v>
      </c>
    </row>
    <row r="7" spans="1:13" ht="15" customHeight="1" x14ac:dyDescent="0.2">
      <c r="A7" s="58" t="str">
        <f ca="1">IF(OR('📊 Training Matrix'!$U$5="EXPIRED",'📊 Training Matrix'!$U$5="EXPIRING"),'📊 Training Matrix'!$A$5,"")</f>
        <v/>
      </c>
      <c r="B7" s="58" t="str">
        <f ca="1">IF(OR('📊 Training Matrix'!$U$5="EXPIRED",'📊 Training Matrix'!$U$5="EXPIRING"),'📊 Training Matrix'!$B$5,"")</f>
        <v/>
      </c>
      <c r="C7" s="58" t="str">
        <f ca="1">IF(OR('📊 Training Matrix'!$U$5="EXPIRED",'📊 Training Matrix'!$U$5="EXPIRING"),'📊 Training Matrix'!$C$5,"")</f>
        <v/>
      </c>
      <c r="D7" s="58" t="str">
        <f ca="1">IF(OR('📊 Training Matrix'!$U$5="EXPIRED",'📊 Training Matrix'!$U$5="EXPIRING"),'📊 Training Matrix'!$D$5,"")</f>
        <v/>
      </c>
      <c r="E7" s="58" t="str">
        <f ca="1">IF(OR('📊 Training Matrix'!$U$5="EXPIRED",'📊 Training Matrix'!$U$5="EXPIRING"),'📊 Training Matrix'!$F$5,"")</f>
        <v/>
      </c>
      <c r="F7" s="58" t="str">
        <f ca="1">IF(OR('📊 Training Matrix'!$U$5="EXPIRED",'📊 Training Matrix'!$U$5="EXPIRING"),'📊 Training Matrix'!$E$5,"")</f>
        <v/>
      </c>
      <c r="G7" s="58" t="str">
        <f ca="1">IF(OR('📊 Training Matrix'!$U$5="EXPIRED",'📊 Training Matrix'!$U$5="EXPIRING"),"HS-006","")</f>
        <v/>
      </c>
      <c r="H7" s="58" t="str">
        <f ca="1">IF(OR('📊 Training Matrix'!$U$5="EXPIRED",'📊 Training Matrix'!$U$5="EXPIRING"),"Asbestos Awareness","")</f>
        <v/>
      </c>
      <c r="I7" s="58" t="str">
        <f ca="1">IF(OR('📊 Training Matrix'!$U$5="EXPIRED",'📊 Training Matrix'!$U$5="EXPIRING"),IF(ISNUMBER('📊 Training Matrix'!$T$5),TEXT('📊 Training Matrix'!$T$5,"DD/MM/YYYY"),""),"")</f>
        <v/>
      </c>
      <c r="J7" s="58" t="str">
        <f ca="1">IF(OR('📊 Training Matrix'!$U$5="EXPIRED",'📊 Training Matrix'!$U$5="EXPIRING"),TEXT('📊 Training Matrix'!$T$5+365,"DD/MM/YYYY"),"")</f>
        <v/>
      </c>
      <c r="K7" s="58" t="str">
        <f ca="1">IF(OR('📊 Training Matrix'!$U$5="EXPIRED",'📊 Training Matrix'!$U$5="EXPIRING"),'📊 Training Matrix'!$U$5,"")</f>
        <v/>
      </c>
      <c r="L7" s="58" t="str">
        <f ca="1">IF(OR('📊 Training Matrix'!$U$5="EXPIRED",'📊 Training Matrix'!$U$5="EXPIRING"),IF('📊 Training Matrix'!$U$5="EXPIRED","Overdue by "&amp;TEXT(TODAY()-('📊 Training Matrix'!$T$5+365),"0")&amp;" days","Expires in "&amp;TEXT(('📊 Training Matrix'!$T$5+365)-TODAY(),"0")&amp;" days"),"—")</f>
        <v>—</v>
      </c>
      <c r="M7" s="58" t="str">
        <f ca="1">IF(OR('📊 Training Matrix'!$U$5="EXPIRED",'📊 Training Matrix'!$U$5="EXPIRING"),'📊 Training Matrix'!$H$5,"")</f>
        <v/>
      </c>
    </row>
    <row r="8" spans="1:13" ht="15" customHeight="1" x14ac:dyDescent="0.2">
      <c r="A8" s="58" t="str">
        <f ca="1">IF(OR('📊 Training Matrix'!$W$5="EXPIRED",'📊 Training Matrix'!$W$5="EXPIRING"),'📊 Training Matrix'!$A$5,"")</f>
        <v/>
      </c>
      <c r="B8" s="58" t="str">
        <f ca="1">IF(OR('📊 Training Matrix'!$W$5="EXPIRED",'📊 Training Matrix'!$W$5="EXPIRING"),'📊 Training Matrix'!$B$5,"")</f>
        <v/>
      </c>
      <c r="C8" s="58" t="str">
        <f ca="1">IF(OR('📊 Training Matrix'!$W$5="EXPIRED",'📊 Training Matrix'!$W$5="EXPIRING"),'📊 Training Matrix'!$C$5,"")</f>
        <v/>
      </c>
      <c r="D8" s="58" t="str">
        <f ca="1">IF(OR('📊 Training Matrix'!$W$5="EXPIRED",'📊 Training Matrix'!$W$5="EXPIRING"),'📊 Training Matrix'!$D$5,"")</f>
        <v/>
      </c>
      <c r="E8" s="58" t="str">
        <f ca="1">IF(OR('📊 Training Matrix'!$W$5="EXPIRED",'📊 Training Matrix'!$W$5="EXPIRING"),'📊 Training Matrix'!$F$5,"")</f>
        <v/>
      </c>
      <c r="F8" s="58" t="str">
        <f ca="1">IF(OR('📊 Training Matrix'!$W$5="EXPIRED",'📊 Training Matrix'!$W$5="EXPIRING"),'📊 Training Matrix'!$E$5,"")</f>
        <v/>
      </c>
      <c r="G8" s="58" t="str">
        <f ca="1">IF(OR('📊 Training Matrix'!$W$5="EXPIRED",'📊 Training Matrix'!$W$5="EXPIRING"),"EL-001","")</f>
        <v/>
      </c>
      <c r="H8" s="58" t="str">
        <f ca="1">IF(OR('📊 Training Matrix'!$W$5="EXPIRED",'📊 Training Matrix'!$W$5="EXPIRING"),"C&amp;G 2391 Inspection","")</f>
        <v/>
      </c>
      <c r="I8" s="58" t="str">
        <f ca="1">IF(OR('📊 Training Matrix'!$W$5="EXPIRED",'📊 Training Matrix'!$W$5="EXPIRING"),IF(ISNUMBER('📊 Training Matrix'!$V$5),TEXT('📊 Training Matrix'!$V$5,"DD/MM/YYYY"),""),"")</f>
        <v/>
      </c>
      <c r="J8" s="58" t="str">
        <f ca="1">IF(OR('📊 Training Matrix'!$W$5="EXPIRED",'📊 Training Matrix'!$W$5="EXPIRING"),TEXT('📊 Training Matrix'!$V$5+365,"DD/MM/YYYY"),"")</f>
        <v/>
      </c>
      <c r="K8" s="58" t="str">
        <f ca="1">IF(OR('📊 Training Matrix'!$W$5="EXPIRED",'📊 Training Matrix'!$W$5="EXPIRING"),'📊 Training Matrix'!$W$5,"")</f>
        <v/>
      </c>
      <c r="L8" s="58" t="str">
        <f ca="1">IF(OR('📊 Training Matrix'!$W$5="EXPIRED",'📊 Training Matrix'!$W$5="EXPIRING"),IF('📊 Training Matrix'!$W$5="EXPIRED","Overdue by "&amp;TEXT(TODAY()-('📊 Training Matrix'!$V$5+365),"0")&amp;" days","Expires in "&amp;TEXT(('📊 Training Matrix'!$V$5+365)-TODAY(),"0")&amp;" days"),"—")</f>
        <v>—</v>
      </c>
      <c r="M8" s="58" t="str">
        <f ca="1">IF(OR('📊 Training Matrix'!$W$5="EXPIRED",'📊 Training Matrix'!$W$5="EXPIRING"),'📊 Training Matrix'!$H$5,"")</f>
        <v/>
      </c>
    </row>
    <row r="9" spans="1:13" ht="15" customHeight="1" x14ac:dyDescent="0.2">
      <c r="A9" s="58" t="str">
        <f ca="1">IF(OR('📊 Training Matrix'!$Y$5="EXPIRED",'📊 Training Matrix'!$Y$5="EXPIRING"),'📊 Training Matrix'!$A$5,"")</f>
        <v/>
      </c>
      <c r="B9" s="58" t="str">
        <f ca="1">IF(OR('📊 Training Matrix'!$Y$5="EXPIRED",'📊 Training Matrix'!$Y$5="EXPIRING"),'📊 Training Matrix'!$B$5,"")</f>
        <v/>
      </c>
      <c r="C9" s="58" t="str">
        <f ca="1">IF(OR('📊 Training Matrix'!$Y$5="EXPIRED",'📊 Training Matrix'!$Y$5="EXPIRING"),'📊 Training Matrix'!$C$5,"")</f>
        <v/>
      </c>
      <c r="D9" s="58" t="str">
        <f ca="1">IF(OR('📊 Training Matrix'!$Y$5="EXPIRED",'📊 Training Matrix'!$Y$5="EXPIRING"),'📊 Training Matrix'!$D$5,"")</f>
        <v/>
      </c>
      <c r="E9" s="58" t="str">
        <f ca="1">IF(OR('📊 Training Matrix'!$Y$5="EXPIRED",'📊 Training Matrix'!$Y$5="EXPIRING"),'📊 Training Matrix'!$F$5,"")</f>
        <v/>
      </c>
      <c r="F9" s="58" t="str">
        <f ca="1">IF(OR('📊 Training Matrix'!$Y$5="EXPIRED",'📊 Training Matrix'!$Y$5="EXPIRING"),'📊 Training Matrix'!$E$5,"")</f>
        <v/>
      </c>
      <c r="G9" s="58" t="str">
        <f ca="1">IF(OR('📊 Training Matrix'!$Y$5="EXPIRED",'📊 Training Matrix'!$Y$5="EXPIRING"),"EL-002","")</f>
        <v/>
      </c>
      <c r="H9" s="58" t="str">
        <f ca="1">IF(OR('📊 Training Matrix'!$Y$5="EXPIRED",'📊 Training Matrix'!$Y$5="EXPIRING"),"18th Edition","")</f>
        <v/>
      </c>
      <c r="I9" s="58" t="str">
        <f ca="1">IF(OR('📊 Training Matrix'!$Y$5="EXPIRED",'📊 Training Matrix'!$Y$5="EXPIRING"),IF(ISNUMBER('📊 Training Matrix'!$X$5),TEXT('📊 Training Matrix'!$X$5,"DD/MM/YYYY"),""),"")</f>
        <v/>
      </c>
      <c r="J9" s="58" t="str">
        <f ca="1">IF(OR('📊 Training Matrix'!$Y$5="EXPIRED",'📊 Training Matrix'!$Y$5="EXPIRING"),TEXT('📊 Training Matrix'!$X$5+365,"DD/MM/YYYY"),"")</f>
        <v/>
      </c>
      <c r="K9" s="58" t="str">
        <f ca="1">IF(OR('📊 Training Matrix'!$Y$5="EXPIRED",'📊 Training Matrix'!$Y$5="EXPIRING"),'📊 Training Matrix'!$Y$5,"")</f>
        <v/>
      </c>
      <c r="L9" s="58" t="str">
        <f ca="1">IF(OR('📊 Training Matrix'!$Y$5="EXPIRED",'📊 Training Matrix'!$Y$5="EXPIRING"),IF('📊 Training Matrix'!$Y$5="EXPIRED","Overdue by "&amp;TEXT(TODAY()-('📊 Training Matrix'!$X$5+365),"0")&amp;" days","Expires in "&amp;TEXT(('📊 Training Matrix'!$X$5+365)-TODAY(),"0")&amp;" days"),"—")</f>
        <v>—</v>
      </c>
      <c r="M9" s="58" t="str">
        <f ca="1">IF(OR('📊 Training Matrix'!$Y$5="EXPIRED",'📊 Training Matrix'!$Y$5="EXPIRING"),'📊 Training Matrix'!$H$5,"")</f>
        <v/>
      </c>
    </row>
    <row r="10" spans="1:13" ht="15" customHeight="1" x14ac:dyDescent="0.2">
      <c r="A10" s="58" t="str">
        <f ca="1">IF(OR('📊 Training Matrix'!$AA$5="EXPIRED",'📊 Training Matrix'!$AA$5="EXPIRING"),'📊 Training Matrix'!$A$5,"")</f>
        <v/>
      </c>
      <c r="B10" s="58" t="str">
        <f ca="1">IF(OR('📊 Training Matrix'!$AA$5="EXPIRED",'📊 Training Matrix'!$AA$5="EXPIRING"),'📊 Training Matrix'!$B$5,"")</f>
        <v/>
      </c>
      <c r="C10" s="58" t="str">
        <f ca="1">IF(OR('📊 Training Matrix'!$AA$5="EXPIRED",'📊 Training Matrix'!$AA$5="EXPIRING"),'📊 Training Matrix'!$C$5,"")</f>
        <v/>
      </c>
      <c r="D10" s="58" t="str">
        <f ca="1">IF(OR('📊 Training Matrix'!$AA$5="EXPIRED",'📊 Training Matrix'!$AA$5="EXPIRING"),'📊 Training Matrix'!$D$5,"")</f>
        <v/>
      </c>
      <c r="E10" s="58" t="str">
        <f ca="1">IF(OR('📊 Training Matrix'!$AA$5="EXPIRED",'📊 Training Matrix'!$AA$5="EXPIRING"),'📊 Training Matrix'!$F$5,"")</f>
        <v/>
      </c>
      <c r="F10" s="58" t="str">
        <f ca="1">IF(OR('📊 Training Matrix'!$AA$5="EXPIRED",'📊 Training Matrix'!$AA$5="EXPIRING"),'📊 Training Matrix'!$E$5,"")</f>
        <v/>
      </c>
      <c r="G10" s="58" t="str">
        <f ca="1">IF(OR('📊 Training Matrix'!$AA$5="EXPIRED",'📊 Training Matrix'!$AA$5="EXPIRING"),"EL-003","")</f>
        <v/>
      </c>
      <c r="H10" s="58" t="str">
        <f ca="1">IF(OR('📊 Training Matrix'!$AA$5="EXPIRED",'📊 Training Matrix'!$AA$5="EXPIRING"),"HV Auth. Person","")</f>
        <v/>
      </c>
      <c r="I10" s="58" t="str">
        <f ca="1">IF(OR('📊 Training Matrix'!$AA$5="EXPIRED",'📊 Training Matrix'!$AA$5="EXPIRING"),IF(ISNUMBER('📊 Training Matrix'!$Z$5),TEXT('📊 Training Matrix'!$Z$5,"DD/MM/YYYY"),""),"")</f>
        <v/>
      </c>
      <c r="J10" s="58" t="str">
        <f ca="1">IF(OR('📊 Training Matrix'!$AA$5="EXPIRED",'📊 Training Matrix'!$AA$5="EXPIRING"),TEXT('📊 Training Matrix'!$Z$5+365,"DD/MM/YYYY"),"")</f>
        <v/>
      </c>
      <c r="K10" s="58" t="str">
        <f ca="1">IF(OR('📊 Training Matrix'!$AA$5="EXPIRED",'📊 Training Matrix'!$AA$5="EXPIRING"),'📊 Training Matrix'!$AA$5,"")</f>
        <v/>
      </c>
      <c r="L10" s="58" t="str">
        <f ca="1">IF(OR('📊 Training Matrix'!$AA$5="EXPIRED",'📊 Training Matrix'!$AA$5="EXPIRING"),IF('📊 Training Matrix'!$AA$5="EXPIRED","Overdue by "&amp;TEXT(TODAY()-('📊 Training Matrix'!$Z$5+365),"0")&amp;" days","Expires in "&amp;TEXT(('📊 Training Matrix'!$Z$5+365)-TODAY(),"0")&amp;" days"),"—")</f>
        <v>—</v>
      </c>
      <c r="M10" s="58" t="str">
        <f ca="1">IF(OR('📊 Training Matrix'!$AA$5="EXPIRED",'📊 Training Matrix'!$AA$5="EXPIRING"),'📊 Training Matrix'!$H$5,"")</f>
        <v/>
      </c>
    </row>
    <row r="11" spans="1:13" ht="15" customHeight="1" x14ac:dyDescent="0.2">
      <c r="A11" s="58" t="str">
        <f ca="1">IF(OR('📊 Training Matrix'!$AC$5="EXPIRED",'📊 Training Matrix'!$AC$5="EXPIRING"),'📊 Training Matrix'!$A$5,"")</f>
        <v/>
      </c>
      <c r="B11" s="58" t="str">
        <f ca="1">IF(OR('📊 Training Matrix'!$AC$5="EXPIRED",'📊 Training Matrix'!$AC$5="EXPIRING"),'📊 Training Matrix'!$B$5,"")</f>
        <v/>
      </c>
      <c r="C11" s="58" t="str">
        <f ca="1">IF(OR('📊 Training Matrix'!$AC$5="EXPIRED",'📊 Training Matrix'!$AC$5="EXPIRING"),'📊 Training Matrix'!$C$5,"")</f>
        <v/>
      </c>
      <c r="D11" s="58" t="str">
        <f ca="1">IF(OR('📊 Training Matrix'!$AC$5="EXPIRED",'📊 Training Matrix'!$AC$5="EXPIRING"),'📊 Training Matrix'!$D$5,"")</f>
        <v/>
      </c>
      <c r="E11" s="58" t="str">
        <f ca="1">IF(OR('📊 Training Matrix'!$AC$5="EXPIRED",'📊 Training Matrix'!$AC$5="EXPIRING"),'📊 Training Matrix'!$F$5,"")</f>
        <v/>
      </c>
      <c r="F11" s="58" t="str">
        <f ca="1">IF(OR('📊 Training Matrix'!$AC$5="EXPIRED",'📊 Training Matrix'!$AC$5="EXPIRING"),'📊 Training Matrix'!$E$5,"")</f>
        <v/>
      </c>
      <c r="G11" s="58" t="str">
        <f ca="1">IF(OR('📊 Training Matrix'!$AC$5="EXPIRED",'📊 Training Matrix'!$AC$5="EXPIRING"),"EL-004","")</f>
        <v/>
      </c>
      <c r="H11" s="58" t="str">
        <f ca="1">IF(OR('📊 Training Matrix'!$AC$5="EXPIRED",'📊 Training Matrix'!$AC$5="EXPIRING"),"LV Switching","")</f>
        <v/>
      </c>
      <c r="I11" s="58" t="str">
        <f ca="1">IF(OR('📊 Training Matrix'!$AC$5="EXPIRED",'📊 Training Matrix'!$AC$5="EXPIRING"),IF(ISNUMBER('📊 Training Matrix'!$AB$5),TEXT('📊 Training Matrix'!$AB$5,"DD/MM/YYYY"),""),"")</f>
        <v/>
      </c>
      <c r="J11" s="58" t="str">
        <f ca="1">IF(OR('📊 Training Matrix'!$AC$5="EXPIRED",'📊 Training Matrix'!$AC$5="EXPIRING"),TEXT('📊 Training Matrix'!$AB$5+365,"DD/MM/YYYY"),"")</f>
        <v/>
      </c>
      <c r="K11" s="58" t="str">
        <f ca="1">IF(OR('📊 Training Matrix'!$AC$5="EXPIRED",'📊 Training Matrix'!$AC$5="EXPIRING"),'📊 Training Matrix'!$AC$5,"")</f>
        <v/>
      </c>
      <c r="L11" s="58" t="str">
        <f ca="1">IF(OR('📊 Training Matrix'!$AC$5="EXPIRED",'📊 Training Matrix'!$AC$5="EXPIRING"),IF('📊 Training Matrix'!$AC$5="EXPIRED","Overdue by "&amp;TEXT(TODAY()-('📊 Training Matrix'!$AB$5+365),"0")&amp;" days","Expires in "&amp;TEXT(('📊 Training Matrix'!$AB$5+365)-TODAY(),"0")&amp;" days"),"—")</f>
        <v>—</v>
      </c>
      <c r="M11" s="58" t="str">
        <f ca="1">IF(OR('📊 Training Matrix'!$AC$5="EXPIRED",'📊 Training Matrix'!$AC$5="EXPIRING"),'📊 Training Matrix'!$H$5,"")</f>
        <v/>
      </c>
    </row>
    <row r="12" spans="1:13" ht="15" customHeight="1" x14ac:dyDescent="0.2">
      <c r="A12" s="58" t="str">
        <f ca="1">IF(OR('📊 Training Matrix'!$AE$5="EXPIRED",'📊 Training Matrix'!$AE$5="EXPIRING"),'📊 Training Matrix'!$A$5,"")</f>
        <v/>
      </c>
      <c r="B12" s="58" t="str">
        <f ca="1">IF(OR('📊 Training Matrix'!$AE$5="EXPIRED",'📊 Training Matrix'!$AE$5="EXPIRING"),'📊 Training Matrix'!$B$5,"")</f>
        <v/>
      </c>
      <c r="C12" s="58" t="str">
        <f ca="1">IF(OR('📊 Training Matrix'!$AE$5="EXPIRED",'📊 Training Matrix'!$AE$5="EXPIRING"),'📊 Training Matrix'!$C$5,"")</f>
        <v/>
      </c>
      <c r="D12" s="58" t="str">
        <f ca="1">IF(OR('📊 Training Matrix'!$AE$5="EXPIRED",'📊 Training Matrix'!$AE$5="EXPIRING"),'📊 Training Matrix'!$D$5,"")</f>
        <v/>
      </c>
      <c r="E12" s="58" t="str">
        <f ca="1">IF(OR('📊 Training Matrix'!$AE$5="EXPIRED",'📊 Training Matrix'!$AE$5="EXPIRING"),'📊 Training Matrix'!$F$5,"")</f>
        <v/>
      </c>
      <c r="F12" s="58" t="str">
        <f ca="1">IF(OR('📊 Training Matrix'!$AE$5="EXPIRED",'📊 Training Matrix'!$AE$5="EXPIRING"),'📊 Training Matrix'!$E$5,"")</f>
        <v/>
      </c>
      <c r="G12" s="58" t="str">
        <f ca="1">IF(OR('📊 Training Matrix'!$AE$5="EXPIRED",'📊 Training Matrix'!$AE$5="EXPIRING"),"CV-005","")</f>
        <v/>
      </c>
      <c r="H12" s="58" t="str">
        <f ca="1">IF(OR('📊 Training Matrix'!$AE$5="EXPIRED",'📊 Training Matrix'!$AE$5="EXPIRING"),"NRSWA Supervisor","")</f>
        <v/>
      </c>
      <c r="I12" s="58" t="str">
        <f ca="1">IF(OR('📊 Training Matrix'!$AE$5="EXPIRED",'📊 Training Matrix'!$AE$5="EXPIRING"),IF(ISNUMBER('📊 Training Matrix'!$AD$5),TEXT('📊 Training Matrix'!$AD$5,"DD/MM/YYYY"),""),"")</f>
        <v/>
      </c>
      <c r="J12" s="58" t="str">
        <f ca="1">IF(OR('📊 Training Matrix'!$AE$5="EXPIRED",'📊 Training Matrix'!$AE$5="EXPIRING"),TEXT('📊 Training Matrix'!$AD$5+365,"DD/MM/YYYY"),"")</f>
        <v/>
      </c>
      <c r="K12" s="58" t="str">
        <f ca="1">IF(OR('📊 Training Matrix'!$AE$5="EXPIRED",'📊 Training Matrix'!$AE$5="EXPIRING"),'📊 Training Matrix'!$AE$5,"")</f>
        <v/>
      </c>
      <c r="L12" s="58" t="str">
        <f ca="1">IF(OR('📊 Training Matrix'!$AE$5="EXPIRED",'📊 Training Matrix'!$AE$5="EXPIRING"),IF('📊 Training Matrix'!$AE$5="EXPIRED","Overdue by "&amp;TEXT(TODAY()-('📊 Training Matrix'!$AD$5+365),"0")&amp;" days","Expires in "&amp;TEXT(('📊 Training Matrix'!$AD$5+365)-TODAY(),"0")&amp;" days"),"—")</f>
        <v>—</v>
      </c>
      <c r="M12" s="58" t="str">
        <f ca="1">IF(OR('📊 Training Matrix'!$AE$5="EXPIRED",'📊 Training Matrix'!$AE$5="EXPIRING"),'📊 Training Matrix'!$H$5,"")</f>
        <v/>
      </c>
    </row>
    <row r="13" spans="1:13" ht="15" customHeight="1" x14ac:dyDescent="0.2">
      <c r="A13" s="58" t="str">
        <f ca="1">IF(OR('📊 Training Matrix'!$AG$5="EXPIRED",'📊 Training Matrix'!$AG$5="EXPIRING"),'📊 Training Matrix'!$A$5,"")</f>
        <v/>
      </c>
      <c r="B13" s="58" t="str">
        <f ca="1">IF(OR('📊 Training Matrix'!$AG$5="EXPIRED",'📊 Training Matrix'!$AG$5="EXPIRING"),'📊 Training Matrix'!$B$5,"")</f>
        <v/>
      </c>
      <c r="C13" s="58" t="str">
        <f ca="1">IF(OR('📊 Training Matrix'!$AG$5="EXPIRED",'📊 Training Matrix'!$AG$5="EXPIRING"),'📊 Training Matrix'!$C$5,"")</f>
        <v/>
      </c>
      <c r="D13" s="58" t="str">
        <f ca="1">IF(OR('📊 Training Matrix'!$AG$5="EXPIRED",'📊 Training Matrix'!$AG$5="EXPIRING"),'📊 Training Matrix'!$D$5,"")</f>
        <v/>
      </c>
      <c r="E13" s="58" t="str">
        <f ca="1">IF(OR('📊 Training Matrix'!$AG$5="EXPIRED",'📊 Training Matrix'!$AG$5="EXPIRING"),'📊 Training Matrix'!$F$5,"")</f>
        <v/>
      </c>
      <c r="F13" s="58" t="str">
        <f ca="1">IF(OR('📊 Training Matrix'!$AG$5="EXPIRED",'📊 Training Matrix'!$AG$5="EXPIRING"),'📊 Training Matrix'!$E$5,"")</f>
        <v/>
      </c>
      <c r="G13" s="58" t="str">
        <f ca="1">IF(OR('📊 Training Matrix'!$AG$5="EXPIRED",'📊 Training Matrix'!$AG$5="EXPIRING"),"CV-006","")</f>
        <v/>
      </c>
      <c r="H13" s="58" t="str">
        <f ca="1">IF(OR('📊 Training Matrix'!$AG$5="EXPIRED",'📊 Training Matrix'!$AG$5="EXPIRING"),"NRSWA Operative","")</f>
        <v/>
      </c>
      <c r="I13" s="58" t="str">
        <f ca="1">IF(OR('📊 Training Matrix'!$AG$5="EXPIRED",'📊 Training Matrix'!$AG$5="EXPIRING"),IF(ISNUMBER('📊 Training Matrix'!$AF$5),TEXT('📊 Training Matrix'!$AF$5,"DD/MM/YYYY"),""),"")</f>
        <v/>
      </c>
      <c r="J13" s="58" t="str">
        <f ca="1">IF(OR('📊 Training Matrix'!$AG$5="EXPIRED",'📊 Training Matrix'!$AG$5="EXPIRING"),TEXT('📊 Training Matrix'!$AF$5+365,"DD/MM/YYYY"),"")</f>
        <v/>
      </c>
      <c r="K13" s="58" t="str">
        <f ca="1">IF(OR('📊 Training Matrix'!$AG$5="EXPIRED",'📊 Training Matrix'!$AG$5="EXPIRING"),'📊 Training Matrix'!$AG$5,"")</f>
        <v/>
      </c>
      <c r="L13" s="58" t="str">
        <f ca="1">IF(OR('📊 Training Matrix'!$AG$5="EXPIRED",'📊 Training Matrix'!$AG$5="EXPIRING"),IF('📊 Training Matrix'!$AG$5="EXPIRED","Overdue by "&amp;TEXT(TODAY()-('📊 Training Matrix'!$AF$5+365),"0")&amp;" days","Expires in "&amp;TEXT(('📊 Training Matrix'!$AF$5+365)-TODAY(),"0")&amp;" days"),"—")</f>
        <v>—</v>
      </c>
      <c r="M13" s="58" t="str">
        <f ca="1">IF(OR('📊 Training Matrix'!$AG$5="EXPIRED",'📊 Training Matrix'!$AG$5="EXPIRING"),'📊 Training Matrix'!$H$5,"")</f>
        <v/>
      </c>
    </row>
    <row r="14" spans="1:13" ht="15" customHeight="1" x14ac:dyDescent="0.2">
      <c r="A14" s="58" t="str">
        <f ca="1">IF(OR('📊 Training Matrix'!$AI$5="EXPIRED",'📊 Training Matrix'!$AI$5="EXPIRING"),'📊 Training Matrix'!$A$5,"")</f>
        <v/>
      </c>
      <c r="B14" s="58" t="str">
        <f ca="1">IF(OR('📊 Training Matrix'!$AI$5="EXPIRED",'📊 Training Matrix'!$AI$5="EXPIRING"),'📊 Training Matrix'!$B$5,"")</f>
        <v/>
      </c>
      <c r="C14" s="58" t="str">
        <f ca="1">IF(OR('📊 Training Matrix'!$AI$5="EXPIRED",'📊 Training Matrix'!$AI$5="EXPIRING"),'📊 Training Matrix'!$C$5,"")</f>
        <v/>
      </c>
      <c r="D14" s="58" t="str">
        <f ca="1">IF(OR('📊 Training Matrix'!$AI$5="EXPIRED",'📊 Training Matrix'!$AI$5="EXPIRING"),'📊 Training Matrix'!$D$5,"")</f>
        <v/>
      </c>
      <c r="E14" s="58" t="str">
        <f ca="1">IF(OR('📊 Training Matrix'!$AI$5="EXPIRED",'📊 Training Matrix'!$AI$5="EXPIRING"),'📊 Training Matrix'!$F$5,"")</f>
        <v/>
      </c>
      <c r="F14" s="58" t="str">
        <f ca="1">IF(OR('📊 Training Matrix'!$AI$5="EXPIRED",'📊 Training Matrix'!$AI$5="EXPIRING"),'📊 Training Matrix'!$E$5,"")</f>
        <v/>
      </c>
      <c r="G14" s="58" t="str">
        <f ca="1">IF(OR('📊 Training Matrix'!$AI$5="EXPIRED",'📊 Training Matrix'!$AI$5="EXPIRING"),"CV-002","")</f>
        <v/>
      </c>
      <c r="H14" s="58" t="str">
        <f ca="1">IF(OR('📊 Training Matrix'!$AI$5="EXPIRED",'📊 Training Matrix'!$AI$5="EXPIRING"),"CSCS Blue Card","")</f>
        <v/>
      </c>
      <c r="I14" s="58" t="str">
        <f ca="1">IF(OR('📊 Training Matrix'!$AI$5="EXPIRED",'📊 Training Matrix'!$AI$5="EXPIRING"),IF(ISNUMBER('📊 Training Matrix'!$AH$5),TEXT('📊 Training Matrix'!$AH$5,"DD/MM/YYYY"),""),"")</f>
        <v/>
      </c>
      <c r="J14" s="58" t="str">
        <f ca="1">IF(OR('📊 Training Matrix'!$AI$5="EXPIRED",'📊 Training Matrix'!$AI$5="EXPIRING"),TEXT('📊 Training Matrix'!$AH$5+365,"DD/MM/YYYY"),"")</f>
        <v/>
      </c>
      <c r="K14" s="58" t="str">
        <f ca="1">IF(OR('📊 Training Matrix'!$AI$5="EXPIRED",'📊 Training Matrix'!$AI$5="EXPIRING"),'📊 Training Matrix'!$AI$5,"")</f>
        <v/>
      </c>
      <c r="L14" s="58" t="str">
        <f ca="1">IF(OR('📊 Training Matrix'!$AI$5="EXPIRED",'📊 Training Matrix'!$AI$5="EXPIRING"),IF('📊 Training Matrix'!$AI$5="EXPIRED","Overdue by "&amp;TEXT(TODAY()-('📊 Training Matrix'!$AH$5+365),"0")&amp;" days","Expires in "&amp;TEXT(('📊 Training Matrix'!$AH$5+365)-TODAY(),"0")&amp;" days"),"—")</f>
        <v>—</v>
      </c>
      <c r="M14" s="58" t="str">
        <f ca="1">IF(OR('📊 Training Matrix'!$AI$5="EXPIRED",'📊 Training Matrix'!$AI$5="EXPIRING"),'📊 Training Matrix'!$H$5,"")</f>
        <v/>
      </c>
    </row>
    <row r="15" spans="1:13" ht="15" customHeight="1" x14ac:dyDescent="0.2">
      <c r="A15" s="58" t="str">
        <f ca="1">IF(OR('📊 Training Matrix'!$AK$5="EXPIRED",'📊 Training Matrix'!$AK$5="EXPIRING"),'📊 Training Matrix'!$A$5,"")</f>
        <v/>
      </c>
      <c r="B15" s="58" t="str">
        <f ca="1">IF(OR('📊 Training Matrix'!$AK$5="EXPIRED",'📊 Training Matrix'!$AK$5="EXPIRING"),'📊 Training Matrix'!$B$5,"")</f>
        <v/>
      </c>
      <c r="C15" s="58" t="str">
        <f ca="1">IF(OR('📊 Training Matrix'!$AK$5="EXPIRED",'📊 Training Matrix'!$AK$5="EXPIRING"),'📊 Training Matrix'!$C$5,"")</f>
        <v/>
      </c>
      <c r="D15" s="58" t="str">
        <f ca="1">IF(OR('📊 Training Matrix'!$AK$5="EXPIRED",'📊 Training Matrix'!$AK$5="EXPIRING"),'📊 Training Matrix'!$D$5,"")</f>
        <v/>
      </c>
      <c r="E15" s="58" t="str">
        <f ca="1">IF(OR('📊 Training Matrix'!$AK$5="EXPIRED",'📊 Training Matrix'!$AK$5="EXPIRING"),'📊 Training Matrix'!$F$5,"")</f>
        <v/>
      </c>
      <c r="F15" s="58" t="str">
        <f ca="1">IF(OR('📊 Training Matrix'!$AK$5="EXPIRED",'📊 Training Matrix'!$AK$5="EXPIRING"),'📊 Training Matrix'!$E$5,"")</f>
        <v/>
      </c>
      <c r="G15" s="58" t="str">
        <f ca="1">IF(OR('📊 Training Matrix'!$AK$5="EXPIRED",'📊 Training Matrix'!$AK$5="EXPIRING"),"GS-001","")</f>
        <v/>
      </c>
      <c r="H15" s="58" t="str">
        <f ca="1">IF(OR('📊 Training Matrix'!$AK$5="EXPIRED",'📊 Training Matrix'!$AK$5="EXPIRING"),"Gas Safe Reg.","")</f>
        <v/>
      </c>
      <c r="I15" s="58" t="str">
        <f ca="1">IF(OR('📊 Training Matrix'!$AK$5="EXPIRED",'📊 Training Matrix'!$AK$5="EXPIRING"),IF(ISNUMBER('📊 Training Matrix'!$AJ$5),TEXT('📊 Training Matrix'!$AJ$5,"DD/MM/YYYY"),""),"")</f>
        <v/>
      </c>
      <c r="J15" s="58" t="str">
        <f ca="1">IF(OR('📊 Training Matrix'!$AK$5="EXPIRED",'📊 Training Matrix'!$AK$5="EXPIRING"),TEXT('📊 Training Matrix'!$AJ$5+365,"DD/MM/YYYY"),"")</f>
        <v/>
      </c>
      <c r="K15" s="58" t="str">
        <f ca="1">IF(OR('📊 Training Matrix'!$AK$5="EXPIRED",'📊 Training Matrix'!$AK$5="EXPIRING"),'📊 Training Matrix'!$AK$5,"")</f>
        <v/>
      </c>
      <c r="L15" s="58" t="str">
        <f ca="1">IF(OR('📊 Training Matrix'!$AK$5="EXPIRED",'📊 Training Matrix'!$AK$5="EXPIRING"),IF('📊 Training Matrix'!$AK$5="EXPIRED","Overdue by "&amp;TEXT(TODAY()-('📊 Training Matrix'!$AJ$5+365),"0")&amp;" days","Expires in "&amp;TEXT(('📊 Training Matrix'!$AJ$5+365)-TODAY(),"0")&amp;" days"),"—")</f>
        <v>—</v>
      </c>
      <c r="M15" s="58" t="str">
        <f ca="1">IF(OR('📊 Training Matrix'!$AK$5="EXPIRED",'📊 Training Matrix'!$AK$5="EXPIRING"),'📊 Training Matrix'!$H$5,"")</f>
        <v/>
      </c>
    </row>
    <row r="16" spans="1:13" ht="15" customHeight="1" x14ac:dyDescent="0.2">
      <c r="A16" s="58" t="str">
        <f ca="1">IF(OR('📊 Training Matrix'!$AM$5="EXPIRED",'📊 Training Matrix'!$AM$5="EXPIRING"),'📊 Training Matrix'!$A$5,"")</f>
        <v/>
      </c>
      <c r="B16" s="58" t="str">
        <f ca="1">IF(OR('📊 Training Matrix'!$AM$5="EXPIRED",'📊 Training Matrix'!$AM$5="EXPIRING"),'📊 Training Matrix'!$B$5,"")</f>
        <v/>
      </c>
      <c r="C16" s="58" t="str">
        <f ca="1">IF(OR('📊 Training Matrix'!$AM$5="EXPIRED",'📊 Training Matrix'!$AM$5="EXPIRING"),'📊 Training Matrix'!$C$5,"")</f>
        <v/>
      </c>
      <c r="D16" s="58" t="str">
        <f ca="1">IF(OR('📊 Training Matrix'!$AM$5="EXPIRED",'📊 Training Matrix'!$AM$5="EXPIRING"),'📊 Training Matrix'!$D$5,"")</f>
        <v/>
      </c>
      <c r="E16" s="58" t="str">
        <f ca="1">IF(OR('📊 Training Matrix'!$AM$5="EXPIRED",'📊 Training Matrix'!$AM$5="EXPIRING"),'📊 Training Matrix'!$F$5,"")</f>
        <v/>
      </c>
      <c r="F16" s="58" t="str">
        <f ca="1">IF(OR('📊 Training Matrix'!$AM$5="EXPIRED",'📊 Training Matrix'!$AM$5="EXPIRING"),'📊 Training Matrix'!$E$5,"")</f>
        <v/>
      </c>
      <c r="G16" s="58" t="str">
        <f ca="1">IF(OR('📊 Training Matrix'!$AM$5="EXPIRED",'📊 Training Matrix'!$AM$5="EXPIRING"),"GS-002","")</f>
        <v/>
      </c>
      <c r="H16" s="58" t="str">
        <f ca="1">IF(OR('📊 Training Matrix'!$AM$5="EXPIRED",'📊 Training Matrix'!$AM$5="EXPIRING"),"ACS Gas (CCN1)","")</f>
        <v/>
      </c>
      <c r="I16" s="58" t="str">
        <f ca="1">IF(OR('📊 Training Matrix'!$AM$5="EXPIRED",'📊 Training Matrix'!$AM$5="EXPIRING"),IF(ISNUMBER('📊 Training Matrix'!$AL$5),TEXT('📊 Training Matrix'!$AL$5,"DD/MM/YYYY"),""),"")</f>
        <v/>
      </c>
      <c r="J16" s="58" t="str">
        <f ca="1">IF(OR('📊 Training Matrix'!$AM$5="EXPIRED",'📊 Training Matrix'!$AM$5="EXPIRING"),TEXT('📊 Training Matrix'!$AL$5+365,"DD/MM/YYYY"),"")</f>
        <v/>
      </c>
      <c r="K16" s="58" t="str">
        <f ca="1">IF(OR('📊 Training Matrix'!$AM$5="EXPIRED",'📊 Training Matrix'!$AM$5="EXPIRING"),'📊 Training Matrix'!$AM$5,"")</f>
        <v/>
      </c>
      <c r="L16" s="58" t="str">
        <f ca="1">IF(OR('📊 Training Matrix'!$AM$5="EXPIRED",'📊 Training Matrix'!$AM$5="EXPIRING"),IF('📊 Training Matrix'!$AM$5="EXPIRED","Overdue by "&amp;TEXT(TODAY()-('📊 Training Matrix'!$AL$5+365),"0")&amp;" days","Expires in "&amp;TEXT(('📊 Training Matrix'!$AL$5+365)-TODAY(),"0")&amp;" days"),"—")</f>
        <v>—</v>
      </c>
      <c r="M16" s="58" t="str">
        <f ca="1">IF(OR('📊 Training Matrix'!$AM$5="EXPIRED",'📊 Training Matrix'!$AM$5="EXPIRING"),'📊 Training Matrix'!$H$5,"")</f>
        <v/>
      </c>
    </row>
    <row r="17" spans="1:13" ht="15" customHeight="1" x14ac:dyDescent="0.2">
      <c r="A17" s="58" t="str">
        <f ca="1">IF(OR('📊 Training Matrix'!$AO$5="EXPIRED",'📊 Training Matrix'!$AO$5="EXPIRING"),'📊 Training Matrix'!$A$5,"")</f>
        <v/>
      </c>
      <c r="B17" s="58" t="str">
        <f ca="1">IF(OR('📊 Training Matrix'!$AO$5="EXPIRED",'📊 Training Matrix'!$AO$5="EXPIRING"),'📊 Training Matrix'!$B$5,"")</f>
        <v/>
      </c>
      <c r="C17" s="58" t="str">
        <f ca="1">IF(OR('📊 Training Matrix'!$AO$5="EXPIRED",'📊 Training Matrix'!$AO$5="EXPIRING"),'📊 Training Matrix'!$C$5,"")</f>
        <v/>
      </c>
      <c r="D17" s="58" t="str">
        <f ca="1">IF(OR('📊 Training Matrix'!$AO$5="EXPIRED",'📊 Training Matrix'!$AO$5="EXPIRING"),'📊 Training Matrix'!$D$5,"")</f>
        <v/>
      </c>
      <c r="E17" s="58" t="str">
        <f ca="1">IF(OR('📊 Training Matrix'!$AO$5="EXPIRED",'📊 Training Matrix'!$AO$5="EXPIRING"),'📊 Training Matrix'!$F$5,"")</f>
        <v/>
      </c>
      <c r="F17" s="58" t="str">
        <f ca="1">IF(OR('📊 Training Matrix'!$AO$5="EXPIRED",'📊 Training Matrix'!$AO$5="EXPIRING"),'📊 Training Matrix'!$E$5,"")</f>
        <v/>
      </c>
      <c r="G17" s="58" t="str">
        <f ca="1">IF(OR('📊 Training Matrix'!$AO$5="EXPIRED",'📊 Training Matrix'!$AO$5="EXPIRING"),"WA-001","")</f>
        <v/>
      </c>
      <c r="H17" s="58" t="str">
        <f ca="1">IF(OR('📊 Training Matrix'!$AO$5="EXPIRED",'📊 Training Matrix'!$AO$5="EXPIRING"),"WIAPS Cert.","")</f>
        <v/>
      </c>
      <c r="I17" s="58" t="str">
        <f ca="1">IF(OR('📊 Training Matrix'!$AO$5="EXPIRED",'📊 Training Matrix'!$AO$5="EXPIRING"),IF(ISNUMBER('📊 Training Matrix'!$AN$5),TEXT('📊 Training Matrix'!$AN$5,"DD/MM/YYYY"),""),"")</f>
        <v/>
      </c>
      <c r="J17" s="58" t="str">
        <f ca="1">IF(OR('📊 Training Matrix'!$AO$5="EXPIRED",'📊 Training Matrix'!$AO$5="EXPIRING"),TEXT('📊 Training Matrix'!$AN$5+365,"DD/MM/YYYY"),"")</f>
        <v/>
      </c>
      <c r="K17" s="58" t="str">
        <f ca="1">IF(OR('📊 Training Matrix'!$AO$5="EXPIRED",'📊 Training Matrix'!$AO$5="EXPIRING"),'📊 Training Matrix'!$AO$5,"")</f>
        <v/>
      </c>
      <c r="L17" s="58" t="str">
        <f ca="1">IF(OR('📊 Training Matrix'!$AO$5="EXPIRED",'📊 Training Matrix'!$AO$5="EXPIRING"),IF('📊 Training Matrix'!$AO$5="EXPIRED","Overdue by "&amp;TEXT(TODAY()-('📊 Training Matrix'!$AN$5+365),"0")&amp;" days","Expires in "&amp;TEXT(('📊 Training Matrix'!$AN$5+365)-TODAY(),"0")&amp;" days"),"—")</f>
        <v>—</v>
      </c>
      <c r="M17" s="58" t="str">
        <f ca="1">IF(OR('📊 Training Matrix'!$AO$5="EXPIRED",'📊 Training Matrix'!$AO$5="EXPIRING"),'📊 Training Matrix'!$H$5,"")</f>
        <v/>
      </c>
    </row>
    <row r="18" spans="1:13" ht="15" customHeight="1" x14ac:dyDescent="0.2">
      <c r="A18" s="58" t="str">
        <f ca="1">IF(OR('📊 Training Matrix'!$AQ$5="EXPIRED",'📊 Training Matrix'!$AQ$5="EXPIRING"),'📊 Training Matrix'!$A$5,"")</f>
        <v/>
      </c>
      <c r="B18" s="58" t="str">
        <f ca="1">IF(OR('📊 Training Matrix'!$AQ$5="EXPIRED",'📊 Training Matrix'!$AQ$5="EXPIRING"),'📊 Training Matrix'!$B$5,"")</f>
        <v/>
      </c>
      <c r="C18" s="58" t="str">
        <f ca="1">IF(OR('📊 Training Matrix'!$AQ$5="EXPIRED",'📊 Training Matrix'!$AQ$5="EXPIRING"),'📊 Training Matrix'!$C$5,"")</f>
        <v/>
      </c>
      <c r="D18" s="58" t="str">
        <f ca="1">IF(OR('📊 Training Matrix'!$AQ$5="EXPIRED",'📊 Training Matrix'!$AQ$5="EXPIRING"),'📊 Training Matrix'!$D$5,"")</f>
        <v/>
      </c>
      <c r="E18" s="58" t="str">
        <f ca="1">IF(OR('📊 Training Matrix'!$AQ$5="EXPIRED",'📊 Training Matrix'!$AQ$5="EXPIRING"),'📊 Training Matrix'!$F$5,"")</f>
        <v/>
      </c>
      <c r="F18" s="58" t="str">
        <f ca="1">IF(OR('📊 Training Matrix'!$AQ$5="EXPIRED",'📊 Training Matrix'!$AQ$5="EXPIRING"),'📊 Training Matrix'!$E$5,"")</f>
        <v/>
      </c>
      <c r="G18" s="58" t="str">
        <f ca="1">IF(OR('📊 Training Matrix'!$AQ$5="EXPIRED",'📊 Training Matrix'!$AQ$5="EXPIRING"),"DR-004","")</f>
        <v/>
      </c>
      <c r="H18" s="58" t="str">
        <f ca="1">IF(OR('📊 Training Matrix'!$AQ$5="EXPIRED",'📊 Training Matrix'!$AQ$5="EXPIRING"),"CPCS Excavator","")</f>
        <v/>
      </c>
      <c r="I18" s="58" t="str">
        <f ca="1">IF(OR('📊 Training Matrix'!$AQ$5="EXPIRED",'📊 Training Matrix'!$AQ$5="EXPIRING"),IF(ISNUMBER('📊 Training Matrix'!$AP$5),TEXT('📊 Training Matrix'!$AP$5,"DD/MM/YYYY"),""),"")</f>
        <v/>
      </c>
      <c r="J18" s="58" t="str">
        <f ca="1">IF(OR('📊 Training Matrix'!$AQ$5="EXPIRED",'📊 Training Matrix'!$AQ$5="EXPIRING"),TEXT('📊 Training Matrix'!$AP$5+365,"DD/MM/YYYY"),"")</f>
        <v/>
      </c>
      <c r="K18" s="58" t="str">
        <f ca="1">IF(OR('📊 Training Matrix'!$AQ$5="EXPIRED",'📊 Training Matrix'!$AQ$5="EXPIRING"),'📊 Training Matrix'!$AQ$5,"")</f>
        <v/>
      </c>
      <c r="L18" s="58" t="str">
        <f ca="1">IF(OR('📊 Training Matrix'!$AQ$5="EXPIRED",'📊 Training Matrix'!$AQ$5="EXPIRING"),IF('📊 Training Matrix'!$AQ$5="EXPIRED","Overdue by "&amp;TEXT(TODAY()-('📊 Training Matrix'!$AP$5+365),"0")&amp;" days","Expires in "&amp;TEXT(('📊 Training Matrix'!$AP$5+365)-TODAY(),"0")&amp;" days"),"—")</f>
        <v>—</v>
      </c>
      <c r="M18" s="58" t="str">
        <f ca="1">IF(OR('📊 Training Matrix'!$AQ$5="EXPIRED",'📊 Training Matrix'!$AQ$5="EXPIRING"),'📊 Training Matrix'!$H$5,"")</f>
        <v/>
      </c>
    </row>
    <row r="19" spans="1:13" ht="15" customHeight="1" x14ac:dyDescent="0.2">
      <c r="A19" s="58" t="str">
        <f ca="1">IF(OR('📊 Training Matrix'!$AS$5="EXPIRED",'📊 Training Matrix'!$AS$5="EXPIRING"),'📊 Training Matrix'!$A$5,"")</f>
        <v/>
      </c>
      <c r="B19" s="58" t="str">
        <f ca="1">IF(OR('📊 Training Matrix'!$AS$5="EXPIRED",'📊 Training Matrix'!$AS$5="EXPIRING"),'📊 Training Matrix'!$B$5,"")</f>
        <v/>
      </c>
      <c r="C19" s="58" t="str">
        <f ca="1">IF(OR('📊 Training Matrix'!$AS$5="EXPIRED",'📊 Training Matrix'!$AS$5="EXPIRING"),'📊 Training Matrix'!$C$5,"")</f>
        <v/>
      </c>
      <c r="D19" s="58" t="str">
        <f ca="1">IF(OR('📊 Training Matrix'!$AS$5="EXPIRED",'📊 Training Matrix'!$AS$5="EXPIRING"),'📊 Training Matrix'!$D$5,"")</f>
        <v/>
      </c>
      <c r="E19" s="58" t="str">
        <f ca="1">IF(OR('📊 Training Matrix'!$AS$5="EXPIRED",'📊 Training Matrix'!$AS$5="EXPIRING"),'📊 Training Matrix'!$F$5,"")</f>
        <v/>
      </c>
      <c r="F19" s="58" t="str">
        <f ca="1">IF(OR('📊 Training Matrix'!$AS$5="EXPIRED",'📊 Training Matrix'!$AS$5="EXPIRING"),'📊 Training Matrix'!$E$5,"")</f>
        <v/>
      </c>
      <c r="G19" s="58" t="str">
        <f ca="1">IF(OR('📊 Training Matrix'!$AS$5="EXPIRED",'📊 Training Matrix'!$AS$5="EXPIRING"),"MG-002","")</f>
        <v/>
      </c>
      <c r="H19" s="58" t="str">
        <f ca="1">IF(OR('📊 Training Matrix'!$AS$5="EXPIRED",'📊 Training Matrix'!$AS$5="EXPIRING"),"SMSTS","")</f>
        <v/>
      </c>
      <c r="I19" s="58" t="str">
        <f ca="1">IF(OR('📊 Training Matrix'!$AS$5="EXPIRED",'📊 Training Matrix'!$AS$5="EXPIRING"),IF(ISNUMBER('📊 Training Matrix'!$AR$5),TEXT('📊 Training Matrix'!$AR$5,"DD/MM/YYYY"),""),"")</f>
        <v/>
      </c>
      <c r="J19" s="58" t="str">
        <f ca="1">IF(OR('📊 Training Matrix'!$AS$5="EXPIRED",'📊 Training Matrix'!$AS$5="EXPIRING"),TEXT('📊 Training Matrix'!$AR$5+365,"DD/MM/YYYY"),"")</f>
        <v/>
      </c>
      <c r="K19" s="58" t="str">
        <f ca="1">IF(OR('📊 Training Matrix'!$AS$5="EXPIRED",'📊 Training Matrix'!$AS$5="EXPIRING"),'📊 Training Matrix'!$AS$5,"")</f>
        <v/>
      </c>
      <c r="L19" s="58" t="str">
        <f ca="1">IF(OR('📊 Training Matrix'!$AS$5="EXPIRED",'📊 Training Matrix'!$AS$5="EXPIRING"),IF('📊 Training Matrix'!$AS$5="EXPIRED","Overdue by "&amp;TEXT(TODAY()-('📊 Training Matrix'!$AR$5+365),"0")&amp;" days","Expires in "&amp;TEXT(('📊 Training Matrix'!$AR$5+365)-TODAY(),"0")&amp;" days"),"—")</f>
        <v>—</v>
      </c>
      <c r="M19" s="58" t="str">
        <f ca="1">IF(OR('📊 Training Matrix'!$AS$5="EXPIRED",'📊 Training Matrix'!$AS$5="EXPIRING"),'📊 Training Matrix'!$H$5,"")</f>
        <v/>
      </c>
    </row>
    <row r="20" spans="1:13" ht="15" customHeight="1" x14ac:dyDescent="0.2">
      <c r="A20" s="58" t="str">
        <f ca="1">IF(OR('📊 Training Matrix'!$AU$5="EXPIRED",'📊 Training Matrix'!$AU$5="EXPIRING"),'📊 Training Matrix'!$A$5,"")</f>
        <v/>
      </c>
      <c r="B20" s="58" t="str">
        <f ca="1">IF(OR('📊 Training Matrix'!$AU$5="EXPIRED",'📊 Training Matrix'!$AU$5="EXPIRING"),'📊 Training Matrix'!$B$5,"")</f>
        <v/>
      </c>
      <c r="C20" s="58" t="str">
        <f ca="1">IF(OR('📊 Training Matrix'!$AU$5="EXPIRED",'📊 Training Matrix'!$AU$5="EXPIRING"),'📊 Training Matrix'!$C$5,"")</f>
        <v/>
      </c>
      <c r="D20" s="58" t="str">
        <f ca="1">IF(OR('📊 Training Matrix'!$AU$5="EXPIRED",'📊 Training Matrix'!$AU$5="EXPIRING"),'📊 Training Matrix'!$D$5,"")</f>
        <v/>
      </c>
      <c r="E20" s="58" t="str">
        <f ca="1">IF(OR('📊 Training Matrix'!$AU$5="EXPIRED",'📊 Training Matrix'!$AU$5="EXPIRING"),'📊 Training Matrix'!$F$5,"")</f>
        <v/>
      </c>
      <c r="F20" s="58" t="str">
        <f ca="1">IF(OR('📊 Training Matrix'!$AU$5="EXPIRED",'📊 Training Matrix'!$AU$5="EXPIRING"),'📊 Training Matrix'!$E$5,"")</f>
        <v/>
      </c>
      <c r="G20" s="58" t="str">
        <f ca="1">IF(OR('📊 Training Matrix'!$AU$5="EXPIRED",'📊 Training Matrix'!$AU$5="EXPIRING"),"MG-003","")</f>
        <v/>
      </c>
      <c r="H20" s="58" t="str">
        <f ca="1">IF(OR('📊 Training Matrix'!$AU$5="EXPIRED",'📊 Training Matrix'!$AU$5="EXPIRING"),"SSSTS","")</f>
        <v/>
      </c>
      <c r="I20" s="58" t="str">
        <f ca="1">IF(OR('📊 Training Matrix'!$AU$5="EXPIRED",'📊 Training Matrix'!$AU$5="EXPIRING"),IF(ISNUMBER('📊 Training Matrix'!$AT$5),TEXT('📊 Training Matrix'!$AT$5,"DD/MM/YYYY"),""),"")</f>
        <v/>
      </c>
      <c r="J20" s="58" t="str">
        <f ca="1">IF(OR('📊 Training Matrix'!$AU$5="EXPIRED",'📊 Training Matrix'!$AU$5="EXPIRING"),TEXT('📊 Training Matrix'!$AT$5+365,"DD/MM/YYYY"),"")</f>
        <v/>
      </c>
      <c r="K20" s="58" t="str">
        <f ca="1">IF(OR('📊 Training Matrix'!$AU$5="EXPIRED",'📊 Training Matrix'!$AU$5="EXPIRING"),'📊 Training Matrix'!$AU$5,"")</f>
        <v/>
      </c>
      <c r="L20" s="58" t="str">
        <f ca="1">IF(OR('📊 Training Matrix'!$AU$5="EXPIRED",'📊 Training Matrix'!$AU$5="EXPIRING"),IF('📊 Training Matrix'!$AU$5="EXPIRED","Overdue by "&amp;TEXT(TODAY()-('📊 Training Matrix'!$AT$5+365),"0")&amp;" days","Expires in "&amp;TEXT(('📊 Training Matrix'!$AT$5+365)-TODAY(),"0")&amp;" days"),"—")</f>
        <v>—</v>
      </c>
      <c r="M20" s="58" t="str">
        <f ca="1">IF(OR('📊 Training Matrix'!$AU$5="EXPIRED",'📊 Training Matrix'!$AU$5="EXPIRING"),'📊 Training Matrix'!$H$5,"")</f>
        <v/>
      </c>
    </row>
    <row r="21" spans="1:13" ht="15" customHeight="1" x14ac:dyDescent="0.2">
      <c r="A21" s="58" t="str">
        <f ca="1">IF(OR('📊 Training Matrix'!$AW$5="EXPIRED",'📊 Training Matrix'!$AW$5="EXPIRING"),'📊 Training Matrix'!$A$5,"")</f>
        <v/>
      </c>
      <c r="B21" s="58" t="str">
        <f ca="1">IF(OR('📊 Training Matrix'!$AW$5="EXPIRED",'📊 Training Matrix'!$AW$5="EXPIRING"),'📊 Training Matrix'!$B$5,"")</f>
        <v/>
      </c>
      <c r="C21" s="58" t="str">
        <f ca="1">IF(OR('📊 Training Matrix'!$AW$5="EXPIRED",'📊 Training Matrix'!$AW$5="EXPIRING"),'📊 Training Matrix'!$C$5,"")</f>
        <v/>
      </c>
      <c r="D21" s="58" t="str">
        <f ca="1">IF(OR('📊 Training Matrix'!$AW$5="EXPIRED",'📊 Training Matrix'!$AW$5="EXPIRING"),'📊 Training Matrix'!$D$5,"")</f>
        <v/>
      </c>
      <c r="E21" s="58" t="str">
        <f ca="1">IF(OR('📊 Training Matrix'!$AW$5="EXPIRED",'📊 Training Matrix'!$AW$5="EXPIRING"),'📊 Training Matrix'!$F$5,"")</f>
        <v/>
      </c>
      <c r="F21" s="58" t="str">
        <f ca="1">IF(OR('📊 Training Matrix'!$AW$5="EXPIRED",'📊 Training Matrix'!$AW$5="EXPIRING"),'📊 Training Matrix'!$E$5,"")</f>
        <v/>
      </c>
      <c r="G21" s="58" t="str">
        <f ca="1">IF(OR('📊 Training Matrix'!$AW$5="EXPIRED",'📊 Training Matrix'!$AW$5="EXPIRING"),"IT-002","")</f>
        <v/>
      </c>
      <c r="H21" s="58" t="str">
        <f ca="1">IF(OR('📊 Training Matrix'!$AW$5="EXPIRED",'📊 Training Matrix'!$AW$5="EXPIRING"),"GDPR Awareness","")</f>
        <v/>
      </c>
      <c r="I21" s="58" t="str">
        <f ca="1">IF(OR('📊 Training Matrix'!$AW$5="EXPIRED",'📊 Training Matrix'!$AW$5="EXPIRING"),IF(ISNUMBER('📊 Training Matrix'!$AV$5),TEXT('📊 Training Matrix'!$AV$5,"DD/MM/YYYY"),""),"")</f>
        <v/>
      </c>
      <c r="J21" s="58" t="str">
        <f ca="1">IF(OR('📊 Training Matrix'!$AW$5="EXPIRED",'📊 Training Matrix'!$AW$5="EXPIRING"),TEXT('📊 Training Matrix'!$AV$5+365,"DD/MM/YYYY"),"")</f>
        <v/>
      </c>
      <c r="K21" s="58" t="str">
        <f ca="1">IF(OR('📊 Training Matrix'!$AW$5="EXPIRED",'📊 Training Matrix'!$AW$5="EXPIRING"),'📊 Training Matrix'!$AW$5,"")</f>
        <v/>
      </c>
      <c r="L21" s="58" t="str">
        <f ca="1">IF(OR('📊 Training Matrix'!$AW$5="EXPIRED",'📊 Training Matrix'!$AW$5="EXPIRING"),IF('📊 Training Matrix'!$AW$5="EXPIRED","Overdue by "&amp;TEXT(TODAY()-('📊 Training Matrix'!$AV$5+365),"0")&amp;" days","Expires in "&amp;TEXT(('📊 Training Matrix'!$AV$5+365)-TODAY(),"0")&amp;" days"),"—")</f>
        <v>—</v>
      </c>
      <c r="M21" s="58" t="str">
        <f ca="1">IF(OR('📊 Training Matrix'!$AW$5="EXPIRED",'📊 Training Matrix'!$AW$5="EXPIRING"),'📊 Training Matrix'!$H$5,"")</f>
        <v/>
      </c>
    </row>
    <row r="22" spans="1:13" ht="15" customHeight="1" x14ac:dyDescent="0.2">
      <c r="A22" s="58" t="str">
        <f ca="1">IF(OR('📊 Training Matrix'!$K$6="EXPIRED",'📊 Training Matrix'!$K$6="EXPIRING"),'📊 Training Matrix'!$A$6,"")</f>
        <v/>
      </c>
      <c r="B22" s="58" t="str">
        <f ca="1">IF(OR('📊 Training Matrix'!$K$6="EXPIRED",'📊 Training Matrix'!$K$6="EXPIRING"),'📊 Training Matrix'!$B$6,"")</f>
        <v/>
      </c>
      <c r="C22" s="58" t="str">
        <f ca="1">IF(OR('📊 Training Matrix'!$K$6="EXPIRED",'📊 Training Matrix'!$K$6="EXPIRING"),'📊 Training Matrix'!$C$6,"")</f>
        <v/>
      </c>
      <c r="D22" s="58" t="str">
        <f ca="1">IF(OR('📊 Training Matrix'!$K$6="EXPIRED",'📊 Training Matrix'!$K$6="EXPIRING"),'📊 Training Matrix'!$D$6,"")</f>
        <v/>
      </c>
      <c r="E22" s="58" t="str">
        <f ca="1">IF(OR('📊 Training Matrix'!$K$6="EXPIRED",'📊 Training Matrix'!$K$6="EXPIRING"),'📊 Training Matrix'!$F$6,"")</f>
        <v/>
      </c>
      <c r="F22" s="58" t="str">
        <f ca="1">IF(OR('📊 Training Matrix'!$K$6="EXPIRED",'📊 Training Matrix'!$K$6="EXPIRING"),'📊 Training Matrix'!$E$6,"")</f>
        <v/>
      </c>
      <c r="G22" s="58" t="str">
        <f ca="1">IF(OR('📊 Training Matrix'!$K$6="EXPIRED",'📊 Training Matrix'!$K$6="EXPIRING"),"HS-001","")</f>
        <v/>
      </c>
      <c r="H22" s="58" t="str">
        <f ca="1">IF(OR('📊 Training Matrix'!$K$6="EXPIRED",'📊 Training Matrix'!$K$6="EXPIRING"),"H&amp;S Induction","")</f>
        <v/>
      </c>
      <c r="I22" s="58" t="str">
        <f ca="1">IF(OR('📊 Training Matrix'!$K$6="EXPIRED",'📊 Training Matrix'!$K$6="EXPIRING"),IF(ISNUMBER('📊 Training Matrix'!$J$6),TEXT('📊 Training Matrix'!$J$6,"DD/MM/YYYY"),""),"")</f>
        <v/>
      </c>
      <c r="J22" s="58" t="str">
        <f ca="1">IF(OR('📊 Training Matrix'!$K$6="EXPIRED",'📊 Training Matrix'!$K$6="EXPIRING"),TEXT('📊 Training Matrix'!$J$6+365,"DD/MM/YYYY"),"")</f>
        <v/>
      </c>
      <c r="K22" s="58" t="str">
        <f ca="1">IF(OR('📊 Training Matrix'!$K$6="EXPIRED",'📊 Training Matrix'!$K$6="EXPIRING"),'📊 Training Matrix'!$K$6,"")</f>
        <v/>
      </c>
      <c r="L22" s="58" t="str">
        <f ca="1">IF(OR('📊 Training Matrix'!$K$6="EXPIRED",'📊 Training Matrix'!$K$6="EXPIRING"),IF('📊 Training Matrix'!$K$6="EXPIRED","Overdue by "&amp;TEXT(TODAY()-('📊 Training Matrix'!$J$6+365),"0")&amp;" days","Expires in "&amp;TEXT(('📊 Training Matrix'!$J$6+365)-TODAY(),"0")&amp;" days"),"—")</f>
        <v>—</v>
      </c>
      <c r="M22" s="58" t="str">
        <f ca="1">IF(OR('📊 Training Matrix'!$K$6="EXPIRED",'📊 Training Matrix'!$K$6="EXPIRING"),'📊 Training Matrix'!$H$6,"")</f>
        <v/>
      </c>
    </row>
    <row r="23" spans="1:13" ht="15" customHeight="1" x14ac:dyDescent="0.2">
      <c r="A23" s="58" t="str">
        <f ca="1">IF(OR('📊 Training Matrix'!$M$6="EXPIRED",'📊 Training Matrix'!$M$6="EXPIRING"),'📊 Training Matrix'!$A$6,"")</f>
        <v/>
      </c>
      <c r="B23" s="58" t="str">
        <f ca="1">IF(OR('📊 Training Matrix'!$M$6="EXPIRED",'📊 Training Matrix'!$M$6="EXPIRING"),'📊 Training Matrix'!$B$6,"")</f>
        <v/>
      </c>
      <c r="C23" s="58" t="str">
        <f ca="1">IF(OR('📊 Training Matrix'!$M$6="EXPIRED",'📊 Training Matrix'!$M$6="EXPIRING"),'📊 Training Matrix'!$C$6,"")</f>
        <v/>
      </c>
      <c r="D23" s="58" t="str">
        <f ca="1">IF(OR('📊 Training Matrix'!$M$6="EXPIRED",'📊 Training Matrix'!$M$6="EXPIRING"),'📊 Training Matrix'!$D$6,"")</f>
        <v/>
      </c>
      <c r="E23" s="58" t="str">
        <f ca="1">IF(OR('📊 Training Matrix'!$M$6="EXPIRED",'📊 Training Matrix'!$M$6="EXPIRING"),'📊 Training Matrix'!$F$6,"")</f>
        <v/>
      </c>
      <c r="F23" s="58" t="str">
        <f ca="1">IF(OR('📊 Training Matrix'!$M$6="EXPIRED",'📊 Training Matrix'!$M$6="EXPIRING"),'📊 Training Matrix'!$E$6,"")</f>
        <v/>
      </c>
      <c r="G23" s="58" t="str">
        <f ca="1">IF(OR('📊 Training Matrix'!$M$6="EXPIRED",'📊 Training Matrix'!$M$6="EXPIRING"),"HS-002","")</f>
        <v/>
      </c>
      <c r="H23" s="58" t="str">
        <f ca="1">IF(OR('📊 Training Matrix'!$M$6="EXPIRED",'📊 Training Matrix'!$M$6="EXPIRING"),"Working at Height","")</f>
        <v/>
      </c>
      <c r="I23" s="58" t="str">
        <f ca="1">IF(OR('📊 Training Matrix'!$M$6="EXPIRED",'📊 Training Matrix'!$M$6="EXPIRING"),IF(ISNUMBER('📊 Training Matrix'!$L$6),TEXT('📊 Training Matrix'!$L$6,"DD/MM/YYYY"),""),"")</f>
        <v/>
      </c>
      <c r="J23" s="58" t="str">
        <f ca="1">IF(OR('📊 Training Matrix'!$M$6="EXPIRED",'📊 Training Matrix'!$M$6="EXPIRING"),TEXT('📊 Training Matrix'!$L$6+365,"DD/MM/YYYY"),"")</f>
        <v/>
      </c>
      <c r="K23" s="58" t="str">
        <f ca="1">IF(OR('📊 Training Matrix'!$M$6="EXPIRED",'📊 Training Matrix'!$M$6="EXPIRING"),'📊 Training Matrix'!$M$6,"")</f>
        <v/>
      </c>
      <c r="L23" s="58" t="str">
        <f ca="1">IF(OR('📊 Training Matrix'!$M$6="EXPIRED",'📊 Training Matrix'!$M$6="EXPIRING"),IF('📊 Training Matrix'!$M$6="EXPIRED","Overdue by "&amp;TEXT(TODAY()-('📊 Training Matrix'!$L$6+365),"0")&amp;" days","Expires in "&amp;TEXT(('📊 Training Matrix'!$L$6+365)-TODAY(),"0")&amp;" days"),"—")</f>
        <v>—</v>
      </c>
      <c r="M23" s="58" t="str">
        <f ca="1">IF(OR('📊 Training Matrix'!$M$6="EXPIRED",'📊 Training Matrix'!$M$6="EXPIRING"),'📊 Training Matrix'!$H$6,"")</f>
        <v/>
      </c>
    </row>
    <row r="24" spans="1:13" ht="15" customHeight="1" x14ac:dyDescent="0.2">
      <c r="A24" s="58" t="str">
        <f ca="1">IF(OR('📊 Training Matrix'!$O$6="EXPIRED",'📊 Training Matrix'!$O$6="EXPIRING"),'📊 Training Matrix'!$A$6,"")</f>
        <v/>
      </c>
      <c r="B24" s="58" t="str">
        <f ca="1">IF(OR('📊 Training Matrix'!$O$6="EXPIRED",'📊 Training Matrix'!$O$6="EXPIRING"),'📊 Training Matrix'!$B$6,"")</f>
        <v/>
      </c>
      <c r="C24" s="58" t="str">
        <f ca="1">IF(OR('📊 Training Matrix'!$O$6="EXPIRED",'📊 Training Matrix'!$O$6="EXPIRING"),'📊 Training Matrix'!$C$6,"")</f>
        <v/>
      </c>
      <c r="D24" s="58" t="str">
        <f ca="1">IF(OR('📊 Training Matrix'!$O$6="EXPIRED",'📊 Training Matrix'!$O$6="EXPIRING"),'📊 Training Matrix'!$D$6,"")</f>
        <v/>
      </c>
      <c r="E24" s="58" t="str">
        <f ca="1">IF(OR('📊 Training Matrix'!$O$6="EXPIRED",'📊 Training Matrix'!$O$6="EXPIRING"),'📊 Training Matrix'!$F$6,"")</f>
        <v/>
      </c>
      <c r="F24" s="58" t="str">
        <f ca="1">IF(OR('📊 Training Matrix'!$O$6="EXPIRED",'📊 Training Matrix'!$O$6="EXPIRING"),'📊 Training Matrix'!$E$6,"")</f>
        <v/>
      </c>
      <c r="G24" s="58" t="str">
        <f ca="1">IF(OR('📊 Training Matrix'!$O$6="EXPIRED",'📊 Training Matrix'!$O$6="EXPIRING"),"HS-003","")</f>
        <v/>
      </c>
      <c r="H24" s="58" t="str">
        <f ca="1">IF(OR('📊 Training Matrix'!$O$6="EXPIRED",'📊 Training Matrix'!$O$6="EXPIRING"),"Confined Space","")</f>
        <v/>
      </c>
      <c r="I24" s="58" t="str">
        <f ca="1">IF(OR('📊 Training Matrix'!$O$6="EXPIRED",'📊 Training Matrix'!$O$6="EXPIRING"),IF(ISNUMBER('📊 Training Matrix'!$N$6),TEXT('📊 Training Matrix'!$N$6,"DD/MM/YYYY"),""),"")</f>
        <v/>
      </c>
      <c r="J24" s="58" t="str">
        <f ca="1">IF(OR('📊 Training Matrix'!$O$6="EXPIRED",'📊 Training Matrix'!$O$6="EXPIRING"),TEXT('📊 Training Matrix'!$N$6+365,"DD/MM/YYYY"),"")</f>
        <v/>
      </c>
      <c r="K24" s="58" t="str">
        <f ca="1">IF(OR('📊 Training Matrix'!$O$6="EXPIRED",'📊 Training Matrix'!$O$6="EXPIRING"),'📊 Training Matrix'!$O$6,"")</f>
        <v/>
      </c>
      <c r="L24" s="58" t="str">
        <f ca="1">IF(OR('📊 Training Matrix'!$O$6="EXPIRED",'📊 Training Matrix'!$O$6="EXPIRING"),IF('📊 Training Matrix'!$O$6="EXPIRED","Overdue by "&amp;TEXT(TODAY()-('📊 Training Matrix'!$N$6+365),"0")&amp;" days","Expires in "&amp;TEXT(('📊 Training Matrix'!$N$6+365)-TODAY(),"0")&amp;" days"),"—")</f>
        <v>—</v>
      </c>
      <c r="M24" s="58" t="str">
        <f ca="1">IF(OR('📊 Training Matrix'!$O$6="EXPIRED",'📊 Training Matrix'!$O$6="EXPIRING"),'📊 Training Matrix'!$H$6,"")</f>
        <v/>
      </c>
    </row>
    <row r="25" spans="1:13" ht="15" customHeight="1" x14ac:dyDescent="0.2">
      <c r="A25" s="58" t="str">
        <f ca="1">IF(OR('📊 Training Matrix'!$Q$6="EXPIRED",'📊 Training Matrix'!$Q$6="EXPIRING"),'📊 Training Matrix'!$A$6,"")</f>
        <v>W1002</v>
      </c>
      <c r="B25" s="58" t="str">
        <f ca="1">IF(OR('📊 Training Matrix'!$Q$6="EXPIRED",'📊 Training Matrix'!$Q$6="EXPIRING"),'📊 Training Matrix'!$B$6,"")</f>
        <v>Adams</v>
      </c>
      <c r="C25" s="58" t="str">
        <f ca="1">IF(OR('📊 Training Matrix'!$Q$6="EXPIRED",'📊 Training Matrix'!$Q$6="EXPIRING"),'📊 Training Matrix'!$C$6,"")</f>
        <v>Simon</v>
      </c>
      <c r="D25" s="58" t="str">
        <f ca="1">IF(OR('📊 Training Matrix'!$Q$6="EXPIRED",'📊 Training Matrix'!$Q$6="EXPIRING"),'📊 Training Matrix'!$D$6,"")</f>
        <v>Employee</v>
      </c>
      <c r="E25" s="58" t="str">
        <f ca="1">IF(OR('📊 Training Matrix'!$Q$6="EXPIRED",'📊 Training Matrix'!$Q$6="EXPIRING"),'📊 Training Matrix'!$F$6,"")</f>
        <v>HSEQ Manager</v>
      </c>
      <c r="F25" s="58" t="str">
        <f ca="1">IF(OR('📊 Training Matrix'!$Q$6="EXPIRED",'📊 Training Matrix'!$Q$6="EXPIRING"),'📊 Training Matrix'!$E$6,"")</f>
        <v>HSEQ</v>
      </c>
      <c r="G25" s="58" t="str">
        <f ca="1">IF(OR('📊 Training Matrix'!$Q$6="EXPIRED",'📊 Training Matrix'!$Q$6="EXPIRING"),"HS-004","")</f>
        <v>HS-004</v>
      </c>
      <c r="H25" s="58" t="str">
        <f ca="1">IF(OR('📊 Training Matrix'!$Q$6="EXPIRED",'📊 Training Matrix'!$Q$6="EXPIRING"),"Manual Handling","")</f>
        <v>Manual Handling</v>
      </c>
      <c r="I25" s="58" t="str">
        <f ca="1">IF(OR('📊 Training Matrix'!$Q$6="EXPIRED",'📊 Training Matrix'!$Q$6="EXPIRING"),IF(ISNUMBER('📊 Training Matrix'!$P$6),TEXT('📊 Training Matrix'!$P$6,"DD/MM/YYYY"),""),"")</f>
        <v>26/09/2025</v>
      </c>
      <c r="J25" s="58" t="str">
        <f ca="1">IF(OR('📊 Training Matrix'!$Q$6="EXPIRED",'📊 Training Matrix'!$Q$6="EXPIRING"),TEXT('📊 Training Matrix'!$P$6+365,"DD/MM/YYYY"),"")</f>
        <v>26/09/2026</v>
      </c>
      <c r="K25" s="58" t="str">
        <f ca="1">IF(OR('📊 Training Matrix'!$Q$6="EXPIRED",'📊 Training Matrix'!$Q$6="EXPIRING"),'📊 Training Matrix'!$Q$6,"")</f>
        <v>EXPIRING</v>
      </c>
      <c r="L25" s="58" t="str">
        <f ca="1">IF(OR('📊 Training Matrix'!$Q$6="EXPIRED",'📊 Training Matrix'!$Q$6="EXPIRING"),IF('📊 Training Matrix'!$Q$6="EXPIRED","Overdue by "&amp;TEXT(TODAY()-('📊 Training Matrix'!$P$6+365),"0")&amp;" days","Expires in "&amp;TEXT(('📊 Training Matrix'!$P$6+365)-TODAY(),"0")&amp;" days"),"—")</f>
        <v>Expires in 39 days</v>
      </c>
      <c r="M25" s="58" t="str">
        <f ca="1">IF(OR('📊 Training Matrix'!$Q$6="EXPIRED",'📊 Training Matrix'!$Q$6="EXPIRING"),'📊 Training Matrix'!$H$6,"")</f>
        <v>R. O'Brien</v>
      </c>
    </row>
    <row r="26" spans="1:13" ht="15" customHeight="1" x14ac:dyDescent="0.2">
      <c r="A26" s="58" t="str">
        <f ca="1">IF(OR('📊 Training Matrix'!$S$6="EXPIRED",'📊 Training Matrix'!$S$6="EXPIRING"),'📊 Training Matrix'!$A$6,"")</f>
        <v>W1002</v>
      </c>
      <c r="B26" s="58" t="str">
        <f ca="1">IF(OR('📊 Training Matrix'!$S$6="EXPIRED",'📊 Training Matrix'!$S$6="EXPIRING"),'📊 Training Matrix'!$B$6,"")</f>
        <v>Adams</v>
      </c>
      <c r="C26" s="58" t="str">
        <f ca="1">IF(OR('📊 Training Matrix'!$S$6="EXPIRED",'📊 Training Matrix'!$S$6="EXPIRING"),'📊 Training Matrix'!$C$6,"")</f>
        <v>Simon</v>
      </c>
      <c r="D26" s="58" t="str">
        <f ca="1">IF(OR('📊 Training Matrix'!$S$6="EXPIRED",'📊 Training Matrix'!$S$6="EXPIRING"),'📊 Training Matrix'!$D$6,"")</f>
        <v>Employee</v>
      </c>
      <c r="E26" s="58" t="str">
        <f ca="1">IF(OR('📊 Training Matrix'!$S$6="EXPIRED",'📊 Training Matrix'!$S$6="EXPIRING"),'📊 Training Matrix'!$F$6,"")</f>
        <v>HSEQ Manager</v>
      </c>
      <c r="F26" s="58" t="str">
        <f ca="1">IF(OR('📊 Training Matrix'!$S$6="EXPIRED",'📊 Training Matrix'!$S$6="EXPIRING"),'📊 Training Matrix'!$E$6,"")</f>
        <v>HSEQ</v>
      </c>
      <c r="G26" s="58" t="str">
        <f ca="1">IF(OR('📊 Training Matrix'!$S$6="EXPIRED",'📊 Training Matrix'!$S$6="EXPIRING"),"HS-005","")</f>
        <v>HS-005</v>
      </c>
      <c r="H26" s="58" t="str">
        <f ca="1">IF(OR('📊 Training Matrix'!$S$6="EXPIRED",'📊 Training Matrix'!$S$6="EXPIRING"),"First Aid (FAW)","")</f>
        <v>First Aid (FAW)</v>
      </c>
      <c r="I26" s="58" t="str">
        <f ca="1">IF(OR('📊 Training Matrix'!$S$6="EXPIRED",'📊 Training Matrix'!$S$6="EXPIRING"),IF(ISNUMBER('📊 Training Matrix'!$R$6),TEXT('📊 Training Matrix'!$R$6,"DD/MM/YYYY"),""),"")</f>
        <v>30/07/2025</v>
      </c>
      <c r="J26" s="58" t="str">
        <f ca="1">IF(OR('📊 Training Matrix'!$S$6="EXPIRED",'📊 Training Matrix'!$S$6="EXPIRING"),TEXT('📊 Training Matrix'!$R$6+365,"DD/MM/YYYY"),"")</f>
        <v>30/07/2026</v>
      </c>
      <c r="K26" s="58" t="str">
        <f ca="1">IF(OR('📊 Training Matrix'!$S$6="EXPIRED",'📊 Training Matrix'!$S$6="EXPIRING"),'📊 Training Matrix'!$S$6,"")</f>
        <v>EXPIRED</v>
      </c>
      <c r="L26" s="58" t="str">
        <f ca="1">IF(OR('📊 Training Matrix'!$S$6="EXPIRED",'📊 Training Matrix'!$S$6="EXPIRING"),IF('📊 Training Matrix'!$S$6="EXPIRED","Overdue by "&amp;TEXT(TODAY()-('📊 Training Matrix'!$R$6+365),"0")&amp;" days","Expires in "&amp;TEXT(('📊 Training Matrix'!$R$6+365)-TODAY(),"0")&amp;" days"),"—")</f>
        <v>Overdue by 19 days</v>
      </c>
      <c r="M26" s="58" t="str">
        <f ca="1">IF(OR('📊 Training Matrix'!$S$6="EXPIRED",'📊 Training Matrix'!$S$6="EXPIRING"),'📊 Training Matrix'!$H$6,"")</f>
        <v>R. O'Brien</v>
      </c>
    </row>
    <row r="27" spans="1:13" ht="15" customHeight="1" x14ac:dyDescent="0.2">
      <c r="A27" s="58" t="str">
        <f ca="1">IF(OR('📊 Training Matrix'!$U$6="EXPIRED",'📊 Training Matrix'!$U$6="EXPIRING"),'📊 Training Matrix'!$A$6,"")</f>
        <v/>
      </c>
      <c r="B27" s="58" t="str">
        <f ca="1">IF(OR('📊 Training Matrix'!$U$6="EXPIRED",'📊 Training Matrix'!$U$6="EXPIRING"),'📊 Training Matrix'!$B$6,"")</f>
        <v/>
      </c>
      <c r="C27" s="58" t="str">
        <f ca="1">IF(OR('📊 Training Matrix'!$U$6="EXPIRED",'📊 Training Matrix'!$U$6="EXPIRING"),'📊 Training Matrix'!$C$6,"")</f>
        <v/>
      </c>
      <c r="D27" s="58" t="str">
        <f ca="1">IF(OR('📊 Training Matrix'!$U$6="EXPIRED",'📊 Training Matrix'!$U$6="EXPIRING"),'📊 Training Matrix'!$D$6,"")</f>
        <v/>
      </c>
      <c r="E27" s="58" t="str">
        <f ca="1">IF(OR('📊 Training Matrix'!$U$6="EXPIRED",'📊 Training Matrix'!$U$6="EXPIRING"),'📊 Training Matrix'!$F$6,"")</f>
        <v/>
      </c>
      <c r="F27" s="58" t="str">
        <f ca="1">IF(OR('📊 Training Matrix'!$U$6="EXPIRED",'📊 Training Matrix'!$U$6="EXPIRING"),'📊 Training Matrix'!$E$6,"")</f>
        <v/>
      </c>
      <c r="G27" s="58" t="str">
        <f ca="1">IF(OR('📊 Training Matrix'!$U$6="EXPIRED",'📊 Training Matrix'!$U$6="EXPIRING"),"HS-006","")</f>
        <v/>
      </c>
      <c r="H27" s="58" t="str">
        <f ca="1">IF(OR('📊 Training Matrix'!$U$6="EXPIRED",'📊 Training Matrix'!$U$6="EXPIRING"),"Asbestos Awareness","")</f>
        <v/>
      </c>
      <c r="I27" s="58" t="str">
        <f ca="1">IF(OR('📊 Training Matrix'!$U$6="EXPIRED",'📊 Training Matrix'!$U$6="EXPIRING"),IF(ISNUMBER('📊 Training Matrix'!$T$6),TEXT('📊 Training Matrix'!$T$6,"DD/MM/YYYY"),""),"")</f>
        <v/>
      </c>
      <c r="J27" s="58" t="str">
        <f ca="1">IF(OR('📊 Training Matrix'!$U$6="EXPIRED",'📊 Training Matrix'!$U$6="EXPIRING"),TEXT('📊 Training Matrix'!$T$6+365,"DD/MM/YYYY"),"")</f>
        <v/>
      </c>
      <c r="K27" s="58" t="str">
        <f ca="1">IF(OR('📊 Training Matrix'!$U$6="EXPIRED",'📊 Training Matrix'!$U$6="EXPIRING"),'📊 Training Matrix'!$U$6,"")</f>
        <v/>
      </c>
      <c r="L27" s="58" t="str">
        <f ca="1">IF(OR('📊 Training Matrix'!$U$6="EXPIRED",'📊 Training Matrix'!$U$6="EXPIRING"),IF('📊 Training Matrix'!$U$6="EXPIRED","Overdue by "&amp;TEXT(TODAY()-('📊 Training Matrix'!$T$6+365),"0")&amp;" days","Expires in "&amp;TEXT(('📊 Training Matrix'!$T$6+365)-TODAY(),"0")&amp;" days"),"—")</f>
        <v>—</v>
      </c>
      <c r="M27" s="58" t="str">
        <f ca="1">IF(OR('📊 Training Matrix'!$U$6="EXPIRED",'📊 Training Matrix'!$U$6="EXPIRING"),'📊 Training Matrix'!$H$6,"")</f>
        <v/>
      </c>
    </row>
    <row r="28" spans="1:13" ht="15" customHeight="1" x14ac:dyDescent="0.2">
      <c r="A28" s="58" t="str">
        <f ca="1">IF(OR('📊 Training Matrix'!$W$6="EXPIRED",'📊 Training Matrix'!$W$6="EXPIRING"),'📊 Training Matrix'!$A$6,"")</f>
        <v/>
      </c>
      <c r="B28" s="58" t="str">
        <f ca="1">IF(OR('📊 Training Matrix'!$W$6="EXPIRED",'📊 Training Matrix'!$W$6="EXPIRING"),'📊 Training Matrix'!$B$6,"")</f>
        <v/>
      </c>
      <c r="C28" s="58" t="str">
        <f ca="1">IF(OR('📊 Training Matrix'!$W$6="EXPIRED",'📊 Training Matrix'!$W$6="EXPIRING"),'📊 Training Matrix'!$C$6,"")</f>
        <v/>
      </c>
      <c r="D28" s="58" t="str">
        <f ca="1">IF(OR('📊 Training Matrix'!$W$6="EXPIRED",'📊 Training Matrix'!$W$6="EXPIRING"),'📊 Training Matrix'!$D$6,"")</f>
        <v/>
      </c>
      <c r="E28" s="58" t="str">
        <f ca="1">IF(OR('📊 Training Matrix'!$W$6="EXPIRED",'📊 Training Matrix'!$W$6="EXPIRING"),'📊 Training Matrix'!$F$6,"")</f>
        <v/>
      </c>
      <c r="F28" s="58" t="str">
        <f ca="1">IF(OR('📊 Training Matrix'!$W$6="EXPIRED",'📊 Training Matrix'!$W$6="EXPIRING"),'📊 Training Matrix'!$E$6,"")</f>
        <v/>
      </c>
      <c r="G28" s="58" t="str">
        <f ca="1">IF(OR('📊 Training Matrix'!$W$6="EXPIRED",'📊 Training Matrix'!$W$6="EXPIRING"),"EL-001","")</f>
        <v/>
      </c>
      <c r="H28" s="58" t="str">
        <f ca="1">IF(OR('📊 Training Matrix'!$W$6="EXPIRED",'📊 Training Matrix'!$W$6="EXPIRING"),"C&amp;G 2391 Inspection","")</f>
        <v/>
      </c>
      <c r="I28" s="58" t="str">
        <f ca="1">IF(OR('📊 Training Matrix'!$W$6="EXPIRED",'📊 Training Matrix'!$W$6="EXPIRING"),IF(ISNUMBER('📊 Training Matrix'!$V$6),TEXT('📊 Training Matrix'!$V$6,"DD/MM/YYYY"),""),"")</f>
        <v/>
      </c>
      <c r="J28" s="58" t="str">
        <f ca="1">IF(OR('📊 Training Matrix'!$W$6="EXPIRED",'📊 Training Matrix'!$W$6="EXPIRING"),TEXT('📊 Training Matrix'!$V$6+365,"DD/MM/YYYY"),"")</f>
        <v/>
      </c>
      <c r="K28" s="58" t="str">
        <f ca="1">IF(OR('📊 Training Matrix'!$W$6="EXPIRED",'📊 Training Matrix'!$W$6="EXPIRING"),'📊 Training Matrix'!$W$6,"")</f>
        <v/>
      </c>
      <c r="L28" s="58" t="str">
        <f ca="1">IF(OR('📊 Training Matrix'!$W$6="EXPIRED",'📊 Training Matrix'!$W$6="EXPIRING"),IF('📊 Training Matrix'!$W$6="EXPIRED","Overdue by "&amp;TEXT(TODAY()-('📊 Training Matrix'!$V$6+365),"0")&amp;" days","Expires in "&amp;TEXT(('📊 Training Matrix'!$V$6+365)-TODAY(),"0")&amp;" days"),"—")</f>
        <v>—</v>
      </c>
      <c r="M28" s="58" t="str">
        <f ca="1">IF(OR('📊 Training Matrix'!$W$6="EXPIRED",'📊 Training Matrix'!$W$6="EXPIRING"),'📊 Training Matrix'!$H$6,"")</f>
        <v/>
      </c>
    </row>
    <row r="29" spans="1:13" ht="15" customHeight="1" x14ac:dyDescent="0.2">
      <c r="A29" s="58" t="str">
        <f ca="1">IF(OR('📊 Training Matrix'!$Y$6="EXPIRED",'📊 Training Matrix'!$Y$6="EXPIRING"),'📊 Training Matrix'!$A$6,"")</f>
        <v/>
      </c>
      <c r="B29" s="58" t="str">
        <f ca="1">IF(OR('📊 Training Matrix'!$Y$6="EXPIRED",'📊 Training Matrix'!$Y$6="EXPIRING"),'📊 Training Matrix'!$B$6,"")</f>
        <v/>
      </c>
      <c r="C29" s="58" t="str">
        <f ca="1">IF(OR('📊 Training Matrix'!$Y$6="EXPIRED",'📊 Training Matrix'!$Y$6="EXPIRING"),'📊 Training Matrix'!$C$6,"")</f>
        <v/>
      </c>
      <c r="D29" s="58" t="str">
        <f ca="1">IF(OR('📊 Training Matrix'!$Y$6="EXPIRED",'📊 Training Matrix'!$Y$6="EXPIRING"),'📊 Training Matrix'!$D$6,"")</f>
        <v/>
      </c>
      <c r="E29" s="58" t="str">
        <f ca="1">IF(OR('📊 Training Matrix'!$Y$6="EXPIRED",'📊 Training Matrix'!$Y$6="EXPIRING"),'📊 Training Matrix'!$F$6,"")</f>
        <v/>
      </c>
      <c r="F29" s="58" t="str">
        <f ca="1">IF(OR('📊 Training Matrix'!$Y$6="EXPIRED",'📊 Training Matrix'!$Y$6="EXPIRING"),'📊 Training Matrix'!$E$6,"")</f>
        <v/>
      </c>
      <c r="G29" s="58" t="str">
        <f ca="1">IF(OR('📊 Training Matrix'!$Y$6="EXPIRED",'📊 Training Matrix'!$Y$6="EXPIRING"),"EL-002","")</f>
        <v/>
      </c>
      <c r="H29" s="58" t="str">
        <f ca="1">IF(OR('📊 Training Matrix'!$Y$6="EXPIRED",'📊 Training Matrix'!$Y$6="EXPIRING"),"18th Edition","")</f>
        <v/>
      </c>
      <c r="I29" s="58" t="str">
        <f ca="1">IF(OR('📊 Training Matrix'!$Y$6="EXPIRED",'📊 Training Matrix'!$Y$6="EXPIRING"),IF(ISNUMBER('📊 Training Matrix'!$X$6),TEXT('📊 Training Matrix'!$X$6,"DD/MM/YYYY"),""),"")</f>
        <v/>
      </c>
      <c r="J29" s="58" t="str">
        <f ca="1">IF(OR('📊 Training Matrix'!$Y$6="EXPIRED",'📊 Training Matrix'!$Y$6="EXPIRING"),TEXT('📊 Training Matrix'!$X$6+365,"DD/MM/YYYY"),"")</f>
        <v/>
      </c>
      <c r="K29" s="58" t="str">
        <f ca="1">IF(OR('📊 Training Matrix'!$Y$6="EXPIRED",'📊 Training Matrix'!$Y$6="EXPIRING"),'📊 Training Matrix'!$Y$6,"")</f>
        <v/>
      </c>
      <c r="L29" s="58" t="str">
        <f ca="1">IF(OR('📊 Training Matrix'!$Y$6="EXPIRED",'📊 Training Matrix'!$Y$6="EXPIRING"),IF('📊 Training Matrix'!$Y$6="EXPIRED","Overdue by "&amp;TEXT(TODAY()-('📊 Training Matrix'!$X$6+365),"0")&amp;" days","Expires in "&amp;TEXT(('📊 Training Matrix'!$X$6+365)-TODAY(),"0")&amp;" days"),"—")</f>
        <v>—</v>
      </c>
      <c r="M29" s="58" t="str">
        <f ca="1">IF(OR('📊 Training Matrix'!$Y$6="EXPIRED",'📊 Training Matrix'!$Y$6="EXPIRING"),'📊 Training Matrix'!$H$6,"")</f>
        <v/>
      </c>
    </row>
    <row r="30" spans="1:13" ht="15" customHeight="1" x14ac:dyDescent="0.2">
      <c r="A30" s="58" t="str">
        <f ca="1">IF(OR('📊 Training Matrix'!$AA$6="EXPIRED",'📊 Training Matrix'!$AA$6="EXPIRING"),'📊 Training Matrix'!$A$6,"")</f>
        <v/>
      </c>
      <c r="B30" s="58" t="str">
        <f ca="1">IF(OR('📊 Training Matrix'!$AA$6="EXPIRED",'📊 Training Matrix'!$AA$6="EXPIRING"),'📊 Training Matrix'!$B$6,"")</f>
        <v/>
      </c>
      <c r="C30" s="58" t="str">
        <f ca="1">IF(OR('📊 Training Matrix'!$AA$6="EXPIRED",'📊 Training Matrix'!$AA$6="EXPIRING"),'📊 Training Matrix'!$C$6,"")</f>
        <v/>
      </c>
      <c r="D30" s="58" t="str">
        <f ca="1">IF(OR('📊 Training Matrix'!$AA$6="EXPIRED",'📊 Training Matrix'!$AA$6="EXPIRING"),'📊 Training Matrix'!$D$6,"")</f>
        <v/>
      </c>
      <c r="E30" s="58" t="str">
        <f ca="1">IF(OR('📊 Training Matrix'!$AA$6="EXPIRED",'📊 Training Matrix'!$AA$6="EXPIRING"),'📊 Training Matrix'!$F$6,"")</f>
        <v/>
      </c>
      <c r="F30" s="58" t="str">
        <f ca="1">IF(OR('📊 Training Matrix'!$AA$6="EXPIRED",'📊 Training Matrix'!$AA$6="EXPIRING"),'📊 Training Matrix'!$E$6,"")</f>
        <v/>
      </c>
      <c r="G30" s="58" t="str">
        <f ca="1">IF(OR('📊 Training Matrix'!$AA$6="EXPIRED",'📊 Training Matrix'!$AA$6="EXPIRING"),"EL-003","")</f>
        <v/>
      </c>
      <c r="H30" s="58" t="str">
        <f ca="1">IF(OR('📊 Training Matrix'!$AA$6="EXPIRED",'📊 Training Matrix'!$AA$6="EXPIRING"),"HV Auth. Person","")</f>
        <v/>
      </c>
      <c r="I30" s="58" t="str">
        <f ca="1">IF(OR('📊 Training Matrix'!$AA$6="EXPIRED",'📊 Training Matrix'!$AA$6="EXPIRING"),IF(ISNUMBER('📊 Training Matrix'!$Z$6),TEXT('📊 Training Matrix'!$Z$6,"DD/MM/YYYY"),""),"")</f>
        <v/>
      </c>
      <c r="J30" s="58" t="str">
        <f ca="1">IF(OR('📊 Training Matrix'!$AA$6="EXPIRED",'📊 Training Matrix'!$AA$6="EXPIRING"),TEXT('📊 Training Matrix'!$Z$6+365,"DD/MM/YYYY"),"")</f>
        <v/>
      </c>
      <c r="K30" s="58" t="str">
        <f ca="1">IF(OR('📊 Training Matrix'!$AA$6="EXPIRED",'📊 Training Matrix'!$AA$6="EXPIRING"),'📊 Training Matrix'!$AA$6,"")</f>
        <v/>
      </c>
      <c r="L30" s="58" t="str">
        <f ca="1">IF(OR('📊 Training Matrix'!$AA$6="EXPIRED",'📊 Training Matrix'!$AA$6="EXPIRING"),IF('📊 Training Matrix'!$AA$6="EXPIRED","Overdue by "&amp;TEXT(TODAY()-('📊 Training Matrix'!$Z$6+365),"0")&amp;" days","Expires in "&amp;TEXT(('📊 Training Matrix'!$Z$6+365)-TODAY(),"0")&amp;" days"),"—")</f>
        <v>—</v>
      </c>
      <c r="M30" s="58" t="str">
        <f ca="1">IF(OR('📊 Training Matrix'!$AA$6="EXPIRED",'📊 Training Matrix'!$AA$6="EXPIRING"),'📊 Training Matrix'!$H$6,"")</f>
        <v/>
      </c>
    </row>
    <row r="31" spans="1:13" ht="15" customHeight="1" x14ac:dyDescent="0.2">
      <c r="A31" s="58" t="str">
        <f ca="1">IF(OR('📊 Training Matrix'!$AC$6="EXPIRED",'📊 Training Matrix'!$AC$6="EXPIRING"),'📊 Training Matrix'!$A$6,"")</f>
        <v/>
      </c>
      <c r="B31" s="58" t="str">
        <f ca="1">IF(OR('📊 Training Matrix'!$AC$6="EXPIRED",'📊 Training Matrix'!$AC$6="EXPIRING"),'📊 Training Matrix'!$B$6,"")</f>
        <v/>
      </c>
      <c r="C31" s="58" t="str">
        <f ca="1">IF(OR('📊 Training Matrix'!$AC$6="EXPIRED",'📊 Training Matrix'!$AC$6="EXPIRING"),'📊 Training Matrix'!$C$6,"")</f>
        <v/>
      </c>
      <c r="D31" s="58" t="str">
        <f ca="1">IF(OR('📊 Training Matrix'!$AC$6="EXPIRED",'📊 Training Matrix'!$AC$6="EXPIRING"),'📊 Training Matrix'!$D$6,"")</f>
        <v/>
      </c>
      <c r="E31" s="58" t="str">
        <f ca="1">IF(OR('📊 Training Matrix'!$AC$6="EXPIRED",'📊 Training Matrix'!$AC$6="EXPIRING"),'📊 Training Matrix'!$F$6,"")</f>
        <v/>
      </c>
      <c r="F31" s="58" t="str">
        <f ca="1">IF(OR('📊 Training Matrix'!$AC$6="EXPIRED",'📊 Training Matrix'!$AC$6="EXPIRING"),'📊 Training Matrix'!$E$6,"")</f>
        <v/>
      </c>
      <c r="G31" s="58" t="str">
        <f ca="1">IF(OR('📊 Training Matrix'!$AC$6="EXPIRED",'📊 Training Matrix'!$AC$6="EXPIRING"),"EL-004","")</f>
        <v/>
      </c>
      <c r="H31" s="58" t="str">
        <f ca="1">IF(OR('📊 Training Matrix'!$AC$6="EXPIRED",'📊 Training Matrix'!$AC$6="EXPIRING"),"LV Switching","")</f>
        <v/>
      </c>
      <c r="I31" s="58" t="str">
        <f ca="1">IF(OR('📊 Training Matrix'!$AC$6="EXPIRED",'📊 Training Matrix'!$AC$6="EXPIRING"),IF(ISNUMBER('📊 Training Matrix'!$AB$6),TEXT('📊 Training Matrix'!$AB$6,"DD/MM/YYYY"),""),"")</f>
        <v/>
      </c>
      <c r="J31" s="58" t="str">
        <f ca="1">IF(OR('📊 Training Matrix'!$AC$6="EXPIRED",'📊 Training Matrix'!$AC$6="EXPIRING"),TEXT('📊 Training Matrix'!$AB$6+365,"DD/MM/YYYY"),"")</f>
        <v/>
      </c>
      <c r="K31" s="58" t="str">
        <f ca="1">IF(OR('📊 Training Matrix'!$AC$6="EXPIRED",'📊 Training Matrix'!$AC$6="EXPIRING"),'📊 Training Matrix'!$AC$6,"")</f>
        <v/>
      </c>
      <c r="L31" s="58" t="str">
        <f ca="1">IF(OR('📊 Training Matrix'!$AC$6="EXPIRED",'📊 Training Matrix'!$AC$6="EXPIRING"),IF('📊 Training Matrix'!$AC$6="EXPIRED","Overdue by "&amp;TEXT(TODAY()-('📊 Training Matrix'!$AB$6+365),"0")&amp;" days","Expires in "&amp;TEXT(('📊 Training Matrix'!$AB$6+365)-TODAY(),"0")&amp;" days"),"—")</f>
        <v>—</v>
      </c>
      <c r="M31" s="58" t="str">
        <f ca="1">IF(OR('📊 Training Matrix'!$AC$6="EXPIRED",'📊 Training Matrix'!$AC$6="EXPIRING"),'📊 Training Matrix'!$H$6,"")</f>
        <v/>
      </c>
    </row>
    <row r="32" spans="1:13" ht="15" customHeight="1" x14ac:dyDescent="0.2">
      <c r="A32" s="58" t="str">
        <f ca="1">IF(OR('📊 Training Matrix'!$AE$6="EXPIRED",'📊 Training Matrix'!$AE$6="EXPIRING"),'📊 Training Matrix'!$A$6,"")</f>
        <v/>
      </c>
      <c r="B32" s="58" t="str">
        <f ca="1">IF(OR('📊 Training Matrix'!$AE$6="EXPIRED",'📊 Training Matrix'!$AE$6="EXPIRING"),'📊 Training Matrix'!$B$6,"")</f>
        <v/>
      </c>
      <c r="C32" s="58" t="str">
        <f ca="1">IF(OR('📊 Training Matrix'!$AE$6="EXPIRED",'📊 Training Matrix'!$AE$6="EXPIRING"),'📊 Training Matrix'!$C$6,"")</f>
        <v/>
      </c>
      <c r="D32" s="58" t="str">
        <f ca="1">IF(OR('📊 Training Matrix'!$AE$6="EXPIRED",'📊 Training Matrix'!$AE$6="EXPIRING"),'📊 Training Matrix'!$D$6,"")</f>
        <v/>
      </c>
      <c r="E32" s="58" t="str">
        <f ca="1">IF(OR('📊 Training Matrix'!$AE$6="EXPIRED",'📊 Training Matrix'!$AE$6="EXPIRING"),'📊 Training Matrix'!$F$6,"")</f>
        <v/>
      </c>
      <c r="F32" s="58" t="str">
        <f ca="1">IF(OR('📊 Training Matrix'!$AE$6="EXPIRED",'📊 Training Matrix'!$AE$6="EXPIRING"),'📊 Training Matrix'!$E$6,"")</f>
        <v/>
      </c>
      <c r="G32" s="58" t="str">
        <f ca="1">IF(OR('📊 Training Matrix'!$AE$6="EXPIRED",'📊 Training Matrix'!$AE$6="EXPIRING"),"CV-005","")</f>
        <v/>
      </c>
      <c r="H32" s="58" t="str">
        <f ca="1">IF(OR('📊 Training Matrix'!$AE$6="EXPIRED",'📊 Training Matrix'!$AE$6="EXPIRING"),"NRSWA Supervisor","")</f>
        <v/>
      </c>
      <c r="I32" s="58" t="str">
        <f ca="1">IF(OR('📊 Training Matrix'!$AE$6="EXPIRED",'📊 Training Matrix'!$AE$6="EXPIRING"),IF(ISNUMBER('📊 Training Matrix'!$AD$6),TEXT('📊 Training Matrix'!$AD$6,"DD/MM/YYYY"),""),"")</f>
        <v/>
      </c>
      <c r="J32" s="58" t="str">
        <f ca="1">IF(OR('📊 Training Matrix'!$AE$6="EXPIRED",'📊 Training Matrix'!$AE$6="EXPIRING"),TEXT('📊 Training Matrix'!$AD$6+365,"DD/MM/YYYY"),"")</f>
        <v/>
      </c>
      <c r="K32" s="58" t="str">
        <f ca="1">IF(OR('📊 Training Matrix'!$AE$6="EXPIRED",'📊 Training Matrix'!$AE$6="EXPIRING"),'📊 Training Matrix'!$AE$6,"")</f>
        <v/>
      </c>
      <c r="L32" s="58" t="str">
        <f ca="1">IF(OR('📊 Training Matrix'!$AE$6="EXPIRED",'📊 Training Matrix'!$AE$6="EXPIRING"),IF('📊 Training Matrix'!$AE$6="EXPIRED","Overdue by "&amp;TEXT(TODAY()-('📊 Training Matrix'!$AD$6+365),"0")&amp;" days","Expires in "&amp;TEXT(('📊 Training Matrix'!$AD$6+365)-TODAY(),"0")&amp;" days"),"—")</f>
        <v>—</v>
      </c>
      <c r="M32" s="58" t="str">
        <f ca="1">IF(OR('📊 Training Matrix'!$AE$6="EXPIRED",'📊 Training Matrix'!$AE$6="EXPIRING"),'📊 Training Matrix'!$H$6,"")</f>
        <v/>
      </c>
    </row>
    <row r="33" spans="1:13" ht="15" customHeight="1" x14ac:dyDescent="0.2">
      <c r="A33" s="58" t="str">
        <f ca="1">IF(OR('📊 Training Matrix'!$AG$6="EXPIRED",'📊 Training Matrix'!$AG$6="EXPIRING"),'📊 Training Matrix'!$A$6,"")</f>
        <v/>
      </c>
      <c r="B33" s="58" t="str">
        <f ca="1">IF(OR('📊 Training Matrix'!$AG$6="EXPIRED",'📊 Training Matrix'!$AG$6="EXPIRING"),'📊 Training Matrix'!$B$6,"")</f>
        <v/>
      </c>
      <c r="C33" s="58" t="str">
        <f ca="1">IF(OR('📊 Training Matrix'!$AG$6="EXPIRED",'📊 Training Matrix'!$AG$6="EXPIRING"),'📊 Training Matrix'!$C$6,"")</f>
        <v/>
      </c>
      <c r="D33" s="58" t="str">
        <f ca="1">IF(OR('📊 Training Matrix'!$AG$6="EXPIRED",'📊 Training Matrix'!$AG$6="EXPIRING"),'📊 Training Matrix'!$D$6,"")</f>
        <v/>
      </c>
      <c r="E33" s="58" t="str">
        <f ca="1">IF(OR('📊 Training Matrix'!$AG$6="EXPIRED",'📊 Training Matrix'!$AG$6="EXPIRING"),'📊 Training Matrix'!$F$6,"")</f>
        <v/>
      </c>
      <c r="F33" s="58" t="str">
        <f ca="1">IF(OR('📊 Training Matrix'!$AG$6="EXPIRED",'📊 Training Matrix'!$AG$6="EXPIRING"),'📊 Training Matrix'!$E$6,"")</f>
        <v/>
      </c>
      <c r="G33" s="58" t="str">
        <f ca="1">IF(OR('📊 Training Matrix'!$AG$6="EXPIRED",'📊 Training Matrix'!$AG$6="EXPIRING"),"CV-006","")</f>
        <v/>
      </c>
      <c r="H33" s="58" t="str">
        <f ca="1">IF(OR('📊 Training Matrix'!$AG$6="EXPIRED",'📊 Training Matrix'!$AG$6="EXPIRING"),"NRSWA Operative","")</f>
        <v/>
      </c>
      <c r="I33" s="58" t="str">
        <f ca="1">IF(OR('📊 Training Matrix'!$AG$6="EXPIRED",'📊 Training Matrix'!$AG$6="EXPIRING"),IF(ISNUMBER('📊 Training Matrix'!$AF$6),TEXT('📊 Training Matrix'!$AF$6,"DD/MM/YYYY"),""),"")</f>
        <v/>
      </c>
      <c r="J33" s="58" t="str">
        <f ca="1">IF(OR('📊 Training Matrix'!$AG$6="EXPIRED",'📊 Training Matrix'!$AG$6="EXPIRING"),TEXT('📊 Training Matrix'!$AF$6+365,"DD/MM/YYYY"),"")</f>
        <v/>
      </c>
      <c r="K33" s="58" t="str">
        <f ca="1">IF(OR('📊 Training Matrix'!$AG$6="EXPIRED",'📊 Training Matrix'!$AG$6="EXPIRING"),'📊 Training Matrix'!$AG$6,"")</f>
        <v/>
      </c>
      <c r="L33" s="58" t="str">
        <f ca="1">IF(OR('📊 Training Matrix'!$AG$6="EXPIRED",'📊 Training Matrix'!$AG$6="EXPIRING"),IF('📊 Training Matrix'!$AG$6="EXPIRED","Overdue by "&amp;TEXT(TODAY()-('📊 Training Matrix'!$AF$6+365),"0")&amp;" days","Expires in "&amp;TEXT(('📊 Training Matrix'!$AF$6+365)-TODAY(),"0")&amp;" days"),"—")</f>
        <v>—</v>
      </c>
      <c r="M33" s="58" t="str">
        <f ca="1">IF(OR('📊 Training Matrix'!$AG$6="EXPIRED",'📊 Training Matrix'!$AG$6="EXPIRING"),'📊 Training Matrix'!$H$6,"")</f>
        <v/>
      </c>
    </row>
    <row r="34" spans="1:13" ht="15" customHeight="1" x14ac:dyDescent="0.2">
      <c r="A34" s="58" t="str">
        <f ca="1">IF(OR('📊 Training Matrix'!$AI$6="EXPIRED",'📊 Training Matrix'!$AI$6="EXPIRING"),'📊 Training Matrix'!$A$6,"")</f>
        <v/>
      </c>
      <c r="B34" s="58" t="str">
        <f ca="1">IF(OR('📊 Training Matrix'!$AI$6="EXPIRED",'📊 Training Matrix'!$AI$6="EXPIRING"),'📊 Training Matrix'!$B$6,"")</f>
        <v/>
      </c>
      <c r="C34" s="58" t="str">
        <f ca="1">IF(OR('📊 Training Matrix'!$AI$6="EXPIRED",'📊 Training Matrix'!$AI$6="EXPIRING"),'📊 Training Matrix'!$C$6,"")</f>
        <v/>
      </c>
      <c r="D34" s="58" t="str">
        <f ca="1">IF(OR('📊 Training Matrix'!$AI$6="EXPIRED",'📊 Training Matrix'!$AI$6="EXPIRING"),'📊 Training Matrix'!$D$6,"")</f>
        <v/>
      </c>
      <c r="E34" s="58" t="str">
        <f ca="1">IF(OR('📊 Training Matrix'!$AI$6="EXPIRED",'📊 Training Matrix'!$AI$6="EXPIRING"),'📊 Training Matrix'!$F$6,"")</f>
        <v/>
      </c>
      <c r="F34" s="58" t="str">
        <f ca="1">IF(OR('📊 Training Matrix'!$AI$6="EXPIRED",'📊 Training Matrix'!$AI$6="EXPIRING"),'📊 Training Matrix'!$E$6,"")</f>
        <v/>
      </c>
      <c r="G34" s="58" t="str">
        <f ca="1">IF(OR('📊 Training Matrix'!$AI$6="EXPIRED",'📊 Training Matrix'!$AI$6="EXPIRING"),"CV-002","")</f>
        <v/>
      </c>
      <c r="H34" s="58" t="str">
        <f ca="1">IF(OR('📊 Training Matrix'!$AI$6="EXPIRED",'📊 Training Matrix'!$AI$6="EXPIRING"),"CSCS Blue Card","")</f>
        <v/>
      </c>
      <c r="I34" s="58" t="str">
        <f ca="1">IF(OR('📊 Training Matrix'!$AI$6="EXPIRED",'📊 Training Matrix'!$AI$6="EXPIRING"),IF(ISNUMBER('📊 Training Matrix'!$AH$6),TEXT('📊 Training Matrix'!$AH$6,"DD/MM/YYYY"),""),"")</f>
        <v/>
      </c>
      <c r="J34" s="58" t="str">
        <f ca="1">IF(OR('📊 Training Matrix'!$AI$6="EXPIRED",'📊 Training Matrix'!$AI$6="EXPIRING"),TEXT('📊 Training Matrix'!$AH$6+365,"DD/MM/YYYY"),"")</f>
        <v/>
      </c>
      <c r="K34" s="58" t="str">
        <f ca="1">IF(OR('📊 Training Matrix'!$AI$6="EXPIRED",'📊 Training Matrix'!$AI$6="EXPIRING"),'📊 Training Matrix'!$AI$6,"")</f>
        <v/>
      </c>
      <c r="L34" s="58" t="str">
        <f ca="1">IF(OR('📊 Training Matrix'!$AI$6="EXPIRED",'📊 Training Matrix'!$AI$6="EXPIRING"),IF('📊 Training Matrix'!$AI$6="EXPIRED","Overdue by "&amp;TEXT(TODAY()-('📊 Training Matrix'!$AH$6+365),"0")&amp;" days","Expires in "&amp;TEXT(('📊 Training Matrix'!$AH$6+365)-TODAY(),"0")&amp;" days"),"—")</f>
        <v>—</v>
      </c>
      <c r="M34" s="58" t="str">
        <f ca="1">IF(OR('📊 Training Matrix'!$AI$6="EXPIRED",'📊 Training Matrix'!$AI$6="EXPIRING"),'📊 Training Matrix'!$H$6,"")</f>
        <v/>
      </c>
    </row>
    <row r="35" spans="1:13" ht="15" customHeight="1" x14ac:dyDescent="0.2">
      <c r="A35" s="58" t="str">
        <f ca="1">IF(OR('📊 Training Matrix'!$AK$6="EXPIRED",'📊 Training Matrix'!$AK$6="EXPIRING"),'📊 Training Matrix'!$A$6,"")</f>
        <v/>
      </c>
      <c r="B35" s="58" t="str">
        <f ca="1">IF(OR('📊 Training Matrix'!$AK$6="EXPIRED",'📊 Training Matrix'!$AK$6="EXPIRING"),'📊 Training Matrix'!$B$6,"")</f>
        <v/>
      </c>
      <c r="C35" s="58" t="str">
        <f ca="1">IF(OR('📊 Training Matrix'!$AK$6="EXPIRED",'📊 Training Matrix'!$AK$6="EXPIRING"),'📊 Training Matrix'!$C$6,"")</f>
        <v/>
      </c>
      <c r="D35" s="58" t="str">
        <f ca="1">IF(OR('📊 Training Matrix'!$AK$6="EXPIRED",'📊 Training Matrix'!$AK$6="EXPIRING"),'📊 Training Matrix'!$D$6,"")</f>
        <v/>
      </c>
      <c r="E35" s="58" t="str">
        <f ca="1">IF(OR('📊 Training Matrix'!$AK$6="EXPIRED",'📊 Training Matrix'!$AK$6="EXPIRING"),'📊 Training Matrix'!$F$6,"")</f>
        <v/>
      </c>
      <c r="F35" s="58" t="str">
        <f ca="1">IF(OR('📊 Training Matrix'!$AK$6="EXPIRED",'📊 Training Matrix'!$AK$6="EXPIRING"),'📊 Training Matrix'!$E$6,"")</f>
        <v/>
      </c>
      <c r="G35" s="58" t="str">
        <f ca="1">IF(OR('📊 Training Matrix'!$AK$6="EXPIRED",'📊 Training Matrix'!$AK$6="EXPIRING"),"GS-001","")</f>
        <v/>
      </c>
      <c r="H35" s="58" t="str">
        <f ca="1">IF(OR('📊 Training Matrix'!$AK$6="EXPIRED",'📊 Training Matrix'!$AK$6="EXPIRING"),"Gas Safe Reg.","")</f>
        <v/>
      </c>
      <c r="I35" s="58" t="str">
        <f ca="1">IF(OR('📊 Training Matrix'!$AK$6="EXPIRED",'📊 Training Matrix'!$AK$6="EXPIRING"),IF(ISNUMBER('📊 Training Matrix'!$AJ$6),TEXT('📊 Training Matrix'!$AJ$6,"DD/MM/YYYY"),""),"")</f>
        <v/>
      </c>
      <c r="J35" s="58" t="str">
        <f ca="1">IF(OR('📊 Training Matrix'!$AK$6="EXPIRED",'📊 Training Matrix'!$AK$6="EXPIRING"),TEXT('📊 Training Matrix'!$AJ$6+365,"DD/MM/YYYY"),"")</f>
        <v/>
      </c>
      <c r="K35" s="58" t="str">
        <f ca="1">IF(OR('📊 Training Matrix'!$AK$6="EXPIRED",'📊 Training Matrix'!$AK$6="EXPIRING"),'📊 Training Matrix'!$AK$6,"")</f>
        <v/>
      </c>
      <c r="L35" s="58" t="str">
        <f ca="1">IF(OR('📊 Training Matrix'!$AK$6="EXPIRED",'📊 Training Matrix'!$AK$6="EXPIRING"),IF('📊 Training Matrix'!$AK$6="EXPIRED","Overdue by "&amp;TEXT(TODAY()-('📊 Training Matrix'!$AJ$6+365),"0")&amp;" days","Expires in "&amp;TEXT(('📊 Training Matrix'!$AJ$6+365)-TODAY(),"0")&amp;" days"),"—")</f>
        <v>—</v>
      </c>
      <c r="M35" s="58" t="str">
        <f ca="1">IF(OR('📊 Training Matrix'!$AK$6="EXPIRED",'📊 Training Matrix'!$AK$6="EXPIRING"),'📊 Training Matrix'!$H$6,"")</f>
        <v/>
      </c>
    </row>
    <row r="36" spans="1:13" ht="15" customHeight="1" x14ac:dyDescent="0.2">
      <c r="A36" s="58" t="str">
        <f ca="1">IF(OR('📊 Training Matrix'!$AM$6="EXPIRED",'📊 Training Matrix'!$AM$6="EXPIRING"),'📊 Training Matrix'!$A$6,"")</f>
        <v/>
      </c>
      <c r="B36" s="58" t="str">
        <f ca="1">IF(OR('📊 Training Matrix'!$AM$6="EXPIRED",'📊 Training Matrix'!$AM$6="EXPIRING"),'📊 Training Matrix'!$B$6,"")</f>
        <v/>
      </c>
      <c r="C36" s="58" t="str">
        <f ca="1">IF(OR('📊 Training Matrix'!$AM$6="EXPIRED",'📊 Training Matrix'!$AM$6="EXPIRING"),'📊 Training Matrix'!$C$6,"")</f>
        <v/>
      </c>
      <c r="D36" s="58" t="str">
        <f ca="1">IF(OR('📊 Training Matrix'!$AM$6="EXPIRED",'📊 Training Matrix'!$AM$6="EXPIRING"),'📊 Training Matrix'!$D$6,"")</f>
        <v/>
      </c>
      <c r="E36" s="58" t="str">
        <f ca="1">IF(OR('📊 Training Matrix'!$AM$6="EXPIRED",'📊 Training Matrix'!$AM$6="EXPIRING"),'📊 Training Matrix'!$F$6,"")</f>
        <v/>
      </c>
      <c r="F36" s="58" t="str">
        <f ca="1">IF(OR('📊 Training Matrix'!$AM$6="EXPIRED",'📊 Training Matrix'!$AM$6="EXPIRING"),'📊 Training Matrix'!$E$6,"")</f>
        <v/>
      </c>
      <c r="G36" s="58" t="str">
        <f ca="1">IF(OR('📊 Training Matrix'!$AM$6="EXPIRED",'📊 Training Matrix'!$AM$6="EXPIRING"),"GS-002","")</f>
        <v/>
      </c>
      <c r="H36" s="58" t="str">
        <f ca="1">IF(OR('📊 Training Matrix'!$AM$6="EXPIRED",'📊 Training Matrix'!$AM$6="EXPIRING"),"ACS Gas (CCN1)","")</f>
        <v/>
      </c>
      <c r="I36" s="58" t="str">
        <f ca="1">IF(OR('📊 Training Matrix'!$AM$6="EXPIRED",'📊 Training Matrix'!$AM$6="EXPIRING"),IF(ISNUMBER('📊 Training Matrix'!$AL$6),TEXT('📊 Training Matrix'!$AL$6,"DD/MM/YYYY"),""),"")</f>
        <v/>
      </c>
      <c r="J36" s="58" t="str">
        <f ca="1">IF(OR('📊 Training Matrix'!$AM$6="EXPIRED",'📊 Training Matrix'!$AM$6="EXPIRING"),TEXT('📊 Training Matrix'!$AL$6+365,"DD/MM/YYYY"),"")</f>
        <v/>
      </c>
      <c r="K36" s="58" t="str">
        <f ca="1">IF(OR('📊 Training Matrix'!$AM$6="EXPIRED",'📊 Training Matrix'!$AM$6="EXPIRING"),'📊 Training Matrix'!$AM$6,"")</f>
        <v/>
      </c>
      <c r="L36" s="58" t="str">
        <f ca="1">IF(OR('📊 Training Matrix'!$AM$6="EXPIRED",'📊 Training Matrix'!$AM$6="EXPIRING"),IF('📊 Training Matrix'!$AM$6="EXPIRED","Overdue by "&amp;TEXT(TODAY()-('📊 Training Matrix'!$AL$6+365),"0")&amp;" days","Expires in "&amp;TEXT(('📊 Training Matrix'!$AL$6+365)-TODAY(),"0")&amp;" days"),"—")</f>
        <v>—</v>
      </c>
      <c r="M36" s="58" t="str">
        <f ca="1">IF(OR('📊 Training Matrix'!$AM$6="EXPIRED",'📊 Training Matrix'!$AM$6="EXPIRING"),'📊 Training Matrix'!$H$6,"")</f>
        <v/>
      </c>
    </row>
    <row r="37" spans="1:13" ht="15" customHeight="1" x14ac:dyDescent="0.2">
      <c r="A37" s="58" t="str">
        <f ca="1">IF(OR('📊 Training Matrix'!$AO$6="EXPIRED",'📊 Training Matrix'!$AO$6="EXPIRING"),'📊 Training Matrix'!$A$6,"")</f>
        <v/>
      </c>
      <c r="B37" s="58" t="str">
        <f ca="1">IF(OR('📊 Training Matrix'!$AO$6="EXPIRED",'📊 Training Matrix'!$AO$6="EXPIRING"),'📊 Training Matrix'!$B$6,"")</f>
        <v/>
      </c>
      <c r="C37" s="58" t="str">
        <f ca="1">IF(OR('📊 Training Matrix'!$AO$6="EXPIRED",'📊 Training Matrix'!$AO$6="EXPIRING"),'📊 Training Matrix'!$C$6,"")</f>
        <v/>
      </c>
      <c r="D37" s="58" t="str">
        <f ca="1">IF(OR('📊 Training Matrix'!$AO$6="EXPIRED",'📊 Training Matrix'!$AO$6="EXPIRING"),'📊 Training Matrix'!$D$6,"")</f>
        <v/>
      </c>
      <c r="E37" s="58" t="str">
        <f ca="1">IF(OR('📊 Training Matrix'!$AO$6="EXPIRED",'📊 Training Matrix'!$AO$6="EXPIRING"),'📊 Training Matrix'!$F$6,"")</f>
        <v/>
      </c>
      <c r="F37" s="58" t="str">
        <f ca="1">IF(OR('📊 Training Matrix'!$AO$6="EXPIRED",'📊 Training Matrix'!$AO$6="EXPIRING"),'📊 Training Matrix'!$E$6,"")</f>
        <v/>
      </c>
      <c r="G37" s="58" t="str">
        <f ca="1">IF(OR('📊 Training Matrix'!$AO$6="EXPIRED",'📊 Training Matrix'!$AO$6="EXPIRING"),"WA-001","")</f>
        <v/>
      </c>
      <c r="H37" s="58" t="str">
        <f ca="1">IF(OR('📊 Training Matrix'!$AO$6="EXPIRED",'📊 Training Matrix'!$AO$6="EXPIRING"),"WIAPS Cert.","")</f>
        <v/>
      </c>
      <c r="I37" s="58" t="str">
        <f ca="1">IF(OR('📊 Training Matrix'!$AO$6="EXPIRED",'📊 Training Matrix'!$AO$6="EXPIRING"),IF(ISNUMBER('📊 Training Matrix'!$AN$6),TEXT('📊 Training Matrix'!$AN$6,"DD/MM/YYYY"),""),"")</f>
        <v/>
      </c>
      <c r="J37" s="58" t="str">
        <f ca="1">IF(OR('📊 Training Matrix'!$AO$6="EXPIRED",'📊 Training Matrix'!$AO$6="EXPIRING"),TEXT('📊 Training Matrix'!$AN$6+365,"DD/MM/YYYY"),"")</f>
        <v/>
      </c>
      <c r="K37" s="58" t="str">
        <f ca="1">IF(OR('📊 Training Matrix'!$AO$6="EXPIRED",'📊 Training Matrix'!$AO$6="EXPIRING"),'📊 Training Matrix'!$AO$6,"")</f>
        <v/>
      </c>
      <c r="L37" s="58" t="str">
        <f ca="1">IF(OR('📊 Training Matrix'!$AO$6="EXPIRED",'📊 Training Matrix'!$AO$6="EXPIRING"),IF('📊 Training Matrix'!$AO$6="EXPIRED","Overdue by "&amp;TEXT(TODAY()-('📊 Training Matrix'!$AN$6+365),"0")&amp;" days","Expires in "&amp;TEXT(('📊 Training Matrix'!$AN$6+365)-TODAY(),"0")&amp;" days"),"—")</f>
        <v>—</v>
      </c>
      <c r="M37" s="58" t="str">
        <f ca="1">IF(OR('📊 Training Matrix'!$AO$6="EXPIRED",'📊 Training Matrix'!$AO$6="EXPIRING"),'📊 Training Matrix'!$H$6,"")</f>
        <v/>
      </c>
    </row>
    <row r="38" spans="1:13" ht="15" customHeight="1" x14ac:dyDescent="0.2">
      <c r="A38" s="58" t="str">
        <f ca="1">IF(OR('📊 Training Matrix'!$AQ$6="EXPIRED",'📊 Training Matrix'!$AQ$6="EXPIRING"),'📊 Training Matrix'!$A$6,"")</f>
        <v/>
      </c>
      <c r="B38" s="58" t="str">
        <f ca="1">IF(OR('📊 Training Matrix'!$AQ$6="EXPIRED",'📊 Training Matrix'!$AQ$6="EXPIRING"),'📊 Training Matrix'!$B$6,"")</f>
        <v/>
      </c>
      <c r="C38" s="58" t="str">
        <f ca="1">IF(OR('📊 Training Matrix'!$AQ$6="EXPIRED",'📊 Training Matrix'!$AQ$6="EXPIRING"),'📊 Training Matrix'!$C$6,"")</f>
        <v/>
      </c>
      <c r="D38" s="58" t="str">
        <f ca="1">IF(OR('📊 Training Matrix'!$AQ$6="EXPIRED",'📊 Training Matrix'!$AQ$6="EXPIRING"),'📊 Training Matrix'!$D$6,"")</f>
        <v/>
      </c>
      <c r="E38" s="58" t="str">
        <f ca="1">IF(OR('📊 Training Matrix'!$AQ$6="EXPIRED",'📊 Training Matrix'!$AQ$6="EXPIRING"),'📊 Training Matrix'!$F$6,"")</f>
        <v/>
      </c>
      <c r="F38" s="58" t="str">
        <f ca="1">IF(OR('📊 Training Matrix'!$AQ$6="EXPIRED",'📊 Training Matrix'!$AQ$6="EXPIRING"),'📊 Training Matrix'!$E$6,"")</f>
        <v/>
      </c>
      <c r="G38" s="58" t="str">
        <f ca="1">IF(OR('📊 Training Matrix'!$AQ$6="EXPIRED",'📊 Training Matrix'!$AQ$6="EXPIRING"),"DR-004","")</f>
        <v/>
      </c>
      <c r="H38" s="58" t="str">
        <f ca="1">IF(OR('📊 Training Matrix'!$AQ$6="EXPIRED",'📊 Training Matrix'!$AQ$6="EXPIRING"),"CPCS Excavator","")</f>
        <v/>
      </c>
      <c r="I38" s="58" t="str">
        <f ca="1">IF(OR('📊 Training Matrix'!$AQ$6="EXPIRED",'📊 Training Matrix'!$AQ$6="EXPIRING"),IF(ISNUMBER('📊 Training Matrix'!$AP$6),TEXT('📊 Training Matrix'!$AP$6,"DD/MM/YYYY"),""),"")</f>
        <v/>
      </c>
      <c r="J38" s="58" t="str">
        <f ca="1">IF(OR('📊 Training Matrix'!$AQ$6="EXPIRED",'📊 Training Matrix'!$AQ$6="EXPIRING"),TEXT('📊 Training Matrix'!$AP$6+365,"DD/MM/YYYY"),"")</f>
        <v/>
      </c>
      <c r="K38" s="58" t="str">
        <f ca="1">IF(OR('📊 Training Matrix'!$AQ$6="EXPIRED",'📊 Training Matrix'!$AQ$6="EXPIRING"),'📊 Training Matrix'!$AQ$6,"")</f>
        <v/>
      </c>
      <c r="L38" s="58" t="str">
        <f ca="1">IF(OR('📊 Training Matrix'!$AQ$6="EXPIRED",'📊 Training Matrix'!$AQ$6="EXPIRING"),IF('📊 Training Matrix'!$AQ$6="EXPIRED","Overdue by "&amp;TEXT(TODAY()-('📊 Training Matrix'!$AP$6+365),"0")&amp;" days","Expires in "&amp;TEXT(('📊 Training Matrix'!$AP$6+365)-TODAY(),"0")&amp;" days"),"—")</f>
        <v>—</v>
      </c>
      <c r="M38" s="58" t="str">
        <f ca="1">IF(OR('📊 Training Matrix'!$AQ$6="EXPIRED",'📊 Training Matrix'!$AQ$6="EXPIRING"),'📊 Training Matrix'!$H$6,"")</f>
        <v/>
      </c>
    </row>
    <row r="39" spans="1:13" ht="15" customHeight="1" x14ac:dyDescent="0.2">
      <c r="A39" s="58" t="str">
        <f ca="1">IF(OR('📊 Training Matrix'!$AS$6="EXPIRED",'📊 Training Matrix'!$AS$6="EXPIRING"),'📊 Training Matrix'!$A$6,"")</f>
        <v/>
      </c>
      <c r="B39" s="58" t="str">
        <f ca="1">IF(OR('📊 Training Matrix'!$AS$6="EXPIRED",'📊 Training Matrix'!$AS$6="EXPIRING"),'📊 Training Matrix'!$B$6,"")</f>
        <v/>
      </c>
      <c r="C39" s="58" t="str">
        <f ca="1">IF(OR('📊 Training Matrix'!$AS$6="EXPIRED",'📊 Training Matrix'!$AS$6="EXPIRING"),'📊 Training Matrix'!$C$6,"")</f>
        <v/>
      </c>
      <c r="D39" s="58" t="str">
        <f ca="1">IF(OR('📊 Training Matrix'!$AS$6="EXPIRED",'📊 Training Matrix'!$AS$6="EXPIRING"),'📊 Training Matrix'!$D$6,"")</f>
        <v/>
      </c>
      <c r="E39" s="58" t="str">
        <f ca="1">IF(OR('📊 Training Matrix'!$AS$6="EXPIRED",'📊 Training Matrix'!$AS$6="EXPIRING"),'📊 Training Matrix'!$F$6,"")</f>
        <v/>
      </c>
      <c r="F39" s="58" t="str">
        <f ca="1">IF(OR('📊 Training Matrix'!$AS$6="EXPIRED",'📊 Training Matrix'!$AS$6="EXPIRING"),'📊 Training Matrix'!$E$6,"")</f>
        <v/>
      </c>
      <c r="G39" s="58" t="str">
        <f ca="1">IF(OR('📊 Training Matrix'!$AS$6="EXPIRED",'📊 Training Matrix'!$AS$6="EXPIRING"),"MG-002","")</f>
        <v/>
      </c>
      <c r="H39" s="58" t="str">
        <f ca="1">IF(OR('📊 Training Matrix'!$AS$6="EXPIRED",'📊 Training Matrix'!$AS$6="EXPIRING"),"SMSTS","")</f>
        <v/>
      </c>
      <c r="I39" s="58" t="str">
        <f ca="1">IF(OR('📊 Training Matrix'!$AS$6="EXPIRED",'📊 Training Matrix'!$AS$6="EXPIRING"),IF(ISNUMBER('📊 Training Matrix'!$AR$6),TEXT('📊 Training Matrix'!$AR$6,"DD/MM/YYYY"),""),"")</f>
        <v/>
      </c>
      <c r="J39" s="58" t="str">
        <f ca="1">IF(OR('📊 Training Matrix'!$AS$6="EXPIRED",'📊 Training Matrix'!$AS$6="EXPIRING"),TEXT('📊 Training Matrix'!$AR$6+365,"DD/MM/YYYY"),"")</f>
        <v/>
      </c>
      <c r="K39" s="58" t="str">
        <f ca="1">IF(OR('📊 Training Matrix'!$AS$6="EXPIRED",'📊 Training Matrix'!$AS$6="EXPIRING"),'📊 Training Matrix'!$AS$6,"")</f>
        <v/>
      </c>
      <c r="L39" s="58" t="str">
        <f ca="1">IF(OR('📊 Training Matrix'!$AS$6="EXPIRED",'📊 Training Matrix'!$AS$6="EXPIRING"),IF('📊 Training Matrix'!$AS$6="EXPIRED","Overdue by "&amp;TEXT(TODAY()-('📊 Training Matrix'!$AR$6+365),"0")&amp;" days","Expires in "&amp;TEXT(('📊 Training Matrix'!$AR$6+365)-TODAY(),"0")&amp;" days"),"—")</f>
        <v>—</v>
      </c>
      <c r="M39" s="58" t="str">
        <f ca="1">IF(OR('📊 Training Matrix'!$AS$6="EXPIRED",'📊 Training Matrix'!$AS$6="EXPIRING"),'📊 Training Matrix'!$H$6,"")</f>
        <v/>
      </c>
    </row>
    <row r="40" spans="1:13" ht="15" customHeight="1" x14ac:dyDescent="0.2">
      <c r="A40" s="58" t="str">
        <f ca="1">IF(OR('📊 Training Matrix'!$AU$6="EXPIRED",'📊 Training Matrix'!$AU$6="EXPIRING"),'📊 Training Matrix'!$A$6,"")</f>
        <v/>
      </c>
      <c r="B40" s="58" t="str">
        <f ca="1">IF(OR('📊 Training Matrix'!$AU$6="EXPIRED",'📊 Training Matrix'!$AU$6="EXPIRING"),'📊 Training Matrix'!$B$6,"")</f>
        <v/>
      </c>
      <c r="C40" s="58" t="str">
        <f ca="1">IF(OR('📊 Training Matrix'!$AU$6="EXPIRED",'📊 Training Matrix'!$AU$6="EXPIRING"),'📊 Training Matrix'!$C$6,"")</f>
        <v/>
      </c>
      <c r="D40" s="58" t="str">
        <f ca="1">IF(OR('📊 Training Matrix'!$AU$6="EXPIRED",'📊 Training Matrix'!$AU$6="EXPIRING"),'📊 Training Matrix'!$D$6,"")</f>
        <v/>
      </c>
      <c r="E40" s="58" t="str">
        <f ca="1">IF(OR('📊 Training Matrix'!$AU$6="EXPIRED",'📊 Training Matrix'!$AU$6="EXPIRING"),'📊 Training Matrix'!$F$6,"")</f>
        <v/>
      </c>
      <c r="F40" s="58" t="str">
        <f ca="1">IF(OR('📊 Training Matrix'!$AU$6="EXPIRED",'📊 Training Matrix'!$AU$6="EXPIRING"),'📊 Training Matrix'!$E$6,"")</f>
        <v/>
      </c>
      <c r="G40" s="58" t="str">
        <f ca="1">IF(OR('📊 Training Matrix'!$AU$6="EXPIRED",'📊 Training Matrix'!$AU$6="EXPIRING"),"MG-003","")</f>
        <v/>
      </c>
      <c r="H40" s="58" t="str">
        <f ca="1">IF(OR('📊 Training Matrix'!$AU$6="EXPIRED",'📊 Training Matrix'!$AU$6="EXPIRING"),"SSSTS","")</f>
        <v/>
      </c>
      <c r="I40" s="58" t="str">
        <f ca="1">IF(OR('📊 Training Matrix'!$AU$6="EXPIRED",'📊 Training Matrix'!$AU$6="EXPIRING"),IF(ISNUMBER('📊 Training Matrix'!$AT$6),TEXT('📊 Training Matrix'!$AT$6,"DD/MM/YYYY"),""),"")</f>
        <v/>
      </c>
      <c r="J40" s="58" t="str">
        <f ca="1">IF(OR('📊 Training Matrix'!$AU$6="EXPIRED",'📊 Training Matrix'!$AU$6="EXPIRING"),TEXT('📊 Training Matrix'!$AT$6+365,"DD/MM/YYYY"),"")</f>
        <v/>
      </c>
      <c r="K40" s="58" t="str">
        <f ca="1">IF(OR('📊 Training Matrix'!$AU$6="EXPIRED",'📊 Training Matrix'!$AU$6="EXPIRING"),'📊 Training Matrix'!$AU$6,"")</f>
        <v/>
      </c>
      <c r="L40" s="58" t="str">
        <f ca="1">IF(OR('📊 Training Matrix'!$AU$6="EXPIRED",'📊 Training Matrix'!$AU$6="EXPIRING"),IF('📊 Training Matrix'!$AU$6="EXPIRED","Overdue by "&amp;TEXT(TODAY()-('📊 Training Matrix'!$AT$6+365),"0")&amp;" days","Expires in "&amp;TEXT(('📊 Training Matrix'!$AT$6+365)-TODAY(),"0")&amp;" days"),"—")</f>
        <v>—</v>
      </c>
      <c r="M40" s="58" t="str">
        <f ca="1">IF(OR('📊 Training Matrix'!$AU$6="EXPIRED",'📊 Training Matrix'!$AU$6="EXPIRING"),'📊 Training Matrix'!$H$6,"")</f>
        <v/>
      </c>
    </row>
    <row r="41" spans="1:13" ht="15" customHeight="1" x14ac:dyDescent="0.2">
      <c r="A41" s="58" t="str">
        <f ca="1">IF(OR('📊 Training Matrix'!$AW$6="EXPIRED",'📊 Training Matrix'!$AW$6="EXPIRING"),'📊 Training Matrix'!$A$6,"")</f>
        <v/>
      </c>
      <c r="B41" s="58" t="str">
        <f ca="1">IF(OR('📊 Training Matrix'!$AW$6="EXPIRED",'📊 Training Matrix'!$AW$6="EXPIRING"),'📊 Training Matrix'!$B$6,"")</f>
        <v/>
      </c>
      <c r="C41" s="58" t="str">
        <f ca="1">IF(OR('📊 Training Matrix'!$AW$6="EXPIRED",'📊 Training Matrix'!$AW$6="EXPIRING"),'📊 Training Matrix'!$C$6,"")</f>
        <v/>
      </c>
      <c r="D41" s="58" t="str">
        <f ca="1">IF(OR('📊 Training Matrix'!$AW$6="EXPIRED",'📊 Training Matrix'!$AW$6="EXPIRING"),'📊 Training Matrix'!$D$6,"")</f>
        <v/>
      </c>
      <c r="E41" s="58" t="str">
        <f ca="1">IF(OR('📊 Training Matrix'!$AW$6="EXPIRED",'📊 Training Matrix'!$AW$6="EXPIRING"),'📊 Training Matrix'!$F$6,"")</f>
        <v/>
      </c>
      <c r="F41" s="58" t="str">
        <f ca="1">IF(OR('📊 Training Matrix'!$AW$6="EXPIRED",'📊 Training Matrix'!$AW$6="EXPIRING"),'📊 Training Matrix'!$E$6,"")</f>
        <v/>
      </c>
      <c r="G41" s="58" t="str">
        <f ca="1">IF(OR('📊 Training Matrix'!$AW$6="EXPIRED",'📊 Training Matrix'!$AW$6="EXPIRING"),"IT-002","")</f>
        <v/>
      </c>
      <c r="H41" s="58" t="str">
        <f ca="1">IF(OR('📊 Training Matrix'!$AW$6="EXPIRED",'📊 Training Matrix'!$AW$6="EXPIRING"),"GDPR Awareness","")</f>
        <v/>
      </c>
      <c r="I41" s="58" t="str">
        <f ca="1">IF(OR('📊 Training Matrix'!$AW$6="EXPIRED",'📊 Training Matrix'!$AW$6="EXPIRING"),IF(ISNUMBER('📊 Training Matrix'!$AV$6),TEXT('📊 Training Matrix'!$AV$6,"DD/MM/YYYY"),""),"")</f>
        <v/>
      </c>
      <c r="J41" s="58" t="str">
        <f ca="1">IF(OR('📊 Training Matrix'!$AW$6="EXPIRED",'📊 Training Matrix'!$AW$6="EXPIRING"),TEXT('📊 Training Matrix'!$AV$6+365,"DD/MM/YYYY"),"")</f>
        <v/>
      </c>
      <c r="K41" s="58" t="str">
        <f ca="1">IF(OR('📊 Training Matrix'!$AW$6="EXPIRED",'📊 Training Matrix'!$AW$6="EXPIRING"),'📊 Training Matrix'!$AW$6,"")</f>
        <v/>
      </c>
      <c r="L41" s="58" t="str">
        <f ca="1">IF(OR('📊 Training Matrix'!$AW$6="EXPIRED",'📊 Training Matrix'!$AW$6="EXPIRING"),IF('📊 Training Matrix'!$AW$6="EXPIRED","Overdue by "&amp;TEXT(TODAY()-('📊 Training Matrix'!$AV$6+365),"0")&amp;" days","Expires in "&amp;TEXT(('📊 Training Matrix'!$AV$6+365)-TODAY(),"0")&amp;" days"),"—")</f>
        <v>—</v>
      </c>
      <c r="M41" s="58" t="str">
        <f ca="1">IF(OR('📊 Training Matrix'!$AW$6="EXPIRED",'📊 Training Matrix'!$AW$6="EXPIRING"),'📊 Training Matrix'!$H$6,"")</f>
        <v/>
      </c>
    </row>
    <row r="42" spans="1:13" ht="15" customHeight="1" x14ac:dyDescent="0.2">
      <c r="A42" s="58" t="str">
        <f ca="1">IF(OR('📊 Training Matrix'!$K$7="EXPIRED",'📊 Training Matrix'!$K$7="EXPIRING"),'📊 Training Matrix'!$A$7,"")</f>
        <v/>
      </c>
      <c r="B42" s="58" t="str">
        <f ca="1">IF(OR('📊 Training Matrix'!$K$7="EXPIRED",'📊 Training Matrix'!$K$7="EXPIRING"),'📊 Training Matrix'!$B$7,"")</f>
        <v/>
      </c>
      <c r="C42" s="58" t="str">
        <f ca="1">IF(OR('📊 Training Matrix'!$K$7="EXPIRED",'📊 Training Matrix'!$K$7="EXPIRING"),'📊 Training Matrix'!$C$7,"")</f>
        <v/>
      </c>
      <c r="D42" s="58" t="str">
        <f ca="1">IF(OR('📊 Training Matrix'!$K$7="EXPIRED",'📊 Training Matrix'!$K$7="EXPIRING"),'📊 Training Matrix'!$D$7,"")</f>
        <v/>
      </c>
      <c r="E42" s="58" t="str">
        <f ca="1">IF(OR('📊 Training Matrix'!$K$7="EXPIRED",'📊 Training Matrix'!$K$7="EXPIRING"),'📊 Training Matrix'!$F$7,"")</f>
        <v/>
      </c>
      <c r="F42" s="58" t="str">
        <f ca="1">IF(OR('📊 Training Matrix'!$K$7="EXPIRED",'📊 Training Matrix'!$K$7="EXPIRING"),'📊 Training Matrix'!$E$7,"")</f>
        <v/>
      </c>
      <c r="G42" s="58" t="str">
        <f ca="1">IF(OR('📊 Training Matrix'!$K$7="EXPIRED",'📊 Training Matrix'!$K$7="EXPIRING"),"HS-001","")</f>
        <v/>
      </c>
      <c r="H42" s="58" t="str">
        <f ca="1">IF(OR('📊 Training Matrix'!$K$7="EXPIRED",'📊 Training Matrix'!$K$7="EXPIRING"),"H&amp;S Induction","")</f>
        <v/>
      </c>
      <c r="I42" s="58" t="str">
        <f ca="1">IF(OR('📊 Training Matrix'!$K$7="EXPIRED",'📊 Training Matrix'!$K$7="EXPIRING"),IF(ISNUMBER('📊 Training Matrix'!$J$7),TEXT('📊 Training Matrix'!$J$7,"DD/MM/YYYY"),""),"")</f>
        <v/>
      </c>
      <c r="J42" s="58" t="str">
        <f ca="1">IF(OR('📊 Training Matrix'!$K$7="EXPIRED",'📊 Training Matrix'!$K$7="EXPIRING"),TEXT('📊 Training Matrix'!$J$7+365,"DD/MM/YYYY"),"")</f>
        <v/>
      </c>
      <c r="K42" s="58" t="str">
        <f ca="1">IF(OR('📊 Training Matrix'!$K$7="EXPIRED",'📊 Training Matrix'!$K$7="EXPIRING"),'📊 Training Matrix'!$K$7,"")</f>
        <v/>
      </c>
      <c r="L42" s="58" t="str">
        <f ca="1">IF(OR('📊 Training Matrix'!$K$7="EXPIRED",'📊 Training Matrix'!$K$7="EXPIRING"),IF('📊 Training Matrix'!$K$7="EXPIRED","Overdue by "&amp;TEXT(TODAY()-('📊 Training Matrix'!$J$7+365),"0")&amp;" days","Expires in "&amp;TEXT(('📊 Training Matrix'!$J$7+365)-TODAY(),"0")&amp;" days"),"—")</f>
        <v>—</v>
      </c>
      <c r="M42" s="58" t="str">
        <f ca="1">IF(OR('📊 Training Matrix'!$K$7="EXPIRED",'📊 Training Matrix'!$K$7="EXPIRING"),'📊 Training Matrix'!$H$7,"")</f>
        <v/>
      </c>
    </row>
    <row r="43" spans="1:13" ht="15" customHeight="1" x14ac:dyDescent="0.2">
      <c r="A43" s="58" t="str">
        <f ca="1">IF(OR('📊 Training Matrix'!$M$7="EXPIRED",'📊 Training Matrix'!$M$7="EXPIRING"),'📊 Training Matrix'!$A$7,"")</f>
        <v/>
      </c>
      <c r="B43" s="58" t="str">
        <f ca="1">IF(OR('📊 Training Matrix'!$M$7="EXPIRED",'📊 Training Matrix'!$M$7="EXPIRING"),'📊 Training Matrix'!$B$7,"")</f>
        <v/>
      </c>
      <c r="C43" s="58" t="str">
        <f ca="1">IF(OR('📊 Training Matrix'!$M$7="EXPIRED",'📊 Training Matrix'!$M$7="EXPIRING"),'📊 Training Matrix'!$C$7,"")</f>
        <v/>
      </c>
      <c r="D43" s="58" t="str">
        <f ca="1">IF(OR('📊 Training Matrix'!$M$7="EXPIRED",'📊 Training Matrix'!$M$7="EXPIRING"),'📊 Training Matrix'!$D$7,"")</f>
        <v/>
      </c>
      <c r="E43" s="58" t="str">
        <f ca="1">IF(OR('📊 Training Matrix'!$M$7="EXPIRED",'📊 Training Matrix'!$M$7="EXPIRING"),'📊 Training Matrix'!$F$7,"")</f>
        <v/>
      </c>
      <c r="F43" s="58" t="str">
        <f ca="1">IF(OR('📊 Training Matrix'!$M$7="EXPIRED",'📊 Training Matrix'!$M$7="EXPIRING"),'📊 Training Matrix'!$E$7,"")</f>
        <v/>
      </c>
      <c r="G43" s="58" t="str">
        <f ca="1">IF(OR('📊 Training Matrix'!$M$7="EXPIRED",'📊 Training Matrix'!$M$7="EXPIRING"),"HS-002","")</f>
        <v/>
      </c>
      <c r="H43" s="58" t="str">
        <f ca="1">IF(OR('📊 Training Matrix'!$M$7="EXPIRED",'📊 Training Matrix'!$M$7="EXPIRING"),"Working at Height","")</f>
        <v/>
      </c>
      <c r="I43" s="58" t="str">
        <f ca="1">IF(OR('📊 Training Matrix'!$M$7="EXPIRED",'📊 Training Matrix'!$M$7="EXPIRING"),IF(ISNUMBER('📊 Training Matrix'!$L$7),TEXT('📊 Training Matrix'!$L$7,"DD/MM/YYYY"),""),"")</f>
        <v/>
      </c>
      <c r="J43" s="58" t="str">
        <f ca="1">IF(OR('📊 Training Matrix'!$M$7="EXPIRED",'📊 Training Matrix'!$M$7="EXPIRING"),TEXT('📊 Training Matrix'!$L$7+365,"DD/MM/YYYY"),"")</f>
        <v/>
      </c>
      <c r="K43" s="58" t="str">
        <f ca="1">IF(OR('📊 Training Matrix'!$M$7="EXPIRED",'📊 Training Matrix'!$M$7="EXPIRING"),'📊 Training Matrix'!$M$7,"")</f>
        <v/>
      </c>
      <c r="L43" s="58" t="str">
        <f ca="1">IF(OR('📊 Training Matrix'!$M$7="EXPIRED",'📊 Training Matrix'!$M$7="EXPIRING"),IF('📊 Training Matrix'!$M$7="EXPIRED","Overdue by "&amp;TEXT(TODAY()-('📊 Training Matrix'!$L$7+365),"0")&amp;" days","Expires in "&amp;TEXT(('📊 Training Matrix'!$L$7+365)-TODAY(),"0")&amp;" days"),"—")</f>
        <v>—</v>
      </c>
      <c r="M43" s="58" t="str">
        <f ca="1">IF(OR('📊 Training Matrix'!$M$7="EXPIRED",'📊 Training Matrix'!$M$7="EXPIRING"),'📊 Training Matrix'!$H$7,"")</f>
        <v/>
      </c>
    </row>
    <row r="44" spans="1:13" ht="15" customHeight="1" x14ac:dyDescent="0.2">
      <c r="A44" s="58" t="str">
        <f ca="1">IF(OR('📊 Training Matrix'!$O$7="EXPIRED",'📊 Training Matrix'!$O$7="EXPIRING"),'📊 Training Matrix'!$A$7,"")</f>
        <v/>
      </c>
      <c r="B44" s="58" t="str">
        <f ca="1">IF(OR('📊 Training Matrix'!$O$7="EXPIRED",'📊 Training Matrix'!$O$7="EXPIRING"),'📊 Training Matrix'!$B$7,"")</f>
        <v/>
      </c>
      <c r="C44" s="58" t="str">
        <f ca="1">IF(OR('📊 Training Matrix'!$O$7="EXPIRED",'📊 Training Matrix'!$O$7="EXPIRING"),'📊 Training Matrix'!$C$7,"")</f>
        <v/>
      </c>
      <c r="D44" s="58" t="str">
        <f ca="1">IF(OR('📊 Training Matrix'!$O$7="EXPIRED",'📊 Training Matrix'!$O$7="EXPIRING"),'📊 Training Matrix'!$D$7,"")</f>
        <v/>
      </c>
      <c r="E44" s="58" t="str">
        <f ca="1">IF(OR('📊 Training Matrix'!$O$7="EXPIRED",'📊 Training Matrix'!$O$7="EXPIRING"),'📊 Training Matrix'!$F$7,"")</f>
        <v/>
      </c>
      <c r="F44" s="58" t="str">
        <f ca="1">IF(OR('📊 Training Matrix'!$O$7="EXPIRED",'📊 Training Matrix'!$O$7="EXPIRING"),'📊 Training Matrix'!$E$7,"")</f>
        <v/>
      </c>
      <c r="G44" s="58" t="str">
        <f ca="1">IF(OR('📊 Training Matrix'!$O$7="EXPIRED",'📊 Training Matrix'!$O$7="EXPIRING"),"HS-003","")</f>
        <v/>
      </c>
      <c r="H44" s="58" t="str">
        <f ca="1">IF(OR('📊 Training Matrix'!$O$7="EXPIRED",'📊 Training Matrix'!$O$7="EXPIRING"),"Confined Space","")</f>
        <v/>
      </c>
      <c r="I44" s="58" t="str">
        <f ca="1">IF(OR('📊 Training Matrix'!$O$7="EXPIRED",'📊 Training Matrix'!$O$7="EXPIRING"),IF(ISNUMBER('📊 Training Matrix'!$N$7),TEXT('📊 Training Matrix'!$N$7,"DD/MM/YYYY"),""),"")</f>
        <v/>
      </c>
      <c r="J44" s="58" t="str">
        <f ca="1">IF(OR('📊 Training Matrix'!$O$7="EXPIRED",'📊 Training Matrix'!$O$7="EXPIRING"),TEXT('📊 Training Matrix'!$N$7+365,"DD/MM/YYYY"),"")</f>
        <v/>
      </c>
      <c r="K44" s="58" t="str">
        <f ca="1">IF(OR('📊 Training Matrix'!$O$7="EXPIRED",'📊 Training Matrix'!$O$7="EXPIRING"),'📊 Training Matrix'!$O$7,"")</f>
        <v/>
      </c>
      <c r="L44" s="58" t="str">
        <f ca="1">IF(OR('📊 Training Matrix'!$O$7="EXPIRED",'📊 Training Matrix'!$O$7="EXPIRING"),IF('📊 Training Matrix'!$O$7="EXPIRED","Overdue by "&amp;TEXT(TODAY()-('📊 Training Matrix'!$N$7+365),"0")&amp;" days","Expires in "&amp;TEXT(('📊 Training Matrix'!$N$7+365)-TODAY(),"0")&amp;" days"),"—")</f>
        <v>—</v>
      </c>
      <c r="M44" s="58" t="str">
        <f ca="1">IF(OR('📊 Training Matrix'!$O$7="EXPIRED",'📊 Training Matrix'!$O$7="EXPIRING"),'📊 Training Matrix'!$H$7,"")</f>
        <v/>
      </c>
    </row>
    <row r="45" spans="1:13" ht="15" customHeight="1" x14ac:dyDescent="0.2">
      <c r="A45" s="58" t="str">
        <f ca="1">IF(OR('📊 Training Matrix'!$Q$7="EXPIRED",'📊 Training Matrix'!$Q$7="EXPIRING"),'📊 Training Matrix'!$A$7,"")</f>
        <v/>
      </c>
      <c r="B45" s="58" t="str">
        <f ca="1">IF(OR('📊 Training Matrix'!$Q$7="EXPIRED",'📊 Training Matrix'!$Q$7="EXPIRING"),'📊 Training Matrix'!$B$7,"")</f>
        <v/>
      </c>
      <c r="C45" s="58" t="str">
        <f ca="1">IF(OR('📊 Training Matrix'!$Q$7="EXPIRED",'📊 Training Matrix'!$Q$7="EXPIRING"),'📊 Training Matrix'!$C$7,"")</f>
        <v/>
      </c>
      <c r="D45" s="58" t="str">
        <f ca="1">IF(OR('📊 Training Matrix'!$Q$7="EXPIRED",'📊 Training Matrix'!$Q$7="EXPIRING"),'📊 Training Matrix'!$D$7,"")</f>
        <v/>
      </c>
      <c r="E45" s="58" t="str">
        <f ca="1">IF(OR('📊 Training Matrix'!$Q$7="EXPIRED",'📊 Training Matrix'!$Q$7="EXPIRING"),'📊 Training Matrix'!$F$7,"")</f>
        <v/>
      </c>
      <c r="F45" s="58" t="str">
        <f ca="1">IF(OR('📊 Training Matrix'!$Q$7="EXPIRED",'📊 Training Matrix'!$Q$7="EXPIRING"),'📊 Training Matrix'!$E$7,"")</f>
        <v/>
      </c>
      <c r="G45" s="58" t="str">
        <f ca="1">IF(OR('📊 Training Matrix'!$Q$7="EXPIRED",'📊 Training Matrix'!$Q$7="EXPIRING"),"HS-004","")</f>
        <v/>
      </c>
      <c r="H45" s="58" t="str">
        <f ca="1">IF(OR('📊 Training Matrix'!$Q$7="EXPIRED",'📊 Training Matrix'!$Q$7="EXPIRING"),"Manual Handling","")</f>
        <v/>
      </c>
      <c r="I45" s="58" t="str">
        <f ca="1">IF(OR('📊 Training Matrix'!$Q$7="EXPIRED",'📊 Training Matrix'!$Q$7="EXPIRING"),IF(ISNUMBER('📊 Training Matrix'!$P$7),TEXT('📊 Training Matrix'!$P$7,"DD/MM/YYYY"),""),"")</f>
        <v/>
      </c>
      <c r="J45" s="58" t="str">
        <f ca="1">IF(OR('📊 Training Matrix'!$Q$7="EXPIRED",'📊 Training Matrix'!$Q$7="EXPIRING"),TEXT('📊 Training Matrix'!$P$7+365,"DD/MM/YYYY"),"")</f>
        <v/>
      </c>
      <c r="K45" s="58" t="str">
        <f ca="1">IF(OR('📊 Training Matrix'!$Q$7="EXPIRED",'📊 Training Matrix'!$Q$7="EXPIRING"),'📊 Training Matrix'!$Q$7,"")</f>
        <v/>
      </c>
      <c r="L45" s="58" t="str">
        <f ca="1">IF(OR('📊 Training Matrix'!$Q$7="EXPIRED",'📊 Training Matrix'!$Q$7="EXPIRING"),IF('📊 Training Matrix'!$Q$7="EXPIRED","Overdue by "&amp;TEXT(TODAY()-('📊 Training Matrix'!$P$7+365),"0")&amp;" days","Expires in "&amp;TEXT(('📊 Training Matrix'!$P$7+365)-TODAY(),"0")&amp;" days"),"—")</f>
        <v>—</v>
      </c>
      <c r="M45" s="58" t="str">
        <f ca="1">IF(OR('📊 Training Matrix'!$Q$7="EXPIRED",'📊 Training Matrix'!$Q$7="EXPIRING"),'📊 Training Matrix'!$H$7,"")</f>
        <v/>
      </c>
    </row>
    <row r="46" spans="1:13" ht="15" customHeight="1" x14ac:dyDescent="0.2">
      <c r="A46" s="58" t="str">
        <f ca="1">IF(OR('📊 Training Matrix'!$S$7="EXPIRED",'📊 Training Matrix'!$S$7="EXPIRING"),'📊 Training Matrix'!$A$7,"")</f>
        <v/>
      </c>
      <c r="B46" s="58" t="str">
        <f ca="1">IF(OR('📊 Training Matrix'!$S$7="EXPIRED",'📊 Training Matrix'!$S$7="EXPIRING"),'📊 Training Matrix'!$B$7,"")</f>
        <v/>
      </c>
      <c r="C46" s="58" t="str">
        <f ca="1">IF(OR('📊 Training Matrix'!$S$7="EXPIRED",'📊 Training Matrix'!$S$7="EXPIRING"),'📊 Training Matrix'!$C$7,"")</f>
        <v/>
      </c>
      <c r="D46" s="58" t="str">
        <f ca="1">IF(OR('📊 Training Matrix'!$S$7="EXPIRED",'📊 Training Matrix'!$S$7="EXPIRING"),'📊 Training Matrix'!$D$7,"")</f>
        <v/>
      </c>
      <c r="E46" s="58" t="str">
        <f ca="1">IF(OR('📊 Training Matrix'!$S$7="EXPIRED",'📊 Training Matrix'!$S$7="EXPIRING"),'📊 Training Matrix'!$F$7,"")</f>
        <v/>
      </c>
      <c r="F46" s="58" t="str">
        <f ca="1">IF(OR('📊 Training Matrix'!$S$7="EXPIRED",'📊 Training Matrix'!$S$7="EXPIRING"),'📊 Training Matrix'!$E$7,"")</f>
        <v/>
      </c>
      <c r="G46" s="58" t="str">
        <f ca="1">IF(OR('📊 Training Matrix'!$S$7="EXPIRED",'📊 Training Matrix'!$S$7="EXPIRING"),"HS-005","")</f>
        <v/>
      </c>
      <c r="H46" s="58" t="str">
        <f ca="1">IF(OR('📊 Training Matrix'!$S$7="EXPIRED",'📊 Training Matrix'!$S$7="EXPIRING"),"First Aid (FAW)","")</f>
        <v/>
      </c>
      <c r="I46" s="58" t="str">
        <f ca="1">IF(OR('📊 Training Matrix'!$S$7="EXPIRED",'📊 Training Matrix'!$S$7="EXPIRING"),IF(ISNUMBER('📊 Training Matrix'!$R$7),TEXT('📊 Training Matrix'!$R$7,"DD/MM/YYYY"),""),"")</f>
        <v/>
      </c>
      <c r="J46" s="58" t="str">
        <f ca="1">IF(OR('📊 Training Matrix'!$S$7="EXPIRED",'📊 Training Matrix'!$S$7="EXPIRING"),TEXT('📊 Training Matrix'!$R$7+365,"DD/MM/YYYY"),"")</f>
        <v/>
      </c>
      <c r="K46" s="58" t="str">
        <f ca="1">IF(OR('📊 Training Matrix'!$S$7="EXPIRED",'📊 Training Matrix'!$S$7="EXPIRING"),'📊 Training Matrix'!$S$7,"")</f>
        <v/>
      </c>
      <c r="L46" s="58" t="str">
        <f ca="1">IF(OR('📊 Training Matrix'!$S$7="EXPIRED",'📊 Training Matrix'!$S$7="EXPIRING"),IF('📊 Training Matrix'!$S$7="EXPIRED","Overdue by "&amp;TEXT(TODAY()-('📊 Training Matrix'!$R$7+365),"0")&amp;" days","Expires in "&amp;TEXT(('📊 Training Matrix'!$R$7+365)-TODAY(),"0")&amp;" days"),"—")</f>
        <v>—</v>
      </c>
      <c r="M46" s="58" t="str">
        <f ca="1">IF(OR('📊 Training Matrix'!$S$7="EXPIRED",'📊 Training Matrix'!$S$7="EXPIRING"),'📊 Training Matrix'!$H$7,"")</f>
        <v/>
      </c>
    </row>
    <row r="47" spans="1:13" ht="15" customHeight="1" x14ac:dyDescent="0.2">
      <c r="A47" s="58" t="str">
        <f ca="1">IF(OR('📊 Training Matrix'!$U$7="EXPIRED",'📊 Training Matrix'!$U$7="EXPIRING"),'📊 Training Matrix'!$A$7,"")</f>
        <v/>
      </c>
      <c r="B47" s="58" t="str">
        <f ca="1">IF(OR('📊 Training Matrix'!$U$7="EXPIRED",'📊 Training Matrix'!$U$7="EXPIRING"),'📊 Training Matrix'!$B$7,"")</f>
        <v/>
      </c>
      <c r="C47" s="58" t="str">
        <f ca="1">IF(OR('📊 Training Matrix'!$U$7="EXPIRED",'📊 Training Matrix'!$U$7="EXPIRING"),'📊 Training Matrix'!$C$7,"")</f>
        <v/>
      </c>
      <c r="D47" s="58" t="str">
        <f ca="1">IF(OR('📊 Training Matrix'!$U$7="EXPIRED",'📊 Training Matrix'!$U$7="EXPIRING"),'📊 Training Matrix'!$D$7,"")</f>
        <v/>
      </c>
      <c r="E47" s="58" t="str">
        <f ca="1">IF(OR('📊 Training Matrix'!$U$7="EXPIRED",'📊 Training Matrix'!$U$7="EXPIRING"),'📊 Training Matrix'!$F$7,"")</f>
        <v/>
      </c>
      <c r="F47" s="58" t="str">
        <f ca="1">IF(OR('📊 Training Matrix'!$U$7="EXPIRED",'📊 Training Matrix'!$U$7="EXPIRING"),'📊 Training Matrix'!$E$7,"")</f>
        <v/>
      </c>
      <c r="G47" s="58" t="str">
        <f ca="1">IF(OR('📊 Training Matrix'!$U$7="EXPIRED",'📊 Training Matrix'!$U$7="EXPIRING"),"HS-006","")</f>
        <v/>
      </c>
      <c r="H47" s="58" t="str">
        <f ca="1">IF(OR('📊 Training Matrix'!$U$7="EXPIRED",'📊 Training Matrix'!$U$7="EXPIRING"),"Asbestos Awareness","")</f>
        <v/>
      </c>
      <c r="I47" s="58" t="str">
        <f ca="1">IF(OR('📊 Training Matrix'!$U$7="EXPIRED",'📊 Training Matrix'!$U$7="EXPIRING"),IF(ISNUMBER('📊 Training Matrix'!$T$7),TEXT('📊 Training Matrix'!$T$7,"DD/MM/YYYY"),""),"")</f>
        <v/>
      </c>
      <c r="J47" s="58" t="str">
        <f ca="1">IF(OR('📊 Training Matrix'!$U$7="EXPIRED",'📊 Training Matrix'!$U$7="EXPIRING"),TEXT('📊 Training Matrix'!$T$7+365,"DD/MM/YYYY"),"")</f>
        <v/>
      </c>
      <c r="K47" s="58" t="str">
        <f ca="1">IF(OR('📊 Training Matrix'!$U$7="EXPIRED",'📊 Training Matrix'!$U$7="EXPIRING"),'📊 Training Matrix'!$U$7,"")</f>
        <v/>
      </c>
      <c r="L47" s="58" t="str">
        <f ca="1">IF(OR('📊 Training Matrix'!$U$7="EXPIRED",'📊 Training Matrix'!$U$7="EXPIRING"),IF('📊 Training Matrix'!$U$7="EXPIRED","Overdue by "&amp;TEXT(TODAY()-('📊 Training Matrix'!$T$7+365),"0")&amp;" days","Expires in "&amp;TEXT(('📊 Training Matrix'!$T$7+365)-TODAY(),"0")&amp;" days"),"—")</f>
        <v>—</v>
      </c>
      <c r="M47" s="58" t="str">
        <f ca="1">IF(OR('📊 Training Matrix'!$U$7="EXPIRED",'📊 Training Matrix'!$U$7="EXPIRING"),'📊 Training Matrix'!$H$7,"")</f>
        <v/>
      </c>
    </row>
    <row r="48" spans="1:13" ht="15" customHeight="1" x14ac:dyDescent="0.2">
      <c r="A48" s="58" t="str">
        <f ca="1">IF(OR('📊 Training Matrix'!$W$7="EXPIRED",'📊 Training Matrix'!$W$7="EXPIRING"),'📊 Training Matrix'!$A$7,"")</f>
        <v/>
      </c>
      <c r="B48" s="58" t="str">
        <f ca="1">IF(OR('📊 Training Matrix'!$W$7="EXPIRED",'📊 Training Matrix'!$W$7="EXPIRING"),'📊 Training Matrix'!$B$7,"")</f>
        <v/>
      </c>
      <c r="C48" s="58" t="str">
        <f ca="1">IF(OR('📊 Training Matrix'!$W$7="EXPIRED",'📊 Training Matrix'!$W$7="EXPIRING"),'📊 Training Matrix'!$C$7,"")</f>
        <v/>
      </c>
      <c r="D48" s="58" t="str">
        <f ca="1">IF(OR('📊 Training Matrix'!$W$7="EXPIRED",'📊 Training Matrix'!$W$7="EXPIRING"),'📊 Training Matrix'!$D$7,"")</f>
        <v/>
      </c>
      <c r="E48" s="58" t="str">
        <f ca="1">IF(OR('📊 Training Matrix'!$W$7="EXPIRED",'📊 Training Matrix'!$W$7="EXPIRING"),'📊 Training Matrix'!$F$7,"")</f>
        <v/>
      </c>
      <c r="F48" s="58" t="str">
        <f ca="1">IF(OR('📊 Training Matrix'!$W$7="EXPIRED",'📊 Training Matrix'!$W$7="EXPIRING"),'📊 Training Matrix'!$E$7,"")</f>
        <v/>
      </c>
      <c r="G48" s="58" t="str">
        <f ca="1">IF(OR('📊 Training Matrix'!$W$7="EXPIRED",'📊 Training Matrix'!$W$7="EXPIRING"),"EL-001","")</f>
        <v/>
      </c>
      <c r="H48" s="58" t="str">
        <f ca="1">IF(OR('📊 Training Matrix'!$W$7="EXPIRED",'📊 Training Matrix'!$W$7="EXPIRING"),"C&amp;G 2391 Inspection","")</f>
        <v/>
      </c>
      <c r="I48" s="58" t="str">
        <f ca="1">IF(OR('📊 Training Matrix'!$W$7="EXPIRED",'📊 Training Matrix'!$W$7="EXPIRING"),IF(ISNUMBER('📊 Training Matrix'!$V$7),TEXT('📊 Training Matrix'!$V$7,"DD/MM/YYYY"),""),"")</f>
        <v/>
      </c>
      <c r="J48" s="58" t="str">
        <f ca="1">IF(OR('📊 Training Matrix'!$W$7="EXPIRED",'📊 Training Matrix'!$W$7="EXPIRING"),TEXT('📊 Training Matrix'!$V$7+365,"DD/MM/YYYY"),"")</f>
        <v/>
      </c>
      <c r="K48" s="58" t="str">
        <f ca="1">IF(OR('📊 Training Matrix'!$W$7="EXPIRED",'📊 Training Matrix'!$W$7="EXPIRING"),'📊 Training Matrix'!$W$7,"")</f>
        <v/>
      </c>
      <c r="L48" s="58" t="str">
        <f ca="1">IF(OR('📊 Training Matrix'!$W$7="EXPIRED",'📊 Training Matrix'!$W$7="EXPIRING"),IF('📊 Training Matrix'!$W$7="EXPIRED","Overdue by "&amp;TEXT(TODAY()-('📊 Training Matrix'!$V$7+365),"0")&amp;" days","Expires in "&amp;TEXT(('📊 Training Matrix'!$V$7+365)-TODAY(),"0")&amp;" days"),"—")</f>
        <v>—</v>
      </c>
      <c r="M48" s="58" t="str">
        <f ca="1">IF(OR('📊 Training Matrix'!$W$7="EXPIRED",'📊 Training Matrix'!$W$7="EXPIRING"),'📊 Training Matrix'!$H$7,"")</f>
        <v/>
      </c>
    </row>
    <row r="49" spans="1:13" ht="15" customHeight="1" x14ac:dyDescent="0.2">
      <c r="A49" s="58" t="str">
        <f ca="1">IF(OR('📊 Training Matrix'!$Y$7="EXPIRED",'📊 Training Matrix'!$Y$7="EXPIRING"),'📊 Training Matrix'!$A$7,"")</f>
        <v/>
      </c>
      <c r="B49" s="58" t="str">
        <f ca="1">IF(OR('📊 Training Matrix'!$Y$7="EXPIRED",'📊 Training Matrix'!$Y$7="EXPIRING"),'📊 Training Matrix'!$B$7,"")</f>
        <v/>
      </c>
      <c r="C49" s="58" t="str">
        <f ca="1">IF(OR('📊 Training Matrix'!$Y$7="EXPIRED",'📊 Training Matrix'!$Y$7="EXPIRING"),'📊 Training Matrix'!$C$7,"")</f>
        <v/>
      </c>
      <c r="D49" s="58" t="str">
        <f ca="1">IF(OR('📊 Training Matrix'!$Y$7="EXPIRED",'📊 Training Matrix'!$Y$7="EXPIRING"),'📊 Training Matrix'!$D$7,"")</f>
        <v/>
      </c>
      <c r="E49" s="58" t="str">
        <f ca="1">IF(OR('📊 Training Matrix'!$Y$7="EXPIRED",'📊 Training Matrix'!$Y$7="EXPIRING"),'📊 Training Matrix'!$F$7,"")</f>
        <v/>
      </c>
      <c r="F49" s="58" t="str">
        <f ca="1">IF(OR('📊 Training Matrix'!$Y$7="EXPIRED",'📊 Training Matrix'!$Y$7="EXPIRING"),'📊 Training Matrix'!$E$7,"")</f>
        <v/>
      </c>
      <c r="G49" s="58" t="str">
        <f ca="1">IF(OR('📊 Training Matrix'!$Y$7="EXPIRED",'📊 Training Matrix'!$Y$7="EXPIRING"),"EL-002","")</f>
        <v/>
      </c>
      <c r="H49" s="58" t="str">
        <f ca="1">IF(OR('📊 Training Matrix'!$Y$7="EXPIRED",'📊 Training Matrix'!$Y$7="EXPIRING"),"18th Edition","")</f>
        <v/>
      </c>
      <c r="I49" s="58" t="str">
        <f ca="1">IF(OR('📊 Training Matrix'!$Y$7="EXPIRED",'📊 Training Matrix'!$Y$7="EXPIRING"),IF(ISNUMBER('📊 Training Matrix'!$X$7),TEXT('📊 Training Matrix'!$X$7,"DD/MM/YYYY"),""),"")</f>
        <v/>
      </c>
      <c r="J49" s="58" t="str">
        <f ca="1">IF(OR('📊 Training Matrix'!$Y$7="EXPIRED",'📊 Training Matrix'!$Y$7="EXPIRING"),TEXT('📊 Training Matrix'!$X$7+365,"DD/MM/YYYY"),"")</f>
        <v/>
      </c>
      <c r="K49" s="58" t="str">
        <f ca="1">IF(OR('📊 Training Matrix'!$Y$7="EXPIRED",'📊 Training Matrix'!$Y$7="EXPIRING"),'📊 Training Matrix'!$Y$7,"")</f>
        <v/>
      </c>
      <c r="L49" s="58" t="str">
        <f ca="1">IF(OR('📊 Training Matrix'!$Y$7="EXPIRED",'📊 Training Matrix'!$Y$7="EXPIRING"),IF('📊 Training Matrix'!$Y$7="EXPIRED","Overdue by "&amp;TEXT(TODAY()-('📊 Training Matrix'!$X$7+365),"0")&amp;" days","Expires in "&amp;TEXT(('📊 Training Matrix'!$X$7+365)-TODAY(),"0")&amp;" days"),"—")</f>
        <v>—</v>
      </c>
      <c r="M49" s="58" t="str">
        <f ca="1">IF(OR('📊 Training Matrix'!$Y$7="EXPIRED",'📊 Training Matrix'!$Y$7="EXPIRING"),'📊 Training Matrix'!$H$7,"")</f>
        <v/>
      </c>
    </row>
    <row r="50" spans="1:13" ht="15" customHeight="1" x14ac:dyDescent="0.2">
      <c r="A50" s="58" t="str">
        <f ca="1">IF(OR('📊 Training Matrix'!$AA$7="EXPIRED",'📊 Training Matrix'!$AA$7="EXPIRING"),'📊 Training Matrix'!$A$7,"")</f>
        <v/>
      </c>
      <c r="B50" s="58" t="str">
        <f ca="1">IF(OR('📊 Training Matrix'!$AA$7="EXPIRED",'📊 Training Matrix'!$AA$7="EXPIRING"),'📊 Training Matrix'!$B$7,"")</f>
        <v/>
      </c>
      <c r="C50" s="58" t="str">
        <f ca="1">IF(OR('📊 Training Matrix'!$AA$7="EXPIRED",'📊 Training Matrix'!$AA$7="EXPIRING"),'📊 Training Matrix'!$C$7,"")</f>
        <v/>
      </c>
      <c r="D50" s="58" t="str">
        <f ca="1">IF(OR('📊 Training Matrix'!$AA$7="EXPIRED",'📊 Training Matrix'!$AA$7="EXPIRING"),'📊 Training Matrix'!$D$7,"")</f>
        <v/>
      </c>
      <c r="E50" s="58" t="str">
        <f ca="1">IF(OR('📊 Training Matrix'!$AA$7="EXPIRED",'📊 Training Matrix'!$AA$7="EXPIRING"),'📊 Training Matrix'!$F$7,"")</f>
        <v/>
      </c>
      <c r="F50" s="58" t="str">
        <f ca="1">IF(OR('📊 Training Matrix'!$AA$7="EXPIRED",'📊 Training Matrix'!$AA$7="EXPIRING"),'📊 Training Matrix'!$E$7,"")</f>
        <v/>
      </c>
      <c r="G50" s="58" t="str">
        <f ca="1">IF(OR('📊 Training Matrix'!$AA$7="EXPIRED",'📊 Training Matrix'!$AA$7="EXPIRING"),"EL-003","")</f>
        <v/>
      </c>
      <c r="H50" s="58" t="str">
        <f ca="1">IF(OR('📊 Training Matrix'!$AA$7="EXPIRED",'📊 Training Matrix'!$AA$7="EXPIRING"),"HV Auth. Person","")</f>
        <v/>
      </c>
      <c r="I50" s="58" t="str">
        <f ca="1">IF(OR('📊 Training Matrix'!$AA$7="EXPIRED",'📊 Training Matrix'!$AA$7="EXPIRING"),IF(ISNUMBER('📊 Training Matrix'!$Z$7),TEXT('📊 Training Matrix'!$Z$7,"DD/MM/YYYY"),""),"")</f>
        <v/>
      </c>
      <c r="J50" s="58" t="str">
        <f ca="1">IF(OR('📊 Training Matrix'!$AA$7="EXPIRED",'📊 Training Matrix'!$AA$7="EXPIRING"),TEXT('📊 Training Matrix'!$Z$7+365,"DD/MM/YYYY"),"")</f>
        <v/>
      </c>
      <c r="K50" s="58" t="str">
        <f ca="1">IF(OR('📊 Training Matrix'!$AA$7="EXPIRED",'📊 Training Matrix'!$AA$7="EXPIRING"),'📊 Training Matrix'!$AA$7,"")</f>
        <v/>
      </c>
      <c r="L50" s="58" t="str">
        <f ca="1">IF(OR('📊 Training Matrix'!$AA$7="EXPIRED",'📊 Training Matrix'!$AA$7="EXPIRING"),IF('📊 Training Matrix'!$AA$7="EXPIRED","Overdue by "&amp;TEXT(TODAY()-('📊 Training Matrix'!$Z$7+365),"0")&amp;" days","Expires in "&amp;TEXT(('📊 Training Matrix'!$Z$7+365)-TODAY(),"0")&amp;" days"),"—")</f>
        <v>—</v>
      </c>
      <c r="M50" s="58" t="str">
        <f ca="1">IF(OR('📊 Training Matrix'!$AA$7="EXPIRED",'📊 Training Matrix'!$AA$7="EXPIRING"),'📊 Training Matrix'!$H$7,"")</f>
        <v/>
      </c>
    </row>
    <row r="51" spans="1:13" ht="15" customHeight="1" x14ac:dyDescent="0.2">
      <c r="A51" s="58" t="str">
        <f ca="1">IF(OR('📊 Training Matrix'!$AC$7="EXPIRED",'📊 Training Matrix'!$AC$7="EXPIRING"),'📊 Training Matrix'!$A$7,"")</f>
        <v/>
      </c>
      <c r="B51" s="58" t="str">
        <f ca="1">IF(OR('📊 Training Matrix'!$AC$7="EXPIRED",'📊 Training Matrix'!$AC$7="EXPIRING"),'📊 Training Matrix'!$B$7,"")</f>
        <v/>
      </c>
      <c r="C51" s="58" t="str">
        <f ca="1">IF(OR('📊 Training Matrix'!$AC$7="EXPIRED",'📊 Training Matrix'!$AC$7="EXPIRING"),'📊 Training Matrix'!$C$7,"")</f>
        <v/>
      </c>
      <c r="D51" s="58" t="str">
        <f ca="1">IF(OR('📊 Training Matrix'!$AC$7="EXPIRED",'📊 Training Matrix'!$AC$7="EXPIRING"),'📊 Training Matrix'!$D$7,"")</f>
        <v/>
      </c>
      <c r="E51" s="58" t="str">
        <f ca="1">IF(OR('📊 Training Matrix'!$AC$7="EXPIRED",'📊 Training Matrix'!$AC$7="EXPIRING"),'📊 Training Matrix'!$F$7,"")</f>
        <v/>
      </c>
      <c r="F51" s="58" t="str">
        <f ca="1">IF(OR('📊 Training Matrix'!$AC$7="EXPIRED",'📊 Training Matrix'!$AC$7="EXPIRING"),'📊 Training Matrix'!$E$7,"")</f>
        <v/>
      </c>
      <c r="G51" s="58" t="str">
        <f ca="1">IF(OR('📊 Training Matrix'!$AC$7="EXPIRED",'📊 Training Matrix'!$AC$7="EXPIRING"),"EL-004","")</f>
        <v/>
      </c>
      <c r="H51" s="58" t="str">
        <f ca="1">IF(OR('📊 Training Matrix'!$AC$7="EXPIRED",'📊 Training Matrix'!$AC$7="EXPIRING"),"LV Switching","")</f>
        <v/>
      </c>
      <c r="I51" s="58" t="str">
        <f ca="1">IF(OR('📊 Training Matrix'!$AC$7="EXPIRED",'📊 Training Matrix'!$AC$7="EXPIRING"),IF(ISNUMBER('📊 Training Matrix'!$AB$7),TEXT('📊 Training Matrix'!$AB$7,"DD/MM/YYYY"),""),"")</f>
        <v/>
      </c>
      <c r="J51" s="58" t="str">
        <f ca="1">IF(OR('📊 Training Matrix'!$AC$7="EXPIRED",'📊 Training Matrix'!$AC$7="EXPIRING"),TEXT('📊 Training Matrix'!$AB$7+365,"DD/MM/YYYY"),"")</f>
        <v/>
      </c>
      <c r="K51" s="58" t="str">
        <f ca="1">IF(OR('📊 Training Matrix'!$AC$7="EXPIRED",'📊 Training Matrix'!$AC$7="EXPIRING"),'📊 Training Matrix'!$AC$7,"")</f>
        <v/>
      </c>
      <c r="L51" s="58" t="str">
        <f ca="1">IF(OR('📊 Training Matrix'!$AC$7="EXPIRED",'📊 Training Matrix'!$AC$7="EXPIRING"),IF('📊 Training Matrix'!$AC$7="EXPIRED","Overdue by "&amp;TEXT(TODAY()-('📊 Training Matrix'!$AB$7+365),"0")&amp;" days","Expires in "&amp;TEXT(('📊 Training Matrix'!$AB$7+365)-TODAY(),"0")&amp;" days"),"—")</f>
        <v>—</v>
      </c>
      <c r="M51" s="58" t="str">
        <f ca="1">IF(OR('📊 Training Matrix'!$AC$7="EXPIRED",'📊 Training Matrix'!$AC$7="EXPIRING"),'📊 Training Matrix'!$H$7,"")</f>
        <v/>
      </c>
    </row>
    <row r="52" spans="1:13" ht="15" customHeight="1" x14ac:dyDescent="0.2">
      <c r="A52" s="58" t="str">
        <f ca="1">IF(OR('📊 Training Matrix'!$AE$7="EXPIRED",'📊 Training Matrix'!$AE$7="EXPIRING"),'📊 Training Matrix'!$A$7,"")</f>
        <v>W1003</v>
      </c>
      <c r="B52" s="58" t="str">
        <f ca="1">IF(OR('📊 Training Matrix'!$AE$7="EXPIRED",'📊 Training Matrix'!$AE$7="EXPIRING"),'📊 Training Matrix'!$B$7,"")</f>
        <v>Miller</v>
      </c>
      <c r="C52" s="58" t="str">
        <f ca="1">IF(OR('📊 Training Matrix'!$AE$7="EXPIRED",'📊 Training Matrix'!$AE$7="EXPIRING"),'📊 Training Matrix'!$C$7,"")</f>
        <v>Sophie</v>
      </c>
      <c r="D52" s="58" t="str">
        <f ca="1">IF(OR('📊 Training Matrix'!$AE$7="EXPIRED",'📊 Training Matrix'!$AE$7="EXPIRING"),'📊 Training Matrix'!$D$7,"")</f>
        <v>Employee</v>
      </c>
      <c r="E52" s="58" t="str">
        <f ca="1">IF(OR('📊 Training Matrix'!$AE$7="EXPIRED",'📊 Training Matrix'!$AE$7="EXPIRING"),'📊 Training Matrix'!$F$7,"")</f>
        <v>Site Supervisor</v>
      </c>
      <c r="F52" s="58" t="str">
        <f ca="1">IF(OR('📊 Training Matrix'!$AE$7="EXPIRED",'📊 Training Matrix'!$AE$7="EXPIRING"),'📊 Training Matrix'!$E$7,"")</f>
        <v>Civil Works</v>
      </c>
      <c r="G52" s="58" t="str">
        <f ca="1">IF(OR('📊 Training Matrix'!$AE$7="EXPIRED",'📊 Training Matrix'!$AE$7="EXPIRING"),"CV-005","")</f>
        <v>CV-005</v>
      </c>
      <c r="H52" s="58" t="str">
        <f ca="1">IF(OR('📊 Training Matrix'!$AE$7="EXPIRED",'📊 Training Matrix'!$AE$7="EXPIRING"),"NRSWA Supervisor","")</f>
        <v>NRSWA Supervisor</v>
      </c>
      <c r="I52" s="58" t="str">
        <f ca="1">IF(OR('📊 Training Matrix'!$AE$7="EXPIRED",'📊 Training Matrix'!$AE$7="EXPIRING"),IF(ISNUMBER('📊 Training Matrix'!$AD$7),TEXT('📊 Training Matrix'!$AD$7,"DD/MM/YYYY"),""),"")</f>
        <v>07/09/2023</v>
      </c>
      <c r="J52" s="58" t="str">
        <f ca="1">IF(OR('📊 Training Matrix'!$AE$7="EXPIRED",'📊 Training Matrix'!$AE$7="EXPIRING"),TEXT('📊 Training Matrix'!$AD$7+365,"DD/MM/YYYY"),"")</f>
        <v>06/09/2024</v>
      </c>
      <c r="K52" s="58" t="str">
        <f ca="1">IF(OR('📊 Training Matrix'!$AE$7="EXPIRED",'📊 Training Matrix'!$AE$7="EXPIRING"),'📊 Training Matrix'!$AE$7,"")</f>
        <v>EXPIRED</v>
      </c>
      <c r="L52" s="58" t="str">
        <f ca="1">IF(OR('📊 Training Matrix'!$AE$7="EXPIRED",'📊 Training Matrix'!$AE$7="EXPIRING"),IF('📊 Training Matrix'!$AE$7="EXPIRED","Overdue by "&amp;TEXT(TODAY()-('📊 Training Matrix'!$AD$7+365),"0")&amp;" days","Expires in "&amp;TEXT(('📊 Training Matrix'!$AD$7+365)-TODAY(),"0")&amp;" days"),"—")</f>
        <v>Overdue by 711 days</v>
      </c>
      <c r="M52" s="58" t="str">
        <f ca="1">IF(OR('📊 Training Matrix'!$AE$7="EXPIRED",'📊 Training Matrix'!$AE$7="EXPIRING"),'📊 Training Matrix'!$H$7,"")</f>
        <v>S. Patel</v>
      </c>
    </row>
    <row r="53" spans="1:13" ht="15" customHeight="1" x14ac:dyDescent="0.2">
      <c r="A53" s="58" t="str">
        <f ca="1">IF(OR('📊 Training Matrix'!$AG$7="EXPIRED",'📊 Training Matrix'!$AG$7="EXPIRING"),'📊 Training Matrix'!$A$7,"")</f>
        <v/>
      </c>
      <c r="B53" s="58" t="str">
        <f ca="1">IF(OR('📊 Training Matrix'!$AG$7="EXPIRED",'📊 Training Matrix'!$AG$7="EXPIRING"),'📊 Training Matrix'!$B$7,"")</f>
        <v/>
      </c>
      <c r="C53" s="58" t="str">
        <f ca="1">IF(OR('📊 Training Matrix'!$AG$7="EXPIRED",'📊 Training Matrix'!$AG$7="EXPIRING"),'📊 Training Matrix'!$C$7,"")</f>
        <v/>
      </c>
      <c r="D53" s="58" t="str">
        <f ca="1">IF(OR('📊 Training Matrix'!$AG$7="EXPIRED",'📊 Training Matrix'!$AG$7="EXPIRING"),'📊 Training Matrix'!$D$7,"")</f>
        <v/>
      </c>
      <c r="E53" s="58" t="str">
        <f ca="1">IF(OR('📊 Training Matrix'!$AG$7="EXPIRED",'📊 Training Matrix'!$AG$7="EXPIRING"),'📊 Training Matrix'!$F$7,"")</f>
        <v/>
      </c>
      <c r="F53" s="58" t="str">
        <f ca="1">IF(OR('📊 Training Matrix'!$AG$7="EXPIRED",'📊 Training Matrix'!$AG$7="EXPIRING"),'📊 Training Matrix'!$E$7,"")</f>
        <v/>
      </c>
      <c r="G53" s="58" t="str">
        <f ca="1">IF(OR('📊 Training Matrix'!$AG$7="EXPIRED",'📊 Training Matrix'!$AG$7="EXPIRING"),"CV-006","")</f>
        <v/>
      </c>
      <c r="H53" s="58" t="str">
        <f ca="1">IF(OR('📊 Training Matrix'!$AG$7="EXPIRED",'📊 Training Matrix'!$AG$7="EXPIRING"),"NRSWA Operative","")</f>
        <v/>
      </c>
      <c r="I53" s="58" t="str">
        <f ca="1">IF(OR('📊 Training Matrix'!$AG$7="EXPIRED",'📊 Training Matrix'!$AG$7="EXPIRING"),IF(ISNUMBER('📊 Training Matrix'!$AF$7),TEXT('📊 Training Matrix'!$AF$7,"DD/MM/YYYY"),""),"")</f>
        <v/>
      </c>
      <c r="J53" s="58" t="str">
        <f ca="1">IF(OR('📊 Training Matrix'!$AG$7="EXPIRED",'📊 Training Matrix'!$AG$7="EXPIRING"),TEXT('📊 Training Matrix'!$AF$7+365,"DD/MM/YYYY"),"")</f>
        <v/>
      </c>
      <c r="K53" s="58" t="str">
        <f ca="1">IF(OR('📊 Training Matrix'!$AG$7="EXPIRED",'📊 Training Matrix'!$AG$7="EXPIRING"),'📊 Training Matrix'!$AG$7,"")</f>
        <v/>
      </c>
      <c r="L53" s="58" t="str">
        <f ca="1">IF(OR('📊 Training Matrix'!$AG$7="EXPIRED",'📊 Training Matrix'!$AG$7="EXPIRING"),IF('📊 Training Matrix'!$AG$7="EXPIRED","Overdue by "&amp;TEXT(TODAY()-('📊 Training Matrix'!$AF$7+365),"0")&amp;" days","Expires in "&amp;TEXT(('📊 Training Matrix'!$AF$7+365)-TODAY(),"0")&amp;" days"),"—")</f>
        <v>—</v>
      </c>
      <c r="M53" s="58" t="str">
        <f ca="1">IF(OR('📊 Training Matrix'!$AG$7="EXPIRED",'📊 Training Matrix'!$AG$7="EXPIRING"),'📊 Training Matrix'!$H$7,"")</f>
        <v/>
      </c>
    </row>
    <row r="54" spans="1:13" ht="15" customHeight="1" x14ac:dyDescent="0.2">
      <c r="A54" s="58" t="str">
        <f ca="1">IF(OR('📊 Training Matrix'!$AI$7="EXPIRED",'📊 Training Matrix'!$AI$7="EXPIRING"),'📊 Training Matrix'!$A$7,"")</f>
        <v/>
      </c>
      <c r="B54" s="58" t="str">
        <f ca="1">IF(OR('📊 Training Matrix'!$AI$7="EXPIRED",'📊 Training Matrix'!$AI$7="EXPIRING"),'📊 Training Matrix'!$B$7,"")</f>
        <v/>
      </c>
      <c r="C54" s="58" t="str">
        <f ca="1">IF(OR('📊 Training Matrix'!$AI$7="EXPIRED",'📊 Training Matrix'!$AI$7="EXPIRING"),'📊 Training Matrix'!$C$7,"")</f>
        <v/>
      </c>
      <c r="D54" s="58" t="str">
        <f ca="1">IF(OR('📊 Training Matrix'!$AI$7="EXPIRED",'📊 Training Matrix'!$AI$7="EXPIRING"),'📊 Training Matrix'!$D$7,"")</f>
        <v/>
      </c>
      <c r="E54" s="58" t="str">
        <f ca="1">IF(OR('📊 Training Matrix'!$AI$7="EXPIRED",'📊 Training Matrix'!$AI$7="EXPIRING"),'📊 Training Matrix'!$F$7,"")</f>
        <v/>
      </c>
      <c r="F54" s="58" t="str">
        <f ca="1">IF(OR('📊 Training Matrix'!$AI$7="EXPIRED",'📊 Training Matrix'!$AI$7="EXPIRING"),'📊 Training Matrix'!$E$7,"")</f>
        <v/>
      </c>
      <c r="G54" s="58" t="str">
        <f ca="1">IF(OR('📊 Training Matrix'!$AI$7="EXPIRED",'📊 Training Matrix'!$AI$7="EXPIRING"),"CV-002","")</f>
        <v/>
      </c>
      <c r="H54" s="58" t="str">
        <f ca="1">IF(OR('📊 Training Matrix'!$AI$7="EXPIRED",'📊 Training Matrix'!$AI$7="EXPIRING"),"CSCS Blue Card","")</f>
        <v/>
      </c>
      <c r="I54" s="58" t="str">
        <f ca="1">IF(OR('📊 Training Matrix'!$AI$7="EXPIRED",'📊 Training Matrix'!$AI$7="EXPIRING"),IF(ISNUMBER('📊 Training Matrix'!$AH$7),TEXT('📊 Training Matrix'!$AH$7,"DD/MM/YYYY"),""),"")</f>
        <v/>
      </c>
      <c r="J54" s="58" t="str">
        <f ca="1">IF(OR('📊 Training Matrix'!$AI$7="EXPIRED",'📊 Training Matrix'!$AI$7="EXPIRING"),TEXT('📊 Training Matrix'!$AH$7+365,"DD/MM/YYYY"),"")</f>
        <v/>
      </c>
      <c r="K54" s="58" t="str">
        <f ca="1">IF(OR('📊 Training Matrix'!$AI$7="EXPIRED",'📊 Training Matrix'!$AI$7="EXPIRING"),'📊 Training Matrix'!$AI$7,"")</f>
        <v/>
      </c>
      <c r="L54" s="58" t="str">
        <f ca="1">IF(OR('📊 Training Matrix'!$AI$7="EXPIRED",'📊 Training Matrix'!$AI$7="EXPIRING"),IF('📊 Training Matrix'!$AI$7="EXPIRED","Overdue by "&amp;TEXT(TODAY()-('📊 Training Matrix'!$AH$7+365),"0")&amp;" days","Expires in "&amp;TEXT(('📊 Training Matrix'!$AH$7+365)-TODAY(),"0")&amp;" days"),"—")</f>
        <v>—</v>
      </c>
      <c r="M54" s="58" t="str">
        <f ca="1">IF(OR('📊 Training Matrix'!$AI$7="EXPIRED",'📊 Training Matrix'!$AI$7="EXPIRING"),'📊 Training Matrix'!$H$7,"")</f>
        <v/>
      </c>
    </row>
    <row r="55" spans="1:13" ht="15" customHeight="1" x14ac:dyDescent="0.2">
      <c r="A55" s="58" t="str">
        <f ca="1">IF(OR('📊 Training Matrix'!$AK$7="EXPIRED",'📊 Training Matrix'!$AK$7="EXPIRING"),'📊 Training Matrix'!$A$7,"")</f>
        <v/>
      </c>
      <c r="B55" s="58" t="str">
        <f ca="1">IF(OR('📊 Training Matrix'!$AK$7="EXPIRED",'📊 Training Matrix'!$AK$7="EXPIRING"),'📊 Training Matrix'!$B$7,"")</f>
        <v/>
      </c>
      <c r="C55" s="58" t="str">
        <f ca="1">IF(OR('📊 Training Matrix'!$AK$7="EXPIRED",'📊 Training Matrix'!$AK$7="EXPIRING"),'📊 Training Matrix'!$C$7,"")</f>
        <v/>
      </c>
      <c r="D55" s="58" t="str">
        <f ca="1">IF(OR('📊 Training Matrix'!$AK$7="EXPIRED",'📊 Training Matrix'!$AK$7="EXPIRING"),'📊 Training Matrix'!$D$7,"")</f>
        <v/>
      </c>
      <c r="E55" s="58" t="str">
        <f ca="1">IF(OR('📊 Training Matrix'!$AK$7="EXPIRED",'📊 Training Matrix'!$AK$7="EXPIRING"),'📊 Training Matrix'!$F$7,"")</f>
        <v/>
      </c>
      <c r="F55" s="58" t="str">
        <f ca="1">IF(OR('📊 Training Matrix'!$AK$7="EXPIRED",'📊 Training Matrix'!$AK$7="EXPIRING"),'📊 Training Matrix'!$E$7,"")</f>
        <v/>
      </c>
      <c r="G55" s="58" t="str">
        <f ca="1">IF(OR('📊 Training Matrix'!$AK$7="EXPIRED",'📊 Training Matrix'!$AK$7="EXPIRING"),"GS-001","")</f>
        <v/>
      </c>
      <c r="H55" s="58" t="str">
        <f ca="1">IF(OR('📊 Training Matrix'!$AK$7="EXPIRED",'📊 Training Matrix'!$AK$7="EXPIRING"),"Gas Safe Reg.","")</f>
        <v/>
      </c>
      <c r="I55" s="58" t="str">
        <f ca="1">IF(OR('📊 Training Matrix'!$AK$7="EXPIRED",'📊 Training Matrix'!$AK$7="EXPIRING"),IF(ISNUMBER('📊 Training Matrix'!$AJ$7),TEXT('📊 Training Matrix'!$AJ$7,"DD/MM/YYYY"),""),"")</f>
        <v/>
      </c>
      <c r="J55" s="58" t="str">
        <f ca="1">IF(OR('📊 Training Matrix'!$AK$7="EXPIRED",'📊 Training Matrix'!$AK$7="EXPIRING"),TEXT('📊 Training Matrix'!$AJ$7+365,"DD/MM/YYYY"),"")</f>
        <v/>
      </c>
      <c r="K55" s="58" t="str">
        <f ca="1">IF(OR('📊 Training Matrix'!$AK$7="EXPIRED",'📊 Training Matrix'!$AK$7="EXPIRING"),'📊 Training Matrix'!$AK$7,"")</f>
        <v/>
      </c>
      <c r="L55" s="58" t="str">
        <f ca="1">IF(OR('📊 Training Matrix'!$AK$7="EXPIRED",'📊 Training Matrix'!$AK$7="EXPIRING"),IF('📊 Training Matrix'!$AK$7="EXPIRED","Overdue by "&amp;TEXT(TODAY()-('📊 Training Matrix'!$AJ$7+365),"0")&amp;" days","Expires in "&amp;TEXT(('📊 Training Matrix'!$AJ$7+365)-TODAY(),"0")&amp;" days"),"—")</f>
        <v>—</v>
      </c>
      <c r="M55" s="58" t="str">
        <f ca="1">IF(OR('📊 Training Matrix'!$AK$7="EXPIRED",'📊 Training Matrix'!$AK$7="EXPIRING"),'📊 Training Matrix'!$H$7,"")</f>
        <v/>
      </c>
    </row>
    <row r="56" spans="1:13" ht="15" customHeight="1" x14ac:dyDescent="0.2">
      <c r="A56" s="58" t="str">
        <f ca="1">IF(OR('📊 Training Matrix'!$AM$7="EXPIRED",'📊 Training Matrix'!$AM$7="EXPIRING"),'📊 Training Matrix'!$A$7,"")</f>
        <v/>
      </c>
      <c r="B56" s="58" t="str">
        <f ca="1">IF(OR('📊 Training Matrix'!$AM$7="EXPIRED",'📊 Training Matrix'!$AM$7="EXPIRING"),'📊 Training Matrix'!$B$7,"")</f>
        <v/>
      </c>
      <c r="C56" s="58" t="str">
        <f ca="1">IF(OR('📊 Training Matrix'!$AM$7="EXPIRED",'📊 Training Matrix'!$AM$7="EXPIRING"),'📊 Training Matrix'!$C$7,"")</f>
        <v/>
      </c>
      <c r="D56" s="58" t="str">
        <f ca="1">IF(OR('📊 Training Matrix'!$AM$7="EXPIRED",'📊 Training Matrix'!$AM$7="EXPIRING"),'📊 Training Matrix'!$D$7,"")</f>
        <v/>
      </c>
      <c r="E56" s="58" t="str">
        <f ca="1">IF(OR('📊 Training Matrix'!$AM$7="EXPIRED",'📊 Training Matrix'!$AM$7="EXPIRING"),'📊 Training Matrix'!$F$7,"")</f>
        <v/>
      </c>
      <c r="F56" s="58" t="str">
        <f ca="1">IF(OR('📊 Training Matrix'!$AM$7="EXPIRED",'📊 Training Matrix'!$AM$7="EXPIRING"),'📊 Training Matrix'!$E$7,"")</f>
        <v/>
      </c>
      <c r="G56" s="58" t="str">
        <f ca="1">IF(OR('📊 Training Matrix'!$AM$7="EXPIRED",'📊 Training Matrix'!$AM$7="EXPIRING"),"GS-002","")</f>
        <v/>
      </c>
      <c r="H56" s="58" t="str">
        <f ca="1">IF(OR('📊 Training Matrix'!$AM$7="EXPIRED",'📊 Training Matrix'!$AM$7="EXPIRING"),"ACS Gas (CCN1)","")</f>
        <v/>
      </c>
      <c r="I56" s="58" t="str">
        <f ca="1">IF(OR('📊 Training Matrix'!$AM$7="EXPIRED",'📊 Training Matrix'!$AM$7="EXPIRING"),IF(ISNUMBER('📊 Training Matrix'!$AL$7),TEXT('📊 Training Matrix'!$AL$7,"DD/MM/YYYY"),""),"")</f>
        <v/>
      </c>
      <c r="J56" s="58" t="str">
        <f ca="1">IF(OR('📊 Training Matrix'!$AM$7="EXPIRED",'📊 Training Matrix'!$AM$7="EXPIRING"),TEXT('📊 Training Matrix'!$AL$7+365,"DD/MM/YYYY"),"")</f>
        <v/>
      </c>
      <c r="K56" s="58" t="str">
        <f ca="1">IF(OR('📊 Training Matrix'!$AM$7="EXPIRED",'📊 Training Matrix'!$AM$7="EXPIRING"),'📊 Training Matrix'!$AM$7,"")</f>
        <v/>
      </c>
      <c r="L56" s="58" t="str">
        <f ca="1">IF(OR('📊 Training Matrix'!$AM$7="EXPIRED",'📊 Training Matrix'!$AM$7="EXPIRING"),IF('📊 Training Matrix'!$AM$7="EXPIRED","Overdue by "&amp;TEXT(TODAY()-('📊 Training Matrix'!$AL$7+365),"0")&amp;" days","Expires in "&amp;TEXT(('📊 Training Matrix'!$AL$7+365)-TODAY(),"0")&amp;" days"),"—")</f>
        <v>—</v>
      </c>
      <c r="M56" s="58" t="str">
        <f ca="1">IF(OR('📊 Training Matrix'!$AM$7="EXPIRED",'📊 Training Matrix'!$AM$7="EXPIRING"),'📊 Training Matrix'!$H$7,"")</f>
        <v/>
      </c>
    </row>
    <row r="57" spans="1:13" ht="15" customHeight="1" x14ac:dyDescent="0.2">
      <c r="A57" s="58" t="str">
        <f ca="1">IF(OR('📊 Training Matrix'!$AO$7="EXPIRED",'📊 Training Matrix'!$AO$7="EXPIRING"),'📊 Training Matrix'!$A$7,"")</f>
        <v/>
      </c>
      <c r="B57" s="58" t="str">
        <f ca="1">IF(OR('📊 Training Matrix'!$AO$7="EXPIRED",'📊 Training Matrix'!$AO$7="EXPIRING"),'📊 Training Matrix'!$B$7,"")</f>
        <v/>
      </c>
      <c r="C57" s="58" t="str">
        <f ca="1">IF(OR('📊 Training Matrix'!$AO$7="EXPIRED",'📊 Training Matrix'!$AO$7="EXPIRING"),'📊 Training Matrix'!$C$7,"")</f>
        <v/>
      </c>
      <c r="D57" s="58" t="str">
        <f ca="1">IF(OR('📊 Training Matrix'!$AO$7="EXPIRED",'📊 Training Matrix'!$AO$7="EXPIRING"),'📊 Training Matrix'!$D$7,"")</f>
        <v/>
      </c>
      <c r="E57" s="58" t="str">
        <f ca="1">IF(OR('📊 Training Matrix'!$AO$7="EXPIRED",'📊 Training Matrix'!$AO$7="EXPIRING"),'📊 Training Matrix'!$F$7,"")</f>
        <v/>
      </c>
      <c r="F57" s="58" t="str">
        <f ca="1">IF(OR('📊 Training Matrix'!$AO$7="EXPIRED",'📊 Training Matrix'!$AO$7="EXPIRING"),'📊 Training Matrix'!$E$7,"")</f>
        <v/>
      </c>
      <c r="G57" s="58" t="str">
        <f ca="1">IF(OR('📊 Training Matrix'!$AO$7="EXPIRED",'📊 Training Matrix'!$AO$7="EXPIRING"),"WA-001","")</f>
        <v/>
      </c>
      <c r="H57" s="58" t="str">
        <f ca="1">IF(OR('📊 Training Matrix'!$AO$7="EXPIRED",'📊 Training Matrix'!$AO$7="EXPIRING"),"WIAPS Cert.","")</f>
        <v/>
      </c>
      <c r="I57" s="58" t="str">
        <f ca="1">IF(OR('📊 Training Matrix'!$AO$7="EXPIRED",'📊 Training Matrix'!$AO$7="EXPIRING"),IF(ISNUMBER('📊 Training Matrix'!$AN$7),TEXT('📊 Training Matrix'!$AN$7,"DD/MM/YYYY"),""),"")</f>
        <v/>
      </c>
      <c r="J57" s="58" t="str">
        <f ca="1">IF(OR('📊 Training Matrix'!$AO$7="EXPIRED",'📊 Training Matrix'!$AO$7="EXPIRING"),TEXT('📊 Training Matrix'!$AN$7+365,"DD/MM/YYYY"),"")</f>
        <v/>
      </c>
      <c r="K57" s="58" t="str">
        <f ca="1">IF(OR('📊 Training Matrix'!$AO$7="EXPIRED",'📊 Training Matrix'!$AO$7="EXPIRING"),'📊 Training Matrix'!$AO$7,"")</f>
        <v/>
      </c>
      <c r="L57" s="58" t="str">
        <f ca="1">IF(OR('📊 Training Matrix'!$AO$7="EXPIRED",'📊 Training Matrix'!$AO$7="EXPIRING"),IF('📊 Training Matrix'!$AO$7="EXPIRED","Overdue by "&amp;TEXT(TODAY()-('📊 Training Matrix'!$AN$7+365),"0")&amp;" days","Expires in "&amp;TEXT(('📊 Training Matrix'!$AN$7+365)-TODAY(),"0")&amp;" days"),"—")</f>
        <v>—</v>
      </c>
      <c r="M57" s="58" t="str">
        <f ca="1">IF(OR('📊 Training Matrix'!$AO$7="EXPIRED",'📊 Training Matrix'!$AO$7="EXPIRING"),'📊 Training Matrix'!$H$7,"")</f>
        <v/>
      </c>
    </row>
    <row r="58" spans="1:13" ht="15" customHeight="1" x14ac:dyDescent="0.2">
      <c r="A58" s="58" t="str">
        <f ca="1">IF(OR('📊 Training Matrix'!$AQ$7="EXPIRED",'📊 Training Matrix'!$AQ$7="EXPIRING"),'📊 Training Matrix'!$A$7,"")</f>
        <v/>
      </c>
      <c r="B58" s="58" t="str">
        <f ca="1">IF(OR('📊 Training Matrix'!$AQ$7="EXPIRED",'📊 Training Matrix'!$AQ$7="EXPIRING"),'📊 Training Matrix'!$B$7,"")</f>
        <v/>
      </c>
      <c r="C58" s="58" t="str">
        <f ca="1">IF(OR('📊 Training Matrix'!$AQ$7="EXPIRED",'📊 Training Matrix'!$AQ$7="EXPIRING"),'📊 Training Matrix'!$C$7,"")</f>
        <v/>
      </c>
      <c r="D58" s="58" t="str">
        <f ca="1">IF(OR('📊 Training Matrix'!$AQ$7="EXPIRED",'📊 Training Matrix'!$AQ$7="EXPIRING"),'📊 Training Matrix'!$D$7,"")</f>
        <v/>
      </c>
      <c r="E58" s="58" t="str">
        <f ca="1">IF(OR('📊 Training Matrix'!$AQ$7="EXPIRED",'📊 Training Matrix'!$AQ$7="EXPIRING"),'📊 Training Matrix'!$F$7,"")</f>
        <v/>
      </c>
      <c r="F58" s="58" t="str">
        <f ca="1">IF(OR('📊 Training Matrix'!$AQ$7="EXPIRED",'📊 Training Matrix'!$AQ$7="EXPIRING"),'📊 Training Matrix'!$E$7,"")</f>
        <v/>
      </c>
      <c r="G58" s="58" t="str">
        <f ca="1">IF(OR('📊 Training Matrix'!$AQ$7="EXPIRED",'📊 Training Matrix'!$AQ$7="EXPIRING"),"DR-004","")</f>
        <v/>
      </c>
      <c r="H58" s="58" t="str">
        <f ca="1">IF(OR('📊 Training Matrix'!$AQ$7="EXPIRED",'📊 Training Matrix'!$AQ$7="EXPIRING"),"CPCS Excavator","")</f>
        <v/>
      </c>
      <c r="I58" s="58" t="str">
        <f ca="1">IF(OR('📊 Training Matrix'!$AQ$7="EXPIRED",'📊 Training Matrix'!$AQ$7="EXPIRING"),IF(ISNUMBER('📊 Training Matrix'!$AP$7),TEXT('📊 Training Matrix'!$AP$7,"DD/MM/YYYY"),""),"")</f>
        <v/>
      </c>
      <c r="J58" s="58" t="str">
        <f ca="1">IF(OR('📊 Training Matrix'!$AQ$7="EXPIRED",'📊 Training Matrix'!$AQ$7="EXPIRING"),TEXT('📊 Training Matrix'!$AP$7+365,"DD/MM/YYYY"),"")</f>
        <v/>
      </c>
      <c r="K58" s="58" t="str">
        <f ca="1">IF(OR('📊 Training Matrix'!$AQ$7="EXPIRED",'📊 Training Matrix'!$AQ$7="EXPIRING"),'📊 Training Matrix'!$AQ$7,"")</f>
        <v/>
      </c>
      <c r="L58" s="58" t="str">
        <f ca="1">IF(OR('📊 Training Matrix'!$AQ$7="EXPIRED",'📊 Training Matrix'!$AQ$7="EXPIRING"),IF('📊 Training Matrix'!$AQ$7="EXPIRED","Overdue by "&amp;TEXT(TODAY()-('📊 Training Matrix'!$AP$7+365),"0")&amp;" days","Expires in "&amp;TEXT(('📊 Training Matrix'!$AP$7+365)-TODAY(),"0")&amp;" days"),"—")</f>
        <v>—</v>
      </c>
      <c r="M58" s="58" t="str">
        <f ca="1">IF(OR('📊 Training Matrix'!$AQ$7="EXPIRED",'📊 Training Matrix'!$AQ$7="EXPIRING"),'📊 Training Matrix'!$H$7,"")</f>
        <v/>
      </c>
    </row>
    <row r="59" spans="1:13" ht="15" customHeight="1" x14ac:dyDescent="0.2">
      <c r="A59" s="58" t="str">
        <f ca="1">IF(OR('📊 Training Matrix'!$AS$7="EXPIRED",'📊 Training Matrix'!$AS$7="EXPIRING"),'📊 Training Matrix'!$A$7,"")</f>
        <v/>
      </c>
      <c r="B59" s="58" t="str">
        <f ca="1">IF(OR('📊 Training Matrix'!$AS$7="EXPIRED",'📊 Training Matrix'!$AS$7="EXPIRING"),'📊 Training Matrix'!$B$7,"")</f>
        <v/>
      </c>
      <c r="C59" s="58" t="str">
        <f ca="1">IF(OR('📊 Training Matrix'!$AS$7="EXPIRED",'📊 Training Matrix'!$AS$7="EXPIRING"),'📊 Training Matrix'!$C$7,"")</f>
        <v/>
      </c>
      <c r="D59" s="58" t="str">
        <f ca="1">IF(OR('📊 Training Matrix'!$AS$7="EXPIRED",'📊 Training Matrix'!$AS$7="EXPIRING"),'📊 Training Matrix'!$D$7,"")</f>
        <v/>
      </c>
      <c r="E59" s="58" t="str">
        <f ca="1">IF(OR('📊 Training Matrix'!$AS$7="EXPIRED",'📊 Training Matrix'!$AS$7="EXPIRING"),'📊 Training Matrix'!$F$7,"")</f>
        <v/>
      </c>
      <c r="F59" s="58" t="str">
        <f ca="1">IF(OR('📊 Training Matrix'!$AS$7="EXPIRED",'📊 Training Matrix'!$AS$7="EXPIRING"),'📊 Training Matrix'!$E$7,"")</f>
        <v/>
      </c>
      <c r="G59" s="58" t="str">
        <f ca="1">IF(OR('📊 Training Matrix'!$AS$7="EXPIRED",'📊 Training Matrix'!$AS$7="EXPIRING"),"MG-002","")</f>
        <v/>
      </c>
      <c r="H59" s="58" t="str">
        <f ca="1">IF(OR('📊 Training Matrix'!$AS$7="EXPIRED",'📊 Training Matrix'!$AS$7="EXPIRING"),"SMSTS","")</f>
        <v/>
      </c>
      <c r="I59" s="58" t="str">
        <f ca="1">IF(OR('📊 Training Matrix'!$AS$7="EXPIRED",'📊 Training Matrix'!$AS$7="EXPIRING"),IF(ISNUMBER('📊 Training Matrix'!$AR$7),TEXT('📊 Training Matrix'!$AR$7,"DD/MM/YYYY"),""),"")</f>
        <v/>
      </c>
      <c r="J59" s="58" t="str">
        <f ca="1">IF(OR('📊 Training Matrix'!$AS$7="EXPIRED",'📊 Training Matrix'!$AS$7="EXPIRING"),TEXT('📊 Training Matrix'!$AR$7+365,"DD/MM/YYYY"),"")</f>
        <v/>
      </c>
      <c r="K59" s="58" t="str">
        <f ca="1">IF(OR('📊 Training Matrix'!$AS$7="EXPIRED",'📊 Training Matrix'!$AS$7="EXPIRING"),'📊 Training Matrix'!$AS$7,"")</f>
        <v/>
      </c>
      <c r="L59" s="58" t="str">
        <f ca="1">IF(OR('📊 Training Matrix'!$AS$7="EXPIRED",'📊 Training Matrix'!$AS$7="EXPIRING"),IF('📊 Training Matrix'!$AS$7="EXPIRED","Overdue by "&amp;TEXT(TODAY()-('📊 Training Matrix'!$AR$7+365),"0")&amp;" days","Expires in "&amp;TEXT(('📊 Training Matrix'!$AR$7+365)-TODAY(),"0")&amp;" days"),"—")</f>
        <v>—</v>
      </c>
      <c r="M59" s="58" t="str">
        <f ca="1">IF(OR('📊 Training Matrix'!$AS$7="EXPIRED",'📊 Training Matrix'!$AS$7="EXPIRING"),'📊 Training Matrix'!$H$7,"")</f>
        <v/>
      </c>
    </row>
    <row r="60" spans="1:13" ht="15" customHeight="1" x14ac:dyDescent="0.2">
      <c r="A60" s="58" t="str">
        <f ca="1">IF(OR('📊 Training Matrix'!$AU$7="EXPIRED",'📊 Training Matrix'!$AU$7="EXPIRING"),'📊 Training Matrix'!$A$7,"")</f>
        <v>W1003</v>
      </c>
      <c r="B60" s="58" t="str">
        <f ca="1">IF(OR('📊 Training Matrix'!$AU$7="EXPIRED",'📊 Training Matrix'!$AU$7="EXPIRING"),'📊 Training Matrix'!$B$7,"")</f>
        <v>Miller</v>
      </c>
      <c r="C60" s="58" t="str">
        <f ca="1">IF(OR('📊 Training Matrix'!$AU$7="EXPIRED",'📊 Training Matrix'!$AU$7="EXPIRING"),'📊 Training Matrix'!$C$7,"")</f>
        <v>Sophie</v>
      </c>
      <c r="D60" s="58" t="str">
        <f ca="1">IF(OR('📊 Training Matrix'!$AU$7="EXPIRED",'📊 Training Matrix'!$AU$7="EXPIRING"),'📊 Training Matrix'!$D$7,"")</f>
        <v>Employee</v>
      </c>
      <c r="E60" s="58" t="str">
        <f ca="1">IF(OR('📊 Training Matrix'!$AU$7="EXPIRED",'📊 Training Matrix'!$AU$7="EXPIRING"),'📊 Training Matrix'!$F$7,"")</f>
        <v>Site Supervisor</v>
      </c>
      <c r="F60" s="58" t="str">
        <f ca="1">IF(OR('📊 Training Matrix'!$AU$7="EXPIRED",'📊 Training Matrix'!$AU$7="EXPIRING"),'📊 Training Matrix'!$E$7,"")</f>
        <v>Civil Works</v>
      </c>
      <c r="G60" s="58" t="str">
        <f ca="1">IF(OR('📊 Training Matrix'!$AU$7="EXPIRED",'📊 Training Matrix'!$AU$7="EXPIRING"),"MG-003","")</f>
        <v>MG-003</v>
      </c>
      <c r="H60" s="58" t="str">
        <f ca="1">IF(OR('📊 Training Matrix'!$AU$7="EXPIRED",'📊 Training Matrix'!$AU$7="EXPIRING"),"SSSTS","")</f>
        <v>SSSTS</v>
      </c>
      <c r="I60" s="58" t="str">
        <f ca="1">IF(OR('📊 Training Matrix'!$AU$7="EXPIRED",'📊 Training Matrix'!$AU$7="EXPIRING"),IF(ISNUMBER('📊 Training Matrix'!$AT$7),TEXT('📊 Training Matrix'!$AT$7,"DD/MM/YYYY"),""),"")</f>
        <v>07/01/2025</v>
      </c>
      <c r="J60" s="58" t="str">
        <f ca="1">IF(OR('📊 Training Matrix'!$AU$7="EXPIRED",'📊 Training Matrix'!$AU$7="EXPIRING"),TEXT('📊 Training Matrix'!$AT$7+365,"DD/MM/YYYY"),"")</f>
        <v>07/01/2026</v>
      </c>
      <c r="K60" s="58" t="str">
        <f ca="1">IF(OR('📊 Training Matrix'!$AU$7="EXPIRED",'📊 Training Matrix'!$AU$7="EXPIRING"),'📊 Training Matrix'!$AU$7,"")</f>
        <v>EXPIRED</v>
      </c>
      <c r="L60" s="58" t="str">
        <f ca="1">IF(OR('📊 Training Matrix'!$AU$7="EXPIRED",'📊 Training Matrix'!$AU$7="EXPIRING"),IF('📊 Training Matrix'!$AU$7="EXPIRED","Overdue by "&amp;TEXT(TODAY()-('📊 Training Matrix'!$AT$7+365),"0")&amp;" days","Expires in "&amp;TEXT(('📊 Training Matrix'!$AT$7+365)-TODAY(),"0")&amp;" days"),"—")</f>
        <v>Overdue by 223 days</v>
      </c>
      <c r="M60" s="58" t="str">
        <f ca="1">IF(OR('📊 Training Matrix'!$AU$7="EXPIRED",'📊 Training Matrix'!$AU$7="EXPIRING"),'📊 Training Matrix'!$H$7,"")</f>
        <v>S. Patel</v>
      </c>
    </row>
    <row r="61" spans="1:13" ht="15" customHeight="1" x14ac:dyDescent="0.2">
      <c r="A61" s="58" t="str">
        <f ca="1">IF(OR('📊 Training Matrix'!$AW$7="EXPIRED",'📊 Training Matrix'!$AW$7="EXPIRING"),'📊 Training Matrix'!$A$7,"")</f>
        <v/>
      </c>
      <c r="B61" s="58" t="str">
        <f ca="1">IF(OR('📊 Training Matrix'!$AW$7="EXPIRED",'📊 Training Matrix'!$AW$7="EXPIRING"),'📊 Training Matrix'!$B$7,"")</f>
        <v/>
      </c>
      <c r="C61" s="58" t="str">
        <f ca="1">IF(OR('📊 Training Matrix'!$AW$7="EXPIRED",'📊 Training Matrix'!$AW$7="EXPIRING"),'📊 Training Matrix'!$C$7,"")</f>
        <v/>
      </c>
      <c r="D61" s="58" t="str">
        <f ca="1">IF(OR('📊 Training Matrix'!$AW$7="EXPIRED",'📊 Training Matrix'!$AW$7="EXPIRING"),'📊 Training Matrix'!$D$7,"")</f>
        <v/>
      </c>
      <c r="E61" s="58" t="str">
        <f ca="1">IF(OR('📊 Training Matrix'!$AW$7="EXPIRED",'📊 Training Matrix'!$AW$7="EXPIRING"),'📊 Training Matrix'!$F$7,"")</f>
        <v/>
      </c>
      <c r="F61" s="58" t="str">
        <f ca="1">IF(OR('📊 Training Matrix'!$AW$7="EXPIRED",'📊 Training Matrix'!$AW$7="EXPIRING"),'📊 Training Matrix'!$E$7,"")</f>
        <v/>
      </c>
      <c r="G61" s="58" t="str">
        <f ca="1">IF(OR('📊 Training Matrix'!$AW$7="EXPIRED",'📊 Training Matrix'!$AW$7="EXPIRING"),"IT-002","")</f>
        <v/>
      </c>
      <c r="H61" s="58" t="str">
        <f ca="1">IF(OR('📊 Training Matrix'!$AW$7="EXPIRED",'📊 Training Matrix'!$AW$7="EXPIRING"),"GDPR Awareness","")</f>
        <v/>
      </c>
      <c r="I61" s="58" t="str">
        <f ca="1">IF(OR('📊 Training Matrix'!$AW$7="EXPIRED",'📊 Training Matrix'!$AW$7="EXPIRING"),IF(ISNUMBER('📊 Training Matrix'!$AV$7),TEXT('📊 Training Matrix'!$AV$7,"DD/MM/YYYY"),""),"")</f>
        <v/>
      </c>
      <c r="J61" s="58" t="str">
        <f ca="1">IF(OR('📊 Training Matrix'!$AW$7="EXPIRED",'📊 Training Matrix'!$AW$7="EXPIRING"),TEXT('📊 Training Matrix'!$AV$7+365,"DD/MM/YYYY"),"")</f>
        <v/>
      </c>
      <c r="K61" s="58" t="str">
        <f ca="1">IF(OR('📊 Training Matrix'!$AW$7="EXPIRED",'📊 Training Matrix'!$AW$7="EXPIRING"),'📊 Training Matrix'!$AW$7,"")</f>
        <v/>
      </c>
      <c r="L61" s="58" t="str">
        <f ca="1">IF(OR('📊 Training Matrix'!$AW$7="EXPIRED",'📊 Training Matrix'!$AW$7="EXPIRING"),IF('📊 Training Matrix'!$AW$7="EXPIRED","Overdue by "&amp;TEXT(TODAY()-('📊 Training Matrix'!$AV$7+365),"0")&amp;" days","Expires in "&amp;TEXT(('📊 Training Matrix'!$AV$7+365)-TODAY(),"0")&amp;" days"),"—")</f>
        <v>—</v>
      </c>
      <c r="M61" s="58" t="str">
        <f ca="1">IF(OR('📊 Training Matrix'!$AW$7="EXPIRED",'📊 Training Matrix'!$AW$7="EXPIRING"),'📊 Training Matrix'!$H$7,"")</f>
        <v/>
      </c>
    </row>
    <row r="62" spans="1:13" ht="15" customHeight="1" x14ac:dyDescent="0.2">
      <c r="A62" s="58" t="str">
        <f ca="1">IF(OR('📊 Training Matrix'!$K$8="EXPIRED",'📊 Training Matrix'!$K$8="EXPIRING"),'📊 Training Matrix'!$A$8,"")</f>
        <v/>
      </c>
      <c r="B62" s="58" t="str">
        <f ca="1">IF(OR('📊 Training Matrix'!$K$8="EXPIRED",'📊 Training Matrix'!$K$8="EXPIRING"),'📊 Training Matrix'!$B$8,"")</f>
        <v/>
      </c>
      <c r="C62" s="58" t="str">
        <f ca="1">IF(OR('📊 Training Matrix'!$K$8="EXPIRED",'📊 Training Matrix'!$K$8="EXPIRING"),'📊 Training Matrix'!$C$8,"")</f>
        <v/>
      </c>
      <c r="D62" s="58" t="str">
        <f ca="1">IF(OR('📊 Training Matrix'!$K$8="EXPIRED",'📊 Training Matrix'!$K$8="EXPIRING"),'📊 Training Matrix'!$D$8,"")</f>
        <v/>
      </c>
      <c r="E62" s="58" t="str">
        <f ca="1">IF(OR('📊 Training Matrix'!$K$8="EXPIRED",'📊 Training Matrix'!$K$8="EXPIRING"),'📊 Training Matrix'!$F$8,"")</f>
        <v/>
      </c>
      <c r="F62" s="58" t="str">
        <f ca="1">IF(OR('📊 Training Matrix'!$K$8="EXPIRED",'📊 Training Matrix'!$K$8="EXPIRING"),'📊 Training Matrix'!$E$8,"")</f>
        <v/>
      </c>
      <c r="G62" s="58" t="str">
        <f ca="1">IF(OR('📊 Training Matrix'!$K$8="EXPIRED",'📊 Training Matrix'!$K$8="EXPIRING"),"HS-001","")</f>
        <v/>
      </c>
      <c r="H62" s="58" t="str">
        <f ca="1">IF(OR('📊 Training Matrix'!$K$8="EXPIRED",'📊 Training Matrix'!$K$8="EXPIRING"),"H&amp;S Induction","")</f>
        <v/>
      </c>
      <c r="I62" s="58" t="str">
        <f ca="1">IF(OR('📊 Training Matrix'!$K$8="EXPIRED",'📊 Training Matrix'!$K$8="EXPIRING"),IF(ISNUMBER('📊 Training Matrix'!$J$8),TEXT('📊 Training Matrix'!$J$8,"DD/MM/YYYY"),""),"")</f>
        <v/>
      </c>
      <c r="J62" s="58" t="str">
        <f ca="1">IF(OR('📊 Training Matrix'!$K$8="EXPIRED",'📊 Training Matrix'!$K$8="EXPIRING"),TEXT('📊 Training Matrix'!$J$8+365,"DD/MM/YYYY"),"")</f>
        <v/>
      </c>
      <c r="K62" s="58" t="str">
        <f ca="1">IF(OR('📊 Training Matrix'!$K$8="EXPIRED",'📊 Training Matrix'!$K$8="EXPIRING"),'📊 Training Matrix'!$K$8,"")</f>
        <v/>
      </c>
      <c r="L62" s="58" t="str">
        <f ca="1">IF(OR('📊 Training Matrix'!$K$8="EXPIRED",'📊 Training Matrix'!$K$8="EXPIRING"),IF('📊 Training Matrix'!$K$8="EXPIRED","Overdue by "&amp;TEXT(TODAY()-('📊 Training Matrix'!$J$8+365),"0")&amp;" days","Expires in "&amp;TEXT(('📊 Training Matrix'!$J$8+365)-TODAY(),"0")&amp;" days"),"—")</f>
        <v>—</v>
      </c>
      <c r="M62" s="58" t="str">
        <f ca="1">IF(OR('📊 Training Matrix'!$K$8="EXPIRED",'📊 Training Matrix'!$K$8="EXPIRING"),'📊 Training Matrix'!$H$8,"")</f>
        <v/>
      </c>
    </row>
    <row r="63" spans="1:13" ht="15" customHeight="1" x14ac:dyDescent="0.2">
      <c r="A63" s="58" t="str">
        <f ca="1">IF(OR('📊 Training Matrix'!$M$8="EXPIRED",'📊 Training Matrix'!$M$8="EXPIRING"),'📊 Training Matrix'!$A$8,"")</f>
        <v/>
      </c>
      <c r="B63" s="58" t="str">
        <f ca="1">IF(OR('📊 Training Matrix'!$M$8="EXPIRED",'📊 Training Matrix'!$M$8="EXPIRING"),'📊 Training Matrix'!$B$8,"")</f>
        <v/>
      </c>
      <c r="C63" s="58" t="str">
        <f ca="1">IF(OR('📊 Training Matrix'!$M$8="EXPIRED",'📊 Training Matrix'!$M$8="EXPIRING"),'📊 Training Matrix'!$C$8,"")</f>
        <v/>
      </c>
      <c r="D63" s="58" t="str">
        <f ca="1">IF(OR('📊 Training Matrix'!$M$8="EXPIRED",'📊 Training Matrix'!$M$8="EXPIRING"),'📊 Training Matrix'!$D$8,"")</f>
        <v/>
      </c>
      <c r="E63" s="58" t="str">
        <f ca="1">IF(OR('📊 Training Matrix'!$M$8="EXPIRED",'📊 Training Matrix'!$M$8="EXPIRING"),'📊 Training Matrix'!$F$8,"")</f>
        <v/>
      </c>
      <c r="F63" s="58" t="str">
        <f ca="1">IF(OR('📊 Training Matrix'!$M$8="EXPIRED",'📊 Training Matrix'!$M$8="EXPIRING"),'📊 Training Matrix'!$E$8,"")</f>
        <v/>
      </c>
      <c r="G63" s="58" t="str">
        <f ca="1">IF(OR('📊 Training Matrix'!$M$8="EXPIRED",'📊 Training Matrix'!$M$8="EXPIRING"),"HS-002","")</f>
        <v/>
      </c>
      <c r="H63" s="58" t="str">
        <f ca="1">IF(OR('📊 Training Matrix'!$M$8="EXPIRED",'📊 Training Matrix'!$M$8="EXPIRING"),"Working at Height","")</f>
        <v/>
      </c>
      <c r="I63" s="58" t="str">
        <f ca="1">IF(OR('📊 Training Matrix'!$M$8="EXPIRED",'📊 Training Matrix'!$M$8="EXPIRING"),IF(ISNUMBER('📊 Training Matrix'!$L$8),TEXT('📊 Training Matrix'!$L$8,"DD/MM/YYYY"),""),"")</f>
        <v/>
      </c>
      <c r="J63" s="58" t="str">
        <f ca="1">IF(OR('📊 Training Matrix'!$M$8="EXPIRED",'📊 Training Matrix'!$M$8="EXPIRING"),TEXT('📊 Training Matrix'!$L$8+365,"DD/MM/YYYY"),"")</f>
        <v/>
      </c>
      <c r="K63" s="58" t="str">
        <f ca="1">IF(OR('📊 Training Matrix'!$M$8="EXPIRED",'📊 Training Matrix'!$M$8="EXPIRING"),'📊 Training Matrix'!$M$8,"")</f>
        <v/>
      </c>
      <c r="L63" s="58" t="str">
        <f ca="1">IF(OR('📊 Training Matrix'!$M$8="EXPIRED",'📊 Training Matrix'!$M$8="EXPIRING"),IF('📊 Training Matrix'!$M$8="EXPIRED","Overdue by "&amp;TEXT(TODAY()-('📊 Training Matrix'!$L$8+365),"0")&amp;" days","Expires in "&amp;TEXT(('📊 Training Matrix'!$L$8+365)-TODAY(),"0")&amp;" days"),"—")</f>
        <v>—</v>
      </c>
      <c r="M63" s="58" t="str">
        <f ca="1">IF(OR('📊 Training Matrix'!$M$8="EXPIRED",'📊 Training Matrix'!$M$8="EXPIRING"),'📊 Training Matrix'!$H$8,"")</f>
        <v/>
      </c>
    </row>
    <row r="64" spans="1:13" ht="15" customHeight="1" x14ac:dyDescent="0.2">
      <c r="A64" s="58" t="str">
        <f ca="1">IF(OR('📊 Training Matrix'!$O$8="EXPIRED",'📊 Training Matrix'!$O$8="EXPIRING"),'📊 Training Matrix'!$A$8,"")</f>
        <v/>
      </c>
      <c r="B64" s="58" t="str">
        <f ca="1">IF(OR('📊 Training Matrix'!$O$8="EXPIRED",'📊 Training Matrix'!$O$8="EXPIRING"),'📊 Training Matrix'!$B$8,"")</f>
        <v/>
      </c>
      <c r="C64" s="58" t="str">
        <f ca="1">IF(OR('📊 Training Matrix'!$O$8="EXPIRED",'📊 Training Matrix'!$O$8="EXPIRING"),'📊 Training Matrix'!$C$8,"")</f>
        <v/>
      </c>
      <c r="D64" s="58" t="str">
        <f ca="1">IF(OR('📊 Training Matrix'!$O$8="EXPIRED",'📊 Training Matrix'!$O$8="EXPIRING"),'📊 Training Matrix'!$D$8,"")</f>
        <v/>
      </c>
      <c r="E64" s="58" t="str">
        <f ca="1">IF(OR('📊 Training Matrix'!$O$8="EXPIRED",'📊 Training Matrix'!$O$8="EXPIRING"),'📊 Training Matrix'!$F$8,"")</f>
        <v/>
      </c>
      <c r="F64" s="58" t="str">
        <f ca="1">IF(OR('📊 Training Matrix'!$O$8="EXPIRED",'📊 Training Matrix'!$O$8="EXPIRING"),'📊 Training Matrix'!$E$8,"")</f>
        <v/>
      </c>
      <c r="G64" s="58" t="str">
        <f ca="1">IF(OR('📊 Training Matrix'!$O$8="EXPIRED",'📊 Training Matrix'!$O$8="EXPIRING"),"HS-003","")</f>
        <v/>
      </c>
      <c r="H64" s="58" t="str">
        <f ca="1">IF(OR('📊 Training Matrix'!$O$8="EXPIRED",'📊 Training Matrix'!$O$8="EXPIRING"),"Confined Space","")</f>
        <v/>
      </c>
      <c r="I64" s="58" t="str">
        <f ca="1">IF(OR('📊 Training Matrix'!$O$8="EXPIRED",'📊 Training Matrix'!$O$8="EXPIRING"),IF(ISNUMBER('📊 Training Matrix'!$N$8),TEXT('📊 Training Matrix'!$N$8,"DD/MM/YYYY"),""),"")</f>
        <v/>
      </c>
      <c r="J64" s="58" t="str">
        <f ca="1">IF(OR('📊 Training Matrix'!$O$8="EXPIRED",'📊 Training Matrix'!$O$8="EXPIRING"),TEXT('📊 Training Matrix'!$N$8+365,"DD/MM/YYYY"),"")</f>
        <v/>
      </c>
      <c r="K64" s="58" t="str">
        <f ca="1">IF(OR('📊 Training Matrix'!$O$8="EXPIRED",'📊 Training Matrix'!$O$8="EXPIRING"),'📊 Training Matrix'!$O$8,"")</f>
        <v/>
      </c>
      <c r="L64" s="58" t="str">
        <f ca="1">IF(OR('📊 Training Matrix'!$O$8="EXPIRED",'📊 Training Matrix'!$O$8="EXPIRING"),IF('📊 Training Matrix'!$O$8="EXPIRED","Overdue by "&amp;TEXT(TODAY()-('📊 Training Matrix'!$N$8+365),"0")&amp;" days","Expires in "&amp;TEXT(('📊 Training Matrix'!$N$8+365)-TODAY(),"0")&amp;" days"),"—")</f>
        <v>—</v>
      </c>
      <c r="M64" s="58" t="str">
        <f ca="1">IF(OR('📊 Training Matrix'!$O$8="EXPIRED",'📊 Training Matrix'!$O$8="EXPIRING"),'📊 Training Matrix'!$H$8,"")</f>
        <v/>
      </c>
    </row>
    <row r="65" spans="1:13" ht="15" customHeight="1" x14ac:dyDescent="0.2">
      <c r="A65" s="58" t="str">
        <f ca="1">IF(OR('📊 Training Matrix'!$Q$8="EXPIRED",'📊 Training Matrix'!$Q$8="EXPIRING"),'📊 Training Matrix'!$A$8,"")</f>
        <v>W1004</v>
      </c>
      <c r="B65" s="58" t="str">
        <f ca="1">IF(OR('📊 Training Matrix'!$Q$8="EXPIRED",'📊 Training Matrix'!$Q$8="EXPIRING"),'📊 Training Matrix'!$B$8,"")</f>
        <v>Garcia</v>
      </c>
      <c r="C65" s="58" t="str">
        <f ca="1">IF(OR('📊 Training Matrix'!$Q$8="EXPIRED",'📊 Training Matrix'!$Q$8="EXPIRING"),'📊 Training Matrix'!$C$8,"")</f>
        <v>Steve</v>
      </c>
      <c r="D65" s="58" t="str">
        <f ca="1">IF(OR('📊 Training Matrix'!$Q$8="EXPIRED",'📊 Training Matrix'!$Q$8="EXPIRING"),'📊 Training Matrix'!$D$8,"")</f>
        <v>Employee</v>
      </c>
      <c r="E65" s="58" t="str">
        <f ca="1">IF(OR('📊 Training Matrix'!$Q$8="EXPIRED",'📊 Training Matrix'!$Q$8="EXPIRING"),'📊 Training Matrix'!$F$8,"")</f>
        <v>HSEQ Manager</v>
      </c>
      <c r="F65" s="58" t="str">
        <f ca="1">IF(OR('📊 Training Matrix'!$Q$8="EXPIRED",'📊 Training Matrix'!$Q$8="EXPIRING"),'📊 Training Matrix'!$E$8,"")</f>
        <v>HSEQ</v>
      </c>
      <c r="G65" s="58" t="str">
        <f ca="1">IF(OR('📊 Training Matrix'!$Q$8="EXPIRED",'📊 Training Matrix'!$Q$8="EXPIRING"),"HS-004","")</f>
        <v>HS-004</v>
      </c>
      <c r="H65" s="58" t="str">
        <f ca="1">IF(OR('📊 Training Matrix'!$Q$8="EXPIRED",'📊 Training Matrix'!$Q$8="EXPIRING"),"Manual Handling","")</f>
        <v>Manual Handling</v>
      </c>
      <c r="I65" s="58" t="str">
        <f ca="1">IF(OR('📊 Training Matrix'!$Q$8="EXPIRED",'📊 Training Matrix'!$Q$8="EXPIRING"),IF(ISNUMBER('📊 Training Matrix'!$P$8),TEXT('📊 Training Matrix'!$P$8,"DD/MM/YYYY"),""),"")</f>
        <v>15/06/2023</v>
      </c>
      <c r="J65" s="58" t="str">
        <f ca="1">IF(OR('📊 Training Matrix'!$Q$8="EXPIRED",'📊 Training Matrix'!$Q$8="EXPIRING"),TEXT('📊 Training Matrix'!$P$8+365,"DD/MM/YYYY"),"")</f>
        <v>14/06/2024</v>
      </c>
      <c r="K65" s="58" t="str">
        <f ca="1">IF(OR('📊 Training Matrix'!$Q$8="EXPIRED",'📊 Training Matrix'!$Q$8="EXPIRING"),'📊 Training Matrix'!$Q$8,"")</f>
        <v>EXPIRED</v>
      </c>
      <c r="L65" s="58" t="str">
        <f ca="1">IF(OR('📊 Training Matrix'!$Q$8="EXPIRED",'📊 Training Matrix'!$Q$8="EXPIRING"),IF('📊 Training Matrix'!$Q$8="EXPIRED","Overdue by "&amp;TEXT(TODAY()-('📊 Training Matrix'!$P$8+365),"0")&amp;" days","Expires in "&amp;TEXT(('📊 Training Matrix'!$P$8+365)-TODAY(),"0")&amp;" days"),"—")</f>
        <v>Overdue by 795 days</v>
      </c>
      <c r="M65" s="58" t="str">
        <f ca="1">IF(OR('📊 Training Matrix'!$Q$8="EXPIRED",'📊 Training Matrix'!$Q$8="EXPIRING"),'📊 Training Matrix'!$H$8,"")</f>
        <v>C. Zhang</v>
      </c>
    </row>
    <row r="66" spans="1:13" ht="15" customHeight="1" x14ac:dyDescent="0.2">
      <c r="A66" s="58" t="str">
        <f ca="1">IF(OR('📊 Training Matrix'!$S$8="EXPIRED",'📊 Training Matrix'!$S$8="EXPIRING"),'📊 Training Matrix'!$A$8,"")</f>
        <v>W1004</v>
      </c>
      <c r="B66" s="58" t="str">
        <f ca="1">IF(OR('📊 Training Matrix'!$S$8="EXPIRED",'📊 Training Matrix'!$S$8="EXPIRING"),'📊 Training Matrix'!$B$8,"")</f>
        <v>Garcia</v>
      </c>
      <c r="C66" s="58" t="str">
        <f ca="1">IF(OR('📊 Training Matrix'!$S$8="EXPIRED",'📊 Training Matrix'!$S$8="EXPIRING"),'📊 Training Matrix'!$C$8,"")</f>
        <v>Steve</v>
      </c>
      <c r="D66" s="58" t="str">
        <f ca="1">IF(OR('📊 Training Matrix'!$S$8="EXPIRED",'📊 Training Matrix'!$S$8="EXPIRING"),'📊 Training Matrix'!$D$8,"")</f>
        <v>Employee</v>
      </c>
      <c r="E66" s="58" t="str">
        <f ca="1">IF(OR('📊 Training Matrix'!$S$8="EXPIRED",'📊 Training Matrix'!$S$8="EXPIRING"),'📊 Training Matrix'!$F$8,"")</f>
        <v>HSEQ Manager</v>
      </c>
      <c r="F66" s="58" t="str">
        <f ca="1">IF(OR('📊 Training Matrix'!$S$8="EXPIRED",'📊 Training Matrix'!$S$8="EXPIRING"),'📊 Training Matrix'!$E$8,"")</f>
        <v>HSEQ</v>
      </c>
      <c r="G66" s="58" t="str">
        <f ca="1">IF(OR('📊 Training Matrix'!$S$8="EXPIRED",'📊 Training Matrix'!$S$8="EXPIRING"),"HS-005","")</f>
        <v>HS-005</v>
      </c>
      <c r="H66" s="58" t="str">
        <f ca="1">IF(OR('📊 Training Matrix'!$S$8="EXPIRED",'📊 Training Matrix'!$S$8="EXPIRING"),"First Aid (FAW)","")</f>
        <v>First Aid (FAW)</v>
      </c>
      <c r="I66" s="58" t="str">
        <f ca="1">IF(OR('📊 Training Matrix'!$S$8="EXPIRED",'📊 Training Matrix'!$S$8="EXPIRING"),IF(ISNUMBER('📊 Training Matrix'!$R$8),TEXT('📊 Training Matrix'!$R$8,"DD/MM/YYYY"),""),"")</f>
        <v>25/07/2024</v>
      </c>
      <c r="J66" s="58" t="str">
        <f ca="1">IF(OR('📊 Training Matrix'!$S$8="EXPIRED",'📊 Training Matrix'!$S$8="EXPIRING"),TEXT('📊 Training Matrix'!$R$8+365,"DD/MM/YYYY"),"")</f>
        <v>25/07/2025</v>
      </c>
      <c r="K66" s="58" t="str">
        <f ca="1">IF(OR('📊 Training Matrix'!$S$8="EXPIRED",'📊 Training Matrix'!$S$8="EXPIRING"),'📊 Training Matrix'!$S$8,"")</f>
        <v>EXPIRED</v>
      </c>
      <c r="L66" s="58" t="str">
        <f ca="1">IF(OR('📊 Training Matrix'!$S$8="EXPIRED",'📊 Training Matrix'!$S$8="EXPIRING"),IF('📊 Training Matrix'!$S$8="EXPIRED","Overdue by "&amp;TEXT(TODAY()-('📊 Training Matrix'!$R$8+365),"0")&amp;" days","Expires in "&amp;TEXT(('📊 Training Matrix'!$R$8+365)-TODAY(),"0")&amp;" days"),"—")</f>
        <v>Overdue by 389 days</v>
      </c>
      <c r="M66" s="58" t="str">
        <f ca="1">IF(OR('📊 Training Matrix'!$S$8="EXPIRED",'📊 Training Matrix'!$S$8="EXPIRING"),'📊 Training Matrix'!$H$8,"")</f>
        <v>C. Zhang</v>
      </c>
    </row>
    <row r="67" spans="1:13" ht="15" customHeight="1" x14ac:dyDescent="0.2">
      <c r="A67" s="58" t="str">
        <f ca="1">IF(OR('📊 Training Matrix'!$U$8="EXPIRED",'📊 Training Matrix'!$U$8="EXPIRING"),'📊 Training Matrix'!$A$8,"")</f>
        <v/>
      </c>
      <c r="B67" s="58" t="str">
        <f ca="1">IF(OR('📊 Training Matrix'!$U$8="EXPIRED",'📊 Training Matrix'!$U$8="EXPIRING"),'📊 Training Matrix'!$B$8,"")</f>
        <v/>
      </c>
      <c r="C67" s="58" t="str">
        <f ca="1">IF(OR('📊 Training Matrix'!$U$8="EXPIRED",'📊 Training Matrix'!$U$8="EXPIRING"),'📊 Training Matrix'!$C$8,"")</f>
        <v/>
      </c>
      <c r="D67" s="58" t="str">
        <f ca="1">IF(OR('📊 Training Matrix'!$U$8="EXPIRED",'📊 Training Matrix'!$U$8="EXPIRING"),'📊 Training Matrix'!$D$8,"")</f>
        <v/>
      </c>
      <c r="E67" s="58" t="str">
        <f ca="1">IF(OR('📊 Training Matrix'!$U$8="EXPIRED",'📊 Training Matrix'!$U$8="EXPIRING"),'📊 Training Matrix'!$F$8,"")</f>
        <v/>
      </c>
      <c r="F67" s="58" t="str">
        <f ca="1">IF(OR('📊 Training Matrix'!$U$8="EXPIRED",'📊 Training Matrix'!$U$8="EXPIRING"),'📊 Training Matrix'!$E$8,"")</f>
        <v/>
      </c>
      <c r="G67" s="58" t="str">
        <f ca="1">IF(OR('📊 Training Matrix'!$U$8="EXPIRED",'📊 Training Matrix'!$U$8="EXPIRING"),"HS-006","")</f>
        <v/>
      </c>
      <c r="H67" s="58" t="str">
        <f ca="1">IF(OR('📊 Training Matrix'!$U$8="EXPIRED",'📊 Training Matrix'!$U$8="EXPIRING"),"Asbestos Awareness","")</f>
        <v/>
      </c>
      <c r="I67" s="58" t="str">
        <f ca="1">IF(OR('📊 Training Matrix'!$U$8="EXPIRED",'📊 Training Matrix'!$U$8="EXPIRING"),IF(ISNUMBER('📊 Training Matrix'!$T$8),TEXT('📊 Training Matrix'!$T$8,"DD/MM/YYYY"),""),"")</f>
        <v/>
      </c>
      <c r="J67" s="58" t="str">
        <f ca="1">IF(OR('📊 Training Matrix'!$U$8="EXPIRED",'📊 Training Matrix'!$U$8="EXPIRING"),TEXT('📊 Training Matrix'!$T$8+365,"DD/MM/YYYY"),"")</f>
        <v/>
      </c>
      <c r="K67" s="58" t="str">
        <f ca="1">IF(OR('📊 Training Matrix'!$U$8="EXPIRED",'📊 Training Matrix'!$U$8="EXPIRING"),'📊 Training Matrix'!$U$8,"")</f>
        <v/>
      </c>
      <c r="L67" s="58" t="str">
        <f ca="1">IF(OR('📊 Training Matrix'!$U$8="EXPIRED",'📊 Training Matrix'!$U$8="EXPIRING"),IF('📊 Training Matrix'!$U$8="EXPIRED","Overdue by "&amp;TEXT(TODAY()-('📊 Training Matrix'!$T$8+365),"0")&amp;" days","Expires in "&amp;TEXT(('📊 Training Matrix'!$T$8+365)-TODAY(),"0")&amp;" days"),"—")</f>
        <v>—</v>
      </c>
      <c r="M67" s="58" t="str">
        <f ca="1">IF(OR('📊 Training Matrix'!$U$8="EXPIRED",'📊 Training Matrix'!$U$8="EXPIRING"),'📊 Training Matrix'!$H$8,"")</f>
        <v/>
      </c>
    </row>
    <row r="68" spans="1:13" ht="15" customHeight="1" x14ac:dyDescent="0.2">
      <c r="A68" s="58" t="str">
        <f ca="1">IF(OR('📊 Training Matrix'!$W$8="EXPIRED",'📊 Training Matrix'!$W$8="EXPIRING"),'📊 Training Matrix'!$A$8,"")</f>
        <v/>
      </c>
      <c r="B68" s="58" t="str">
        <f ca="1">IF(OR('📊 Training Matrix'!$W$8="EXPIRED",'📊 Training Matrix'!$W$8="EXPIRING"),'📊 Training Matrix'!$B$8,"")</f>
        <v/>
      </c>
      <c r="C68" s="58" t="str">
        <f ca="1">IF(OR('📊 Training Matrix'!$W$8="EXPIRED",'📊 Training Matrix'!$W$8="EXPIRING"),'📊 Training Matrix'!$C$8,"")</f>
        <v/>
      </c>
      <c r="D68" s="58" t="str">
        <f ca="1">IF(OR('📊 Training Matrix'!$W$8="EXPIRED",'📊 Training Matrix'!$W$8="EXPIRING"),'📊 Training Matrix'!$D$8,"")</f>
        <v/>
      </c>
      <c r="E68" s="58" t="str">
        <f ca="1">IF(OR('📊 Training Matrix'!$W$8="EXPIRED",'📊 Training Matrix'!$W$8="EXPIRING"),'📊 Training Matrix'!$F$8,"")</f>
        <v/>
      </c>
      <c r="F68" s="58" t="str">
        <f ca="1">IF(OR('📊 Training Matrix'!$W$8="EXPIRED",'📊 Training Matrix'!$W$8="EXPIRING"),'📊 Training Matrix'!$E$8,"")</f>
        <v/>
      </c>
      <c r="G68" s="58" t="str">
        <f ca="1">IF(OR('📊 Training Matrix'!$W$8="EXPIRED",'📊 Training Matrix'!$W$8="EXPIRING"),"EL-001","")</f>
        <v/>
      </c>
      <c r="H68" s="58" t="str">
        <f ca="1">IF(OR('📊 Training Matrix'!$W$8="EXPIRED",'📊 Training Matrix'!$W$8="EXPIRING"),"C&amp;G 2391 Inspection","")</f>
        <v/>
      </c>
      <c r="I68" s="58" t="str">
        <f ca="1">IF(OR('📊 Training Matrix'!$W$8="EXPIRED",'📊 Training Matrix'!$W$8="EXPIRING"),IF(ISNUMBER('📊 Training Matrix'!$V$8),TEXT('📊 Training Matrix'!$V$8,"DD/MM/YYYY"),""),"")</f>
        <v/>
      </c>
      <c r="J68" s="58" t="str">
        <f ca="1">IF(OR('📊 Training Matrix'!$W$8="EXPIRED",'📊 Training Matrix'!$W$8="EXPIRING"),TEXT('📊 Training Matrix'!$V$8+365,"DD/MM/YYYY"),"")</f>
        <v/>
      </c>
      <c r="K68" s="58" t="str">
        <f ca="1">IF(OR('📊 Training Matrix'!$W$8="EXPIRED",'📊 Training Matrix'!$W$8="EXPIRING"),'📊 Training Matrix'!$W$8,"")</f>
        <v/>
      </c>
      <c r="L68" s="58" t="str">
        <f ca="1">IF(OR('📊 Training Matrix'!$W$8="EXPIRED",'📊 Training Matrix'!$W$8="EXPIRING"),IF('📊 Training Matrix'!$W$8="EXPIRED","Overdue by "&amp;TEXT(TODAY()-('📊 Training Matrix'!$V$8+365),"0")&amp;" days","Expires in "&amp;TEXT(('📊 Training Matrix'!$V$8+365)-TODAY(),"0")&amp;" days"),"—")</f>
        <v>—</v>
      </c>
      <c r="M68" s="58" t="str">
        <f ca="1">IF(OR('📊 Training Matrix'!$W$8="EXPIRED",'📊 Training Matrix'!$W$8="EXPIRING"),'📊 Training Matrix'!$H$8,"")</f>
        <v/>
      </c>
    </row>
    <row r="69" spans="1:13" ht="15" customHeight="1" x14ac:dyDescent="0.2">
      <c r="A69" s="58" t="str">
        <f ca="1">IF(OR('📊 Training Matrix'!$Y$8="EXPIRED",'📊 Training Matrix'!$Y$8="EXPIRING"),'📊 Training Matrix'!$A$8,"")</f>
        <v/>
      </c>
      <c r="B69" s="58" t="str">
        <f ca="1">IF(OR('📊 Training Matrix'!$Y$8="EXPIRED",'📊 Training Matrix'!$Y$8="EXPIRING"),'📊 Training Matrix'!$B$8,"")</f>
        <v/>
      </c>
      <c r="C69" s="58" t="str">
        <f ca="1">IF(OR('📊 Training Matrix'!$Y$8="EXPIRED",'📊 Training Matrix'!$Y$8="EXPIRING"),'📊 Training Matrix'!$C$8,"")</f>
        <v/>
      </c>
      <c r="D69" s="58" t="str">
        <f ca="1">IF(OR('📊 Training Matrix'!$Y$8="EXPIRED",'📊 Training Matrix'!$Y$8="EXPIRING"),'📊 Training Matrix'!$D$8,"")</f>
        <v/>
      </c>
      <c r="E69" s="58" t="str">
        <f ca="1">IF(OR('📊 Training Matrix'!$Y$8="EXPIRED",'📊 Training Matrix'!$Y$8="EXPIRING"),'📊 Training Matrix'!$F$8,"")</f>
        <v/>
      </c>
      <c r="F69" s="58" t="str">
        <f ca="1">IF(OR('📊 Training Matrix'!$Y$8="EXPIRED",'📊 Training Matrix'!$Y$8="EXPIRING"),'📊 Training Matrix'!$E$8,"")</f>
        <v/>
      </c>
      <c r="G69" s="58" t="str">
        <f ca="1">IF(OR('📊 Training Matrix'!$Y$8="EXPIRED",'📊 Training Matrix'!$Y$8="EXPIRING"),"EL-002","")</f>
        <v/>
      </c>
      <c r="H69" s="58" t="str">
        <f ca="1">IF(OR('📊 Training Matrix'!$Y$8="EXPIRED",'📊 Training Matrix'!$Y$8="EXPIRING"),"18th Edition","")</f>
        <v/>
      </c>
      <c r="I69" s="58" t="str">
        <f ca="1">IF(OR('📊 Training Matrix'!$Y$8="EXPIRED",'📊 Training Matrix'!$Y$8="EXPIRING"),IF(ISNUMBER('📊 Training Matrix'!$X$8),TEXT('📊 Training Matrix'!$X$8,"DD/MM/YYYY"),""),"")</f>
        <v/>
      </c>
      <c r="J69" s="58" t="str">
        <f ca="1">IF(OR('📊 Training Matrix'!$Y$8="EXPIRED",'📊 Training Matrix'!$Y$8="EXPIRING"),TEXT('📊 Training Matrix'!$X$8+365,"DD/MM/YYYY"),"")</f>
        <v/>
      </c>
      <c r="K69" s="58" t="str">
        <f ca="1">IF(OR('📊 Training Matrix'!$Y$8="EXPIRED",'📊 Training Matrix'!$Y$8="EXPIRING"),'📊 Training Matrix'!$Y$8,"")</f>
        <v/>
      </c>
      <c r="L69" s="58" t="str">
        <f ca="1">IF(OR('📊 Training Matrix'!$Y$8="EXPIRED",'📊 Training Matrix'!$Y$8="EXPIRING"),IF('📊 Training Matrix'!$Y$8="EXPIRED","Overdue by "&amp;TEXT(TODAY()-('📊 Training Matrix'!$X$8+365),"0")&amp;" days","Expires in "&amp;TEXT(('📊 Training Matrix'!$X$8+365)-TODAY(),"0")&amp;" days"),"—")</f>
        <v>—</v>
      </c>
      <c r="M69" s="58" t="str">
        <f ca="1">IF(OR('📊 Training Matrix'!$Y$8="EXPIRED",'📊 Training Matrix'!$Y$8="EXPIRING"),'📊 Training Matrix'!$H$8,"")</f>
        <v/>
      </c>
    </row>
    <row r="70" spans="1:13" ht="15" customHeight="1" x14ac:dyDescent="0.2">
      <c r="A70" s="58" t="str">
        <f ca="1">IF(OR('📊 Training Matrix'!$AA$8="EXPIRED",'📊 Training Matrix'!$AA$8="EXPIRING"),'📊 Training Matrix'!$A$8,"")</f>
        <v/>
      </c>
      <c r="B70" s="58" t="str">
        <f ca="1">IF(OR('📊 Training Matrix'!$AA$8="EXPIRED",'📊 Training Matrix'!$AA$8="EXPIRING"),'📊 Training Matrix'!$B$8,"")</f>
        <v/>
      </c>
      <c r="C70" s="58" t="str">
        <f ca="1">IF(OR('📊 Training Matrix'!$AA$8="EXPIRED",'📊 Training Matrix'!$AA$8="EXPIRING"),'📊 Training Matrix'!$C$8,"")</f>
        <v/>
      </c>
      <c r="D70" s="58" t="str">
        <f ca="1">IF(OR('📊 Training Matrix'!$AA$8="EXPIRED",'📊 Training Matrix'!$AA$8="EXPIRING"),'📊 Training Matrix'!$D$8,"")</f>
        <v/>
      </c>
      <c r="E70" s="58" t="str">
        <f ca="1">IF(OR('📊 Training Matrix'!$AA$8="EXPIRED",'📊 Training Matrix'!$AA$8="EXPIRING"),'📊 Training Matrix'!$F$8,"")</f>
        <v/>
      </c>
      <c r="F70" s="58" t="str">
        <f ca="1">IF(OR('📊 Training Matrix'!$AA$8="EXPIRED",'📊 Training Matrix'!$AA$8="EXPIRING"),'📊 Training Matrix'!$E$8,"")</f>
        <v/>
      </c>
      <c r="G70" s="58" t="str">
        <f ca="1">IF(OR('📊 Training Matrix'!$AA$8="EXPIRED",'📊 Training Matrix'!$AA$8="EXPIRING"),"EL-003","")</f>
        <v/>
      </c>
      <c r="H70" s="58" t="str">
        <f ca="1">IF(OR('📊 Training Matrix'!$AA$8="EXPIRED",'📊 Training Matrix'!$AA$8="EXPIRING"),"HV Auth. Person","")</f>
        <v/>
      </c>
      <c r="I70" s="58" t="str">
        <f ca="1">IF(OR('📊 Training Matrix'!$AA$8="EXPIRED",'📊 Training Matrix'!$AA$8="EXPIRING"),IF(ISNUMBER('📊 Training Matrix'!$Z$8),TEXT('📊 Training Matrix'!$Z$8,"DD/MM/YYYY"),""),"")</f>
        <v/>
      </c>
      <c r="J70" s="58" t="str">
        <f ca="1">IF(OR('📊 Training Matrix'!$AA$8="EXPIRED",'📊 Training Matrix'!$AA$8="EXPIRING"),TEXT('📊 Training Matrix'!$Z$8+365,"DD/MM/YYYY"),"")</f>
        <v/>
      </c>
      <c r="K70" s="58" t="str">
        <f ca="1">IF(OR('📊 Training Matrix'!$AA$8="EXPIRED",'📊 Training Matrix'!$AA$8="EXPIRING"),'📊 Training Matrix'!$AA$8,"")</f>
        <v/>
      </c>
      <c r="L70" s="58" t="str">
        <f ca="1">IF(OR('📊 Training Matrix'!$AA$8="EXPIRED",'📊 Training Matrix'!$AA$8="EXPIRING"),IF('📊 Training Matrix'!$AA$8="EXPIRED","Overdue by "&amp;TEXT(TODAY()-('📊 Training Matrix'!$Z$8+365),"0")&amp;" days","Expires in "&amp;TEXT(('📊 Training Matrix'!$Z$8+365)-TODAY(),"0")&amp;" days"),"—")</f>
        <v>—</v>
      </c>
      <c r="M70" s="58" t="str">
        <f ca="1">IF(OR('📊 Training Matrix'!$AA$8="EXPIRED",'📊 Training Matrix'!$AA$8="EXPIRING"),'📊 Training Matrix'!$H$8,"")</f>
        <v/>
      </c>
    </row>
    <row r="71" spans="1:13" ht="15" customHeight="1" x14ac:dyDescent="0.2">
      <c r="A71" s="58" t="str">
        <f ca="1">IF(OR('📊 Training Matrix'!$AC$8="EXPIRED",'📊 Training Matrix'!$AC$8="EXPIRING"),'📊 Training Matrix'!$A$8,"")</f>
        <v/>
      </c>
      <c r="B71" s="58" t="str">
        <f ca="1">IF(OR('📊 Training Matrix'!$AC$8="EXPIRED",'📊 Training Matrix'!$AC$8="EXPIRING"),'📊 Training Matrix'!$B$8,"")</f>
        <v/>
      </c>
      <c r="C71" s="58" t="str">
        <f ca="1">IF(OR('📊 Training Matrix'!$AC$8="EXPIRED",'📊 Training Matrix'!$AC$8="EXPIRING"),'📊 Training Matrix'!$C$8,"")</f>
        <v/>
      </c>
      <c r="D71" s="58" t="str">
        <f ca="1">IF(OR('📊 Training Matrix'!$AC$8="EXPIRED",'📊 Training Matrix'!$AC$8="EXPIRING"),'📊 Training Matrix'!$D$8,"")</f>
        <v/>
      </c>
      <c r="E71" s="58" t="str">
        <f ca="1">IF(OR('📊 Training Matrix'!$AC$8="EXPIRED",'📊 Training Matrix'!$AC$8="EXPIRING"),'📊 Training Matrix'!$F$8,"")</f>
        <v/>
      </c>
      <c r="F71" s="58" t="str">
        <f ca="1">IF(OR('📊 Training Matrix'!$AC$8="EXPIRED",'📊 Training Matrix'!$AC$8="EXPIRING"),'📊 Training Matrix'!$E$8,"")</f>
        <v/>
      </c>
      <c r="G71" s="58" t="str">
        <f ca="1">IF(OR('📊 Training Matrix'!$AC$8="EXPIRED",'📊 Training Matrix'!$AC$8="EXPIRING"),"EL-004","")</f>
        <v/>
      </c>
      <c r="H71" s="58" t="str">
        <f ca="1">IF(OR('📊 Training Matrix'!$AC$8="EXPIRED",'📊 Training Matrix'!$AC$8="EXPIRING"),"LV Switching","")</f>
        <v/>
      </c>
      <c r="I71" s="58" t="str">
        <f ca="1">IF(OR('📊 Training Matrix'!$AC$8="EXPIRED",'📊 Training Matrix'!$AC$8="EXPIRING"),IF(ISNUMBER('📊 Training Matrix'!$AB$8),TEXT('📊 Training Matrix'!$AB$8,"DD/MM/YYYY"),""),"")</f>
        <v/>
      </c>
      <c r="J71" s="58" t="str">
        <f ca="1">IF(OR('📊 Training Matrix'!$AC$8="EXPIRED",'📊 Training Matrix'!$AC$8="EXPIRING"),TEXT('📊 Training Matrix'!$AB$8+365,"DD/MM/YYYY"),"")</f>
        <v/>
      </c>
      <c r="K71" s="58" t="str">
        <f ca="1">IF(OR('📊 Training Matrix'!$AC$8="EXPIRED",'📊 Training Matrix'!$AC$8="EXPIRING"),'📊 Training Matrix'!$AC$8,"")</f>
        <v/>
      </c>
      <c r="L71" s="58" t="str">
        <f ca="1">IF(OR('📊 Training Matrix'!$AC$8="EXPIRED",'📊 Training Matrix'!$AC$8="EXPIRING"),IF('📊 Training Matrix'!$AC$8="EXPIRED","Overdue by "&amp;TEXT(TODAY()-('📊 Training Matrix'!$AB$8+365),"0")&amp;" days","Expires in "&amp;TEXT(('📊 Training Matrix'!$AB$8+365)-TODAY(),"0")&amp;" days"),"—")</f>
        <v>—</v>
      </c>
      <c r="M71" s="58" t="str">
        <f ca="1">IF(OR('📊 Training Matrix'!$AC$8="EXPIRED",'📊 Training Matrix'!$AC$8="EXPIRING"),'📊 Training Matrix'!$H$8,"")</f>
        <v/>
      </c>
    </row>
    <row r="72" spans="1:13" ht="15" customHeight="1" x14ac:dyDescent="0.2">
      <c r="A72" s="58" t="str">
        <f ca="1">IF(OR('📊 Training Matrix'!$AE$8="EXPIRED",'📊 Training Matrix'!$AE$8="EXPIRING"),'📊 Training Matrix'!$A$8,"")</f>
        <v/>
      </c>
      <c r="B72" s="58" t="str">
        <f ca="1">IF(OR('📊 Training Matrix'!$AE$8="EXPIRED",'📊 Training Matrix'!$AE$8="EXPIRING"),'📊 Training Matrix'!$B$8,"")</f>
        <v/>
      </c>
      <c r="C72" s="58" t="str">
        <f ca="1">IF(OR('📊 Training Matrix'!$AE$8="EXPIRED",'📊 Training Matrix'!$AE$8="EXPIRING"),'📊 Training Matrix'!$C$8,"")</f>
        <v/>
      </c>
      <c r="D72" s="58" t="str">
        <f ca="1">IF(OR('📊 Training Matrix'!$AE$8="EXPIRED",'📊 Training Matrix'!$AE$8="EXPIRING"),'📊 Training Matrix'!$D$8,"")</f>
        <v/>
      </c>
      <c r="E72" s="58" t="str">
        <f ca="1">IF(OR('📊 Training Matrix'!$AE$8="EXPIRED",'📊 Training Matrix'!$AE$8="EXPIRING"),'📊 Training Matrix'!$F$8,"")</f>
        <v/>
      </c>
      <c r="F72" s="58" t="str">
        <f ca="1">IF(OR('📊 Training Matrix'!$AE$8="EXPIRED",'📊 Training Matrix'!$AE$8="EXPIRING"),'📊 Training Matrix'!$E$8,"")</f>
        <v/>
      </c>
      <c r="G72" s="58" t="str">
        <f ca="1">IF(OR('📊 Training Matrix'!$AE$8="EXPIRED",'📊 Training Matrix'!$AE$8="EXPIRING"),"CV-005","")</f>
        <v/>
      </c>
      <c r="H72" s="58" t="str">
        <f ca="1">IF(OR('📊 Training Matrix'!$AE$8="EXPIRED",'📊 Training Matrix'!$AE$8="EXPIRING"),"NRSWA Supervisor","")</f>
        <v/>
      </c>
      <c r="I72" s="58" t="str">
        <f ca="1">IF(OR('📊 Training Matrix'!$AE$8="EXPIRED",'📊 Training Matrix'!$AE$8="EXPIRING"),IF(ISNUMBER('📊 Training Matrix'!$AD$8),TEXT('📊 Training Matrix'!$AD$8,"DD/MM/YYYY"),""),"")</f>
        <v/>
      </c>
      <c r="J72" s="58" t="str">
        <f ca="1">IF(OR('📊 Training Matrix'!$AE$8="EXPIRED",'📊 Training Matrix'!$AE$8="EXPIRING"),TEXT('📊 Training Matrix'!$AD$8+365,"DD/MM/YYYY"),"")</f>
        <v/>
      </c>
      <c r="K72" s="58" t="str">
        <f ca="1">IF(OR('📊 Training Matrix'!$AE$8="EXPIRED",'📊 Training Matrix'!$AE$8="EXPIRING"),'📊 Training Matrix'!$AE$8,"")</f>
        <v/>
      </c>
      <c r="L72" s="58" t="str">
        <f ca="1">IF(OR('📊 Training Matrix'!$AE$8="EXPIRED",'📊 Training Matrix'!$AE$8="EXPIRING"),IF('📊 Training Matrix'!$AE$8="EXPIRED","Overdue by "&amp;TEXT(TODAY()-('📊 Training Matrix'!$AD$8+365),"0")&amp;" days","Expires in "&amp;TEXT(('📊 Training Matrix'!$AD$8+365)-TODAY(),"0")&amp;" days"),"—")</f>
        <v>—</v>
      </c>
      <c r="M72" s="58" t="str">
        <f ca="1">IF(OR('📊 Training Matrix'!$AE$8="EXPIRED",'📊 Training Matrix'!$AE$8="EXPIRING"),'📊 Training Matrix'!$H$8,"")</f>
        <v/>
      </c>
    </row>
    <row r="73" spans="1:13" ht="15" customHeight="1" x14ac:dyDescent="0.2">
      <c r="A73" s="58" t="str">
        <f ca="1">IF(OR('📊 Training Matrix'!$AG$8="EXPIRED",'📊 Training Matrix'!$AG$8="EXPIRING"),'📊 Training Matrix'!$A$8,"")</f>
        <v/>
      </c>
      <c r="B73" s="58" t="str">
        <f ca="1">IF(OR('📊 Training Matrix'!$AG$8="EXPIRED",'📊 Training Matrix'!$AG$8="EXPIRING"),'📊 Training Matrix'!$B$8,"")</f>
        <v/>
      </c>
      <c r="C73" s="58" t="str">
        <f ca="1">IF(OR('📊 Training Matrix'!$AG$8="EXPIRED",'📊 Training Matrix'!$AG$8="EXPIRING"),'📊 Training Matrix'!$C$8,"")</f>
        <v/>
      </c>
      <c r="D73" s="58" t="str">
        <f ca="1">IF(OR('📊 Training Matrix'!$AG$8="EXPIRED",'📊 Training Matrix'!$AG$8="EXPIRING"),'📊 Training Matrix'!$D$8,"")</f>
        <v/>
      </c>
      <c r="E73" s="58" t="str">
        <f ca="1">IF(OR('📊 Training Matrix'!$AG$8="EXPIRED",'📊 Training Matrix'!$AG$8="EXPIRING"),'📊 Training Matrix'!$F$8,"")</f>
        <v/>
      </c>
      <c r="F73" s="58" t="str">
        <f ca="1">IF(OR('📊 Training Matrix'!$AG$8="EXPIRED",'📊 Training Matrix'!$AG$8="EXPIRING"),'📊 Training Matrix'!$E$8,"")</f>
        <v/>
      </c>
      <c r="G73" s="58" t="str">
        <f ca="1">IF(OR('📊 Training Matrix'!$AG$8="EXPIRED",'📊 Training Matrix'!$AG$8="EXPIRING"),"CV-006","")</f>
        <v/>
      </c>
      <c r="H73" s="58" t="str">
        <f ca="1">IF(OR('📊 Training Matrix'!$AG$8="EXPIRED",'📊 Training Matrix'!$AG$8="EXPIRING"),"NRSWA Operative","")</f>
        <v/>
      </c>
      <c r="I73" s="58" t="str">
        <f ca="1">IF(OR('📊 Training Matrix'!$AG$8="EXPIRED",'📊 Training Matrix'!$AG$8="EXPIRING"),IF(ISNUMBER('📊 Training Matrix'!$AF$8),TEXT('📊 Training Matrix'!$AF$8,"DD/MM/YYYY"),""),"")</f>
        <v/>
      </c>
      <c r="J73" s="58" t="str">
        <f ca="1">IF(OR('📊 Training Matrix'!$AG$8="EXPIRED",'📊 Training Matrix'!$AG$8="EXPIRING"),TEXT('📊 Training Matrix'!$AF$8+365,"DD/MM/YYYY"),"")</f>
        <v/>
      </c>
      <c r="K73" s="58" t="str">
        <f ca="1">IF(OR('📊 Training Matrix'!$AG$8="EXPIRED",'📊 Training Matrix'!$AG$8="EXPIRING"),'📊 Training Matrix'!$AG$8,"")</f>
        <v/>
      </c>
      <c r="L73" s="58" t="str">
        <f ca="1">IF(OR('📊 Training Matrix'!$AG$8="EXPIRED",'📊 Training Matrix'!$AG$8="EXPIRING"),IF('📊 Training Matrix'!$AG$8="EXPIRED","Overdue by "&amp;TEXT(TODAY()-('📊 Training Matrix'!$AF$8+365),"0")&amp;" days","Expires in "&amp;TEXT(('📊 Training Matrix'!$AF$8+365)-TODAY(),"0")&amp;" days"),"—")</f>
        <v>—</v>
      </c>
      <c r="M73" s="58" t="str">
        <f ca="1">IF(OR('📊 Training Matrix'!$AG$8="EXPIRED",'📊 Training Matrix'!$AG$8="EXPIRING"),'📊 Training Matrix'!$H$8,"")</f>
        <v/>
      </c>
    </row>
    <row r="74" spans="1:13" ht="15" customHeight="1" x14ac:dyDescent="0.2">
      <c r="A74" s="58" t="str">
        <f ca="1">IF(OR('📊 Training Matrix'!$AI$8="EXPIRED",'📊 Training Matrix'!$AI$8="EXPIRING"),'📊 Training Matrix'!$A$8,"")</f>
        <v/>
      </c>
      <c r="B74" s="58" t="str">
        <f ca="1">IF(OR('📊 Training Matrix'!$AI$8="EXPIRED",'📊 Training Matrix'!$AI$8="EXPIRING"),'📊 Training Matrix'!$B$8,"")</f>
        <v/>
      </c>
      <c r="C74" s="58" t="str">
        <f ca="1">IF(OR('📊 Training Matrix'!$AI$8="EXPIRED",'📊 Training Matrix'!$AI$8="EXPIRING"),'📊 Training Matrix'!$C$8,"")</f>
        <v/>
      </c>
      <c r="D74" s="58" t="str">
        <f ca="1">IF(OR('📊 Training Matrix'!$AI$8="EXPIRED",'📊 Training Matrix'!$AI$8="EXPIRING"),'📊 Training Matrix'!$D$8,"")</f>
        <v/>
      </c>
      <c r="E74" s="58" t="str">
        <f ca="1">IF(OR('📊 Training Matrix'!$AI$8="EXPIRED",'📊 Training Matrix'!$AI$8="EXPIRING"),'📊 Training Matrix'!$F$8,"")</f>
        <v/>
      </c>
      <c r="F74" s="58" t="str">
        <f ca="1">IF(OR('📊 Training Matrix'!$AI$8="EXPIRED",'📊 Training Matrix'!$AI$8="EXPIRING"),'📊 Training Matrix'!$E$8,"")</f>
        <v/>
      </c>
      <c r="G74" s="58" t="str">
        <f ca="1">IF(OR('📊 Training Matrix'!$AI$8="EXPIRED",'📊 Training Matrix'!$AI$8="EXPIRING"),"CV-002","")</f>
        <v/>
      </c>
      <c r="H74" s="58" t="str">
        <f ca="1">IF(OR('📊 Training Matrix'!$AI$8="EXPIRED",'📊 Training Matrix'!$AI$8="EXPIRING"),"CSCS Blue Card","")</f>
        <v/>
      </c>
      <c r="I74" s="58" t="str">
        <f ca="1">IF(OR('📊 Training Matrix'!$AI$8="EXPIRED",'📊 Training Matrix'!$AI$8="EXPIRING"),IF(ISNUMBER('📊 Training Matrix'!$AH$8),TEXT('📊 Training Matrix'!$AH$8,"DD/MM/YYYY"),""),"")</f>
        <v/>
      </c>
      <c r="J74" s="58" t="str">
        <f ca="1">IF(OR('📊 Training Matrix'!$AI$8="EXPIRED",'📊 Training Matrix'!$AI$8="EXPIRING"),TEXT('📊 Training Matrix'!$AH$8+365,"DD/MM/YYYY"),"")</f>
        <v/>
      </c>
      <c r="K74" s="58" t="str">
        <f ca="1">IF(OR('📊 Training Matrix'!$AI$8="EXPIRED",'📊 Training Matrix'!$AI$8="EXPIRING"),'📊 Training Matrix'!$AI$8,"")</f>
        <v/>
      </c>
      <c r="L74" s="58" t="str">
        <f ca="1">IF(OR('📊 Training Matrix'!$AI$8="EXPIRED",'📊 Training Matrix'!$AI$8="EXPIRING"),IF('📊 Training Matrix'!$AI$8="EXPIRED","Overdue by "&amp;TEXT(TODAY()-('📊 Training Matrix'!$AH$8+365),"0")&amp;" days","Expires in "&amp;TEXT(('📊 Training Matrix'!$AH$8+365)-TODAY(),"0")&amp;" days"),"—")</f>
        <v>—</v>
      </c>
      <c r="M74" s="58" t="str">
        <f ca="1">IF(OR('📊 Training Matrix'!$AI$8="EXPIRED",'📊 Training Matrix'!$AI$8="EXPIRING"),'📊 Training Matrix'!$H$8,"")</f>
        <v/>
      </c>
    </row>
    <row r="75" spans="1:13" ht="15" customHeight="1" x14ac:dyDescent="0.2">
      <c r="A75" s="58" t="str">
        <f ca="1">IF(OR('📊 Training Matrix'!$AK$8="EXPIRED",'📊 Training Matrix'!$AK$8="EXPIRING"),'📊 Training Matrix'!$A$8,"")</f>
        <v/>
      </c>
      <c r="B75" s="58" t="str">
        <f ca="1">IF(OR('📊 Training Matrix'!$AK$8="EXPIRED",'📊 Training Matrix'!$AK$8="EXPIRING"),'📊 Training Matrix'!$B$8,"")</f>
        <v/>
      </c>
      <c r="C75" s="58" t="str">
        <f ca="1">IF(OR('📊 Training Matrix'!$AK$8="EXPIRED",'📊 Training Matrix'!$AK$8="EXPIRING"),'📊 Training Matrix'!$C$8,"")</f>
        <v/>
      </c>
      <c r="D75" s="58" t="str">
        <f ca="1">IF(OR('📊 Training Matrix'!$AK$8="EXPIRED",'📊 Training Matrix'!$AK$8="EXPIRING"),'📊 Training Matrix'!$D$8,"")</f>
        <v/>
      </c>
      <c r="E75" s="58" t="str">
        <f ca="1">IF(OR('📊 Training Matrix'!$AK$8="EXPIRED",'📊 Training Matrix'!$AK$8="EXPIRING"),'📊 Training Matrix'!$F$8,"")</f>
        <v/>
      </c>
      <c r="F75" s="58" t="str">
        <f ca="1">IF(OR('📊 Training Matrix'!$AK$8="EXPIRED",'📊 Training Matrix'!$AK$8="EXPIRING"),'📊 Training Matrix'!$E$8,"")</f>
        <v/>
      </c>
      <c r="G75" s="58" t="str">
        <f ca="1">IF(OR('📊 Training Matrix'!$AK$8="EXPIRED",'📊 Training Matrix'!$AK$8="EXPIRING"),"GS-001","")</f>
        <v/>
      </c>
      <c r="H75" s="58" t="str">
        <f ca="1">IF(OR('📊 Training Matrix'!$AK$8="EXPIRED",'📊 Training Matrix'!$AK$8="EXPIRING"),"Gas Safe Reg.","")</f>
        <v/>
      </c>
      <c r="I75" s="58" t="str">
        <f ca="1">IF(OR('📊 Training Matrix'!$AK$8="EXPIRED",'📊 Training Matrix'!$AK$8="EXPIRING"),IF(ISNUMBER('📊 Training Matrix'!$AJ$8),TEXT('📊 Training Matrix'!$AJ$8,"DD/MM/YYYY"),""),"")</f>
        <v/>
      </c>
      <c r="J75" s="58" t="str">
        <f ca="1">IF(OR('📊 Training Matrix'!$AK$8="EXPIRED",'📊 Training Matrix'!$AK$8="EXPIRING"),TEXT('📊 Training Matrix'!$AJ$8+365,"DD/MM/YYYY"),"")</f>
        <v/>
      </c>
      <c r="K75" s="58" t="str">
        <f ca="1">IF(OR('📊 Training Matrix'!$AK$8="EXPIRED",'📊 Training Matrix'!$AK$8="EXPIRING"),'📊 Training Matrix'!$AK$8,"")</f>
        <v/>
      </c>
      <c r="L75" s="58" t="str">
        <f ca="1">IF(OR('📊 Training Matrix'!$AK$8="EXPIRED",'📊 Training Matrix'!$AK$8="EXPIRING"),IF('📊 Training Matrix'!$AK$8="EXPIRED","Overdue by "&amp;TEXT(TODAY()-('📊 Training Matrix'!$AJ$8+365),"0")&amp;" days","Expires in "&amp;TEXT(('📊 Training Matrix'!$AJ$8+365)-TODAY(),"0")&amp;" days"),"—")</f>
        <v>—</v>
      </c>
      <c r="M75" s="58" t="str">
        <f ca="1">IF(OR('📊 Training Matrix'!$AK$8="EXPIRED",'📊 Training Matrix'!$AK$8="EXPIRING"),'📊 Training Matrix'!$H$8,"")</f>
        <v/>
      </c>
    </row>
    <row r="76" spans="1:13" ht="15" customHeight="1" x14ac:dyDescent="0.2">
      <c r="A76" s="58" t="str">
        <f ca="1">IF(OR('📊 Training Matrix'!$AM$8="EXPIRED",'📊 Training Matrix'!$AM$8="EXPIRING"),'📊 Training Matrix'!$A$8,"")</f>
        <v/>
      </c>
      <c r="B76" s="58" t="str">
        <f ca="1">IF(OR('📊 Training Matrix'!$AM$8="EXPIRED",'📊 Training Matrix'!$AM$8="EXPIRING"),'📊 Training Matrix'!$B$8,"")</f>
        <v/>
      </c>
      <c r="C76" s="58" t="str">
        <f ca="1">IF(OR('📊 Training Matrix'!$AM$8="EXPIRED",'📊 Training Matrix'!$AM$8="EXPIRING"),'📊 Training Matrix'!$C$8,"")</f>
        <v/>
      </c>
      <c r="D76" s="58" t="str">
        <f ca="1">IF(OR('📊 Training Matrix'!$AM$8="EXPIRED",'📊 Training Matrix'!$AM$8="EXPIRING"),'📊 Training Matrix'!$D$8,"")</f>
        <v/>
      </c>
      <c r="E76" s="58" t="str">
        <f ca="1">IF(OR('📊 Training Matrix'!$AM$8="EXPIRED",'📊 Training Matrix'!$AM$8="EXPIRING"),'📊 Training Matrix'!$F$8,"")</f>
        <v/>
      </c>
      <c r="F76" s="58" t="str">
        <f ca="1">IF(OR('📊 Training Matrix'!$AM$8="EXPIRED",'📊 Training Matrix'!$AM$8="EXPIRING"),'📊 Training Matrix'!$E$8,"")</f>
        <v/>
      </c>
      <c r="G76" s="58" t="str">
        <f ca="1">IF(OR('📊 Training Matrix'!$AM$8="EXPIRED",'📊 Training Matrix'!$AM$8="EXPIRING"),"GS-002","")</f>
        <v/>
      </c>
      <c r="H76" s="58" t="str">
        <f ca="1">IF(OR('📊 Training Matrix'!$AM$8="EXPIRED",'📊 Training Matrix'!$AM$8="EXPIRING"),"ACS Gas (CCN1)","")</f>
        <v/>
      </c>
      <c r="I76" s="58" t="str">
        <f ca="1">IF(OR('📊 Training Matrix'!$AM$8="EXPIRED",'📊 Training Matrix'!$AM$8="EXPIRING"),IF(ISNUMBER('📊 Training Matrix'!$AL$8),TEXT('📊 Training Matrix'!$AL$8,"DD/MM/YYYY"),""),"")</f>
        <v/>
      </c>
      <c r="J76" s="58" t="str">
        <f ca="1">IF(OR('📊 Training Matrix'!$AM$8="EXPIRED",'📊 Training Matrix'!$AM$8="EXPIRING"),TEXT('📊 Training Matrix'!$AL$8+365,"DD/MM/YYYY"),"")</f>
        <v/>
      </c>
      <c r="K76" s="58" t="str">
        <f ca="1">IF(OR('📊 Training Matrix'!$AM$8="EXPIRED",'📊 Training Matrix'!$AM$8="EXPIRING"),'📊 Training Matrix'!$AM$8,"")</f>
        <v/>
      </c>
      <c r="L76" s="58" t="str">
        <f ca="1">IF(OR('📊 Training Matrix'!$AM$8="EXPIRED",'📊 Training Matrix'!$AM$8="EXPIRING"),IF('📊 Training Matrix'!$AM$8="EXPIRED","Overdue by "&amp;TEXT(TODAY()-('📊 Training Matrix'!$AL$8+365),"0")&amp;" days","Expires in "&amp;TEXT(('📊 Training Matrix'!$AL$8+365)-TODAY(),"0")&amp;" days"),"—")</f>
        <v>—</v>
      </c>
      <c r="M76" s="58" t="str">
        <f ca="1">IF(OR('📊 Training Matrix'!$AM$8="EXPIRED",'📊 Training Matrix'!$AM$8="EXPIRING"),'📊 Training Matrix'!$H$8,"")</f>
        <v/>
      </c>
    </row>
    <row r="77" spans="1:13" ht="15" customHeight="1" x14ac:dyDescent="0.2">
      <c r="A77" s="58" t="str">
        <f ca="1">IF(OR('📊 Training Matrix'!$AO$8="EXPIRED",'📊 Training Matrix'!$AO$8="EXPIRING"),'📊 Training Matrix'!$A$8,"")</f>
        <v/>
      </c>
      <c r="B77" s="58" t="str">
        <f ca="1">IF(OR('📊 Training Matrix'!$AO$8="EXPIRED",'📊 Training Matrix'!$AO$8="EXPIRING"),'📊 Training Matrix'!$B$8,"")</f>
        <v/>
      </c>
      <c r="C77" s="58" t="str">
        <f ca="1">IF(OR('📊 Training Matrix'!$AO$8="EXPIRED",'📊 Training Matrix'!$AO$8="EXPIRING"),'📊 Training Matrix'!$C$8,"")</f>
        <v/>
      </c>
      <c r="D77" s="58" t="str">
        <f ca="1">IF(OR('📊 Training Matrix'!$AO$8="EXPIRED",'📊 Training Matrix'!$AO$8="EXPIRING"),'📊 Training Matrix'!$D$8,"")</f>
        <v/>
      </c>
      <c r="E77" s="58" t="str">
        <f ca="1">IF(OR('📊 Training Matrix'!$AO$8="EXPIRED",'📊 Training Matrix'!$AO$8="EXPIRING"),'📊 Training Matrix'!$F$8,"")</f>
        <v/>
      </c>
      <c r="F77" s="58" t="str">
        <f ca="1">IF(OR('📊 Training Matrix'!$AO$8="EXPIRED",'📊 Training Matrix'!$AO$8="EXPIRING"),'📊 Training Matrix'!$E$8,"")</f>
        <v/>
      </c>
      <c r="G77" s="58" t="str">
        <f ca="1">IF(OR('📊 Training Matrix'!$AO$8="EXPIRED",'📊 Training Matrix'!$AO$8="EXPIRING"),"WA-001","")</f>
        <v/>
      </c>
      <c r="H77" s="58" t="str">
        <f ca="1">IF(OR('📊 Training Matrix'!$AO$8="EXPIRED",'📊 Training Matrix'!$AO$8="EXPIRING"),"WIAPS Cert.","")</f>
        <v/>
      </c>
      <c r="I77" s="58" t="str">
        <f ca="1">IF(OR('📊 Training Matrix'!$AO$8="EXPIRED",'📊 Training Matrix'!$AO$8="EXPIRING"),IF(ISNUMBER('📊 Training Matrix'!$AN$8),TEXT('📊 Training Matrix'!$AN$8,"DD/MM/YYYY"),""),"")</f>
        <v/>
      </c>
      <c r="J77" s="58" t="str">
        <f ca="1">IF(OR('📊 Training Matrix'!$AO$8="EXPIRED",'📊 Training Matrix'!$AO$8="EXPIRING"),TEXT('📊 Training Matrix'!$AN$8+365,"DD/MM/YYYY"),"")</f>
        <v/>
      </c>
      <c r="K77" s="58" t="str">
        <f ca="1">IF(OR('📊 Training Matrix'!$AO$8="EXPIRED",'📊 Training Matrix'!$AO$8="EXPIRING"),'📊 Training Matrix'!$AO$8,"")</f>
        <v/>
      </c>
      <c r="L77" s="58" t="str">
        <f ca="1">IF(OR('📊 Training Matrix'!$AO$8="EXPIRED",'📊 Training Matrix'!$AO$8="EXPIRING"),IF('📊 Training Matrix'!$AO$8="EXPIRED","Overdue by "&amp;TEXT(TODAY()-('📊 Training Matrix'!$AN$8+365),"0")&amp;" days","Expires in "&amp;TEXT(('📊 Training Matrix'!$AN$8+365)-TODAY(),"0")&amp;" days"),"—")</f>
        <v>—</v>
      </c>
      <c r="M77" s="58" t="str">
        <f ca="1">IF(OR('📊 Training Matrix'!$AO$8="EXPIRED",'📊 Training Matrix'!$AO$8="EXPIRING"),'📊 Training Matrix'!$H$8,"")</f>
        <v/>
      </c>
    </row>
    <row r="78" spans="1:13" ht="15" customHeight="1" x14ac:dyDescent="0.2">
      <c r="A78" s="58" t="str">
        <f ca="1">IF(OR('📊 Training Matrix'!$AQ$8="EXPIRED",'📊 Training Matrix'!$AQ$8="EXPIRING"),'📊 Training Matrix'!$A$8,"")</f>
        <v/>
      </c>
      <c r="B78" s="58" t="str">
        <f ca="1">IF(OR('📊 Training Matrix'!$AQ$8="EXPIRED",'📊 Training Matrix'!$AQ$8="EXPIRING"),'📊 Training Matrix'!$B$8,"")</f>
        <v/>
      </c>
      <c r="C78" s="58" t="str">
        <f ca="1">IF(OR('📊 Training Matrix'!$AQ$8="EXPIRED",'📊 Training Matrix'!$AQ$8="EXPIRING"),'📊 Training Matrix'!$C$8,"")</f>
        <v/>
      </c>
      <c r="D78" s="58" t="str">
        <f ca="1">IF(OR('📊 Training Matrix'!$AQ$8="EXPIRED",'📊 Training Matrix'!$AQ$8="EXPIRING"),'📊 Training Matrix'!$D$8,"")</f>
        <v/>
      </c>
      <c r="E78" s="58" t="str">
        <f ca="1">IF(OR('📊 Training Matrix'!$AQ$8="EXPIRED",'📊 Training Matrix'!$AQ$8="EXPIRING"),'📊 Training Matrix'!$F$8,"")</f>
        <v/>
      </c>
      <c r="F78" s="58" t="str">
        <f ca="1">IF(OR('📊 Training Matrix'!$AQ$8="EXPIRED",'📊 Training Matrix'!$AQ$8="EXPIRING"),'📊 Training Matrix'!$E$8,"")</f>
        <v/>
      </c>
      <c r="G78" s="58" t="str">
        <f ca="1">IF(OR('📊 Training Matrix'!$AQ$8="EXPIRED",'📊 Training Matrix'!$AQ$8="EXPIRING"),"DR-004","")</f>
        <v/>
      </c>
      <c r="H78" s="58" t="str">
        <f ca="1">IF(OR('📊 Training Matrix'!$AQ$8="EXPIRED",'📊 Training Matrix'!$AQ$8="EXPIRING"),"CPCS Excavator","")</f>
        <v/>
      </c>
      <c r="I78" s="58" t="str">
        <f ca="1">IF(OR('📊 Training Matrix'!$AQ$8="EXPIRED",'📊 Training Matrix'!$AQ$8="EXPIRING"),IF(ISNUMBER('📊 Training Matrix'!$AP$8),TEXT('📊 Training Matrix'!$AP$8,"DD/MM/YYYY"),""),"")</f>
        <v/>
      </c>
      <c r="J78" s="58" t="str">
        <f ca="1">IF(OR('📊 Training Matrix'!$AQ$8="EXPIRED",'📊 Training Matrix'!$AQ$8="EXPIRING"),TEXT('📊 Training Matrix'!$AP$8+365,"DD/MM/YYYY"),"")</f>
        <v/>
      </c>
      <c r="K78" s="58" t="str">
        <f ca="1">IF(OR('📊 Training Matrix'!$AQ$8="EXPIRED",'📊 Training Matrix'!$AQ$8="EXPIRING"),'📊 Training Matrix'!$AQ$8,"")</f>
        <v/>
      </c>
      <c r="L78" s="58" t="str">
        <f ca="1">IF(OR('📊 Training Matrix'!$AQ$8="EXPIRED",'📊 Training Matrix'!$AQ$8="EXPIRING"),IF('📊 Training Matrix'!$AQ$8="EXPIRED","Overdue by "&amp;TEXT(TODAY()-('📊 Training Matrix'!$AP$8+365),"0")&amp;" days","Expires in "&amp;TEXT(('📊 Training Matrix'!$AP$8+365)-TODAY(),"0")&amp;" days"),"—")</f>
        <v>—</v>
      </c>
      <c r="M78" s="58" t="str">
        <f ca="1">IF(OR('📊 Training Matrix'!$AQ$8="EXPIRED",'📊 Training Matrix'!$AQ$8="EXPIRING"),'📊 Training Matrix'!$H$8,"")</f>
        <v/>
      </c>
    </row>
    <row r="79" spans="1:13" ht="15" customHeight="1" x14ac:dyDescent="0.2">
      <c r="A79" s="58" t="str">
        <f ca="1">IF(OR('📊 Training Matrix'!$AS$8="EXPIRED",'📊 Training Matrix'!$AS$8="EXPIRING"),'📊 Training Matrix'!$A$8,"")</f>
        <v/>
      </c>
      <c r="B79" s="58" t="str">
        <f ca="1">IF(OR('📊 Training Matrix'!$AS$8="EXPIRED",'📊 Training Matrix'!$AS$8="EXPIRING"),'📊 Training Matrix'!$B$8,"")</f>
        <v/>
      </c>
      <c r="C79" s="58" t="str">
        <f ca="1">IF(OR('📊 Training Matrix'!$AS$8="EXPIRED",'📊 Training Matrix'!$AS$8="EXPIRING"),'📊 Training Matrix'!$C$8,"")</f>
        <v/>
      </c>
      <c r="D79" s="58" t="str">
        <f ca="1">IF(OR('📊 Training Matrix'!$AS$8="EXPIRED",'📊 Training Matrix'!$AS$8="EXPIRING"),'📊 Training Matrix'!$D$8,"")</f>
        <v/>
      </c>
      <c r="E79" s="58" t="str">
        <f ca="1">IF(OR('📊 Training Matrix'!$AS$8="EXPIRED",'📊 Training Matrix'!$AS$8="EXPIRING"),'📊 Training Matrix'!$F$8,"")</f>
        <v/>
      </c>
      <c r="F79" s="58" t="str">
        <f ca="1">IF(OR('📊 Training Matrix'!$AS$8="EXPIRED",'📊 Training Matrix'!$AS$8="EXPIRING"),'📊 Training Matrix'!$E$8,"")</f>
        <v/>
      </c>
      <c r="G79" s="58" t="str">
        <f ca="1">IF(OR('📊 Training Matrix'!$AS$8="EXPIRED",'📊 Training Matrix'!$AS$8="EXPIRING"),"MG-002","")</f>
        <v/>
      </c>
      <c r="H79" s="58" t="str">
        <f ca="1">IF(OR('📊 Training Matrix'!$AS$8="EXPIRED",'📊 Training Matrix'!$AS$8="EXPIRING"),"SMSTS","")</f>
        <v/>
      </c>
      <c r="I79" s="58" t="str">
        <f ca="1">IF(OR('📊 Training Matrix'!$AS$8="EXPIRED",'📊 Training Matrix'!$AS$8="EXPIRING"),IF(ISNUMBER('📊 Training Matrix'!$AR$8),TEXT('📊 Training Matrix'!$AR$8,"DD/MM/YYYY"),""),"")</f>
        <v/>
      </c>
      <c r="J79" s="58" t="str">
        <f ca="1">IF(OR('📊 Training Matrix'!$AS$8="EXPIRED",'📊 Training Matrix'!$AS$8="EXPIRING"),TEXT('📊 Training Matrix'!$AR$8+365,"DD/MM/YYYY"),"")</f>
        <v/>
      </c>
      <c r="K79" s="58" t="str">
        <f ca="1">IF(OR('📊 Training Matrix'!$AS$8="EXPIRED",'📊 Training Matrix'!$AS$8="EXPIRING"),'📊 Training Matrix'!$AS$8,"")</f>
        <v/>
      </c>
      <c r="L79" s="58" t="str">
        <f ca="1">IF(OR('📊 Training Matrix'!$AS$8="EXPIRED",'📊 Training Matrix'!$AS$8="EXPIRING"),IF('📊 Training Matrix'!$AS$8="EXPIRED","Overdue by "&amp;TEXT(TODAY()-('📊 Training Matrix'!$AR$8+365),"0")&amp;" days","Expires in "&amp;TEXT(('📊 Training Matrix'!$AR$8+365)-TODAY(),"0")&amp;" days"),"—")</f>
        <v>—</v>
      </c>
      <c r="M79" s="58" t="str">
        <f ca="1">IF(OR('📊 Training Matrix'!$AS$8="EXPIRED",'📊 Training Matrix'!$AS$8="EXPIRING"),'📊 Training Matrix'!$H$8,"")</f>
        <v/>
      </c>
    </row>
    <row r="80" spans="1:13" ht="15" customHeight="1" x14ac:dyDescent="0.2">
      <c r="A80" s="58" t="str">
        <f ca="1">IF(OR('📊 Training Matrix'!$AU$8="EXPIRED",'📊 Training Matrix'!$AU$8="EXPIRING"),'📊 Training Matrix'!$A$8,"")</f>
        <v/>
      </c>
      <c r="B80" s="58" t="str">
        <f ca="1">IF(OR('📊 Training Matrix'!$AU$8="EXPIRED",'📊 Training Matrix'!$AU$8="EXPIRING"),'📊 Training Matrix'!$B$8,"")</f>
        <v/>
      </c>
      <c r="C80" s="58" t="str">
        <f ca="1">IF(OR('📊 Training Matrix'!$AU$8="EXPIRED",'📊 Training Matrix'!$AU$8="EXPIRING"),'📊 Training Matrix'!$C$8,"")</f>
        <v/>
      </c>
      <c r="D80" s="58" t="str">
        <f ca="1">IF(OR('📊 Training Matrix'!$AU$8="EXPIRED",'📊 Training Matrix'!$AU$8="EXPIRING"),'📊 Training Matrix'!$D$8,"")</f>
        <v/>
      </c>
      <c r="E80" s="58" t="str">
        <f ca="1">IF(OR('📊 Training Matrix'!$AU$8="EXPIRED",'📊 Training Matrix'!$AU$8="EXPIRING"),'📊 Training Matrix'!$F$8,"")</f>
        <v/>
      </c>
      <c r="F80" s="58" t="str">
        <f ca="1">IF(OR('📊 Training Matrix'!$AU$8="EXPIRED",'📊 Training Matrix'!$AU$8="EXPIRING"),'📊 Training Matrix'!$E$8,"")</f>
        <v/>
      </c>
      <c r="G80" s="58" t="str">
        <f ca="1">IF(OR('📊 Training Matrix'!$AU$8="EXPIRED",'📊 Training Matrix'!$AU$8="EXPIRING"),"MG-003","")</f>
        <v/>
      </c>
      <c r="H80" s="58" t="str">
        <f ca="1">IF(OR('📊 Training Matrix'!$AU$8="EXPIRED",'📊 Training Matrix'!$AU$8="EXPIRING"),"SSSTS","")</f>
        <v/>
      </c>
      <c r="I80" s="58" t="str">
        <f ca="1">IF(OR('📊 Training Matrix'!$AU$8="EXPIRED",'📊 Training Matrix'!$AU$8="EXPIRING"),IF(ISNUMBER('📊 Training Matrix'!$AT$8),TEXT('📊 Training Matrix'!$AT$8,"DD/MM/YYYY"),""),"")</f>
        <v/>
      </c>
      <c r="J80" s="58" t="str">
        <f ca="1">IF(OR('📊 Training Matrix'!$AU$8="EXPIRED",'📊 Training Matrix'!$AU$8="EXPIRING"),TEXT('📊 Training Matrix'!$AT$8+365,"DD/MM/YYYY"),"")</f>
        <v/>
      </c>
      <c r="K80" s="58" t="str">
        <f ca="1">IF(OR('📊 Training Matrix'!$AU$8="EXPIRED",'📊 Training Matrix'!$AU$8="EXPIRING"),'📊 Training Matrix'!$AU$8,"")</f>
        <v/>
      </c>
      <c r="L80" s="58" t="str">
        <f ca="1">IF(OR('📊 Training Matrix'!$AU$8="EXPIRED",'📊 Training Matrix'!$AU$8="EXPIRING"),IF('📊 Training Matrix'!$AU$8="EXPIRED","Overdue by "&amp;TEXT(TODAY()-('📊 Training Matrix'!$AT$8+365),"0")&amp;" days","Expires in "&amp;TEXT(('📊 Training Matrix'!$AT$8+365)-TODAY(),"0")&amp;" days"),"—")</f>
        <v>—</v>
      </c>
      <c r="M80" s="58" t="str">
        <f ca="1">IF(OR('📊 Training Matrix'!$AU$8="EXPIRED",'📊 Training Matrix'!$AU$8="EXPIRING"),'📊 Training Matrix'!$H$8,"")</f>
        <v/>
      </c>
    </row>
    <row r="81" spans="1:13" ht="15" customHeight="1" x14ac:dyDescent="0.2">
      <c r="A81" s="58" t="str">
        <f ca="1">IF(OR('📊 Training Matrix'!$AW$8="EXPIRED",'📊 Training Matrix'!$AW$8="EXPIRING"),'📊 Training Matrix'!$A$8,"")</f>
        <v/>
      </c>
      <c r="B81" s="58" t="str">
        <f ca="1">IF(OR('📊 Training Matrix'!$AW$8="EXPIRED",'📊 Training Matrix'!$AW$8="EXPIRING"),'📊 Training Matrix'!$B$8,"")</f>
        <v/>
      </c>
      <c r="C81" s="58" t="str">
        <f ca="1">IF(OR('📊 Training Matrix'!$AW$8="EXPIRED",'📊 Training Matrix'!$AW$8="EXPIRING"),'📊 Training Matrix'!$C$8,"")</f>
        <v/>
      </c>
      <c r="D81" s="58" t="str">
        <f ca="1">IF(OR('📊 Training Matrix'!$AW$8="EXPIRED",'📊 Training Matrix'!$AW$8="EXPIRING"),'📊 Training Matrix'!$D$8,"")</f>
        <v/>
      </c>
      <c r="E81" s="58" t="str">
        <f ca="1">IF(OR('📊 Training Matrix'!$AW$8="EXPIRED",'📊 Training Matrix'!$AW$8="EXPIRING"),'📊 Training Matrix'!$F$8,"")</f>
        <v/>
      </c>
      <c r="F81" s="58" t="str">
        <f ca="1">IF(OR('📊 Training Matrix'!$AW$8="EXPIRED",'📊 Training Matrix'!$AW$8="EXPIRING"),'📊 Training Matrix'!$E$8,"")</f>
        <v/>
      </c>
      <c r="G81" s="58" t="str">
        <f ca="1">IF(OR('📊 Training Matrix'!$AW$8="EXPIRED",'📊 Training Matrix'!$AW$8="EXPIRING"),"IT-002","")</f>
        <v/>
      </c>
      <c r="H81" s="58" t="str">
        <f ca="1">IF(OR('📊 Training Matrix'!$AW$8="EXPIRED",'📊 Training Matrix'!$AW$8="EXPIRING"),"GDPR Awareness","")</f>
        <v/>
      </c>
      <c r="I81" s="58" t="str">
        <f ca="1">IF(OR('📊 Training Matrix'!$AW$8="EXPIRED",'📊 Training Matrix'!$AW$8="EXPIRING"),IF(ISNUMBER('📊 Training Matrix'!$AV$8),TEXT('📊 Training Matrix'!$AV$8,"DD/MM/YYYY"),""),"")</f>
        <v/>
      </c>
      <c r="J81" s="58" t="str">
        <f ca="1">IF(OR('📊 Training Matrix'!$AW$8="EXPIRED",'📊 Training Matrix'!$AW$8="EXPIRING"),TEXT('📊 Training Matrix'!$AV$8+365,"DD/MM/YYYY"),"")</f>
        <v/>
      </c>
      <c r="K81" s="58" t="str">
        <f ca="1">IF(OR('📊 Training Matrix'!$AW$8="EXPIRED",'📊 Training Matrix'!$AW$8="EXPIRING"),'📊 Training Matrix'!$AW$8,"")</f>
        <v/>
      </c>
      <c r="L81" s="58" t="str">
        <f ca="1">IF(OR('📊 Training Matrix'!$AW$8="EXPIRED",'📊 Training Matrix'!$AW$8="EXPIRING"),IF('📊 Training Matrix'!$AW$8="EXPIRED","Overdue by "&amp;TEXT(TODAY()-('📊 Training Matrix'!$AV$8+365),"0")&amp;" days","Expires in "&amp;TEXT(('📊 Training Matrix'!$AV$8+365)-TODAY(),"0")&amp;" days"),"—")</f>
        <v>—</v>
      </c>
      <c r="M81" s="58" t="str">
        <f ca="1">IF(OR('📊 Training Matrix'!$AW$8="EXPIRED",'📊 Training Matrix'!$AW$8="EXPIRING"),'📊 Training Matrix'!$H$8,"")</f>
        <v/>
      </c>
    </row>
    <row r="82" spans="1:13" ht="15" customHeight="1" x14ac:dyDescent="0.2">
      <c r="A82" s="58" t="str">
        <f ca="1">IF(OR('📊 Training Matrix'!$K$9="EXPIRED",'📊 Training Matrix'!$K$9="EXPIRING"),'📊 Training Matrix'!$A$9,"")</f>
        <v/>
      </c>
      <c r="B82" s="58" t="str">
        <f ca="1">IF(OR('📊 Training Matrix'!$K$9="EXPIRED",'📊 Training Matrix'!$K$9="EXPIRING"),'📊 Training Matrix'!$B$9,"")</f>
        <v/>
      </c>
      <c r="C82" s="58" t="str">
        <f ca="1">IF(OR('📊 Training Matrix'!$K$9="EXPIRED",'📊 Training Matrix'!$K$9="EXPIRING"),'📊 Training Matrix'!$C$9,"")</f>
        <v/>
      </c>
      <c r="D82" s="58" t="str">
        <f ca="1">IF(OR('📊 Training Matrix'!$K$9="EXPIRED",'📊 Training Matrix'!$K$9="EXPIRING"),'📊 Training Matrix'!$D$9,"")</f>
        <v/>
      </c>
      <c r="E82" s="58" t="str">
        <f ca="1">IF(OR('📊 Training Matrix'!$K$9="EXPIRED",'📊 Training Matrix'!$K$9="EXPIRING"),'📊 Training Matrix'!$F$9,"")</f>
        <v/>
      </c>
      <c r="F82" s="58" t="str">
        <f ca="1">IF(OR('📊 Training Matrix'!$K$9="EXPIRED",'📊 Training Matrix'!$K$9="EXPIRING"),'📊 Training Matrix'!$E$9,"")</f>
        <v/>
      </c>
      <c r="G82" s="58" t="str">
        <f ca="1">IF(OR('📊 Training Matrix'!$K$9="EXPIRED",'📊 Training Matrix'!$K$9="EXPIRING"),"HS-001","")</f>
        <v/>
      </c>
      <c r="H82" s="58" t="str">
        <f ca="1">IF(OR('📊 Training Matrix'!$K$9="EXPIRED",'📊 Training Matrix'!$K$9="EXPIRING"),"H&amp;S Induction","")</f>
        <v/>
      </c>
      <c r="I82" s="58" t="str">
        <f ca="1">IF(OR('📊 Training Matrix'!$K$9="EXPIRED",'📊 Training Matrix'!$K$9="EXPIRING"),IF(ISNUMBER('📊 Training Matrix'!$J$9),TEXT('📊 Training Matrix'!$J$9,"DD/MM/YYYY"),""),"")</f>
        <v/>
      </c>
      <c r="J82" s="58" t="str">
        <f ca="1">IF(OR('📊 Training Matrix'!$K$9="EXPIRED",'📊 Training Matrix'!$K$9="EXPIRING"),TEXT('📊 Training Matrix'!$J$9+365,"DD/MM/YYYY"),"")</f>
        <v/>
      </c>
      <c r="K82" s="58" t="str">
        <f ca="1">IF(OR('📊 Training Matrix'!$K$9="EXPIRED",'📊 Training Matrix'!$K$9="EXPIRING"),'📊 Training Matrix'!$K$9,"")</f>
        <v/>
      </c>
      <c r="L82" s="58" t="str">
        <f ca="1">IF(OR('📊 Training Matrix'!$K$9="EXPIRED",'📊 Training Matrix'!$K$9="EXPIRING"),IF('📊 Training Matrix'!$K$9="EXPIRED","Overdue by "&amp;TEXT(TODAY()-('📊 Training Matrix'!$J$9+365),"0")&amp;" days","Expires in "&amp;TEXT(('📊 Training Matrix'!$J$9+365)-TODAY(),"0")&amp;" days"),"—")</f>
        <v>—</v>
      </c>
      <c r="M82" s="58" t="str">
        <f ca="1">IF(OR('📊 Training Matrix'!$K$9="EXPIRED",'📊 Training Matrix'!$K$9="EXPIRING"),'📊 Training Matrix'!$H$9,"")</f>
        <v/>
      </c>
    </row>
    <row r="83" spans="1:13" ht="15" customHeight="1" x14ac:dyDescent="0.2">
      <c r="A83" s="58" t="str">
        <f ca="1">IF(OR('📊 Training Matrix'!$M$9="EXPIRED",'📊 Training Matrix'!$M$9="EXPIRING"),'📊 Training Matrix'!$A$9,"")</f>
        <v/>
      </c>
      <c r="B83" s="58" t="str">
        <f ca="1">IF(OR('📊 Training Matrix'!$M$9="EXPIRED",'📊 Training Matrix'!$M$9="EXPIRING"),'📊 Training Matrix'!$B$9,"")</f>
        <v/>
      </c>
      <c r="C83" s="58" t="str">
        <f ca="1">IF(OR('📊 Training Matrix'!$M$9="EXPIRED",'📊 Training Matrix'!$M$9="EXPIRING"),'📊 Training Matrix'!$C$9,"")</f>
        <v/>
      </c>
      <c r="D83" s="58" t="str">
        <f ca="1">IF(OR('📊 Training Matrix'!$M$9="EXPIRED",'📊 Training Matrix'!$M$9="EXPIRING"),'📊 Training Matrix'!$D$9,"")</f>
        <v/>
      </c>
      <c r="E83" s="58" t="str">
        <f ca="1">IF(OR('📊 Training Matrix'!$M$9="EXPIRED",'📊 Training Matrix'!$M$9="EXPIRING"),'📊 Training Matrix'!$F$9,"")</f>
        <v/>
      </c>
      <c r="F83" s="58" t="str">
        <f ca="1">IF(OR('📊 Training Matrix'!$M$9="EXPIRED",'📊 Training Matrix'!$M$9="EXPIRING"),'📊 Training Matrix'!$E$9,"")</f>
        <v/>
      </c>
      <c r="G83" s="58" t="str">
        <f ca="1">IF(OR('📊 Training Matrix'!$M$9="EXPIRED",'📊 Training Matrix'!$M$9="EXPIRING"),"HS-002","")</f>
        <v/>
      </c>
      <c r="H83" s="58" t="str">
        <f ca="1">IF(OR('📊 Training Matrix'!$M$9="EXPIRED",'📊 Training Matrix'!$M$9="EXPIRING"),"Working at Height","")</f>
        <v/>
      </c>
      <c r="I83" s="58" t="str">
        <f ca="1">IF(OR('📊 Training Matrix'!$M$9="EXPIRED",'📊 Training Matrix'!$M$9="EXPIRING"),IF(ISNUMBER('📊 Training Matrix'!$L$9),TEXT('📊 Training Matrix'!$L$9,"DD/MM/YYYY"),""),"")</f>
        <v/>
      </c>
      <c r="J83" s="58" t="str">
        <f ca="1">IF(OR('📊 Training Matrix'!$M$9="EXPIRED",'📊 Training Matrix'!$M$9="EXPIRING"),TEXT('📊 Training Matrix'!$L$9+365,"DD/MM/YYYY"),"")</f>
        <v/>
      </c>
      <c r="K83" s="58" t="str">
        <f ca="1">IF(OR('📊 Training Matrix'!$M$9="EXPIRED",'📊 Training Matrix'!$M$9="EXPIRING"),'📊 Training Matrix'!$M$9,"")</f>
        <v/>
      </c>
      <c r="L83" s="58" t="str">
        <f ca="1">IF(OR('📊 Training Matrix'!$M$9="EXPIRED",'📊 Training Matrix'!$M$9="EXPIRING"),IF('📊 Training Matrix'!$M$9="EXPIRED","Overdue by "&amp;TEXT(TODAY()-('📊 Training Matrix'!$L$9+365),"0")&amp;" days","Expires in "&amp;TEXT(('📊 Training Matrix'!$L$9+365)-TODAY(),"0")&amp;" days"),"—")</f>
        <v>—</v>
      </c>
      <c r="M83" s="58" t="str">
        <f ca="1">IF(OR('📊 Training Matrix'!$M$9="EXPIRED",'📊 Training Matrix'!$M$9="EXPIRING"),'📊 Training Matrix'!$H$9,"")</f>
        <v/>
      </c>
    </row>
    <row r="84" spans="1:13" ht="15" customHeight="1" x14ac:dyDescent="0.2">
      <c r="A84" s="58" t="str">
        <f ca="1">IF(OR('📊 Training Matrix'!$O$9="EXPIRED",'📊 Training Matrix'!$O$9="EXPIRING"),'📊 Training Matrix'!$A$9,"")</f>
        <v>W1005</v>
      </c>
      <c r="B84" s="58" t="str">
        <f ca="1">IF(OR('📊 Training Matrix'!$O$9="EXPIRED",'📊 Training Matrix'!$O$9="EXPIRING"),'📊 Training Matrix'!$B$9,"")</f>
        <v>Young</v>
      </c>
      <c r="C84" s="58" t="str">
        <f ca="1">IF(OR('📊 Training Matrix'!$O$9="EXPIRED",'📊 Training Matrix'!$O$9="EXPIRING"),'📊 Training Matrix'!$C$9,"")</f>
        <v>Steve</v>
      </c>
      <c r="D84" s="58" t="str">
        <f ca="1">IF(OR('📊 Training Matrix'!$O$9="EXPIRED",'📊 Training Matrix'!$O$9="EXPIRING"),'📊 Training Matrix'!$D$9,"")</f>
        <v>Employee</v>
      </c>
      <c r="E84" s="58" t="str">
        <f ca="1">IF(OR('📊 Training Matrix'!$O$9="EXPIRED",'📊 Training Matrix'!$O$9="EXPIRING"),'📊 Training Matrix'!$F$9,"")</f>
        <v>Senior Field Engineer</v>
      </c>
      <c r="F84" s="58" t="str">
        <f ca="1">IF(OR('📊 Training Matrix'!$O$9="EXPIRED",'📊 Training Matrix'!$O$9="EXPIRING"),'📊 Training Matrix'!$E$9,"")</f>
        <v>Field Engineering</v>
      </c>
      <c r="G84" s="58" t="str">
        <f ca="1">IF(OR('📊 Training Matrix'!$O$9="EXPIRED",'📊 Training Matrix'!$O$9="EXPIRING"),"HS-003","")</f>
        <v>HS-003</v>
      </c>
      <c r="H84" s="58" t="str">
        <f ca="1">IF(OR('📊 Training Matrix'!$O$9="EXPIRED",'📊 Training Matrix'!$O$9="EXPIRING"),"Confined Space","")</f>
        <v>Confined Space</v>
      </c>
      <c r="I84" s="58" t="str">
        <f ca="1">IF(OR('📊 Training Matrix'!$O$9="EXPIRED",'📊 Training Matrix'!$O$9="EXPIRING"),IF(ISNUMBER('📊 Training Matrix'!$N$9),TEXT('📊 Training Matrix'!$N$9,"DD/MM/YYYY"),""),"")</f>
        <v>18/06/2023</v>
      </c>
      <c r="J84" s="58" t="str">
        <f ca="1">IF(OR('📊 Training Matrix'!$O$9="EXPIRED",'📊 Training Matrix'!$O$9="EXPIRING"),TEXT('📊 Training Matrix'!$N$9+365,"DD/MM/YYYY"),"")</f>
        <v>17/06/2024</v>
      </c>
      <c r="K84" s="58" t="str">
        <f ca="1">IF(OR('📊 Training Matrix'!$O$9="EXPIRED",'📊 Training Matrix'!$O$9="EXPIRING"),'📊 Training Matrix'!$O$9,"")</f>
        <v>EXPIRED</v>
      </c>
      <c r="L84" s="58" t="str">
        <f ca="1">IF(OR('📊 Training Matrix'!$O$9="EXPIRED",'📊 Training Matrix'!$O$9="EXPIRING"),IF('📊 Training Matrix'!$O$9="EXPIRED","Overdue by "&amp;TEXT(TODAY()-('📊 Training Matrix'!$N$9+365),"0")&amp;" days","Expires in "&amp;TEXT(('📊 Training Matrix'!$N$9+365)-TODAY(),"0")&amp;" days"),"—")</f>
        <v>Overdue by 792 days</v>
      </c>
      <c r="M84" s="58" t="str">
        <f ca="1">IF(OR('📊 Training Matrix'!$O$9="EXPIRED",'📊 Training Matrix'!$O$9="EXPIRING"),'📊 Training Matrix'!$H$9,"")</f>
        <v>A. Williams</v>
      </c>
    </row>
    <row r="85" spans="1:13" ht="15" customHeight="1" x14ac:dyDescent="0.2">
      <c r="A85" s="58" t="str">
        <f ca="1">IF(OR('📊 Training Matrix'!$Q$9="EXPIRED",'📊 Training Matrix'!$Q$9="EXPIRING"),'📊 Training Matrix'!$A$9,"")</f>
        <v/>
      </c>
      <c r="B85" s="58" t="str">
        <f ca="1">IF(OR('📊 Training Matrix'!$Q$9="EXPIRED",'📊 Training Matrix'!$Q$9="EXPIRING"),'📊 Training Matrix'!$B$9,"")</f>
        <v/>
      </c>
      <c r="C85" s="58" t="str">
        <f ca="1">IF(OR('📊 Training Matrix'!$Q$9="EXPIRED",'📊 Training Matrix'!$Q$9="EXPIRING"),'📊 Training Matrix'!$C$9,"")</f>
        <v/>
      </c>
      <c r="D85" s="58" t="str">
        <f ca="1">IF(OR('📊 Training Matrix'!$Q$9="EXPIRED",'📊 Training Matrix'!$Q$9="EXPIRING"),'📊 Training Matrix'!$D$9,"")</f>
        <v/>
      </c>
      <c r="E85" s="58" t="str">
        <f ca="1">IF(OR('📊 Training Matrix'!$Q$9="EXPIRED",'📊 Training Matrix'!$Q$9="EXPIRING"),'📊 Training Matrix'!$F$9,"")</f>
        <v/>
      </c>
      <c r="F85" s="58" t="str">
        <f ca="1">IF(OR('📊 Training Matrix'!$Q$9="EXPIRED",'📊 Training Matrix'!$Q$9="EXPIRING"),'📊 Training Matrix'!$E$9,"")</f>
        <v/>
      </c>
      <c r="G85" s="58" t="str">
        <f ca="1">IF(OR('📊 Training Matrix'!$Q$9="EXPIRED",'📊 Training Matrix'!$Q$9="EXPIRING"),"HS-004","")</f>
        <v/>
      </c>
      <c r="H85" s="58" t="str">
        <f ca="1">IF(OR('📊 Training Matrix'!$Q$9="EXPIRED",'📊 Training Matrix'!$Q$9="EXPIRING"),"Manual Handling","")</f>
        <v/>
      </c>
      <c r="I85" s="58" t="str">
        <f ca="1">IF(OR('📊 Training Matrix'!$Q$9="EXPIRED",'📊 Training Matrix'!$Q$9="EXPIRING"),IF(ISNUMBER('📊 Training Matrix'!$P$9),TEXT('📊 Training Matrix'!$P$9,"DD/MM/YYYY"),""),"")</f>
        <v/>
      </c>
      <c r="J85" s="58" t="str">
        <f ca="1">IF(OR('📊 Training Matrix'!$Q$9="EXPIRED",'📊 Training Matrix'!$Q$9="EXPIRING"),TEXT('📊 Training Matrix'!$P$9+365,"DD/MM/YYYY"),"")</f>
        <v/>
      </c>
      <c r="K85" s="58" t="str">
        <f ca="1">IF(OR('📊 Training Matrix'!$Q$9="EXPIRED",'📊 Training Matrix'!$Q$9="EXPIRING"),'📊 Training Matrix'!$Q$9,"")</f>
        <v/>
      </c>
      <c r="L85" s="58" t="str">
        <f ca="1">IF(OR('📊 Training Matrix'!$Q$9="EXPIRED",'📊 Training Matrix'!$Q$9="EXPIRING"),IF('📊 Training Matrix'!$Q$9="EXPIRED","Overdue by "&amp;TEXT(TODAY()-('📊 Training Matrix'!$P$9+365),"0")&amp;" days","Expires in "&amp;TEXT(('📊 Training Matrix'!$P$9+365)-TODAY(),"0")&amp;" days"),"—")</f>
        <v>—</v>
      </c>
      <c r="M85" s="58" t="str">
        <f ca="1">IF(OR('📊 Training Matrix'!$Q$9="EXPIRED",'📊 Training Matrix'!$Q$9="EXPIRING"),'📊 Training Matrix'!$H$9,"")</f>
        <v/>
      </c>
    </row>
    <row r="86" spans="1:13" ht="15" customHeight="1" x14ac:dyDescent="0.2">
      <c r="A86" s="58" t="str">
        <f ca="1">IF(OR('📊 Training Matrix'!$S$9="EXPIRED",'📊 Training Matrix'!$S$9="EXPIRING"),'📊 Training Matrix'!$A$9,"")</f>
        <v>W1005</v>
      </c>
      <c r="B86" s="58" t="str">
        <f ca="1">IF(OR('📊 Training Matrix'!$S$9="EXPIRED",'📊 Training Matrix'!$S$9="EXPIRING"),'📊 Training Matrix'!$B$9,"")</f>
        <v>Young</v>
      </c>
      <c r="C86" s="58" t="str">
        <f ca="1">IF(OR('📊 Training Matrix'!$S$9="EXPIRED",'📊 Training Matrix'!$S$9="EXPIRING"),'📊 Training Matrix'!$C$9,"")</f>
        <v>Steve</v>
      </c>
      <c r="D86" s="58" t="str">
        <f ca="1">IF(OR('📊 Training Matrix'!$S$9="EXPIRED",'📊 Training Matrix'!$S$9="EXPIRING"),'📊 Training Matrix'!$D$9,"")</f>
        <v>Employee</v>
      </c>
      <c r="E86" s="58" t="str">
        <f ca="1">IF(OR('📊 Training Matrix'!$S$9="EXPIRED",'📊 Training Matrix'!$S$9="EXPIRING"),'📊 Training Matrix'!$F$9,"")</f>
        <v>Senior Field Engineer</v>
      </c>
      <c r="F86" s="58" t="str">
        <f ca="1">IF(OR('📊 Training Matrix'!$S$9="EXPIRED",'📊 Training Matrix'!$S$9="EXPIRING"),'📊 Training Matrix'!$E$9,"")</f>
        <v>Field Engineering</v>
      </c>
      <c r="G86" s="58" t="str">
        <f ca="1">IF(OR('📊 Training Matrix'!$S$9="EXPIRED",'📊 Training Matrix'!$S$9="EXPIRING"),"HS-005","")</f>
        <v>HS-005</v>
      </c>
      <c r="H86" s="58" t="str">
        <f ca="1">IF(OR('📊 Training Matrix'!$S$9="EXPIRED",'📊 Training Matrix'!$S$9="EXPIRING"),"First Aid (FAW)","")</f>
        <v>First Aid (FAW)</v>
      </c>
      <c r="I86" s="58" t="str">
        <f ca="1">IF(OR('📊 Training Matrix'!$S$9="EXPIRED",'📊 Training Matrix'!$S$9="EXPIRING"),IF(ISNUMBER('📊 Training Matrix'!$R$9),TEXT('📊 Training Matrix'!$R$9,"DD/MM/YYYY"),""),"")</f>
        <v>21/07/2023</v>
      </c>
      <c r="J86" s="58" t="str">
        <f ca="1">IF(OR('📊 Training Matrix'!$S$9="EXPIRED",'📊 Training Matrix'!$S$9="EXPIRING"),TEXT('📊 Training Matrix'!$R$9+365,"DD/MM/YYYY"),"")</f>
        <v>20/07/2024</v>
      </c>
      <c r="K86" s="58" t="str">
        <f ca="1">IF(OR('📊 Training Matrix'!$S$9="EXPIRED",'📊 Training Matrix'!$S$9="EXPIRING"),'📊 Training Matrix'!$S$9,"")</f>
        <v>EXPIRED</v>
      </c>
      <c r="L86" s="58" t="str">
        <f ca="1">IF(OR('📊 Training Matrix'!$S$9="EXPIRED",'📊 Training Matrix'!$S$9="EXPIRING"),IF('📊 Training Matrix'!$S$9="EXPIRED","Overdue by "&amp;TEXT(TODAY()-('📊 Training Matrix'!$R$9+365),"0")&amp;" days","Expires in "&amp;TEXT(('📊 Training Matrix'!$R$9+365)-TODAY(),"0")&amp;" days"),"—")</f>
        <v>Overdue by 759 days</v>
      </c>
      <c r="M86" s="58" t="str">
        <f ca="1">IF(OR('📊 Training Matrix'!$S$9="EXPIRED",'📊 Training Matrix'!$S$9="EXPIRING"),'📊 Training Matrix'!$H$9,"")</f>
        <v>A. Williams</v>
      </c>
    </row>
    <row r="87" spans="1:13" ht="15" customHeight="1" x14ac:dyDescent="0.2">
      <c r="A87" s="58" t="str">
        <f ca="1">IF(OR('📊 Training Matrix'!$U$9="EXPIRED",'📊 Training Matrix'!$U$9="EXPIRING"),'📊 Training Matrix'!$A$9,"")</f>
        <v/>
      </c>
      <c r="B87" s="58" t="str">
        <f ca="1">IF(OR('📊 Training Matrix'!$U$9="EXPIRED",'📊 Training Matrix'!$U$9="EXPIRING"),'📊 Training Matrix'!$B$9,"")</f>
        <v/>
      </c>
      <c r="C87" s="58" t="str">
        <f ca="1">IF(OR('📊 Training Matrix'!$U$9="EXPIRED",'📊 Training Matrix'!$U$9="EXPIRING"),'📊 Training Matrix'!$C$9,"")</f>
        <v/>
      </c>
      <c r="D87" s="58" t="str">
        <f ca="1">IF(OR('📊 Training Matrix'!$U$9="EXPIRED",'📊 Training Matrix'!$U$9="EXPIRING"),'📊 Training Matrix'!$D$9,"")</f>
        <v/>
      </c>
      <c r="E87" s="58" t="str">
        <f ca="1">IF(OR('📊 Training Matrix'!$U$9="EXPIRED",'📊 Training Matrix'!$U$9="EXPIRING"),'📊 Training Matrix'!$F$9,"")</f>
        <v/>
      </c>
      <c r="F87" s="58" t="str">
        <f ca="1">IF(OR('📊 Training Matrix'!$U$9="EXPIRED",'📊 Training Matrix'!$U$9="EXPIRING"),'📊 Training Matrix'!$E$9,"")</f>
        <v/>
      </c>
      <c r="G87" s="58" t="str">
        <f ca="1">IF(OR('📊 Training Matrix'!$U$9="EXPIRED",'📊 Training Matrix'!$U$9="EXPIRING"),"HS-006","")</f>
        <v/>
      </c>
      <c r="H87" s="58" t="str">
        <f ca="1">IF(OR('📊 Training Matrix'!$U$9="EXPIRED",'📊 Training Matrix'!$U$9="EXPIRING"),"Asbestos Awareness","")</f>
        <v/>
      </c>
      <c r="I87" s="58" t="str">
        <f ca="1">IF(OR('📊 Training Matrix'!$U$9="EXPIRED",'📊 Training Matrix'!$U$9="EXPIRING"),IF(ISNUMBER('📊 Training Matrix'!$T$9),TEXT('📊 Training Matrix'!$T$9,"DD/MM/YYYY"),""),"")</f>
        <v/>
      </c>
      <c r="J87" s="58" t="str">
        <f ca="1">IF(OR('📊 Training Matrix'!$U$9="EXPIRED",'📊 Training Matrix'!$U$9="EXPIRING"),TEXT('📊 Training Matrix'!$T$9+365,"DD/MM/YYYY"),"")</f>
        <v/>
      </c>
      <c r="K87" s="58" t="str">
        <f ca="1">IF(OR('📊 Training Matrix'!$U$9="EXPIRED",'📊 Training Matrix'!$U$9="EXPIRING"),'📊 Training Matrix'!$U$9,"")</f>
        <v/>
      </c>
      <c r="L87" s="58" t="str">
        <f ca="1">IF(OR('📊 Training Matrix'!$U$9="EXPIRED",'📊 Training Matrix'!$U$9="EXPIRING"),IF('📊 Training Matrix'!$U$9="EXPIRED","Overdue by "&amp;TEXT(TODAY()-('📊 Training Matrix'!$T$9+365),"0")&amp;" days","Expires in "&amp;TEXT(('📊 Training Matrix'!$T$9+365)-TODAY(),"0")&amp;" days"),"—")</f>
        <v>—</v>
      </c>
      <c r="M87" s="58" t="str">
        <f ca="1">IF(OR('📊 Training Matrix'!$U$9="EXPIRED",'📊 Training Matrix'!$U$9="EXPIRING"),'📊 Training Matrix'!$H$9,"")</f>
        <v/>
      </c>
    </row>
    <row r="88" spans="1:13" ht="15" customHeight="1" x14ac:dyDescent="0.2">
      <c r="A88" s="58" t="str">
        <f ca="1">IF(OR('📊 Training Matrix'!$W$9="EXPIRED",'📊 Training Matrix'!$W$9="EXPIRING"),'📊 Training Matrix'!$A$9,"")</f>
        <v/>
      </c>
      <c r="B88" s="58" t="str">
        <f ca="1">IF(OR('📊 Training Matrix'!$W$9="EXPIRED",'📊 Training Matrix'!$W$9="EXPIRING"),'📊 Training Matrix'!$B$9,"")</f>
        <v/>
      </c>
      <c r="C88" s="58" t="str">
        <f ca="1">IF(OR('📊 Training Matrix'!$W$9="EXPIRED",'📊 Training Matrix'!$W$9="EXPIRING"),'📊 Training Matrix'!$C$9,"")</f>
        <v/>
      </c>
      <c r="D88" s="58" t="str">
        <f ca="1">IF(OR('📊 Training Matrix'!$W$9="EXPIRED",'📊 Training Matrix'!$W$9="EXPIRING"),'📊 Training Matrix'!$D$9,"")</f>
        <v/>
      </c>
      <c r="E88" s="58" t="str">
        <f ca="1">IF(OR('📊 Training Matrix'!$W$9="EXPIRED",'📊 Training Matrix'!$W$9="EXPIRING"),'📊 Training Matrix'!$F$9,"")</f>
        <v/>
      </c>
      <c r="F88" s="58" t="str">
        <f ca="1">IF(OR('📊 Training Matrix'!$W$9="EXPIRED",'📊 Training Matrix'!$W$9="EXPIRING"),'📊 Training Matrix'!$E$9,"")</f>
        <v/>
      </c>
      <c r="G88" s="58" t="str">
        <f ca="1">IF(OR('📊 Training Matrix'!$W$9="EXPIRED",'📊 Training Matrix'!$W$9="EXPIRING"),"EL-001","")</f>
        <v/>
      </c>
      <c r="H88" s="58" t="str">
        <f ca="1">IF(OR('📊 Training Matrix'!$W$9="EXPIRED",'📊 Training Matrix'!$W$9="EXPIRING"),"C&amp;G 2391 Inspection","")</f>
        <v/>
      </c>
      <c r="I88" s="58" t="str">
        <f ca="1">IF(OR('📊 Training Matrix'!$W$9="EXPIRED",'📊 Training Matrix'!$W$9="EXPIRING"),IF(ISNUMBER('📊 Training Matrix'!$V$9),TEXT('📊 Training Matrix'!$V$9,"DD/MM/YYYY"),""),"")</f>
        <v/>
      </c>
      <c r="J88" s="58" t="str">
        <f ca="1">IF(OR('📊 Training Matrix'!$W$9="EXPIRED",'📊 Training Matrix'!$W$9="EXPIRING"),TEXT('📊 Training Matrix'!$V$9+365,"DD/MM/YYYY"),"")</f>
        <v/>
      </c>
      <c r="K88" s="58" t="str">
        <f ca="1">IF(OR('📊 Training Matrix'!$W$9="EXPIRED",'📊 Training Matrix'!$W$9="EXPIRING"),'📊 Training Matrix'!$W$9,"")</f>
        <v/>
      </c>
      <c r="L88" s="58" t="str">
        <f ca="1">IF(OR('📊 Training Matrix'!$W$9="EXPIRED",'📊 Training Matrix'!$W$9="EXPIRING"),IF('📊 Training Matrix'!$W$9="EXPIRED","Overdue by "&amp;TEXT(TODAY()-('📊 Training Matrix'!$V$9+365),"0")&amp;" days","Expires in "&amp;TEXT(('📊 Training Matrix'!$V$9+365)-TODAY(),"0")&amp;" days"),"—")</f>
        <v>—</v>
      </c>
      <c r="M88" s="58" t="str">
        <f ca="1">IF(OR('📊 Training Matrix'!$W$9="EXPIRED",'📊 Training Matrix'!$W$9="EXPIRING"),'📊 Training Matrix'!$H$9,"")</f>
        <v/>
      </c>
    </row>
    <row r="89" spans="1:13" ht="15" customHeight="1" x14ac:dyDescent="0.2">
      <c r="A89" s="58" t="str">
        <f ca="1">IF(OR('📊 Training Matrix'!$Y$9="EXPIRED",'📊 Training Matrix'!$Y$9="EXPIRING"),'📊 Training Matrix'!$A$9,"")</f>
        <v/>
      </c>
      <c r="B89" s="58" t="str">
        <f ca="1">IF(OR('📊 Training Matrix'!$Y$9="EXPIRED",'📊 Training Matrix'!$Y$9="EXPIRING"),'📊 Training Matrix'!$B$9,"")</f>
        <v/>
      </c>
      <c r="C89" s="58" t="str">
        <f ca="1">IF(OR('📊 Training Matrix'!$Y$9="EXPIRED",'📊 Training Matrix'!$Y$9="EXPIRING"),'📊 Training Matrix'!$C$9,"")</f>
        <v/>
      </c>
      <c r="D89" s="58" t="str">
        <f ca="1">IF(OR('📊 Training Matrix'!$Y$9="EXPIRED",'📊 Training Matrix'!$Y$9="EXPIRING"),'📊 Training Matrix'!$D$9,"")</f>
        <v/>
      </c>
      <c r="E89" s="58" t="str">
        <f ca="1">IF(OR('📊 Training Matrix'!$Y$9="EXPIRED",'📊 Training Matrix'!$Y$9="EXPIRING"),'📊 Training Matrix'!$F$9,"")</f>
        <v/>
      </c>
      <c r="F89" s="58" t="str">
        <f ca="1">IF(OR('📊 Training Matrix'!$Y$9="EXPIRED",'📊 Training Matrix'!$Y$9="EXPIRING"),'📊 Training Matrix'!$E$9,"")</f>
        <v/>
      </c>
      <c r="G89" s="58" t="str">
        <f ca="1">IF(OR('📊 Training Matrix'!$Y$9="EXPIRED",'📊 Training Matrix'!$Y$9="EXPIRING"),"EL-002","")</f>
        <v/>
      </c>
      <c r="H89" s="58" t="str">
        <f ca="1">IF(OR('📊 Training Matrix'!$Y$9="EXPIRED",'📊 Training Matrix'!$Y$9="EXPIRING"),"18th Edition","")</f>
        <v/>
      </c>
      <c r="I89" s="58" t="str">
        <f ca="1">IF(OR('📊 Training Matrix'!$Y$9="EXPIRED",'📊 Training Matrix'!$Y$9="EXPIRING"),IF(ISNUMBER('📊 Training Matrix'!$X$9),TEXT('📊 Training Matrix'!$X$9,"DD/MM/YYYY"),""),"")</f>
        <v/>
      </c>
      <c r="J89" s="58" t="str">
        <f ca="1">IF(OR('📊 Training Matrix'!$Y$9="EXPIRED",'📊 Training Matrix'!$Y$9="EXPIRING"),TEXT('📊 Training Matrix'!$X$9+365,"DD/MM/YYYY"),"")</f>
        <v/>
      </c>
      <c r="K89" s="58" t="str">
        <f ca="1">IF(OR('📊 Training Matrix'!$Y$9="EXPIRED",'📊 Training Matrix'!$Y$9="EXPIRING"),'📊 Training Matrix'!$Y$9,"")</f>
        <v/>
      </c>
      <c r="L89" s="58" t="str">
        <f ca="1">IF(OR('📊 Training Matrix'!$Y$9="EXPIRED",'📊 Training Matrix'!$Y$9="EXPIRING"),IF('📊 Training Matrix'!$Y$9="EXPIRED","Overdue by "&amp;TEXT(TODAY()-('📊 Training Matrix'!$X$9+365),"0")&amp;" days","Expires in "&amp;TEXT(('📊 Training Matrix'!$X$9+365)-TODAY(),"0")&amp;" days"),"—")</f>
        <v>—</v>
      </c>
      <c r="M89" s="58" t="str">
        <f ca="1">IF(OR('📊 Training Matrix'!$Y$9="EXPIRED",'📊 Training Matrix'!$Y$9="EXPIRING"),'📊 Training Matrix'!$H$9,"")</f>
        <v/>
      </c>
    </row>
    <row r="90" spans="1:13" ht="15" customHeight="1" x14ac:dyDescent="0.2">
      <c r="A90" s="58" t="str">
        <f ca="1">IF(OR('📊 Training Matrix'!$AA$9="EXPIRED",'📊 Training Matrix'!$AA$9="EXPIRING"),'📊 Training Matrix'!$A$9,"")</f>
        <v/>
      </c>
      <c r="B90" s="58" t="str">
        <f ca="1">IF(OR('📊 Training Matrix'!$AA$9="EXPIRED",'📊 Training Matrix'!$AA$9="EXPIRING"),'📊 Training Matrix'!$B$9,"")</f>
        <v/>
      </c>
      <c r="C90" s="58" t="str">
        <f ca="1">IF(OR('📊 Training Matrix'!$AA$9="EXPIRED",'📊 Training Matrix'!$AA$9="EXPIRING"),'📊 Training Matrix'!$C$9,"")</f>
        <v/>
      </c>
      <c r="D90" s="58" t="str">
        <f ca="1">IF(OR('📊 Training Matrix'!$AA$9="EXPIRED",'📊 Training Matrix'!$AA$9="EXPIRING"),'📊 Training Matrix'!$D$9,"")</f>
        <v/>
      </c>
      <c r="E90" s="58" t="str">
        <f ca="1">IF(OR('📊 Training Matrix'!$AA$9="EXPIRED",'📊 Training Matrix'!$AA$9="EXPIRING"),'📊 Training Matrix'!$F$9,"")</f>
        <v/>
      </c>
      <c r="F90" s="58" t="str">
        <f ca="1">IF(OR('📊 Training Matrix'!$AA$9="EXPIRED",'📊 Training Matrix'!$AA$9="EXPIRING"),'📊 Training Matrix'!$E$9,"")</f>
        <v/>
      </c>
      <c r="G90" s="58" t="str">
        <f ca="1">IF(OR('📊 Training Matrix'!$AA$9="EXPIRED",'📊 Training Matrix'!$AA$9="EXPIRING"),"EL-003","")</f>
        <v/>
      </c>
      <c r="H90" s="58" t="str">
        <f ca="1">IF(OR('📊 Training Matrix'!$AA$9="EXPIRED",'📊 Training Matrix'!$AA$9="EXPIRING"),"HV Auth. Person","")</f>
        <v/>
      </c>
      <c r="I90" s="58" t="str">
        <f ca="1">IF(OR('📊 Training Matrix'!$AA$9="EXPIRED",'📊 Training Matrix'!$AA$9="EXPIRING"),IF(ISNUMBER('📊 Training Matrix'!$Z$9),TEXT('📊 Training Matrix'!$Z$9,"DD/MM/YYYY"),""),"")</f>
        <v/>
      </c>
      <c r="J90" s="58" t="str">
        <f ca="1">IF(OR('📊 Training Matrix'!$AA$9="EXPIRED",'📊 Training Matrix'!$AA$9="EXPIRING"),TEXT('📊 Training Matrix'!$Z$9+365,"DD/MM/YYYY"),"")</f>
        <v/>
      </c>
      <c r="K90" s="58" t="str">
        <f ca="1">IF(OR('📊 Training Matrix'!$AA$9="EXPIRED",'📊 Training Matrix'!$AA$9="EXPIRING"),'📊 Training Matrix'!$AA$9,"")</f>
        <v/>
      </c>
      <c r="L90" s="58" t="str">
        <f ca="1">IF(OR('📊 Training Matrix'!$AA$9="EXPIRED",'📊 Training Matrix'!$AA$9="EXPIRING"),IF('📊 Training Matrix'!$AA$9="EXPIRED","Overdue by "&amp;TEXT(TODAY()-('📊 Training Matrix'!$Z$9+365),"0")&amp;" days","Expires in "&amp;TEXT(('📊 Training Matrix'!$Z$9+365)-TODAY(),"0")&amp;" days"),"—")</f>
        <v>—</v>
      </c>
      <c r="M90" s="58" t="str">
        <f ca="1">IF(OR('📊 Training Matrix'!$AA$9="EXPIRED",'📊 Training Matrix'!$AA$9="EXPIRING"),'📊 Training Matrix'!$H$9,"")</f>
        <v/>
      </c>
    </row>
    <row r="91" spans="1:13" ht="15" customHeight="1" x14ac:dyDescent="0.2">
      <c r="A91" s="58" t="str">
        <f ca="1">IF(OR('📊 Training Matrix'!$AC$9="EXPIRED",'📊 Training Matrix'!$AC$9="EXPIRING"),'📊 Training Matrix'!$A$9,"")</f>
        <v/>
      </c>
      <c r="B91" s="58" t="str">
        <f ca="1">IF(OR('📊 Training Matrix'!$AC$9="EXPIRED",'📊 Training Matrix'!$AC$9="EXPIRING"),'📊 Training Matrix'!$B$9,"")</f>
        <v/>
      </c>
      <c r="C91" s="58" t="str">
        <f ca="1">IF(OR('📊 Training Matrix'!$AC$9="EXPIRED",'📊 Training Matrix'!$AC$9="EXPIRING"),'📊 Training Matrix'!$C$9,"")</f>
        <v/>
      </c>
      <c r="D91" s="58" t="str">
        <f ca="1">IF(OR('📊 Training Matrix'!$AC$9="EXPIRED",'📊 Training Matrix'!$AC$9="EXPIRING"),'📊 Training Matrix'!$D$9,"")</f>
        <v/>
      </c>
      <c r="E91" s="58" t="str">
        <f ca="1">IF(OR('📊 Training Matrix'!$AC$9="EXPIRED",'📊 Training Matrix'!$AC$9="EXPIRING"),'📊 Training Matrix'!$F$9,"")</f>
        <v/>
      </c>
      <c r="F91" s="58" t="str">
        <f ca="1">IF(OR('📊 Training Matrix'!$AC$9="EXPIRED",'📊 Training Matrix'!$AC$9="EXPIRING"),'📊 Training Matrix'!$E$9,"")</f>
        <v/>
      </c>
      <c r="G91" s="58" t="str">
        <f ca="1">IF(OR('📊 Training Matrix'!$AC$9="EXPIRED",'📊 Training Matrix'!$AC$9="EXPIRING"),"EL-004","")</f>
        <v/>
      </c>
      <c r="H91" s="58" t="str">
        <f ca="1">IF(OR('📊 Training Matrix'!$AC$9="EXPIRED",'📊 Training Matrix'!$AC$9="EXPIRING"),"LV Switching","")</f>
        <v/>
      </c>
      <c r="I91" s="58" t="str">
        <f ca="1">IF(OR('📊 Training Matrix'!$AC$9="EXPIRED",'📊 Training Matrix'!$AC$9="EXPIRING"),IF(ISNUMBER('📊 Training Matrix'!$AB$9),TEXT('📊 Training Matrix'!$AB$9,"DD/MM/YYYY"),""),"")</f>
        <v/>
      </c>
      <c r="J91" s="58" t="str">
        <f ca="1">IF(OR('📊 Training Matrix'!$AC$9="EXPIRED",'📊 Training Matrix'!$AC$9="EXPIRING"),TEXT('📊 Training Matrix'!$AB$9+365,"DD/MM/YYYY"),"")</f>
        <v/>
      </c>
      <c r="K91" s="58" t="str">
        <f ca="1">IF(OR('📊 Training Matrix'!$AC$9="EXPIRED",'📊 Training Matrix'!$AC$9="EXPIRING"),'📊 Training Matrix'!$AC$9,"")</f>
        <v/>
      </c>
      <c r="L91" s="58" t="str">
        <f ca="1">IF(OR('📊 Training Matrix'!$AC$9="EXPIRED",'📊 Training Matrix'!$AC$9="EXPIRING"),IF('📊 Training Matrix'!$AC$9="EXPIRED","Overdue by "&amp;TEXT(TODAY()-('📊 Training Matrix'!$AB$9+365),"0")&amp;" days","Expires in "&amp;TEXT(('📊 Training Matrix'!$AB$9+365)-TODAY(),"0")&amp;" days"),"—")</f>
        <v>—</v>
      </c>
      <c r="M91" s="58" t="str">
        <f ca="1">IF(OR('📊 Training Matrix'!$AC$9="EXPIRED",'📊 Training Matrix'!$AC$9="EXPIRING"),'📊 Training Matrix'!$H$9,"")</f>
        <v/>
      </c>
    </row>
    <row r="92" spans="1:13" ht="15" customHeight="1" x14ac:dyDescent="0.2">
      <c r="A92" s="58" t="str">
        <f ca="1">IF(OR('📊 Training Matrix'!$AE$9="EXPIRED",'📊 Training Matrix'!$AE$9="EXPIRING"),'📊 Training Matrix'!$A$9,"")</f>
        <v/>
      </c>
      <c r="B92" s="58" t="str">
        <f ca="1">IF(OR('📊 Training Matrix'!$AE$9="EXPIRED",'📊 Training Matrix'!$AE$9="EXPIRING"),'📊 Training Matrix'!$B$9,"")</f>
        <v/>
      </c>
      <c r="C92" s="58" t="str">
        <f ca="1">IF(OR('📊 Training Matrix'!$AE$9="EXPIRED",'📊 Training Matrix'!$AE$9="EXPIRING"),'📊 Training Matrix'!$C$9,"")</f>
        <v/>
      </c>
      <c r="D92" s="58" t="str">
        <f ca="1">IF(OR('📊 Training Matrix'!$AE$9="EXPIRED",'📊 Training Matrix'!$AE$9="EXPIRING"),'📊 Training Matrix'!$D$9,"")</f>
        <v/>
      </c>
      <c r="E92" s="58" t="str">
        <f ca="1">IF(OR('📊 Training Matrix'!$AE$9="EXPIRED",'📊 Training Matrix'!$AE$9="EXPIRING"),'📊 Training Matrix'!$F$9,"")</f>
        <v/>
      </c>
      <c r="F92" s="58" t="str">
        <f ca="1">IF(OR('📊 Training Matrix'!$AE$9="EXPIRED",'📊 Training Matrix'!$AE$9="EXPIRING"),'📊 Training Matrix'!$E$9,"")</f>
        <v/>
      </c>
      <c r="G92" s="58" t="str">
        <f ca="1">IF(OR('📊 Training Matrix'!$AE$9="EXPIRED",'📊 Training Matrix'!$AE$9="EXPIRING"),"CV-005","")</f>
        <v/>
      </c>
      <c r="H92" s="58" t="str">
        <f ca="1">IF(OR('📊 Training Matrix'!$AE$9="EXPIRED",'📊 Training Matrix'!$AE$9="EXPIRING"),"NRSWA Supervisor","")</f>
        <v/>
      </c>
      <c r="I92" s="58" t="str">
        <f ca="1">IF(OR('📊 Training Matrix'!$AE$9="EXPIRED",'📊 Training Matrix'!$AE$9="EXPIRING"),IF(ISNUMBER('📊 Training Matrix'!$AD$9),TEXT('📊 Training Matrix'!$AD$9,"DD/MM/YYYY"),""),"")</f>
        <v/>
      </c>
      <c r="J92" s="58" t="str">
        <f ca="1">IF(OR('📊 Training Matrix'!$AE$9="EXPIRED",'📊 Training Matrix'!$AE$9="EXPIRING"),TEXT('📊 Training Matrix'!$AD$9+365,"DD/MM/YYYY"),"")</f>
        <v/>
      </c>
      <c r="K92" s="58" t="str">
        <f ca="1">IF(OR('📊 Training Matrix'!$AE$9="EXPIRED",'📊 Training Matrix'!$AE$9="EXPIRING"),'📊 Training Matrix'!$AE$9,"")</f>
        <v/>
      </c>
      <c r="L92" s="58" t="str">
        <f ca="1">IF(OR('📊 Training Matrix'!$AE$9="EXPIRED",'📊 Training Matrix'!$AE$9="EXPIRING"),IF('📊 Training Matrix'!$AE$9="EXPIRED","Overdue by "&amp;TEXT(TODAY()-('📊 Training Matrix'!$AD$9+365),"0")&amp;" days","Expires in "&amp;TEXT(('📊 Training Matrix'!$AD$9+365)-TODAY(),"0")&amp;" days"),"—")</f>
        <v>—</v>
      </c>
      <c r="M92" s="58" t="str">
        <f ca="1">IF(OR('📊 Training Matrix'!$AE$9="EXPIRED",'📊 Training Matrix'!$AE$9="EXPIRING"),'📊 Training Matrix'!$H$9,"")</f>
        <v/>
      </c>
    </row>
    <row r="93" spans="1:13" ht="15" customHeight="1" x14ac:dyDescent="0.2">
      <c r="A93" s="58" t="str">
        <f ca="1">IF(OR('📊 Training Matrix'!$AG$9="EXPIRED",'📊 Training Matrix'!$AG$9="EXPIRING"),'📊 Training Matrix'!$A$9,"")</f>
        <v/>
      </c>
      <c r="B93" s="58" t="str">
        <f ca="1">IF(OR('📊 Training Matrix'!$AG$9="EXPIRED",'📊 Training Matrix'!$AG$9="EXPIRING"),'📊 Training Matrix'!$B$9,"")</f>
        <v/>
      </c>
      <c r="C93" s="58" t="str">
        <f ca="1">IF(OR('📊 Training Matrix'!$AG$9="EXPIRED",'📊 Training Matrix'!$AG$9="EXPIRING"),'📊 Training Matrix'!$C$9,"")</f>
        <v/>
      </c>
      <c r="D93" s="58" t="str">
        <f ca="1">IF(OR('📊 Training Matrix'!$AG$9="EXPIRED",'📊 Training Matrix'!$AG$9="EXPIRING"),'📊 Training Matrix'!$D$9,"")</f>
        <v/>
      </c>
      <c r="E93" s="58" t="str">
        <f ca="1">IF(OR('📊 Training Matrix'!$AG$9="EXPIRED",'📊 Training Matrix'!$AG$9="EXPIRING"),'📊 Training Matrix'!$F$9,"")</f>
        <v/>
      </c>
      <c r="F93" s="58" t="str">
        <f ca="1">IF(OR('📊 Training Matrix'!$AG$9="EXPIRED",'📊 Training Matrix'!$AG$9="EXPIRING"),'📊 Training Matrix'!$E$9,"")</f>
        <v/>
      </c>
      <c r="G93" s="58" t="str">
        <f ca="1">IF(OR('📊 Training Matrix'!$AG$9="EXPIRED",'📊 Training Matrix'!$AG$9="EXPIRING"),"CV-006","")</f>
        <v/>
      </c>
      <c r="H93" s="58" t="str">
        <f ca="1">IF(OR('📊 Training Matrix'!$AG$9="EXPIRED",'📊 Training Matrix'!$AG$9="EXPIRING"),"NRSWA Operative","")</f>
        <v/>
      </c>
      <c r="I93" s="58" t="str">
        <f ca="1">IF(OR('📊 Training Matrix'!$AG$9="EXPIRED",'📊 Training Matrix'!$AG$9="EXPIRING"),IF(ISNUMBER('📊 Training Matrix'!$AF$9),TEXT('📊 Training Matrix'!$AF$9,"DD/MM/YYYY"),""),"")</f>
        <v/>
      </c>
      <c r="J93" s="58" t="str">
        <f ca="1">IF(OR('📊 Training Matrix'!$AG$9="EXPIRED",'📊 Training Matrix'!$AG$9="EXPIRING"),TEXT('📊 Training Matrix'!$AF$9+365,"DD/MM/YYYY"),"")</f>
        <v/>
      </c>
      <c r="K93" s="58" t="str">
        <f ca="1">IF(OR('📊 Training Matrix'!$AG$9="EXPIRED",'📊 Training Matrix'!$AG$9="EXPIRING"),'📊 Training Matrix'!$AG$9,"")</f>
        <v/>
      </c>
      <c r="L93" s="58" t="str">
        <f ca="1">IF(OR('📊 Training Matrix'!$AG$9="EXPIRED",'📊 Training Matrix'!$AG$9="EXPIRING"),IF('📊 Training Matrix'!$AG$9="EXPIRED","Overdue by "&amp;TEXT(TODAY()-('📊 Training Matrix'!$AF$9+365),"0")&amp;" days","Expires in "&amp;TEXT(('📊 Training Matrix'!$AF$9+365)-TODAY(),"0")&amp;" days"),"—")</f>
        <v>—</v>
      </c>
      <c r="M93" s="58" t="str">
        <f ca="1">IF(OR('📊 Training Matrix'!$AG$9="EXPIRED",'📊 Training Matrix'!$AG$9="EXPIRING"),'📊 Training Matrix'!$H$9,"")</f>
        <v/>
      </c>
    </row>
    <row r="94" spans="1:13" ht="15" customHeight="1" x14ac:dyDescent="0.2">
      <c r="A94" s="58" t="str">
        <f ca="1">IF(OR('📊 Training Matrix'!$AI$9="EXPIRED",'📊 Training Matrix'!$AI$9="EXPIRING"),'📊 Training Matrix'!$A$9,"")</f>
        <v/>
      </c>
      <c r="B94" s="58" t="str">
        <f ca="1">IF(OR('📊 Training Matrix'!$AI$9="EXPIRED",'📊 Training Matrix'!$AI$9="EXPIRING"),'📊 Training Matrix'!$B$9,"")</f>
        <v/>
      </c>
      <c r="C94" s="58" t="str">
        <f ca="1">IF(OR('📊 Training Matrix'!$AI$9="EXPIRED",'📊 Training Matrix'!$AI$9="EXPIRING"),'📊 Training Matrix'!$C$9,"")</f>
        <v/>
      </c>
      <c r="D94" s="58" t="str">
        <f ca="1">IF(OR('📊 Training Matrix'!$AI$9="EXPIRED",'📊 Training Matrix'!$AI$9="EXPIRING"),'📊 Training Matrix'!$D$9,"")</f>
        <v/>
      </c>
      <c r="E94" s="58" t="str">
        <f ca="1">IF(OR('📊 Training Matrix'!$AI$9="EXPIRED",'📊 Training Matrix'!$AI$9="EXPIRING"),'📊 Training Matrix'!$F$9,"")</f>
        <v/>
      </c>
      <c r="F94" s="58" t="str">
        <f ca="1">IF(OR('📊 Training Matrix'!$AI$9="EXPIRED",'📊 Training Matrix'!$AI$9="EXPIRING"),'📊 Training Matrix'!$E$9,"")</f>
        <v/>
      </c>
      <c r="G94" s="58" t="str">
        <f ca="1">IF(OR('📊 Training Matrix'!$AI$9="EXPIRED",'📊 Training Matrix'!$AI$9="EXPIRING"),"CV-002","")</f>
        <v/>
      </c>
      <c r="H94" s="58" t="str">
        <f ca="1">IF(OR('📊 Training Matrix'!$AI$9="EXPIRED",'📊 Training Matrix'!$AI$9="EXPIRING"),"CSCS Blue Card","")</f>
        <v/>
      </c>
      <c r="I94" s="58" t="str">
        <f ca="1">IF(OR('📊 Training Matrix'!$AI$9="EXPIRED",'📊 Training Matrix'!$AI$9="EXPIRING"),IF(ISNUMBER('📊 Training Matrix'!$AH$9),TEXT('📊 Training Matrix'!$AH$9,"DD/MM/YYYY"),""),"")</f>
        <v/>
      </c>
      <c r="J94" s="58" t="str">
        <f ca="1">IF(OR('📊 Training Matrix'!$AI$9="EXPIRED",'📊 Training Matrix'!$AI$9="EXPIRING"),TEXT('📊 Training Matrix'!$AH$9+365,"DD/MM/YYYY"),"")</f>
        <v/>
      </c>
      <c r="K94" s="58" t="str">
        <f ca="1">IF(OR('📊 Training Matrix'!$AI$9="EXPIRED",'📊 Training Matrix'!$AI$9="EXPIRING"),'📊 Training Matrix'!$AI$9,"")</f>
        <v/>
      </c>
      <c r="L94" s="58" t="str">
        <f ca="1">IF(OR('📊 Training Matrix'!$AI$9="EXPIRED",'📊 Training Matrix'!$AI$9="EXPIRING"),IF('📊 Training Matrix'!$AI$9="EXPIRED","Overdue by "&amp;TEXT(TODAY()-('📊 Training Matrix'!$AH$9+365),"0")&amp;" days","Expires in "&amp;TEXT(('📊 Training Matrix'!$AH$9+365)-TODAY(),"0")&amp;" days"),"—")</f>
        <v>—</v>
      </c>
      <c r="M94" s="58" t="str">
        <f ca="1">IF(OR('📊 Training Matrix'!$AI$9="EXPIRED",'📊 Training Matrix'!$AI$9="EXPIRING"),'📊 Training Matrix'!$H$9,"")</f>
        <v/>
      </c>
    </row>
    <row r="95" spans="1:13" ht="15" customHeight="1" x14ac:dyDescent="0.2">
      <c r="A95" s="58" t="str">
        <f ca="1">IF(OR('📊 Training Matrix'!$AK$9="EXPIRED",'📊 Training Matrix'!$AK$9="EXPIRING"),'📊 Training Matrix'!$A$9,"")</f>
        <v/>
      </c>
      <c r="B95" s="58" t="str">
        <f ca="1">IF(OR('📊 Training Matrix'!$AK$9="EXPIRED",'📊 Training Matrix'!$AK$9="EXPIRING"),'📊 Training Matrix'!$B$9,"")</f>
        <v/>
      </c>
      <c r="C95" s="58" t="str">
        <f ca="1">IF(OR('📊 Training Matrix'!$AK$9="EXPIRED",'📊 Training Matrix'!$AK$9="EXPIRING"),'📊 Training Matrix'!$C$9,"")</f>
        <v/>
      </c>
      <c r="D95" s="58" t="str">
        <f ca="1">IF(OR('📊 Training Matrix'!$AK$9="EXPIRED",'📊 Training Matrix'!$AK$9="EXPIRING"),'📊 Training Matrix'!$D$9,"")</f>
        <v/>
      </c>
      <c r="E95" s="58" t="str">
        <f ca="1">IF(OR('📊 Training Matrix'!$AK$9="EXPIRED",'📊 Training Matrix'!$AK$9="EXPIRING"),'📊 Training Matrix'!$F$9,"")</f>
        <v/>
      </c>
      <c r="F95" s="58" t="str">
        <f ca="1">IF(OR('📊 Training Matrix'!$AK$9="EXPIRED",'📊 Training Matrix'!$AK$9="EXPIRING"),'📊 Training Matrix'!$E$9,"")</f>
        <v/>
      </c>
      <c r="G95" s="58" t="str">
        <f ca="1">IF(OR('📊 Training Matrix'!$AK$9="EXPIRED",'📊 Training Matrix'!$AK$9="EXPIRING"),"GS-001","")</f>
        <v/>
      </c>
      <c r="H95" s="58" t="str">
        <f ca="1">IF(OR('📊 Training Matrix'!$AK$9="EXPIRED",'📊 Training Matrix'!$AK$9="EXPIRING"),"Gas Safe Reg.","")</f>
        <v/>
      </c>
      <c r="I95" s="58" t="str">
        <f ca="1">IF(OR('📊 Training Matrix'!$AK$9="EXPIRED",'📊 Training Matrix'!$AK$9="EXPIRING"),IF(ISNUMBER('📊 Training Matrix'!$AJ$9),TEXT('📊 Training Matrix'!$AJ$9,"DD/MM/YYYY"),""),"")</f>
        <v/>
      </c>
      <c r="J95" s="58" t="str">
        <f ca="1">IF(OR('📊 Training Matrix'!$AK$9="EXPIRED",'📊 Training Matrix'!$AK$9="EXPIRING"),TEXT('📊 Training Matrix'!$AJ$9+365,"DD/MM/YYYY"),"")</f>
        <v/>
      </c>
      <c r="K95" s="58" t="str">
        <f ca="1">IF(OR('📊 Training Matrix'!$AK$9="EXPIRED",'📊 Training Matrix'!$AK$9="EXPIRING"),'📊 Training Matrix'!$AK$9,"")</f>
        <v/>
      </c>
      <c r="L95" s="58" t="str">
        <f ca="1">IF(OR('📊 Training Matrix'!$AK$9="EXPIRED",'📊 Training Matrix'!$AK$9="EXPIRING"),IF('📊 Training Matrix'!$AK$9="EXPIRED","Overdue by "&amp;TEXT(TODAY()-('📊 Training Matrix'!$AJ$9+365),"0")&amp;" days","Expires in "&amp;TEXT(('📊 Training Matrix'!$AJ$9+365)-TODAY(),"0")&amp;" days"),"—")</f>
        <v>—</v>
      </c>
      <c r="M95" s="58" t="str">
        <f ca="1">IF(OR('📊 Training Matrix'!$AK$9="EXPIRED",'📊 Training Matrix'!$AK$9="EXPIRING"),'📊 Training Matrix'!$H$9,"")</f>
        <v/>
      </c>
    </row>
    <row r="96" spans="1:13" ht="15" customHeight="1" x14ac:dyDescent="0.2">
      <c r="A96" s="58" t="str">
        <f ca="1">IF(OR('📊 Training Matrix'!$AM$9="EXPIRED",'📊 Training Matrix'!$AM$9="EXPIRING"),'📊 Training Matrix'!$A$9,"")</f>
        <v/>
      </c>
      <c r="B96" s="58" t="str">
        <f ca="1">IF(OR('📊 Training Matrix'!$AM$9="EXPIRED",'📊 Training Matrix'!$AM$9="EXPIRING"),'📊 Training Matrix'!$B$9,"")</f>
        <v/>
      </c>
      <c r="C96" s="58" t="str">
        <f ca="1">IF(OR('📊 Training Matrix'!$AM$9="EXPIRED",'📊 Training Matrix'!$AM$9="EXPIRING"),'📊 Training Matrix'!$C$9,"")</f>
        <v/>
      </c>
      <c r="D96" s="58" t="str">
        <f ca="1">IF(OR('📊 Training Matrix'!$AM$9="EXPIRED",'📊 Training Matrix'!$AM$9="EXPIRING"),'📊 Training Matrix'!$D$9,"")</f>
        <v/>
      </c>
      <c r="E96" s="58" t="str">
        <f ca="1">IF(OR('📊 Training Matrix'!$AM$9="EXPIRED",'📊 Training Matrix'!$AM$9="EXPIRING"),'📊 Training Matrix'!$F$9,"")</f>
        <v/>
      </c>
      <c r="F96" s="58" t="str">
        <f ca="1">IF(OR('📊 Training Matrix'!$AM$9="EXPIRED",'📊 Training Matrix'!$AM$9="EXPIRING"),'📊 Training Matrix'!$E$9,"")</f>
        <v/>
      </c>
      <c r="G96" s="58" t="str">
        <f ca="1">IF(OR('📊 Training Matrix'!$AM$9="EXPIRED",'📊 Training Matrix'!$AM$9="EXPIRING"),"GS-002","")</f>
        <v/>
      </c>
      <c r="H96" s="58" t="str">
        <f ca="1">IF(OR('📊 Training Matrix'!$AM$9="EXPIRED",'📊 Training Matrix'!$AM$9="EXPIRING"),"ACS Gas (CCN1)","")</f>
        <v/>
      </c>
      <c r="I96" s="58" t="str">
        <f ca="1">IF(OR('📊 Training Matrix'!$AM$9="EXPIRED",'📊 Training Matrix'!$AM$9="EXPIRING"),IF(ISNUMBER('📊 Training Matrix'!$AL$9),TEXT('📊 Training Matrix'!$AL$9,"DD/MM/YYYY"),""),"")</f>
        <v/>
      </c>
      <c r="J96" s="58" t="str">
        <f ca="1">IF(OR('📊 Training Matrix'!$AM$9="EXPIRED",'📊 Training Matrix'!$AM$9="EXPIRING"),TEXT('📊 Training Matrix'!$AL$9+365,"DD/MM/YYYY"),"")</f>
        <v/>
      </c>
      <c r="K96" s="58" t="str">
        <f ca="1">IF(OR('📊 Training Matrix'!$AM$9="EXPIRED",'📊 Training Matrix'!$AM$9="EXPIRING"),'📊 Training Matrix'!$AM$9,"")</f>
        <v/>
      </c>
      <c r="L96" s="58" t="str">
        <f ca="1">IF(OR('📊 Training Matrix'!$AM$9="EXPIRED",'📊 Training Matrix'!$AM$9="EXPIRING"),IF('📊 Training Matrix'!$AM$9="EXPIRED","Overdue by "&amp;TEXT(TODAY()-('📊 Training Matrix'!$AL$9+365),"0")&amp;" days","Expires in "&amp;TEXT(('📊 Training Matrix'!$AL$9+365)-TODAY(),"0")&amp;" days"),"—")</f>
        <v>—</v>
      </c>
      <c r="M96" s="58" t="str">
        <f ca="1">IF(OR('📊 Training Matrix'!$AM$9="EXPIRED",'📊 Training Matrix'!$AM$9="EXPIRING"),'📊 Training Matrix'!$H$9,"")</f>
        <v/>
      </c>
    </row>
    <row r="97" spans="1:13" ht="15" customHeight="1" x14ac:dyDescent="0.2">
      <c r="A97" s="58" t="str">
        <f ca="1">IF(OR('📊 Training Matrix'!$AO$9="EXPIRED",'📊 Training Matrix'!$AO$9="EXPIRING"),'📊 Training Matrix'!$A$9,"")</f>
        <v/>
      </c>
      <c r="B97" s="58" t="str">
        <f ca="1">IF(OR('📊 Training Matrix'!$AO$9="EXPIRED",'📊 Training Matrix'!$AO$9="EXPIRING"),'📊 Training Matrix'!$B$9,"")</f>
        <v/>
      </c>
      <c r="C97" s="58" t="str">
        <f ca="1">IF(OR('📊 Training Matrix'!$AO$9="EXPIRED",'📊 Training Matrix'!$AO$9="EXPIRING"),'📊 Training Matrix'!$C$9,"")</f>
        <v/>
      </c>
      <c r="D97" s="58" t="str">
        <f ca="1">IF(OR('📊 Training Matrix'!$AO$9="EXPIRED",'📊 Training Matrix'!$AO$9="EXPIRING"),'📊 Training Matrix'!$D$9,"")</f>
        <v/>
      </c>
      <c r="E97" s="58" t="str">
        <f ca="1">IF(OR('📊 Training Matrix'!$AO$9="EXPIRED",'📊 Training Matrix'!$AO$9="EXPIRING"),'📊 Training Matrix'!$F$9,"")</f>
        <v/>
      </c>
      <c r="F97" s="58" t="str">
        <f ca="1">IF(OR('📊 Training Matrix'!$AO$9="EXPIRED",'📊 Training Matrix'!$AO$9="EXPIRING"),'📊 Training Matrix'!$E$9,"")</f>
        <v/>
      </c>
      <c r="G97" s="58" t="str">
        <f ca="1">IF(OR('📊 Training Matrix'!$AO$9="EXPIRED",'📊 Training Matrix'!$AO$9="EXPIRING"),"WA-001","")</f>
        <v/>
      </c>
      <c r="H97" s="58" t="str">
        <f ca="1">IF(OR('📊 Training Matrix'!$AO$9="EXPIRED",'📊 Training Matrix'!$AO$9="EXPIRING"),"WIAPS Cert.","")</f>
        <v/>
      </c>
      <c r="I97" s="58" t="str">
        <f ca="1">IF(OR('📊 Training Matrix'!$AO$9="EXPIRED",'📊 Training Matrix'!$AO$9="EXPIRING"),IF(ISNUMBER('📊 Training Matrix'!$AN$9),TEXT('📊 Training Matrix'!$AN$9,"DD/MM/YYYY"),""),"")</f>
        <v/>
      </c>
      <c r="J97" s="58" t="str">
        <f ca="1">IF(OR('📊 Training Matrix'!$AO$9="EXPIRED",'📊 Training Matrix'!$AO$9="EXPIRING"),TEXT('📊 Training Matrix'!$AN$9+365,"DD/MM/YYYY"),"")</f>
        <v/>
      </c>
      <c r="K97" s="58" t="str">
        <f ca="1">IF(OR('📊 Training Matrix'!$AO$9="EXPIRED",'📊 Training Matrix'!$AO$9="EXPIRING"),'📊 Training Matrix'!$AO$9,"")</f>
        <v/>
      </c>
      <c r="L97" s="58" t="str">
        <f ca="1">IF(OR('📊 Training Matrix'!$AO$9="EXPIRED",'📊 Training Matrix'!$AO$9="EXPIRING"),IF('📊 Training Matrix'!$AO$9="EXPIRED","Overdue by "&amp;TEXT(TODAY()-('📊 Training Matrix'!$AN$9+365),"0")&amp;" days","Expires in "&amp;TEXT(('📊 Training Matrix'!$AN$9+365)-TODAY(),"0")&amp;" days"),"—")</f>
        <v>—</v>
      </c>
      <c r="M97" s="58" t="str">
        <f ca="1">IF(OR('📊 Training Matrix'!$AO$9="EXPIRED",'📊 Training Matrix'!$AO$9="EXPIRING"),'📊 Training Matrix'!$H$9,"")</f>
        <v/>
      </c>
    </row>
    <row r="98" spans="1:13" ht="15" customHeight="1" x14ac:dyDescent="0.2">
      <c r="A98" s="58" t="str">
        <f ca="1">IF(OR('📊 Training Matrix'!$AQ$9="EXPIRED",'📊 Training Matrix'!$AQ$9="EXPIRING"),'📊 Training Matrix'!$A$9,"")</f>
        <v/>
      </c>
      <c r="B98" s="58" t="str">
        <f ca="1">IF(OR('📊 Training Matrix'!$AQ$9="EXPIRED",'📊 Training Matrix'!$AQ$9="EXPIRING"),'📊 Training Matrix'!$B$9,"")</f>
        <v/>
      </c>
      <c r="C98" s="58" t="str">
        <f ca="1">IF(OR('📊 Training Matrix'!$AQ$9="EXPIRED",'📊 Training Matrix'!$AQ$9="EXPIRING"),'📊 Training Matrix'!$C$9,"")</f>
        <v/>
      </c>
      <c r="D98" s="58" t="str">
        <f ca="1">IF(OR('📊 Training Matrix'!$AQ$9="EXPIRED",'📊 Training Matrix'!$AQ$9="EXPIRING"),'📊 Training Matrix'!$D$9,"")</f>
        <v/>
      </c>
      <c r="E98" s="58" t="str">
        <f ca="1">IF(OR('📊 Training Matrix'!$AQ$9="EXPIRED",'📊 Training Matrix'!$AQ$9="EXPIRING"),'📊 Training Matrix'!$F$9,"")</f>
        <v/>
      </c>
      <c r="F98" s="58" t="str">
        <f ca="1">IF(OR('📊 Training Matrix'!$AQ$9="EXPIRED",'📊 Training Matrix'!$AQ$9="EXPIRING"),'📊 Training Matrix'!$E$9,"")</f>
        <v/>
      </c>
      <c r="G98" s="58" t="str">
        <f ca="1">IF(OR('📊 Training Matrix'!$AQ$9="EXPIRED",'📊 Training Matrix'!$AQ$9="EXPIRING"),"DR-004","")</f>
        <v/>
      </c>
      <c r="H98" s="58" t="str">
        <f ca="1">IF(OR('📊 Training Matrix'!$AQ$9="EXPIRED",'📊 Training Matrix'!$AQ$9="EXPIRING"),"CPCS Excavator","")</f>
        <v/>
      </c>
      <c r="I98" s="58" t="str">
        <f ca="1">IF(OR('📊 Training Matrix'!$AQ$9="EXPIRED",'📊 Training Matrix'!$AQ$9="EXPIRING"),IF(ISNUMBER('📊 Training Matrix'!$AP$9),TEXT('📊 Training Matrix'!$AP$9,"DD/MM/YYYY"),""),"")</f>
        <v/>
      </c>
      <c r="J98" s="58" t="str">
        <f ca="1">IF(OR('📊 Training Matrix'!$AQ$9="EXPIRED",'📊 Training Matrix'!$AQ$9="EXPIRING"),TEXT('📊 Training Matrix'!$AP$9+365,"DD/MM/YYYY"),"")</f>
        <v/>
      </c>
      <c r="K98" s="58" t="str">
        <f ca="1">IF(OR('📊 Training Matrix'!$AQ$9="EXPIRED",'📊 Training Matrix'!$AQ$9="EXPIRING"),'📊 Training Matrix'!$AQ$9,"")</f>
        <v/>
      </c>
      <c r="L98" s="58" t="str">
        <f ca="1">IF(OR('📊 Training Matrix'!$AQ$9="EXPIRED",'📊 Training Matrix'!$AQ$9="EXPIRING"),IF('📊 Training Matrix'!$AQ$9="EXPIRED","Overdue by "&amp;TEXT(TODAY()-('📊 Training Matrix'!$AP$9+365),"0")&amp;" days","Expires in "&amp;TEXT(('📊 Training Matrix'!$AP$9+365)-TODAY(),"0")&amp;" days"),"—")</f>
        <v>—</v>
      </c>
      <c r="M98" s="58" t="str">
        <f ca="1">IF(OR('📊 Training Matrix'!$AQ$9="EXPIRED",'📊 Training Matrix'!$AQ$9="EXPIRING"),'📊 Training Matrix'!$H$9,"")</f>
        <v/>
      </c>
    </row>
    <row r="99" spans="1:13" ht="15" customHeight="1" x14ac:dyDescent="0.2">
      <c r="A99" s="58" t="str">
        <f ca="1">IF(OR('📊 Training Matrix'!$AS$9="EXPIRED",'📊 Training Matrix'!$AS$9="EXPIRING"),'📊 Training Matrix'!$A$9,"")</f>
        <v/>
      </c>
      <c r="B99" s="58" t="str">
        <f ca="1">IF(OR('📊 Training Matrix'!$AS$9="EXPIRED",'📊 Training Matrix'!$AS$9="EXPIRING"),'📊 Training Matrix'!$B$9,"")</f>
        <v/>
      </c>
      <c r="C99" s="58" t="str">
        <f ca="1">IF(OR('📊 Training Matrix'!$AS$9="EXPIRED",'📊 Training Matrix'!$AS$9="EXPIRING"),'📊 Training Matrix'!$C$9,"")</f>
        <v/>
      </c>
      <c r="D99" s="58" t="str">
        <f ca="1">IF(OR('📊 Training Matrix'!$AS$9="EXPIRED",'📊 Training Matrix'!$AS$9="EXPIRING"),'📊 Training Matrix'!$D$9,"")</f>
        <v/>
      </c>
      <c r="E99" s="58" t="str">
        <f ca="1">IF(OR('📊 Training Matrix'!$AS$9="EXPIRED",'📊 Training Matrix'!$AS$9="EXPIRING"),'📊 Training Matrix'!$F$9,"")</f>
        <v/>
      </c>
      <c r="F99" s="58" t="str">
        <f ca="1">IF(OR('📊 Training Matrix'!$AS$9="EXPIRED",'📊 Training Matrix'!$AS$9="EXPIRING"),'📊 Training Matrix'!$E$9,"")</f>
        <v/>
      </c>
      <c r="G99" s="58" t="str">
        <f ca="1">IF(OR('📊 Training Matrix'!$AS$9="EXPIRED",'📊 Training Matrix'!$AS$9="EXPIRING"),"MG-002","")</f>
        <v/>
      </c>
      <c r="H99" s="58" t="str">
        <f ca="1">IF(OR('📊 Training Matrix'!$AS$9="EXPIRED",'📊 Training Matrix'!$AS$9="EXPIRING"),"SMSTS","")</f>
        <v/>
      </c>
      <c r="I99" s="58" t="str">
        <f ca="1">IF(OR('📊 Training Matrix'!$AS$9="EXPIRED",'📊 Training Matrix'!$AS$9="EXPIRING"),IF(ISNUMBER('📊 Training Matrix'!$AR$9),TEXT('📊 Training Matrix'!$AR$9,"DD/MM/YYYY"),""),"")</f>
        <v/>
      </c>
      <c r="J99" s="58" t="str">
        <f ca="1">IF(OR('📊 Training Matrix'!$AS$9="EXPIRED",'📊 Training Matrix'!$AS$9="EXPIRING"),TEXT('📊 Training Matrix'!$AR$9+365,"DD/MM/YYYY"),"")</f>
        <v/>
      </c>
      <c r="K99" s="58" t="str">
        <f ca="1">IF(OR('📊 Training Matrix'!$AS$9="EXPIRED",'📊 Training Matrix'!$AS$9="EXPIRING"),'📊 Training Matrix'!$AS$9,"")</f>
        <v/>
      </c>
      <c r="L99" s="58" t="str">
        <f ca="1">IF(OR('📊 Training Matrix'!$AS$9="EXPIRED",'📊 Training Matrix'!$AS$9="EXPIRING"),IF('📊 Training Matrix'!$AS$9="EXPIRED","Overdue by "&amp;TEXT(TODAY()-('📊 Training Matrix'!$AR$9+365),"0")&amp;" days","Expires in "&amp;TEXT(('📊 Training Matrix'!$AR$9+365)-TODAY(),"0")&amp;" days"),"—")</f>
        <v>—</v>
      </c>
      <c r="M99" s="58" t="str">
        <f ca="1">IF(OR('📊 Training Matrix'!$AS$9="EXPIRED",'📊 Training Matrix'!$AS$9="EXPIRING"),'📊 Training Matrix'!$H$9,"")</f>
        <v/>
      </c>
    </row>
    <row r="100" spans="1:13" ht="15" customHeight="1" x14ac:dyDescent="0.2">
      <c r="A100" s="58" t="str">
        <f ca="1">IF(OR('📊 Training Matrix'!$AU$9="EXPIRED",'📊 Training Matrix'!$AU$9="EXPIRING"),'📊 Training Matrix'!$A$9,"")</f>
        <v/>
      </c>
      <c r="B100" s="58" t="str">
        <f ca="1">IF(OR('📊 Training Matrix'!$AU$9="EXPIRED",'📊 Training Matrix'!$AU$9="EXPIRING"),'📊 Training Matrix'!$B$9,"")</f>
        <v/>
      </c>
      <c r="C100" s="58" t="str">
        <f ca="1">IF(OR('📊 Training Matrix'!$AU$9="EXPIRED",'📊 Training Matrix'!$AU$9="EXPIRING"),'📊 Training Matrix'!$C$9,"")</f>
        <v/>
      </c>
      <c r="D100" s="58" t="str">
        <f ca="1">IF(OR('📊 Training Matrix'!$AU$9="EXPIRED",'📊 Training Matrix'!$AU$9="EXPIRING"),'📊 Training Matrix'!$D$9,"")</f>
        <v/>
      </c>
      <c r="E100" s="58" t="str">
        <f ca="1">IF(OR('📊 Training Matrix'!$AU$9="EXPIRED",'📊 Training Matrix'!$AU$9="EXPIRING"),'📊 Training Matrix'!$F$9,"")</f>
        <v/>
      </c>
      <c r="F100" s="58" t="str">
        <f ca="1">IF(OR('📊 Training Matrix'!$AU$9="EXPIRED",'📊 Training Matrix'!$AU$9="EXPIRING"),'📊 Training Matrix'!$E$9,"")</f>
        <v/>
      </c>
      <c r="G100" s="58" t="str">
        <f ca="1">IF(OR('📊 Training Matrix'!$AU$9="EXPIRED",'📊 Training Matrix'!$AU$9="EXPIRING"),"MG-003","")</f>
        <v/>
      </c>
      <c r="H100" s="58" t="str">
        <f ca="1">IF(OR('📊 Training Matrix'!$AU$9="EXPIRED",'📊 Training Matrix'!$AU$9="EXPIRING"),"SSSTS","")</f>
        <v/>
      </c>
      <c r="I100" s="58" t="str">
        <f ca="1">IF(OR('📊 Training Matrix'!$AU$9="EXPIRED",'📊 Training Matrix'!$AU$9="EXPIRING"),IF(ISNUMBER('📊 Training Matrix'!$AT$9),TEXT('📊 Training Matrix'!$AT$9,"DD/MM/YYYY"),""),"")</f>
        <v/>
      </c>
      <c r="J100" s="58" t="str">
        <f ca="1">IF(OR('📊 Training Matrix'!$AU$9="EXPIRED",'📊 Training Matrix'!$AU$9="EXPIRING"),TEXT('📊 Training Matrix'!$AT$9+365,"DD/MM/YYYY"),"")</f>
        <v/>
      </c>
      <c r="K100" s="58" t="str">
        <f ca="1">IF(OR('📊 Training Matrix'!$AU$9="EXPIRED",'📊 Training Matrix'!$AU$9="EXPIRING"),'📊 Training Matrix'!$AU$9,"")</f>
        <v/>
      </c>
      <c r="L100" s="58" t="str">
        <f ca="1">IF(OR('📊 Training Matrix'!$AU$9="EXPIRED",'📊 Training Matrix'!$AU$9="EXPIRING"),IF('📊 Training Matrix'!$AU$9="EXPIRED","Overdue by "&amp;TEXT(TODAY()-('📊 Training Matrix'!$AT$9+365),"0")&amp;" days","Expires in "&amp;TEXT(('📊 Training Matrix'!$AT$9+365)-TODAY(),"0")&amp;" days"),"—")</f>
        <v>—</v>
      </c>
      <c r="M100" s="58" t="str">
        <f ca="1">IF(OR('📊 Training Matrix'!$AU$9="EXPIRED",'📊 Training Matrix'!$AU$9="EXPIRING"),'📊 Training Matrix'!$H$9,"")</f>
        <v/>
      </c>
    </row>
    <row r="101" spans="1:13" ht="15" customHeight="1" x14ac:dyDescent="0.2">
      <c r="A101" s="58" t="str">
        <f ca="1">IF(OR('📊 Training Matrix'!$AW$9="EXPIRED",'📊 Training Matrix'!$AW$9="EXPIRING"),'📊 Training Matrix'!$A$9,"")</f>
        <v>W1005</v>
      </c>
      <c r="B101" s="58" t="str">
        <f ca="1">IF(OR('📊 Training Matrix'!$AW$9="EXPIRED",'📊 Training Matrix'!$AW$9="EXPIRING"),'📊 Training Matrix'!$B$9,"")</f>
        <v>Young</v>
      </c>
      <c r="C101" s="58" t="str">
        <f ca="1">IF(OR('📊 Training Matrix'!$AW$9="EXPIRED",'📊 Training Matrix'!$AW$9="EXPIRING"),'📊 Training Matrix'!$C$9,"")</f>
        <v>Steve</v>
      </c>
      <c r="D101" s="58" t="str">
        <f ca="1">IF(OR('📊 Training Matrix'!$AW$9="EXPIRED",'📊 Training Matrix'!$AW$9="EXPIRING"),'📊 Training Matrix'!$D$9,"")</f>
        <v>Employee</v>
      </c>
      <c r="E101" s="58" t="str">
        <f ca="1">IF(OR('📊 Training Matrix'!$AW$9="EXPIRED",'📊 Training Matrix'!$AW$9="EXPIRING"),'📊 Training Matrix'!$F$9,"")</f>
        <v>Senior Field Engineer</v>
      </c>
      <c r="F101" s="58" t="str">
        <f ca="1">IF(OR('📊 Training Matrix'!$AW$9="EXPIRED",'📊 Training Matrix'!$AW$9="EXPIRING"),'📊 Training Matrix'!$E$9,"")</f>
        <v>Field Engineering</v>
      </c>
      <c r="G101" s="58" t="str">
        <f ca="1">IF(OR('📊 Training Matrix'!$AW$9="EXPIRED",'📊 Training Matrix'!$AW$9="EXPIRING"),"IT-002","")</f>
        <v>IT-002</v>
      </c>
      <c r="H101" s="58" t="str">
        <f ca="1">IF(OR('📊 Training Matrix'!$AW$9="EXPIRED",'📊 Training Matrix'!$AW$9="EXPIRING"),"GDPR Awareness","")</f>
        <v>GDPR Awareness</v>
      </c>
      <c r="I101" s="58" t="str">
        <f ca="1">IF(OR('📊 Training Matrix'!$AW$9="EXPIRED",'📊 Training Matrix'!$AW$9="EXPIRING"),IF(ISNUMBER('📊 Training Matrix'!$AV$9),TEXT('📊 Training Matrix'!$AV$9,"DD/MM/YYYY"),""),"")</f>
        <v>14/09/2025</v>
      </c>
      <c r="J101" s="58" t="str">
        <f ca="1">IF(OR('📊 Training Matrix'!$AW$9="EXPIRED",'📊 Training Matrix'!$AW$9="EXPIRING"),TEXT('📊 Training Matrix'!$AV$9+365,"DD/MM/YYYY"),"")</f>
        <v>14/09/2026</v>
      </c>
      <c r="K101" s="58" t="str">
        <f ca="1">IF(OR('📊 Training Matrix'!$AW$9="EXPIRED",'📊 Training Matrix'!$AW$9="EXPIRING"),'📊 Training Matrix'!$AW$9,"")</f>
        <v>EXPIRING</v>
      </c>
      <c r="L101" s="58" t="str">
        <f ca="1">IF(OR('📊 Training Matrix'!$AW$9="EXPIRED",'📊 Training Matrix'!$AW$9="EXPIRING"),IF('📊 Training Matrix'!$AW$9="EXPIRED","Overdue by "&amp;TEXT(TODAY()-('📊 Training Matrix'!$AV$9+365),"0")&amp;" days","Expires in "&amp;TEXT(('📊 Training Matrix'!$AV$9+365)-TODAY(),"0")&amp;" days"),"—")</f>
        <v>Expires in 27 days</v>
      </c>
      <c r="M101" s="58" t="str">
        <f ca="1">IF(OR('📊 Training Matrix'!$AW$9="EXPIRED",'📊 Training Matrix'!$AW$9="EXPIRING"),'📊 Training Matrix'!$H$9,"")</f>
        <v>A. Williams</v>
      </c>
    </row>
    <row r="102" spans="1:13" ht="15" customHeight="1" x14ac:dyDescent="0.2">
      <c r="A102" s="58" t="str">
        <f ca="1">IF(OR('📊 Training Matrix'!$K$10="EXPIRED",'📊 Training Matrix'!$K$10="EXPIRING"),'📊 Training Matrix'!$A$10,"")</f>
        <v>W1006</v>
      </c>
      <c r="B102" s="58" t="str">
        <f ca="1">IF(OR('📊 Training Matrix'!$K$10="EXPIRED",'📊 Training Matrix'!$K$10="EXPIRING"),'📊 Training Matrix'!$B$10,"")</f>
        <v>Green</v>
      </c>
      <c r="C102" s="58" t="str">
        <f ca="1">IF(OR('📊 Training Matrix'!$K$10="EXPIRED",'📊 Training Matrix'!$K$10="EXPIRING"),'📊 Training Matrix'!$C$10,"")</f>
        <v>Nadia</v>
      </c>
      <c r="D102" s="58" t="str">
        <f ca="1">IF(OR('📊 Training Matrix'!$K$10="EXPIRED",'📊 Training Matrix'!$K$10="EXPIRING"),'📊 Training Matrix'!$D$10,"")</f>
        <v>Subcontractor</v>
      </c>
      <c r="E102" s="58" t="str">
        <f ca="1">IF(OR('📊 Training Matrix'!$K$10="EXPIRED",'📊 Training Matrix'!$K$10="EXPIRING"),'📊 Training Matrix'!$F$10,"")</f>
        <v>Environmental Coordinator</v>
      </c>
      <c r="F102" s="58" t="str">
        <f ca="1">IF(OR('📊 Training Matrix'!$K$10="EXPIRED",'📊 Training Matrix'!$K$10="EXPIRING"),'📊 Training Matrix'!$E$10,"")</f>
        <v>HSEQ</v>
      </c>
      <c r="G102" s="58" t="str">
        <f ca="1">IF(OR('📊 Training Matrix'!$K$10="EXPIRED",'📊 Training Matrix'!$K$10="EXPIRING"),"HS-001","")</f>
        <v>HS-001</v>
      </c>
      <c r="H102" s="58" t="str">
        <f ca="1">IF(OR('📊 Training Matrix'!$K$10="EXPIRED",'📊 Training Matrix'!$K$10="EXPIRING"),"H&amp;S Induction","")</f>
        <v>H&amp;S Induction</v>
      </c>
      <c r="I102" s="58" t="str">
        <f ca="1">IF(OR('📊 Training Matrix'!$K$10="EXPIRED",'📊 Training Matrix'!$K$10="EXPIRING"),IF(ISNUMBER('📊 Training Matrix'!$J$10),TEXT('📊 Training Matrix'!$J$10,"DD/MM/YYYY"),""),"")</f>
        <v>14/07/2025</v>
      </c>
      <c r="J102" s="58" t="str">
        <f ca="1">IF(OR('📊 Training Matrix'!$K$10="EXPIRED",'📊 Training Matrix'!$K$10="EXPIRING"),TEXT('📊 Training Matrix'!$J$10+365,"DD/MM/YYYY"),"")</f>
        <v>14/07/2026</v>
      </c>
      <c r="K102" s="58" t="str">
        <f ca="1">IF(OR('📊 Training Matrix'!$K$10="EXPIRED",'📊 Training Matrix'!$K$10="EXPIRING"),'📊 Training Matrix'!$K$10,"")</f>
        <v>EXPIRED</v>
      </c>
      <c r="L102" s="58" t="str">
        <f ca="1">IF(OR('📊 Training Matrix'!$K$10="EXPIRED",'📊 Training Matrix'!$K$10="EXPIRING"),IF('📊 Training Matrix'!$K$10="EXPIRED","Overdue by "&amp;TEXT(TODAY()-('📊 Training Matrix'!$J$10+365),"0")&amp;" days","Expires in "&amp;TEXT(('📊 Training Matrix'!$J$10+365)-TODAY(),"0")&amp;" days"),"—")</f>
        <v>Overdue by 35 days</v>
      </c>
      <c r="M102" s="58" t="str">
        <f ca="1">IF(OR('📊 Training Matrix'!$K$10="EXPIRED",'📊 Training Matrix'!$K$10="EXPIRING"),'📊 Training Matrix'!$H$10,"")</f>
        <v>J. Henderson</v>
      </c>
    </row>
    <row r="103" spans="1:13" ht="15" customHeight="1" x14ac:dyDescent="0.2">
      <c r="A103" s="58" t="str">
        <f ca="1">IF(OR('📊 Training Matrix'!$M$10="EXPIRED",'📊 Training Matrix'!$M$10="EXPIRING"),'📊 Training Matrix'!$A$10,"")</f>
        <v/>
      </c>
      <c r="B103" s="58" t="str">
        <f ca="1">IF(OR('📊 Training Matrix'!$M$10="EXPIRED",'📊 Training Matrix'!$M$10="EXPIRING"),'📊 Training Matrix'!$B$10,"")</f>
        <v/>
      </c>
      <c r="C103" s="58" t="str">
        <f ca="1">IF(OR('📊 Training Matrix'!$M$10="EXPIRED",'📊 Training Matrix'!$M$10="EXPIRING"),'📊 Training Matrix'!$C$10,"")</f>
        <v/>
      </c>
      <c r="D103" s="58" t="str">
        <f ca="1">IF(OR('📊 Training Matrix'!$M$10="EXPIRED",'📊 Training Matrix'!$M$10="EXPIRING"),'📊 Training Matrix'!$D$10,"")</f>
        <v/>
      </c>
      <c r="E103" s="58" t="str">
        <f ca="1">IF(OR('📊 Training Matrix'!$M$10="EXPIRED",'📊 Training Matrix'!$M$10="EXPIRING"),'📊 Training Matrix'!$F$10,"")</f>
        <v/>
      </c>
      <c r="F103" s="58" t="str">
        <f ca="1">IF(OR('📊 Training Matrix'!$M$10="EXPIRED",'📊 Training Matrix'!$M$10="EXPIRING"),'📊 Training Matrix'!$E$10,"")</f>
        <v/>
      </c>
      <c r="G103" s="58" t="str">
        <f ca="1">IF(OR('📊 Training Matrix'!$M$10="EXPIRED",'📊 Training Matrix'!$M$10="EXPIRING"),"HS-002","")</f>
        <v/>
      </c>
      <c r="H103" s="58" t="str">
        <f ca="1">IF(OR('📊 Training Matrix'!$M$10="EXPIRED",'📊 Training Matrix'!$M$10="EXPIRING"),"Working at Height","")</f>
        <v/>
      </c>
      <c r="I103" s="58" t="str">
        <f ca="1">IF(OR('📊 Training Matrix'!$M$10="EXPIRED",'📊 Training Matrix'!$M$10="EXPIRING"),IF(ISNUMBER('📊 Training Matrix'!$L$10),TEXT('📊 Training Matrix'!$L$10,"DD/MM/YYYY"),""),"")</f>
        <v/>
      </c>
      <c r="J103" s="58" t="str">
        <f ca="1">IF(OR('📊 Training Matrix'!$M$10="EXPIRED",'📊 Training Matrix'!$M$10="EXPIRING"),TEXT('📊 Training Matrix'!$L$10+365,"DD/MM/YYYY"),"")</f>
        <v/>
      </c>
      <c r="K103" s="58" t="str">
        <f ca="1">IF(OR('📊 Training Matrix'!$M$10="EXPIRED",'📊 Training Matrix'!$M$10="EXPIRING"),'📊 Training Matrix'!$M$10,"")</f>
        <v/>
      </c>
      <c r="L103" s="58" t="str">
        <f ca="1">IF(OR('📊 Training Matrix'!$M$10="EXPIRED",'📊 Training Matrix'!$M$10="EXPIRING"),IF('📊 Training Matrix'!$M$10="EXPIRED","Overdue by "&amp;TEXT(TODAY()-('📊 Training Matrix'!$L$10+365),"0")&amp;" days","Expires in "&amp;TEXT(('📊 Training Matrix'!$L$10+365)-TODAY(),"0")&amp;" days"),"—")</f>
        <v>—</v>
      </c>
      <c r="M103" s="58" t="str">
        <f ca="1">IF(OR('📊 Training Matrix'!$M$10="EXPIRED",'📊 Training Matrix'!$M$10="EXPIRING"),'📊 Training Matrix'!$H$10,"")</f>
        <v/>
      </c>
    </row>
    <row r="104" spans="1:13" ht="15" customHeight="1" x14ac:dyDescent="0.2">
      <c r="A104" s="58" t="str">
        <f ca="1">IF(OR('📊 Training Matrix'!$O$10="EXPIRED",'📊 Training Matrix'!$O$10="EXPIRING"),'📊 Training Matrix'!$A$10,"")</f>
        <v/>
      </c>
      <c r="B104" s="58" t="str">
        <f ca="1">IF(OR('📊 Training Matrix'!$O$10="EXPIRED",'📊 Training Matrix'!$O$10="EXPIRING"),'📊 Training Matrix'!$B$10,"")</f>
        <v/>
      </c>
      <c r="C104" s="58" t="str">
        <f ca="1">IF(OR('📊 Training Matrix'!$O$10="EXPIRED",'📊 Training Matrix'!$O$10="EXPIRING"),'📊 Training Matrix'!$C$10,"")</f>
        <v/>
      </c>
      <c r="D104" s="58" t="str">
        <f ca="1">IF(OR('📊 Training Matrix'!$O$10="EXPIRED",'📊 Training Matrix'!$O$10="EXPIRING"),'📊 Training Matrix'!$D$10,"")</f>
        <v/>
      </c>
      <c r="E104" s="58" t="str">
        <f ca="1">IF(OR('📊 Training Matrix'!$O$10="EXPIRED",'📊 Training Matrix'!$O$10="EXPIRING"),'📊 Training Matrix'!$F$10,"")</f>
        <v/>
      </c>
      <c r="F104" s="58" t="str">
        <f ca="1">IF(OR('📊 Training Matrix'!$O$10="EXPIRED",'📊 Training Matrix'!$O$10="EXPIRING"),'📊 Training Matrix'!$E$10,"")</f>
        <v/>
      </c>
      <c r="G104" s="58" t="str">
        <f ca="1">IF(OR('📊 Training Matrix'!$O$10="EXPIRED",'📊 Training Matrix'!$O$10="EXPIRING"),"HS-003","")</f>
        <v/>
      </c>
      <c r="H104" s="58" t="str">
        <f ca="1">IF(OR('📊 Training Matrix'!$O$10="EXPIRED",'📊 Training Matrix'!$O$10="EXPIRING"),"Confined Space","")</f>
        <v/>
      </c>
      <c r="I104" s="58" t="str">
        <f ca="1">IF(OR('📊 Training Matrix'!$O$10="EXPIRED",'📊 Training Matrix'!$O$10="EXPIRING"),IF(ISNUMBER('📊 Training Matrix'!$N$10),TEXT('📊 Training Matrix'!$N$10,"DD/MM/YYYY"),""),"")</f>
        <v/>
      </c>
      <c r="J104" s="58" t="str">
        <f ca="1">IF(OR('📊 Training Matrix'!$O$10="EXPIRED",'📊 Training Matrix'!$O$10="EXPIRING"),TEXT('📊 Training Matrix'!$N$10+365,"DD/MM/YYYY"),"")</f>
        <v/>
      </c>
      <c r="K104" s="58" t="str">
        <f ca="1">IF(OR('📊 Training Matrix'!$O$10="EXPIRED",'📊 Training Matrix'!$O$10="EXPIRING"),'📊 Training Matrix'!$O$10,"")</f>
        <v/>
      </c>
      <c r="L104" s="58" t="str">
        <f ca="1">IF(OR('📊 Training Matrix'!$O$10="EXPIRED",'📊 Training Matrix'!$O$10="EXPIRING"),IF('📊 Training Matrix'!$O$10="EXPIRED","Overdue by "&amp;TEXT(TODAY()-('📊 Training Matrix'!$N$10+365),"0")&amp;" days","Expires in "&amp;TEXT(('📊 Training Matrix'!$N$10+365)-TODAY(),"0")&amp;" days"),"—")</f>
        <v>—</v>
      </c>
      <c r="M104" s="58" t="str">
        <f ca="1">IF(OR('📊 Training Matrix'!$O$10="EXPIRED",'📊 Training Matrix'!$O$10="EXPIRING"),'📊 Training Matrix'!$H$10,"")</f>
        <v/>
      </c>
    </row>
    <row r="105" spans="1:13" ht="15" customHeight="1" x14ac:dyDescent="0.2">
      <c r="A105" s="58" t="str">
        <f ca="1">IF(OR('📊 Training Matrix'!$Q$10="EXPIRED",'📊 Training Matrix'!$Q$10="EXPIRING"),'📊 Training Matrix'!$A$10,"")</f>
        <v>W1006</v>
      </c>
      <c r="B105" s="58" t="str">
        <f ca="1">IF(OR('📊 Training Matrix'!$Q$10="EXPIRED",'📊 Training Matrix'!$Q$10="EXPIRING"),'📊 Training Matrix'!$B$10,"")</f>
        <v>Green</v>
      </c>
      <c r="C105" s="58" t="str">
        <f ca="1">IF(OR('📊 Training Matrix'!$Q$10="EXPIRED",'📊 Training Matrix'!$Q$10="EXPIRING"),'📊 Training Matrix'!$C$10,"")</f>
        <v>Nadia</v>
      </c>
      <c r="D105" s="58" t="str">
        <f ca="1">IF(OR('📊 Training Matrix'!$Q$10="EXPIRED",'📊 Training Matrix'!$Q$10="EXPIRING"),'📊 Training Matrix'!$D$10,"")</f>
        <v>Subcontractor</v>
      </c>
      <c r="E105" s="58" t="str">
        <f ca="1">IF(OR('📊 Training Matrix'!$Q$10="EXPIRED",'📊 Training Matrix'!$Q$10="EXPIRING"),'📊 Training Matrix'!$F$10,"")</f>
        <v>Environmental Coordinator</v>
      </c>
      <c r="F105" s="58" t="str">
        <f ca="1">IF(OR('📊 Training Matrix'!$Q$10="EXPIRED",'📊 Training Matrix'!$Q$10="EXPIRING"),'📊 Training Matrix'!$E$10,"")</f>
        <v>HSEQ</v>
      </c>
      <c r="G105" s="58" t="str">
        <f ca="1">IF(OR('📊 Training Matrix'!$Q$10="EXPIRED",'📊 Training Matrix'!$Q$10="EXPIRING"),"HS-004","")</f>
        <v>HS-004</v>
      </c>
      <c r="H105" s="58" t="str">
        <f ca="1">IF(OR('📊 Training Matrix'!$Q$10="EXPIRED",'📊 Training Matrix'!$Q$10="EXPIRING"),"Manual Handling","")</f>
        <v>Manual Handling</v>
      </c>
      <c r="I105" s="58" t="str">
        <f ca="1">IF(OR('📊 Training Matrix'!$Q$10="EXPIRED",'📊 Training Matrix'!$Q$10="EXPIRING"),IF(ISNUMBER('📊 Training Matrix'!$P$10),TEXT('📊 Training Matrix'!$P$10,"DD/MM/YYYY"),""),"")</f>
        <v>10/03/2025</v>
      </c>
      <c r="J105" s="58" t="str">
        <f ca="1">IF(OR('📊 Training Matrix'!$Q$10="EXPIRED",'📊 Training Matrix'!$Q$10="EXPIRING"),TEXT('📊 Training Matrix'!$P$10+365,"DD/MM/YYYY"),"")</f>
        <v>10/03/2026</v>
      </c>
      <c r="K105" s="58" t="str">
        <f ca="1">IF(OR('📊 Training Matrix'!$Q$10="EXPIRED",'📊 Training Matrix'!$Q$10="EXPIRING"),'📊 Training Matrix'!$Q$10,"")</f>
        <v>EXPIRED</v>
      </c>
      <c r="L105" s="58" t="str">
        <f ca="1">IF(OR('📊 Training Matrix'!$Q$10="EXPIRED",'📊 Training Matrix'!$Q$10="EXPIRING"),IF('📊 Training Matrix'!$Q$10="EXPIRED","Overdue by "&amp;TEXT(TODAY()-('📊 Training Matrix'!$P$10+365),"0")&amp;" days","Expires in "&amp;TEXT(('📊 Training Matrix'!$P$10+365)-TODAY(),"0")&amp;" days"),"—")</f>
        <v>Overdue by 161 days</v>
      </c>
      <c r="M105" s="58" t="str">
        <f ca="1">IF(OR('📊 Training Matrix'!$Q$10="EXPIRED",'📊 Training Matrix'!$Q$10="EXPIRING"),'📊 Training Matrix'!$H$10,"")</f>
        <v>J. Henderson</v>
      </c>
    </row>
    <row r="106" spans="1:13" ht="15" customHeight="1" x14ac:dyDescent="0.2">
      <c r="A106" s="58" t="str">
        <f ca="1">IF(OR('📊 Training Matrix'!$S$10="EXPIRED",'📊 Training Matrix'!$S$10="EXPIRING"),'📊 Training Matrix'!$A$10,"")</f>
        <v>W1006</v>
      </c>
      <c r="B106" s="58" t="str">
        <f ca="1">IF(OR('📊 Training Matrix'!$S$10="EXPIRED",'📊 Training Matrix'!$S$10="EXPIRING"),'📊 Training Matrix'!$B$10,"")</f>
        <v>Green</v>
      </c>
      <c r="C106" s="58" t="str">
        <f ca="1">IF(OR('📊 Training Matrix'!$S$10="EXPIRED",'📊 Training Matrix'!$S$10="EXPIRING"),'📊 Training Matrix'!$C$10,"")</f>
        <v>Nadia</v>
      </c>
      <c r="D106" s="58" t="str">
        <f ca="1">IF(OR('📊 Training Matrix'!$S$10="EXPIRED",'📊 Training Matrix'!$S$10="EXPIRING"),'📊 Training Matrix'!$D$10,"")</f>
        <v>Subcontractor</v>
      </c>
      <c r="E106" s="58" t="str">
        <f ca="1">IF(OR('📊 Training Matrix'!$S$10="EXPIRED",'📊 Training Matrix'!$S$10="EXPIRING"),'📊 Training Matrix'!$F$10,"")</f>
        <v>Environmental Coordinator</v>
      </c>
      <c r="F106" s="58" t="str">
        <f ca="1">IF(OR('📊 Training Matrix'!$S$10="EXPIRED",'📊 Training Matrix'!$S$10="EXPIRING"),'📊 Training Matrix'!$E$10,"")</f>
        <v>HSEQ</v>
      </c>
      <c r="G106" s="58" t="str">
        <f ca="1">IF(OR('📊 Training Matrix'!$S$10="EXPIRED",'📊 Training Matrix'!$S$10="EXPIRING"),"HS-005","")</f>
        <v>HS-005</v>
      </c>
      <c r="H106" s="58" t="str">
        <f ca="1">IF(OR('📊 Training Matrix'!$S$10="EXPIRED",'📊 Training Matrix'!$S$10="EXPIRING"),"First Aid (FAW)","")</f>
        <v>First Aid (FAW)</v>
      </c>
      <c r="I106" s="58" t="str">
        <f ca="1">IF(OR('📊 Training Matrix'!$S$10="EXPIRED",'📊 Training Matrix'!$S$10="EXPIRING"),IF(ISNUMBER('📊 Training Matrix'!$R$10),TEXT('📊 Training Matrix'!$R$10,"DD/MM/YYYY"),""),"")</f>
        <v>30/11/2024</v>
      </c>
      <c r="J106" s="58" t="str">
        <f ca="1">IF(OR('📊 Training Matrix'!$S$10="EXPIRED",'📊 Training Matrix'!$S$10="EXPIRING"),TEXT('📊 Training Matrix'!$R$10+365,"DD/MM/YYYY"),"")</f>
        <v>30/11/2025</v>
      </c>
      <c r="K106" s="58" t="str">
        <f ca="1">IF(OR('📊 Training Matrix'!$S$10="EXPIRED",'📊 Training Matrix'!$S$10="EXPIRING"),'📊 Training Matrix'!$S$10,"")</f>
        <v>EXPIRED</v>
      </c>
      <c r="L106" s="58" t="str">
        <f ca="1">IF(OR('📊 Training Matrix'!$S$10="EXPIRED",'📊 Training Matrix'!$S$10="EXPIRING"),IF('📊 Training Matrix'!$S$10="EXPIRED","Overdue by "&amp;TEXT(TODAY()-('📊 Training Matrix'!$R$10+365),"0")&amp;" days","Expires in "&amp;TEXT(('📊 Training Matrix'!$R$10+365)-TODAY(),"0")&amp;" days"),"—")</f>
        <v>Overdue by 261 days</v>
      </c>
      <c r="M106" s="58" t="str">
        <f ca="1">IF(OR('📊 Training Matrix'!$S$10="EXPIRED",'📊 Training Matrix'!$S$10="EXPIRING"),'📊 Training Matrix'!$H$10,"")</f>
        <v>J. Henderson</v>
      </c>
    </row>
    <row r="107" spans="1:13" ht="15" customHeight="1" x14ac:dyDescent="0.2">
      <c r="A107" s="58" t="str">
        <f ca="1">IF(OR('📊 Training Matrix'!$U$10="EXPIRED",'📊 Training Matrix'!$U$10="EXPIRING"),'📊 Training Matrix'!$A$10,"")</f>
        <v/>
      </c>
      <c r="B107" s="58" t="str">
        <f ca="1">IF(OR('📊 Training Matrix'!$U$10="EXPIRED",'📊 Training Matrix'!$U$10="EXPIRING"),'📊 Training Matrix'!$B$10,"")</f>
        <v/>
      </c>
      <c r="C107" s="58" t="str">
        <f ca="1">IF(OR('📊 Training Matrix'!$U$10="EXPIRED",'📊 Training Matrix'!$U$10="EXPIRING"),'📊 Training Matrix'!$C$10,"")</f>
        <v/>
      </c>
      <c r="D107" s="58" t="str">
        <f ca="1">IF(OR('📊 Training Matrix'!$U$10="EXPIRED",'📊 Training Matrix'!$U$10="EXPIRING"),'📊 Training Matrix'!$D$10,"")</f>
        <v/>
      </c>
      <c r="E107" s="58" t="str">
        <f ca="1">IF(OR('📊 Training Matrix'!$U$10="EXPIRED",'📊 Training Matrix'!$U$10="EXPIRING"),'📊 Training Matrix'!$F$10,"")</f>
        <v/>
      </c>
      <c r="F107" s="58" t="str">
        <f ca="1">IF(OR('📊 Training Matrix'!$U$10="EXPIRED",'📊 Training Matrix'!$U$10="EXPIRING"),'📊 Training Matrix'!$E$10,"")</f>
        <v/>
      </c>
      <c r="G107" s="58" t="str">
        <f ca="1">IF(OR('📊 Training Matrix'!$U$10="EXPIRED",'📊 Training Matrix'!$U$10="EXPIRING"),"HS-006","")</f>
        <v/>
      </c>
      <c r="H107" s="58" t="str">
        <f ca="1">IF(OR('📊 Training Matrix'!$U$10="EXPIRED",'📊 Training Matrix'!$U$10="EXPIRING"),"Asbestos Awareness","")</f>
        <v/>
      </c>
      <c r="I107" s="58" t="str">
        <f ca="1">IF(OR('📊 Training Matrix'!$U$10="EXPIRED",'📊 Training Matrix'!$U$10="EXPIRING"),IF(ISNUMBER('📊 Training Matrix'!$T$10),TEXT('📊 Training Matrix'!$T$10,"DD/MM/YYYY"),""),"")</f>
        <v/>
      </c>
      <c r="J107" s="58" t="str">
        <f ca="1">IF(OR('📊 Training Matrix'!$U$10="EXPIRED",'📊 Training Matrix'!$U$10="EXPIRING"),TEXT('📊 Training Matrix'!$T$10+365,"DD/MM/YYYY"),"")</f>
        <v/>
      </c>
      <c r="K107" s="58" t="str">
        <f ca="1">IF(OR('📊 Training Matrix'!$U$10="EXPIRED",'📊 Training Matrix'!$U$10="EXPIRING"),'📊 Training Matrix'!$U$10,"")</f>
        <v/>
      </c>
      <c r="L107" s="58" t="str">
        <f ca="1">IF(OR('📊 Training Matrix'!$U$10="EXPIRED",'📊 Training Matrix'!$U$10="EXPIRING"),IF('📊 Training Matrix'!$U$10="EXPIRED","Overdue by "&amp;TEXT(TODAY()-('📊 Training Matrix'!$T$10+365),"0")&amp;" days","Expires in "&amp;TEXT(('📊 Training Matrix'!$T$10+365)-TODAY(),"0")&amp;" days"),"—")</f>
        <v>—</v>
      </c>
      <c r="M107" s="58" t="str">
        <f ca="1">IF(OR('📊 Training Matrix'!$U$10="EXPIRED",'📊 Training Matrix'!$U$10="EXPIRING"),'📊 Training Matrix'!$H$10,"")</f>
        <v/>
      </c>
    </row>
    <row r="108" spans="1:13" ht="15" customHeight="1" x14ac:dyDescent="0.2">
      <c r="A108" s="58" t="str">
        <f ca="1">IF(OR('📊 Training Matrix'!$W$10="EXPIRED",'📊 Training Matrix'!$W$10="EXPIRING"),'📊 Training Matrix'!$A$10,"")</f>
        <v/>
      </c>
      <c r="B108" s="58" t="str">
        <f ca="1">IF(OR('📊 Training Matrix'!$W$10="EXPIRED",'📊 Training Matrix'!$W$10="EXPIRING"),'📊 Training Matrix'!$B$10,"")</f>
        <v/>
      </c>
      <c r="C108" s="58" t="str">
        <f ca="1">IF(OR('📊 Training Matrix'!$W$10="EXPIRED",'📊 Training Matrix'!$W$10="EXPIRING"),'📊 Training Matrix'!$C$10,"")</f>
        <v/>
      </c>
      <c r="D108" s="58" t="str">
        <f ca="1">IF(OR('📊 Training Matrix'!$W$10="EXPIRED",'📊 Training Matrix'!$W$10="EXPIRING"),'📊 Training Matrix'!$D$10,"")</f>
        <v/>
      </c>
      <c r="E108" s="58" t="str">
        <f ca="1">IF(OR('📊 Training Matrix'!$W$10="EXPIRED",'📊 Training Matrix'!$W$10="EXPIRING"),'📊 Training Matrix'!$F$10,"")</f>
        <v/>
      </c>
      <c r="F108" s="58" t="str">
        <f ca="1">IF(OR('📊 Training Matrix'!$W$10="EXPIRED",'📊 Training Matrix'!$W$10="EXPIRING"),'📊 Training Matrix'!$E$10,"")</f>
        <v/>
      </c>
      <c r="G108" s="58" t="str">
        <f ca="1">IF(OR('📊 Training Matrix'!$W$10="EXPIRED",'📊 Training Matrix'!$W$10="EXPIRING"),"EL-001","")</f>
        <v/>
      </c>
      <c r="H108" s="58" t="str">
        <f ca="1">IF(OR('📊 Training Matrix'!$W$10="EXPIRED",'📊 Training Matrix'!$W$10="EXPIRING"),"C&amp;G 2391 Inspection","")</f>
        <v/>
      </c>
      <c r="I108" s="58" t="str">
        <f ca="1">IF(OR('📊 Training Matrix'!$W$10="EXPIRED",'📊 Training Matrix'!$W$10="EXPIRING"),IF(ISNUMBER('📊 Training Matrix'!$V$10),TEXT('📊 Training Matrix'!$V$10,"DD/MM/YYYY"),""),"")</f>
        <v/>
      </c>
      <c r="J108" s="58" t="str">
        <f ca="1">IF(OR('📊 Training Matrix'!$W$10="EXPIRED",'📊 Training Matrix'!$W$10="EXPIRING"),TEXT('📊 Training Matrix'!$V$10+365,"DD/MM/YYYY"),"")</f>
        <v/>
      </c>
      <c r="K108" s="58" t="str">
        <f ca="1">IF(OR('📊 Training Matrix'!$W$10="EXPIRED",'📊 Training Matrix'!$W$10="EXPIRING"),'📊 Training Matrix'!$W$10,"")</f>
        <v/>
      </c>
      <c r="L108" s="58" t="str">
        <f ca="1">IF(OR('📊 Training Matrix'!$W$10="EXPIRED",'📊 Training Matrix'!$W$10="EXPIRING"),IF('📊 Training Matrix'!$W$10="EXPIRED","Overdue by "&amp;TEXT(TODAY()-('📊 Training Matrix'!$V$10+365),"0")&amp;" days","Expires in "&amp;TEXT(('📊 Training Matrix'!$V$10+365)-TODAY(),"0")&amp;" days"),"—")</f>
        <v>—</v>
      </c>
      <c r="M108" s="58" t="str">
        <f ca="1">IF(OR('📊 Training Matrix'!$W$10="EXPIRED",'📊 Training Matrix'!$W$10="EXPIRING"),'📊 Training Matrix'!$H$10,"")</f>
        <v/>
      </c>
    </row>
    <row r="109" spans="1:13" ht="15" customHeight="1" x14ac:dyDescent="0.2">
      <c r="A109" s="58" t="str">
        <f ca="1">IF(OR('📊 Training Matrix'!$Y$10="EXPIRED",'📊 Training Matrix'!$Y$10="EXPIRING"),'📊 Training Matrix'!$A$10,"")</f>
        <v/>
      </c>
      <c r="B109" s="58" t="str">
        <f ca="1">IF(OR('📊 Training Matrix'!$Y$10="EXPIRED",'📊 Training Matrix'!$Y$10="EXPIRING"),'📊 Training Matrix'!$B$10,"")</f>
        <v/>
      </c>
      <c r="C109" s="58" t="str">
        <f ca="1">IF(OR('📊 Training Matrix'!$Y$10="EXPIRED",'📊 Training Matrix'!$Y$10="EXPIRING"),'📊 Training Matrix'!$C$10,"")</f>
        <v/>
      </c>
      <c r="D109" s="58" t="str">
        <f ca="1">IF(OR('📊 Training Matrix'!$Y$10="EXPIRED",'📊 Training Matrix'!$Y$10="EXPIRING"),'📊 Training Matrix'!$D$10,"")</f>
        <v/>
      </c>
      <c r="E109" s="58" t="str">
        <f ca="1">IF(OR('📊 Training Matrix'!$Y$10="EXPIRED",'📊 Training Matrix'!$Y$10="EXPIRING"),'📊 Training Matrix'!$F$10,"")</f>
        <v/>
      </c>
      <c r="F109" s="58" t="str">
        <f ca="1">IF(OR('📊 Training Matrix'!$Y$10="EXPIRED",'📊 Training Matrix'!$Y$10="EXPIRING"),'📊 Training Matrix'!$E$10,"")</f>
        <v/>
      </c>
      <c r="G109" s="58" t="str">
        <f ca="1">IF(OR('📊 Training Matrix'!$Y$10="EXPIRED",'📊 Training Matrix'!$Y$10="EXPIRING"),"EL-002","")</f>
        <v/>
      </c>
      <c r="H109" s="58" t="str">
        <f ca="1">IF(OR('📊 Training Matrix'!$Y$10="EXPIRED",'📊 Training Matrix'!$Y$10="EXPIRING"),"18th Edition","")</f>
        <v/>
      </c>
      <c r="I109" s="58" t="str">
        <f ca="1">IF(OR('📊 Training Matrix'!$Y$10="EXPIRED",'📊 Training Matrix'!$Y$10="EXPIRING"),IF(ISNUMBER('📊 Training Matrix'!$X$10),TEXT('📊 Training Matrix'!$X$10,"DD/MM/YYYY"),""),"")</f>
        <v/>
      </c>
      <c r="J109" s="58" t="str">
        <f ca="1">IF(OR('📊 Training Matrix'!$Y$10="EXPIRED",'📊 Training Matrix'!$Y$10="EXPIRING"),TEXT('📊 Training Matrix'!$X$10+365,"DD/MM/YYYY"),"")</f>
        <v/>
      </c>
      <c r="K109" s="58" t="str">
        <f ca="1">IF(OR('📊 Training Matrix'!$Y$10="EXPIRED",'📊 Training Matrix'!$Y$10="EXPIRING"),'📊 Training Matrix'!$Y$10,"")</f>
        <v/>
      </c>
      <c r="L109" s="58" t="str">
        <f ca="1">IF(OR('📊 Training Matrix'!$Y$10="EXPIRED",'📊 Training Matrix'!$Y$10="EXPIRING"),IF('📊 Training Matrix'!$Y$10="EXPIRED","Overdue by "&amp;TEXT(TODAY()-('📊 Training Matrix'!$X$10+365),"0")&amp;" days","Expires in "&amp;TEXT(('📊 Training Matrix'!$X$10+365)-TODAY(),"0")&amp;" days"),"—")</f>
        <v>—</v>
      </c>
      <c r="M109" s="58" t="str">
        <f ca="1">IF(OR('📊 Training Matrix'!$Y$10="EXPIRED",'📊 Training Matrix'!$Y$10="EXPIRING"),'📊 Training Matrix'!$H$10,"")</f>
        <v/>
      </c>
    </row>
    <row r="110" spans="1:13" ht="15" customHeight="1" x14ac:dyDescent="0.2">
      <c r="A110" s="58" t="str">
        <f ca="1">IF(OR('📊 Training Matrix'!$AA$10="EXPIRED",'📊 Training Matrix'!$AA$10="EXPIRING"),'📊 Training Matrix'!$A$10,"")</f>
        <v/>
      </c>
      <c r="B110" s="58" t="str">
        <f ca="1">IF(OR('📊 Training Matrix'!$AA$10="EXPIRED",'📊 Training Matrix'!$AA$10="EXPIRING"),'📊 Training Matrix'!$B$10,"")</f>
        <v/>
      </c>
      <c r="C110" s="58" t="str">
        <f ca="1">IF(OR('📊 Training Matrix'!$AA$10="EXPIRED",'📊 Training Matrix'!$AA$10="EXPIRING"),'📊 Training Matrix'!$C$10,"")</f>
        <v/>
      </c>
      <c r="D110" s="58" t="str">
        <f ca="1">IF(OR('📊 Training Matrix'!$AA$10="EXPIRED",'📊 Training Matrix'!$AA$10="EXPIRING"),'📊 Training Matrix'!$D$10,"")</f>
        <v/>
      </c>
      <c r="E110" s="58" t="str">
        <f ca="1">IF(OR('📊 Training Matrix'!$AA$10="EXPIRED",'📊 Training Matrix'!$AA$10="EXPIRING"),'📊 Training Matrix'!$F$10,"")</f>
        <v/>
      </c>
      <c r="F110" s="58" t="str">
        <f ca="1">IF(OR('📊 Training Matrix'!$AA$10="EXPIRED",'📊 Training Matrix'!$AA$10="EXPIRING"),'📊 Training Matrix'!$E$10,"")</f>
        <v/>
      </c>
      <c r="G110" s="58" t="str">
        <f ca="1">IF(OR('📊 Training Matrix'!$AA$10="EXPIRED",'📊 Training Matrix'!$AA$10="EXPIRING"),"EL-003","")</f>
        <v/>
      </c>
      <c r="H110" s="58" t="str">
        <f ca="1">IF(OR('📊 Training Matrix'!$AA$10="EXPIRED",'📊 Training Matrix'!$AA$10="EXPIRING"),"HV Auth. Person","")</f>
        <v/>
      </c>
      <c r="I110" s="58" t="str">
        <f ca="1">IF(OR('📊 Training Matrix'!$AA$10="EXPIRED",'📊 Training Matrix'!$AA$10="EXPIRING"),IF(ISNUMBER('📊 Training Matrix'!$Z$10),TEXT('📊 Training Matrix'!$Z$10,"DD/MM/YYYY"),""),"")</f>
        <v/>
      </c>
      <c r="J110" s="58" t="str">
        <f ca="1">IF(OR('📊 Training Matrix'!$AA$10="EXPIRED",'📊 Training Matrix'!$AA$10="EXPIRING"),TEXT('📊 Training Matrix'!$Z$10+365,"DD/MM/YYYY"),"")</f>
        <v/>
      </c>
      <c r="K110" s="58" t="str">
        <f ca="1">IF(OR('📊 Training Matrix'!$AA$10="EXPIRED",'📊 Training Matrix'!$AA$10="EXPIRING"),'📊 Training Matrix'!$AA$10,"")</f>
        <v/>
      </c>
      <c r="L110" s="58" t="str">
        <f ca="1">IF(OR('📊 Training Matrix'!$AA$10="EXPIRED",'📊 Training Matrix'!$AA$10="EXPIRING"),IF('📊 Training Matrix'!$AA$10="EXPIRED","Overdue by "&amp;TEXT(TODAY()-('📊 Training Matrix'!$Z$10+365),"0")&amp;" days","Expires in "&amp;TEXT(('📊 Training Matrix'!$Z$10+365)-TODAY(),"0")&amp;" days"),"—")</f>
        <v>—</v>
      </c>
      <c r="M110" s="58" t="str">
        <f ca="1">IF(OR('📊 Training Matrix'!$AA$10="EXPIRED",'📊 Training Matrix'!$AA$10="EXPIRING"),'📊 Training Matrix'!$H$10,"")</f>
        <v/>
      </c>
    </row>
    <row r="111" spans="1:13" ht="15" customHeight="1" x14ac:dyDescent="0.2">
      <c r="A111" s="58" t="str">
        <f ca="1">IF(OR('📊 Training Matrix'!$AC$10="EXPIRED",'📊 Training Matrix'!$AC$10="EXPIRING"),'📊 Training Matrix'!$A$10,"")</f>
        <v/>
      </c>
      <c r="B111" s="58" t="str">
        <f ca="1">IF(OR('📊 Training Matrix'!$AC$10="EXPIRED",'📊 Training Matrix'!$AC$10="EXPIRING"),'📊 Training Matrix'!$B$10,"")</f>
        <v/>
      </c>
      <c r="C111" s="58" t="str">
        <f ca="1">IF(OR('📊 Training Matrix'!$AC$10="EXPIRED",'📊 Training Matrix'!$AC$10="EXPIRING"),'📊 Training Matrix'!$C$10,"")</f>
        <v/>
      </c>
      <c r="D111" s="58" t="str">
        <f ca="1">IF(OR('📊 Training Matrix'!$AC$10="EXPIRED",'📊 Training Matrix'!$AC$10="EXPIRING"),'📊 Training Matrix'!$D$10,"")</f>
        <v/>
      </c>
      <c r="E111" s="58" t="str">
        <f ca="1">IF(OR('📊 Training Matrix'!$AC$10="EXPIRED",'📊 Training Matrix'!$AC$10="EXPIRING"),'📊 Training Matrix'!$F$10,"")</f>
        <v/>
      </c>
      <c r="F111" s="58" t="str">
        <f ca="1">IF(OR('📊 Training Matrix'!$AC$10="EXPIRED",'📊 Training Matrix'!$AC$10="EXPIRING"),'📊 Training Matrix'!$E$10,"")</f>
        <v/>
      </c>
      <c r="G111" s="58" t="str">
        <f ca="1">IF(OR('📊 Training Matrix'!$AC$10="EXPIRED",'📊 Training Matrix'!$AC$10="EXPIRING"),"EL-004","")</f>
        <v/>
      </c>
      <c r="H111" s="58" t="str">
        <f ca="1">IF(OR('📊 Training Matrix'!$AC$10="EXPIRED",'📊 Training Matrix'!$AC$10="EXPIRING"),"LV Switching","")</f>
        <v/>
      </c>
      <c r="I111" s="58" t="str">
        <f ca="1">IF(OR('📊 Training Matrix'!$AC$10="EXPIRED",'📊 Training Matrix'!$AC$10="EXPIRING"),IF(ISNUMBER('📊 Training Matrix'!$AB$10),TEXT('📊 Training Matrix'!$AB$10,"DD/MM/YYYY"),""),"")</f>
        <v/>
      </c>
      <c r="J111" s="58" t="str">
        <f ca="1">IF(OR('📊 Training Matrix'!$AC$10="EXPIRED",'📊 Training Matrix'!$AC$10="EXPIRING"),TEXT('📊 Training Matrix'!$AB$10+365,"DD/MM/YYYY"),"")</f>
        <v/>
      </c>
      <c r="K111" s="58" t="str">
        <f ca="1">IF(OR('📊 Training Matrix'!$AC$10="EXPIRED",'📊 Training Matrix'!$AC$10="EXPIRING"),'📊 Training Matrix'!$AC$10,"")</f>
        <v/>
      </c>
      <c r="L111" s="58" t="str">
        <f ca="1">IF(OR('📊 Training Matrix'!$AC$10="EXPIRED",'📊 Training Matrix'!$AC$10="EXPIRING"),IF('📊 Training Matrix'!$AC$10="EXPIRED","Overdue by "&amp;TEXT(TODAY()-('📊 Training Matrix'!$AB$10+365),"0")&amp;" days","Expires in "&amp;TEXT(('📊 Training Matrix'!$AB$10+365)-TODAY(),"0")&amp;" days"),"—")</f>
        <v>—</v>
      </c>
      <c r="M111" s="58" t="str">
        <f ca="1">IF(OR('📊 Training Matrix'!$AC$10="EXPIRED",'📊 Training Matrix'!$AC$10="EXPIRING"),'📊 Training Matrix'!$H$10,"")</f>
        <v/>
      </c>
    </row>
    <row r="112" spans="1:13" ht="15" customHeight="1" x14ac:dyDescent="0.2">
      <c r="A112" s="58" t="str">
        <f ca="1">IF(OR('📊 Training Matrix'!$AE$10="EXPIRED",'📊 Training Matrix'!$AE$10="EXPIRING"),'📊 Training Matrix'!$A$10,"")</f>
        <v/>
      </c>
      <c r="B112" s="58" t="str">
        <f ca="1">IF(OR('📊 Training Matrix'!$AE$10="EXPIRED",'📊 Training Matrix'!$AE$10="EXPIRING"),'📊 Training Matrix'!$B$10,"")</f>
        <v/>
      </c>
      <c r="C112" s="58" t="str">
        <f ca="1">IF(OR('📊 Training Matrix'!$AE$10="EXPIRED",'📊 Training Matrix'!$AE$10="EXPIRING"),'📊 Training Matrix'!$C$10,"")</f>
        <v/>
      </c>
      <c r="D112" s="58" t="str">
        <f ca="1">IF(OR('📊 Training Matrix'!$AE$10="EXPIRED",'📊 Training Matrix'!$AE$10="EXPIRING"),'📊 Training Matrix'!$D$10,"")</f>
        <v/>
      </c>
      <c r="E112" s="58" t="str">
        <f ca="1">IF(OR('📊 Training Matrix'!$AE$10="EXPIRED",'📊 Training Matrix'!$AE$10="EXPIRING"),'📊 Training Matrix'!$F$10,"")</f>
        <v/>
      </c>
      <c r="F112" s="58" t="str">
        <f ca="1">IF(OR('📊 Training Matrix'!$AE$10="EXPIRED",'📊 Training Matrix'!$AE$10="EXPIRING"),'📊 Training Matrix'!$E$10,"")</f>
        <v/>
      </c>
      <c r="G112" s="58" t="str">
        <f ca="1">IF(OR('📊 Training Matrix'!$AE$10="EXPIRED",'📊 Training Matrix'!$AE$10="EXPIRING"),"CV-005","")</f>
        <v/>
      </c>
      <c r="H112" s="58" t="str">
        <f ca="1">IF(OR('📊 Training Matrix'!$AE$10="EXPIRED",'📊 Training Matrix'!$AE$10="EXPIRING"),"NRSWA Supervisor","")</f>
        <v/>
      </c>
      <c r="I112" s="58" t="str">
        <f ca="1">IF(OR('📊 Training Matrix'!$AE$10="EXPIRED",'📊 Training Matrix'!$AE$10="EXPIRING"),IF(ISNUMBER('📊 Training Matrix'!$AD$10),TEXT('📊 Training Matrix'!$AD$10,"DD/MM/YYYY"),""),"")</f>
        <v/>
      </c>
      <c r="J112" s="58" t="str">
        <f ca="1">IF(OR('📊 Training Matrix'!$AE$10="EXPIRED",'📊 Training Matrix'!$AE$10="EXPIRING"),TEXT('📊 Training Matrix'!$AD$10+365,"DD/MM/YYYY"),"")</f>
        <v/>
      </c>
      <c r="K112" s="58" t="str">
        <f ca="1">IF(OR('📊 Training Matrix'!$AE$10="EXPIRED",'📊 Training Matrix'!$AE$10="EXPIRING"),'📊 Training Matrix'!$AE$10,"")</f>
        <v/>
      </c>
      <c r="L112" s="58" t="str">
        <f ca="1">IF(OR('📊 Training Matrix'!$AE$10="EXPIRED",'📊 Training Matrix'!$AE$10="EXPIRING"),IF('📊 Training Matrix'!$AE$10="EXPIRED","Overdue by "&amp;TEXT(TODAY()-('📊 Training Matrix'!$AD$10+365),"0")&amp;" days","Expires in "&amp;TEXT(('📊 Training Matrix'!$AD$10+365)-TODAY(),"0")&amp;" days"),"—")</f>
        <v>—</v>
      </c>
      <c r="M112" s="58" t="str">
        <f ca="1">IF(OR('📊 Training Matrix'!$AE$10="EXPIRED",'📊 Training Matrix'!$AE$10="EXPIRING"),'📊 Training Matrix'!$H$10,"")</f>
        <v/>
      </c>
    </row>
    <row r="113" spans="1:13" ht="15" customHeight="1" x14ac:dyDescent="0.2">
      <c r="A113" s="58" t="str">
        <f ca="1">IF(OR('📊 Training Matrix'!$AG$10="EXPIRED",'📊 Training Matrix'!$AG$10="EXPIRING"),'📊 Training Matrix'!$A$10,"")</f>
        <v/>
      </c>
      <c r="B113" s="58" t="str">
        <f ca="1">IF(OR('📊 Training Matrix'!$AG$10="EXPIRED",'📊 Training Matrix'!$AG$10="EXPIRING"),'📊 Training Matrix'!$B$10,"")</f>
        <v/>
      </c>
      <c r="C113" s="58" t="str">
        <f ca="1">IF(OR('📊 Training Matrix'!$AG$10="EXPIRED",'📊 Training Matrix'!$AG$10="EXPIRING"),'📊 Training Matrix'!$C$10,"")</f>
        <v/>
      </c>
      <c r="D113" s="58" t="str">
        <f ca="1">IF(OR('📊 Training Matrix'!$AG$10="EXPIRED",'📊 Training Matrix'!$AG$10="EXPIRING"),'📊 Training Matrix'!$D$10,"")</f>
        <v/>
      </c>
      <c r="E113" s="58" t="str">
        <f ca="1">IF(OR('📊 Training Matrix'!$AG$10="EXPIRED",'📊 Training Matrix'!$AG$10="EXPIRING"),'📊 Training Matrix'!$F$10,"")</f>
        <v/>
      </c>
      <c r="F113" s="58" t="str">
        <f ca="1">IF(OR('📊 Training Matrix'!$AG$10="EXPIRED",'📊 Training Matrix'!$AG$10="EXPIRING"),'📊 Training Matrix'!$E$10,"")</f>
        <v/>
      </c>
      <c r="G113" s="58" t="str">
        <f ca="1">IF(OR('📊 Training Matrix'!$AG$10="EXPIRED",'📊 Training Matrix'!$AG$10="EXPIRING"),"CV-006","")</f>
        <v/>
      </c>
      <c r="H113" s="58" t="str">
        <f ca="1">IF(OR('📊 Training Matrix'!$AG$10="EXPIRED",'📊 Training Matrix'!$AG$10="EXPIRING"),"NRSWA Operative","")</f>
        <v/>
      </c>
      <c r="I113" s="58" t="str">
        <f ca="1">IF(OR('📊 Training Matrix'!$AG$10="EXPIRED",'📊 Training Matrix'!$AG$10="EXPIRING"),IF(ISNUMBER('📊 Training Matrix'!$AF$10),TEXT('📊 Training Matrix'!$AF$10,"DD/MM/YYYY"),""),"")</f>
        <v/>
      </c>
      <c r="J113" s="58" t="str">
        <f ca="1">IF(OR('📊 Training Matrix'!$AG$10="EXPIRED",'📊 Training Matrix'!$AG$10="EXPIRING"),TEXT('📊 Training Matrix'!$AF$10+365,"DD/MM/YYYY"),"")</f>
        <v/>
      </c>
      <c r="K113" s="58" t="str">
        <f ca="1">IF(OR('📊 Training Matrix'!$AG$10="EXPIRED",'📊 Training Matrix'!$AG$10="EXPIRING"),'📊 Training Matrix'!$AG$10,"")</f>
        <v/>
      </c>
      <c r="L113" s="58" t="str">
        <f ca="1">IF(OR('📊 Training Matrix'!$AG$10="EXPIRED",'📊 Training Matrix'!$AG$10="EXPIRING"),IF('📊 Training Matrix'!$AG$10="EXPIRED","Overdue by "&amp;TEXT(TODAY()-('📊 Training Matrix'!$AF$10+365),"0")&amp;" days","Expires in "&amp;TEXT(('📊 Training Matrix'!$AF$10+365)-TODAY(),"0")&amp;" days"),"—")</f>
        <v>—</v>
      </c>
      <c r="M113" s="58" t="str">
        <f ca="1">IF(OR('📊 Training Matrix'!$AG$10="EXPIRED",'📊 Training Matrix'!$AG$10="EXPIRING"),'📊 Training Matrix'!$H$10,"")</f>
        <v/>
      </c>
    </row>
    <row r="114" spans="1:13" ht="15" customHeight="1" x14ac:dyDescent="0.2">
      <c r="A114" s="58" t="str">
        <f ca="1">IF(OR('📊 Training Matrix'!$AI$10="EXPIRED",'📊 Training Matrix'!$AI$10="EXPIRING"),'📊 Training Matrix'!$A$10,"")</f>
        <v/>
      </c>
      <c r="B114" s="58" t="str">
        <f ca="1">IF(OR('📊 Training Matrix'!$AI$10="EXPIRED",'📊 Training Matrix'!$AI$10="EXPIRING"),'📊 Training Matrix'!$B$10,"")</f>
        <v/>
      </c>
      <c r="C114" s="58" t="str">
        <f ca="1">IF(OR('📊 Training Matrix'!$AI$10="EXPIRED",'📊 Training Matrix'!$AI$10="EXPIRING"),'📊 Training Matrix'!$C$10,"")</f>
        <v/>
      </c>
      <c r="D114" s="58" t="str">
        <f ca="1">IF(OR('📊 Training Matrix'!$AI$10="EXPIRED",'📊 Training Matrix'!$AI$10="EXPIRING"),'📊 Training Matrix'!$D$10,"")</f>
        <v/>
      </c>
      <c r="E114" s="58" t="str">
        <f ca="1">IF(OR('📊 Training Matrix'!$AI$10="EXPIRED",'📊 Training Matrix'!$AI$10="EXPIRING"),'📊 Training Matrix'!$F$10,"")</f>
        <v/>
      </c>
      <c r="F114" s="58" t="str">
        <f ca="1">IF(OR('📊 Training Matrix'!$AI$10="EXPIRED",'📊 Training Matrix'!$AI$10="EXPIRING"),'📊 Training Matrix'!$E$10,"")</f>
        <v/>
      </c>
      <c r="G114" s="58" t="str">
        <f ca="1">IF(OR('📊 Training Matrix'!$AI$10="EXPIRED",'📊 Training Matrix'!$AI$10="EXPIRING"),"CV-002","")</f>
        <v/>
      </c>
      <c r="H114" s="58" t="str">
        <f ca="1">IF(OR('📊 Training Matrix'!$AI$10="EXPIRED",'📊 Training Matrix'!$AI$10="EXPIRING"),"CSCS Blue Card","")</f>
        <v/>
      </c>
      <c r="I114" s="58" t="str">
        <f ca="1">IF(OR('📊 Training Matrix'!$AI$10="EXPIRED",'📊 Training Matrix'!$AI$10="EXPIRING"),IF(ISNUMBER('📊 Training Matrix'!$AH$10),TEXT('📊 Training Matrix'!$AH$10,"DD/MM/YYYY"),""),"")</f>
        <v/>
      </c>
      <c r="J114" s="58" t="str">
        <f ca="1">IF(OR('📊 Training Matrix'!$AI$10="EXPIRED",'📊 Training Matrix'!$AI$10="EXPIRING"),TEXT('📊 Training Matrix'!$AH$10+365,"DD/MM/YYYY"),"")</f>
        <v/>
      </c>
      <c r="K114" s="58" t="str">
        <f ca="1">IF(OR('📊 Training Matrix'!$AI$10="EXPIRED",'📊 Training Matrix'!$AI$10="EXPIRING"),'📊 Training Matrix'!$AI$10,"")</f>
        <v/>
      </c>
      <c r="L114" s="58" t="str">
        <f ca="1">IF(OR('📊 Training Matrix'!$AI$10="EXPIRED",'📊 Training Matrix'!$AI$10="EXPIRING"),IF('📊 Training Matrix'!$AI$10="EXPIRED","Overdue by "&amp;TEXT(TODAY()-('📊 Training Matrix'!$AH$10+365),"0")&amp;" days","Expires in "&amp;TEXT(('📊 Training Matrix'!$AH$10+365)-TODAY(),"0")&amp;" days"),"—")</f>
        <v>—</v>
      </c>
      <c r="M114" s="58" t="str">
        <f ca="1">IF(OR('📊 Training Matrix'!$AI$10="EXPIRED",'📊 Training Matrix'!$AI$10="EXPIRING"),'📊 Training Matrix'!$H$10,"")</f>
        <v/>
      </c>
    </row>
    <row r="115" spans="1:13" ht="15" customHeight="1" x14ac:dyDescent="0.2">
      <c r="A115" s="58" t="str">
        <f ca="1">IF(OR('📊 Training Matrix'!$AK$10="EXPIRED",'📊 Training Matrix'!$AK$10="EXPIRING"),'📊 Training Matrix'!$A$10,"")</f>
        <v/>
      </c>
      <c r="B115" s="58" t="str">
        <f ca="1">IF(OR('📊 Training Matrix'!$AK$10="EXPIRED",'📊 Training Matrix'!$AK$10="EXPIRING"),'📊 Training Matrix'!$B$10,"")</f>
        <v/>
      </c>
      <c r="C115" s="58" t="str">
        <f ca="1">IF(OR('📊 Training Matrix'!$AK$10="EXPIRED",'📊 Training Matrix'!$AK$10="EXPIRING"),'📊 Training Matrix'!$C$10,"")</f>
        <v/>
      </c>
      <c r="D115" s="58" t="str">
        <f ca="1">IF(OR('📊 Training Matrix'!$AK$10="EXPIRED",'📊 Training Matrix'!$AK$10="EXPIRING"),'📊 Training Matrix'!$D$10,"")</f>
        <v/>
      </c>
      <c r="E115" s="58" t="str">
        <f ca="1">IF(OR('📊 Training Matrix'!$AK$10="EXPIRED",'📊 Training Matrix'!$AK$10="EXPIRING"),'📊 Training Matrix'!$F$10,"")</f>
        <v/>
      </c>
      <c r="F115" s="58" t="str">
        <f ca="1">IF(OR('📊 Training Matrix'!$AK$10="EXPIRED",'📊 Training Matrix'!$AK$10="EXPIRING"),'📊 Training Matrix'!$E$10,"")</f>
        <v/>
      </c>
      <c r="G115" s="58" t="str">
        <f ca="1">IF(OR('📊 Training Matrix'!$AK$10="EXPIRED",'📊 Training Matrix'!$AK$10="EXPIRING"),"GS-001","")</f>
        <v/>
      </c>
      <c r="H115" s="58" t="str">
        <f ca="1">IF(OR('📊 Training Matrix'!$AK$10="EXPIRED",'📊 Training Matrix'!$AK$10="EXPIRING"),"Gas Safe Reg.","")</f>
        <v/>
      </c>
      <c r="I115" s="58" t="str">
        <f ca="1">IF(OR('📊 Training Matrix'!$AK$10="EXPIRED",'📊 Training Matrix'!$AK$10="EXPIRING"),IF(ISNUMBER('📊 Training Matrix'!$AJ$10),TEXT('📊 Training Matrix'!$AJ$10,"DD/MM/YYYY"),""),"")</f>
        <v/>
      </c>
      <c r="J115" s="58" t="str">
        <f ca="1">IF(OR('📊 Training Matrix'!$AK$10="EXPIRED",'📊 Training Matrix'!$AK$10="EXPIRING"),TEXT('📊 Training Matrix'!$AJ$10+365,"DD/MM/YYYY"),"")</f>
        <v/>
      </c>
      <c r="K115" s="58" t="str">
        <f ca="1">IF(OR('📊 Training Matrix'!$AK$10="EXPIRED",'📊 Training Matrix'!$AK$10="EXPIRING"),'📊 Training Matrix'!$AK$10,"")</f>
        <v/>
      </c>
      <c r="L115" s="58" t="str">
        <f ca="1">IF(OR('📊 Training Matrix'!$AK$10="EXPIRED",'📊 Training Matrix'!$AK$10="EXPIRING"),IF('📊 Training Matrix'!$AK$10="EXPIRED","Overdue by "&amp;TEXT(TODAY()-('📊 Training Matrix'!$AJ$10+365),"0")&amp;" days","Expires in "&amp;TEXT(('📊 Training Matrix'!$AJ$10+365)-TODAY(),"0")&amp;" days"),"—")</f>
        <v>—</v>
      </c>
      <c r="M115" s="58" t="str">
        <f ca="1">IF(OR('📊 Training Matrix'!$AK$10="EXPIRED",'📊 Training Matrix'!$AK$10="EXPIRING"),'📊 Training Matrix'!$H$10,"")</f>
        <v/>
      </c>
    </row>
    <row r="116" spans="1:13" ht="15" customHeight="1" x14ac:dyDescent="0.2">
      <c r="A116" s="58" t="str">
        <f ca="1">IF(OR('📊 Training Matrix'!$AM$10="EXPIRED",'📊 Training Matrix'!$AM$10="EXPIRING"),'📊 Training Matrix'!$A$10,"")</f>
        <v/>
      </c>
      <c r="B116" s="58" t="str">
        <f ca="1">IF(OR('📊 Training Matrix'!$AM$10="EXPIRED",'📊 Training Matrix'!$AM$10="EXPIRING"),'📊 Training Matrix'!$B$10,"")</f>
        <v/>
      </c>
      <c r="C116" s="58" t="str">
        <f ca="1">IF(OR('📊 Training Matrix'!$AM$10="EXPIRED",'📊 Training Matrix'!$AM$10="EXPIRING"),'📊 Training Matrix'!$C$10,"")</f>
        <v/>
      </c>
      <c r="D116" s="58" t="str">
        <f ca="1">IF(OR('📊 Training Matrix'!$AM$10="EXPIRED",'📊 Training Matrix'!$AM$10="EXPIRING"),'📊 Training Matrix'!$D$10,"")</f>
        <v/>
      </c>
      <c r="E116" s="58" t="str">
        <f ca="1">IF(OR('📊 Training Matrix'!$AM$10="EXPIRED",'📊 Training Matrix'!$AM$10="EXPIRING"),'📊 Training Matrix'!$F$10,"")</f>
        <v/>
      </c>
      <c r="F116" s="58" t="str">
        <f ca="1">IF(OR('📊 Training Matrix'!$AM$10="EXPIRED",'📊 Training Matrix'!$AM$10="EXPIRING"),'📊 Training Matrix'!$E$10,"")</f>
        <v/>
      </c>
      <c r="G116" s="58" t="str">
        <f ca="1">IF(OR('📊 Training Matrix'!$AM$10="EXPIRED",'📊 Training Matrix'!$AM$10="EXPIRING"),"GS-002","")</f>
        <v/>
      </c>
      <c r="H116" s="58" t="str">
        <f ca="1">IF(OR('📊 Training Matrix'!$AM$10="EXPIRED",'📊 Training Matrix'!$AM$10="EXPIRING"),"ACS Gas (CCN1)","")</f>
        <v/>
      </c>
      <c r="I116" s="58" t="str">
        <f ca="1">IF(OR('📊 Training Matrix'!$AM$10="EXPIRED",'📊 Training Matrix'!$AM$10="EXPIRING"),IF(ISNUMBER('📊 Training Matrix'!$AL$10),TEXT('📊 Training Matrix'!$AL$10,"DD/MM/YYYY"),""),"")</f>
        <v/>
      </c>
      <c r="J116" s="58" t="str">
        <f ca="1">IF(OR('📊 Training Matrix'!$AM$10="EXPIRED",'📊 Training Matrix'!$AM$10="EXPIRING"),TEXT('📊 Training Matrix'!$AL$10+365,"DD/MM/YYYY"),"")</f>
        <v/>
      </c>
      <c r="K116" s="58" t="str">
        <f ca="1">IF(OR('📊 Training Matrix'!$AM$10="EXPIRED",'📊 Training Matrix'!$AM$10="EXPIRING"),'📊 Training Matrix'!$AM$10,"")</f>
        <v/>
      </c>
      <c r="L116" s="58" t="str">
        <f ca="1">IF(OR('📊 Training Matrix'!$AM$10="EXPIRED",'📊 Training Matrix'!$AM$10="EXPIRING"),IF('📊 Training Matrix'!$AM$10="EXPIRED","Overdue by "&amp;TEXT(TODAY()-('📊 Training Matrix'!$AL$10+365),"0")&amp;" days","Expires in "&amp;TEXT(('📊 Training Matrix'!$AL$10+365)-TODAY(),"0")&amp;" days"),"—")</f>
        <v>—</v>
      </c>
      <c r="M116" s="58" t="str">
        <f ca="1">IF(OR('📊 Training Matrix'!$AM$10="EXPIRED",'📊 Training Matrix'!$AM$10="EXPIRING"),'📊 Training Matrix'!$H$10,"")</f>
        <v/>
      </c>
    </row>
    <row r="117" spans="1:13" ht="15" customHeight="1" x14ac:dyDescent="0.2">
      <c r="A117" s="58" t="str">
        <f ca="1">IF(OR('📊 Training Matrix'!$AO$10="EXPIRED",'📊 Training Matrix'!$AO$10="EXPIRING"),'📊 Training Matrix'!$A$10,"")</f>
        <v/>
      </c>
      <c r="B117" s="58" t="str">
        <f ca="1">IF(OR('📊 Training Matrix'!$AO$10="EXPIRED",'📊 Training Matrix'!$AO$10="EXPIRING"),'📊 Training Matrix'!$B$10,"")</f>
        <v/>
      </c>
      <c r="C117" s="58" t="str">
        <f ca="1">IF(OR('📊 Training Matrix'!$AO$10="EXPIRED",'📊 Training Matrix'!$AO$10="EXPIRING"),'📊 Training Matrix'!$C$10,"")</f>
        <v/>
      </c>
      <c r="D117" s="58" t="str">
        <f ca="1">IF(OR('📊 Training Matrix'!$AO$10="EXPIRED",'📊 Training Matrix'!$AO$10="EXPIRING"),'📊 Training Matrix'!$D$10,"")</f>
        <v/>
      </c>
      <c r="E117" s="58" t="str">
        <f ca="1">IF(OR('📊 Training Matrix'!$AO$10="EXPIRED",'📊 Training Matrix'!$AO$10="EXPIRING"),'📊 Training Matrix'!$F$10,"")</f>
        <v/>
      </c>
      <c r="F117" s="58" t="str">
        <f ca="1">IF(OR('📊 Training Matrix'!$AO$10="EXPIRED",'📊 Training Matrix'!$AO$10="EXPIRING"),'📊 Training Matrix'!$E$10,"")</f>
        <v/>
      </c>
      <c r="G117" s="58" t="str">
        <f ca="1">IF(OR('📊 Training Matrix'!$AO$10="EXPIRED",'📊 Training Matrix'!$AO$10="EXPIRING"),"WA-001","")</f>
        <v/>
      </c>
      <c r="H117" s="58" t="str">
        <f ca="1">IF(OR('📊 Training Matrix'!$AO$10="EXPIRED",'📊 Training Matrix'!$AO$10="EXPIRING"),"WIAPS Cert.","")</f>
        <v/>
      </c>
      <c r="I117" s="58" t="str">
        <f ca="1">IF(OR('📊 Training Matrix'!$AO$10="EXPIRED",'📊 Training Matrix'!$AO$10="EXPIRING"),IF(ISNUMBER('📊 Training Matrix'!$AN$10),TEXT('📊 Training Matrix'!$AN$10,"DD/MM/YYYY"),""),"")</f>
        <v/>
      </c>
      <c r="J117" s="58" t="str">
        <f ca="1">IF(OR('📊 Training Matrix'!$AO$10="EXPIRED",'📊 Training Matrix'!$AO$10="EXPIRING"),TEXT('📊 Training Matrix'!$AN$10+365,"DD/MM/YYYY"),"")</f>
        <v/>
      </c>
      <c r="K117" s="58" t="str">
        <f ca="1">IF(OR('📊 Training Matrix'!$AO$10="EXPIRED",'📊 Training Matrix'!$AO$10="EXPIRING"),'📊 Training Matrix'!$AO$10,"")</f>
        <v/>
      </c>
      <c r="L117" s="58" t="str">
        <f ca="1">IF(OR('📊 Training Matrix'!$AO$10="EXPIRED",'📊 Training Matrix'!$AO$10="EXPIRING"),IF('📊 Training Matrix'!$AO$10="EXPIRED","Overdue by "&amp;TEXT(TODAY()-('📊 Training Matrix'!$AN$10+365),"0")&amp;" days","Expires in "&amp;TEXT(('📊 Training Matrix'!$AN$10+365)-TODAY(),"0")&amp;" days"),"—")</f>
        <v>—</v>
      </c>
      <c r="M117" s="58" t="str">
        <f ca="1">IF(OR('📊 Training Matrix'!$AO$10="EXPIRED",'📊 Training Matrix'!$AO$10="EXPIRING"),'📊 Training Matrix'!$H$10,"")</f>
        <v/>
      </c>
    </row>
    <row r="118" spans="1:13" ht="15" customHeight="1" x14ac:dyDescent="0.2">
      <c r="A118" s="58" t="str">
        <f ca="1">IF(OR('📊 Training Matrix'!$AQ$10="EXPIRED",'📊 Training Matrix'!$AQ$10="EXPIRING"),'📊 Training Matrix'!$A$10,"")</f>
        <v/>
      </c>
      <c r="B118" s="58" t="str">
        <f ca="1">IF(OR('📊 Training Matrix'!$AQ$10="EXPIRED",'📊 Training Matrix'!$AQ$10="EXPIRING"),'📊 Training Matrix'!$B$10,"")</f>
        <v/>
      </c>
      <c r="C118" s="58" t="str">
        <f ca="1">IF(OR('📊 Training Matrix'!$AQ$10="EXPIRED",'📊 Training Matrix'!$AQ$10="EXPIRING"),'📊 Training Matrix'!$C$10,"")</f>
        <v/>
      </c>
      <c r="D118" s="58" t="str">
        <f ca="1">IF(OR('📊 Training Matrix'!$AQ$10="EXPIRED",'📊 Training Matrix'!$AQ$10="EXPIRING"),'📊 Training Matrix'!$D$10,"")</f>
        <v/>
      </c>
      <c r="E118" s="58" t="str">
        <f ca="1">IF(OR('📊 Training Matrix'!$AQ$10="EXPIRED",'📊 Training Matrix'!$AQ$10="EXPIRING"),'📊 Training Matrix'!$F$10,"")</f>
        <v/>
      </c>
      <c r="F118" s="58" t="str">
        <f ca="1">IF(OR('📊 Training Matrix'!$AQ$10="EXPIRED",'📊 Training Matrix'!$AQ$10="EXPIRING"),'📊 Training Matrix'!$E$10,"")</f>
        <v/>
      </c>
      <c r="G118" s="58" t="str">
        <f ca="1">IF(OR('📊 Training Matrix'!$AQ$10="EXPIRED",'📊 Training Matrix'!$AQ$10="EXPIRING"),"DR-004","")</f>
        <v/>
      </c>
      <c r="H118" s="58" t="str">
        <f ca="1">IF(OR('📊 Training Matrix'!$AQ$10="EXPIRED",'📊 Training Matrix'!$AQ$10="EXPIRING"),"CPCS Excavator","")</f>
        <v/>
      </c>
      <c r="I118" s="58" t="str">
        <f ca="1">IF(OR('📊 Training Matrix'!$AQ$10="EXPIRED",'📊 Training Matrix'!$AQ$10="EXPIRING"),IF(ISNUMBER('📊 Training Matrix'!$AP$10),TEXT('📊 Training Matrix'!$AP$10,"DD/MM/YYYY"),""),"")</f>
        <v/>
      </c>
      <c r="J118" s="58" t="str">
        <f ca="1">IF(OR('📊 Training Matrix'!$AQ$10="EXPIRED",'📊 Training Matrix'!$AQ$10="EXPIRING"),TEXT('📊 Training Matrix'!$AP$10+365,"DD/MM/YYYY"),"")</f>
        <v/>
      </c>
      <c r="K118" s="58" t="str">
        <f ca="1">IF(OR('📊 Training Matrix'!$AQ$10="EXPIRED",'📊 Training Matrix'!$AQ$10="EXPIRING"),'📊 Training Matrix'!$AQ$10,"")</f>
        <v/>
      </c>
      <c r="L118" s="58" t="str">
        <f ca="1">IF(OR('📊 Training Matrix'!$AQ$10="EXPIRED",'📊 Training Matrix'!$AQ$10="EXPIRING"),IF('📊 Training Matrix'!$AQ$10="EXPIRED","Overdue by "&amp;TEXT(TODAY()-('📊 Training Matrix'!$AP$10+365),"0")&amp;" days","Expires in "&amp;TEXT(('📊 Training Matrix'!$AP$10+365)-TODAY(),"0")&amp;" days"),"—")</f>
        <v>—</v>
      </c>
      <c r="M118" s="58" t="str">
        <f ca="1">IF(OR('📊 Training Matrix'!$AQ$10="EXPIRED",'📊 Training Matrix'!$AQ$10="EXPIRING"),'📊 Training Matrix'!$H$10,"")</f>
        <v/>
      </c>
    </row>
    <row r="119" spans="1:13" ht="15" customHeight="1" x14ac:dyDescent="0.2">
      <c r="A119" s="58" t="str">
        <f ca="1">IF(OR('📊 Training Matrix'!$AS$10="EXPIRED",'📊 Training Matrix'!$AS$10="EXPIRING"),'📊 Training Matrix'!$A$10,"")</f>
        <v/>
      </c>
      <c r="B119" s="58" t="str">
        <f ca="1">IF(OR('📊 Training Matrix'!$AS$10="EXPIRED",'📊 Training Matrix'!$AS$10="EXPIRING"),'📊 Training Matrix'!$B$10,"")</f>
        <v/>
      </c>
      <c r="C119" s="58" t="str">
        <f ca="1">IF(OR('📊 Training Matrix'!$AS$10="EXPIRED",'📊 Training Matrix'!$AS$10="EXPIRING"),'📊 Training Matrix'!$C$10,"")</f>
        <v/>
      </c>
      <c r="D119" s="58" t="str">
        <f ca="1">IF(OR('📊 Training Matrix'!$AS$10="EXPIRED",'📊 Training Matrix'!$AS$10="EXPIRING"),'📊 Training Matrix'!$D$10,"")</f>
        <v/>
      </c>
      <c r="E119" s="58" t="str">
        <f ca="1">IF(OR('📊 Training Matrix'!$AS$10="EXPIRED",'📊 Training Matrix'!$AS$10="EXPIRING"),'📊 Training Matrix'!$F$10,"")</f>
        <v/>
      </c>
      <c r="F119" s="58" t="str">
        <f ca="1">IF(OR('📊 Training Matrix'!$AS$10="EXPIRED",'📊 Training Matrix'!$AS$10="EXPIRING"),'📊 Training Matrix'!$E$10,"")</f>
        <v/>
      </c>
      <c r="G119" s="58" t="str">
        <f ca="1">IF(OR('📊 Training Matrix'!$AS$10="EXPIRED",'📊 Training Matrix'!$AS$10="EXPIRING"),"MG-002","")</f>
        <v/>
      </c>
      <c r="H119" s="58" t="str">
        <f ca="1">IF(OR('📊 Training Matrix'!$AS$10="EXPIRED",'📊 Training Matrix'!$AS$10="EXPIRING"),"SMSTS","")</f>
        <v/>
      </c>
      <c r="I119" s="58" t="str">
        <f ca="1">IF(OR('📊 Training Matrix'!$AS$10="EXPIRED",'📊 Training Matrix'!$AS$10="EXPIRING"),IF(ISNUMBER('📊 Training Matrix'!$AR$10),TEXT('📊 Training Matrix'!$AR$10,"DD/MM/YYYY"),""),"")</f>
        <v/>
      </c>
      <c r="J119" s="58" t="str">
        <f ca="1">IF(OR('📊 Training Matrix'!$AS$10="EXPIRED",'📊 Training Matrix'!$AS$10="EXPIRING"),TEXT('📊 Training Matrix'!$AR$10+365,"DD/MM/YYYY"),"")</f>
        <v/>
      </c>
      <c r="K119" s="58" t="str">
        <f ca="1">IF(OR('📊 Training Matrix'!$AS$10="EXPIRED",'📊 Training Matrix'!$AS$10="EXPIRING"),'📊 Training Matrix'!$AS$10,"")</f>
        <v/>
      </c>
      <c r="L119" s="58" t="str">
        <f ca="1">IF(OR('📊 Training Matrix'!$AS$10="EXPIRED",'📊 Training Matrix'!$AS$10="EXPIRING"),IF('📊 Training Matrix'!$AS$10="EXPIRED","Overdue by "&amp;TEXT(TODAY()-('📊 Training Matrix'!$AR$10+365),"0")&amp;" days","Expires in "&amp;TEXT(('📊 Training Matrix'!$AR$10+365)-TODAY(),"0")&amp;" days"),"—")</f>
        <v>—</v>
      </c>
      <c r="M119" s="58" t="str">
        <f ca="1">IF(OR('📊 Training Matrix'!$AS$10="EXPIRED",'📊 Training Matrix'!$AS$10="EXPIRING"),'📊 Training Matrix'!$H$10,"")</f>
        <v/>
      </c>
    </row>
    <row r="120" spans="1:13" ht="15" customHeight="1" x14ac:dyDescent="0.2">
      <c r="A120" s="58" t="str">
        <f ca="1">IF(OR('📊 Training Matrix'!$AU$10="EXPIRED",'📊 Training Matrix'!$AU$10="EXPIRING"),'📊 Training Matrix'!$A$10,"")</f>
        <v/>
      </c>
      <c r="B120" s="58" t="str">
        <f ca="1">IF(OR('📊 Training Matrix'!$AU$10="EXPIRED",'📊 Training Matrix'!$AU$10="EXPIRING"),'📊 Training Matrix'!$B$10,"")</f>
        <v/>
      </c>
      <c r="C120" s="58" t="str">
        <f ca="1">IF(OR('📊 Training Matrix'!$AU$10="EXPIRED",'📊 Training Matrix'!$AU$10="EXPIRING"),'📊 Training Matrix'!$C$10,"")</f>
        <v/>
      </c>
      <c r="D120" s="58" t="str">
        <f ca="1">IF(OR('📊 Training Matrix'!$AU$10="EXPIRED",'📊 Training Matrix'!$AU$10="EXPIRING"),'📊 Training Matrix'!$D$10,"")</f>
        <v/>
      </c>
      <c r="E120" s="58" t="str">
        <f ca="1">IF(OR('📊 Training Matrix'!$AU$10="EXPIRED",'📊 Training Matrix'!$AU$10="EXPIRING"),'📊 Training Matrix'!$F$10,"")</f>
        <v/>
      </c>
      <c r="F120" s="58" t="str">
        <f ca="1">IF(OR('📊 Training Matrix'!$AU$10="EXPIRED",'📊 Training Matrix'!$AU$10="EXPIRING"),'📊 Training Matrix'!$E$10,"")</f>
        <v/>
      </c>
      <c r="G120" s="58" t="str">
        <f ca="1">IF(OR('📊 Training Matrix'!$AU$10="EXPIRED",'📊 Training Matrix'!$AU$10="EXPIRING"),"MG-003","")</f>
        <v/>
      </c>
      <c r="H120" s="58" t="str">
        <f ca="1">IF(OR('📊 Training Matrix'!$AU$10="EXPIRED",'📊 Training Matrix'!$AU$10="EXPIRING"),"SSSTS","")</f>
        <v/>
      </c>
      <c r="I120" s="58" t="str">
        <f ca="1">IF(OR('📊 Training Matrix'!$AU$10="EXPIRED",'📊 Training Matrix'!$AU$10="EXPIRING"),IF(ISNUMBER('📊 Training Matrix'!$AT$10),TEXT('📊 Training Matrix'!$AT$10,"DD/MM/YYYY"),""),"")</f>
        <v/>
      </c>
      <c r="J120" s="58" t="str">
        <f ca="1">IF(OR('📊 Training Matrix'!$AU$10="EXPIRED",'📊 Training Matrix'!$AU$10="EXPIRING"),TEXT('📊 Training Matrix'!$AT$10+365,"DD/MM/YYYY"),"")</f>
        <v/>
      </c>
      <c r="K120" s="58" t="str">
        <f ca="1">IF(OR('📊 Training Matrix'!$AU$10="EXPIRED",'📊 Training Matrix'!$AU$10="EXPIRING"),'📊 Training Matrix'!$AU$10,"")</f>
        <v/>
      </c>
      <c r="L120" s="58" t="str">
        <f ca="1">IF(OR('📊 Training Matrix'!$AU$10="EXPIRED",'📊 Training Matrix'!$AU$10="EXPIRING"),IF('📊 Training Matrix'!$AU$10="EXPIRED","Overdue by "&amp;TEXT(TODAY()-('📊 Training Matrix'!$AT$10+365),"0")&amp;" days","Expires in "&amp;TEXT(('📊 Training Matrix'!$AT$10+365)-TODAY(),"0")&amp;" days"),"—")</f>
        <v>—</v>
      </c>
      <c r="M120" s="58" t="str">
        <f ca="1">IF(OR('📊 Training Matrix'!$AU$10="EXPIRED",'📊 Training Matrix'!$AU$10="EXPIRING"),'📊 Training Matrix'!$H$10,"")</f>
        <v/>
      </c>
    </row>
    <row r="121" spans="1:13" ht="15" customHeight="1" x14ac:dyDescent="0.2">
      <c r="A121" s="58" t="str">
        <f ca="1">IF(OR('📊 Training Matrix'!$AW$10="EXPIRED",'📊 Training Matrix'!$AW$10="EXPIRING"),'📊 Training Matrix'!$A$10,"")</f>
        <v>W1006</v>
      </c>
      <c r="B121" s="58" t="str">
        <f ca="1">IF(OR('📊 Training Matrix'!$AW$10="EXPIRED",'📊 Training Matrix'!$AW$10="EXPIRING"),'📊 Training Matrix'!$B$10,"")</f>
        <v>Green</v>
      </c>
      <c r="C121" s="58" t="str">
        <f ca="1">IF(OR('📊 Training Matrix'!$AW$10="EXPIRED",'📊 Training Matrix'!$AW$10="EXPIRING"),'📊 Training Matrix'!$C$10,"")</f>
        <v>Nadia</v>
      </c>
      <c r="D121" s="58" t="str">
        <f ca="1">IF(OR('📊 Training Matrix'!$AW$10="EXPIRED",'📊 Training Matrix'!$AW$10="EXPIRING"),'📊 Training Matrix'!$D$10,"")</f>
        <v>Subcontractor</v>
      </c>
      <c r="E121" s="58" t="str">
        <f ca="1">IF(OR('📊 Training Matrix'!$AW$10="EXPIRED",'📊 Training Matrix'!$AW$10="EXPIRING"),'📊 Training Matrix'!$F$10,"")</f>
        <v>Environmental Coordinator</v>
      </c>
      <c r="F121" s="58" t="str">
        <f ca="1">IF(OR('📊 Training Matrix'!$AW$10="EXPIRED",'📊 Training Matrix'!$AW$10="EXPIRING"),'📊 Training Matrix'!$E$10,"")</f>
        <v>HSEQ</v>
      </c>
      <c r="G121" s="58" t="str">
        <f ca="1">IF(OR('📊 Training Matrix'!$AW$10="EXPIRED",'📊 Training Matrix'!$AW$10="EXPIRING"),"IT-002","")</f>
        <v>IT-002</v>
      </c>
      <c r="H121" s="58" t="str">
        <f ca="1">IF(OR('📊 Training Matrix'!$AW$10="EXPIRED",'📊 Training Matrix'!$AW$10="EXPIRING"),"GDPR Awareness","")</f>
        <v>GDPR Awareness</v>
      </c>
      <c r="I121" s="58" t="str">
        <f ca="1">IF(OR('📊 Training Matrix'!$AW$10="EXPIRED",'📊 Training Matrix'!$AW$10="EXPIRING"),IF(ISNUMBER('📊 Training Matrix'!$AV$10),TEXT('📊 Training Matrix'!$AV$10,"DD/MM/YYYY"),""),"")</f>
        <v>14/09/2025</v>
      </c>
      <c r="J121" s="58" t="str">
        <f ca="1">IF(OR('📊 Training Matrix'!$AW$10="EXPIRED",'📊 Training Matrix'!$AW$10="EXPIRING"),TEXT('📊 Training Matrix'!$AV$10+365,"DD/MM/YYYY"),"")</f>
        <v>14/09/2026</v>
      </c>
      <c r="K121" s="58" t="str">
        <f ca="1">IF(OR('📊 Training Matrix'!$AW$10="EXPIRED",'📊 Training Matrix'!$AW$10="EXPIRING"),'📊 Training Matrix'!$AW$10,"")</f>
        <v>EXPIRING</v>
      </c>
      <c r="L121" s="58" t="str">
        <f ca="1">IF(OR('📊 Training Matrix'!$AW$10="EXPIRED",'📊 Training Matrix'!$AW$10="EXPIRING"),IF('📊 Training Matrix'!$AW$10="EXPIRED","Overdue by "&amp;TEXT(TODAY()-('📊 Training Matrix'!$AV$10+365),"0")&amp;" days","Expires in "&amp;TEXT(('📊 Training Matrix'!$AV$10+365)-TODAY(),"0")&amp;" days"),"—")</f>
        <v>Expires in 27 days</v>
      </c>
      <c r="M121" s="58" t="str">
        <f ca="1">IF(OR('📊 Training Matrix'!$AW$10="EXPIRED",'📊 Training Matrix'!$AW$10="EXPIRING"),'📊 Training Matrix'!$H$10,"")</f>
        <v>J. Henderson</v>
      </c>
    </row>
    <row r="122" spans="1:13" ht="15" customHeight="1" x14ac:dyDescent="0.2">
      <c r="A122" s="58" t="str">
        <f ca="1">IF(OR('📊 Training Matrix'!$K$11="EXPIRED",'📊 Training Matrix'!$K$11="EXPIRING"),'📊 Training Matrix'!$A$11,"")</f>
        <v>W1007</v>
      </c>
      <c r="B122" s="58" t="str">
        <f ca="1">IF(OR('📊 Training Matrix'!$K$11="EXPIRED",'📊 Training Matrix'!$K$11="EXPIRING"),'📊 Training Matrix'!$B$11,"")</f>
        <v>Baker</v>
      </c>
      <c r="C122" s="58" t="str">
        <f ca="1">IF(OR('📊 Training Matrix'!$K$11="EXPIRED",'📊 Training Matrix'!$K$11="EXPIRING"),'📊 Training Matrix'!$C$11,"")</f>
        <v>Tanya</v>
      </c>
      <c r="D122" s="58" t="str">
        <f ca="1">IF(OR('📊 Training Matrix'!$K$11="EXPIRED",'📊 Training Matrix'!$K$11="EXPIRING"),'📊 Training Matrix'!$D$11,"")</f>
        <v>Subcontractor</v>
      </c>
      <c r="E122" s="58" t="str">
        <f ca="1">IF(OR('📊 Training Matrix'!$K$11="EXPIRED",'📊 Training Matrix'!$K$11="EXPIRING"),'📊 Training Matrix'!$F$11,"")</f>
        <v>Electrical Technician</v>
      </c>
      <c r="F122" s="58" t="str">
        <f ca="1">IF(OR('📊 Training Matrix'!$K$11="EXPIRED",'📊 Training Matrix'!$K$11="EXPIRING"),'📊 Training Matrix'!$E$11,"")</f>
        <v>Electrical</v>
      </c>
      <c r="G122" s="58" t="str">
        <f ca="1">IF(OR('📊 Training Matrix'!$K$11="EXPIRED",'📊 Training Matrix'!$K$11="EXPIRING"),"HS-001","")</f>
        <v>HS-001</v>
      </c>
      <c r="H122" s="58" t="str">
        <f ca="1">IF(OR('📊 Training Matrix'!$K$11="EXPIRED",'📊 Training Matrix'!$K$11="EXPIRING"),"H&amp;S Induction","")</f>
        <v>H&amp;S Induction</v>
      </c>
      <c r="I122" s="58" t="str">
        <f ca="1">IF(OR('📊 Training Matrix'!$K$11="EXPIRED",'📊 Training Matrix'!$K$11="EXPIRING"),IF(ISNUMBER('📊 Training Matrix'!$J$11),TEXT('📊 Training Matrix'!$J$11,"DD/MM/YYYY"),""),"")</f>
        <v>02/06/2025</v>
      </c>
      <c r="J122" s="58" t="str">
        <f ca="1">IF(OR('📊 Training Matrix'!$K$11="EXPIRED",'📊 Training Matrix'!$K$11="EXPIRING"),TEXT('📊 Training Matrix'!$J$11+365,"DD/MM/YYYY"),"")</f>
        <v>02/06/2026</v>
      </c>
      <c r="K122" s="58" t="str">
        <f ca="1">IF(OR('📊 Training Matrix'!$K$11="EXPIRED",'📊 Training Matrix'!$K$11="EXPIRING"),'📊 Training Matrix'!$K$11,"")</f>
        <v>EXPIRED</v>
      </c>
      <c r="L122" s="58" t="str">
        <f ca="1">IF(OR('📊 Training Matrix'!$K$11="EXPIRED",'📊 Training Matrix'!$K$11="EXPIRING"),IF('📊 Training Matrix'!$K$11="EXPIRED","Overdue by "&amp;TEXT(TODAY()-('📊 Training Matrix'!$J$11+365),"0")&amp;" days","Expires in "&amp;TEXT(('📊 Training Matrix'!$J$11+365)-TODAY(),"0")&amp;" days"),"—")</f>
        <v>Overdue by 77 days</v>
      </c>
      <c r="M122" s="58" t="str">
        <f ca="1">IF(OR('📊 Training Matrix'!$K$11="EXPIRED",'📊 Training Matrix'!$K$11="EXPIRING"),'📊 Training Matrix'!$H$11,"")</f>
        <v>R. O'Brien</v>
      </c>
    </row>
    <row r="123" spans="1:13" ht="15" customHeight="1" x14ac:dyDescent="0.2">
      <c r="A123" s="58" t="str">
        <f ca="1">IF(OR('📊 Training Matrix'!$M$11="EXPIRED",'📊 Training Matrix'!$M$11="EXPIRING"),'📊 Training Matrix'!$A$11,"")</f>
        <v>W1007</v>
      </c>
      <c r="B123" s="58" t="str">
        <f ca="1">IF(OR('📊 Training Matrix'!$M$11="EXPIRED",'📊 Training Matrix'!$M$11="EXPIRING"),'📊 Training Matrix'!$B$11,"")</f>
        <v>Baker</v>
      </c>
      <c r="C123" s="58" t="str">
        <f ca="1">IF(OR('📊 Training Matrix'!$M$11="EXPIRED",'📊 Training Matrix'!$M$11="EXPIRING"),'📊 Training Matrix'!$C$11,"")</f>
        <v>Tanya</v>
      </c>
      <c r="D123" s="58" t="str">
        <f ca="1">IF(OR('📊 Training Matrix'!$M$11="EXPIRED",'📊 Training Matrix'!$M$11="EXPIRING"),'📊 Training Matrix'!$D$11,"")</f>
        <v>Subcontractor</v>
      </c>
      <c r="E123" s="58" t="str">
        <f ca="1">IF(OR('📊 Training Matrix'!$M$11="EXPIRED",'📊 Training Matrix'!$M$11="EXPIRING"),'📊 Training Matrix'!$F$11,"")</f>
        <v>Electrical Technician</v>
      </c>
      <c r="F123" s="58" t="str">
        <f ca="1">IF(OR('📊 Training Matrix'!$M$11="EXPIRED",'📊 Training Matrix'!$M$11="EXPIRING"),'📊 Training Matrix'!$E$11,"")</f>
        <v>Electrical</v>
      </c>
      <c r="G123" s="58" t="str">
        <f ca="1">IF(OR('📊 Training Matrix'!$M$11="EXPIRED",'📊 Training Matrix'!$M$11="EXPIRING"),"HS-002","")</f>
        <v>HS-002</v>
      </c>
      <c r="H123" s="58" t="str">
        <f ca="1">IF(OR('📊 Training Matrix'!$M$11="EXPIRED",'📊 Training Matrix'!$M$11="EXPIRING"),"Working at Height","")</f>
        <v>Working at Height</v>
      </c>
      <c r="I123" s="58" t="str">
        <f ca="1">IF(OR('📊 Training Matrix'!$M$11="EXPIRED",'📊 Training Matrix'!$M$11="EXPIRING"),IF(ISNUMBER('📊 Training Matrix'!$L$11),TEXT('📊 Training Matrix'!$L$11,"DD/MM/YYYY"),""),"")</f>
        <v>31/05/2025</v>
      </c>
      <c r="J123" s="58" t="str">
        <f ca="1">IF(OR('📊 Training Matrix'!$M$11="EXPIRED",'📊 Training Matrix'!$M$11="EXPIRING"),TEXT('📊 Training Matrix'!$L$11+365,"DD/MM/YYYY"),"")</f>
        <v>31/05/2026</v>
      </c>
      <c r="K123" s="58" t="str">
        <f ca="1">IF(OR('📊 Training Matrix'!$M$11="EXPIRED",'📊 Training Matrix'!$M$11="EXPIRING"),'📊 Training Matrix'!$M$11,"")</f>
        <v>EXPIRED</v>
      </c>
      <c r="L123" s="58" t="str">
        <f ca="1">IF(OR('📊 Training Matrix'!$M$11="EXPIRED",'📊 Training Matrix'!$M$11="EXPIRING"),IF('📊 Training Matrix'!$M$11="EXPIRED","Overdue by "&amp;TEXT(TODAY()-('📊 Training Matrix'!$L$11+365),"0")&amp;" days","Expires in "&amp;TEXT(('📊 Training Matrix'!$L$11+365)-TODAY(),"0")&amp;" days"),"—")</f>
        <v>Overdue by 79 days</v>
      </c>
      <c r="M123" s="58" t="str">
        <f ca="1">IF(OR('📊 Training Matrix'!$M$11="EXPIRED",'📊 Training Matrix'!$M$11="EXPIRING"),'📊 Training Matrix'!$H$11,"")</f>
        <v>R. O'Brien</v>
      </c>
    </row>
    <row r="124" spans="1:13" ht="15" customHeight="1" x14ac:dyDescent="0.2">
      <c r="A124" s="58" t="str">
        <f ca="1">IF(OR('📊 Training Matrix'!$O$11="EXPIRED",'📊 Training Matrix'!$O$11="EXPIRING"),'📊 Training Matrix'!$A$11,"")</f>
        <v/>
      </c>
      <c r="B124" s="58" t="str">
        <f ca="1">IF(OR('📊 Training Matrix'!$O$11="EXPIRED",'📊 Training Matrix'!$O$11="EXPIRING"),'📊 Training Matrix'!$B$11,"")</f>
        <v/>
      </c>
      <c r="C124" s="58" t="str">
        <f ca="1">IF(OR('📊 Training Matrix'!$O$11="EXPIRED",'📊 Training Matrix'!$O$11="EXPIRING"),'📊 Training Matrix'!$C$11,"")</f>
        <v/>
      </c>
      <c r="D124" s="58" t="str">
        <f ca="1">IF(OR('📊 Training Matrix'!$O$11="EXPIRED",'📊 Training Matrix'!$O$11="EXPIRING"),'📊 Training Matrix'!$D$11,"")</f>
        <v/>
      </c>
      <c r="E124" s="58" t="str">
        <f ca="1">IF(OR('📊 Training Matrix'!$O$11="EXPIRED",'📊 Training Matrix'!$O$11="EXPIRING"),'📊 Training Matrix'!$F$11,"")</f>
        <v/>
      </c>
      <c r="F124" s="58" t="str">
        <f ca="1">IF(OR('📊 Training Matrix'!$O$11="EXPIRED",'📊 Training Matrix'!$O$11="EXPIRING"),'📊 Training Matrix'!$E$11,"")</f>
        <v/>
      </c>
      <c r="G124" s="58" t="str">
        <f ca="1">IF(OR('📊 Training Matrix'!$O$11="EXPIRED",'📊 Training Matrix'!$O$11="EXPIRING"),"HS-003","")</f>
        <v/>
      </c>
      <c r="H124" s="58" t="str">
        <f ca="1">IF(OR('📊 Training Matrix'!$O$11="EXPIRED",'📊 Training Matrix'!$O$11="EXPIRING"),"Confined Space","")</f>
        <v/>
      </c>
      <c r="I124" s="58" t="str">
        <f ca="1">IF(OR('📊 Training Matrix'!$O$11="EXPIRED",'📊 Training Matrix'!$O$11="EXPIRING"),IF(ISNUMBER('📊 Training Matrix'!$N$11),TEXT('📊 Training Matrix'!$N$11,"DD/MM/YYYY"),""),"")</f>
        <v/>
      </c>
      <c r="J124" s="58" t="str">
        <f ca="1">IF(OR('📊 Training Matrix'!$O$11="EXPIRED",'📊 Training Matrix'!$O$11="EXPIRING"),TEXT('📊 Training Matrix'!$N$11+365,"DD/MM/YYYY"),"")</f>
        <v/>
      </c>
      <c r="K124" s="58" t="str">
        <f ca="1">IF(OR('📊 Training Matrix'!$O$11="EXPIRED",'📊 Training Matrix'!$O$11="EXPIRING"),'📊 Training Matrix'!$O$11,"")</f>
        <v/>
      </c>
      <c r="L124" s="58" t="str">
        <f ca="1">IF(OR('📊 Training Matrix'!$O$11="EXPIRED",'📊 Training Matrix'!$O$11="EXPIRING"),IF('📊 Training Matrix'!$O$11="EXPIRED","Overdue by "&amp;TEXT(TODAY()-('📊 Training Matrix'!$N$11+365),"0")&amp;" days","Expires in "&amp;TEXT(('📊 Training Matrix'!$N$11+365)-TODAY(),"0")&amp;" days"),"—")</f>
        <v>—</v>
      </c>
      <c r="M124" s="58" t="str">
        <f ca="1">IF(OR('📊 Training Matrix'!$O$11="EXPIRED",'📊 Training Matrix'!$O$11="EXPIRING"),'📊 Training Matrix'!$H$11,"")</f>
        <v/>
      </c>
    </row>
    <row r="125" spans="1:13" ht="15" customHeight="1" x14ac:dyDescent="0.2">
      <c r="A125" s="58" t="str">
        <f ca="1">IF(OR('📊 Training Matrix'!$Q$11="EXPIRED",'📊 Training Matrix'!$Q$11="EXPIRING"),'📊 Training Matrix'!$A$11,"")</f>
        <v>W1007</v>
      </c>
      <c r="B125" s="58" t="str">
        <f ca="1">IF(OR('📊 Training Matrix'!$Q$11="EXPIRED",'📊 Training Matrix'!$Q$11="EXPIRING"),'📊 Training Matrix'!$B$11,"")</f>
        <v>Baker</v>
      </c>
      <c r="C125" s="58" t="str">
        <f ca="1">IF(OR('📊 Training Matrix'!$Q$11="EXPIRED",'📊 Training Matrix'!$Q$11="EXPIRING"),'📊 Training Matrix'!$C$11,"")</f>
        <v>Tanya</v>
      </c>
      <c r="D125" s="58" t="str">
        <f ca="1">IF(OR('📊 Training Matrix'!$Q$11="EXPIRED",'📊 Training Matrix'!$Q$11="EXPIRING"),'📊 Training Matrix'!$D$11,"")</f>
        <v>Subcontractor</v>
      </c>
      <c r="E125" s="58" t="str">
        <f ca="1">IF(OR('📊 Training Matrix'!$Q$11="EXPIRED",'📊 Training Matrix'!$Q$11="EXPIRING"),'📊 Training Matrix'!$F$11,"")</f>
        <v>Electrical Technician</v>
      </c>
      <c r="F125" s="58" t="str">
        <f ca="1">IF(OR('📊 Training Matrix'!$Q$11="EXPIRED",'📊 Training Matrix'!$Q$11="EXPIRING"),'📊 Training Matrix'!$E$11,"")</f>
        <v>Electrical</v>
      </c>
      <c r="G125" s="58" t="str">
        <f ca="1">IF(OR('📊 Training Matrix'!$Q$11="EXPIRED",'📊 Training Matrix'!$Q$11="EXPIRING"),"HS-004","")</f>
        <v>HS-004</v>
      </c>
      <c r="H125" s="58" t="str">
        <f ca="1">IF(OR('📊 Training Matrix'!$Q$11="EXPIRED",'📊 Training Matrix'!$Q$11="EXPIRING"),"Manual Handling","")</f>
        <v>Manual Handling</v>
      </c>
      <c r="I125" s="58" t="str">
        <f ca="1">IF(OR('📊 Training Matrix'!$Q$11="EXPIRED",'📊 Training Matrix'!$Q$11="EXPIRING"),IF(ISNUMBER('📊 Training Matrix'!$P$11),TEXT('📊 Training Matrix'!$P$11,"DD/MM/YYYY"),""),"")</f>
        <v>14/07/2023</v>
      </c>
      <c r="J125" s="58" t="str">
        <f ca="1">IF(OR('📊 Training Matrix'!$Q$11="EXPIRED",'📊 Training Matrix'!$Q$11="EXPIRING"),TEXT('📊 Training Matrix'!$P$11+365,"DD/MM/YYYY"),"")</f>
        <v>13/07/2024</v>
      </c>
      <c r="K125" s="58" t="str">
        <f ca="1">IF(OR('📊 Training Matrix'!$Q$11="EXPIRED",'📊 Training Matrix'!$Q$11="EXPIRING"),'📊 Training Matrix'!$Q$11,"")</f>
        <v>EXPIRED</v>
      </c>
      <c r="L125" s="58" t="str">
        <f ca="1">IF(OR('📊 Training Matrix'!$Q$11="EXPIRED",'📊 Training Matrix'!$Q$11="EXPIRING"),IF('📊 Training Matrix'!$Q$11="EXPIRED","Overdue by "&amp;TEXT(TODAY()-('📊 Training Matrix'!$P$11+365),"0")&amp;" days","Expires in "&amp;TEXT(('📊 Training Matrix'!$P$11+365)-TODAY(),"0")&amp;" days"),"—")</f>
        <v>Overdue by 766 days</v>
      </c>
      <c r="M125" s="58" t="str">
        <f ca="1">IF(OR('📊 Training Matrix'!$Q$11="EXPIRED",'📊 Training Matrix'!$Q$11="EXPIRING"),'📊 Training Matrix'!$H$11,"")</f>
        <v>R. O'Brien</v>
      </c>
    </row>
    <row r="126" spans="1:13" ht="15" customHeight="1" x14ac:dyDescent="0.2">
      <c r="A126" s="58" t="str">
        <f ca="1">IF(OR('📊 Training Matrix'!$S$11="EXPIRED",'📊 Training Matrix'!$S$11="EXPIRING"),'📊 Training Matrix'!$A$11,"")</f>
        <v>W1007</v>
      </c>
      <c r="B126" s="58" t="str">
        <f ca="1">IF(OR('📊 Training Matrix'!$S$11="EXPIRED",'📊 Training Matrix'!$S$11="EXPIRING"),'📊 Training Matrix'!$B$11,"")</f>
        <v>Baker</v>
      </c>
      <c r="C126" s="58" t="str">
        <f ca="1">IF(OR('📊 Training Matrix'!$S$11="EXPIRED",'📊 Training Matrix'!$S$11="EXPIRING"),'📊 Training Matrix'!$C$11,"")</f>
        <v>Tanya</v>
      </c>
      <c r="D126" s="58" t="str">
        <f ca="1">IF(OR('📊 Training Matrix'!$S$11="EXPIRED",'📊 Training Matrix'!$S$11="EXPIRING"),'📊 Training Matrix'!$D$11,"")</f>
        <v>Subcontractor</v>
      </c>
      <c r="E126" s="58" t="str">
        <f ca="1">IF(OR('📊 Training Matrix'!$S$11="EXPIRED",'📊 Training Matrix'!$S$11="EXPIRING"),'📊 Training Matrix'!$F$11,"")</f>
        <v>Electrical Technician</v>
      </c>
      <c r="F126" s="58" t="str">
        <f ca="1">IF(OR('📊 Training Matrix'!$S$11="EXPIRED",'📊 Training Matrix'!$S$11="EXPIRING"),'📊 Training Matrix'!$E$11,"")</f>
        <v>Electrical</v>
      </c>
      <c r="G126" s="58" t="str">
        <f ca="1">IF(OR('📊 Training Matrix'!$S$11="EXPIRED",'📊 Training Matrix'!$S$11="EXPIRING"),"HS-005","")</f>
        <v>HS-005</v>
      </c>
      <c r="H126" s="58" t="str">
        <f ca="1">IF(OR('📊 Training Matrix'!$S$11="EXPIRED",'📊 Training Matrix'!$S$11="EXPIRING"),"First Aid (FAW)","")</f>
        <v>First Aid (FAW)</v>
      </c>
      <c r="I126" s="58" t="str">
        <f ca="1">IF(OR('📊 Training Matrix'!$S$11="EXPIRED",'📊 Training Matrix'!$S$11="EXPIRING"),IF(ISNUMBER('📊 Training Matrix'!$R$11),TEXT('📊 Training Matrix'!$R$11,"DD/MM/YYYY"),""),"")</f>
        <v>14/09/2024</v>
      </c>
      <c r="J126" s="58" t="str">
        <f ca="1">IF(OR('📊 Training Matrix'!$S$11="EXPIRED",'📊 Training Matrix'!$S$11="EXPIRING"),TEXT('📊 Training Matrix'!$R$11+365,"DD/MM/YYYY"),"")</f>
        <v>14/09/2025</v>
      </c>
      <c r="K126" s="58" t="str">
        <f ca="1">IF(OR('📊 Training Matrix'!$S$11="EXPIRED",'📊 Training Matrix'!$S$11="EXPIRING"),'📊 Training Matrix'!$S$11,"")</f>
        <v>EXPIRED</v>
      </c>
      <c r="L126" s="58" t="str">
        <f ca="1">IF(OR('📊 Training Matrix'!$S$11="EXPIRED",'📊 Training Matrix'!$S$11="EXPIRING"),IF('📊 Training Matrix'!$S$11="EXPIRED","Overdue by "&amp;TEXT(TODAY()-('📊 Training Matrix'!$R$11+365),"0")&amp;" days","Expires in "&amp;TEXT(('📊 Training Matrix'!$R$11+365)-TODAY(),"0")&amp;" days"),"—")</f>
        <v>Overdue by 338 days</v>
      </c>
      <c r="M126" s="58" t="str">
        <f ca="1">IF(OR('📊 Training Matrix'!$S$11="EXPIRED",'📊 Training Matrix'!$S$11="EXPIRING"),'📊 Training Matrix'!$H$11,"")</f>
        <v>R. O'Brien</v>
      </c>
    </row>
    <row r="127" spans="1:13" ht="15" customHeight="1" x14ac:dyDescent="0.2">
      <c r="A127" s="58" t="str">
        <f ca="1">IF(OR('📊 Training Matrix'!$U$11="EXPIRED",'📊 Training Matrix'!$U$11="EXPIRING"),'📊 Training Matrix'!$A$11,"")</f>
        <v/>
      </c>
      <c r="B127" s="58" t="str">
        <f ca="1">IF(OR('📊 Training Matrix'!$U$11="EXPIRED",'📊 Training Matrix'!$U$11="EXPIRING"),'📊 Training Matrix'!$B$11,"")</f>
        <v/>
      </c>
      <c r="C127" s="58" t="str">
        <f ca="1">IF(OR('📊 Training Matrix'!$U$11="EXPIRED",'📊 Training Matrix'!$U$11="EXPIRING"),'📊 Training Matrix'!$C$11,"")</f>
        <v/>
      </c>
      <c r="D127" s="58" t="str">
        <f ca="1">IF(OR('📊 Training Matrix'!$U$11="EXPIRED",'📊 Training Matrix'!$U$11="EXPIRING"),'📊 Training Matrix'!$D$11,"")</f>
        <v/>
      </c>
      <c r="E127" s="58" t="str">
        <f ca="1">IF(OR('📊 Training Matrix'!$U$11="EXPIRED",'📊 Training Matrix'!$U$11="EXPIRING"),'📊 Training Matrix'!$F$11,"")</f>
        <v/>
      </c>
      <c r="F127" s="58" t="str">
        <f ca="1">IF(OR('📊 Training Matrix'!$U$11="EXPIRED",'📊 Training Matrix'!$U$11="EXPIRING"),'📊 Training Matrix'!$E$11,"")</f>
        <v/>
      </c>
      <c r="G127" s="58" t="str">
        <f ca="1">IF(OR('📊 Training Matrix'!$U$11="EXPIRED",'📊 Training Matrix'!$U$11="EXPIRING"),"HS-006","")</f>
        <v/>
      </c>
      <c r="H127" s="58" t="str">
        <f ca="1">IF(OR('📊 Training Matrix'!$U$11="EXPIRED",'📊 Training Matrix'!$U$11="EXPIRING"),"Asbestos Awareness","")</f>
        <v/>
      </c>
      <c r="I127" s="58" t="str">
        <f ca="1">IF(OR('📊 Training Matrix'!$U$11="EXPIRED",'📊 Training Matrix'!$U$11="EXPIRING"),IF(ISNUMBER('📊 Training Matrix'!$T$11),TEXT('📊 Training Matrix'!$T$11,"DD/MM/YYYY"),""),"")</f>
        <v/>
      </c>
      <c r="J127" s="58" t="str">
        <f ca="1">IF(OR('📊 Training Matrix'!$U$11="EXPIRED",'📊 Training Matrix'!$U$11="EXPIRING"),TEXT('📊 Training Matrix'!$T$11+365,"DD/MM/YYYY"),"")</f>
        <v/>
      </c>
      <c r="K127" s="58" t="str">
        <f ca="1">IF(OR('📊 Training Matrix'!$U$11="EXPIRED",'📊 Training Matrix'!$U$11="EXPIRING"),'📊 Training Matrix'!$U$11,"")</f>
        <v/>
      </c>
      <c r="L127" s="58" t="str">
        <f ca="1">IF(OR('📊 Training Matrix'!$U$11="EXPIRED",'📊 Training Matrix'!$U$11="EXPIRING"),IF('📊 Training Matrix'!$U$11="EXPIRED","Overdue by "&amp;TEXT(TODAY()-('📊 Training Matrix'!$T$11+365),"0")&amp;" days","Expires in "&amp;TEXT(('📊 Training Matrix'!$T$11+365)-TODAY(),"0")&amp;" days"),"—")</f>
        <v>—</v>
      </c>
      <c r="M127" s="58" t="str">
        <f ca="1">IF(OR('📊 Training Matrix'!$U$11="EXPIRED",'📊 Training Matrix'!$U$11="EXPIRING"),'📊 Training Matrix'!$H$11,"")</f>
        <v/>
      </c>
    </row>
    <row r="128" spans="1:13" ht="15" customHeight="1" x14ac:dyDescent="0.2">
      <c r="A128" s="58" t="str">
        <f ca="1">IF(OR('📊 Training Matrix'!$W$11="EXPIRED",'📊 Training Matrix'!$W$11="EXPIRING"),'📊 Training Matrix'!$A$11,"")</f>
        <v/>
      </c>
      <c r="B128" s="58" t="str">
        <f ca="1">IF(OR('📊 Training Matrix'!$W$11="EXPIRED",'📊 Training Matrix'!$W$11="EXPIRING"),'📊 Training Matrix'!$B$11,"")</f>
        <v/>
      </c>
      <c r="C128" s="58" t="str">
        <f ca="1">IF(OR('📊 Training Matrix'!$W$11="EXPIRED",'📊 Training Matrix'!$W$11="EXPIRING"),'📊 Training Matrix'!$C$11,"")</f>
        <v/>
      </c>
      <c r="D128" s="58" t="str">
        <f ca="1">IF(OR('📊 Training Matrix'!$W$11="EXPIRED",'📊 Training Matrix'!$W$11="EXPIRING"),'📊 Training Matrix'!$D$11,"")</f>
        <v/>
      </c>
      <c r="E128" s="58" t="str">
        <f ca="1">IF(OR('📊 Training Matrix'!$W$11="EXPIRED",'📊 Training Matrix'!$W$11="EXPIRING"),'📊 Training Matrix'!$F$11,"")</f>
        <v/>
      </c>
      <c r="F128" s="58" t="str">
        <f ca="1">IF(OR('📊 Training Matrix'!$W$11="EXPIRED",'📊 Training Matrix'!$W$11="EXPIRING"),'📊 Training Matrix'!$E$11,"")</f>
        <v/>
      </c>
      <c r="G128" s="58" t="str">
        <f ca="1">IF(OR('📊 Training Matrix'!$W$11="EXPIRED",'📊 Training Matrix'!$W$11="EXPIRING"),"EL-001","")</f>
        <v/>
      </c>
      <c r="H128" s="58" t="str">
        <f ca="1">IF(OR('📊 Training Matrix'!$W$11="EXPIRED",'📊 Training Matrix'!$W$11="EXPIRING"),"C&amp;G 2391 Inspection","")</f>
        <v/>
      </c>
      <c r="I128" s="58" t="str">
        <f ca="1">IF(OR('📊 Training Matrix'!$W$11="EXPIRED",'📊 Training Matrix'!$W$11="EXPIRING"),IF(ISNUMBER('📊 Training Matrix'!$V$11),TEXT('📊 Training Matrix'!$V$11,"DD/MM/YYYY"),""),"")</f>
        <v/>
      </c>
      <c r="J128" s="58" t="str">
        <f ca="1">IF(OR('📊 Training Matrix'!$W$11="EXPIRED",'📊 Training Matrix'!$W$11="EXPIRING"),TEXT('📊 Training Matrix'!$V$11+365,"DD/MM/YYYY"),"")</f>
        <v/>
      </c>
      <c r="K128" s="58" t="str">
        <f ca="1">IF(OR('📊 Training Matrix'!$W$11="EXPIRED",'📊 Training Matrix'!$W$11="EXPIRING"),'📊 Training Matrix'!$W$11,"")</f>
        <v/>
      </c>
      <c r="L128" s="58" t="str">
        <f ca="1">IF(OR('📊 Training Matrix'!$W$11="EXPIRED",'📊 Training Matrix'!$W$11="EXPIRING"),IF('📊 Training Matrix'!$W$11="EXPIRED","Overdue by "&amp;TEXT(TODAY()-('📊 Training Matrix'!$V$11+365),"0")&amp;" days","Expires in "&amp;TEXT(('📊 Training Matrix'!$V$11+365)-TODAY(),"0")&amp;" days"),"—")</f>
        <v>—</v>
      </c>
      <c r="M128" s="58" t="str">
        <f ca="1">IF(OR('📊 Training Matrix'!$W$11="EXPIRED",'📊 Training Matrix'!$W$11="EXPIRING"),'📊 Training Matrix'!$H$11,"")</f>
        <v/>
      </c>
    </row>
    <row r="129" spans="1:13" ht="15" customHeight="1" x14ac:dyDescent="0.2">
      <c r="A129" s="58" t="str">
        <f ca="1">IF(OR('📊 Training Matrix'!$Y$11="EXPIRED",'📊 Training Matrix'!$Y$11="EXPIRING"),'📊 Training Matrix'!$A$11,"")</f>
        <v>W1007</v>
      </c>
      <c r="B129" s="58" t="str">
        <f ca="1">IF(OR('📊 Training Matrix'!$Y$11="EXPIRED",'📊 Training Matrix'!$Y$11="EXPIRING"),'📊 Training Matrix'!$B$11,"")</f>
        <v>Baker</v>
      </c>
      <c r="C129" s="58" t="str">
        <f ca="1">IF(OR('📊 Training Matrix'!$Y$11="EXPIRED",'📊 Training Matrix'!$Y$11="EXPIRING"),'📊 Training Matrix'!$C$11,"")</f>
        <v>Tanya</v>
      </c>
      <c r="D129" s="58" t="str">
        <f ca="1">IF(OR('📊 Training Matrix'!$Y$11="EXPIRED",'📊 Training Matrix'!$Y$11="EXPIRING"),'📊 Training Matrix'!$D$11,"")</f>
        <v>Subcontractor</v>
      </c>
      <c r="E129" s="58" t="str">
        <f ca="1">IF(OR('📊 Training Matrix'!$Y$11="EXPIRED",'📊 Training Matrix'!$Y$11="EXPIRING"),'📊 Training Matrix'!$F$11,"")</f>
        <v>Electrical Technician</v>
      </c>
      <c r="F129" s="58" t="str">
        <f ca="1">IF(OR('📊 Training Matrix'!$Y$11="EXPIRED",'📊 Training Matrix'!$Y$11="EXPIRING"),'📊 Training Matrix'!$E$11,"")</f>
        <v>Electrical</v>
      </c>
      <c r="G129" s="58" t="str">
        <f ca="1">IF(OR('📊 Training Matrix'!$Y$11="EXPIRED",'📊 Training Matrix'!$Y$11="EXPIRING"),"EL-002","")</f>
        <v>EL-002</v>
      </c>
      <c r="H129" s="58" t="str">
        <f ca="1">IF(OR('📊 Training Matrix'!$Y$11="EXPIRED",'📊 Training Matrix'!$Y$11="EXPIRING"),"18th Edition","")</f>
        <v>18th Edition</v>
      </c>
      <c r="I129" s="58" t="str">
        <f ca="1">IF(OR('📊 Training Matrix'!$Y$11="EXPIRED",'📊 Training Matrix'!$Y$11="EXPIRING"),IF(ISNUMBER('📊 Training Matrix'!$X$11),TEXT('📊 Training Matrix'!$X$11,"DD/MM/YYYY"),""),"")</f>
        <v>20/07/2022</v>
      </c>
      <c r="J129" s="58" t="str">
        <f ca="1">IF(OR('📊 Training Matrix'!$Y$11="EXPIRED",'📊 Training Matrix'!$Y$11="EXPIRING"),TEXT('📊 Training Matrix'!$X$11+365,"DD/MM/YYYY"),"")</f>
        <v>20/07/2023</v>
      </c>
      <c r="K129" s="58" t="str">
        <f ca="1">IF(OR('📊 Training Matrix'!$Y$11="EXPIRED",'📊 Training Matrix'!$Y$11="EXPIRING"),'📊 Training Matrix'!$Y$11,"")</f>
        <v>EXPIRED</v>
      </c>
      <c r="L129" s="58" t="str">
        <f ca="1">IF(OR('📊 Training Matrix'!$Y$11="EXPIRED",'📊 Training Matrix'!$Y$11="EXPIRING"),IF('📊 Training Matrix'!$Y$11="EXPIRED","Overdue by "&amp;TEXT(TODAY()-('📊 Training Matrix'!$X$11+365),"0")&amp;" days","Expires in "&amp;TEXT(('📊 Training Matrix'!$X$11+365)-TODAY(),"0")&amp;" days"),"—")</f>
        <v>Overdue by 1125 days</v>
      </c>
      <c r="M129" s="58" t="str">
        <f ca="1">IF(OR('📊 Training Matrix'!$Y$11="EXPIRED",'📊 Training Matrix'!$Y$11="EXPIRING"),'📊 Training Matrix'!$H$11,"")</f>
        <v>R. O'Brien</v>
      </c>
    </row>
    <row r="130" spans="1:13" ht="15" customHeight="1" x14ac:dyDescent="0.2">
      <c r="A130" s="58" t="str">
        <f ca="1">IF(OR('📊 Training Matrix'!$AA$11="EXPIRED",'📊 Training Matrix'!$AA$11="EXPIRING"),'📊 Training Matrix'!$A$11,"")</f>
        <v/>
      </c>
      <c r="B130" s="58" t="str">
        <f ca="1">IF(OR('📊 Training Matrix'!$AA$11="EXPIRED",'📊 Training Matrix'!$AA$11="EXPIRING"),'📊 Training Matrix'!$B$11,"")</f>
        <v/>
      </c>
      <c r="C130" s="58" t="str">
        <f ca="1">IF(OR('📊 Training Matrix'!$AA$11="EXPIRED",'📊 Training Matrix'!$AA$11="EXPIRING"),'📊 Training Matrix'!$C$11,"")</f>
        <v/>
      </c>
      <c r="D130" s="58" t="str">
        <f ca="1">IF(OR('📊 Training Matrix'!$AA$11="EXPIRED",'📊 Training Matrix'!$AA$11="EXPIRING"),'📊 Training Matrix'!$D$11,"")</f>
        <v/>
      </c>
      <c r="E130" s="58" t="str">
        <f ca="1">IF(OR('📊 Training Matrix'!$AA$11="EXPIRED",'📊 Training Matrix'!$AA$11="EXPIRING"),'📊 Training Matrix'!$F$11,"")</f>
        <v/>
      </c>
      <c r="F130" s="58" t="str">
        <f ca="1">IF(OR('📊 Training Matrix'!$AA$11="EXPIRED",'📊 Training Matrix'!$AA$11="EXPIRING"),'📊 Training Matrix'!$E$11,"")</f>
        <v/>
      </c>
      <c r="G130" s="58" t="str">
        <f ca="1">IF(OR('📊 Training Matrix'!$AA$11="EXPIRED",'📊 Training Matrix'!$AA$11="EXPIRING"),"EL-003","")</f>
        <v/>
      </c>
      <c r="H130" s="58" t="str">
        <f ca="1">IF(OR('📊 Training Matrix'!$AA$11="EXPIRED",'📊 Training Matrix'!$AA$11="EXPIRING"),"HV Auth. Person","")</f>
        <v/>
      </c>
      <c r="I130" s="58" t="str">
        <f ca="1">IF(OR('📊 Training Matrix'!$AA$11="EXPIRED",'📊 Training Matrix'!$AA$11="EXPIRING"),IF(ISNUMBER('📊 Training Matrix'!$Z$11),TEXT('📊 Training Matrix'!$Z$11,"DD/MM/YYYY"),""),"")</f>
        <v/>
      </c>
      <c r="J130" s="58" t="str">
        <f ca="1">IF(OR('📊 Training Matrix'!$AA$11="EXPIRED",'📊 Training Matrix'!$AA$11="EXPIRING"),TEXT('📊 Training Matrix'!$Z$11+365,"DD/MM/YYYY"),"")</f>
        <v/>
      </c>
      <c r="K130" s="58" t="str">
        <f ca="1">IF(OR('📊 Training Matrix'!$AA$11="EXPIRED",'📊 Training Matrix'!$AA$11="EXPIRING"),'📊 Training Matrix'!$AA$11,"")</f>
        <v/>
      </c>
      <c r="L130" s="58" t="str">
        <f ca="1">IF(OR('📊 Training Matrix'!$AA$11="EXPIRED",'📊 Training Matrix'!$AA$11="EXPIRING"),IF('📊 Training Matrix'!$AA$11="EXPIRED","Overdue by "&amp;TEXT(TODAY()-('📊 Training Matrix'!$Z$11+365),"0")&amp;" days","Expires in "&amp;TEXT(('📊 Training Matrix'!$Z$11+365)-TODAY(),"0")&amp;" days"),"—")</f>
        <v>—</v>
      </c>
      <c r="M130" s="58" t="str">
        <f ca="1">IF(OR('📊 Training Matrix'!$AA$11="EXPIRED",'📊 Training Matrix'!$AA$11="EXPIRING"),'📊 Training Matrix'!$H$11,"")</f>
        <v/>
      </c>
    </row>
    <row r="131" spans="1:13" ht="15" customHeight="1" x14ac:dyDescent="0.2">
      <c r="A131" s="58" t="str">
        <f ca="1">IF(OR('📊 Training Matrix'!$AC$11="EXPIRED",'📊 Training Matrix'!$AC$11="EXPIRING"),'📊 Training Matrix'!$A$11,"")</f>
        <v>W1007</v>
      </c>
      <c r="B131" s="58" t="str">
        <f ca="1">IF(OR('📊 Training Matrix'!$AC$11="EXPIRED",'📊 Training Matrix'!$AC$11="EXPIRING"),'📊 Training Matrix'!$B$11,"")</f>
        <v>Baker</v>
      </c>
      <c r="C131" s="58" t="str">
        <f ca="1">IF(OR('📊 Training Matrix'!$AC$11="EXPIRED",'📊 Training Matrix'!$AC$11="EXPIRING"),'📊 Training Matrix'!$C$11,"")</f>
        <v>Tanya</v>
      </c>
      <c r="D131" s="58" t="str">
        <f ca="1">IF(OR('📊 Training Matrix'!$AC$11="EXPIRED",'📊 Training Matrix'!$AC$11="EXPIRING"),'📊 Training Matrix'!$D$11,"")</f>
        <v>Subcontractor</v>
      </c>
      <c r="E131" s="58" t="str">
        <f ca="1">IF(OR('📊 Training Matrix'!$AC$11="EXPIRED",'📊 Training Matrix'!$AC$11="EXPIRING"),'📊 Training Matrix'!$F$11,"")</f>
        <v>Electrical Technician</v>
      </c>
      <c r="F131" s="58" t="str">
        <f ca="1">IF(OR('📊 Training Matrix'!$AC$11="EXPIRED",'📊 Training Matrix'!$AC$11="EXPIRING"),'📊 Training Matrix'!$E$11,"")</f>
        <v>Electrical</v>
      </c>
      <c r="G131" s="58" t="str">
        <f ca="1">IF(OR('📊 Training Matrix'!$AC$11="EXPIRED",'📊 Training Matrix'!$AC$11="EXPIRING"),"EL-004","")</f>
        <v>EL-004</v>
      </c>
      <c r="H131" s="58" t="str">
        <f ca="1">IF(OR('📊 Training Matrix'!$AC$11="EXPIRED",'📊 Training Matrix'!$AC$11="EXPIRING"),"LV Switching","")</f>
        <v>LV Switching</v>
      </c>
      <c r="I131" s="58" t="str">
        <f ca="1">IF(OR('📊 Training Matrix'!$AC$11="EXPIRED",'📊 Training Matrix'!$AC$11="EXPIRING"),IF(ISNUMBER('📊 Training Matrix'!$AB$11),TEXT('📊 Training Matrix'!$AB$11,"DD/MM/YYYY"),""),"")</f>
        <v>13/09/2024</v>
      </c>
      <c r="J131" s="58" t="str">
        <f ca="1">IF(OR('📊 Training Matrix'!$AC$11="EXPIRED",'📊 Training Matrix'!$AC$11="EXPIRING"),TEXT('📊 Training Matrix'!$AB$11+365,"DD/MM/YYYY"),"")</f>
        <v>13/09/2025</v>
      </c>
      <c r="K131" s="58" t="str">
        <f ca="1">IF(OR('📊 Training Matrix'!$AC$11="EXPIRED",'📊 Training Matrix'!$AC$11="EXPIRING"),'📊 Training Matrix'!$AC$11,"")</f>
        <v>EXPIRED</v>
      </c>
      <c r="L131" s="58" t="str">
        <f ca="1">IF(OR('📊 Training Matrix'!$AC$11="EXPIRED",'📊 Training Matrix'!$AC$11="EXPIRING"),IF('📊 Training Matrix'!$AC$11="EXPIRED","Overdue by "&amp;TEXT(TODAY()-('📊 Training Matrix'!$AB$11+365),"0")&amp;" days","Expires in "&amp;TEXT(('📊 Training Matrix'!$AB$11+365)-TODAY(),"0")&amp;" days"),"—")</f>
        <v>Overdue by 339 days</v>
      </c>
      <c r="M131" s="58" t="str">
        <f ca="1">IF(OR('📊 Training Matrix'!$AC$11="EXPIRED",'📊 Training Matrix'!$AC$11="EXPIRING"),'📊 Training Matrix'!$H$11,"")</f>
        <v>R. O'Brien</v>
      </c>
    </row>
    <row r="132" spans="1:13" ht="15" customHeight="1" x14ac:dyDescent="0.2">
      <c r="A132" s="58" t="str">
        <f ca="1">IF(OR('📊 Training Matrix'!$AE$11="EXPIRED",'📊 Training Matrix'!$AE$11="EXPIRING"),'📊 Training Matrix'!$A$11,"")</f>
        <v/>
      </c>
      <c r="B132" s="58" t="str">
        <f ca="1">IF(OR('📊 Training Matrix'!$AE$11="EXPIRED",'📊 Training Matrix'!$AE$11="EXPIRING"),'📊 Training Matrix'!$B$11,"")</f>
        <v/>
      </c>
      <c r="C132" s="58" t="str">
        <f ca="1">IF(OR('📊 Training Matrix'!$AE$11="EXPIRED",'📊 Training Matrix'!$AE$11="EXPIRING"),'📊 Training Matrix'!$C$11,"")</f>
        <v/>
      </c>
      <c r="D132" s="58" t="str">
        <f ca="1">IF(OR('📊 Training Matrix'!$AE$11="EXPIRED",'📊 Training Matrix'!$AE$11="EXPIRING"),'📊 Training Matrix'!$D$11,"")</f>
        <v/>
      </c>
      <c r="E132" s="58" t="str">
        <f ca="1">IF(OR('📊 Training Matrix'!$AE$11="EXPIRED",'📊 Training Matrix'!$AE$11="EXPIRING"),'📊 Training Matrix'!$F$11,"")</f>
        <v/>
      </c>
      <c r="F132" s="58" t="str">
        <f ca="1">IF(OR('📊 Training Matrix'!$AE$11="EXPIRED",'📊 Training Matrix'!$AE$11="EXPIRING"),'📊 Training Matrix'!$E$11,"")</f>
        <v/>
      </c>
      <c r="G132" s="58" t="str">
        <f ca="1">IF(OR('📊 Training Matrix'!$AE$11="EXPIRED",'📊 Training Matrix'!$AE$11="EXPIRING"),"CV-005","")</f>
        <v/>
      </c>
      <c r="H132" s="58" t="str">
        <f ca="1">IF(OR('📊 Training Matrix'!$AE$11="EXPIRED",'📊 Training Matrix'!$AE$11="EXPIRING"),"NRSWA Supervisor","")</f>
        <v/>
      </c>
      <c r="I132" s="58" t="str">
        <f ca="1">IF(OR('📊 Training Matrix'!$AE$11="EXPIRED",'📊 Training Matrix'!$AE$11="EXPIRING"),IF(ISNUMBER('📊 Training Matrix'!$AD$11),TEXT('📊 Training Matrix'!$AD$11,"DD/MM/YYYY"),""),"")</f>
        <v/>
      </c>
      <c r="J132" s="58" t="str">
        <f ca="1">IF(OR('📊 Training Matrix'!$AE$11="EXPIRED",'📊 Training Matrix'!$AE$11="EXPIRING"),TEXT('📊 Training Matrix'!$AD$11+365,"DD/MM/YYYY"),"")</f>
        <v/>
      </c>
      <c r="K132" s="58" t="str">
        <f ca="1">IF(OR('📊 Training Matrix'!$AE$11="EXPIRED",'📊 Training Matrix'!$AE$11="EXPIRING"),'📊 Training Matrix'!$AE$11,"")</f>
        <v/>
      </c>
      <c r="L132" s="58" t="str">
        <f ca="1">IF(OR('📊 Training Matrix'!$AE$11="EXPIRED",'📊 Training Matrix'!$AE$11="EXPIRING"),IF('📊 Training Matrix'!$AE$11="EXPIRED","Overdue by "&amp;TEXT(TODAY()-('📊 Training Matrix'!$AD$11+365),"0")&amp;" days","Expires in "&amp;TEXT(('📊 Training Matrix'!$AD$11+365)-TODAY(),"0")&amp;" days"),"—")</f>
        <v>—</v>
      </c>
      <c r="M132" s="58" t="str">
        <f ca="1">IF(OR('📊 Training Matrix'!$AE$11="EXPIRED",'📊 Training Matrix'!$AE$11="EXPIRING"),'📊 Training Matrix'!$H$11,"")</f>
        <v/>
      </c>
    </row>
    <row r="133" spans="1:13" ht="15" customHeight="1" x14ac:dyDescent="0.2">
      <c r="A133" s="58" t="str">
        <f ca="1">IF(OR('📊 Training Matrix'!$AG$11="EXPIRED",'📊 Training Matrix'!$AG$11="EXPIRING"),'📊 Training Matrix'!$A$11,"")</f>
        <v/>
      </c>
      <c r="B133" s="58" t="str">
        <f ca="1">IF(OR('📊 Training Matrix'!$AG$11="EXPIRED",'📊 Training Matrix'!$AG$11="EXPIRING"),'📊 Training Matrix'!$B$11,"")</f>
        <v/>
      </c>
      <c r="C133" s="58" t="str">
        <f ca="1">IF(OR('📊 Training Matrix'!$AG$11="EXPIRED",'📊 Training Matrix'!$AG$11="EXPIRING"),'📊 Training Matrix'!$C$11,"")</f>
        <v/>
      </c>
      <c r="D133" s="58" t="str">
        <f ca="1">IF(OR('📊 Training Matrix'!$AG$11="EXPIRED",'📊 Training Matrix'!$AG$11="EXPIRING"),'📊 Training Matrix'!$D$11,"")</f>
        <v/>
      </c>
      <c r="E133" s="58" t="str">
        <f ca="1">IF(OR('📊 Training Matrix'!$AG$11="EXPIRED",'📊 Training Matrix'!$AG$11="EXPIRING"),'📊 Training Matrix'!$F$11,"")</f>
        <v/>
      </c>
      <c r="F133" s="58" t="str">
        <f ca="1">IF(OR('📊 Training Matrix'!$AG$11="EXPIRED",'📊 Training Matrix'!$AG$11="EXPIRING"),'📊 Training Matrix'!$E$11,"")</f>
        <v/>
      </c>
      <c r="G133" s="58" t="str">
        <f ca="1">IF(OR('📊 Training Matrix'!$AG$11="EXPIRED",'📊 Training Matrix'!$AG$11="EXPIRING"),"CV-006","")</f>
        <v/>
      </c>
      <c r="H133" s="58" t="str">
        <f ca="1">IF(OR('📊 Training Matrix'!$AG$11="EXPIRED",'📊 Training Matrix'!$AG$11="EXPIRING"),"NRSWA Operative","")</f>
        <v/>
      </c>
      <c r="I133" s="58" t="str">
        <f ca="1">IF(OR('📊 Training Matrix'!$AG$11="EXPIRED",'📊 Training Matrix'!$AG$11="EXPIRING"),IF(ISNUMBER('📊 Training Matrix'!$AF$11),TEXT('📊 Training Matrix'!$AF$11,"DD/MM/YYYY"),""),"")</f>
        <v/>
      </c>
      <c r="J133" s="58" t="str">
        <f ca="1">IF(OR('📊 Training Matrix'!$AG$11="EXPIRED",'📊 Training Matrix'!$AG$11="EXPIRING"),TEXT('📊 Training Matrix'!$AF$11+365,"DD/MM/YYYY"),"")</f>
        <v/>
      </c>
      <c r="K133" s="58" t="str">
        <f ca="1">IF(OR('📊 Training Matrix'!$AG$11="EXPIRED",'📊 Training Matrix'!$AG$11="EXPIRING"),'📊 Training Matrix'!$AG$11,"")</f>
        <v/>
      </c>
      <c r="L133" s="58" t="str">
        <f ca="1">IF(OR('📊 Training Matrix'!$AG$11="EXPIRED",'📊 Training Matrix'!$AG$11="EXPIRING"),IF('📊 Training Matrix'!$AG$11="EXPIRED","Overdue by "&amp;TEXT(TODAY()-('📊 Training Matrix'!$AF$11+365),"0")&amp;" days","Expires in "&amp;TEXT(('📊 Training Matrix'!$AF$11+365)-TODAY(),"0")&amp;" days"),"—")</f>
        <v>—</v>
      </c>
      <c r="M133" s="58" t="str">
        <f ca="1">IF(OR('📊 Training Matrix'!$AG$11="EXPIRED",'📊 Training Matrix'!$AG$11="EXPIRING"),'📊 Training Matrix'!$H$11,"")</f>
        <v/>
      </c>
    </row>
    <row r="134" spans="1:13" ht="15" customHeight="1" x14ac:dyDescent="0.2">
      <c r="A134" s="58" t="str">
        <f ca="1">IF(OR('📊 Training Matrix'!$AI$11="EXPIRED",'📊 Training Matrix'!$AI$11="EXPIRING"),'📊 Training Matrix'!$A$11,"")</f>
        <v/>
      </c>
      <c r="B134" s="58" t="str">
        <f ca="1">IF(OR('📊 Training Matrix'!$AI$11="EXPIRED",'📊 Training Matrix'!$AI$11="EXPIRING"),'📊 Training Matrix'!$B$11,"")</f>
        <v/>
      </c>
      <c r="C134" s="58" t="str">
        <f ca="1">IF(OR('📊 Training Matrix'!$AI$11="EXPIRED",'📊 Training Matrix'!$AI$11="EXPIRING"),'📊 Training Matrix'!$C$11,"")</f>
        <v/>
      </c>
      <c r="D134" s="58" t="str">
        <f ca="1">IF(OR('📊 Training Matrix'!$AI$11="EXPIRED",'📊 Training Matrix'!$AI$11="EXPIRING"),'📊 Training Matrix'!$D$11,"")</f>
        <v/>
      </c>
      <c r="E134" s="58" t="str">
        <f ca="1">IF(OR('📊 Training Matrix'!$AI$11="EXPIRED",'📊 Training Matrix'!$AI$11="EXPIRING"),'📊 Training Matrix'!$F$11,"")</f>
        <v/>
      </c>
      <c r="F134" s="58" t="str">
        <f ca="1">IF(OR('📊 Training Matrix'!$AI$11="EXPIRED",'📊 Training Matrix'!$AI$11="EXPIRING"),'📊 Training Matrix'!$E$11,"")</f>
        <v/>
      </c>
      <c r="G134" s="58" t="str">
        <f ca="1">IF(OR('📊 Training Matrix'!$AI$11="EXPIRED",'📊 Training Matrix'!$AI$11="EXPIRING"),"CV-002","")</f>
        <v/>
      </c>
      <c r="H134" s="58" t="str">
        <f ca="1">IF(OR('📊 Training Matrix'!$AI$11="EXPIRED",'📊 Training Matrix'!$AI$11="EXPIRING"),"CSCS Blue Card","")</f>
        <v/>
      </c>
      <c r="I134" s="58" t="str">
        <f ca="1">IF(OR('📊 Training Matrix'!$AI$11="EXPIRED",'📊 Training Matrix'!$AI$11="EXPIRING"),IF(ISNUMBER('📊 Training Matrix'!$AH$11),TEXT('📊 Training Matrix'!$AH$11,"DD/MM/YYYY"),""),"")</f>
        <v/>
      </c>
      <c r="J134" s="58" t="str">
        <f ca="1">IF(OR('📊 Training Matrix'!$AI$11="EXPIRED",'📊 Training Matrix'!$AI$11="EXPIRING"),TEXT('📊 Training Matrix'!$AH$11+365,"DD/MM/YYYY"),"")</f>
        <v/>
      </c>
      <c r="K134" s="58" t="str">
        <f ca="1">IF(OR('📊 Training Matrix'!$AI$11="EXPIRED",'📊 Training Matrix'!$AI$11="EXPIRING"),'📊 Training Matrix'!$AI$11,"")</f>
        <v/>
      </c>
      <c r="L134" s="58" t="str">
        <f ca="1">IF(OR('📊 Training Matrix'!$AI$11="EXPIRED",'📊 Training Matrix'!$AI$11="EXPIRING"),IF('📊 Training Matrix'!$AI$11="EXPIRED","Overdue by "&amp;TEXT(TODAY()-('📊 Training Matrix'!$AH$11+365),"0")&amp;" days","Expires in "&amp;TEXT(('📊 Training Matrix'!$AH$11+365)-TODAY(),"0")&amp;" days"),"—")</f>
        <v>—</v>
      </c>
      <c r="M134" s="58" t="str">
        <f ca="1">IF(OR('📊 Training Matrix'!$AI$11="EXPIRED",'📊 Training Matrix'!$AI$11="EXPIRING"),'📊 Training Matrix'!$H$11,"")</f>
        <v/>
      </c>
    </row>
    <row r="135" spans="1:13" ht="15" customHeight="1" x14ac:dyDescent="0.2">
      <c r="A135" s="58" t="str">
        <f ca="1">IF(OR('📊 Training Matrix'!$AK$11="EXPIRED",'📊 Training Matrix'!$AK$11="EXPIRING"),'📊 Training Matrix'!$A$11,"")</f>
        <v/>
      </c>
      <c r="B135" s="58" t="str">
        <f ca="1">IF(OR('📊 Training Matrix'!$AK$11="EXPIRED",'📊 Training Matrix'!$AK$11="EXPIRING"),'📊 Training Matrix'!$B$11,"")</f>
        <v/>
      </c>
      <c r="C135" s="58" t="str">
        <f ca="1">IF(OR('📊 Training Matrix'!$AK$11="EXPIRED",'📊 Training Matrix'!$AK$11="EXPIRING"),'📊 Training Matrix'!$C$11,"")</f>
        <v/>
      </c>
      <c r="D135" s="58" t="str">
        <f ca="1">IF(OR('📊 Training Matrix'!$AK$11="EXPIRED",'📊 Training Matrix'!$AK$11="EXPIRING"),'📊 Training Matrix'!$D$11,"")</f>
        <v/>
      </c>
      <c r="E135" s="58" t="str">
        <f ca="1">IF(OR('📊 Training Matrix'!$AK$11="EXPIRED",'📊 Training Matrix'!$AK$11="EXPIRING"),'📊 Training Matrix'!$F$11,"")</f>
        <v/>
      </c>
      <c r="F135" s="58" t="str">
        <f ca="1">IF(OR('📊 Training Matrix'!$AK$11="EXPIRED",'📊 Training Matrix'!$AK$11="EXPIRING"),'📊 Training Matrix'!$E$11,"")</f>
        <v/>
      </c>
      <c r="G135" s="58" t="str">
        <f ca="1">IF(OR('📊 Training Matrix'!$AK$11="EXPIRED",'📊 Training Matrix'!$AK$11="EXPIRING"),"GS-001","")</f>
        <v/>
      </c>
      <c r="H135" s="58" t="str">
        <f ca="1">IF(OR('📊 Training Matrix'!$AK$11="EXPIRED",'📊 Training Matrix'!$AK$11="EXPIRING"),"Gas Safe Reg.","")</f>
        <v/>
      </c>
      <c r="I135" s="58" t="str">
        <f ca="1">IF(OR('📊 Training Matrix'!$AK$11="EXPIRED",'📊 Training Matrix'!$AK$11="EXPIRING"),IF(ISNUMBER('📊 Training Matrix'!$AJ$11),TEXT('📊 Training Matrix'!$AJ$11,"DD/MM/YYYY"),""),"")</f>
        <v/>
      </c>
      <c r="J135" s="58" t="str">
        <f ca="1">IF(OR('📊 Training Matrix'!$AK$11="EXPIRED",'📊 Training Matrix'!$AK$11="EXPIRING"),TEXT('📊 Training Matrix'!$AJ$11+365,"DD/MM/YYYY"),"")</f>
        <v/>
      </c>
      <c r="K135" s="58" t="str">
        <f ca="1">IF(OR('📊 Training Matrix'!$AK$11="EXPIRED",'📊 Training Matrix'!$AK$11="EXPIRING"),'📊 Training Matrix'!$AK$11,"")</f>
        <v/>
      </c>
      <c r="L135" s="58" t="str">
        <f ca="1">IF(OR('📊 Training Matrix'!$AK$11="EXPIRED",'📊 Training Matrix'!$AK$11="EXPIRING"),IF('📊 Training Matrix'!$AK$11="EXPIRED","Overdue by "&amp;TEXT(TODAY()-('📊 Training Matrix'!$AJ$11+365),"0")&amp;" days","Expires in "&amp;TEXT(('📊 Training Matrix'!$AJ$11+365)-TODAY(),"0")&amp;" days"),"—")</f>
        <v>—</v>
      </c>
      <c r="M135" s="58" t="str">
        <f ca="1">IF(OR('📊 Training Matrix'!$AK$11="EXPIRED",'📊 Training Matrix'!$AK$11="EXPIRING"),'📊 Training Matrix'!$H$11,"")</f>
        <v/>
      </c>
    </row>
    <row r="136" spans="1:13" ht="15" customHeight="1" x14ac:dyDescent="0.2">
      <c r="A136" s="58" t="str">
        <f ca="1">IF(OR('📊 Training Matrix'!$AM$11="EXPIRED",'📊 Training Matrix'!$AM$11="EXPIRING"),'📊 Training Matrix'!$A$11,"")</f>
        <v/>
      </c>
      <c r="B136" s="58" t="str">
        <f ca="1">IF(OR('📊 Training Matrix'!$AM$11="EXPIRED",'📊 Training Matrix'!$AM$11="EXPIRING"),'📊 Training Matrix'!$B$11,"")</f>
        <v/>
      </c>
      <c r="C136" s="58" t="str">
        <f ca="1">IF(OR('📊 Training Matrix'!$AM$11="EXPIRED",'📊 Training Matrix'!$AM$11="EXPIRING"),'📊 Training Matrix'!$C$11,"")</f>
        <v/>
      </c>
      <c r="D136" s="58" t="str">
        <f ca="1">IF(OR('📊 Training Matrix'!$AM$11="EXPIRED",'📊 Training Matrix'!$AM$11="EXPIRING"),'📊 Training Matrix'!$D$11,"")</f>
        <v/>
      </c>
      <c r="E136" s="58" t="str">
        <f ca="1">IF(OR('📊 Training Matrix'!$AM$11="EXPIRED",'📊 Training Matrix'!$AM$11="EXPIRING"),'📊 Training Matrix'!$F$11,"")</f>
        <v/>
      </c>
      <c r="F136" s="58" t="str">
        <f ca="1">IF(OR('📊 Training Matrix'!$AM$11="EXPIRED",'📊 Training Matrix'!$AM$11="EXPIRING"),'📊 Training Matrix'!$E$11,"")</f>
        <v/>
      </c>
      <c r="G136" s="58" t="str">
        <f ca="1">IF(OR('📊 Training Matrix'!$AM$11="EXPIRED",'📊 Training Matrix'!$AM$11="EXPIRING"),"GS-002","")</f>
        <v/>
      </c>
      <c r="H136" s="58" t="str">
        <f ca="1">IF(OR('📊 Training Matrix'!$AM$11="EXPIRED",'📊 Training Matrix'!$AM$11="EXPIRING"),"ACS Gas (CCN1)","")</f>
        <v/>
      </c>
      <c r="I136" s="58" t="str">
        <f ca="1">IF(OR('📊 Training Matrix'!$AM$11="EXPIRED",'📊 Training Matrix'!$AM$11="EXPIRING"),IF(ISNUMBER('📊 Training Matrix'!$AL$11),TEXT('📊 Training Matrix'!$AL$11,"DD/MM/YYYY"),""),"")</f>
        <v/>
      </c>
      <c r="J136" s="58" t="str">
        <f ca="1">IF(OR('📊 Training Matrix'!$AM$11="EXPIRED",'📊 Training Matrix'!$AM$11="EXPIRING"),TEXT('📊 Training Matrix'!$AL$11+365,"DD/MM/YYYY"),"")</f>
        <v/>
      </c>
      <c r="K136" s="58" t="str">
        <f ca="1">IF(OR('📊 Training Matrix'!$AM$11="EXPIRED",'📊 Training Matrix'!$AM$11="EXPIRING"),'📊 Training Matrix'!$AM$11,"")</f>
        <v/>
      </c>
      <c r="L136" s="58" t="str">
        <f ca="1">IF(OR('📊 Training Matrix'!$AM$11="EXPIRED",'📊 Training Matrix'!$AM$11="EXPIRING"),IF('📊 Training Matrix'!$AM$11="EXPIRED","Overdue by "&amp;TEXT(TODAY()-('📊 Training Matrix'!$AL$11+365),"0")&amp;" days","Expires in "&amp;TEXT(('📊 Training Matrix'!$AL$11+365)-TODAY(),"0")&amp;" days"),"—")</f>
        <v>—</v>
      </c>
      <c r="M136" s="58" t="str">
        <f ca="1">IF(OR('📊 Training Matrix'!$AM$11="EXPIRED",'📊 Training Matrix'!$AM$11="EXPIRING"),'📊 Training Matrix'!$H$11,"")</f>
        <v/>
      </c>
    </row>
    <row r="137" spans="1:13" ht="15" customHeight="1" x14ac:dyDescent="0.2">
      <c r="A137" s="58" t="str">
        <f ca="1">IF(OR('📊 Training Matrix'!$AO$11="EXPIRED",'📊 Training Matrix'!$AO$11="EXPIRING"),'📊 Training Matrix'!$A$11,"")</f>
        <v/>
      </c>
      <c r="B137" s="58" t="str">
        <f ca="1">IF(OR('📊 Training Matrix'!$AO$11="EXPIRED",'📊 Training Matrix'!$AO$11="EXPIRING"),'📊 Training Matrix'!$B$11,"")</f>
        <v/>
      </c>
      <c r="C137" s="58" t="str">
        <f ca="1">IF(OR('📊 Training Matrix'!$AO$11="EXPIRED",'📊 Training Matrix'!$AO$11="EXPIRING"),'📊 Training Matrix'!$C$11,"")</f>
        <v/>
      </c>
      <c r="D137" s="58" t="str">
        <f ca="1">IF(OR('📊 Training Matrix'!$AO$11="EXPIRED",'📊 Training Matrix'!$AO$11="EXPIRING"),'📊 Training Matrix'!$D$11,"")</f>
        <v/>
      </c>
      <c r="E137" s="58" t="str">
        <f ca="1">IF(OR('📊 Training Matrix'!$AO$11="EXPIRED",'📊 Training Matrix'!$AO$11="EXPIRING"),'📊 Training Matrix'!$F$11,"")</f>
        <v/>
      </c>
      <c r="F137" s="58" t="str">
        <f ca="1">IF(OR('📊 Training Matrix'!$AO$11="EXPIRED",'📊 Training Matrix'!$AO$11="EXPIRING"),'📊 Training Matrix'!$E$11,"")</f>
        <v/>
      </c>
      <c r="G137" s="58" t="str">
        <f ca="1">IF(OR('📊 Training Matrix'!$AO$11="EXPIRED",'📊 Training Matrix'!$AO$11="EXPIRING"),"WA-001","")</f>
        <v/>
      </c>
      <c r="H137" s="58" t="str">
        <f ca="1">IF(OR('📊 Training Matrix'!$AO$11="EXPIRED",'📊 Training Matrix'!$AO$11="EXPIRING"),"WIAPS Cert.","")</f>
        <v/>
      </c>
      <c r="I137" s="58" t="str">
        <f ca="1">IF(OR('📊 Training Matrix'!$AO$11="EXPIRED",'📊 Training Matrix'!$AO$11="EXPIRING"),IF(ISNUMBER('📊 Training Matrix'!$AN$11),TEXT('📊 Training Matrix'!$AN$11,"DD/MM/YYYY"),""),"")</f>
        <v/>
      </c>
      <c r="J137" s="58" t="str">
        <f ca="1">IF(OR('📊 Training Matrix'!$AO$11="EXPIRED",'📊 Training Matrix'!$AO$11="EXPIRING"),TEXT('📊 Training Matrix'!$AN$11+365,"DD/MM/YYYY"),"")</f>
        <v/>
      </c>
      <c r="K137" s="58" t="str">
        <f ca="1">IF(OR('📊 Training Matrix'!$AO$11="EXPIRED",'📊 Training Matrix'!$AO$11="EXPIRING"),'📊 Training Matrix'!$AO$11,"")</f>
        <v/>
      </c>
      <c r="L137" s="58" t="str">
        <f ca="1">IF(OR('📊 Training Matrix'!$AO$11="EXPIRED",'📊 Training Matrix'!$AO$11="EXPIRING"),IF('📊 Training Matrix'!$AO$11="EXPIRED","Overdue by "&amp;TEXT(TODAY()-('📊 Training Matrix'!$AN$11+365),"0")&amp;" days","Expires in "&amp;TEXT(('📊 Training Matrix'!$AN$11+365)-TODAY(),"0")&amp;" days"),"—")</f>
        <v>—</v>
      </c>
      <c r="M137" s="58" t="str">
        <f ca="1">IF(OR('📊 Training Matrix'!$AO$11="EXPIRED",'📊 Training Matrix'!$AO$11="EXPIRING"),'📊 Training Matrix'!$H$11,"")</f>
        <v/>
      </c>
    </row>
    <row r="138" spans="1:13" ht="15" customHeight="1" x14ac:dyDescent="0.2">
      <c r="A138" s="58" t="str">
        <f ca="1">IF(OR('📊 Training Matrix'!$AQ$11="EXPIRED",'📊 Training Matrix'!$AQ$11="EXPIRING"),'📊 Training Matrix'!$A$11,"")</f>
        <v/>
      </c>
      <c r="B138" s="58" t="str">
        <f ca="1">IF(OR('📊 Training Matrix'!$AQ$11="EXPIRED",'📊 Training Matrix'!$AQ$11="EXPIRING"),'📊 Training Matrix'!$B$11,"")</f>
        <v/>
      </c>
      <c r="C138" s="58" t="str">
        <f ca="1">IF(OR('📊 Training Matrix'!$AQ$11="EXPIRED",'📊 Training Matrix'!$AQ$11="EXPIRING"),'📊 Training Matrix'!$C$11,"")</f>
        <v/>
      </c>
      <c r="D138" s="58" t="str">
        <f ca="1">IF(OR('📊 Training Matrix'!$AQ$11="EXPIRED",'📊 Training Matrix'!$AQ$11="EXPIRING"),'📊 Training Matrix'!$D$11,"")</f>
        <v/>
      </c>
      <c r="E138" s="58" t="str">
        <f ca="1">IF(OR('📊 Training Matrix'!$AQ$11="EXPIRED",'📊 Training Matrix'!$AQ$11="EXPIRING"),'📊 Training Matrix'!$F$11,"")</f>
        <v/>
      </c>
      <c r="F138" s="58" t="str">
        <f ca="1">IF(OR('📊 Training Matrix'!$AQ$11="EXPIRED",'📊 Training Matrix'!$AQ$11="EXPIRING"),'📊 Training Matrix'!$E$11,"")</f>
        <v/>
      </c>
      <c r="G138" s="58" t="str">
        <f ca="1">IF(OR('📊 Training Matrix'!$AQ$11="EXPIRED",'📊 Training Matrix'!$AQ$11="EXPIRING"),"DR-004","")</f>
        <v/>
      </c>
      <c r="H138" s="58" t="str">
        <f ca="1">IF(OR('📊 Training Matrix'!$AQ$11="EXPIRED",'📊 Training Matrix'!$AQ$11="EXPIRING"),"CPCS Excavator","")</f>
        <v/>
      </c>
      <c r="I138" s="58" t="str">
        <f ca="1">IF(OR('📊 Training Matrix'!$AQ$11="EXPIRED",'📊 Training Matrix'!$AQ$11="EXPIRING"),IF(ISNUMBER('📊 Training Matrix'!$AP$11),TEXT('📊 Training Matrix'!$AP$11,"DD/MM/YYYY"),""),"")</f>
        <v/>
      </c>
      <c r="J138" s="58" t="str">
        <f ca="1">IF(OR('📊 Training Matrix'!$AQ$11="EXPIRED",'📊 Training Matrix'!$AQ$11="EXPIRING"),TEXT('📊 Training Matrix'!$AP$11+365,"DD/MM/YYYY"),"")</f>
        <v/>
      </c>
      <c r="K138" s="58" t="str">
        <f ca="1">IF(OR('📊 Training Matrix'!$AQ$11="EXPIRED",'📊 Training Matrix'!$AQ$11="EXPIRING"),'📊 Training Matrix'!$AQ$11,"")</f>
        <v/>
      </c>
      <c r="L138" s="58" t="str">
        <f ca="1">IF(OR('📊 Training Matrix'!$AQ$11="EXPIRED",'📊 Training Matrix'!$AQ$11="EXPIRING"),IF('📊 Training Matrix'!$AQ$11="EXPIRED","Overdue by "&amp;TEXT(TODAY()-('📊 Training Matrix'!$AP$11+365),"0")&amp;" days","Expires in "&amp;TEXT(('📊 Training Matrix'!$AP$11+365)-TODAY(),"0")&amp;" days"),"—")</f>
        <v>—</v>
      </c>
      <c r="M138" s="58" t="str">
        <f ca="1">IF(OR('📊 Training Matrix'!$AQ$11="EXPIRED",'📊 Training Matrix'!$AQ$11="EXPIRING"),'📊 Training Matrix'!$H$11,"")</f>
        <v/>
      </c>
    </row>
    <row r="139" spans="1:13" ht="15" customHeight="1" x14ac:dyDescent="0.2">
      <c r="A139" s="58" t="str">
        <f ca="1">IF(OR('📊 Training Matrix'!$AS$11="EXPIRED",'📊 Training Matrix'!$AS$11="EXPIRING"),'📊 Training Matrix'!$A$11,"")</f>
        <v/>
      </c>
      <c r="B139" s="58" t="str">
        <f ca="1">IF(OR('📊 Training Matrix'!$AS$11="EXPIRED",'📊 Training Matrix'!$AS$11="EXPIRING"),'📊 Training Matrix'!$B$11,"")</f>
        <v/>
      </c>
      <c r="C139" s="58" t="str">
        <f ca="1">IF(OR('📊 Training Matrix'!$AS$11="EXPIRED",'📊 Training Matrix'!$AS$11="EXPIRING"),'📊 Training Matrix'!$C$11,"")</f>
        <v/>
      </c>
      <c r="D139" s="58" t="str">
        <f ca="1">IF(OR('📊 Training Matrix'!$AS$11="EXPIRED",'📊 Training Matrix'!$AS$11="EXPIRING"),'📊 Training Matrix'!$D$11,"")</f>
        <v/>
      </c>
      <c r="E139" s="58" t="str">
        <f ca="1">IF(OR('📊 Training Matrix'!$AS$11="EXPIRED",'📊 Training Matrix'!$AS$11="EXPIRING"),'📊 Training Matrix'!$F$11,"")</f>
        <v/>
      </c>
      <c r="F139" s="58" t="str">
        <f ca="1">IF(OR('📊 Training Matrix'!$AS$11="EXPIRED",'📊 Training Matrix'!$AS$11="EXPIRING"),'📊 Training Matrix'!$E$11,"")</f>
        <v/>
      </c>
      <c r="G139" s="58" t="str">
        <f ca="1">IF(OR('📊 Training Matrix'!$AS$11="EXPIRED",'📊 Training Matrix'!$AS$11="EXPIRING"),"MG-002","")</f>
        <v/>
      </c>
      <c r="H139" s="58" t="str">
        <f ca="1">IF(OR('📊 Training Matrix'!$AS$11="EXPIRED",'📊 Training Matrix'!$AS$11="EXPIRING"),"SMSTS","")</f>
        <v/>
      </c>
      <c r="I139" s="58" t="str">
        <f ca="1">IF(OR('📊 Training Matrix'!$AS$11="EXPIRED",'📊 Training Matrix'!$AS$11="EXPIRING"),IF(ISNUMBER('📊 Training Matrix'!$AR$11),TEXT('📊 Training Matrix'!$AR$11,"DD/MM/YYYY"),""),"")</f>
        <v/>
      </c>
      <c r="J139" s="58" t="str">
        <f ca="1">IF(OR('📊 Training Matrix'!$AS$11="EXPIRED",'📊 Training Matrix'!$AS$11="EXPIRING"),TEXT('📊 Training Matrix'!$AR$11+365,"DD/MM/YYYY"),"")</f>
        <v/>
      </c>
      <c r="K139" s="58" t="str">
        <f ca="1">IF(OR('📊 Training Matrix'!$AS$11="EXPIRED",'📊 Training Matrix'!$AS$11="EXPIRING"),'📊 Training Matrix'!$AS$11,"")</f>
        <v/>
      </c>
      <c r="L139" s="58" t="str">
        <f ca="1">IF(OR('📊 Training Matrix'!$AS$11="EXPIRED",'📊 Training Matrix'!$AS$11="EXPIRING"),IF('📊 Training Matrix'!$AS$11="EXPIRED","Overdue by "&amp;TEXT(TODAY()-('📊 Training Matrix'!$AR$11+365),"0")&amp;" days","Expires in "&amp;TEXT(('📊 Training Matrix'!$AR$11+365)-TODAY(),"0")&amp;" days"),"—")</f>
        <v>—</v>
      </c>
      <c r="M139" s="58" t="str">
        <f ca="1">IF(OR('📊 Training Matrix'!$AS$11="EXPIRED",'📊 Training Matrix'!$AS$11="EXPIRING"),'📊 Training Matrix'!$H$11,"")</f>
        <v/>
      </c>
    </row>
    <row r="140" spans="1:13" ht="15" customHeight="1" x14ac:dyDescent="0.2">
      <c r="A140" s="58" t="str">
        <f ca="1">IF(OR('📊 Training Matrix'!$AU$11="EXPIRED",'📊 Training Matrix'!$AU$11="EXPIRING"),'📊 Training Matrix'!$A$11,"")</f>
        <v/>
      </c>
      <c r="B140" s="58" t="str">
        <f ca="1">IF(OR('📊 Training Matrix'!$AU$11="EXPIRED",'📊 Training Matrix'!$AU$11="EXPIRING"),'📊 Training Matrix'!$B$11,"")</f>
        <v/>
      </c>
      <c r="C140" s="58" t="str">
        <f ca="1">IF(OR('📊 Training Matrix'!$AU$11="EXPIRED",'📊 Training Matrix'!$AU$11="EXPIRING"),'📊 Training Matrix'!$C$11,"")</f>
        <v/>
      </c>
      <c r="D140" s="58" t="str">
        <f ca="1">IF(OR('📊 Training Matrix'!$AU$11="EXPIRED",'📊 Training Matrix'!$AU$11="EXPIRING"),'📊 Training Matrix'!$D$11,"")</f>
        <v/>
      </c>
      <c r="E140" s="58" t="str">
        <f ca="1">IF(OR('📊 Training Matrix'!$AU$11="EXPIRED",'📊 Training Matrix'!$AU$11="EXPIRING"),'📊 Training Matrix'!$F$11,"")</f>
        <v/>
      </c>
      <c r="F140" s="58" t="str">
        <f ca="1">IF(OR('📊 Training Matrix'!$AU$11="EXPIRED",'📊 Training Matrix'!$AU$11="EXPIRING"),'📊 Training Matrix'!$E$11,"")</f>
        <v/>
      </c>
      <c r="G140" s="58" t="str">
        <f ca="1">IF(OR('📊 Training Matrix'!$AU$11="EXPIRED",'📊 Training Matrix'!$AU$11="EXPIRING"),"MG-003","")</f>
        <v/>
      </c>
      <c r="H140" s="58" t="str">
        <f ca="1">IF(OR('📊 Training Matrix'!$AU$11="EXPIRED",'📊 Training Matrix'!$AU$11="EXPIRING"),"SSSTS","")</f>
        <v/>
      </c>
      <c r="I140" s="58" t="str">
        <f ca="1">IF(OR('📊 Training Matrix'!$AU$11="EXPIRED",'📊 Training Matrix'!$AU$11="EXPIRING"),IF(ISNUMBER('📊 Training Matrix'!$AT$11),TEXT('📊 Training Matrix'!$AT$11,"DD/MM/YYYY"),""),"")</f>
        <v/>
      </c>
      <c r="J140" s="58" t="str">
        <f ca="1">IF(OR('📊 Training Matrix'!$AU$11="EXPIRED",'📊 Training Matrix'!$AU$11="EXPIRING"),TEXT('📊 Training Matrix'!$AT$11+365,"DD/MM/YYYY"),"")</f>
        <v/>
      </c>
      <c r="K140" s="58" t="str">
        <f ca="1">IF(OR('📊 Training Matrix'!$AU$11="EXPIRED",'📊 Training Matrix'!$AU$11="EXPIRING"),'📊 Training Matrix'!$AU$11,"")</f>
        <v/>
      </c>
      <c r="L140" s="58" t="str">
        <f ca="1">IF(OR('📊 Training Matrix'!$AU$11="EXPIRED",'📊 Training Matrix'!$AU$11="EXPIRING"),IF('📊 Training Matrix'!$AU$11="EXPIRED","Overdue by "&amp;TEXT(TODAY()-('📊 Training Matrix'!$AT$11+365),"0")&amp;" days","Expires in "&amp;TEXT(('📊 Training Matrix'!$AT$11+365)-TODAY(),"0")&amp;" days"),"—")</f>
        <v>—</v>
      </c>
      <c r="M140" s="58" t="str">
        <f ca="1">IF(OR('📊 Training Matrix'!$AU$11="EXPIRED",'📊 Training Matrix'!$AU$11="EXPIRING"),'📊 Training Matrix'!$H$11,"")</f>
        <v/>
      </c>
    </row>
    <row r="141" spans="1:13" ht="15" customHeight="1" x14ac:dyDescent="0.2">
      <c r="A141" s="58" t="str">
        <f ca="1">IF(OR('📊 Training Matrix'!$AW$11="EXPIRED",'📊 Training Matrix'!$AW$11="EXPIRING"),'📊 Training Matrix'!$A$11,"")</f>
        <v/>
      </c>
      <c r="B141" s="58" t="str">
        <f ca="1">IF(OR('📊 Training Matrix'!$AW$11="EXPIRED",'📊 Training Matrix'!$AW$11="EXPIRING"),'📊 Training Matrix'!$B$11,"")</f>
        <v/>
      </c>
      <c r="C141" s="58" t="str">
        <f ca="1">IF(OR('📊 Training Matrix'!$AW$11="EXPIRED",'📊 Training Matrix'!$AW$11="EXPIRING"),'📊 Training Matrix'!$C$11,"")</f>
        <v/>
      </c>
      <c r="D141" s="58" t="str">
        <f ca="1">IF(OR('📊 Training Matrix'!$AW$11="EXPIRED",'📊 Training Matrix'!$AW$11="EXPIRING"),'📊 Training Matrix'!$D$11,"")</f>
        <v/>
      </c>
      <c r="E141" s="58" t="str">
        <f ca="1">IF(OR('📊 Training Matrix'!$AW$11="EXPIRED",'📊 Training Matrix'!$AW$11="EXPIRING"),'📊 Training Matrix'!$F$11,"")</f>
        <v/>
      </c>
      <c r="F141" s="58" t="str">
        <f ca="1">IF(OR('📊 Training Matrix'!$AW$11="EXPIRED",'📊 Training Matrix'!$AW$11="EXPIRING"),'📊 Training Matrix'!$E$11,"")</f>
        <v/>
      </c>
      <c r="G141" s="58" t="str">
        <f ca="1">IF(OR('📊 Training Matrix'!$AW$11="EXPIRED",'📊 Training Matrix'!$AW$11="EXPIRING"),"IT-002","")</f>
        <v/>
      </c>
      <c r="H141" s="58" t="str">
        <f ca="1">IF(OR('📊 Training Matrix'!$AW$11="EXPIRED",'📊 Training Matrix'!$AW$11="EXPIRING"),"GDPR Awareness","")</f>
        <v/>
      </c>
      <c r="I141" s="58" t="str">
        <f ca="1">IF(OR('📊 Training Matrix'!$AW$11="EXPIRED",'📊 Training Matrix'!$AW$11="EXPIRING"),IF(ISNUMBER('📊 Training Matrix'!$AV$11),TEXT('📊 Training Matrix'!$AV$11,"DD/MM/YYYY"),""),"")</f>
        <v/>
      </c>
      <c r="J141" s="58" t="str">
        <f ca="1">IF(OR('📊 Training Matrix'!$AW$11="EXPIRED",'📊 Training Matrix'!$AW$11="EXPIRING"),TEXT('📊 Training Matrix'!$AV$11+365,"DD/MM/YYYY"),"")</f>
        <v/>
      </c>
      <c r="K141" s="58" t="str">
        <f ca="1">IF(OR('📊 Training Matrix'!$AW$11="EXPIRED",'📊 Training Matrix'!$AW$11="EXPIRING"),'📊 Training Matrix'!$AW$11,"")</f>
        <v/>
      </c>
      <c r="L141" s="58" t="str">
        <f ca="1">IF(OR('📊 Training Matrix'!$AW$11="EXPIRED",'📊 Training Matrix'!$AW$11="EXPIRING"),IF('📊 Training Matrix'!$AW$11="EXPIRED","Overdue by "&amp;TEXT(TODAY()-('📊 Training Matrix'!$AV$11+365),"0")&amp;" days","Expires in "&amp;TEXT(('📊 Training Matrix'!$AV$11+365)-TODAY(),"0")&amp;" days"),"—")</f>
        <v>—</v>
      </c>
      <c r="M141" s="58" t="str">
        <f ca="1">IF(OR('📊 Training Matrix'!$AW$11="EXPIRED",'📊 Training Matrix'!$AW$11="EXPIRING"),'📊 Training Matrix'!$H$11,"")</f>
        <v/>
      </c>
    </row>
    <row r="142" spans="1:13" ht="15" customHeight="1" x14ac:dyDescent="0.2">
      <c r="A142" s="58" t="str">
        <f ca="1">IF(OR('📊 Training Matrix'!$K$12="EXPIRED",'📊 Training Matrix'!$K$12="EXPIRING"),'📊 Training Matrix'!$A$12,"")</f>
        <v/>
      </c>
      <c r="B142" s="58" t="str">
        <f ca="1">IF(OR('📊 Training Matrix'!$K$12="EXPIRED",'📊 Training Matrix'!$K$12="EXPIRING"),'📊 Training Matrix'!$B$12,"")</f>
        <v/>
      </c>
      <c r="C142" s="58" t="str">
        <f ca="1">IF(OR('📊 Training Matrix'!$K$12="EXPIRED",'📊 Training Matrix'!$K$12="EXPIRING"),'📊 Training Matrix'!$C$12,"")</f>
        <v/>
      </c>
      <c r="D142" s="58" t="str">
        <f ca="1">IF(OR('📊 Training Matrix'!$K$12="EXPIRED",'📊 Training Matrix'!$K$12="EXPIRING"),'📊 Training Matrix'!$D$12,"")</f>
        <v/>
      </c>
      <c r="E142" s="58" t="str">
        <f ca="1">IF(OR('📊 Training Matrix'!$K$12="EXPIRED",'📊 Training Matrix'!$K$12="EXPIRING"),'📊 Training Matrix'!$F$12,"")</f>
        <v/>
      </c>
      <c r="F142" s="58" t="str">
        <f ca="1">IF(OR('📊 Training Matrix'!$K$12="EXPIRED",'📊 Training Matrix'!$K$12="EXPIRING"),'📊 Training Matrix'!$E$12,"")</f>
        <v/>
      </c>
      <c r="G142" s="58" t="str">
        <f ca="1">IF(OR('📊 Training Matrix'!$K$12="EXPIRED",'📊 Training Matrix'!$K$12="EXPIRING"),"HS-001","")</f>
        <v/>
      </c>
      <c r="H142" s="58" t="str">
        <f ca="1">IF(OR('📊 Training Matrix'!$K$12="EXPIRED",'📊 Training Matrix'!$K$12="EXPIRING"),"H&amp;S Induction","")</f>
        <v/>
      </c>
      <c r="I142" s="58" t="str">
        <f ca="1">IF(OR('📊 Training Matrix'!$K$12="EXPIRED",'📊 Training Matrix'!$K$12="EXPIRING"),IF(ISNUMBER('📊 Training Matrix'!$J$12),TEXT('📊 Training Matrix'!$J$12,"DD/MM/YYYY"),""),"")</f>
        <v/>
      </c>
      <c r="J142" s="58" t="str">
        <f ca="1">IF(OR('📊 Training Matrix'!$K$12="EXPIRED",'📊 Training Matrix'!$K$12="EXPIRING"),TEXT('📊 Training Matrix'!$J$12+365,"DD/MM/YYYY"),"")</f>
        <v/>
      </c>
      <c r="K142" s="58" t="str">
        <f ca="1">IF(OR('📊 Training Matrix'!$K$12="EXPIRED",'📊 Training Matrix'!$K$12="EXPIRING"),'📊 Training Matrix'!$K$12,"")</f>
        <v/>
      </c>
      <c r="L142" s="58" t="str">
        <f ca="1">IF(OR('📊 Training Matrix'!$K$12="EXPIRED",'📊 Training Matrix'!$K$12="EXPIRING"),IF('📊 Training Matrix'!$K$12="EXPIRED","Overdue by "&amp;TEXT(TODAY()-('📊 Training Matrix'!$J$12+365),"0")&amp;" days","Expires in "&amp;TEXT(('📊 Training Matrix'!$J$12+365)-TODAY(),"0")&amp;" days"),"—")</f>
        <v>—</v>
      </c>
      <c r="M142" s="58" t="str">
        <f ca="1">IF(OR('📊 Training Matrix'!$K$12="EXPIRED",'📊 Training Matrix'!$K$12="EXPIRING"),'📊 Training Matrix'!$H$12,"")</f>
        <v/>
      </c>
    </row>
    <row r="143" spans="1:13" ht="15" customHeight="1" x14ac:dyDescent="0.2">
      <c r="A143" s="58" t="str">
        <f ca="1">IF(OR('📊 Training Matrix'!$M$12="EXPIRED",'📊 Training Matrix'!$M$12="EXPIRING"),'📊 Training Matrix'!$A$12,"")</f>
        <v/>
      </c>
      <c r="B143" s="58" t="str">
        <f ca="1">IF(OR('📊 Training Matrix'!$M$12="EXPIRED",'📊 Training Matrix'!$M$12="EXPIRING"),'📊 Training Matrix'!$B$12,"")</f>
        <v/>
      </c>
      <c r="C143" s="58" t="str">
        <f ca="1">IF(OR('📊 Training Matrix'!$M$12="EXPIRED",'📊 Training Matrix'!$M$12="EXPIRING"),'📊 Training Matrix'!$C$12,"")</f>
        <v/>
      </c>
      <c r="D143" s="58" t="str">
        <f ca="1">IF(OR('📊 Training Matrix'!$M$12="EXPIRED",'📊 Training Matrix'!$M$12="EXPIRING"),'📊 Training Matrix'!$D$12,"")</f>
        <v/>
      </c>
      <c r="E143" s="58" t="str">
        <f ca="1">IF(OR('📊 Training Matrix'!$M$12="EXPIRED",'📊 Training Matrix'!$M$12="EXPIRING"),'📊 Training Matrix'!$F$12,"")</f>
        <v/>
      </c>
      <c r="F143" s="58" t="str">
        <f ca="1">IF(OR('📊 Training Matrix'!$M$12="EXPIRED",'📊 Training Matrix'!$M$12="EXPIRING"),'📊 Training Matrix'!$E$12,"")</f>
        <v/>
      </c>
      <c r="G143" s="58" t="str">
        <f ca="1">IF(OR('📊 Training Matrix'!$M$12="EXPIRED",'📊 Training Matrix'!$M$12="EXPIRING"),"HS-002","")</f>
        <v/>
      </c>
      <c r="H143" s="58" t="str">
        <f ca="1">IF(OR('📊 Training Matrix'!$M$12="EXPIRED",'📊 Training Matrix'!$M$12="EXPIRING"),"Working at Height","")</f>
        <v/>
      </c>
      <c r="I143" s="58" t="str">
        <f ca="1">IF(OR('📊 Training Matrix'!$M$12="EXPIRED",'📊 Training Matrix'!$M$12="EXPIRING"),IF(ISNUMBER('📊 Training Matrix'!$L$12),TEXT('📊 Training Matrix'!$L$12,"DD/MM/YYYY"),""),"")</f>
        <v/>
      </c>
      <c r="J143" s="58" t="str">
        <f ca="1">IF(OR('📊 Training Matrix'!$M$12="EXPIRED",'📊 Training Matrix'!$M$12="EXPIRING"),TEXT('📊 Training Matrix'!$L$12+365,"DD/MM/YYYY"),"")</f>
        <v/>
      </c>
      <c r="K143" s="58" t="str">
        <f ca="1">IF(OR('📊 Training Matrix'!$M$12="EXPIRED",'📊 Training Matrix'!$M$12="EXPIRING"),'📊 Training Matrix'!$M$12,"")</f>
        <v/>
      </c>
      <c r="L143" s="58" t="str">
        <f ca="1">IF(OR('📊 Training Matrix'!$M$12="EXPIRED",'📊 Training Matrix'!$M$12="EXPIRING"),IF('📊 Training Matrix'!$M$12="EXPIRED","Overdue by "&amp;TEXT(TODAY()-('📊 Training Matrix'!$L$12+365),"0")&amp;" days","Expires in "&amp;TEXT(('📊 Training Matrix'!$L$12+365)-TODAY(),"0")&amp;" days"),"—")</f>
        <v>—</v>
      </c>
      <c r="M143" s="58" t="str">
        <f ca="1">IF(OR('📊 Training Matrix'!$M$12="EXPIRED",'📊 Training Matrix'!$M$12="EXPIRING"),'📊 Training Matrix'!$H$12,"")</f>
        <v/>
      </c>
    </row>
    <row r="144" spans="1:13" ht="15" customHeight="1" x14ac:dyDescent="0.2">
      <c r="A144" s="58" t="str">
        <f ca="1">IF(OR('📊 Training Matrix'!$O$12="EXPIRED",'📊 Training Matrix'!$O$12="EXPIRING"),'📊 Training Matrix'!$A$12,"")</f>
        <v/>
      </c>
      <c r="B144" s="58" t="str">
        <f ca="1">IF(OR('📊 Training Matrix'!$O$12="EXPIRED",'📊 Training Matrix'!$O$12="EXPIRING"),'📊 Training Matrix'!$B$12,"")</f>
        <v/>
      </c>
      <c r="C144" s="58" t="str">
        <f ca="1">IF(OR('📊 Training Matrix'!$O$12="EXPIRED",'📊 Training Matrix'!$O$12="EXPIRING"),'📊 Training Matrix'!$C$12,"")</f>
        <v/>
      </c>
      <c r="D144" s="58" t="str">
        <f ca="1">IF(OR('📊 Training Matrix'!$O$12="EXPIRED",'📊 Training Matrix'!$O$12="EXPIRING"),'📊 Training Matrix'!$D$12,"")</f>
        <v/>
      </c>
      <c r="E144" s="58" t="str">
        <f ca="1">IF(OR('📊 Training Matrix'!$O$12="EXPIRED",'📊 Training Matrix'!$O$12="EXPIRING"),'📊 Training Matrix'!$F$12,"")</f>
        <v/>
      </c>
      <c r="F144" s="58" t="str">
        <f ca="1">IF(OR('📊 Training Matrix'!$O$12="EXPIRED",'📊 Training Matrix'!$O$12="EXPIRING"),'📊 Training Matrix'!$E$12,"")</f>
        <v/>
      </c>
      <c r="G144" s="58" t="str">
        <f ca="1">IF(OR('📊 Training Matrix'!$O$12="EXPIRED",'📊 Training Matrix'!$O$12="EXPIRING"),"HS-003","")</f>
        <v/>
      </c>
      <c r="H144" s="58" t="str">
        <f ca="1">IF(OR('📊 Training Matrix'!$O$12="EXPIRED",'📊 Training Matrix'!$O$12="EXPIRING"),"Confined Space","")</f>
        <v/>
      </c>
      <c r="I144" s="58" t="str">
        <f ca="1">IF(OR('📊 Training Matrix'!$O$12="EXPIRED",'📊 Training Matrix'!$O$12="EXPIRING"),IF(ISNUMBER('📊 Training Matrix'!$N$12),TEXT('📊 Training Matrix'!$N$12,"DD/MM/YYYY"),""),"")</f>
        <v/>
      </c>
      <c r="J144" s="58" t="str">
        <f ca="1">IF(OR('📊 Training Matrix'!$O$12="EXPIRED",'📊 Training Matrix'!$O$12="EXPIRING"),TEXT('📊 Training Matrix'!$N$12+365,"DD/MM/YYYY"),"")</f>
        <v/>
      </c>
      <c r="K144" s="58" t="str">
        <f ca="1">IF(OR('📊 Training Matrix'!$O$12="EXPIRED",'📊 Training Matrix'!$O$12="EXPIRING"),'📊 Training Matrix'!$O$12,"")</f>
        <v/>
      </c>
      <c r="L144" s="58" t="str">
        <f ca="1">IF(OR('📊 Training Matrix'!$O$12="EXPIRED",'📊 Training Matrix'!$O$12="EXPIRING"),IF('📊 Training Matrix'!$O$12="EXPIRED","Overdue by "&amp;TEXT(TODAY()-('📊 Training Matrix'!$N$12+365),"0")&amp;" days","Expires in "&amp;TEXT(('📊 Training Matrix'!$N$12+365)-TODAY(),"0")&amp;" days"),"—")</f>
        <v>—</v>
      </c>
      <c r="M144" s="58" t="str">
        <f ca="1">IF(OR('📊 Training Matrix'!$O$12="EXPIRED",'📊 Training Matrix'!$O$12="EXPIRING"),'📊 Training Matrix'!$H$12,"")</f>
        <v/>
      </c>
    </row>
    <row r="145" spans="1:13" ht="15" customHeight="1" x14ac:dyDescent="0.2">
      <c r="A145" s="58" t="str">
        <f ca="1">IF(OR('📊 Training Matrix'!$Q$12="EXPIRED",'📊 Training Matrix'!$Q$12="EXPIRING"),'📊 Training Matrix'!$A$12,"")</f>
        <v/>
      </c>
      <c r="B145" s="58" t="str">
        <f ca="1">IF(OR('📊 Training Matrix'!$Q$12="EXPIRED",'📊 Training Matrix'!$Q$12="EXPIRING"),'📊 Training Matrix'!$B$12,"")</f>
        <v/>
      </c>
      <c r="C145" s="58" t="str">
        <f ca="1">IF(OR('📊 Training Matrix'!$Q$12="EXPIRED",'📊 Training Matrix'!$Q$12="EXPIRING"),'📊 Training Matrix'!$C$12,"")</f>
        <v/>
      </c>
      <c r="D145" s="58" t="str">
        <f ca="1">IF(OR('📊 Training Matrix'!$Q$12="EXPIRED",'📊 Training Matrix'!$Q$12="EXPIRING"),'📊 Training Matrix'!$D$12,"")</f>
        <v/>
      </c>
      <c r="E145" s="58" t="str">
        <f ca="1">IF(OR('📊 Training Matrix'!$Q$12="EXPIRED",'📊 Training Matrix'!$Q$12="EXPIRING"),'📊 Training Matrix'!$F$12,"")</f>
        <v/>
      </c>
      <c r="F145" s="58" t="str">
        <f ca="1">IF(OR('📊 Training Matrix'!$Q$12="EXPIRED",'📊 Training Matrix'!$Q$12="EXPIRING"),'📊 Training Matrix'!$E$12,"")</f>
        <v/>
      </c>
      <c r="G145" s="58" t="str">
        <f ca="1">IF(OR('📊 Training Matrix'!$Q$12="EXPIRED",'📊 Training Matrix'!$Q$12="EXPIRING"),"HS-004","")</f>
        <v/>
      </c>
      <c r="H145" s="58" t="str">
        <f ca="1">IF(OR('📊 Training Matrix'!$Q$12="EXPIRED",'📊 Training Matrix'!$Q$12="EXPIRING"),"Manual Handling","")</f>
        <v/>
      </c>
      <c r="I145" s="58" t="str">
        <f ca="1">IF(OR('📊 Training Matrix'!$Q$12="EXPIRED",'📊 Training Matrix'!$Q$12="EXPIRING"),IF(ISNUMBER('📊 Training Matrix'!$P$12),TEXT('📊 Training Matrix'!$P$12,"DD/MM/YYYY"),""),"")</f>
        <v/>
      </c>
      <c r="J145" s="58" t="str">
        <f ca="1">IF(OR('📊 Training Matrix'!$Q$12="EXPIRED",'📊 Training Matrix'!$Q$12="EXPIRING"),TEXT('📊 Training Matrix'!$P$12+365,"DD/MM/YYYY"),"")</f>
        <v/>
      </c>
      <c r="K145" s="58" t="str">
        <f ca="1">IF(OR('📊 Training Matrix'!$Q$12="EXPIRED",'📊 Training Matrix'!$Q$12="EXPIRING"),'📊 Training Matrix'!$Q$12,"")</f>
        <v/>
      </c>
      <c r="L145" s="58" t="str">
        <f ca="1">IF(OR('📊 Training Matrix'!$Q$12="EXPIRED",'📊 Training Matrix'!$Q$12="EXPIRING"),IF('📊 Training Matrix'!$Q$12="EXPIRED","Overdue by "&amp;TEXT(TODAY()-('📊 Training Matrix'!$P$12+365),"0")&amp;" days","Expires in "&amp;TEXT(('📊 Training Matrix'!$P$12+365)-TODAY(),"0")&amp;" days"),"—")</f>
        <v>—</v>
      </c>
      <c r="M145" s="58" t="str">
        <f ca="1">IF(OR('📊 Training Matrix'!$Q$12="EXPIRED",'📊 Training Matrix'!$Q$12="EXPIRING"),'📊 Training Matrix'!$H$12,"")</f>
        <v/>
      </c>
    </row>
    <row r="146" spans="1:13" ht="15" customHeight="1" x14ac:dyDescent="0.2">
      <c r="A146" s="58" t="str">
        <f ca="1">IF(OR('📊 Training Matrix'!$S$12="EXPIRED",'📊 Training Matrix'!$S$12="EXPIRING"),'📊 Training Matrix'!$A$12,"")</f>
        <v>W1008</v>
      </c>
      <c r="B146" s="58" t="str">
        <f ca="1">IF(OR('📊 Training Matrix'!$S$12="EXPIRED",'📊 Training Matrix'!$S$12="EXPIRING"),'📊 Training Matrix'!$B$12,"")</f>
        <v>Turner</v>
      </c>
      <c r="C146" s="58" t="str">
        <f ca="1">IF(OR('📊 Training Matrix'!$S$12="EXPIRED",'📊 Training Matrix'!$S$12="EXPIRING"),'📊 Training Matrix'!$C$12,"")</f>
        <v>David</v>
      </c>
      <c r="D146" s="58" t="str">
        <f ca="1">IF(OR('📊 Training Matrix'!$S$12="EXPIRED",'📊 Training Matrix'!$S$12="EXPIRING"),'📊 Training Matrix'!$D$12,"")</f>
        <v>Employee</v>
      </c>
      <c r="E146" s="58" t="str">
        <f ca="1">IF(OR('📊 Training Matrix'!$S$12="EXPIRED",'📊 Training Matrix'!$S$12="EXPIRING"),'📊 Training Matrix'!$F$12,"")</f>
        <v>Dispatch Coordinator</v>
      </c>
      <c r="F146" s="58" t="str">
        <f ca="1">IF(OR('📊 Training Matrix'!$S$12="EXPIRED",'📊 Training Matrix'!$S$12="EXPIRING"),'📊 Training Matrix'!$E$12,"")</f>
        <v>Control Room</v>
      </c>
      <c r="G146" s="58" t="str">
        <f ca="1">IF(OR('📊 Training Matrix'!$S$12="EXPIRED",'📊 Training Matrix'!$S$12="EXPIRING"),"HS-005","")</f>
        <v>HS-005</v>
      </c>
      <c r="H146" s="58" t="str">
        <f ca="1">IF(OR('📊 Training Matrix'!$S$12="EXPIRED",'📊 Training Matrix'!$S$12="EXPIRING"),"First Aid (FAW)","")</f>
        <v>First Aid (FAW)</v>
      </c>
      <c r="I146" s="58" t="str">
        <f ca="1">IF(OR('📊 Training Matrix'!$S$12="EXPIRED",'📊 Training Matrix'!$S$12="EXPIRING"),IF(ISNUMBER('📊 Training Matrix'!$R$12),TEXT('📊 Training Matrix'!$R$12,"DD/MM/YYYY"),""),"")</f>
        <v>04/02/2025</v>
      </c>
      <c r="J146" s="58" t="str">
        <f ca="1">IF(OR('📊 Training Matrix'!$S$12="EXPIRED",'📊 Training Matrix'!$S$12="EXPIRING"),TEXT('📊 Training Matrix'!$R$12+365,"DD/MM/YYYY"),"")</f>
        <v>04/02/2026</v>
      </c>
      <c r="K146" s="58" t="str">
        <f ca="1">IF(OR('📊 Training Matrix'!$S$12="EXPIRED",'📊 Training Matrix'!$S$12="EXPIRING"),'📊 Training Matrix'!$S$12,"")</f>
        <v>EXPIRED</v>
      </c>
      <c r="L146" s="58" t="str">
        <f ca="1">IF(OR('📊 Training Matrix'!$S$12="EXPIRED",'📊 Training Matrix'!$S$12="EXPIRING"),IF('📊 Training Matrix'!$S$12="EXPIRED","Overdue by "&amp;TEXT(TODAY()-('📊 Training Matrix'!$R$12+365),"0")&amp;" days","Expires in "&amp;TEXT(('📊 Training Matrix'!$R$12+365)-TODAY(),"0")&amp;" days"),"—")</f>
        <v>Overdue by 195 days</v>
      </c>
      <c r="M146" s="58" t="str">
        <f ca="1">IF(OR('📊 Training Matrix'!$S$12="EXPIRED",'📊 Training Matrix'!$S$12="EXPIRING"),'📊 Training Matrix'!$H$12,"")</f>
        <v>J. Henderson</v>
      </c>
    </row>
    <row r="147" spans="1:13" ht="15" customHeight="1" x14ac:dyDescent="0.2">
      <c r="A147" s="58" t="str">
        <f ca="1">IF(OR('📊 Training Matrix'!$U$12="EXPIRED",'📊 Training Matrix'!$U$12="EXPIRING"),'📊 Training Matrix'!$A$12,"")</f>
        <v/>
      </c>
      <c r="B147" s="58" t="str">
        <f ca="1">IF(OR('📊 Training Matrix'!$U$12="EXPIRED",'📊 Training Matrix'!$U$12="EXPIRING"),'📊 Training Matrix'!$B$12,"")</f>
        <v/>
      </c>
      <c r="C147" s="58" t="str">
        <f ca="1">IF(OR('📊 Training Matrix'!$U$12="EXPIRED",'📊 Training Matrix'!$U$12="EXPIRING"),'📊 Training Matrix'!$C$12,"")</f>
        <v/>
      </c>
      <c r="D147" s="58" t="str">
        <f ca="1">IF(OR('📊 Training Matrix'!$U$12="EXPIRED",'📊 Training Matrix'!$U$12="EXPIRING"),'📊 Training Matrix'!$D$12,"")</f>
        <v/>
      </c>
      <c r="E147" s="58" t="str">
        <f ca="1">IF(OR('📊 Training Matrix'!$U$12="EXPIRED",'📊 Training Matrix'!$U$12="EXPIRING"),'📊 Training Matrix'!$F$12,"")</f>
        <v/>
      </c>
      <c r="F147" s="58" t="str">
        <f ca="1">IF(OR('📊 Training Matrix'!$U$12="EXPIRED",'📊 Training Matrix'!$U$12="EXPIRING"),'📊 Training Matrix'!$E$12,"")</f>
        <v/>
      </c>
      <c r="G147" s="58" t="str">
        <f ca="1">IF(OR('📊 Training Matrix'!$U$12="EXPIRED",'📊 Training Matrix'!$U$12="EXPIRING"),"HS-006","")</f>
        <v/>
      </c>
      <c r="H147" s="58" t="str">
        <f ca="1">IF(OR('📊 Training Matrix'!$U$12="EXPIRED",'📊 Training Matrix'!$U$12="EXPIRING"),"Asbestos Awareness","")</f>
        <v/>
      </c>
      <c r="I147" s="58" t="str">
        <f ca="1">IF(OR('📊 Training Matrix'!$U$12="EXPIRED",'📊 Training Matrix'!$U$12="EXPIRING"),IF(ISNUMBER('📊 Training Matrix'!$T$12),TEXT('📊 Training Matrix'!$T$12,"DD/MM/YYYY"),""),"")</f>
        <v/>
      </c>
      <c r="J147" s="58" t="str">
        <f ca="1">IF(OR('📊 Training Matrix'!$U$12="EXPIRED",'📊 Training Matrix'!$U$12="EXPIRING"),TEXT('📊 Training Matrix'!$T$12+365,"DD/MM/YYYY"),"")</f>
        <v/>
      </c>
      <c r="K147" s="58" t="str">
        <f ca="1">IF(OR('📊 Training Matrix'!$U$12="EXPIRED",'📊 Training Matrix'!$U$12="EXPIRING"),'📊 Training Matrix'!$U$12,"")</f>
        <v/>
      </c>
      <c r="L147" s="58" t="str">
        <f ca="1">IF(OR('📊 Training Matrix'!$U$12="EXPIRED",'📊 Training Matrix'!$U$12="EXPIRING"),IF('📊 Training Matrix'!$U$12="EXPIRED","Overdue by "&amp;TEXT(TODAY()-('📊 Training Matrix'!$T$12+365),"0")&amp;" days","Expires in "&amp;TEXT(('📊 Training Matrix'!$T$12+365)-TODAY(),"0")&amp;" days"),"—")</f>
        <v>—</v>
      </c>
      <c r="M147" s="58" t="str">
        <f ca="1">IF(OR('📊 Training Matrix'!$U$12="EXPIRED",'📊 Training Matrix'!$U$12="EXPIRING"),'📊 Training Matrix'!$H$12,"")</f>
        <v/>
      </c>
    </row>
    <row r="148" spans="1:13" ht="15" customHeight="1" x14ac:dyDescent="0.2">
      <c r="A148" s="58" t="str">
        <f ca="1">IF(OR('📊 Training Matrix'!$W$12="EXPIRED",'📊 Training Matrix'!$W$12="EXPIRING"),'📊 Training Matrix'!$A$12,"")</f>
        <v/>
      </c>
      <c r="B148" s="58" t="str">
        <f ca="1">IF(OR('📊 Training Matrix'!$W$12="EXPIRED",'📊 Training Matrix'!$W$12="EXPIRING"),'📊 Training Matrix'!$B$12,"")</f>
        <v/>
      </c>
      <c r="C148" s="58" t="str">
        <f ca="1">IF(OR('📊 Training Matrix'!$W$12="EXPIRED",'📊 Training Matrix'!$W$12="EXPIRING"),'📊 Training Matrix'!$C$12,"")</f>
        <v/>
      </c>
      <c r="D148" s="58" t="str">
        <f ca="1">IF(OR('📊 Training Matrix'!$W$12="EXPIRED",'📊 Training Matrix'!$W$12="EXPIRING"),'📊 Training Matrix'!$D$12,"")</f>
        <v/>
      </c>
      <c r="E148" s="58" t="str">
        <f ca="1">IF(OR('📊 Training Matrix'!$W$12="EXPIRED",'📊 Training Matrix'!$W$12="EXPIRING"),'📊 Training Matrix'!$F$12,"")</f>
        <v/>
      </c>
      <c r="F148" s="58" t="str">
        <f ca="1">IF(OR('📊 Training Matrix'!$W$12="EXPIRED",'📊 Training Matrix'!$W$12="EXPIRING"),'📊 Training Matrix'!$E$12,"")</f>
        <v/>
      </c>
      <c r="G148" s="58" t="str">
        <f ca="1">IF(OR('📊 Training Matrix'!$W$12="EXPIRED",'📊 Training Matrix'!$W$12="EXPIRING"),"EL-001","")</f>
        <v/>
      </c>
      <c r="H148" s="58" t="str">
        <f ca="1">IF(OR('📊 Training Matrix'!$W$12="EXPIRED",'📊 Training Matrix'!$W$12="EXPIRING"),"C&amp;G 2391 Inspection","")</f>
        <v/>
      </c>
      <c r="I148" s="58" t="str">
        <f ca="1">IF(OR('📊 Training Matrix'!$W$12="EXPIRED",'📊 Training Matrix'!$W$12="EXPIRING"),IF(ISNUMBER('📊 Training Matrix'!$V$12),TEXT('📊 Training Matrix'!$V$12,"DD/MM/YYYY"),""),"")</f>
        <v/>
      </c>
      <c r="J148" s="58" t="str">
        <f ca="1">IF(OR('📊 Training Matrix'!$W$12="EXPIRED",'📊 Training Matrix'!$W$12="EXPIRING"),TEXT('📊 Training Matrix'!$V$12+365,"DD/MM/YYYY"),"")</f>
        <v/>
      </c>
      <c r="K148" s="58" t="str">
        <f ca="1">IF(OR('📊 Training Matrix'!$W$12="EXPIRED",'📊 Training Matrix'!$W$12="EXPIRING"),'📊 Training Matrix'!$W$12,"")</f>
        <v/>
      </c>
      <c r="L148" s="58" t="str">
        <f ca="1">IF(OR('📊 Training Matrix'!$W$12="EXPIRED",'📊 Training Matrix'!$W$12="EXPIRING"),IF('📊 Training Matrix'!$W$12="EXPIRED","Overdue by "&amp;TEXT(TODAY()-('📊 Training Matrix'!$V$12+365),"0")&amp;" days","Expires in "&amp;TEXT(('📊 Training Matrix'!$V$12+365)-TODAY(),"0")&amp;" days"),"—")</f>
        <v>—</v>
      </c>
      <c r="M148" s="58" t="str">
        <f ca="1">IF(OR('📊 Training Matrix'!$W$12="EXPIRED",'📊 Training Matrix'!$W$12="EXPIRING"),'📊 Training Matrix'!$H$12,"")</f>
        <v/>
      </c>
    </row>
    <row r="149" spans="1:13" ht="15" customHeight="1" x14ac:dyDescent="0.2">
      <c r="A149" s="58" t="str">
        <f ca="1">IF(OR('📊 Training Matrix'!$Y$12="EXPIRED",'📊 Training Matrix'!$Y$12="EXPIRING"),'📊 Training Matrix'!$A$12,"")</f>
        <v/>
      </c>
      <c r="B149" s="58" t="str">
        <f ca="1">IF(OR('📊 Training Matrix'!$Y$12="EXPIRED",'📊 Training Matrix'!$Y$12="EXPIRING"),'📊 Training Matrix'!$B$12,"")</f>
        <v/>
      </c>
      <c r="C149" s="58" t="str">
        <f ca="1">IF(OR('📊 Training Matrix'!$Y$12="EXPIRED",'📊 Training Matrix'!$Y$12="EXPIRING"),'📊 Training Matrix'!$C$12,"")</f>
        <v/>
      </c>
      <c r="D149" s="58" t="str">
        <f ca="1">IF(OR('📊 Training Matrix'!$Y$12="EXPIRED",'📊 Training Matrix'!$Y$12="EXPIRING"),'📊 Training Matrix'!$D$12,"")</f>
        <v/>
      </c>
      <c r="E149" s="58" t="str">
        <f ca="1">IF(OR('📊 Training Matrix'!$Y$12="EXPIRED",'📊 Training Matrix'!$Y$12="EXPIRING"),'📊 Training Matrix'!$F$12,"")</f>
        <v/>
      </c>
      <c r="F149" s="58" t="str">
        <f ca="1">IF(OR('📊 Training Matrix'!$Y$12="EXPIRED",'📊 Training Matrix'!$Y$12="EXPIRING"),'📊 Training Matrix'!$E$12,"")</f>
        <v/>
      </c>
      <c r="G149" s="58" t="str">
        <f ca="1">IF(OR('📊 Training Matrix'!$Y$12="EXPIRED",'📊 Training Matrix'!$Y$12="EXPIRING"),"EL-002","")</f>
        <v/>
      </c>
      <c r="H149" s="58" t="str">
        <f ca="1">IF(OR('📊 Training Matrix'!$Y$12="EXPIRED",'📊 Training Matrix'!$Y$12="EXPIRING"),"18th Edition","")</f>
        <v/>
      </c>
      <c r="I149" s="58" t="str">
        <f ca="1">IF(OR('📊 Training Matrix'!$Y$12="EXPIRED",'📊 Training Matrix'!$Y$12="EXPIRING"),IF(ISNUMBER('📊 Training Matrix'!$X$12),TEXT('📊 Training Matrix'!$X$12,"DD/MM/YYYY"),""),"")</f>
        <v/>
      </c>
      <c r="J149" s="58" t="str">
        <f ca="1">IF(OR('📊 Training Matrix'!$Y$12="EXPIRED",'📊 Training Matrix'!$Y$12="EXPIRING"),TEXT('📊 Training Matrix'!$X$12+365,"DD/MM/YYYY"),"")</f>
        <v/>
      </c>
      <c r="K149" s="58" t="str">
        <f ca="1">IF(OR('📊 Training Matrix'!$Y$12="EXPIRED",'📊 Training Matrix'!$Y$12="EXPIRING"),'📊 Training Matrix'!$Y$12,"")</f>
        <v/>
      </c>
      <c r="L149" s="58" t="str">
        <f ca="1">IF(OR('📊 Training Matrix'!$Y$12="EXPIRED",'📊 Training Matrix'!$Y$12="EXPIRING"),IF('📊 Training Matrix'!$Y$12="EXPIRED","Overdue by "&amp;TEXT(TODAY()-('📊 Training Matrix'!$X$12+365),"0")&amp;" days","Expires in "&amp;TEXT(('📊 Training Matrix'!$X$12+365)-TODAY(),"0")&amp;" days"),"—")</f>
        <v>—</v>
      </c>
      <c r="M149" s="58" t="str">
        <f ca="1">IF(OR('📊 Training Matrix'!$Y$12="EXPIRED",'📊 Training Matrix'!$Y$12="EXPIRING"),'📊 Training Matrix'!$H$12,"")</f>
        <v/>
      </c>
    </row>
    <row r="150" spans="1:13" ht="15" customHeight="1" x14ac:dyDescent="0.2">
      <c r="A150" s="58" t="str">
        <f ca="1">IF(OR('📊 Training Matrix'!$AA$12="EXPIRED",'📊 Training Matrix'!$AA$12="EXPIRING"),'📊 Training Matrix'!$A$12,"")</f>
        <v/>
      </c>
      <c r="B150" s="58" t="str">
        <f ca="1">IF(OR('📊 Training Matrix'!$AA$12="EXPIRED",'📊 Training Matrix'!$AA$12="EXPIRING"),'📊 Training Matrix'!$B$12,"")</f>
        <v/>
      </c>
      <c r="C150" s="58" t="str">
        <f ca="1">IF(OR('📊 Training Matrix'!$AA$12="EXPIRED",'📊 Training Matrix'!$AA$12="EXPIRING"),'📊 Training Matrix'!$C$12,"")</f>
        <v/>
      </c>
      <c r="D150" s="58" t="str">
        <f ca="1">IF(OR('📊 Training Matrix'!$AA$12="EXPIRED",'📊 Training Matrix'!$AA$12="EXPIRING"),'📊 Training Matrix'!$D$12,"")</f>
        <v/>
      </c>
      <c r="E150" s="58" t="str">
        <f ca="1">IF(OR('📊 Training Matrix'!$AA$12="EXPIRED",'📊 Training Matrix'!$AA$12="EXPIRING"),'📊 Training Matrix'!$F$12,"")</f>
        <v/>
      </c>
      <c r="F150" s="58" t="str">
        <f ca="1">IF(OR('📊 Training Matrix'!$AA$12="EXPIRED",'📊 Training Matrix'!$AA$12="EXPIRING"),'📊 Training Matrix'!$E$12,"")</f>
        <v/>
      </c>
      <c r="G150" s="58" t="str">
        <f ca="1">IF(OR('📊 Training Matrix'!$AA$12="EXPIRED",'📊 Training Matrix'!$AA$12="EXPIRING"),"EL-003","")</f>
        <v/>
      </c>
      <c r="H150" s="58" t="str">
        <f ca="1">IF(OR('📊 Training Matrix'!$AA$12="EXPIRED",'📊 Training Matrix'!$AA$12="EXPIRING"),"HV Auth. Person","")</f>
        <v/>
      </c>
      <c r="I150" s="58" t="str">
        <f ca="1">IF(OR('📊 Training Matrix'!$AA$12="EXPIRED",'📊 Training Matrix'!$AA$12="EXPIRING"),IF(ISNUMBER('📊 Training Matrix'!$Z$12),TEXT('📊 Training Matrix'!$Z$12,"DD/MM/YYYY"),""),"")</f>
        <v/>
      </c>
      <c r="J150" s="58" t="str">
        <f ca="1">IF(OR('📊 Training Matrix'!$AA$12="EXPIRED",'📊 Training Matrix'!$AA$12="EXPIRING"),TEXT('📊 Training Matrix'!$Z$12+365,"DD/MM/YYYY"),"")</f>
        <v/>
      </c>
      <c r="K150" s="58" t="str">
        <f ca="1">IF(OR('📊 Training Matrix'!$AA$12="EXPIRED",'📊 Training Matrix'!$AA$12="EXPIRING"),'📊 Training Matrix'!$AA$12,"")</f>
        <v/>
      </c>
      <c r="L150" s="58" t="str">
        <f ca="1">IF(OR('📊 Training Matrix'!$AA$12="EXPIRED",'📊 Training Matrix'!$AA$12="EXPIRING"),IF('📊 Training Matrix'!$AA$12="EXPIRED","Overdue by "&amp;TEXT(TODAY()-('📊 Training Matrix'!$Z$12+365),"0")&amp;" days","Expires in "&amp;TEXT(('📊 Training Matrix'!$Z$12+365)-TODAY(),"0")&amp;" days"),"—")</f>
        <v>—</v>
      </c>
      <c r="M150" s="58" t="str">
        <f ca="1">IF(OR('📊 Training Matrix'!$AA$12="EXPIRED",'📊 Training Matrix'!$AA$12="EXPIRING"),'📊 Training Matrix'!$H$12,"")</f>
        <v/>
      </c>
    </row>
    <row r="151" spans="1:13" ht="15" customHeight="1" x14ac:dyDescent="0.2">
      <c r="A151" s="58" t="str">
        <f ca="1">IF(OR('📊 Training Matrix'!$AC$12="EXPIRED",'📊 Training Matrix'!$AC$12="EXPIRING"),'📊 Training Matrix'!$A$12,"")</f>
        <v/>
      </c>
      <c r="B151" s="58" t="str">
        <f ca="1">IF(OR('📊 Training Matrix'!$AC$12="EXPIRED",'📊 Training Matrix'!$AC$12="EXPIRING"),'📊 Training Matrix'!$B$12,"")</f>
        <v/>
      </c>
      <c r="C151" s="58" t="str">
        <f ca="1">IF(OR('📊 Training Matrix'!$AC$12="EXPIRED",'📊 Training Matrix'!$AC$12="EXPIRING"),'📊 Training Matrix'!$C$12,"")</f>
        <v/>
      </c>
      <c r="D151" s="58" t="str">
        <f ca="1">IF(OR('📊 Training Matrix'!$AC$12="EXPIRED",'📊 Training Matrix'!$AC$12="EXPIRING"),'📊 Training Matrix'!$D$12,"")</f>
        <v/>
      </c>
      <c r="E151" s="58" t="str">
        <f ca="1">IF(OR('📊 Training Matrix'!$AC$12="EXPIRED",'📊 Training Matrix'!$AC$12="EXPIRING"),'📊 Training Matrix'!$F$12,"")</f>
        <v/>
      </c>
      <c r="F151" s="58" t="str">
        <f ca="1">IF(OR('📊 Training Matrix'!$AC$12="EXPIRED",'📊 Training Matrix'!$AC$12="EXPIRING"),'📊 Training Matrix'!$E$12,"")</f>
        <v/>
      </c>
      <c r="G151" s="58" t="str">
        <f ca="1">IF(OR('📊 Training Matrix'!$AC$12="EXPIRED",'📊 Training Matrix'!$AC$12="EXPIRING"),"EL-004","")</f>
        <v/>
      </c>
      <c r="H151" s="58" t="str">
        <f ca="1">IF(OR('📊 Training Matrix'!$AC$12="EXPIRED",'📊 Training Matrix'!$AC$12="EXPIRING"),"LV Switching","")</f>
        <v/>
      </c>
      <c r="I151" s="58" t="str">
        <f ca="1">IF(OR('📊 Training Matrix'!$AC$12="EXPIRED",'📊 Training Matrix'!$AC$12="EXPIRING"),IF(ISNUMBER('📊 Training Matrix'!$AB$12),TEXT('📊 Training Matrix'!$AB$12,"DD/MM/YYYY"),""),"")</f>
        <v/>
      </c>
      <c r="J151" s="58" t="str">
        <f ca="1">IF(OR('📊 Training Matrix'!$AC$12="EXPIRED",'📊 Training Matrix'!$AC$12="EXPIRING"),TEXT('📊 Training Matrix'!$AB$12+365,"DD/MM/YYYY"),"")</f>
        <v/>
      </c>
      <c r="K151" s="58" t="str">
        <f ca="1">IF(OR('📊 Training Matrix'!$AC$12="EXPIRED",'📊 Training Matrix'!$AC$12="EXPIRING"),'📊 Training Matrix'!$AC$12,"")</f>
        <v/>
      </c>
      <c r="L151" s="58" t="str">
        <f ca="1">IF(OR('📊 Training Matrix'!$AC$12="EXPIRED",'📊 Training Matrix'!$AC$12="EXPIRING"),IF('📊 Training Matrix'!$AC$12="EXPIRED","Overdue by "&amp;TEXT(TODAY()-('📊 Training Matrix'!$AB$12+365),"0")&amp;" days","Expires in "&amp;TEXT(('📊 Training Matrix'!$AB$12+365)-TODAY(),"0")&amp;" days"),"—")</f>
        <v>—</v>
      </c>
      <c r="M151" s="58" t="str">
        <f ca="1">IF(OR('📊 Training Matrix'!$AC$12="EXPIRED",'📊 Training Matrix'!$AC$12="EXPIRING"),'📊 Training Matrix'!$H$12,"")</f>
        <v/>
      </c>
    </row>
    <row r="152" spans="1:13" ht="15" customHeight="1" x14ac:dyDescent="0.2">
      <c r="A152" s="58" t="str">
        <f ca="1">IF(OR('📊 Training Matrix'!$AE$12="EXPIRED",'📊 Training Matrix'!$AE$12="EXPIRING"),'📊 Training Matrix'!$A$12,"")</f>
        <v/>
      </c>
      <c r="B152" s="58" t="str">
        <f ca="1">IF(OR('📊 Training Matrix'!$AE$12="EXPIRED",'📊 Training Matrix'!$AE$12="EXPIRING"),'📊 Training Matrix'!$B$12,"")</f>
        <v/>
      </c>
      <c r="C152" s="58" t="str">
        <f ca="1">IF(OR('📊 Training Matrix'!$AE$12="EXPIRED",'📊 Training Matrix'!$AE$12="EXPIRING"),'📊 Training Matrix'!$C$12,"")</f>
        <v/>
      </c>
      <c r="D152" s="58" t="str">
        <f ca="1">IF(OR('📊 Training Matrix'!$AE$12="EXPIRED",'📊 Training Matrix'!$AE$12="EXPIRING"),'📊 Training Matrix'!$D$12,"")</f>
        <v/>
      </c>
      <c r="E152" s="58" t="str">
        <f ca="1">IF(OR('📊 Training Matrix'!$AE$12="EXPIRED",'📊 Training Matrix'!$AE$12="EXPIRING"),'📊 Training Matrix'!$F$12,"")</f>
        <v/>
      </c>
      <c r="F152" s="58" t="str">
        <f ca="1">IF(OR('📊 Training Matrix'!$AE$12="EXPIRED",'📊 Training Matrix'!$AE$12="EXPIRING"),'📊 Training Matrix'!$E$12,"")</f>
        <v/>
      </c>
      <c r="G152" s="58" t="str">
        <f ca="1">IF(OR('📊 Training Matrix'!$AE$12="EXPIRED",'📊 Training Matrix'!$AE$12="EXPIRING"),"CV-005","")</f>
        <v/>
      </c>
      <c r="H152" s="58" t="str">
        <f ca="1">IF(OR('📊 Training Matrix'!$AE$12="EXPIRED",'📊 Training Matrix'!$AE$12="EXPIRING"),"NRSWA Supervisor","")</f>
        <v/>
      </c>
      <c r="I152" s="58" t="str">
        <f ca="1">IF(OR('📊 Training Matrix'!$AE$12="EXPIRED",'📊 Training Matrix'!$AE$12="EXPIRING"),IF(ISNUMBER('📊 Training Matrix'!$AD$12),TEXT('📊 Training Matrix'!$AD$12,"DD/MM/YYYY"),""),"")</f>
        <v/>
      </c>
      <c r="J152" s="58" t="str">
        <f ca="1">IF(OR('📊 Training Matrix'!$AE$12="EXPIRED",'📊 Training Matrix'!$AE$12="EXPIRING"),TEXT('📊 Training Matrix'!$AD$12+365,"DD/MM/YYYY"),"")</f>
        <v/>
      </c>
      <c r="K152" s="58" t="str">
        <f ca="1">IF(OR('📊 Training Matrix'!$AE$12="EXPIRED",'📊 Training Matrix'!$AE$12="EXPIRING"),'📊 Training Matrix'!$AE$12,"")</f>
        <v/>
      </c>
      <c r="L152" s="58" t="str">
        <f ca="1">IF(OR('📊 Training Matrix'!$AE$12="EXPIRED",'📊 Training Matrix'!$AE$12="EXPIRING"),IF('📊 Training Matrix'!$AE$12="EXPIRED","Overdue by "&amp;TEXT(TODAY()-('📊 Training Matrix'!$AD$12+365),"0")&amp;" days","Expires in "&amp;TEXT(('📊 Training Matrix'!$AD$12+365)-TODAY(),"0")&amp;" days"),"—")</f>
        <v>—</v>
      </c>
      <c r="M152" s="58" t="str">
        <f ca="1">IF(OR('📊 Training Matrix'!$AE$12="EXPIRED",'📊 Training Matrix'!$AE$12="EXPIRING"),'📊 Training Matrix'!$H$12,"")</f>
        <v/>
      </c>
    </row>
    <row r="153" spans="1:13" ht="15" customHeight="1" x14ac:dyDescent="0.2">
      <c r="A153" s="58" t="str">
        <f ca="1">IF(OR('📊 Training Matrix'!$AG$12="EXPIRED",'📊 Training Matrix'!$AG$12="EXPIRING"),'📊 Training Matrix'!$A$12,"")</f>
        <v/>
      </c>
      <c r="B153" s="58" t="str">
        <f ca="1">IF(OR('📊 Training Matrix'!$AG$12="EXPIRED",'📊 Training Matrix'!$AG$12="EXPIRING"),'📊 Training Matrix'!$B$12,"")</f>
        <v/>
      </c>
      <c r="C153" s="58" t="str">
        <f ca="1">IF(OR('📊 Training Matrix'!$AG$12="EXPIRED",'📊 Training Matrix'!$AG$12="EXPIRING"),'📊 Training Matrix'!$C$12,"")</f>
        <v/>
      </c>
      <c r="D153" s="58" t="str">
        <f ca="1">IF(OR('📊 Training Matrix'!$AG$12="EXPIRED",'📊 Training Matrix'!$AG$12="EXPIRING"),'📊 Training Matrix'!$D$12,"")</f>
        <v/>
      </c>
      <c r="E153" s="58" t="str">
        <f ca="1">IF(OR('📊 Training Matrix'!$AG$12="EXPIRED",'📊 Training Matrix'!$AG$12="EXPIRING"),'📊 Training Matrix'!$F$12,"")</f>
        <v/>
      </c>
      <c r="F153" s="58" t="str">
        <f ca="1">IF(OR('📊 Training Matrix'!$AG$12="EXPIRED",'📊 Training Matrix'!$AG$12="EXPIRING"),'📊 Training Matrix'!$E$12,"")</f>
        <v/>
      </c>
      <c r="G153" s="58" t="str">
        <f ca="1">IF(OR('📊 Training Matrix'!$AG$12="EXPIRED",'📊 Training Matrix'!$AG$12="EXPIRING"),"CV-006","")</f>
        <v/>
      </c>
      <c r="H153" s="58" t="str">
        <f ca="1">IF(OR('📊 Training Matrix'!$AG$12="EXPIRED",'📊 Training Matrix'!$AG$12="EXPIRING"),"NRSWA Operative","")</f>
        <v/>
      </c>
      <c r="I153" s="58" t="str">
        <f ca="1">IF(OR('📊 Training Matrix'!$AG$12="EXPIRED",'📊 Training Matrix'!$AG$12="EXPIRING"),IF(ISNUMBER('📊 Training Matrix'!$AF$12),TEXT('📊 Training Matrix'!$AF$12,"DD/MM/YYYY"),""),"")</f>
        <v/>
      </c>
      <c r="J153" s="58" t="str">
        <f ca="1">IF(OR('📊 Training Matrix'!$AG$12="EXPIRED",'📊 Training Matrix'!$AG$12="EXPIRING"),TEXT('📊 Training Matrix'!$AF$12+365,"DD/MM/YYYY"),"")</f>
        <v/>
      </c>
      <c r="K153" s="58" t="str">
        <f ca="1">IF(OR('📊 Training Matrix'!$AG$12="EXPIRED",'📊 Training Matrix'!$AG$12="EXPIRING"),'📊 Training Matrix'!$AG$12,"")</f>
        <v/>
      </c>
      <c r="L153" s="58" t="str">
        <f ca="1">IF(OR('📊 Training Matrix'!$AG$12="EXPIRED",'📊 Training Matrix'!$AG$12="EXPIRING"),IF('📊 Training Matrix'!$AG$12="EXPIRED","Overdue by "&amp;TEXT(TODAY()-('📊 Training Matrix'!$AF$12+365),"0")&amp;" days","Expires in "&amp;TEXT(('📊 Training Matrix'!$AF$12+365)-TODAY(),"0")&amp;" days"),"—")</f>
        <v>—</v>
      </c>
      <c r="M153" s="58" t="str">
        <f ca="1">IF(OR('📊 Training Matrix'!$AG$12="EXPIRED",'📊 Training Matrix'!$AG$12="EXPIRING"),'📊 Training Matrix'!$H$12,"")</f>
        <v/>
      </c>
    </row>
    <row r="154" spans="1:13" ht="15" customHeight="1" x14ac:dyDescent="0.2">
      <c r="A154" s="58" t="str">
        <f ca="1">IF(OR('📊 Training Matrix'!$AI$12="EXPIRED",'📊 Training Matrix'!$AI$12="EXPIRING"),'📊 Training Matrix'!$A$12,"")</f>
        <v/>
      </c>
      <c r="B154" s="58" t="str">
        <f ca="1">IF(OR('📊 Training Matrix'!$AI$12="EXPIRED",'📊 Training Matrix'!$AI$12="EXPIRING"),'📊 Training Matrix'!$B$12,"")</f>
        <v/>
      </c>
      <c r="C154" s="58" t="str">
        <f ca="1">IF(OR('📊 Training Matrix'!$AI$12="EXPIRED",'📊 Training Matrix'!$AI$12="EXPIRING"),'📊 Training Matrix'!$C$12,"")</f>
        <v/>
      </c>
      <c r="D154" s="58" t="str">
        <f ca="1">IF(OR('📊 Training Matrix'!$AI$12="EXPIRED",'📊 Training Matrix'!$AI$12="EXPIRING"),'📊 Training Matrix'!$D$12,"")</f>
        <v/>
      </c>
      <c r="E154" s="58" t="str">
        <f ca="1">IF(OR('📊 Training Matrix'!$AI$12="EXPIRED",'📊 Training Matrix'!$AI$12="EXPIRING"),'📊 Training Matrix'!$F$12,"")</f>
        <v/>
      </c>
      <c r="F154" s="58" t="str">
        <f ca="1">IF(OR('📊 Training Matrix'!$AI$12="EXPIRED",'📊 Training Matrix'!$AI$12="EXPIRING"),'📊 Training Matrix'!$E$12,"")</f>
        <v/>
      </c>
      <c r="G154" s="58" t="str">
        <f ca="1">IF(OR('📊 Training Matrix'!$AI$12="EXPIRED",'📊 Training Matrix'!$AI$12="EXPIRING"),"CV-002","")</f>
        <v/>
      </c>
      <c r="H154" s="58" t="str">
        <f ca="1">IF(OR('📊 Training Matrix'!$AI$12="EXPIRED",'📊 Training Matrix'!$AI$12="EXPIRING"),"CSCS Blue Card","")</f>
        <v/>
      </c>
      <c r="I154" s="58" t="str">
        <f ca="1">IF(OR('📊 Training Matrix'!$AI$12="EXPIRED",'📊 Training Matrix'!$AI$12="EXPIRING"),IF(ISNUMBER('📊 Training Matrix'!$AH$12),TEXT('📊 Training Matrix'!$AH$12,"DD/MM/YYYY"),""),"")</f>
        <v/>
      </c>
      <c r="J154" s="58" t="str">
        <f ca="1">IF(OR('📊 Training Matrix'!$AI$12="EXPIRED",'📊 Training Matrix'!$AI$12="EXPIRING"),TEXT('📊 Training Matrix'!$AH$12+365,"DD/MM/YYYY"),"")</f>
        <v/>
      </c>
      <c r="K154" s="58" t="str">
        <f ca="1">IF(OR('📊 Training Matrix'!$AI$12="EXPIRED",'📊 Training Matrix'!$AI$12="EXPIRING"),'📊 Training Matrix'!$AI$12,"")</f>
        <v/>
      </c>
      <c r="L154" s="58" t="str">
        <f ca="1">IF(OR('📊 Training Matrix'!$AI$12="EXPIRED",'📊 Training Matrix'!$AI$12="EXPIRING"),IF('📊 Training Matrix'!$AI$12="EXPIRED","Overdue by "&amp;TEXT(TODAY()-('📊 Training Matrix'!$AH$12+365),"0")&amp;" days","Expires in "&amp;TEXT(('📊 Training Matrix'!$AH$12+365)-TODAY(),"0")&amp;" days"),"—")</f>
        <v>—</v>
      </c>
      <c r="M154" s="58" t="str">
        <f ca="1">IF(OR('📊 Training Matrix'!$AI$12="EXPIRED",'📊 Training Matrix'!$AI$12="EXPIRING"),'📊 Training Matrix'!$H$12,"")</f>
        <v/>
      </c>
    </row>
    <row r="155" spans="1:13" ht="15" customHeight="1" x14ac:dyDescent="0.2">
      <c r="A155" s="58" t="str">
        <f ca="1">IF(OR('📊 Training Matrix'!$AK$12="EXPIRED",'📊 Training Matrix'!$AK$12="EXPIRING"),'📊 Training Matrix'!$A$12,"")</f>
        <v/>
      </c>
      <c r="B155" s="58" t="str">
        <f ca="1">IF(OR('📊 Training Matrix'!$AK$12="EXPIRED",'📊 Training Matrix'!$AK$12="EXPIRING"),'📊 Training Matrix'!$B$12,"")</f>
        <v/>
      </c>
      <c r="C155" s="58" t="str">
        <f ca="1">IF(OR('📊 Training Matrix'!$AK$12="EXPIRED",'📊 Training Matrix'!$AK$12="EXPIRING"),'📊 Training Matrix'!$C$12,"")</f>
        <v/>
      </c>
      <c r="D155" s="58" t="str">
        <f ca="1">IF(OR('📊 Training Matrix'!$AK$12="EXPIRED",'📊 Training Matrix'!$AK$12="EXPIRING"),'📊 Training Matrix'!$D$12,"")</f>
        <v/>
      </c>
      <c r="E155" s="58" t="str">
        <f ca="1">IF(OR('📊 Training Matrix'!$AK$12="EXPIRED",'📊 Training Matrix'!$AK$12="EXPIRING"),'📊 Training Matrix'!$F$12,"")</f>
        <v/>
      </c>
      <c r="F155" s="58" t="str">
        <f ca="1">IF(OR('📊 Training Matrix'!$AK$12="EXPIRED",'📊 Training Matrix'!$AK$12="EXPIRING"),'📊 Training Matrix'!$E$12,"")</f>
        <v/>
      </c>
      <c r="G155" s="58" t="str">
        <f ca="1">IF(OR('📊 Training Matrix'!$AK$12="EXPIRED",'📊 Training Matrix'!$AK$12="EXPIRING"),"GS-001","")</f>
        <v/>
      </c>
      <c r="H155" s="58" t="str">
        <f ca="1">IF(OR('📊 Training Matrix'!$AK$12="EXPIRED",'📊 Training Matrix'!$AK$12="EXPIRING"),"Gas Safe Reg.","")</f>
        <v/>
      </c>
      <c r="I155" s="58" t="str">
        <f ca="1">IF(OR('📊 Training Matrix'!$AK$12="EXPIRED",'📊 Training Matrix'!$AK$12="EXPIRING"),IF(ISNUMBER('📊 Training Matrix'!$AJ$12),TEXT('📊 Training Matrix'!$AJ$12,"DD/MM/YYYY"),""),"")</f>
        <v/>
      </c>
      <c r="J155" s="58" t="str">
        <f ca="1">IF(OR('📊 Training Matrix'!$AK$12="EXPIRED",'📊 Training Matrix'!$AK$12="EXPIRING"),TEXT('📊 Training Matrix'!$AJ$12+365,"DD/MM/YYYY"),"")</f>
        <v/>
      </c>
      <c r="K155" s="58" t="str">
        <f ca="1">IF(OR('📊 Training Matrix'!$AK$12="EXPIRED",'📊 Training Matrix'!$AK$12="EXPIRING"),'📊 Training Matrix'!$AK$12,"")</f>
        <v/>
      </c>
      <c r="L155" s="58" t="str">
        <f ca="1">IF(OR('📊 Training Matrix'!$AK$12="EXPIRED",'📊 Training Matrix'!$AK$12="EXPIRING"),IF('📊 Training Matrix'!$AK$12="EXPIRED","Overdue by "&amp;TEXT(TODAY()-('📊 Training Matrix'!$AJ$12+365),"0")&amp;" days","Expires in "&amp;TEXT(('📊 Training Matrix'!$AJ$12+365)-TODAY(),"0")&amp;" days"),"—")</f>
        <v>—</v>
      </c>
      <c r="M155" s="58" t="str">
        <f ca="1">IF(OR('📊 Training Matrix'!$AK$12="EXPIRED",'📊 Training Matrix'!$AK$12="EXPIRING"),'📊 Training Matrix'!$H$12,"")</f>
        <v/>
      </c>
    </row>
    <row r="156" spans="1:13" ht="15" customHeight="1" x14ac:dyDescent="0.2">
      <c r="A156" s="58" t="str">
        <f ca="1">IF(OR('📊 Training Matrix'!$AM$12="EXPIRED",'📊 Training Matrix'!$AM$12="EXPIRING"),'📊 Training Matrix'!$A$12,"")</f>
        <v/>
      </c>
      <c r="B156" s="58" t="str">
        <f ca="1">IF(OR('📊 Training Matrix'!$AM$12="EXPIRED",'📊 Training Matrix'!$AM$12="EXPIRING"),'📊 Training Matrix'!$B$12,"")</f>
        <v/>
      </c>
      <c r="C156" s="58" t="str">
        <f ca="1">IF(OR('📊 Training Matrix'!$AM$12="EXPIRED",'📊 Training Matrix'!$AM$12="EXPIRING"),'📊 Training Matrix'!$C$12,"")</f>
        <v/>
      </c>
      <c r="D156" s="58" t="str">
        <f ca="1">IF(OR('📊 Training Matrix'!$AM$12="EXPIRED",'📊 Training Matrix'!$AM$12="EXPIRING"),'📊 Training Matrix'!$D$12,"")</f>
        <v/>
      </c>
      <c r="E156" s="58" t="str">
        <f ca="1">IF(OR('📊 Training Matrix'!$AM$12="EXPIRED",'📊 Training Matrix'!$AM$12="EXPIRING"),'📊 Training Matrix'!$F$12,"")</f>
        <v/>
      </c>
      <c r="F156" s="58" t="str">
        <f ca="1">IF(OR('📊 Training Matrix'!$AM$12="EXPIRED",'📊 Training Matrix'!$AM$12="EXPIRING"),'📊 Training Matrix'!$E$12,"")</f>
        <v/>
      </c>
      <c r="G156" s="58" t="str">
        <f ca="1">IF(OR('📊 Training Matrix'!$AM$12="EXPIRED",'📊 Training Matrix'!$AM$12="EXPIRING"),"GS-002","")</f>
        <v/>
      </c>
      <c r="H156" s="58" t="str">
        <f ca="1">IF(OR('📊 Training Matrix'!$AM$12="EXPIRED",'📊 Training Matrix'!$AM$12="EXPIRING"),"ACS Gas (CCN1)","")</f>
        <v/>
      </c>
      <c r="I156" s="58" t="str">
        <f ca="1">IF(OR('📊 Training Matrix'!$AM$12="EXPIRED",'📊 Training Matrix'!$AM$12="EXPIRING"),IF(ISNUMBER('📊 Training Matrix'!$AL$12),TEXT('📊 Training Matrix'!$AL$12,"DD/MM/YYYY"),""),"")</f>
        <v/>
      </c>
      <c r="J156" s="58" t="str">
        <f ca="1">IF(OR('📊 Training Matrix'!$AM$12="EXPIRED",'📊 Training Matrix'!$AM$12="EXPIRING"),TEXT('📊 Training Matrix'!$AL$12+365,"DD/MM/YYYY"),"")</f>
        <v/>
      </c>
      <c r="K156" s="58" t="str">
        <f ca="1">IF(OR('📊 Training Matrix'!$AM$12="EXPIRED",'📊 Training Matrix'!$AM$12="EXPIRING"),'📊 Training Matrix'!$AM$12,"")</f>
        <v/>
      </c>
      <c r="L156" s="58" t="str">
        <f ca="1">IF(OR('📊 Training Matrix'!$AM$12="EXPIRED",'📊 Training Matrix'!$AM$12="EXPIRING"),IF('📊 Training Matrix'!$AM$12="EXPIRED","Overdue by "&amp;TEXT(TODAY()-('📊 Training Matrix'!$AL$12+365),"0")&amp;" days","Expires in "&amp;TEXT(('📊 Training Matrix'!$AL$12+365)-TODAY(),"0")&amp;" days"),"—")</f>
        <v>—</v>
      </c>
      <c r="M156" s="58" t="str">
        <f ca="1">IF(OR('📊 Training Matrix'!$AM$12="EXPIRED",'📊 Training Matrix'!$AM$12="EXPIRING"),'📊 Training Matrix'!$H$12,"")</f>
        <v/>
      </c>
    </row>
    <row r="157" spans="1:13" ht="15" customHeight="1" x14ac:dyDescent="0.2">
      <c r="A157" s="58" t="str">
        <f ca="1">IF(OR('📊 Training Matrix'!$AO$12="EXPIRED",'📊 Training Matrix'!$AO$12="EXPIRING"),'📊 Training Matrix'!$A$12,"")</f>
        <v/>
      </c>
      <c r="B157" s="58" t="str">
        <f ca="1">IF(OR('📊 Training Matrix'!$AO$12="EXPIRED",'📊 Training Matrix'!$AO$12="EXPIRING"),'📊 Training Matrix'!$B$12,"")</f>
        <v/>
      </c>
      <c r="C157" s="58" t="str">
        <f ca="1">IF(OR('📊 Training Matrix'!$AO$12="EXPIRED",'📊 Training Matrix'!$AO$12="EXPIRING"),'📊 Training Matrix'!$C$12,"")</f>
        <v/>
      </c>
      <c r="D157" s="58" t="str">
        <f ca="1">IF(OR('📊 Training Matrix'!$AO$12="EXPIRED",'📊 Training Matrix'!$AO$12="EXPIRING"),'📊 Training Matrix'!$D$12,"")</f>
        <v/>
      </c>
      <c r="E157" s="58" t="str">
        <f ca="1">IF(OR('📊 Training Matrix'!$AO$12="EXPIRED",'📊 Training Matrix'!$AO$12="EXPIRING"),'📊 Training Matrix'!$F$12,"")</f>
        <v/>
      </c>
      <c r="F157" s="58" t="str">
        <f ca="1">IF(OR('📊 Training Matrix'!$AO$12="EXPIRED",'📊 Training Matrix'!$AO$12="EXPIRING"),'📊 Training Matrix'!$E$12,"")</f>
        <v/>
      </c>
      <c r="G157" s="58" t="str">
        <f ca="1">IF(OR('📊 Training Matrix'!$AO$12="EXPIRED",'📊 Training Matrix'!$AO$12="EXPIRING"),"WA-001","")</f>
        <v/>
      </c>
      <c r="H157" s="58" t="str">
        <f ca="1">IF(OR('📊 Training Matrix'!$AO$12="EXPIRED",'📊 Training Matrix'!$AO$12="EXPIRING"),"WIAPS Cert.","")</f>
        <v/>
      </c>
      <c r="I157" s="58" t="str">
        <f ca="1">IF(OR('📊 Training Matrix'!$AO$12="EXPIRED",'📊 Training Matrix'!$AO$12="EXPIRING"),IF(ISNUMBER('📊 Training Matrix'!$AN$12),TEXT('📊 Training Matrix'!$AN$12,"DD/MM/YYYY"),""),"")</f>
        <v/>
      </c>
      <c r="J157" s="58" t="str">
        <f ca="1">IF(OR('📊 Training Matrix'!$AO$12="EXPIRED",'📊 Training Matrix'!$AO$12="EXPIRING"),TEXT('📊 Training Matrix'!$AN$12+365,"DD/MM/YYYY"),"")</f>
        <v/>
      </c>
      <c r="K157" s="58" t="str">
        <f ca="1">IF(OR('📊 Training Matrix'!$AO$12="EXPIRED",'📊 Training Matrix'!$AO$12="EXPIRING"),'📊 Training Matrix'!$AO$12,"")</f>
        <v/>
      </c>
      <c r="L157" s="58" t="str">
        <f ca="1">IF(OR('📊 Training Matrix'!$AO$12="EXPIRED",'📊 Training Matrix'!$AO$12="EXPIRING"),IF('📊 Training Matrix'!$AO$12="EXPIRED","Overdue by "&amp;TEXT(TODAY()-('📊 Training Matrix'!$AN$12+365),"0")&amp;" days","Expires in "&amp;TEXT(('📊 Training Matrix'!$AN$12+365)-TODAY(),"0")&amp;" days"),"—")</f>
        <v>—</v>
      </c>
      <c r="M157" s="58" t="str">
        <f ca="1">IF(OR('📊 Training Matrix'!$AO$12="EXPIRED",'📊 Training Matrix'!$AO$12="EXPIRING"),'📊 Training Matrix'!$H$12,"")</f>
        <v/>
      </c>
    </row>
    <row r="158" spans="1:13" ht="15" customHeight="1" x14ac:dyDescent="0.2">
      <c r="A158" s="58" t="str">
        <f ca="1">IF(OR('📊 Training Matrix'!$AQ$12="EXPIRED",'📊 Training Matrix'!$AQ$12="EXPIRING"),'📊 Training Matrix'!$A$12,"")</f>
        <v/>
      </c>
      <c r="B158" s="58" t="str">
        <f ca="1">IF(OR('📊 Training Matrix'!$AQ$12="EXPIRED",'📊 Training Matrix'!$AQ$12="EXPIRING"),'📊 Training Matrix'!$B$12,"")</f>
        <v/>
      </c>
      <c r="C158" s="58" t="str">
        <f ca="1">IF(OR('📊 Training Matrix'!$AQ$12="EXPIRED",'📊 Training Matrix'!$AQ$12="EXPIRING"),'📊 Training Matrix'!$C$12,"")</f>
        <v/>
      </c>
      <c r="D158" s="58" t="str">
        <f ca="1">IF(OR('📊 Training Matrix'!$AQ$12="EXPIRED",'📊 Training Matrix'!$AQ$12="EXPIRING"),'📊 Training Matrix'!$D$12,"")</f>
        <v/>
      </c>
      <c r="E158" s="58" t="str">
        <f ca="1">IF(OR('📊 Training Matrix'!$AQ$12="EXPIRED",'📊 Training Matrix'!$AQ$12="EXPIRING"),'📊 Training Matrix'!$F$12,"")</f>
        <v/>
      </c>
      <c r="F158" s="58" t="str">
        <f ca="1">IF(OR('📊 Training Matrix'!$AQ$12="EXPIRED",'📊 Training Matrix'!$AQ$12="EXPIRING"),'📊 Training Matrix'!$E$12,"")</f>
        <v/>
      </c>
      <c r="G158" s="58" t="str">
        <f ca="1">IF(OR('📊 Training Matrix'!$AQ$12="EXPIRED",'📊 Training Matrix'!$AQ$12="EXPIRING"),"DR-004","")</f>
        <v/>
      </c>
      <c r="H158" s="58" t="str">
        <f ca="1">IF(OR('📊 Training Matrix'!$AQ$12="EXPIRED",'📊 Training Matrix'!$AQ$12="EXPIRING"),"CPCS Excavator","")</f>
        <v/>
      </c>
      <c r="I158" s="58" t="str">
        <f ca="1">IF(OR('📊 Training Matrix'!$AQ$12="EXPIRED",'📊 Training Matrix'!$AQ$12="EXPIRING"),IF(ISNUMBER('📊 Training Matrix'!$AP$12),TEXT('📊 Training Matrix'!$AP$12,"DD/MM/YYYY"),""),"")</f>
        <v/>
      </c>
      <c r="J158" s="58" t="str">
        <f ca="1">IF(OR('📊 Training Matrix'!$AQ$12="EXPIRED",'📊 Training Matrix'!$AQ$12="EXPIRING"),TEXT('📊 Training Matrix'!$AP$12+365,"DD/MM/YYYY"),"")</f>
        <v/>
      </c>
      <c r="K158" s="58" t="str">
        <f ca="1">IF(OR('📊 Training Matrix'!$AQ$12="EXPIRED",'📊 Training Matrix'!$AQ$12="EXPIRING"),'📊 Training Matrix'!$AQ$12,"")</f>
        <v/>
      </c>
      <c r="L158" s="58" t="str">
        <f ca="1">IF(OR('📊 Training Matrix'!$AQ$12="EXPIRED",'📊 Training Matrix'!$AQ$12="EXPIRING"),IF('📊 Training Matrix'!$AQ$12="EXPIRED","Overdue by "&amp;TEXT(TODAY()-('📊 Training Matrix'!$AP$12+365),"0")&amp;" days","Expires in "&amp;TEXT(('📊 Training Matrix'!$AP$12+365)-TODAY(),"0")&amp;" days"),"—")</f>
        <v>—</v>
      </c>
      <c r="M158" s="58" t="str">
        <f ca="1">IF(OR('📊 Training Matrix'!$AQ$12="EXPIRED",'📊 Training Matrix'!$AQ$12="EXPIRING"),'📊 Training Matrix'!$H$12,"")</f>
        <v/>
      </c>
    </row>
    <row r="159" spans="1:13" ht="15" customHeight="1" x14ac:dyDescent="0.2">
      <c r="A159" s="58" t="str">
        <f ca="1">IF(OR('📊 Training Matrix'!$AS$12="EXPIRED",'📊 Training Matrix'!$AS$12="EXPIRING"),'📊 Training Matrix'!$A$12,"")</f>
        <v/>
      </c>
      <c r="B159" s="58" t="str">
        <f ca="1">IF(OR('📊 Training Matrix'!$AS$12="EXPIRED",'📊 Training Matrix'!$AS$12="EXPIRING"),'📊 Training Matrix'!$B$12,"")</f>
        <v/>
      </c>
      <c r="C159" s="58" t="str">
        <f ca="1">IF(OR('📊 Training Matrix'!$AS$12="EXPIRED",'📊 Training Matrix'!$AS$12="EXPIRING"),'📊 Training Matrix'!$C$12,"")</f>
        <v/>
      </c>
      <c r="D159" s="58" t="str">
        <f ca="1">IF(OR('📊 Training Matrix'!$AS$12="EXPIRED",'📊 Training Matrix'!$AS$12="EXPIRING"),'📊 Training Matrix'!$D$12,"")</f>
        <v/>
      </c>
      <c r="E159" s="58" t="str">
        <f ca="1">IF(OR('📊 Training Matrix'!$AS$12="EXPIRED",'📊 Training Matrix'!$AS$12="EXPIRING"),'📊 Training Matrix'!$F$12,"")</f>
        <v/>
      </c>
      <c r="F159" s="58" t="str">
        <f ca="1">IF(OR('📊 Training Matrix'!$AS$12="EXPIRED",'📊 Training Matrix'!$AS$12="EXPIRING"),'📊 Training Matrix'!$E$12,"")</f>
        <v/>
      </c>
      <c r="G159" s="58" t="str">
        <f ca="1">IF(OR('📊 Training Matrix'!$AS$12="EXPIRED",'📊 Training Matrix'!$AS$12="EXPIRING"),"MG-002","")</f>
        <v/>
      </c>
      <c r="H159" s="58" t="str">
        <f ca="1">IF(OR('📊 Training Matrix'!$AS$12="EXPIRED",'📊 Training Matrix'!$AS$12="EXPIRING"),"SMSTS","")</f>
        <v/>
      </c>
      <c r="I159" s="58" t="str">
        <f ca="1">IF(OR('📊 Training Matrix'!$AS$12="EXPIRED",'📊 Training Matrix'!$AS$12="EXPIRING"),IF(ISNUMBER('📊 Training Matrix'!$AR$12),TEXT('📊 Training Matrix'!$AR$12,"DD/MM/YYYY"),""),"")</f>
        <v/>
      </c>
      <c r="J159" s="58" t="str">
        <f ca="1">IF(OR('📊 Training Matrix'!$AS$12="EXPIRED",'📊 Training Matrix'!$AS$12="EXPIRING"),TEXT('📊 Training Matrix'!$AR$12+365,"DD/MM/YYYY"),"")</f>
        <v/>
      </c>
      <c r="K159" s="58" t="str">
        <f ca="1">IF(OR('📊 Training Matrix'!$AS$12="EXPIRED",'📊 Training Matrix'!$AS$12="EXPIRING"),'📊 Training Matrix'!$AS$12,"")</f>
        <v/>
      </c>
      <c r="L159" s="58" t="str">
        <f ca="1">IF(OR('📊 Training Matrix'!$AS$12="EXPIRED",'📊 Training Matrix'!$AS$12="EXPIRING"),IF('📊 Training Matrix'!$AS$12="EXPIRED","Overdue by "&amp;TEXT(TODAY()-('📊 Training Matrix'!$AR$12+365),"0")&amp;" days","Expires in "&amp;TEXT(('📊 Training Matrix'!$AR$12+365)-TODAY(),"0")&amp;" days"),"—")</f>
        <v>—</v>
      </c>
      <c r="M159" s="58" t="str">
        <f ca="1">IF(OR('📊 Training Matrix'!$AS$12="EXPIRED",'📊 Training Matrix'!$AS$12="EXPIRING"),'📊 Training Matrix'!$H$12,"")</f>
        <v/>
      </c>
    </row>
    <row r="160" spans="1:13" ht="15" customHeight="1" x14ac:dyDescent="0.2">
      <c r="A160" s="58" t="str">
        <f ca="1">IF(OR('📊 Training Matrix'!$AU$12="EXPIRED",'📊 Training Matrix'!$AU$12="EXPIRING"),'📊 Training Matrix'!$A$12,"")</f>
        <v/>
      </c>
      <c r="B160" s="58" t="str">
        <f ca="1">IF(OR('📊 Training Matrix'!$AU$12="EXPIRED",'📊 Training Matrix'!$AU$12="EXPIRING"),'📊 Training Matrix'!$B$12,"")</f>
        <v/>
      </c>
      <c r="C160" s="58" t="str">
        <f ca="1">IF(OR('📊 Training Matrix'!$AU$12="EXPIRED",'📊 Training Matrix'!$AU$12="EXPIRING"),'📊 Training Matrix'!$C$12,"")</f>
        <v/>
      </c>
      <c r="D160" s="58" t="str">
        <f ca="1">IF(OR('📊 Training Matrix'!$AU$12="EXPIRED",'📊 Training Matrix'!$AU$12="EXPIRING"),'📊 Training Matrix'!$D$12,"")</f>
        <v/>
      </c>
      <c r="E160" s="58" t="str">
        <f ca="1">IF(OR('📊 Training Matrix'!$AU$12="EXPIRED",'📊 Training Matrix'!$AU$12="EXPIRING"),'📊 Training Matrix'!$F$12,"")</f>
        <v/>
      </c>
      <c r="F160" s="58" t="str">
        <f ca="1">IF(OR('📊 Training Matrix'!$AU$12="EXPIRED",'📊 Training Matrix'!$AU$12="EXPIRING"),'📊 Training Matrix'!$E$12,"")</f>
        <v/>
      </c>
      <c r="G160" s="58" t="str">
        <f ca="1">IF(OR('📊 Training Matrix'!$AU$12="EXPIRED",'📊 Training Matrix'!$AU$12="EXPIRING"),"MG-003","")</f>
        <v/>
      </c>
      <c r="H160" s="58" t="str">
        <f ca="1">IF(OR('📊 Training Matrix'!$AU$12="EXPIRED",'📊 Training Matrix'!$AU$12="EXPIRING"),"SSSTS","")</f>
        <v/>
      </c>
      <c r="I160" s="58" t="str">
        <f ca="1">IF(OR('📊 Training Matrix'!$AU$12="EXPIRED",'📊 Training Matrix'!$AU$12="EXPIRING"),IF(ISNUMBER('📊 Training Matrix'!$AT$12),TEXT('📊 Training Matrix'!$AT$12,"DD/MM/YYYY"),""),"")</f>
        <v/>
      </c>
      <c r="J160" s="58" t="str">
        <f ca="1">IF(OR('📊 Training Matrix'!$AU$12="EXPIRED",'📊 Training Matrix'!$AU$12="EXPIRING"),TEXT('📊 Training Matrix'!$AT$12+365,"DD/MM/YYYY"),"")</f>
        <v/>
      </c>
      <c r="K160" s="58" t="str">
        <f ca="1">IF(OR('📊 Training Matrix'!$AU$12="EXPIRED",'📊 Training Matrix'!$AU$12="EXPIRING"),'📊 Training Matrix'!$AU$12,"")</f>
        <v/>
      </c>
      <c r="L160" s="58" t="str">
        <f ca="1">IF(OR('📊 Training Matrix'!$AU$12="EXPIRED",'📊 Training Matrix'!$AU$12="EXPIRING"),IF('📊 Training Matrix'!$AU$12="EXPIRED","Overdue by "&amp;TEXT(TODAY()-('📊 Training Matrix'!$AT$12+365),"0")&amp;" days","Expires in "&amp;TEXT(('📊 Training Matrix'!$AT$12+365)-TODAY(),"0")&amp;" days"),"—")</f>
        <v>—</v>
      </c>
      <c r="M160" s="58" t="str">
        <f ca="1">IF(OR('📊 Training Matrix'!$AU$12="EXPIRED",'📊 Training Matrix'!$AU$12="EXPIRING"),'📊 Training Matrix'!$H$12,"")</f>
        <v/>
      </c>
    </row>
    <row r="161" spans="1:13" ht="15" customHeight="1" x14ac:dyDescent="0.2">
      <c r="A161" s="58" t="str">
        <f ca="1">IF(OR('📊 Training Matrix'!$AW$12="EXPIRED",'📊 Training Matrix'!$AW$12="EXPIRING"),'📊 Training Matrix'!$A$12,"")</f>
        <v>W1008</v>
      </c>
      <c r="B161" s="58" t="str">
        <f ca="1">IF(OR('📊 Training Matrix'!$AW$12="EXPIRED",'📊 Training Matrix'!$AW$12="EXPIRING"),'📊 Training Matrix'!$B$12,"")</f>
        <v>Turner</v>
      </c>
      <c r="C161" s="58" t="str">
        <f ca="1">IF(OR('📊 Training Matrix'!$AW$12="EXPIRED",'📊 Training Matrix'!$AW$12="EXPIRING"),'📊 Training Matrix'!$C$12,"")</f>
        <v>David</v>
      </c>
      <c r="D161" s="58" t="str">
        <f ca="1">IF(OR('📊 Training Matrix'!$AW$12="EXPIRED",'📊 Training Matrix'!$AW$12="EXPIRING"),'📊 Training Matrix'!$D$12,"")</f>
        <v>Employee</v>
      </c>
      <c r="E161" s="58" t="str">
        <f ca="1">IF(OR('📊 Training Matrix'!$AW$12="EXPIRED",'📊 Training Matrix'!$AW$12="EXPIRING"),'📊 Training Matrix'!$F$12,"")</f>
        <v>Dispatch Coordinator</v>
      </c>
      <c r="F161" s="58" t="str">
        <f ca="1">IF(OR('📊 Training Matrix'!$AW$12="EXPIRED",'📊 Training Matrix'!$AW$12="EXPIRING"),'📊 Training Matrix'!$E$12,"")</f>
        <v>Control Room</v>
      </c>
      <c r="G161" s="58" t="str">
        <f ca="1">IF(OR('📊 Training Matrix'!$AW$12="EXPIRED",'📊 Training Matrix'!$AW$12="EXPIRING"),"IT-002","")</f>
        <v>IT-002</v>
      </c>
      <c r="H161" s="58" t="str">
        <f ca="1">IF(OR('📊 Training Matrix'!$AW$12="EXPIRED",'📊 Training Matrix'!$AW$12="EXPIRING"),"GDPR Awareness","")</f>
        <v>GDPR Awareness</v>
      </c>
      <c r="I161" s="58" t="str">
        <f ca="1">IF(OR('📊 Training Matrix'!$AW$12="EXPIRED",'📊 Training Matrix'!$AW$12="EXPIRING"),IF(ISNUMBER('📊 Training Matrix'!$AV$12),TEXT('📊 Training Matrix'!$AV$12,"DD/MM/YYYY"),""),"")</f>
        <v>18/08/2025</v>
      </c>
      <c r="J161" s="58" t="str">
        <f ca="1">IF(OR('📊 Training Matrix'!$AW$12="EXPIRED",'📊 Training Matrix'!$AW$12="EXPIRING"),TEXT('📊 Training Matrix'!$AV$12+365,"DD/MM/YYYY"),"")</f>
        <v>18/08/2026</v>
      </c>
      <c r="K161" s="58" t="str">
        <f ca="1">IF(OR('📊 Training Matrix'!$AW$12="EXPIRED",'📊 Training Matrix'!$AW$12="EXPIRING"),'📊 Training Matrix'!$AW$12,"")</f>
        <v>EXPIRING</v>
      </c>
      <c r="L161" s="58" t="str">
        <f ca="1">IF(OR('📊 Training Matrix'!$AW$12="EXPIRED",'📊 Training Matrix'!$AW$12="EXPIRING"),IF('📊 Training Matrix'!$AW$12="EXPIRED","Overdue by "&amp;TEXT(TODAY()-('📊 Training Matrix'!$AV$12+365),"0")&amp;" days","Expires in "&amp;TEXT(('📊 Training Matrix'!$AV$12+365)-TODAY(),"0")&amp;" days"),"—")</f>
        <v>Expires in 0 days</v>
      </c>
      <c r="M161" s="58" t="str">
        <f ca="1">IF(OR('📊 Training Matrix'!$AW$12="EXPIRED",'📊 Training Matrix'!$AW$12="EXPIRING"),'📊 Training Matrix'!$H$12,"")</f>
        <v>J. Henderson</v>
      </c>
    </row>
    <row r="162" spans="1:13" ht="15" customHeight="1" x14ac:dyDescent="0.2">
      <c r="A162" s="58" t="str">
        <f ca="1">IF(OR('📊 Training Matrix'!$K$13="EXPIRED",'📊 Training Matrix'!$K$13="EXPIRING"),'📊 Training Matrix'!$A$13,"")</f>
        <v/>
      </c>
      <c r="B162" s="58" t="str">
        <f ca="1">IF(OR('📊 Training Matrix'!$K$13="EXPIRED",'📊 Training Matrix'!$K$13="EXPIRING"),'📊 Training Matrix'!$B$13,"")</f>
        <v/>
      </c>
      <c r="C162" s="58" t="str">
        <f ca="1">IF(OR('📊 Training Matrix'!$K$13="EXPIRED",'📊 Training Matrix'!$K$13="EXPIRING"),'📊 Training Matrix'!$C$13,"")</f>
        <v/>
      </c>
      <c r="D162" s="58" t="str">
        <f ca="1">IF(OR('📊 Training Matrix'!$K$13="EXPIRED",'📊 Training Matrix'!$K$13="EXPIRING"),'📊 Training Matrix'!$D$13,"")</f>
        <v/>
      </c>
      <c r="E162" s="58" t="str">
        <f ca="1">IF(OR('📊 Training Matrix'!$K$13="EXPIRED",'📊 Training Matrix'!$K$13="EXPIRING"),'📊 Training Matrix'!$F$13,"")</f>
        <v/>
      </c>
      <c r="F162" s="58" t="str">
        <f ca="1">IF(OR('📊 Training Matrix'!$K$13="EXPIRED",'📊 Training Matrix'!$K$13="EXPIRING"),'📊 Training Matrix'!$E$13,"")</f>
        <v/>
      </c>
      <c r="G162" s="58" t="str">
        <f ca="1">IF(OR('📊 Training Matrix'!$K$13="EXPIRED",'📊 Training Matrix'!$K$13="EXPIRING"),"HS-001","")</f>
        <v/>
      </c>
      <c r="H162" s="58" t="str">
        <f ca="1">IF(OR('📊 Training Matrix'!$K$13="EXPIRED",'📊 Training Matrix'!$K$13="EXPIRING"),"H&amp;S Induction","")</f>
        <v/>
      </c>
      <c r="I162" s="58" t="str">
        <f ca="1">IF(OR('📊 Training Matrix'!$K$13="EXPIRED",'📊 Training Matrix'!$K$13="EXPIRING"),IF(ISNUMBER('📊 Training Matrix'!$J$13),TEXT('📊 Training Matrix'!$J$13,"DD/MM/YYYY"),""),"")</f>
        <v/>
      </c>
      <c r="J162" s="58" t="str">
        <f ca="1">IF(OR('📊 Training Matrix'!$K$13="EXPIRED",'📊 Training Matrix'!$K$13="EXPIRING"),TEXT('📊 Training Matrix'!$J$13+365,"DD/MM/YYYY"),"")</f>
        <v/>
      </c>
      <c r="K162" s="58" t="str">
        <f ca="1">IF(OR('📊 Training Matrix'!$K$13="EXPIRED",'📊 Training Matrix'!$K$13="EXPIRING"),'📊 Training Matrix'!$K$13,"")</f>
        <v/>
      </c>
      <c r="L162" s="58" t="str">
        <f ca="1">IF(OR('📊 Training Matrix'!$K$13="EXPIRED",'📊 Training Matrix'!$K$13="EXPIRING"),IF('📊 Training Matrix'!$K$13="EXPIRED","Overdue by "&amp;TEXT(TODAY()-('📊 Training Matrix'!$J$13+365),"0")&amp;" days","Expires in "&amp;TEXT(('📊 Training Matrix'!$J$13+365)-TODAY(),"0")&amp;" days"),"—")</f>
        <v>—</v>
      </c>
      <c r="M162" s="58" t="str">
        <f ca="1">IF(OR('📊 Training Matrix'!$K$13="EXPIRED",'📊 Training Matrix'!$K$13="EXPIRING"),'📊 Training Matrix'!$H$13,"")</f>
        <v/>
      </c>
    </row>
    <row r="163" spans="1:13" ht="15" customHeight="1" x14ac:dyDescent="0.2">
      <c r="A163" s="58" t="str">
        <f ca="1">IF(OR('📊 Training Matrix'!$M$13="EXPIRED",'📊 Training Matrix'!$M$13="EXPIRING"),'📊 Training Matrix'!$A$13,"")</f>
        <v>W1009</v>
      </c>
      <c r="B163" s="58" t="str">
        <f ca="1">IF(OR('📊 Training Matrix'!$M$13="EXPIRED",'📊 Training Matrix'!$M$13="EXPIRING"),'📊 Training Matrix'!$B$13,"")</f>
        <v>Phillips</v>
      </c>
      <c r="C163" s="58" t="str">
        <f ca="1">IF(OR('📊 Training Matrix'!$M$13="EXPIRED",'📊 Training Matrix'!$M$13="EXPIRING"),'📊 Training Matrix'!$C$13,"")</f>
        <v>Nadia</v>
      </c>
      <c r="D163" s="58" t="str">
        <f ca="1">IF(OR('📊 Training Matrix'!$M$13="EXPIRED",'📊 Training Matrix'!$M$13="EXPIRING"),'📊 Training Matrix'!$D$13,"")</f>
        <v>Employee</v>
      </c>
      <c r="E163" s="58" t="str">
        <f ca="1">IF(OR('📊 Training Matrix'!$M$13="EXPIRED",'📊 Training Matrix'!$M$13="EXPIRING"),'📊 Training Matrix'!$F$13,"")</f>
        <v>Gas Technician</v>
      </c>
      <c r="F163" s="58" t="str">
        <f ca="1">IF(OR('📊 Training Matrix'!$M$13="EXPIRED",'📊 Training Matrix'!$M$13="EXPIRING"),'📊 Training Matrix'!$E$13,"")</f>
        <v>Gas Operations</v>
      </c>
      <c r="G163" s="58" t="str">
        <f ca="1">IF(OR('📊 Training Matrix'!$M$13="EXPIRED",'📊 Training Matrix'!$M$13="EXPIRING"),"HS-002","")</f>
        <v>HS-002</v>
      </c>
      <c r="H163" s="58" t="str">
        <f ca="1">IF(OR('📊 Training Matrix'!$M$13="EXPIRED",'📊 Training Matrix'!$M$13="EXPIRING"),"Working at Height","")</f>
        <v>Working at Height</v>
      </c>
      <c r="I163" s="58" t="str">
        <f ca="1">IF(OR('📊 Training Matrix'!$M$13="EXPIRED",'📊 Training Matrix'!$M$13="EXPIRING"),IF(ISNUMBER('📊 Training Matrix'!$L$13),TEXT('📊 Training Matrix'!$L$13,"DD/MM/YYYY"),""),"")</f>
        <v>20/05/2025</v>
      </c>
      <c r="J163" s="58" t="str">
        <f ca="1">IF(OR('📊 Training Matrix'!$M$13="EXPIRED",'📊 Training Matrix'!$M$13="EXPIRING"),TEXT('📊 Training Matrix'!$L$13+365,"DD/MM/YYYY"),"")</f>
        <v>20/05/2026</v>
      </c>
      <c r="K163" s="58" t="str">
        <f ca="1">IF(OR('📊 Training Matrix'!$M$13="EXPIRED",'📊 Training Matrix'!$M$13="EXPIRING"),'📊 Training Matrix'!$M$13,"")</f>
        <v>EXPIRED</v>
      </c>
      <c r="L163" s="58" t="str">
        <f ca="1">IF(OR('📊 Training Matrix'!$M$13="EXPIRED",'📊 Training Matrix'!$M$13="EXPIRING"),IF('📊 Training Matrix'!$M$13="EXPIRED","Overdue by "&amp;TEXT(TODAY()-('📊 Training Matrix'!$L$13+365),"0")&amp;" days","Expires in "&amp;TEXT(('📊 Training Matrix'!$L$13+365)-TODAY(),"0")&amp;" days"),"—")</f>
        <v>Overdue by 90 days</v>
      </c>
      <c r="M163" s="58" t="str">
        <f ca="1">IF(OR('📊 Training Matrix'!$M$13="EXPIRED",'📊 Training Matrix'!$M$13="EXPIRING"),'📊 Training Matrix'!$H$13,"")</f>
        <v>J. Henderson</v>
      </c>
    </row>
    <row r="164" spans="1:13" ht="15" customHeight="1" x14ac:dyDescent="0.2">
      <c r="A164" s="58" t="str">
        <f ca="1">IF(OR('📊 Training Matrix'!$O$13="EXPIRED",'📊 Training Matrix'!$O$13="EXPIRING"),'📊 Training Matrix'!$A$13,"")</f>
        <v/>
      </c>
      <c r="B164" s="58" t="str">
        <f ca="1">IF(OR('📊 Training Matrix'!$O$13="EXPIRED",'📊 Training Matrix'!$O$13="EXPIRING"),'📊 Training Matrix'!$B$13,"")</f>
        <v/>
      </c>
      <c r="C164" s="58" t="str">
        <f ca="1">IF(OR('📊 Training Matrix'!$O$13="EXPIRED",'📊 Training Matrix'!$O$13="EXPIRING"),'📊 Training Matrix'!$C$13,"")</f>
        <v/>
      </c>
      <c r="D164" s="58" t="str">
        <f ca="1">IF(OR('📊 Training Matrix'!$O$13="EXPIRED",'📊 Training Matrix'!$O$13="EXPIRING"),'📊 Training Matrix'!$D$13,"")</f>
        <v/>
      </c>
      <c r="E164" s="58" t="str">
        <f ca="1">IF(OR('📊 Training Matrix'!$O$13="EXPIRED",'📊 Training Matrix'!$O$13="EXPIRING"),'📊 Training Matrix'!$F$13,"")</f>
        <v/>
      </c>
      <c r="F164" s="58" t="str">
        <f ca="1">IF(OR('📊 Training Matrix'!$O$13="EXPIRED",'📊 Training Matrix'!$O$13="EXPIRING"),'📊 Training Matrix'!$E$13,"")</f>
        <v/>
      </c>
      <c r="G164" s="58" t="str">
        <f ca="1">IF(OR('📊 Training Matrix'!$O$13="EXPIRED",'📊 Training Matrix'!$O$13="EXPIRING"),"HS-003","")</f>
        <v/>
      </c>
      <c r="H164" s="58" t="str">
        <f ca="1">IF(OR('📊 Training Matrix'!$O$13="EXPIRED",'📊 Training Matrix'!$O$13="EXPIRING"),"Confined Space","")</f>
        <v/>
      </c>
      <c r="I164" s="58" t="str">
        <f ca="1">IF(OR('📊 Training Matrix'!$O$13="EXPIRED",'📊 Training Matrix'!$O$13="EXPIRING"),IF(ISNUMBER('📊 Training Matrix'!$N$13),TEXT('📊 Training Matrix'!$N$13,"DD/MM/YYYY"),""),"")</f>
        <v/>
      </c>
      <c r="J164" s="58" t="str">
        <f ca="1">IF(OR('📊 Training Matrix'!$O$13="EXPIRED",'📊 Training Matrix'!$O$13="EXPIRING"),TEXT('📊 Training Matrix'!$N$13+365,"DD/MM/YYYY"),"")</f>
        <v/>
      </c>
      <c r="K164" s="58" t="str">
        <f ca="1">IF(OR('📊 Training Matrix'!$O$13="EXPIRED",'📊 Training Matrix'!$O$13="EXPIRING"),'📊 Training Matrix'!$O$13,"")</f>
        <v/>
      </c>
      <c r="L164" s="58" t="str">
        <f ca="1">IF(OR('📊 Training Matrix'!$O$13="EXPIRED",'📊 Training Matrix'!$O$13="EXPIRING"),IF('📊 Training Matrix'!$O$13="EXPIRED","Overdue by "&amp;TEXT(TODAY()-('📊 Training Matrix'!$N$13+365),"0")&amp;" days","Expires in "&amp;TEXT(('📊 Training Matrix'!$N$13+365)-TODAY(),"0")&amp;" days"),"—")</f>
        <v>—</v>
      </c>
      <c r="M164" s="58" t="str">
        <f ca="1">IF(OR('📊 Training Matrix'!$O$13="EXPIRED",'📊 Training Matrix'!$O$13="EXPIRING"),'📊 Training Matrix'!$H$13,"")</f>
        <v/>
      </c>
    </row>
    <row r="165" spans="1:13" ht="15" customHeight="1" x14ac:dyDescent="0.2">
      <c r="A165" s="58" t="str">
        <f ca="1">IF(OR('📊 Training Matrix'!$Q$13="EXPIRED",'📊 Training Matrix'!$Q$13="EXPIRING"),'📊 Training Matrix'!$A$13,"")</f>
        <v>W1009</v>
      </c>
      <c r="B165" s="58" t="str">
        <f ca="1">IF(OR('📊 Training Matrix'!$Q$13="EXPIRED",'📊 Training Matrix'!$Q$13="EXPIRING"),'📊 Training Matrix'!$B$13,"")</f>
        <v>Phillips</v>
      </c>
      <c r="C165" s="58" t="str">
        <f ca="1">IF(OR('📊 Training Matrix'!$Q$13="EXPIRED",'📊 Training Matrix'!$Q$13="EXPIRING"),'📊 Training Matrix'!$C$13,"")</f>
        <v>Nadia</v>
      </c>
      <c r="D165" s="58" t="str">
        <f ca="1">IF(OR('📊 Training Matrix'!$Q$13="EXPIRED",'📊 Training Matrix'!$Q$13="EXPIRING"),'📊 Training Matrix'!$D$13,"")</f>
        <v>Employee</v>
      </c>
      <c r="E165" s="58" t="str">
        <f ca="1">IF(OR('📊 Training Matrix'!$Q$13="EXPIRED",'📊 Training Matrix'!$Q$13="EXPIRING"),'📊 Training Matrix'!$F$13,"")</f>
        <v>Gas Technician</v>
      </c>
      <c r="F165" s="58" t="str">
        <f ca="1">IF(OR('📊 Training Matrix'!$Q$13="EXPIRED",'📊 Training Matrix'!$Q$13="EXPIRING"),'📊 Training Matrix'!$E$13,"")</f>
        <v>Gas Operations</v>
      </c>
      <c r="G165" s="58" t="str">
        <f ca="1">IF(OR('📊 Training Matrix'!$Q$13="EXPIRED",'📊 Training Matrix'!$Q$13="EXPIRING"),"HS-004","")</f>
        <v>HS-004</v>
      </c>
      <c r="H165" s="58" t="str">
        <f ca="1">IF(OR('📊 Training Matrix'!$Q$13="EXPIRED",'📊 Training Matrix'!$Q$13="EXPIRING"),"Manual Handling","")</f>
        <v>Manual Handling</v>
      </c>
      <c r="I165" s="58" t="str">
        <f ca="1">IF(OR('📊 Training Matrix'!$Q$13="EXPIRED",'📊 Training Matrix'!$Q$13="EXPIRING"),IF(ISNUMBER('📊 Training Matrix'!$P$13),TEXT('📊 Training Matrix'!$P$13,"DD/MM/YYYY"),""),"")</f>
        <v>24/05/2025</v>
      </c>
      <c r="J165" s="58" t="str">
        <f ca="1">IF(OR('📊 Training Matrix'!$Q$13="EXPIRED",'📊 Training Matrix'!$Q$13="EXPIRING"),TEXT('📊 Training Matrix'!$P$13+365,"DD/MM/YYYY"),"")</f>
        <v>24/05/2026</v>
      </c>
      <c r="K165" s="58" t="str">
        <f ca="1">IF(OR('📊 Training Matrix'!$Q$13="EXPIRED",'📊 Training Matrix'!$Q$13="EXPIRING"),'📊 Training Matrix'!$Q$13,"")</f>
        <v>EXPIRED</v>
      </c>
      <c r="L165" s="58" t="str">
        <f ca="1">IF(OR('📊 Training Matrix'!$Q$13="EXPIRED",'📊 Training Matrix'!$Q$13="EXPIRING"),IF('📊 Training Matrix'!$Q$13="EXPIRED","Overdue by "&amp;TEXT(TODAY()-('📊 Training Matrix'!$P$13+365),"0")&amp;" days","Expires in "&amp;TEXT(('📊 Training Matrix'!$P$13+365)-TODAY(),"0")&amp;" days"),"—")</f>
        <v>Overdue by 86 days</v>
      </c>
      <c r="M165" s="58" t="str">
        <f ca="1">IF(OR('📊 Training Matrix'!$Q$13="EXPIRED",'📊 Training Matrix'!$Q$13="EXPIRING"),'📊 Training Matrix'!$H$13,"")</f>
        <v>J. Henderson</v>
      </c>
    </row>
    <row r="166" spans="1:13" ht="15" customHeight="1" x14ac:dyDescent="0.2">
      <c r="A166" s="58" t="str">
        <f ca="1">IF(OR('📊 Training Matrix'!$S$13="EXPIRED",'📊 Training Matrix'!$S$13="EXPIRING"),'📊 Training Matrix'!$A$13,"")</f>
        <v>W1009</v>
      </c>
      <c r="B166" s="58" t="str">
        <f ca="1">IF(OR('📊 Training Matrix'!$S$13="EXPIRED",'📊 Training Matrix'!$S$13="EXPIRING"),'📊 Training Matrix'!$B$13,"")</f>
        <v>Phillips</v>
      </c>
      <c r="C166" s="58" t="str">
        <f ca="1">IF(OR('📊 Training Matrix'!$S$13="EXPIRED",'📊 Training Matrix'!$S$13="EXPIRING"),'📊 Training Matrix'!$C$13,"")</f>
        <v>Nadia</v>
      </c>
      <c r="D166" s="58" t="str">
        <f ca="1">IF(OR('📊 Training Matrix'!$S$13="EXPIRED",'📊 Training Matrix'!$S$13="EXPIRING"),'📊 Training Matrix'!$D$13,"")</f>
        <v>Employee</v>
      </c>
      <c r="E166" s="58" t="str">
        <f ca="1">IF(OR('📊 Training Matrix'!$S$13="EXPIRED",'📊 Training Matrix'!$S$13="EXPIRING"),'📊 Training Matrix'!$F$13,"")</f>
        <v>Gas Technician</v>
      </c>
      <c r="F166" s="58" t="str">
        <f ca="1">IF(OR('📊 Training Matrix'!$S$13="EXPIRED",'📊 Training Matrix'!$S$13="EXPIRING"),'📊 Training Matrix'!$E$13,"")</f>
        <v>Gas Operations</v>
      </c>
      <c r="G166" s="58" t="str">
        <f ca="1">IF(OR('📊 Training Matrix'!$S$13="EXPIRED",'📊 Training Matrix'!$S$13="EXPIRING"),"HS-005","")</f>
        <v>HS-005</v>
      </c>
      <c r="H166" s="58" t="str">
        <f ca="1">IF(OR('📊 Training Matrix'!$S$13="EXPIRED",'📊 Training Matrix'!$S$13="EXPIRING"),"First Aid (FAW)","")</f>
        <v>First Aid (FAW)</v>
      </c>
      <c r="I166" s="58" t="str">
        <f ca="1">IF(OR('📊 Training Matrix'!$S$13="EXPIRED",'📊 Training Matrix'!$S$13="EXPIRING"),IF(ISNUMBER('📊 Training Matrix'!$R$13),TEXT('📊 Training Matrix'!$R$13,"DD/MM/YYYY"),""),"")</f>
        <v>05/12/2024</v>
      </c>
      <c r="J166" s="58" t="str">
        <f ca="1">IF(OR('📊 Training Matrix'!$S$13="EXPIRED",'📊 Training Matrix'!$S$13="EXPIRING"),TEXT('📊 Training Matrix'!$R$13+365,"DD/MM/YYYY"),"")</f>
        <v>05/12/2025</v>
      </c>
      <c r="K166" s="58" t="str">
        <f ca="1">IF(OR('📊 Training Matrix'!$S$13="EXPIRED",'📊 Training Matrix'!$S$13="EXPIRING"),'📊 Training Matrix'!$S$13,"")</f>
        <v>EXPIRED</v>
      </c>
      <c r="L166" s="58" t="str">
        <f ca="1">IF(OR('📊 Training Matrix'!$S$13="EXPIRED",'📊 Training Matrix'!$S$13="EXPIRING"),IF('📊 Training Matrix'!$S$13="EXPIRED","Overdue by "&amp;TEXT(TODAY()-('📊 Training Matrix'!$R$13+365),"0")&amp;" days","Expires in "&amp;TEXT(('📊 Training Matrix'!$R$13+365)-TODAY(),"0")&amp;" days"),"—")</f>
        <v>Overdue by 256 days</v>
      </c>
      <c r="M166" s="58" t="str">
        <f ca="1">IF(OR('📊 Training Matrix'!$S$13="EXPIRED",'📊 Training Matrix'!$S$13="EXPIRING"),'📊 Training Matrix'!$H$13,"")</f>
        <v>J. Henderson</v>
      </c>
    </row>
    <row r="167" spans="1:13" ht="15" customHeight="1" x14ac:dyDescent="0.2">
      <c r="A167" s="58" t="str">
        <f ca="1">IF(OR('📊 Training Matrix'!$U$13="EXPIRED",'📊 Training Matrix'!$U$13="EXPIRING"),'📊 Training Matrix'!$A$13,"")</f>
        <v/>
      </c>
      <c r="B167" s="58" t="str">
        <f ca="1">IF(OR('📊 Training Matrix'!$U$13="EXPIRED",'📊 Training Matrix'!$U$13="EXPIRING"),'📊 Training Matrix'!$B$13,"")</f>
        <v/>
      </c>
      <c r="C167" s="58" t="str">
        <f ca="1">IF(OR('📊 Training Matrix'!$U$13="EXPIRED",'📊 Training Matrix'!$U$13="EXPIRING"),'📊 Training Matrix'!$C$13,"")</f>
        <v/>
      </c>
      <c r="D167" s="58" t="str">
        <f ca="1">IF(OR('📊 Training Matrix'!$U$13="EXPIRED",'📊 Training Matrix'!$U$13="EXPIRING"),'📊 Training Matrix'!$D$13,"")</f>
        <v/>
      </c>
      <c r="E167" s="58" t="str">
        <f ca="1">IF(OR('📊 Training Matrix'!$U$13="EXPIRED",'📊 Training Matrix'!$U$13="EXPIRING"),'📊 Training Matrix'!$F$13,"")</f>
        <v/>
      </c>
      <c r="F167" s="58" t="str">
        <f ca="1">IF(OR('📊 Training Matrix'!$U$13="EXPIRED",'📊 Training Matrix'!$U$13="EXPIRING"),'📊 Training Matrix'!$E$13,"")</f>
        <v/>
      </c>
      <c r="G167" s="58" t="str">
        <f ca="1">IF(OR('📊 Training Matrix'!$U$13="EXPIRED",'📊 Training Matrix'!$U$13="EXPIRING"),"HS-006","")</f>
        <v/>
      </c>
      <c r="H167" s="58" t="str">
        <f ca="1">IF(OR('📊 Training Matrix'!$U$13="EXPIRED",'📊 Training Matrix'!$U$13="EXPIRING"),"Asbestos Awareness","")</f>
        <v/>
      </c>
      <c r="I167" s="58" t="str">
        <f ca="1">IF(OR('📊 Training Matrix'!$U$13="EXPIRED",'📊 Training Matrix'!$U$13="EXPIRING"),IF(ISNUMBER('📊 Training Matrix'!$T$13),TEXT('📊 Training Matrix'!$T$13,"DD/MM/YYYY"),""),"")</f>
        <v/>
      </c>
      <c r="J167" s="58" t="str">
        <f ca="1">IF(OR('📊 Training Matrix'!$U$13="EXPIRED",'📊 Training Matrix'!$U$13="EXPIRING"),TEXT('📊 Training Matrix'!$T$13+365,"DD/MM/YYYY"),"")</f>
        <v/>
      </c>
      <c r="K167" s="58" t="str">
        <f ca="1">IF(OR('📊 Training Matrix'!$U$13="EXPIRED",'📊 Training Matrix'!$U$13="EXPIRING"),'📊 Training Matrix'!$U$13,"")</f>
        <v/>
      </c>
      <c r="L167" s="58" t="str">
        <f ca="1">IF(OR('📊 Training Matrix'!$U$13="EXPIRED",'📊 Training Matrix'!$U$13="EXPIRING"),IF('📊 Training Matrix'!$U$13="EXPIRED","Overdue by "&amp;TEXT(TODAY()-('📊 Training Matrix'!$T$13+365),"0")&amp;" days","Expires in "&amp;TEXT(('📊 Training Matrix'!$T$13+365)-TODAY(),"0")&amp;" days"),"—")</f>
        <v>—</v>
      </c>
      <c r="M167" s="58" t="str">
        <f ca="1">IF(OR('📊 Training Matrix'!$U$13="EXPIRED",'📊 Training Matrix'!$U$13="EXPIRING"),'📊 Training Matrix'!$H$13,"")</f>
        <v/>
      </c>
    </row>
    <row r="168" spans="1:13" ht="15" customHeight="1" x14ac:dyDescent="0.2">
      <c r="A168" s="58" t="str">
        <f ca="1">IF(OR('📊 Training Matrix'!$W$13="EXPIRED",'📊 Training Matrix'!$W$13="EXPIRING"),'📊 Training Matrix'!$A$13,"")</f>
        <v/>
      </c>
      <c r="B168" s="58" t="str">
        <f ca="1">IF(OR('📊 Training Matrix'!$W$13="EXPIRED",'📊 Training Matrix'!$W$13="EXPIRING"),'📊 Training Matrix'!$B$13,"")</f>
        <v/>
      </c>
      <c r="C168" s="58" t="str">
        <f ca="1">IF(OR('📊 Training Matrix'!$W$13="EXPIRED",'📊 Training Matrix'!$W$13="EXPIRING"),'📊 Training Matrix'!$C$13,"")</f>
        <v/>
      </c>
      <c r="D168" s="58" t="str">
        <f ca="1">IF(OR('📊 Training Matrix'!$W$13="EXPIRED",'📊 Training Matrix'!$W$13="EXPIRING"),'📊 Training Matrix'!$D$13,"")</f>
        <v/>
      </c>
      <c r="E168" s="58" t="str">
        <f ca="1">IF(OR('📊 Training Matrix'!$W$13="EXPIRED",'📊 Training Matrix'!$W$13="EXPIRING"),'📊 Training Matrix'!$F$13,"")</f>
        <v/>
      </c>
      <c r="F168" s="58" t="str">
        <f ca="1">IF(OR('📊 Training Matrix'!$W$13="EXPIRED",'📊 Training Matrix'!$W$13="EXPIRING"),'📊 Training Matrix'!$E$13,"")</f>
        <v/>
      </c>
      <c r="G168" s="58" t="str">
        <f ca="1">IF(OR('📊 Training Matrix'!$W$13="EXPIRED",'📊 Training Matrix'!$W$13="EXPIRING"),"EL-001","")</f>
        <v/>
      </c>
      <c r="H168" s="58" t="str">
        <f ca="1">IF(OR('📊 Training Matrix'!$W$13="EXPIRED",'📊 Training Matrix'!$W$13="EXPIRING"),"C&amp;G 2391 Inspection","")</f>
        <v/>
      </c>
      <c r="I168" s="58" t="str">
        <f ca="1">IF(OR('📊 Training Matrix'!$W$13="EXPIRED",'📊 Training Matrix'!$W$13="EXPIRING"),IF(ISNUMBER('📊 Training Matrix'!$V$13),TEXT('📊 Training Matrix'!$V$13,"DD/MM/YYYY"),""),"")</f>
        <v/>
      </c>
      <c r="J168" s="58" t="str">
        <f ca="1">IF(OR('📊 Training Matrix'!$W$13="EXPIRED",'📊 Training Matrix'!$W$13="EXPIRING"),TEXT('📊 Training Matrix'!$V$13+365,"DD/MM/YYYY"),"")</f>
        <v/>
      </c>
      <c r="K168" s="58" t="str">
        <f ca="1">IF(OR('📊 Training Matrix'!$W$13="EXPIRED",'📊 Training Matrix'!$W$13="EXPIRING"),'📊 Training Matrix'!$W$13,"")</f>
        <v/>
      </c>
      <c r="L168" s="58" t="str">
        <f ca="1">IF(OR('📊 Training Matrix'!$W$13="EXPIRED",'📊 Training Matrix'!$W$13="EXPIRING"),IF('📊 Training Matrix'!$W$13="EXPIRED","Overdue by "&amp;TEXT(TODAY()-('📊 Training Matrix'!$V$13+365),"0")&amp;" days","Expires in "&amp;TEXT(('📊 Training Matrix'!$V$13+365)-TODAY(),"0")&amp;" days"),"—")</f>
        <v>—</v>
      </c>
      <c r="M168" s="58" t="str">
        <f ca="1">IF(OR('📊 Training Matrix'!$W$13="EXPIRED",'📊 Training Matrix'!$W$13="EXPIRING"),'📊 Training Matrix'!$H$13,"")</f>
        <v/>
      </c>
    </row>
    <row r="169" spans="1:13" ht="15" customHeight="1" x14ac:dyDescent="0.2">
      <c r="A169" s="58" t="str">
        <f ca="1">IF(OR('📊 Training Matrix'!$Y$13="EXPIRED",'📊 Training Matrix'!$Y$13="EXPIRING"),'📊 Training Matrix'!$A$13,"")</f>
        <v/>
      </c>
      <c r="B169" s="58" t="str">
        <f ca="1">IF(OR('📊 Training Matrix'!$Y$13="EXPIRED",'📊 Training Matrix'!$Y$13="EXPIRING"),'📊 Training Matrix'!$B$13,"")</f>
        <v/>
      </c>
      <c r="C169" s="58" t="str">
        <f ca="1">IF(OR('📊 Training Matrix'!$Y$13="EXPIRED",'📊 Training Matrix'!$Y$13="EXPIRING"),'📊 Training Matrix'!$C$13,"")</f>
        <v/>
      </c>
      <c r="D169" s="58" t="str">
        <f ca="1">IF(OR('📊 Training Matrix'!$Y$13="EXPIRED",'📊 Training Matrix'!$Y$13="EXPIRING"),'📊 Training Matrix'!$D$13,"")</f>
        <v/>
      </c>
      <c r="E169" s="58" t="str">
        <f ca="1">IF(OR('📊 Training Matrix'!$Y$13="EXPIRED",'📊 Training Matrix'!$Y$13="EXPIRING"),'📊 Training Matrix'!$F$13,"")</f>
        <v/>
      </c>
      <c r="F169" s="58" t="str">
        <f ca="1">IF(OR('📊 Training Matrix'!$Y$13="EXPIRED",'📊 Training Matrix'!$Y$13="EXPIRING"),'📊 Training Matrix'!$E$13,"")</f>
        <v/>
      </c>
      <c r="G169" s="58" t="str">
        <f ca="1">IF(OR('📊 Training Matrix'!$Y$13="EXPIRED",'📊 Training Matrix'!$Y$13="EXPIRING"),"EL-002","")</f>
        <v/>
      </c>
      <c r="H169" s="58" t="str">
        <f ca="1">IF(OR('📊 Training Matrix'!$Y$13="EXPIRED",'📊 Training Matrix'!$Y$13="EXPIRING"),"18th Edition","")</f>
        <v/>
      </c>
      <c r="I169" s="58" t="str">
        <f ca="1">IF(OR('📊 Training Matrix'!$Y$13="EXPIRED",'📊 Training Matrix'!$Y$13="EXPIRING"),IF(ISNUMBER('📊 Training Matrix'!$X$13),TEXT('📊 Training Matrix'!$X$13,"DD/MM/YYYY"),""),"")</f>
        <v/>
      </c>
      <c r="J169" s="58" t="str">
        <f ca="1">IF(OR('📊 Training Matrix'!$Y$13="EXPIRED",'📊 Training Matrix'!$Y$13="EXPIRING"),TEXT('📊 Training Matrix'!$X$13+365,"DD/MM/YYYY"),"")</f>
        <v/>
      </c>
      <c r="K169" s="58" t="str">
        <f ca="1">IF(OR('📊 Training Matrix'!$Y$13="EXPIRED",'📊 Training Matrix'!$Y$13="EXPIRING"),'📊 Training Matrix'!$Y$13,"")</f>
        <v/>
      </c>
      <c r="L169" s="58" t="str">
        <f ca="1">IF(OR('📊 Training Matrix'!$Y$13="EXPIRED",'📊 Training Matrix'!$Y$13="EXPIRING"),IF('📊 Training Matrix'!$Y$13="EXPIRED","Overdue by "&amp;TEXT(TODAY()-('📊 Training Matrix'!$X$13+365),"0")&amp;" days","Expires in "&amp;TEXT(('📊 Training Matrix'!$X$13+365)-TODAY(),"0")&amp;" days"),"—")</f>
        <v>—</v>
      </c>
      <c r="M169" s="58" t="str">
        <f ca="1">IF(OR('📊 Training Matrix'!$Y$13="EXPIRED",'📊 Training Matrix'!$Y$13="EXPIRING"),'📊 Training Matrix'!$H$13,"")</f>
        <v/>
      </c>
    </row>
    <row r="170" spans="1:13" ht="15" customHeight="1" x14ac:dyDescent="0.2">
      <c r="A170" s="58" t="str">
        <f ca="1">IF(OR('📊 Training Matrix'!$AA$13="EXPIRED",'📊 Training Matrix'!$AA$13="EXPIRING"),'📊 Training Matrix'!$A$13,"")</f>
        <v/>
      </c>
      <c r="B170" s="58" t="str">
        <f ca="1">IF(OR('📊 Training Matrix'!$AA$13="EXPIRED",'📊 Training Matrix'!$AA$13="EXPIRING"),'📊 Training Matrix'!$B$13,"")</f>
        <v/>
      </c>
      <c r="C170" s="58" t="str">
        <f ca="1">IF(OR('📊 Training Matrix'!$AA$13="EXPIRED",'📊 Training Matrix'!$AA$13="EXPIRING"),'📊 Training Matrix'!$C$13,"")</f>
        <v/>
      </c>
      <c r="D170" s="58" t="str">
        <f ca="1">IF(OR('📊 Training Matrix'!$AA$13="EXPIRED",'📊 Training Matrix'!$AA$13="EXPIRING"),'📊 Training Matrix'!$D$13,"")</f>
        <v/>
      </c>
      <c r="E170" s="58" t="str">
        <f ca="1">IF(OR('📊 Training Matrix'!$AA$13="EXPIRED",'📊 Training Matrix'!$AA$13="EXPIRING"),'📊 Training Matrix'!$F$13,"")</f>
        <v/>
      </c>
      <c r="F170" s="58" t="str">
        <f ca="1">IF(OR('📊 Training Matrix'!$AA$13="EXPIRED",'📊 Training Matrix'!$AA$13="EXPIRING"),'📊 Training Matrix'!$E$13,"")</f>
        <v/>
      </c>
      <c r="G170" s="58" t="str">
        <f ca="1">IF(OR('📊 Training Matrix'!$AA$13="EXPIRED",'📊 Training Matrix'!$AA$13="EXPIRING"),"EL-003","")</f>
        <v/>
      </c>
      <c r="H170" s="58" t="str">
        <f ca="1">IF(OR('📊 Training Matrix'!$AA$13="EXPIRED",'📊 Training Matrix'!$AA$13="EXPIRING"),"HV Auth. Person","")</f>
        <v/>
      </c>
      <c r="I170" s="58" t="str">
        <f ca="1">IF(OR('📊 Training Matrix'!$AA$13="EXPIRED",'📊 Training Matrix'!$AA$13="EXPIRING"),IF(ISNUMBER('📊 Training Matrix'!$Z$13),TEXT('📊 Training Matrix'!$Z$13,"DD/MM/YYYY"),""),"")</f>
        <v/>
      </c>
      <c r="J170" s="58" t="str">
        <f ca="1">IF(OR('📊 Training Matrix'!$AA$13="EXPIRED",'📊 Training Matrix'!$AA$13="EXPIRING"),TEXT('📊 Training Matrix'!$Z$13+365,"DD/MM/YYYY"),"")</f>
        <v/>
      </c>
      <c r="K170" s="58" t="str">
        <f ca="1">IF(OR('📊 Training Matrix'!$AA$13="EXPIRED",'📊 Training Matrix'!$AA$13="EXPIRING"),'📊 Training Matrix'!$AA$13,"")</f>
        <v/>
      </c>
      <c r="L170" s="58" t="str">
        <f ca="1">IF(OR('📊 Training Matrix'!$AA$13="EXPIRED",'📊 Training Matrix'!$AA$13="EXPIRING"),IF('📊 Training Matrix'!$AA$13="EXPIRED","Overdue by "&amp;TEXT(TODAY()-('📊 Training Matrix'!$Z$13+365),"0")&amp;" days","Expires in "&amp;TEXT(('📊 Training Matrix'!$Z$13+365)-TODAY(),"0")&amp;" days"),"—")</f>
        <v>—</v>
      </c>
      <c r="M170" s="58" t="str">
        <f ca="1">IF(OR('📊 Training Matrix'!$AA$13="EXPIRED",'📊 Training Matrix'!$AA$13="EXPIRING"),'📊 Training Matrix'!$H$13,"")</f>
        <v/>
      </c>
    </row>
    <row r="171" spans="1:13" ht="15" customHeight="1" x14ac:dyDescent="0.2">
      <c r="A171" s="58" t="str">
        <f ca="1">IF(OR('📊 Training Matrix'!$AC$13="EXPIRED",'📊 Training Matrix'!$AC$13="EXPIRING"),'📊 Training Matrix'!$A$13,"")</f>
        <v/>
      </c>
      <c r="B171" s="58" t="str">
        <f ca="1">IF(OR('📊 Training Matrix'!$AC$13="EXPIRED",'📊 Training Matrix'!$AC$13="EXPIRING"),'📊 Training Matrix'!$B$13,"")</f>
        <v/>
      </c>
      <c r="C171" s="58" t="str">
        <f ca="1">IF(OR('📊 Training Matrix'!$AC$13="EXPIRED",'📊 Training Matrix'!$AC$13="EXPIRING"),'📊 Training Matrix'!$C$13,"")</f>
        <v/>
      </c>
      <c r="D171" s="58" t="str">
        <f ca="1">IF(OR('📊 Training Matrix'!$AC$13="EXPIRED",'📊 Training Matrix'!$AC$13="EXPIRING"),'📊 Training Matrix'!$D$13,"")</f>
        <v/>
      </c>
      <c r="E171" s="58" t="str">
        <f ca="1">IF(OR('📊 Training Matrix'!$AC$13="EXPIRED",'📊 Training Matrix'!$AC$13="EXPIRING"),'📊 Training Matrix'!$F$13,"")</f>
        <v/>
      </c>
      <c r="F171" s="58" t="str">
        <f ca="1">IF(OR('📊 Training Matrix'!$AC$13="EXPIRED",'📊 Training Matrix'!$AC$13="EXPIRING"),'📊 Training Matrix'!$E$13,"")</f>
        <v/>
      </c>
      <c r="G171" s="58" t="str">
        <f ca="1">IF(OR('📊 Training Matrix'!$AC$13="EXPIRED",'📊 Training Matrix'!$AC$13="EXPIRING"),"EL-004","")</f>
        <v/>
      </c>
      <c r="H171" s="58" t="str">
        <f ca="1">IF(OR('📊 Training Matrix'!$AC$13="EXPIRED",'📊 Training Matrix'!$AC$13="EXPIRING"),"LV Switching","")</f>
        <v/>
      </c>
      <c r="I171" s="58" t="str">
        <f ca="1">IF(OR('📊 Training Matrix'!$AC$13="EXPIRED",'📊 Training Matrix'!$AC$13="EXPIRING"),IF(ISNUMBER('📊 Training Matrix'!$AB$13),TEXT('📊 Training Matrix'!$AB$13,"DD/MM/YYYY"),""),"")</f>
        <v/>
      </c>
      <c r="J171" s="58" t="str">
        <f ca="1">IF(OR('📊 Training Matrix'!$AC$13="EXPIRED",'📊 Training Matrix'!$AC$13="EXPIRING"),TEXT('📊 Training Matrix'!$AB$13+365,"DD/MM/YYYY"),"")</f>
        <v/>
      </c>
      <c r="K171" s="58" t="str">
        <f ca="1">IF(OR('📊 Training Matrix'!$AC$13="EXPIRED",'📊 Training Matrix'!$AC$13="EXPIRING"),'📊 Training Matrix'!$AC$13,"")</f>
        <v/>
      </c>
      <c r="L171" s="58" t="str">
        <f ca="1">IF(OR('📊 Training Matrix'!$AC$13="EXPIRED",'📊 Training Matrix'!$AC$13="EXPIRING"),IF('📊 Training Matrix'!$AC$13="EXPIRED","Overdue by "&amp;TEXT(TODAY()-('📊 Training Matrix'!$AB$13+365),"0")&amp;" days","Expires in "&amp;TEXT(('📊 Training Matrix'!$AB$13+365)-TODAY(),"0")&amp;" days"),"—")</f>
        <v>—</v>
      </c>
      <c r="M171" s="58" t="str">
        <f ca="1">IF(OR('📊 Training Matrix'!$AC$13="EXPIRED",'📊 Training Matrix'!$AC$13="EXPIRING"),'📊 Training Matrix'!$H$13,"")</f>
        <v/>
      </c>
    </row>
    <row r="172" spans="1:13" ht="15" customHeight="1" x14ac:dyDescent="0.2">
      <c r="A172" s="58" t="str">
        <f ca="1">IF(OR('📊 Training Matrix'!$AE$13="EXPIRED",'📊 Training Matrix'!$AE$13="EXPIRING"),'📊 Training Matrix'!$A$13,"")</f>
        <v/>
      </c>
      <c r="B172" s="58" t="str">
        <f ca="1">IF(OR('📊 Training Matrix'!$AE$13="EXPIRED",'📊 Training Matrix'!$AE$13="EXPIRING"),'📊 Training Matrix'!$B$13,"")</f>
        <v/>
      </c>
      <c r="C172" s="58" t="str">
        <f ca="1">IF(OR('📊 Training Matrix'!$AE$13="EXPIRED",'📊 Training Matrix'!$AE$13="EXPIRING"),'📊 Training Matrix'!$C$13,"")</f>
        <v/>
      </c>
      <c r="D172" s="58" t="str">
        <f ca="1">IF(OR('📊 Training Matrix'!$AE$13="EXPIRED",'📊 Training Matrix'!$AE$13="EXPIRING"),'📊 Training Matrix'!$D$13,"")</f>
        <v/>
      </c>
      <c r="E172" s="58" t="str">
        <f ca="1">IF(OR('📊 Training Matrix'!$AE$13="EXPIRED",'📊 Training Matrix'!$AE$13="EXPIRING"),'📊 Training Matrix'!$F$13,"")</f>
        <v/>
      </c>
      <c r="F172" s="58" t="str">
        <f ca="1">IF(OR('📊 Training Matrix'!$AE$13="EXPIRED",'📊 Training Matrix'!$AE$13="EXPIRING"),'📊 Training Matrix'!$E$13,"")</f>
        <v/>
      </c>
      <c r="G172" s="58" t="str">
        <f ca="1">IF(OR('📊 Training Matrix'!$AE$13="EXPIRED",'📊 Training Matrix'!$AE$13="EXPIRING"),"CV-005","")</f>
        <v/>
      </c>
      <c r="H172" s="58" t="str">
        <f ca="1">IF(OR('📊 Training Matrix'!$AE$13="EXPIRED",'📊 Training Matrix'!$AE$13="EXPIRING"),"NRSWA Supervisor","")</f>
        <v/>
      </c>
      <c r="I172" s="58" t="str">
        <f ca="1">IF(OR('📊 Training Matrix'!$AE$13="EXPIRED",'📊 Training Matrix'!$AE$13="EXPIRING"),IF(ISNUMBER('📊 Training Matrix'!$AD$13),TEXT('📊 Training Matrix'!$AD$13,"DD/MM/YYYY"),""),"")</f>
        <v/>
      </c>
      <c r="J172" s="58" t="str">
        <f ca="1">IF(OR('📊 Training Matrix'!$AE$13="EXPIRED",'📊 Training Matrix'!$AE$13="EXPIRING"),TEXT('📊 Training Matrix'!$AD$13+365,"DD/MM/YYYY"),"")</f>
        <v/>
      </c>
      <c r="K172" s="58" t="str">
        <f ca="1">IF(OR('📊 Training Matrix'!$AE$13="EXPIRED",'📊 Training Matrix'!$AE$13="EXPIRING"),'📊 Training Matrix'!$AE$13,"")</f>
        <v/>
      </c>
      <c r="L172" s="58" t="str">
        <f ca="1">IF(OR('📊 Training Matrix'!$AE$13="EXPIRED",'📊 Training Matrix'!$AE$13="EXPIRING"),IF('📊 Training Matrix'!$AE$13="EXPIRED","Overdue by "&amp;TEXT(TODAY()-('📊 Training Matrix'!$AD$13+365),"0")&amp;" days","Expires in "&amp;TEXT(('📊 Training Matrix'!$AD$13+365)-TODAY(),"0")&amp;" days"),"—")</f>
        <v>—</v>
      </c>
      <c r="M172" s="58" t="str">
        <f ca="1">IF(OR('📊 Training Matrix'!$AE$13="EXPIRED",'📊 Training Matrix'!$AE$13="EXPIRING"),'📊 Training Matrix'!$H$13,"")</f>
        <v/>
      </c>
    </row>
    <row r="173" spans="1:13" ht="15" customHeight="1" x14ac:dyDescent="0.2">
      <c r="A173" s="58" t="str">
        <f ca="1">IF(OR('📊 Training Matrix'!$AG$13="EXPIRED",'📊 Training Matrix'!$AG$13="EXPIRING"),'📊 Training Matrix'!$A$13,"")</f>
        <v/>
      </c>
      <c r="B173" s="58" t="str">
        <f ca="1">IF(OR('📊 Training Matrix'!$AG$13="EXPIRED",'📊 Training Matrix'!$AG$13="EXPIRING"),'📊 Training Matrix'!$B$13,"")</f>
        <v/>
      </c>
      <c r="C173" s="58" t="str">
        <f ca="1">IF(OR('📊 Training Matrix'!$AG$13="EXPIRED",'📊 Training Matrix'!$AG$13="EXPIRING"),'📊 Training Matrix'!$C$13,"")</f>
        <v/>
      </c>
      <c r="D173" s="58" t="str">
        <f ca="1">IF(OR('📊 Training Matrix'!$AG$13="EXPIRED",'📊 Training Matrix'!$AG$13="EXPIRING"),'📊 Training Matrix'!$D$13,"")</f>
        <v/>
      </c>
      <c r="E173" s="58" t="str">
        <f ca="1">IF(OR('📊 Training Matrix'!$AG$13="EXPIRED",'📊 Training Matrix'!$AG$13="EXPIRING"),'📊 Training Matrix'!$F$13,"")</f>
        <v/>
      </c>
      <c r="F173" s="58" t="str">
        <f ca="1">IF(OR('📊 Training Matrix'!$AG$13="EXPIRED",'📊 Training Matrix'!$AG$13="EXPIRING"),'📊 Training Matrix'!$E$13,"")</f>
        <v/>
      </c>
      <c r="G173" s="58" t="str">
        <f ca="1">IF(OR('📊 Training Matrix'!$AG$13="EXPIRED",'📊 Training Matrix'!$AG$13="EXPIRING"),"CV-006","")</f>
        <v/>
      </c>
      <c r="H173" s="58" t="str">
        <f ca="1">IF(OR('📊 Training Matrix'!$AG$13="EXPIRED",'📊 Training Matrix'!$AG$13="EXPIRING"),"NRSWA Operative","")</f>
        <v/>
      </c>
      <c r="I173" s="58" t="str">
        <f ca="1">IF(OR('📊 Training Matrix'!$AG$13="EXPIRED",'📊 Training Matrix'!$AG$13="EXPIRING"),IF(ISNUMBER('📊 Training Matrix'!$AF$13),TEXT('📊 Training Matrix'!$AF$13,"DD/MM/YYYY"),""),"")</f>
        <v/>
      </c>
      <c r="J173" s="58" t="str">
        <f ca="1">IF(OR('📊 Training Matrix'!$AG$13="EXPIRED",'📊 Training Matrix'!$AG$13="EXPIRING"),TEXT('📊 Training Matrix'!$AF$13+365,"DD/MM/YYYY"),"")</f>
        <v/>
      </c>
      <c r="K173" s="58" t="str">
        <f ca="1">IF(OR('📊 Training Matrix'!$AG$13="EXPIRED",'📊 Training Matrix'!$AG$13="EXPIRING"),'📊 Training Matrix'!$AG$13,"")</f>
        <v/>
      </c>
      <c r="L173" s="58" t="str">
        <f ca="1">IF(OR('📊 Training Matrix'!$AG$13="EXPIRED",'📊 Training Matrix'!$AG$13="EXPIRING"),IF('📊 Training Matrix'!$AG$13="EXPIRED","Overdue by "&amp;TEXT(TODAY()-('📊 Training Matrix'!$AF$13+365),"0")&amp;" days","Expires in "&amp;TEXT(('📊 Training Matrix'!$AF$13+365)-TODAY(),"0")&amp;" days"),"—")</f>
        <v>—</v>
      </c>
      <c r="M173" s="58" t="str">
        <f ca="1">IF(OR('📊 Training Matrix'!$AG$13="EXPIRED",'📊 Training Matrix'!$AG$13="EXPIRING"),'📊 Training Matrix'!$H$13,"")</f>
        <v/>
      </c>
    </row>
    <row r="174" spans="1:13" ht="15" customHeight="1" x14ac:dyDescent="0.2">
      <c r="A174" s="58" t="str">
        <f ca="1">IF(OR('📊 Training Matrix'!$AI$13="EXPIRED",'📊 Training Matrix'!$AI$13="EXPIRING"),'📊 Training Matrix'!$A$13,"")</f>
        <v>W1009</v>
      </c>
      <c r="B174" s="58" t="str">
        <f ca="1">IF(OR('📊 Training Matrix'!$AI$13="EXPIRED",'📊 Training Matrix'!$AI$13="EXPIRING"),'📊 Training Matrix'!$B$13,"")</f>
        <v>Phillips</v>
      </c>
      <c r="C174" s="58" t="str">
        <f ca="1">IF(OR('📊 Training Matrix'!$AI$13="EXPIRED",'📊 Training Matrix'!$AI$13="EXPIRING"),'📊 Training Matrix'!$C$13,"")</f>
        <v>Nadia</v>
      </c>
      <c r="D174" s="58" t="str">
        <f ca="1">IF(OR('📊 Training Matrix'!$AI$13="EXPIRED",'📊 Training Matrix'!$AI$13="EXPIRING"),'📊 Training Matrix'!$D$13,"")</f>
        <v>Employee</v>
      </c>
      <c r="E174" s="58" t="str">
        <f ca="1">IF(OR('📊 Training Matrix'!$AI$13="EXPIRED",'📊 Training Matrix'!$AI$13="EXPIRING"),'📊 Training Matrix'!$F$13,"")</f>
        <v>Gas Technician</v>
      </c>
      <c r="F174" s="58" t="str">
        <f ca="1">IF(OR('📊 Training Matrix'!$AI$13="EXPIRED",'📊 Training Matrix'!$AI$13="EXPIRING"),'📊 Training Matrix'!$E$13,"")</f>
        <v>Gas Operations</v>
      </c>
      <c r="G174" s="58" t="str">
        <f ca="1">IF(OR('📊 Training Matrix'!$AI$13="EXPIRED",'📊 Training Matrix'!$AI$13="EXPIRING"),"CV-002","")</f>
        <v>CV-002</v>
      </c>
      <c r="H174" s="58" t="str">
        <f ca="1">IF(OR('📊 Training Matrix'!$AI$13="EXPIRED",'📊 Training Matrix'!$AI$13="EXPIRING"),"CSCS Blue Card","")</f>
        <v>CSCS Blue Card</v>
      </c>
      <c r="I174" s="58" t="str">
        <f ca="1">IF(OR('📊 Training Matrix'!$AI$13="EXPIRED",'📊 Training Matrix'!$AI$13="EXPIRING"),IF(ISNUMBER('📊 Training Matrix'!$AH$13),TEXT('📊 Training Matrix'!$AH$13,"DD/MM/YYYY"),""),"")</f>
        <v>27/01/2024</v>
      </c>
      <c r="J174" s="58" t="str">
        <f ca="1">IF(OR('📊 Training Matrix'!$AI$13="EXPIRED",'📊 Training Matrix'!$AI$13="EXPIRING"),TEXT('📊 Training Matrix'!$AH$13+365,"DD/MM/YYYY"),"")</f>
        <v>26/01/2025</v>
      </c>
      <c r="K174" s="58" t="str">
        <f ca="1">IF(OR('📊 Training Matrix'!$AI$13="EXPIRED",'📊 Training Matrix'!$AI$13="EXPIRING"),'📊 Training Matrix'!$AI$13,"")</f>
        <v>EXPIRED</v>
      </c>
      <c r="L174" s="58" t="str">
        <f ca="1">IF(OR('📊 Training Matrix'!$AI$13="EXPIRED",'📊 Training Matrix'!$AI$13="EXPIRING"),IF('📊 Training Matrix'!$AI$13="EXPIRED","Overdue by "&amp;TEXT(TODAY()-('📊 Training Matrix'!$AH$13+365),"0")&amp;" days","Expires in "&amp;TEXT(('📊 Training Matrix'!$AH$13+365)-TODAY(),"0")&amp;" days"),"—")</f>
        <v>Overdue by 569 days</v>
      </c>
      <c r="M174" s="58" t="str">
        <f ca="1">IF(OR('📊 Training Matrix'!$AI$13="EXPIRED",'📊 Training Matrix'!$AI$13="EXPIRING"),'📊 Training Matrix'!$H$13,"")</f>
        <v>J. Henderson</v>
      </c>
    </row>
    <row r="175" spans="1:13" ht="15" customHeight="1" x14ac:dyDescent="0.2">
      <c r="A175" s="58" t="str">
        <f ca="1">IF(OR('📊 Training Matrix'!$AK$13="EXPIRED",'📊 Training Matrix'!$AK$13="EXPIRING"),'📊 Training Matrix'!$A$13,"")</f>
        <v/>
      </c>
      <c r="B175" s="58" t="str">
        <f ca="1">IF(OR('📊 Training Matrix'!$AK$13="EXPIRED",'📊 Training Matrix'!$AK$13="EXPIRING"),'📊 Training Matrix'!$B$13,"")</f>
        <v/>
      </c>
      <c r="C175" s="58" t="str">
        <f ca="1">IF(OR('📊 Training Matrix'!$AK$13="EXPIRED",'📊 Training Matrix'!$AK$13="EXPIRING"),'📊 Training Matrix'!$C$13,"")</f>
        <v/>
      </c>
      <c r="D175" s="58" t="str">
        <f ca="1">IF(OR('📊 Training Matrix'!$AK$13="EXPIRED",'📊 Training Matrix'!$AK$13="EXPIRING"),'📊 Training Matrix'!$D$13,"")</f>
        <v/>
      </c>
      <c r="E175" s="58" t="str">
        <f ca="1">IF(OR('📊 Training Matrix'!$AK$13="EXPIRED",'📊 Training Matrix'!$AK$13="EXPIRING"),'📊 Training Matrix'!$F$13,"")</f>
        <v/>
      </c>
      <c r="F175" s="58" t="str">
        <f ca="1">IF(OR('📊 Training Matrix'!$AK$13="EXPIRED",'📊 Training Matrix'!$AK$13="EXPIRING"),'📊 Training Matrix'!$E$13,"")</f>
        <v/>
      </c>
      <c r="G175" s="58" t="str">
        <f ca="1">IF(OR('📊 Training Matrix'!$AK$13="EXPIRED",'📊 Training Matrix'!$AK$13="EXPIRING"),"GS-001","")</f>
        <v/>
      </c>
      <c r="H175" s="58" t="str">
        <f ca="1">IF(OR('📊 Training Matrix'!$AK$13="EXPIRED",'📊 Training Matrix'!$AK$13="EXPIRING"),"Gas Safe Reg.","")</f>
        <v/>
      </c>
      <c r="I175" s="58" t="str">
        <f ca="1">IF(OR('📊 Training Matrix'!$AK$13="EXPIRED",'📊 Training Matrix'!$AK$13="EXPIRING"),IF(ISNUMBER('📊 Training Matrix'!$AJ$13),TEXT('📊 Training Matrix'!$AJ$13,"DD/MM/YYYY"),""),"")</f>
        <v/>
      </c>
      <c r="J175" s="58" t="str">
        <f ca="1">IF(OR('📊 Training Matrix'!$AK$13="EXPIRED",'📊 Training Matrix'!$AK$13="EXPIRING"),TEXT('📊 Training Matrix'!$AJ$13+365,"DD/MM/YYYY"),"")</f>
        <v/>
      </c>
      <c r="K175" s="58" t="str">
        <f ca="1">IF(OR('📊 Training Matrix'!$AK$13="EXPIRED",'📊 Training Matrix'!$AK$13="EXPIRING"),'📊 Training Matrix'!$AK$13,"")</f>
        <v/>
      </c>
      <c r="L175" s="58" t="str">
        <f ca="1">IF(OR('📊 Training Matrix'!$AK$13="EXPIRED",'📊 Training Matrix'!$AK$13="EXPIRING"),IF('📊 Training Matrix'!$AK$13="EXPIRED","Overdue by "&amp;TEXT(TODAY()-('📊 Training Matrix'!$AJ$13+365),"0")&amp;" days","Expires in "&amp;TEXT(('📊 Training Matrix'!$AJ$13+365)-TODAY(),"0")&amp;" days"),"—")</f>
        <v>—</v>
      </c>
      <c r="M175" s="58" t="str">
        <f ca="1">IF(OR('📊 Training Matrix'!$AK$13="EXPIRED",'📊 Training Matrix'!$AK$13="EXPIRING"),'📊 Training Matrix'!$H$13,"")</f>
        <v/>
      </c>
    </row>
    <row r="176" spans="1:13" ht="15" customHeight="1" x14ac:dyDescent="0.2">
      <c r="A176" s="58" t="str">
        <f ca="1">IF(OR('📊 Training Matrix'!$AM$13="EXPIRED",'📊 Training Matrix'!$AM$13="EXPIRING"),'📊 Training Matrix'!$A$13,"")</f>
        <v/>
      </c>
      <c r="B176" s="58" t="str">
        <f ca="1">IF(OR('📊 Training Matrix'!$AM$13="EXPIRED",'📊 Training Matrix'!$AM$13="EXPIRING"),'📊 Training Matrix'!$B$13,"")</f>
        <v/>
      </c>
      <c r="C176" s="58" t="str">
        <f ca="1">IF(OR('📊 Training Matrix'!$AM$13="EXPIRED",'📊 Training Matrix'!$AM$13="EXPIRING"),'📊 Training Matrix'!$C$13,"")</f>
        <v/>
      </c>
      <c r="D176" s="58" t="str">
        <f ca="1">IF(OR('📊 Training Matrix'!$AM$13="EXPIRED",'📊 Training Matrix'!$AM$13="EXPIRING"),'📊 Training Matrix'!$D$13,"")</f>
        <v/>
      </c>
      <c r="E176" s="58" t="str">
        <f ca="1">IF(OR('📊 Training Matrix'!$AM$13="EXPIRED",'📊 Training Matrix'!$AM$13="EXPIRING"),'📊 Training Matrix'!$F$13,"")</f>
        <v/>
      </c>
      <c r="F176" s="58" t="str">
        <f ca="1">IF(OR('📊 Training Matrix'!$AM$13="EXPIRED",'📊 Training Matrix'!$AM$13="EXPIRING"),'📊 Training Matrix'!$E$13,"")</f>
        <v/>
      </c>
      <c r="G176" s="58" t="str">
        <f ca="1">IF(OR('📊 Training Matrix'!$AM$13="EXPIRED",'📊 Training Matrix'!$AM$13="EXPIRING"),"GS-002","")</f>
        <v/>
      </c>
      <c r="H176" s="58" t="str">
        <f ca="1">IF(OR('📊 Training Matrix'!$AM$13="EXPIRED",'📊 Training Matrix'!$AM$13="EXPIRING"),"ACS Gas (CCN1)","")</f>
        <v/>
      </c>
      <c r="I176" s="58" t="str">
        <f ca="1">IF(OR('📊 Training Matrix'!$AM$13="EXPIRED",'📊 Training Matrix'!$AM$13="EXPIRING"),IF(ISNUMBER('📊 Training Matrix'!$AL$13),TEXT('📊 Training Matrix'!$AL$13,"DD/MM/YYYY"),""),"")</f>
        <v/>
      </c>
      <c r="J176" s="58" t="str">
        <f ca="1">IF(OR('📊 Training Matrix'!$AM$13="EXPIRED",'📊 Training Matrix'!$AM$13="EXPIRING"),TEXT('📊 Training Matrix'!$AL$13+365,"DD/MM/YYYY"),"")</f>
        <v/>
      </c>
      <c r="K176" s="58" t="str">
        <f ca="1">IF(OR('📊 Training Matrix'!$AM$13="EXPIRED",'📊 Training Matrix'!$AM$13="EXPIRING"),'📊 Training Matrix'!$AM$13,"")</f>
        <v/>
      </c>
      <c r="L176" s="58" t="str">
        <f ca="1">IF(OR('📊 Training Matrix'!$AM$13="EXPIRED",'📊 Training Matrix'!$AM$13="EXPIRING"),IF('📊 Training Matrix'!$AM$13="EXPIRED","Overdue by "&amp;TEXT(TODAY()-('📊 Training Matrix'!$AL$13+365),"0")&amp;" days","Expires in "&amp;TEXT(('📊 Training Matrix'!$AL$13+365)-TODAY(),"0")&amp;" days"),"—")</f>
        <v>—</v>
      </c>
      <c r="M176" s="58" t="str">
        <f ca="1">IF(OR('📊 Training Matrix'!$AM$13="EXPIRED",'📊 Training Matrix'!$AM$13="EXPIRING"),'📊 Training Matrix'!$H$13,"")</f>
        <v/>
      </c>
    </row>
    <row r="177" spans="1:13" ht="15" customHeight="1" x14ac:dyDescent="0.2">
      <c r="A177" s="58" t="str">
        <f ca="1">IF(OR('📊 Training Matrix'!$AO$13="EXPIRED",'📊 Training Matrix'!$AO$13="EXPIRING"),'📊 Training Matrix'!$A$13,"")</f>
        <v/>
      </c>
      <c r="B177" s="58" t="str">
        <f ca="1">IF(OR('📊 Training Matrix'!$AO$13="EXPIRED",'📊 Training Matrix'!$AO$13="EXPIRING"),'📊 Training Matrix'!$B$13,"")</f>
        <v/>
      </c>
      <c r="C177" s="58" t="str">
        <f ca="1">IF(OR('📊 Training Matrix'!$AO$13="EXPIRED",'📊 Training Matrix'!$AO$13="EXPIRING"),'📊 Training Matrix'!$C$13,"")</f>
        <v/>
      </c>
      <c r="D177" s="58" t="str">
        <f ca="1">IF(OR('📊 Training Matrix'!$AO$13="EXPIRED",'📊 Training Matrix'!$AO$13="EXPIRING"),'📊 Training Matrix'!$D$13,"")</f>
        <v/>
      </c>
      <c r="E177" s="58" t="str">
        <f ca="1">IF(OR('📊 Training Matrix'!$AO$13="EXPIRED",'📊 Training Matrix'!$AO$13="EXPIRING"),'📊 Training Matrix'!$F$13,"")</f>
        <v/>
      </c>
      <c r="F177" s="58" t="str">
        <f ca="1">IF(OR('📊 Training Matrix'!$AO$13="EXPIRED",'📊 Training Matrix'!$AO$13="EXPIRING"),'📊 Training Matrix'!$E$13,"")</f>
        <v/>
      </c>
      <c r="G177" s="58" t="str">
        <f ca="1">IF(OR('📊 Training Matrix'!$AO$13="EXPIRED",'📊 Training Matrix'!$AO$13="EXPIRING"),"WA-001","")</f>
        <v/>
      </c>
      <c r="H177" s="58" t="str">
        <f ca="1">IF(OR('📊 Training Matrix'!$AO$13="EXPIRED",'📊 Training Matrix'!$AO$13="EXPIRING"),"WIAPS Cert.","")</f>
        <v/>
      </c>
      <c r="I177" s="58" t="str">
        <f ca="1">IF(OR('📊 Training Matrix'!$AO$13="EXPIRED",'📊 Training Matrix'!$AO$13="EXPIRING"),IF(ISNUMBER('📊 Training Matrix'!$AN$13),TEXT('📊 Training Matrix'!$AN$13,"DD/MM/YYYY"),""),"")</f>
        <v/>
      </c>
      <c r="J177" s="58" t="str">
        <f ca="1">IF(OR('📊 Training Matrix'!$AO$13="EXPIRED",'📊 Training Matrix'!$AO$13="EXPIRING"),TEXT('📊 Training Matrix'!$AN$13+365,"DD/MM/YYYY"),"")</f>
        <v/>
      </c>
      <c r="K177" s="58" t="str">
        <f ca="1">IF(OR('📊 Training Matrix'!$AO$13="EXPIRED",'📊 Training Matrix'!$AO$13="EXPIRING"),'📊 Training Matrix'!$AO$13,"")</f>
        <v/>
      </c>
      <c r="L177" s="58" t="str">
        <f ca="1">IF(OR('📊 Training Matrix'!$AO$13="EXPIRED",'📊 Training Matrix'!$AO$13="EXPIRING"),IF('📊 Training Matrix'!$AO$13="EXPIRED","Overdue by "&amp;TEXT(TODAY()-('📊 Training Matrix'!$AN$13+365),"0")&amp;" days","Expires in "&amp;TEXT(('📊 Training Matrix'!$AN$13+365)-TODAY(),"0")&amp;" days"),"—")</f>
        <v>—</v>
      </c>
      <c r="M177" s="58" t="str">
        <f ca="1">IF(OR('📊 Training Matrix'!$AO$13="EXPIRED",'📊 Training Matrix'!$AO$13="EXPIRING"),'📊 Training Matrix'!$H$13,"")</f>
        <v/>
      </c>
    </row>
    <row r="178" spans="1:13" ht="15" customHeight="1" x14ac:dyDescent="0.2">
      <c r="A178" s="58" t="str">
        <f ca="1">IF(OR('📊 Training Matrix'!$AQ$13="EXPIRED",'📊 Training Matrix'!$AQ$13="EXPIRING"),'📊 Training Matrix'!$A$13,"")</f>
        <v/>
      </c>
      <c r="B178" s="58" t="str">
        <f ca="1">IF(OR('📊 Training Matrix'!$AQ$13="EXPIRED",'📊 Training Matrix'!$AQ$13="EXPIRING"),'📊 Training Matrix'!$B$13,"")</f>
        <v/>
      </c>
      <c r="C178" s="58" t="str">
        <f ca="1">IF(OR('📊 Training Matrix'!$AQ$13="EXPIRED",'📊 Training Matrix'!$AQ$13="EXPIRING"),'📊 Training Matrix'!$C$13,"")</f>
        <v/>
      </c>
      <c r="D178" s="58" t="str">
        <f ca="1">IF(OR('📊 Training Matrix'!$AQ$13="EXPIRED",'📊 Training Matrix'!$AQ$13="EXPIRING"),'📊 Training Matrix'!$D$13,"")</f>
        <v/>
      </c>
      <c r="E178" s="58" t="str">
        <f ca="1">IF(OR('📊 Training Matrix'!$AQ$13="EXPIRED",'📊 Training Matrix'!$AQ$13="EXPIRING"),'📊 Training Matrix'!$F$13,"")</f>
        <v/>
      </c>
      <c r="F178" s="58" t="str">
        <f ca="1">IF(OR('📊 Training Matrix'!$AQ$13="EXPIRED",'📊 Training Matrix'!$AQ$13="EXPIRING"),'📊 Training Matrix'!$E$13,"")</f>
        <v/>
      </c>
      <c r="G178" s="58" t="str">
        <f ca="1">IF(OR('📊 Training Matrix'!$AQ$13="EXPIRED",'📊 Training Matrix'!$AQ$13="EXPIRING"),"DR-004","")</f>
        <v/>
      </c>
      <c r="H178" s="58" t="str">
        <f ca="1">IF(OR('📊 Training Matrix'!$AQ$13="EXPIRED",'📊 Training Matrix'!$AQ$13="EXPIRING"),"CPCS Excavator","")</f>
        <v/>
      </c>
      <c r="I178" s="58" t="str">
        <f ca="1">IF(OR('📊 Training Matrix'!$AQ$13="EXPIRED",'📊 Training Matrix'!$AQ$13="EXPIRING"),IF(ISNUMBER('📊 Training Matrix'!$AP$13),TEXT('📊 Training Matrix'!$AP$13,"DD/MM/YYYY"),""),"")</f>
        <v/>
      </c>
      <c r="J178" s="58" t="str">
        <f ca="1">IF(OR('📊 Training Matrix'!$AQ$13="EXPIRED",'📊 Training Matrix'!$AQ$13="EXPIRING"),TEXT('📊 Training Matrix'!$AP$13+365,"DD/MM/YYYY"),"")</f>
        <v/>
      </c>
      <c r="K178" s="58" t="str">
        <f ca="1">IF(OR('📊 Training Matrix'!$AQ$13="EXPIRED",'📊 Training Matrix'!$AQ$13="EXPIRING"),'📊 Training Matrix'!$AQ$13,"")</f>
        <v/>
      </c>
      <c r="L178" s="58" t="str">
        <f ca="1">IF(OR('📊 Training Matrix'!$AQ$13="EXPIRED",'📊 Training Matrix'!$AQ$13="EXPIRING"),IF('📊 Training Matrix'!$AQ$13="EXPIRED","Overdue by "&amp;TEXT(TODAY()-('📊 Training Matrix'!$AP$13+365),"0")&amp;" days","Expires in "&amp;TEXT(('📊 Training Matrix'!$AP$13+365)-TODAY(),"0")&amp;" days"),"—")</f>
        <v>—</v>
      </c>
      <c r="M178" s="58" t="str">
        <f ca="1">IF(OR('📊 Training Matrix'!$AQ$13="EXPIRED",'📊 Training Matrix'!$AQ$13="EXPIRING"),'📊 Training Matrix'!$H$13,"")</f>
        <v/>
      </c>
    </row>
    <row r="179" spans="1:13" ht="15" customHeight="1" x14ac:dyDescent="0.2">
      <c r="A179" s="58" t="str">
        <f ca="1">IF(OR('📊 Training Matrix'!$AS$13="EXPIRED",'📊 Training Matrix'!$AS$13="EXPIRING"),'📊 Training Matrix'!$A$13,"")</f>
        <v/>
      </c>
      <c r="B179" s="58" t="str">
        <f ca="1">IF(OR('📊 Training Matrix'!$AS$13="EXPIRED",'📊 Training Matrix'!$AS$13="EXPIRING"),'📊 Training Matrix'!$B$13,"")</f>
        <v/>
      </c>
      <c r="C179" s="58" t="str">
        <f ca="1">IF(OR('📊 Training Matrix'!$AS$13="EXPIRED",'📊 Training Matrix'!$AS$13="EXPIRING"),'📊 Training Matrix'!$C$13,"")</f>
        <v/>
      </c>
      <c r="D179" s="58" t="str">
        <f ca="1">IF(OR('📊 Training Matrix'!$AS$13="EXPIRED",'📊 Training Matrix'!$AS$13="EXPIRING"),'📊 Training Matrix'!$D$13,"")</f>
        <v/>
      </c>
      <c r="E179" s="58" t="str">
        <f ca="1">IF(OR('📊 Training Matrix'!$AS$13="EXPIRED",'📊 Training Matrix'!$AS$13="EXPIRING"),'📊 Training Matrix'!$F$13,"")</f>
        <v/>
      </c>
      <c r="F179" s="58" t="str">
        <f ca="1">IF(OR('📊 Training Matrix'!$AS$13="EXPIRED",'📊 Training Matrix'!$AS$13="EXPIRING"),'📊 Training Matrix'!$E$13,"")</f>
        <v/>
      </c>
      <c r="G179" s="58" t="str">
        <f ca="1">IF(OR('📊 Training Matrix'!$AS$13="EXPIRED",'📊 Training Matrix'!$AS$13="EXPIRING"),"MG-002","")</f>
        <v/>
      </c>
      <c r="H179" s="58" t="str">
        <f ca="1">IF(OR('📊 Training Matrix'!$AS$13="EXPIRED",'📊 Training Matrix'!$AS$13="EXPIRING"),"SMSTS","")</f>
        <v/>
      </c>
      <c r="I179" s="58" t="str">
        <f ca="1">IF(OR('📊 Training Matrix'!$AS$13="EXPIRED",'📊 Training Matrix'!$AS$13="EXPIRING"),IF(ISNUMBER('📊 Training Matrix'!$AR$13),TEXT('📊 Training Matrix'!$AR$13,"DD/MM/YYYY"),""),"")</f>
        <v/>
      </c>
      <c r="J179" s="58" t="str">
        <f ca="1">IF(OR('📊 Training Matrix'!$AS$13="EXPIRED",'📊 Training Matrix'!$AS$13="EXPIRING"),TEXT('📊 Training Matrix'!$AR$13+365,"DD/MM/YYYY"),"")</f>
        <v/>
      </c>
      <c r="K179" s="58" t="str">
        <f ca="1">IF(OR('📊 Training Matrix'!$AS$13="EXPIRED",'📊 Training Matrix'!$AS$13="EXPIRING"),'📊 Training Matrix'!$AS$13,"")</f>
        <v/>
      </c>
      <c r="L179" s="58" t="str">
        <f ca="1">IF(OR('📊 Training Matrix'!$AS$13="EXPIRED",'📊 Training Matrix'!$AS$13="EXPIRING"),IF('📊 Training Matrix'!$AS$13="EXPIRED","Overdue by "&amp;TEXT(TODAY()-('📊 Training Matrix'!$AR$13+365),"0")&amp;" days","Expires in "&amp;TEXT(('📊 Training Matrix'!$AR$13+365)-TODAY(),"0")&amp;" days"),"—")</f>
        <v>—</v>
      </c>
      <c r="M179" s="58" t="str">
        <f ca="1">IF(OR('📊 Training Matrix'!$AS$13="EXPIRED",'📊 Training Matrix'!$AS$13="EXPIRING"),'📊 Training Matrix'!$H$13,"")</f>
        <v/>
      </c>
    </row>
    <row r="180" spans="1:13" ht="15" customHeight="1" x14ac:dyDescent="0.2">
      <c r="A180" s="58" t="str">
        <f ca="1">IF(OR('📊 Training Matrix'!$AU$13="EXPIRED",'📊 Training Matrix'!$AU$13="EXPIRING"),'📊 Training Matrix'!$A$13,"")</f>
        <v/>
      </c>
      <c r="B180" s="58" t="str">
        <f ca="1">IF(OR('📊 Training Matrix'!$AU$13="EXPIRED",'📊 Training Matrix'!$AU$13="EXPIRING"),'📊 Training Matrix'!$B$13,"")</f>
        <v/>
      </c>
      <c r="C180" s="58" t="str">
        <f ca="1">IF(OR('📊 Training Matrix'!$AU$13="EXPIRED",'📊 Training Matrix'!$AU$13="EXPIRING"),'📊 Training Matrix'!$C$13,"")</f>
        <v/>
      </c>
      <c r="D180" s="58" t="str">
        <f ca="1">IF(OR('📊 Training Matrix'!$AU$13="EXPIRED",'📊 Training Matrix'!$AU$13="EXPIRING"),'📊 Training Matrix'!$D$13,"")</f>
        <v/>
      </c>
      <c r="E180" s="58" t="str">
        <f ca="1">IF(OR('📊 Training Matrix'!$AU$13="EXPIRED",'📊 Training Matrix'!$AU$13="EXPIRING"),'📊 Training Matrix'!$F$13,"")</f>
        <v/>
      </c>
      <c r="F180" s="58" t="str">
        <f ca="1">IF(OR('📊 Training Matrix'!$AU$13="EXPIRED",'📊 Training Matrix'!$AU$13="EXPIRING"),'📊 Training Matrix'!$E$13,"")</f>
        <v/>
      </c>
      <c r="G180" s="58" t="str">
        <f ca="1">IF(OR('📊 Training Matrix'!$AU$13="EXPIRED",'📊 Training Matrix'!$AU$13="EXPIRING"),"MG-003","")</f>
        <v/>
      </c>
      <c r="H180" s="58" t="str">
        <f ca="1">IF(OR('📊 Training Matrix'!$AU$13="EXPIRED",'📊 Training Matrix'!$AU$13="EXPIRING"),"SSSTS","")</f>
        <v/>
      </c>
      <c r="I180" s="58" t="str">
        <f ca="1">IF(OR('📊 Training Matrix'!$AU$13="EXPIRED",'📊 Training Matrix'!$AU$13="EXPIRING"),IF(ISNUMBER('📊 Training Matrix'!$AT$13),TEXT('📊 Training Matrix'!$AT$13,"DD/MM/YYYY"),""),"")</f>
        <v/>
      </c>
      <c r="J180" s="58" t="str">
        <f ca="1">IF(OR('📊 Training Matrix'!$AU$13="EXPIRED",'📊 Training Matrix'!$AU$13="EXPIRING"),TEXT('📊 Training Matrix'!$AT$13+365,"DD/MM/YYYY"),"")</f>
        <v/>
      </c>
      <c r="K180" s="58" t="str">
        <f ca="1">IF(OR('📊 Training Matrix'!$AU$13="EXPIRED",'📊 Training Matrix'!$AU$13="EXPIRING"),'📊 Training Matrix'!$AU$13,"")</f>
        <v/>
      </c>
      <c r="L180" s="58" t="str">
        <f ca="1">IF(OR('📊 Training Matrix'!$AU$13="EXPIRED",'📊 Training Matrix'!$AU$13="EXPIRING"),IF('📊 Training Matrix'!$AU$13="EXPIRED","Overdue by "&amp;TEXT(TODAY()-('📊 Training Matrix'!$AT$13+365),"0")&amp;" days","Expires in "&amp;TEXT(('📊 Training Matrix'!$AT$13+365)-TODAY(),"0")&amp;" days"),"—")</f>
        <v>—</v>
      </c>
      <c r="M180" s="58" t="str">
        <f ca="1">IF(OR('📊 Training Matrix'!$AU$13="EXPIRED",'📊 Training Matrix'!$AU$13="EXPIRING"),'📊 Training Matrix'!$H$13,"")</f>
        <v/>
      </c>
    </row>
    <row r="181" spans="1:13" ht="15" customHeight="1" x14ac:dyDescent="0.2">
      <c r="A181" s="58" t="str">
        <f ca="1">IF(OR('📊 Training Matrix'!$AW$13="EXPIRED",'📊 Training Matrix'!$AW$13="EXPIRING"),'📊 Training Matrix'!$A$13,"")</f>
        <v/>
      </c>
      <c r="B181" s="58" t="str">
        <f ca="1">IF(OR('📊 Training Matrix'!$AW$13="EXPIRED",'📊 Training Matrix'!$AW$13="EXPIRING"),'📊 Training Matrix'!$B$13,"")</f>
        <v/>
      </c>
      <c r="C181" s="58" t="str">
        <f ca="1">IF(OR('📊 Training Matrix'!$AW$13="EXPIRED",'📊 Training Matrix'!$AW$13="EXPIRING"),'📊 Training Matrix'!$C$13,"")</f>
        <v/>
      </c>
      <c r="D181" s="58" t="str">
        <f ca="1">IF(OR('📊 Training Matrix'!$AW$13="EXPIRED",'📊 Training Matrix'!$AW$13="EXPIRING"),'📊 Training Matrix'!$D$13,"")</f>
        <v/>
      </c>
      <c r="E181" s="58" t="str">
        <f ca="1">IF(OR('📊 Training Matrix'!$AW$13="EXPIRED",'📊 Training Matrix'!$AW$13="EXPIRING"),'📊 Training Matrix'!$F$13,"")</f>
        <v/>
      </c>
      <c r="F181" s="58" t="str">
        <f ca="1">IF(OR('📊 Training Matrix'!$AW$13="EXPIRED",'📊 Training Matrix'!$AW$13="EXPIRING"),'📊 Training Matrix'!$E$13,"")</f>
        <v/>
      </c>
      <c r="G181" s="58" t="str">
        <f ca="1">IF(OR('📊 Training Matrix'!$AW$13="EXPIRED",'📊 Training Matrix'!$AW$13="EXPIRING"),"IT-002","")</f>
        <v/>
      </c>
      <c r="H181" s="58" t="str">
        <f ca="1">IF(OR('📊 Training Matrix'!$AW$13="EXPIRED",'📊 Training Matrix'!$AW$13="EXPIRING"),"GDPR Awareness","")</f>
        <v/>
      </c>
      <c r="I181" s="58" t="str">
        <f ca="1">IF(OR('📊 Training Matrix'!$AW$13="EXPIRED",'📊 Training Matrix'!$AW$13="EXPIRING"),IF(ISNUMBER('📊 Training Matrix'!$AV$13),TEXT('📊 Training Matrix'!$AV$13,"DD/MM/YYYY"),""),"")</f>
        <v/>
      </c>
      <c r="J181" s="58" t="str">
        <f ca="1">IF(OR('📊 Training Matrix'!$AW$13="EXPIRED",'📊 Training Matrix'!$AW$13="EXPIRING"),TEXT('📊 Training Matrix'!$AV$13+365,"DD/MM/YYYY"),"")</f>
        <v/>
      </c>
      <c r="K181" s="58" t="str">
        <f ca="1">IF(OR('📊 Training Matrix'!$AW$13="EXPIRED",'📊 Training Matrix'!$AW$13="EXPIRING"),'📊 Training Matrix'!$AW$13,"")</f>
        <v/>
      </c>
      <c r="L181" s="58" t="str">
        <f ca="1">IF(OR('📊 Training Matrix'!$AW$13="EXPIRED",'📊 Training Matrix'!$AW$13="EXPIRING"),IF('📊 Training Matrix'!$AW$13="EXPIRED","Overdue by "&amp;TEXT(TODAY()-('📊 Training Matrix'!$AV$13+365),"0")&amp;" days","Expires in "&amp;TEXT(('📊 Training Matrix'!$AV$13+365)-TODAY(),"0")&amp;" days"),"—")</f>
        <v>—</v>
      </c>
      <c r="M181" s="58" t="str">
        <f ca="1">IF(OR('📊 Training Matrix'!$AW$13="EXPIRED",'📊 Training Matrix'!$AW$13="EXPIRING"),'📊 Training Matrix'!$H$13,"")</f>
        <v/>
      </c>
    </row>
    <row r="182" spans="1:13" ht="15" customHeight="1" x14ac:dyDescent="0.2">
      <c r="A182" s="58" t="str">
        <f ca="1">IF(OR('📊 Training Matrix'!$K$14="EXPIRED",'📊 Training Matrix'!$K$14="EXPIRING"),'📊 Training Matrix'!$A$14,"")</f>
        <v>W1010</v>
      </c>
      <c r="B182" s="58" t="str">
        <f ca="1">IF(OR('📊 Training Matrix'!$K$14="EXPIRED",'📊 Training Matrix'!$K$14="EXPIRING"),'📊 Training Matrix'!$B$14,"")</f>
        <v>Turner</v>
      </c>
      <c r="C182" s="58" t="str">
        <f ca="1">IF(OR('📊 Training Matrix'!$K$14="EXPIRED",'📊 Training Matrix'!$K$14="EXPIRING"),'📊 Training Matrix'!$C$14,"")</f>
        <v>Daniel</v>
      </c>
      <c r="D182" s="58" t="str">
        <f ca="1">IF(OR('📊 Training Matrix'!$K$14="EXPIRED",'📊 Training Matrix'!$K$14="EXPIRING"),'📊 Training Matrix'!$D$14,"")</f>
        <v>Employee</v>
      </c>
      <c r="E182" s="58" t="str">
        <f ca="1">IF(OR('📊 Training Matrix'!$K$14="EXPIRED",'📊 Training Matrix'!$K$14="EXPIRING"),'📊 Training Matrix'!$F$14,"")</f>
        <v>Gas Engineer</v>
      </c>
      <c r="F182" s="58" t="str">
        <f ca="1">IF(OR('📊 Training Matrix'!$K$14="EXPIRED",'📊 Training Matrix'!$K$14="EXPIRING"),'📊 Training Matrix'!$E$14,"")</f>
        <v>Gas Operations</v>
      </c>
      <c r="G182" s="58" t="str">
        <f ca="1">IF(OR('📊 Training Matrix'!$K$14="EXPIRED",'📊 Training Matrix'!$K$14="EXPIRING"),"HS-001","")</f>
        <v>HS-001</v>
      </c>
      <c r="H182" s="58" t="str">
        <f ca="1">IF(OR('📊 Training Matrix'!$K$14="EXPIRED",'📊 Training Matrix'!$K$14="EXPIRING"),"H&amp;S Induction","")</f>
        <v>H&amp;S Induction</v>
      </c>
      <c r="I182" s="58" t="str">
        <f ca="1">IF(OR('📊 Training Matrix'!$K$14="EXPIRED",'📊 Training Matrix'!$K$14="EXPIRING"),IF(ISNUMBER('📊 Training Matrix'!$J$14),TEXT('📊 Training Matrix'!$J$14,"DD/MM/YYYY"),""),"")</f>
        <v>19/07/2025</v>
      </c>
      <c r="J182" s="58" t="str">
        <f ca="1">IF(OR('📊 Training Matrix'!$K$14="EXPIRED",'📊 Training Matrix'!$K$14="EXPIRING"),TEXT('📊 Training Matrix'!$J$14+365,"DD/MM/YYYY"),"")</f>
        <v>19/07/2026</v>
      </c>
      <c r="K182" s="58" t="str">
        <f ca="1">IF(OR('📊 Training Matrix'!$K$14="EXPIRED",'📊 Training Matrix'!$K$14="EXPIRING"),'📊 Training Matrix'!$K$14,"")</f>
        <v>EXPIRED</v>
      </c>
      <c r="L182" s="58" t="str">
        <f ca="1">IF(OR('📊 Training Matrix'!$K$14="EXPIRED",'📊 Training Matrix'!$K$14="EXPIRING"),IF('📊 Training Matrix'!$K$14="EXPIRED","Overdue by "&amp;TEXT(TODAY()-('📊 Training Matrix'!$J$14+365),"0")&amp;" days","Expires in "&amp;TEXT(('📊 Training Matrix'!$J$14+365)-TODAY(),"0")&amp;" days"),"—")</f>
        <v>Overdue by 30 days</v>
      </c>
      <c r="M182" s="58" t="str">
        <f ca="1">IF(OR('📊 Training Matrix'!$K$14="EXPIRED",'📊 Training Matrix'!$K$14="EXPIRING"),'📊 Training Matrix'!$H$14,"")</f>
        <v>S. Patel</v>
      </c>
    </row>
    <row r="183" spans="1:13" ht="15" customHeight="1" x14ac:dyDescent="0.2">
      <c r="A183" s="58" t="str">
        <f ca="1">IF(OR('📊 Training Matrix'!$M$14="EXPIRED",'📊 Training Matrix'!$M$14="EXPIRING"),'📊 Training Matrix'!$A$14,"")</f>
        <v/>
      </c>
      <c r="B183" s="58" t="str">
        <f ca="1">IF(OR('📊 Training Matrix'!$M$14="EXPIRED",'📊 Training Matrix'!$M$14="EXPIRING"),'📊 Training Matrix'!$B$14,"")</f>
        <v/>
      </c>
      <c r="C183" s="58" t="str">
        <f ca="1">IF(OR('📊 Training Matrix'!$M$14="EXPIRED",'📊 Training Matrix'!$M$14="EXPIRING"),'📊 Training Matrix'!$C$14,"")</f>
        <v/>
      </c>
      <c r="D183" s="58" t="str">
        <f ca="1">IF(OR('📊 Training Matrix'!$M$14="EXPIRED",'📊 Training Matrix'!$M$14="EXPIRING"),'📊 Training Matrix'!$D$14,"")</f>
        <v/>
      </c>
      <c r="E183" s="58" t="str">
        <f ca="1">IF(OR('📊 Training Matrix'!$M$14="EXPIRED",'📊 Training Matrix'!$M$14="EXPIRING"),'📊 Training Matrix'!$F$14,"")</f>
        <v/>
      </c>
      <c r="F183" s="58" t="str">
        <f ca="1">IF(OR('📊 Training Matrix'!$M$14="EXPIRED",'📊 Training Matrix'!$M$14="EXPIRING"),'📊 Training Matrix'!$E$14,"")</f>
        <v/>
      </c>
      <c r="G183" s="58" t="str">
        <f ca="1">IF(OR('📊 Training Matrix'!$M$14="EXPIRED",'📊 Training Matrix'!$M$14="EXPIRING"),"HS-002","")</f>
        <v/>
      </c>
      <c r="H183" s="58" t="str">
        <f ca="1">IF(OR('📊 Training Matrix'!$M$14="EXPIRED",'📊 Training Matrix'!$M$14="EXPIRING"),"Working at Height","")</f>
        <v/>
      </c>
      <c r="I183" s="58" t="str">
        <f ca="1">IF(OR('📊 Training Matrix'!$M$14="EXPIRED",'📊 Training Matrix'!$M$14="EXPIRING"),IF(ISNUMBER('📊 Training Matrix'!$L$14),TEXT('📊 Training Matrix'!$L$14,"DD/MM/YYYY"),""),"")</f>
        <v/>
      </c>
      <c r="J183" s="58" t="str">
        <f ca="1">IF(OR('📊 Training Matrix'!$M$14="EXPIRED",'📊 Training Matrix'!$M$14="EXPIRING"),TEXT('📊 Training Matrix'!$L$14+365,"DD/MM/YYYY"),"")</f>
        <v/>
      </c>
      <c r="K183" s="58" t="str">
        <f ca="1">IF(OR('📊 Training Matrix'!$M$14="EXPIRED",'📊 Training Matrix'!$M$14="EXPIRING"),'📊 Training Matrix'!$M$14,"")</f>
        <v/>
      </c>
      <c r="L183" s="58" t="str">
        <f ca="1">IF(OR('📊 Training Matrix'!$M$14="EXPIRED",'📊 Training Matrix'!$M$14="EXPIRING"),IF('📊 Training Matrix'!$M$14="EXPIRED","Overdue by "&amp;TEXT(TODAY()-('📊 Training Matrix'!$L$14+365),"0")&amp;" days","Expires in "&amp;TEXT(('📊 Training Matrix'!$L$14+365)-TODAY(),"0")&amp;" days"),"—")</f>
        <v>—</v>
      </c>
      <c r="M183" s="58" t="str">
        <f ca="1">IF(OR('📊 Training Matrix'!$M$14="EXPIRED",'📊 Training Matrix'!$M$14="EXPIRING"),'📊 Training Matrix'!$H$14,"")</f>
        <v/>
      </c>
    </row>
    <row r="184" spans="1:13" ht="15" customHeight="1" x14ac:dyDescent="0.2">
      <c r="A184" s="58" t="str">
        <f ca="1">IF(OR('📊 Training Matrix'!$O$14="EXPIRED",'📊 Training Matrix'!$O$14="EXPIRING"),'📊 Training Matrix'!$A$14,"")</f>
        <v/>
      </c>
      <c r="B184" s="58" t="str">
        <f ca="1">IF(OR('📊 Training Matrix'!$O$14="EXPIRED",'📊 Training Matrix'!$O$14="EXPIRING"),'📊 Training Matrix'!$B$14,"")</f>
        <v/>
      </c>
      <c r="C184" s="58" t="str">
        <f ca="1">IF(OR('📊 Training Matrix'!$O$14="EXPIRED",'📊 Training Matrix'!$O$14="EXPIRING"),'📊 Training Matrix'!$C$14,"")</f>
        <v/>
      </c>
      <c r="D184" s="58" t="str">
        <f ca="1">IF(OR('📊 Training Matrix'!$O$14="EXPIRED",'📊 Training Matrix'!$O$14="EXPIRING"),'📊 Training Matrix'!$D$14,"")</f>
        <v/>
      </c>
      <c r="E184" s="58" t="str">
        <f ca="1">IF(OR('📊 Training Matrix'!$O$14="EXPIRED",'📊 Training Matrix'!$O$14="EXPIRING"),'📊 Training Matrix'!$F$14,"")</f>
        <v/>
      </c>
      <c r="F184" s="58" t="str">
        <f ca="1">IF(OR('📊 Training Matrix'!$O$14="EXPIRED",'📊 Training Matrix'!$O$14="EXPIRING"),'📊 Training Matrix'!$E$14,"")</f>
        <v/>
      </c>
      <c r="G184" s="58" t="str">
        <f ca="1">IF(OR('📊 Training Matrix'!$O$14="EXPIRED",'📊 Training Matrix'!$O$14="EXPIRING"),"HS-003","")</f>
        <v/>
      </c>
      <c r="H184" s="58" t="str">
        <f ca="1">IF(OR('📊 Training Matrix'!$O$14="EXPIRED",'📊 Training Matrix'!$O$14="EXPIRING"),"Confined Space","")</f>
        <v/>
      </c>
      <c r="I184" s="58" t="str">
        <f ca="1">IF(OR('📊 Training Matrix'!$O$14="EXPIRED",'📊 Training Matrix'!$O$14="EXPIRING"),IF(ISNUMBER('📊 Training Matrix'!$N$14),TEXT('📊 Training Matrix'!$N$14,"DD/MM/YYYY"),""),"")</f>
        <v/>
      </c>
      <c r="J184" s="58" t="str">
        <f ca="1">IF(OR('📊 Training Matrix'!$O$14="EXPIRED",'📊 Training Matrix'!$O$14="EXPIRING"),TEXT('📊 Training Matrix'!$N$14+365,"DD/MM/YYYY"),"")</f>
        <v/>
      </c>
      <c r="K184" s="58" t="str">
        <f ca="1">IF(OR('📊 Training Matrix'!$O$14="EXPIRED",'📊 Training Matrix'!$O$14="EXPIRING"),'📊 Training Matrix'!$O$14,"")</f>
        <v/>
      </c>
      <c r="L184" s="58" t="str">
        <f ca="1">IF(OR('📊 Training Matrix'!$O$14="EXPIRED",'📊 Training Matrix'!$O$14="EXPIRING"),IF('📊 Training Matrix'!$O$14="EXPIRED","Overdue by "&amp;TEXT(TODAY()-('📊 Training Matrix'!$N$14+365),"0")&amp;" days","Expires in "&amp;TEXT(('📊 Training Matrix'!$N$14+365)-TODAY(),"0")&amp;" days"),"—")</f>
        <v>—</v>
      </c>
      <c r="M184" s="58" t="str">
        <f ca="1">IF(OR('📊 Training Matrix'!$O$14="EXPIRED",'📊 Training Matrix'!$O$14="EXPIRING"),'📊 Training Matrix'!$H$14,"")</f>
        <v/>
      </c>
    </row>
    <row r="185" spans="1:13" ht="15" customHeight="1" x14ac:dyDescent="0.2">
      <c r="A185" s="58" t="str">
        <f ca="1">IF(OR('📊 Training Matrix'!$Q$14="EXPIRED",'📊 Training Matrix'!$Q$14="EXPIRING"),'📊 Training Matrix'!$A$14,"")</f>
        <v>W1010</v>
      </c>
      <c r="B185" s="58" t="str">
        <f ca="1">IF(OR('📊 Training Matrix'!$Q$14="EXPIRED",'📊 Training Matrix'!$Q$14="EXPIRING"),'📊 Training Matrix'!$B$14,"")</f>
        <v>Turner</v>
      </c>
      <c r="C185" s="58" t="str">
        <f ca="1">IF(OR('📊 Training Matrix'!$Q$14="EXPIRED",'📊 Training Matrix'!$Q$14="EXPIRING"),'📊 Training Matrix'!$C$14,"")</f>
        <v>Daniel</v>
      </c>
      <c r="D185" s="58" t="str">
        <f ca="1">IF(OR('📊 Training Matrix'!$Q$14="EXPIRED",'📊 Training Matrix'!$Q$14="EXPIRING"),'📊 Training Matrix'!$D$14,"")</f>
        <v>Employee</v>
      </c>
      <c r="E185" s="58" t="str">
        <f ca="1">IF(OR('📊 Training Matrix'!$Q$14="EXPIRED",'📊 Training Matrix'!$Q$14="EXPIRING"),'📊 Training Matrix'!$F$14,"")</f>
        <v>Gas Engineer</v>
      </c>
      <c r="F185" s="58" t="str">
        <f ca="1">IF(OR('📊 Training Matrix'!$Q$14="EXPIRED",'📊 Training Matrix'!$Q$14="EXPIRING"),'📊 Training Matrix'!$E$14,"")</f>
        <v>Gas Operations</v>
      </c>
      <c r="G185" s="58" t="str">
        <f ca="1">IF(OR('📊 Training Matrix'!$Q$14="EXPIRED",'📊 Training Matrix'!$Q$14="EXPIRING"),"HS-004","")</f>
        <v>HS-004</v>
      </c>
      <c r="H185" s="58" t="str">
        <f ca="1">IF(OR('📊 Training Matrix'!$Q$14="EXPIRED",'📊 Training Matrix'!$Q$14="EXPIRING"),"Manual Handling","")</f>
        <v>Manual Handling</v>
      </c>
      <c r="I185" s="58" t="str">
        <f ca="1">IF(OR('📊 Training Matrix'!$Q$14="EXPIRED",'📊 Training Matrix'!$Q$14="EXPIRING"),IF(ISNUMBER('📊 Training Matrix'!$P$14),TEXT('📊 Training Matrix'!$P$14,"DD/MM/YYYY"),""),"")</f>
        <v>16/11/2024</v>
      </c>
      <c r="J185" s="58" t="str">
        <f ca="1">IF(OR('📊 Training Matrix'!$Q$14="EXPIRED",'📊 Training Matrix'!$Q$14="EXPIRING"),TEXT('📊 Training Matrix'!$P$14+365,"DD/MM/YYYY"),"")</f>
        <v>16/11/2025</v>
      </c>
      <c r="K185" s="58" t="str">
        <f ca="1">IF(OR('📊 Training Matrix'!$Q$14="EXPIRED",'📊 Training Matrix'!$Q$14="EXPIRING"),'📊 Training Matrix'!$Q$14,"")</f>
        <v>EXPIRED</v>
      </c>
      <c r="L185" s="58" t="str">
        <f ca="1">IF(OR('📊 Training Matrix'!$Q$14="EXPIRED",'📊 Training Matrix'!$Q$14="EXPIRING"),IF('📊 Training Matrix'!$Q$14="EXPIRED","Overdue by "&amp;TEXT(TODAY()-('📊 Training Matrix'!$P$14+365),"0")&amp;" days","Expires in "&amp;TEXT(('📊 Training Matrix'!$P$14+365)-TODAY(),"0")&amp;" days"),"—")</f>
        <v>Overdue by 275 days</v>
      </c>
      <c r="M185" s="58" t="str">
        <f ca="1">IF(OR('📊 Training Matrix'!$Q$14="EXPIRED",'📊 Training Matrix'!$Q$14="EXPIRING"),'📊 Training Matrix'!$H$14,"")</f>
        <v>S. Patel</v>
      </c>
    </row>
    <row r="186" spans="1:13" ht="15" customHeight="1" x14ac:dyDescent="0.2">
      <c r="A186" s="58" t="str">
        <f ca="1">IF(OR('📊 Training Matrix'!$S$14="EXPIRED",'📊 Training Matrix'!$S$14="EXPIRING"),'📊 Training Matrix'!$A$14,"")</f>
        <v/>
      </c>
      <c r="B186" s="58" t="str">
        <f ca="1">IF(OR('📊 Training Matrix'!$S$14="EXPIRED",'📊 Training Matrix'!$S$14="EXPIRING"),'📊 Training Matrix'!$B$14,"")</f>
        <v/>
      </c>
      <c r="C186" s="58" t="str">
        <f ca="1">IF(OR('📊 Training Matrix'!$S$14="EXPIRED",'📊 Training Matrix'!$S$14="EXPIRING"),'📊 Training Matrix'!$C$14,"")</f>
        <v/>
      </c>
      <c r="D186" s="58" t="str">
        <f ca="1">IF(OR('📊 Training Matrix'!$S$14="EXPIRED",'📊 Training Matrix'!$S$14="EXPIRING"),'📊 Training Matrix'!$D$14,"")</f>
        <v/>
      </c>
      <c r="E186" s="58" t="str">
        <f ca="1">IF(OR('📊 Training Matrix'!$S$14="EXPIRED",'📊 Training Matrix'!$S$14="EXPIRING"),'📊 Training Matrix'!$F$14,"")</f>
        <v/>
      </c>
      <c r="F186" s="58" t="str">
        <f ca="1">IF(OR('📊 Training Matrix'!$S$14="EXPIRED",'📊 Training Matrix'!$S$14="EXPIRING"),'📊 Training Matrix'!$E$14,"")</f>
        <v/>
      </c>
      <c r="G186" s="58" t="str">
        <f ca="1">IF(OR('📊 Training Matrix'!$S$14="EXPIRED",'📊 Training Matrix'!$S$14="EXPIRING"),"HS-005","")</f>
        <v/>
      </c>
      <c r="H186" s="58" t="str">
        <f ca="1">IF(OR('📊 Training Matrix'!$S$14="EXPIRED",'📊 Training Matrix'!$S$14="EXPIRING"),"First Aid (FAW)","")</f>
        <v/>
      </c>
      <c r="I186" s="58" t="str">
        <f ca="1">IF(OR('📊 Training Matrix'!$S$14="EXPIRED",'📊 Training Matrix'!$S$14="EXPIRING"),IF(ISNUMBER('📊 Training Matrix'!$R$14),TEXT('📊 Training Matrix'!$R$14,"DD/MM/YYYY"),""),"")</f>
        <v/>
      </c>
      <c r="J186" s="58" t="str">
        <f ca="1">IF(OR('📊 Training Matrix'!$S$14="EXPIRED",'📊 Training Matrix'!$S$14="EXPIRING"),TEXT('📊 Training Matrix'!$R$14+365,"DD/MM/YYYY"),"")</f>
        <v/>
      </c>
      <c r="K186" s="58" t="str">
        <f ca="1">IF(OR('📊 Training Matrix'!$S$14="EXPIRED",'📊 Training Matrix'!$S$14="EXPIRING"),'📊 Training Matrix'!$S$14,"")</f>
        <v/>
      </c>
      <c r="L186" s="58" t="str">
        <f ca="1">IF(OR('📊 Training Matrix'!$S$14="EXPIRED",'📊 Training Matrix'!$S$14="EXPIRING"),IF('📊 Training Matrix'!$S$14="EXPIRED","Overdue by "&amp;TEXT(TODAY()-('📊 Training Matrix'!$R$14+365),"0")&amp;" days","Expires in "&amp;TEXT(('📊 Training Matrix'!$R$14+365)-TODAY(),"0")&amp;" days"),"—")</f>
        <v>—</v>
      </c>
      <c r="M186" s="58" t="str">
        <f ca="1">IF(OR('📊 Training Matrix'!$S$14="EXPIRED",'📊 Training Matrix'!$S$14="EXPIRING"),'📊 Training Matrix'!$H$14,"")</f>
        <v/>
      </c>
    </row>
    <row r="187" spans="1:13" ht="15" customHeight="1" x14ac:dyDescent="0.2">
      <c r="A187" s="58" t="str">
        <f ca="1">IF(OR('📊 Training Matrix'!$U$14="EXPIRED",'📊 Training Matrix'!$U$14="EXPIRING"),'📊 Training Matrix'!$A$14,"")</f>
        <v/>
      </c>
      <c r="B187" s="58" t="str">
        <f ca="1">IF(OR('📊 Training Matrix'!$U$14="EXPIRED",'📊 Training Matrix'!$U$14="EXPIRING"),'📊 Training Matrix'!$B$14,"")</f>
        <v/>
      </c>
      <c r="C187" s="58" t="str">
        <f ca="1">IF(OR('📊 Training Matrix'!$U$14="EXPIRED",'📊 Training Matrix'!$U$14="EXPIRING"),'📊 Training Matrix'!$C$14,"")</f>
        <v/>
      </c>
      <c r="D187" s="58" t="str">
        <f ca="1">IF(OR('📊 Training Matrix'!$U$14="EXPIRED",'📊 Training Matrix'!$U$14="EXPIRING"),'📊 Training Matrix'!$D$14,"")</f>
        <v/>
      </c>
      <c r="E187" s="58" t="str">
        <f ca="1">IF(OR('📊 Training Matrix'!$U$14="EXPIRED",'📊 Training Matrix'!$U$14="EXPIRING"),'📊 Training Matrix'!$F$14,"")</f>
        <v/>
      </c>
      <c r="F187" s="58" t="str">
        <f ca="1">IF(OR('📊 Training Matrix'!$U$14="EXPIRED",'📊 Training Matrix'!$U$14="EXPIRING"),'📊 Training Matrix'!$E$14,"")</f>
        <v/>
      </c>
      <c r="G187" s="58" t="str">
        <f ca="1">IF(OR('📊 Training Matrix'!$U$14="EXPIRED",'📊 Training Matrix'!$U$14="EXPIRING"),"HS-006","")</f>
        <v/>
      </c>
      <c r="H187" s="58" t="str">
        <f ca="1">IF(OR('📊 Training Matrix'!$U$14="EXPIRED",'📊 Training Matrix'!$U$14="EXPIRING"),"Asbestos Awareness","")</f>
        <v/>
      </c>
      <c r="I187" s="58" t="str">
        <f ca="1">IF(OR('📊 Training Matrix'!$U$14="EXPIRED",'📊 Training Matrix'!$U$14="EXPIRING"),IF(ISNUMBER('📊 Training Matrix'!$T$14),TEXT('📊 Training Matrix'!$T$14,"DD/MM/YYYY"),""),"")</f>
        <v/>
      </c>
      <c r="J187" s="58" t="str">
        <f ca="1">IF(OR('📊 Training Matrix'!$U$14="EXPIRED",'📊 Training Matrix'!$U$14="EXPIRING"),TEXT('📊 Training Matrix'!$T$14+365,"DD/MM/YYYY"),"")</f>
        <v/>
      </c>
      <c r="K187" s="58" t="str">
        <f ca="1">IF(OR('📊 Training Matrix'!$U$14="EXPIRED",'📊 Training Matrix'!$U$14="EXPIRING"),'📊 Training Matrix'!$U$14,"")</f>
        <v/>
      </c>
      <c r="L187" s="58" t="str">
        <f ca="1">IF(OR('📊 Training Matrix'!$U$14="EXPIRED",'📊 Training Matrix'!$U$14="EXPIRING"),IF('📊 Training Matrix'!$U$14="EXPIRED","Overdue by "&amp;TEXT(TODAY()-('📊 Training Matrix'!$T$14+365),"0")&amp;" days","Expires in "&amp;TEXT(('📊 Training Matrix'!$T$14+365)-TODAY(),"0")&amp;" days"),"—")</f>
        <v>—</v>
      </c>
      <c r="M187" s="58" t="str">
        <f ca="1">IF(OR('📊 Training Matrix'!$U$14="EXPIRED",'📊 Training Matrix'!$U$14="EXPIRING"),'📊 Training Matrix'!$H$14,"")</f>
        <v/>
      </c>
    </row>
    <row r="188" spans="1:13" ht="15" customHeight="1" x14ac:dyDescent="0.2">
      <c r="A188" s="58" t="str">
        <f ca="1">IF(OR('📊 Training Matrix'!$W$14="EXPIRED",'📊 Training Matrix'!$W$14="EXPIRING"),'📊 Training Matrix'!$A$14,"")</f>
        <v/>
      </c>
      <c r="B188" s="58" t="str">
        <f ca="1">IF(OR('📊 Training Matrix'!$W$14="EXPIRED",'📊 Training Matrix'!$W$14="EXPIRING"),'📊 Training Matrix'!$B$14,"")</f>
        <v/>
      </c>
      <c r="C188" s="58" t="str">
        <f ca="1">IF(OR('📊 Training Matrix'!$W$14="EXPIRED",'📊 Training Matrix'!$W$14="EXPIRING"),'📊 Training Matrix'!$C$14,"")</f>
        <v/>
      </c>
      <c r="D188" s="58" t="str">
        <f ca="1">IF(OR('📊 Training Matrix'!$W$14="EXPIRED",'📊 Training Matrix'!$W$14="EXPIRING"),'📊 Training Matrix'!$D$14,"")</f>
        <v/>
      </c>
      <c r="E188" s="58" t="str">
        <f ca="1">IF(OR('📊 Training Matrix'!$W$14="EXPIRED",'📊 Training Matrix'!$W$14="EXPIRING"),'📊 Training Matrix'!$F$14,"")</f>
        <v/>
      </c>
      <c r="F188" s="58" t="str">
        <f ca="1">IF(OR('📊 Training Matrix'!$W$14="EXPIRED",'📊 Training Matrix'!$W$14="EXPIRING"),'📊 Training Matrix'!$E$14,"")</f>
        <v/>
      </c>
      <c r="G188" s="58" t="str">
        <f ca="1">IF(OR('📊 Training Matrix'!$W$14="EXPIRED",'📊 Training Matrix'!$W$14="EXPIRING"),"EL-001","")</f>
        <v/>
      </c>
      <c r="H188" s="58" t="str">
        <f ca="1">IF(OR('📊 Training Matrix'!$W$14="EXPIRED",'📊 Training Matrix'!$W$14="EXPIRING"),"C&amp;G 2391 Inspection","")</f>
        <v/>
      </c>
      <c r="I188" s="58" t="str">
        <f ca="1">IF(OR('📊 Training Matrix'!$W$14="EXPIRED",'📊 Training Matrix'!$W$14="EXPIRING"),IF(ISNUMBER('📊 Training Matrix'!$V$14),TEXT('📊 Training Matrix'!$V$14,"DD/MM/YYYY"),""),"")</f>
        <v/>
      </c>
      <c r="J188" s="58" t="str">
        <f ca="1">IF(OR('📊 Training Matrix'!$W$14="EXPIRED",'📊 Training Matrix'!$W$14="EXPIRING"),TEXT('📊 Training Matrix'!$V$14+365,"DD/MM/YYYY"),"")</f>
        <v/>
      </c>
      <c r="K188" s="58" t="str">
        <f ca="1">IF(OR('📊 Training Matrix'!$W$14="EXPIRED",'📊 Training Matrix'!$W$14="EXPIRING"),'📊 Training Matrix'!$W$14,"")</f>
        <v/>
      </c>
      <c r="L188" s="58" t="str">
        <f ca="1">IF(OR('📊 Training Matrix'!$W$14="EXPIRED",'📊 Training Matrix'!$W$14="EXPIRING"),IF('📊 Training Matrix'!$W$14="EXPIRED","Overdue by "&amp;TEXT(TODAY()-('📊 Training Matrix'!$V$14+365),"0")&amp;" days","Expires in "&amp;TEXT(('📊 Training Matrix'!$V$14+365)-TODAY(),"0")&amp;" days"),"—")</f>
        <v>—</v>
      </c>
      <c r="M188" s="58" t="str">
        <f ca="1">IF(OR('📊 Training Matrix'!$W$14="EXPIRED",'📊 Training Matrix'!$W$14="EXPIRING"),'📊 Training Matrix'!$H$14,"")</f>
        <v/>
      </c>
    </row>
    <row r="189" spans="1:13" ht="15" customHeight="1" x14ac:dyDescent="0.2">
      <c r="A189" s="58" t="str">
        <f ca="1">IF(OR('📊 Training Matrix'!$Y$14="EXPIRED",'📊 Training Matrix'!$Y$14="EXPIRING"),'📊 Training Matrix'!$A$14,"")</f>
        <v/>
      </c>
      <c r="B189" s="58" t="str">
        <f ca="1">IF(OR('📊 Training Matrix'!$Y$14="EXPIRED",'📊 Training Matrix'!$Y$14="EXPIRING"),'📊 Training Matrix'!$B$14,"")</f>
        <v/>
      </c>
      <c r="C189" s="58" t="str">
        <f ca="1">IF(OR('📊 Training Matrix'!$Y$14="EXPIRED",'📊 Training Matrix'!$Y$14="EXPIRING"),'📊 Training Matrix'!$C$14,"")</f>
        <v/>
      </c>
      <c r="D189" s="58" t="str">
        <f ca="1">IF(OR('📊 Training Matrix'!$Y$14="EXPIRED",'📊 Training Matrix'!$Y$14="EXPIRING"),'📊 Training Matrix'!$D$14,"")</f>
        <v/>
      </c>
      <c r="E189" s="58" t="str">
        <f ca="1">IF(OR('📊 Training Matrix'!$Y$14="EXPIRED",'📊 Training Matrix'!$Y$14="EXPIRING"),'📊 Training Matrix'!$F$14,"")</f>
        <v/>
      </c>
      <c r="F189" s="58" t="str">
        <f ca="1">IF(OR('📊 Training Matrix'!$Y$14="EXPIRED",'📊 Training Matrix'!$Y$14="EXPIRING"),'📊 Training Matrix'!$E$14,"")</f>
        <v/>
      </c>
      <c r="G189" s="58" t="str">
        <f ca="1">IF(OR('📊 Training Matrix'!$Y$14="EXPIRED",'📊 Training Matrix'!$Y$14="EXPIRING"),"EL-002","")</f>
        <v/>
      </c>
      <c r="H189" s="58" t="str">
        <f ca="1">IF(OR('📊 Training Matrix'!$Y$14="EXPIRED",'📊 Training Matrix'!$Y$14="EXPIRING"),"18th Edition","")</f>
        <v/>
      </c>
      <c r="I189" s="58" t="str">
        <f ca="1">IF(OR('📊 Training Matrix'!$Y$14="EXPIRED",'📊 Training Matrix'!$Y$14="EXPIRING"),IF(ISNUMBER('📊 Training Matrix'!$X$14),TEXT('📊 Training Matrix'!$X$14,"DD/MM/YYYY"),""),"")</f>
        <v/>
      </c>
      <c r="J189" s="58" t="str">
        <f ca="1">IF(OR('📊 Training Matrix'!$Y$14="EXPIRED",'📊 Training Matrix'!$Y$14="EXPIRING"),TEXT('📊 Training Matrix'!$X$14+365,"DD/MM/YYYY"),"")</f>
        <v/>
      </c>
      <c r="K189" s="58" t="str">
        <f ca="1">IF(OR('📊 Training Matrix'!$Y$14="EXPIRED",'📊 Training Matrix'!$Y$14="EXPIRING"),'📊 Training Matrix'!$Y$14,"")</f>
        <v/>
      </c>
      <c r="L189" s="58" t="str">
        <f ca="1">IF(OR('📊 Training Matrix'!$Y$14="EXPIRED",'📊 Training Matrix'!$Y$14="EXPIRING"),IF('📊 Training Matrix'!$Y$14="EXPIRED","Overdue by "&amp;TEXT(TODAY()-('📊 Training Matrix'!$X$14+365),"0")&amp;" days","Expires in "&amp;TEXT(('📊 Training Matrix'!$X$14+365)-TODAY(),"0")&amp;" days"),"—")</f>
        <v>—</v>
      </c>
      <c r="M189" s="58" t="str">
        <f ca="1">IF(OR('📊 Training Matrix'!$Y$14="EXPIRED",'📊 Training Matrix'!$Y$14="EXPIRING"),'📊 Training Matrix'!$H$14,"")</f>
        <v/>
      </c>
    </row>
    <row r="190" spans="1:13" ht="15" customHeight="1" x14ac:dyDescent="0.2">
      <c r="A190" s="58" t="str">
        <f ca="1">IF(OR('📊 Training Matrix'!$AA$14="EXPIRED",'📊 Training Matrix'!$AA$14="EXPIRING"),'📊 Training Matrix'!$A$14,"")</f>
        <v/>
      </c>
      <c r="B190" s="58" t="str">
        <f ca="1">IF(OR('📊 Training Matrix'!$AA$14="EXPIRED",'📊 Training Matrix'!$AA$14="EXPIRING"),'📊 Training Matrix'!$B$14,"")</f>
        <v/>
      </c>
      <c r="C190" s="58" t="str">
        <f ca="1">IF(OR('📊 Training Matrix'!$AA$14="EXPIRED",'📊 Training Matrix'!$AA$14="EXPIRING"),'📊 Training Matrix'!$C$14,"")</f>
        <v/>
      </c>
      <c r="D190" s="58" t="str">
        <f ca="1">IF(OR('📊 Training Matrix'!$AA$14="EXPIRED",'📊 Training Matrix'!$AA$14="EXPIRING"),'📊 Training Matrix'!$D$14,"")</f>
        <v/>
      </c>
      <c r="E190" s="58" t="str">
        <f ca="1">IF(OR('📊 Training Matrix'!$AA$14="EXPIRED",'📊 Training Matrix'!$AA$14="EXPIRING"),'📊 Training Matrix'!$F$14,"")</f>
        <v/>
      </c>
      <c r="F190" s="58" t="str">
        <f ca="1">IF(OR('📊 Training Matrix'!$AA$14="EXPIRED",'📊 Training Matrix'!$AA$14="EXPIRING"),'📊 Training Matrix'!$E$14,"")</f>
        <v/>
      </c>
      <c r="G190" s="58" t="str">
        <f ca="1">IF(OR('📊 Training Matrix'!$AA$14="EXPIRED",'📊 Training Matrix'!$AA$14="EXPIRING"),"EL-003","")</f>
        <v/>
      </c>
      <c r="H190" s="58" t="str">
        <f ca="1">IF(OR('📊 Training Matrix'!$AA$14="EXPIRED",'📊 Training Matrix'!$AA$14="EXPIRING"),"HV Auth. Person","")</f>
        <v/>
      </c>
      <c r="I190" s="58" t="str">
        <f ca="1">IF(OR('📊 Training Matrix'!$AA$14="EXPIRED",'📊 Training Matrix'!$AA$14="EXPIRING"),IF(ISNUMBER('📊 Training Matrix'!$Z$14),TEXT('📊 Training Matrix'!$Z$14,"DD/MM/YYYY"),""),"")</f>
        <v/>
      </c>
      <c r="J190" s="58" t="str">
        <f ca="1">IF(OR('📊 Training Matrix'!$AA$14="EXPIRED",'📊 Training Matrix'!$AA$14="EXPIRING"),TEXT('📊 Training Matrix'!$Z$14+365,"DD/MM/YYYY"),"")</f>
        <v/>
      </c>
      <c r="K190" s="58" t="str">
        <f ca="1">IF(OR('📊 Training Matrix'!$AA$14="EXPIRED",'📊 Training Matrix'!$AA$14="EXPIRING"),'📊 Training Matrix'!$AA$14,"")</f>
        <v/>
      </c>
      <c r="L190" s="58" t="str">
        <f ca="1">IF(OR('📊 Training Matrix'!$AA$14="EXPIRED",'📊 Training Matrix'!$AA$14="EXPIRING"),IF('📊 Training Matrix'!$AA$14="EXPIRED","Overdue by "&amp;TEXT(TODAY()-('📊 Training Matrix'!$Z$14+365),"0")&amp;" days","Expires in "&amp;TEXT(('📊 Training Matrix'!$Z$14+365)-TODAY(),"0")&amp;" days"),"—")</f>
        <v>—</v>
      </c>
      <c r="M190" s="58" t="str">
        <f ca="1">IF(OR('📊 Training Matrix'!$AA$14="EXPIRED",'📊 Training Matrix'!$AA$14="EXPIRING"),'📊 Training Matrix'!$H$14,"")</f>
        <v/>
      </c>
    </row>
    <row r="191" spans="1:13" ht="15" customHeight="1" x14ac:dyDescent="0.2">
      <c r="A191" s="58" t="str">
        <f ca="1">IF(OR('📊 Training Matrix'!$AC$14="EXPIRED",'📊 Training Matrix'!$AC$14="EXPIRING"),'📊 Training Matrix'!$A$14,"")</f>
        <v/>
      </c>
      <c r="B191" s="58" t="str">
        <f ca="1">IF(OR('📊 Training Matrix'!$AC$14="EXPIRED",'📊 Training Matrix'!$AC$14="EXPIRING"),'📊 Training Matrix'!$B$14,"")</f>
        <v/>
      </c>
      <c r="C191" s="58" t="str">
        <f ca="1">IF(OR('📊 Training Matrix'!$AC$14="EXPIRED",'📊 Training Matrix'!$AC$14="EXPIRING"),'📊 Training Matrix'!$C$14,"")</f>
        <v/>
      </c>
      <c r="D191" s="58" t="str">
        <f ca="1">IF(OR('📊 Training Matrix'!$AC$14="EXPIRED",'📊 Training Matrix'!$AC$14="EXPIRING"),'📊 Training Matrix'!$D$14,"")</f>
        <v/>
      </c>
      <c r="E191" s="58" t="str">
        <f ca="1">IF(OR('📊 Training Matrix'!$AC$14="EXPIRED",'📊 Training Matrix'!$AC$14="EXPIRING"),'📊 Training Matrix'!$F$14,"")</f>
        <v/>
      </c>
      <c r="F191" s="58" t="str">
        <f ca="1">IF(OR('📊 Training Matrix'!$AC$14="EXPIRED",'📊 Training Matrix'!$AC$14="EXPIRING"),'📊 Training Matrix'!$E$14,"")</f>
        <v/>
      </c>
      <c r="G191" s="58" t="str">
        <f ca="1">IF(OR('📊 Training Matrix'!$AC$14="EXPIRED",'📊 Training Matrix'!$AC$14="EXPIRING"),"EL-004","")</f>
        <v/>
      </c>
      <c r="H191" s="58" t="str">
        <f ca="1">IF(OR('📊 Training Matrix'!$AC$14="EXPIRED",'📊 Training Matrix'!$AC$14="EXPIRING"),"LV Switching","")</f>
        <v/>
      </c>
      <c r="I191" s="58" t="str">
        <f ca="1">IF(OR('📊 Training Matrix'!$AC$14="EXPIRED",'📊 Training Matrix'!$AC$14="EXPIRING"),IF(ISNUMBER('📊 Training Matrix'!$AB$14),TEXT('📊 Training Matrix'!$AB$14,"DD/MM/YYYY"),""),"")</f>
        <v/>
      </c>
      <c r="J191" s="58" t="str">
        <f ca="1">IF(OR('📊 Training Matrix'!$AC$14="EXPIRED",'📊 Training Matrix'!$AC$14="EXPIRING"),TEXT('📊 Training Matrix'!$AB$14+365,"DD/MM/YYYY"),"")</f>
        <v/>
      </c>
      <c r="K191" s="58" t="str">
        <f ca="1">IF(OR('📊 Training Matrix'!$AC$14="EXPIRED",'📊 Training Matrix'!$AC$14="EXPIRING"),'📊 Training Matrix'!$AC$14,"")</f>
        <v/>
      </c>
      <c r="L191" s="58" t="str">
        <f ca="1">IF(OR('📊 Training Matrix'!$AC$14="EXPIRED",'📊 Training Matrix'!$AC$14="EXPIRING"),IF('📊 Training Matrix'!$AC$14="EXPIRED","Overdue by "&amp;TEXT(TODAY()-('📊 Training Matrix'!$AB$14+365),"0")&amp;" days","Expires in "&amp;TEXT(('📊 Training Matrix'!$AB$14+365)-TODAY(),"0")&amp;" days"),"—")</f>
        <v>—</v>
      </c>
      <c r="M191" s="58" t="str">
        <f ca="1">IF(OR('📊 Training Matrix'!$AC$14="EXPIRED",'📊 Training Matrix'!$AC$14="EXPIRING"),'📊 Training Matrix'!$H$14,"")</f>
        <v/>
      </c>
    </row>
    <row r="192" spans="1:13" ht="15" customHeight="1" x14ac:dyDescent="0.2">
      <c r="A192" s="58" t="str">
        <f ca="1">IF(OR('📊 Training Matrix'!$AE$14="EXPIRED",'📊 Training Matrix'!$AE$14="EXPIRING"),'📊 Training Matrix'!$A$14,"")</f>
        <v/>
      </c>
      <c r="B192" s="58" t="str">
        <f ca="1">IF(OR('📊 Training Matrix'!$AE$14="EXPIRED",'📊 Training Matrix'!$AE$14="EXPIRING"),'📊 Training Matrix'!$B$14,"")</f>
        <v/>
      </c>
      <c r="C192" s="58" t="str">
        <f ca="1">IF(OR('📊 Training Matrix'!$AE$14="EXPIRED",'📊 Training Matrix'!$AE$14="EXPIRING"),'📊 Training Matrix'!$C$14,"")</f>
        <v/>
      </c>
      <c r="D192" s="58" t="str">
        <f ca="1">IF(OR('📊 Training Matrix'!$AE$14="EXPIRED",'📊 Training Matrix'!$AE$14="EXPIRING"),'📊 Training Matrix'!$D$14,"")</f>
        <v/>
      </c>
      <c r="E192" s="58" t="str">
        <f ca="1">IF(OR('📊 Training Matrix'!$AE$14="EXPIRED",'📊 Training Matrix'!$AE$14="EXPIRING"),'📊 Training Matrix'!$F$14,"")</f>
        <v/>
      </c>
      <c r="F192" s="58" t="str">
        <f ca="1">IF(OR('📊 Training Matrix'!$AE$14="EXPIRED",'📊 Training Matrix'!$AE$14="EXPIRING"),'📊 Training Matrix'!$E$14,"")</f>
        <v/>
      </c>
      <c r="G192" s="58" t="str">
        <f ca="1">IF(OR('📊 Training Matrix'!$AE$14="EXPIRED",'📊 Training Matrix'!$AE$14="EXPIRING"),"CV-005","")</f>
        <v/>
      </c>
      <c r="H192" s="58" t="str">
        <f ca="1">IF(OR('📊 Training Matrix'!$AE$14="EXPIRED",'📊 Training Matrix'!$AE$14="EXPIRING"),"NRSWA Supervisor","")</f>
        <v/>
      </c>
      <c r="I192" s="58" t="str">
        <f ca="1">IF(OR('📊 Training Matrix'!$AE$14="EXPIRED",'📊 Training Matrix'!$AE$14="EXPIRING"),IF(ISNUMBER('📊 Training Matrix'!$AD$14),TEXT('📊 Training Matrix'!$AD$14,"DD/MM/YYYY"),""),"")</f>
        <v/>
      </c>
      <c r="J192" s="58" t="str">
        <f ca="1">IF(OR('📊 Training Matrix'!$AE$14="EXPIRED",'📊 Training Matrix'!$AE$14="EXPIRING"),TEXT('📊 Training Matrix'!$AD$14+365,"DD/MM/YYYY"),"")</f>
        <v/>
      </c>
      <c r="K192" s="58" t="str">
        <f ca="1">IF(OR('📊 Training Matrix'!$AE$14="EXPIRED",'📊 Training Matrix'!$AE$14="EXPIRING"),'📊 Training Matrix'!$AE$14,"")</f>
        <v/>
      </c>
      <c r="L192" s="58" t="str">
        <f ca="1">IF(OR('📊 Training Matrix'!$AE$14="EXPIRED",'📊 Training Matrix'!$AE$14="EXPIRING"),IF('📊 Training Matrix'!$AE$14="EXPIRED","Overdue by "&amp;TEXT(TODAY()-('📊 Training Matrix'!$AD$14+365),"0")&amp;" days","Expires in "&amp;TEXT(('📊 Training Matrix'!$AD$14+365)-TODAY(),"0")&amp;" days"),"—")</f>
        <v>—</v>
      </c>
      <c r="M192" s="58" t="str">
        <f ca="1">IF(OR('📊 Training Matrix'!$AE$14="EXPIRED",'📊 Training Matrix'!$AE$14="EXPIRING"),'📊 Training Matrix'!$H$14,"")</f>
        <v/>
      </c>
    </row>
    <row r="193" spans="1:13" ht="15" customHeight="1" x14ac:dyDescent="0.2">
      <c r="A193" s="58" t="str">
        <f ca="1">IF(OR('📊 Training Matrix'!$AG$14="EXPIRED",'📊 Training Matrix'!$AG$14="EXPIRING"),'📊 Training Matrix'!$A$14,"")</f>
        <v/>
      </c>
      <c r="B193" s="58" t="str">
        <f ca="1">IF(OR('📊 Training Matrix'!$AG$14="EXPIRED",'📊 Training Matrix'!$AG$14="EXPIRING"),'📊 Training Matrix'!$B$14,"")</f>
        <v/>
      </c>
      <c r="C193" s="58" t="str">
        <f ca="1">IF(OR('📊 Training Matrix'!$AG$14="EXPIRED",'📊 Training Matrix'!$AG$14="EXPIRING"),'📊 Training Matrix'!$C$14,"")</f>
        <v/>
      </c>
      <c r="D193" s="58" t="str">
        <f ca="1">IF(OR('📊 Training Matrix'!$AG$14="EXPIRED",'📊 Training Matrix'!$AG$14="EXPIRING"),'📊 Training Matrix'!$D$14,"")</f>
        <v/>
      </c>
      <c r="E193" s="58" t="str">
        <f ca="1">IF(OR('📊 Training Matrix'!$AG$14="EXPIRED",'📊 Training Matrix'!$AG$14="EXPIRING"),'📊 Training Matrix'!$F$14,"")</f>
        <v/>
      </c>
      <c r="F193" s="58" t="str">
        <f ca="1">IF(OR('📊 Training Matrix'!$AG$14="EXPIRED",'📊 Training Matrix'!$AG$14="EXPIRING"),'📊 Training Matrix'!$E$14,"")</f>
        <v/>
      </c>
      <c r="G193" s="58" t="str">
        <f ca="1">IF(OR('📊 Training Matrix'!$AG$14="EXPIRED",'📊 Training Matrix'!$AG$14="EXPIRING"),"CV-006","")</f>
        <v/>
      </c>
      <c r="H193" s="58" t="str">
        <f ca="1">IF(OR('📊 Training Matrix'!$AG$14="EXPIRED",'📊 Training Matrix'!$AG$14="EXPIRING"),"NRSWA Operative","")</f>
        <v/>
      </c>
      <c r="I193" s="58" t="str">
        <f ca="1">IF(OR('📊 Training Matrix'!$AG$14="EXPIRED",'📊 Training Matrix'!$AG$14="EXPIRING"),IF(ISNUMBER('📊 Training Matrix'!$AF$14),TEXT('📊 Training Matrix'!$AF$14,"DD/MM/YYYY"),""),"")</f>
        <v/>
      </c>
      <c r="J193" s="58" t="str">
        <f ca="1">IF(OR('📊 Training Matrix'!$AG$14="EXPIRED",'📊 Training Matrix'!$AG$14="EXPIRING"),TEXT('📊 Training Matrix'!$AF$14+365,"DD/MM/YYYY"),"")</f>
        <v/>
      </c>
      <c r="K193" s="58" t="str">
        <f ca="1">IF(OR('📊 Training Matrix'!$AG$14="EXPIRED",'📊 Training Matrix'!$AG$14="EXPIRING"),'📊 Training Matrix'!$AG$14,"")</f>
        <v/>
      </c>
      <c r="L193" s="58" t="str">
        <f ca="1">IF(OR('📊 Training Matrix'!$AG$14="EXPIRED",'📊 Training Matrix'!$AG$14="EXPIRING"),IF('📊 Training Matrix'!$AG$14="EXPIRED","Overdue by "&amp;TEXT(TODAY()-('📊 Training Matrix'!$AF$14+365),"0")&amp;" days","Expires in "&amp;TEXT(('📊 Training Matrix'!$AF$14+365)-TODAY(),"0")&amp;" days"),"—")</f>
        <v>—</v>
      </c>
      <c r="M193" s="58" t="str">
        <f ca="1">IF(OR('📊 Training Matrix'!$AG$14="EXPIRED",'📊 Training Matrix'!$AG$14="EXPIRING"),'📊 Training Matrix'!$H$14,"")</f>
        <v/>
      </c>
    </row>
    <row r="194" spans="1:13" ht="15" customHeight="1" x14ac:dyDescent="0.2">
      <c r="A194" s="58" t="str">
        <f ca="1">IF(OR('📊 Training Matrix'!$AI$14="EXPIRED",'📊 Training Matrix'!$AI$14="EXPIRING"),'📊 Training Matrix'!$A$14,"")</f>
        <v/>
      </c>
      <c r="B194" s="58" t="str">
        <f ca="1">IF(OR('📊 Training Matrix'!$AI$14="EXPIRED",'📊 Training Matrix'!$AI$14="EXPIRING"),'📊 Training Matrix'!$B$14,"")</f>
        <v/>
      </c>
      <c r="C194" s="58" t="str">
        <f ca="1">IF(OR('📊 Training Matrix'!$AI$14="EXPIRED",'📊 Training Matrix'!$AI$14="EXPIRING"),'📊 Training Matrix'!$C$14,"")</f>
        <v/>
      </c>
      <c r="D194" s="58" t="str">
        <f ca="1">IF(OR('📊 Training Matrix'!$AI$14="EXPIRED",'📊 Training Matrix'!$AI$14="EXPIRING"),'📊 Training Matrix'!$D$14,"")</f>
        <v/>
      </c>
      <c r="E194" s="58" t="str">
        <f ca="1">IF(OR('📊 Training Matrix'!$AI$14="EXPIRED",'📊 Training Matrix'!$AI$14="EXPIRING"),'📊 Training Matrix'!$F$14,"")</f>
        <v/>
      </c>
      <c r="F194" s="58" t="str">
        <f ca="1">IF(OR('📊 Training Matrix'!$AI$14="EXPIRED",'📊 Training Matrix'!$AI$14="EXPIRING"),'📊 Training Matrix'!$E$14,"")</f>
        <v/>
      </c>
      <c r="G194" s="58" t="str">
        <f ca="1">IF(OR('📊 Training Matrix'!$AI$14="EXPIRED",'📊 Training Matrix'!$AI$14="EXPIRING"),"CV-002","")</f>
        <v/>
      </c>
      <c r="H194" s="58" t="str">
        <f ca="1">IF(OR('📊 Training Matrix'!$AI$14="EXPIRED",'📊 Training Matrix'!$AI$14="EXPIRING"),"CSCS Blue Card","")</f>
        <v/>
      </c>
      <c r="I194" s="58" t="str">
        <f ca="1">IF(OR('📊 Training Matrix'!$AI$14="EXPIRED",'📊 Training Matrix'!$AI$14="EXPIRING"),IF(ISNUMBER('📊 Training Matrix'!$AH$14),TEXT('📊 Training Matrix'!$AH$14,"DD/MM/YYYY"),""),"")</f>
        <v/>
      </c>
      <c r="J194" s="58" t="str">
        <f ca="1">IF(OR('📊 Training Matrix'!$AI$14="EXPIRED",'📊 Training Matrix'!$AI$14="EXPIRING"),TEXT('📊 Training Matrix'!$AH$14+365,"DD/MM/YYYY"),"")</f>
        <v/>
      </c>
      <c r="K194" s="58" t="str">
        <f ca="1">IF(OR('📊 Training Matrix'!$AI$14="EXPIRED",'📊 Training Matrix'!$AI$14="EXPIRING"),'📊 Training Matrix'!$AI$14,"")</f>
        <v/>
      </c>
      <c r="L194" s="58" t="str">
        <f ca="1">IF(OR('📊 Training Matrix'!$AI$14="EXPIRED",'📊 Training Matrix'!$AI$14="EXPIRING"),IF('📊 Training Matrix'!$AI$14="EXPIRED","Overdue by "&amp;TEXT(TODAY()-('📊 Training Matrix'!$AH$14+365),"0")&amp;" days","Expires in "&amp;TEXT(('📊 Training Matrix'!$AH$14+365)-TODAY(),"0")&amp;" days"),"—")</f>
        <v>—</v>
      </c>
      <c r="M194" s="58" t="str">
        <f ca="1">IF(OR('📊 Training Matrix'!$AI$14="EXPIRED",'📊 Training Matrix'!$AI$14="EXPIRING"),'📊 Training Matrix'!$H$14,"")</f>
        <v/>
      </c>
    </row>
    <row r="195" spans="1:13" ht="15" customHeight="1" x14ac:dyDescent="0.2">
      <c r="A195" s="58" t="str">
        <f ca="1">IF(OR('📊 Training Matrix'!$AK$14="EXPIRED",'📊 Training Matrix'!$AK$14="EXPIRING"),'📊 Training Matrix'!$A$14,"")</f>
        <v/>
      </c>
      <c r="B195" s="58" t="str">
        <f ca="1">IF(OR('📊 Training Matrix'!$AK$14="EXPIRED",'📊 Training Matrix'!$AK$14="EXPIRING"),'📊 Training Matrix'!$B$14,"")</f>
        <v/>
      </c>
      <c r="C195" s="58" t="str">
        <f ca="1">IF(OR('📊 Training Matrix'!$AK$14="EXPIRED",'📊 Training Matrix'!$AK$14="EXPIRING"),'📊 Training Matrix'!$C$14,"")</f>
        <v/>
      </c>
      <c r="D195" s="58" t="str">
        <f ca="1">IF(OR('📊 Training Matrix'!$AK$14="EXPIRED",'📊 Training Matrix'!$AK$14="EXPIRING"),'📊 Training Matrix'!$D$14,"")</f>
        <v/>
      </c>
      <c r="E195" s="58" t="str">
        <f ca="1">IF(OR('📊 Training Matrix'!$AK$14="EXPIRED",'📊 Training Matrix'!$AK$14="EXPIRING"),'📊 Training Matrix'!$F$14,"")</f>
        <v/>
      </c>
      <c r="F195" s="58" t="str">
        <f ca="1">IF(OR('📊 Training Matrix'!$AK$14="EXPIRED",'📊 Training Matrix'!$AK$14="EXPIRING"),'📊 Training Matrix'!$E$14,"")</f>
        <v/>
      </c>
      <c r="G195" s="58" t="str">
        <f ca="1">IF(OR('📊 Training Matrix'!$AK$14="EXPIRED",'📊 Training Matrix'!$AK$14="EXPIRING"),"GS-001","")</f>
        <v/>
      </c>
      <c r="H195" s="58" t="str">
        <f ca="1">IF(OR('📊 Training Matrix'!$AK$14="EXPIRED",'📊 Training Matrix'!$AK$14="EXPIRING"),"Gas Safe Reg.","")</f>
        <v/>
      </c>
      <c r="I195" s="58" t="str">
        <f ca="1">IF(OR('📊 Training Matrix'!$AK$14="EXPIRED",'📊 Training Matrix'!$AK$14="EXPIRING"),IF(ISNUMBER('📊 Training Matrix'!$AJ$14),TEXT('📊 Training Matrix'!$AJ$14,"DD/MM/YYYY"),""),"")</f>
        <v/>
      </c>
      <c r="J195" s="58" t="str">
        <f ca="1">IF(OR('📊 Training Matrix'!$AK$14="EXPIRED",'📊 Training Matrix'!$AK$14="EXPIRING"),TEXT('📊 Training Matrix'!$AJ$14+365,"DD/MM/YYYY"),"")</f>
        <v/>
      </c>
      <c r="K195" s="58" t="str">
        <f ca="1">IF(OR('📊 Training Matrix'!$AK$14="EXPIRED",'📊 Training Matrix'!$AK$14="EXPIRING"),'📊 Training Matrix'!$AK$14,"")</f>
        <v/>
      </c>
      <c r="L195" s="58" t="str">
        <f ca="1">IF(OR('📊 Training Matrix'!$AK$14="EXPIRED",'📊 Training Matrix'!$AK$14="EXPIRING"),IF('📊 Training Matrix'!$AK$14="EXPIRED","Overdue by "&amp;TEXT(TODAY()-('📊 Training Matrix'!$AJ$14+365),"0")&amp;" days","Expires in "&amp;TEXT(('📊 Training Matrix'!$AJ$14+365)-TODAY(),"0")&amp;" days"),"—")</f>
        <v>—</v>
      </c>
      <c r="M195" s="58" t="str">
        <f ca="1">IF(OR('📊 Training Matrix'!$AK$14="EXPIRED",'📊 Training Matrix'!$AK$14="EXPIRING"),'📊 Training Matrix'!$H$14,"")</f>
        <v/>
      </c>
    </row>
    <row r="196" spans="1:13" ht="15" customHeight="1" x14ac:dyDescent="0.2">
      <c r="A196" s="58" t="str">
        <f ca="1">IF(OR('📊 Training Matrix'!$AM$14="EXPIRED",'📊 Training Matrix'!$AM$14="EXPIRING"),'📊 Training Matrix'!$A$14,"")</f>
        <v/>
      </c>
      <c r="B196" s="58" t="str">
        <f ca="1">IF(OR('📊 Training Matrix'!$AM$14="EXPIRED",'📊 Training Matrix'!$AM$14="EXPIRING"),'📊 Training Matrix'!$B$14,"")</f>
        <v/>
      </c>
      <c r="C196" s="58" t="str">
        <f ca="1">IF(OR('📊 Training Matrix'!$AM$14="EXPIRED",'📊 Training Matrix'!$AM$14="EXPIRING"),'📊 Training Matrix'!$C$14,"")</f>
        <v/>
      </c>
      <c r="D196" s="58" t="str">
        <f ca="1">IF(OR('📊 Training Matrix'!$AM$14="EXPIRED",'📊 Training Matrix'!$AM$14="EXPIRING"),'📊 Training Matrix'!$D$14,"")</f>
        <v/>
      </c>
      <c r="E196" s="58" t="str">
        <f ca="1">IF(OR('📊 Training Matrix'!$AM$14="EXPIRED",'📊 Training Matrix'!$AM$14="EXPIRING"),'📊 Training Matrix'!$F$14,"")</f>
        <v/>
      </c>
      <c r="F196" s="58" t="str">
        <f ca="1">IF(OR('📊 Training Matrix'!$AM$14="EXPIRED",'📊 Training Matrix'!$AM$14="EXPIRING"),'📊 Training Matrix'!$E$14,"")</f>
        <v/>
      </c>
      <c r="G196" s="58" t="str">
        <f ca="1">IF(OR('📊 Training Matrix'!$AM$14="EXPIRED",'📊 Training Matrix'!$AM$14="EXPIRING"),"GS-002","")</f>
        <v/>
      </c>
      <c r="H196" s="58" t="str">
        <f ca="1">IF(OR('📊 Training Matrix'!$AM$14="EXPIRED",'📊 Training Matrix'!$AM$14="EXPIRING"),"ACS Gas (CCN1)","")</f>
        <v/>
      </c>
      <c r="I196" s="58" t="str">
        <f ca="1">IF(OR('📊 Training Matrix'!$AM$14="EXPIRED",'📊 Training Matrix'!$AM$14="EXPIRING"),IF(ISNUMBER('📊 Training Matrix'!$AL$14),TEXT('📊 Training Matrix'!$AL$14,"DD/MM/YYYY"),""),"")</f>
        <v/>
      </c>
      <c r="J196" s="58" t="str">
        <f ca="1">IF(OR('📊 Training Matrix'!$AM$14="EXPIRED",'📊 Training Matrix'!$AM$14="EXPIRING"),TEXT('📊 Training Matrix'!$AL$14+365,"DD/MM/YYYY"),"")</f>
        <v/>
      </c>
      <c r="K196" s="58" t="str">
        <f ca="1">IF(OR('📊 Training Matrix'!$AM$14="EXPIRED",'📊 Training Matrix'!$AM$14="EXPIRING"),'📊 Training Matrix'!$AM$14,"")</f>
        <v/>
      </c>
      <c r="L196" s="58" t="str">
        <f ca="1">IF(OR('📊 Training Matrix'!$AM$14="EXPIRED",'📊 Training Matrix'!$AM$14="EXPIRING"),IF('📊 Training Matrix'!$AM$14="EXPIRED","Overdue by "&amp;TEXT(TODAY()-('📊 Training Matrix'!$AL$14+365),"0")&amp;" days","Expires in "&amp;TEXT(('📊 Training Matrix'!$AL$14+365)-TODAY(),"0")&amp;" days"),"—")</f>
        <v>—</v>
      </c>
      <c r="M196" s="58" t="str">
        <f ca="1">IF(OR('📊 Training Matrix'!$AM$14="EXPIRED",'📊 Training Matrix'!$AM$14="EXPIRING"),'📊 Training Matrix'!$H$14,"")</f>
        <v/>
      </c>
    </row>
    <row r="197" spans="1:13" ht="15" customHeight="1" x14ac:dyDescent="0.2">
      <c r="A197" s="58" t="str">
        <f ca="1">IF(OR('📊 Training Matrix'!$AO$14="EXPIRED",'📊 Training Matrix'!$AO$14="EXPIRING"),'📊 Training Matrix'!$A$14,"")</f>
        <v/>
      </c>
      <c r="B197" s="58" t="str">
        <f ca="1">IF(OR('📊 Training Matrix'!$AO$14="EXPIRED",'📊 Training Matrix'!$AO$14="EXPIRING"),'📊 Training Matrix'!$B$14,"")</f>
        <v/>
      </c>
      <c r="C197" s="58" t="str">
        <f ca="1">IF(OR('📊 Training Matrix'!$AO$14="EXPIRED",'📊 Training Matrix'!$AO$14="EXPIRING"),'📊 Training Matrix'!$C$14,"")</f>
        <v/>
      </c>
      <c r="D197" s="58" t="str">
        <f ca="1">IF(OR('📊 Training Matrix'!$AO$14="EXPIRED",'📊 Training Matrix'!$AO$14="EXPIRING"),'📊 Training Matrix'!$D$14,"")</f>
        <v/>
      </c>
      <c r="E197" s="58" t="str">
        <f ca="1">IF(OR('📊 Training Matrix'!$AO$14="EXPIRED",'📊 Training Matrix'!$AO$14="EXPIRING"),'📊 Training Matrix'!$F$14,"")</f>
        <v/>
      </c>
      <c r="F197" s="58" t="str">
        <f ca="1">IF(OR('📊 Training Matrix'!$AO$14="EXPIRED",'📊 Training Matrix'!$AO$14="EXPIRING"),'📊 Training Matrix'!$E$14,"")</f>
        <v/>
      </c>
      <c r="G197" s="58" t="str">
        <f ca="1">IF(OR('📊 Training Matrix'!$AO$14="EXPIRED",'📊 Training Matrix'!$AO$14="EXPIRING"),"WA-001","")</f>
        <v/>
      </c>
      <c r="H197" s="58" t="str">
        <f ca="1">IF(OR('📊 Training Matrix'!$AO$14="EXPIRED",'📊 Training Matrix'!$AO$14="EXPIRING"),"WIAPS Cert.","")</f>
        <v/>
      </c>
      <c r="I197" s="58" t="str">
        <f ca="1">IF(OR('📊 Training Matrix'!$AO$14="EXPIRED",'📊 Training Matrix'!$AO$14="EXPIRING"),IF(ISNUMBER('📊 Training Matrix'!$AN$14),TEXT('📊 Training Matrix'!$AN$14,"DD/MM/YYYY"),""),"")</f>
        <v/>
      </c>
      <c r="J197" s="58" t="str">
        <f ca="1">IF(OR('📊 Training Matrix'!$AO$14="EXPIRED",'📊 Training Matrix'!$AO$14="EXPIRING"),TEXT('📊 Training Matrix'!$AN$14+365,"DD/MM/YYYY"),"")</f>
        <v/>
      </c>
      <c r="K197" s="58" t="str">
        <f ca="1">IF(OR('📊 Training Matrix'!$AO$14="EXPIRED",'📊 Training Matrix'!$AO$14="EXPIRING"),'📊 Training Matrix'!$AO$14,"")</f>
        <v/>
      </c>
      <c r="L197" s="58" t="str">
        <f ca="1">IF(OR('📊 Training Matrix'!$AO$14="EXPIRED",'📊 Training Matrix'!$AO$14="EXPIRING"),IF('📊 Training Matrix'!$AO$14="EXPIRED","Overdue by "&amp;TEXT(TODAY()-('📊 Training Matrix'!$AN$14+365),"0")&amp;" days","Expires in "&amp;TEXT(('📊 Training Matrix'!$AN$14+365)-TODAY(),"0")&amp;" days"),"—")</f>
        <v>—</v>
      </c>
      <c r="M197" s="58" t="str">
        <f ca="1">IF(OR('📊 Training Matrix'!$AO$14="EXPIRED",'📊 Training Matrix'!$AO$14="EXPIRING"),'📊 Training Matrix'!$H$14,"")</f>
        <v/>
      </c>
    </row>
    <row r="198" spans="1:13" ht="15" customHeight="1" x14ac:dyDescent="0.2">
      <c r="A198" s="58" t="str">
        <f ca="1">IF(OR('📊 Training Matrix'!$AQ$14="EXPIRED",'📊 Training Matrix'!$AQ$14="EXPIRING"),'📊 Training Matrix'!$A$14,"")</f>
        <v/>
      </c>
      <c r="B198" s="58" t="str">
        <f ca="1">IF(OR('📊 Training Matrix'!$AQ$14="EXPIRED",'📊 Training Matrix'!$AQ$14="EXPIRING"),'📊 Training Matrix'!$B$14,"")</f>
        <v/>
      </c>
      <c r="C198" s="58" t="str">
        <f ca="1">IF(OR('📊 Training Matrix'!$AQ$14="EXPIRED",'📊 Training Matrix'!$AQ$14="EXPIRING"),'📊 Training Matrix'!$C$14,"")</f>
        <v/>
      </c>
      <c r="D198" s="58" t="str">
        <f ca="1">IF(OR('📊 Training Matrix'!$AQ$14="EXPIRED",'📊 Training Matrix'!$AQ$14="EXPIRING"),'📊 Training Matrix'!$D$14,"")</f>
        <v/>
      </c>
      <c r="E198" s="58" t="str">
        <f ca="1">IF(OR('📊 Training Matrix'!$AQ$14="EXPIRED",'📊 Training Matrix'!$AQ$14="EXPIRING"),'📊 Training Matrix'!$F$14,"")</f>
        <v/>
      </c>
      <c r="F198" s="58" t="str">
        <f ca="1">IF(OR('📊 Training Matrix'!$AQ$14="EXPIRED",'📊 Training Matrix'!$AQ$14="EXPIRING"),'📊 Training Matrix'!$E$14,"")</f>
        <v/>
      </c>
      <c r="G198" s="58" t="str">
        <f ca="1">IF(OR('📊 Training Matrix'!$AQ$14="EXPIRED",'📊 Training Matrix'!$AQ$14="EXPIRING"),"DR-004","")</f>
        <v/>
      </c>
      <c r="H198" s="58" t="str">
        <f ca="1">IF(OR('📊 Training Matrix'!$AQ$14="EXPIRED",'📊 Training Matrix'!$AQ$14="EXPIRING"),"CPCS Excavator","")</f>
        <v/>
      </c>
      <c r="I198" s="58" t="str">
        <f ca="1">IF(OR('📊 Training Matrix'!$AQ$14="EXPIRED",'📊 Training Matrix'!$AQ$14="EXPIRING"),IF(ISNUMBER('📊 Training Matrix'!$AP$14),TEXT('📊 Training Matrix'!$AP$14,"DD/MM/YYYY"),""),"")</f>
        <v/>
      </c>
      <c r="J198" s="58" t="str">
        <f ca="1">IF(OR('📊 Training Matrix'!$AQ$14="EXPIRED",'📊 Training Matrix'!$AQ$14="EXPIRING"),TEXT('📊 Training Matrix'!$AP$14+365,"DD/MM/YYYY"),"")</f>
        <v/>
      </c>
      <c r="K198" s="58" t="str">
        <f ca="1">IF(OR('📊 Training Matrix'!$AQ$14="EXPIRED",'📊 Training Matrix'!$AQ$14="EXPIRING"),'📊 Training Matrix'!$AQ$14,"")</f>
        <v/>
      </c>
      <c r="L198" s="58" t="str">
        <f ca="1">IF(OR('📊 Training Matrix'!$AQ$14="EXPIRED",'📊 Training Matrix'!$AQ$14="EXPIRING"),IF('📊 Training Matrix'!$AQ$14="EXPIRED","Overdue by "&amp;TEXT(TODAY()-('📊 Training Matrix'!$AP$14+365),"0")&amp;" days","Expires in "&amp;TEXT(('📊 Training Matrix'!$AP$14+365)-TODAY(),"0")&amp;" days"),"—")</f>
        <v>—</v>
      </c>
      <c r="M198" s="58" t="str">
        <f ca="1">IF(OR('📊 Training Matrix'!$AQ$14="EXPIRED",'📊 Training Matrix'!$AQ$14="EXPIRING"),'📊 Training Matrix'!$H$14,"")</f>
        <v/>
      </c>
    </row>
    <row r="199" spans="1:13" ht="15" customHeight="1" x14ac:dyDescent="0.2">
      <c r="A199" s="58" t="str">
        <f ca="1">IF(OR('📊 Training Matrix'!$AS$14="EXPIRED",'📊 Training Matrix'!$AS$14="EXPIRING"),'📊 Training Matrix'!$A$14,"")</f>
        <v/>
      </c>
      <c r="B199" s="58" t="str">
        <f ca="1">IF(OR('📊 Training Matrix'!$AS$14="EXPIRED",'📊 Training Matrix'!$AS$14="EXPIRING"),'📊 Training Matrix'!$B$14,"")</f>
        <v/>
      </c>
      <c r="C199" s="58" t="str">
        <f ca="1">IF(OR('📊 Training Matrix'!$AS$14="EXPIRED",'📊 Training Matrix'!$AS$14="EXPIRING"),'📊 Training Matrix'!$C$14,"")</f>
        <v/>
      </c>
      <c r="D199" s="58" t="str">
        <f ca="1">IF(OR('📊 Training Matrix'!$AS$14="EXPIRED",'📊 Training Matrix'!$AS$14="EXPIRING"),'📊 Training Matrix'!$D$14,"")</f>
        <v/>
      </c>
      <c r="E199" s="58" t="str">
        <f ca="1">IF(OR('📊 Training Matrix'!$AS$14="EXPIRED",'📊 Training Matrix'!$AS$14="EXPIRING"),'📊 Training Matrix'!$F$14,"")</f>
        <v/>
      </c>
      <c r="F199" s="58" t="str">
        <f ca="1">IF(OR('📊 Training Matrix'!$AS$14="EXPIRED",'📊 Training Matrix'!$AS$14="EXPIRING"),'📊 Training Matrix'!$E$14,"")</f>
        <v/>
      </c>
      <c r="G199" s="58" t="str">
        <f ca="1">IF(OR('📊 Training Matrix'!$AS$14="EXPIRED",'📊 Training Matrix'!$AS$14="EXPIRING"),"MG-002","")</f>
        <v/>
      </c>
      <c r="H199" s="58" t="str">
        <f ca="1">IF(OR('📊 Training Matrix'!$AS$14="EXPIRED",'📊 Training Matrix'!$AS$14="EXPIRING"),"SMSTS","")</f>
        <v/>
      </c>
      <c r="I199" s="58" t="str">
        <f ca="1">IF(OR('📊 Training Matrix'!$AS$14="EXPIRED",'📊 Training Matrix'!$AS$14="EXPIRING"),IF(ISNUMBER('📊 Training Matrix'!$AR$14),TEXT('📊 Training Matrix'!$AR$14,"DD/MM/YYYY"),""),"")</f>
        <v/>
      </c>
      <c r="J199" s="58" t="str">
        <f ca="1">IF(OR('📊 Training Matrix'!$AS$14="EXPIRED",'📊 Training Matrix'!$AS$14="EXPIRING"),TEXT('📊 Training Matrix'!$AR$14+365,"DD/MM/YYYY"),"")</f>
        <v/>
      </c>
      <c r="K199" s="58" t="str">
        <f ca="1">IF(OR('📊 Training Matrix'!$AS$14="EXPIRED",'📊 Training Matrix'!$AS$14="EXPIRING"),'📊 Training Matrix'!$AS$14,"")</f>
        <v/>
      </c>
      <c r="L199" s="58" t="str">
        <f ca="1">IF(OR('📊 Training Matrix'!$AS$14="EXPIRED",'📊 Training Matrix'!$AS$14="EXPIRING"),IF('📊 Training Matrix'!$AS$14="EXPIRED","Overdue by "&amp;TEXT(TODAY()-('📊 Training Matrix'!$AR$14+365),"0")&amp;" days","Expires in "&amp;TEXT(('📊 Training Matrix'!$AR$14+365)-TODAY(),"0")&amp;" days"),"—")</f>
        <v>—</v>
      </c>
      <c r="M199" s="58" t="str">
        <f ca="1">IF(OR('📊 Training Matrix'!$AS$14="EXPIRED",'📊 Training Matrix'!$AS$14="EXPIRING"),'📊 Training Matrix'!$H$14,"")</f>
        <v/>
      </c>
    </row>
    <row r="200" spans="1:13" ht="15" customHeight="1" x14ac:dyDescent="0.2">
      <c r="A200" s="58" t="str">
        <f ca="1">IF(OR('📊 Training Matrix'!$AU$14="EXPIRED",'📊 Training Matrix'!$AU$14="EXPIRING"),'📊 Training Matrix'!$A$14,"")</f>
        <v/>
      </c>
      <c r="B200" s="58" t="str">
        <f ca="1">IF(OR('📊 Training Matrix'!$AU$14="EXPIRED",'📊 Training Matrix'!$AU$14="EXPIRING"),'📊 Training Matrix'!$B$14,"")</f>
        <v/>
      </c>
      <c r="C200" s="58" t="str">
        <f ca="1">IF(OR('📊 Training Matrix'!$AU$14="EXPIRED",'📊 Training Matrix'!$AU$14="EXPIRING"),'📊 Training Matrix'!$C$14,"")</f>
        <v/>
      </c>
      <c r="D200" s="58" t="str">
        <f ca="1">IF(OR('📊 Training Matrix'!$AU$14="EXPIRED",'📊 Training Matrix'!$AU$14="EXPIRING"),'📊 Training Matrix'!$D$14,"")</f>
        <v/>
      </c>
      <c r="E200" s="58" t="str">
        <f ca="1">IF(OR('📊 Training Matrix'!$AU$14="EXPIRED",'📊 Training Matrix'!$AU$14="EXPIRING"),'📊 Training Matrix'!$F$14,"")</f>
        <v/>
      </c>
      <c r="F200" s="58" t="str">
        <f ca="1">IF(OR('📊 Training Matrix'!$AU$14="EXPIRED",'📊 Training Matrix'!$AU$14="EXPIRING"),'📊 Training Matrix'!$E$14,"")</f>
        <v/>
      </c>
      <c r="G200" s="58" t="str">
        <f ca="1">IF(OR('📊 Training Matrix'!$AU$14="EXPIRED",'📊 Training Matrix'!$AU$14="EXPIRING"),"MG-003","")</f>
        <v/>
      </c>
      <c r="H200" s="58" t="str">
        <f ca="1">IF(OR('📊 Training Matrix'!$AU$14="EXPIRED",'📊 Training Matrix'!$AU$14="EXPIRING"),"SSSTS","")</f>
        <v/>
      </c>
      <c r="I200" s="58" t="str">
        <f ca="1">IF(OR('📊 Training Matrix'!$AU$14="EXPIRED",'📊 Training Matrix'!$AU$14="EXPIRING"),IF(ISNUMBER('📊 Training Matrix'!$AT$14),TEXT('📊 Training Matrix'!$AT$14,"DD/MM/YYYY"),""),"")</f>
        <v/>
      </c>
      <c r="J200" s="58" t="str">
        <f ca="1">IF(OR('📊 Training Matrix'!$AU$14="EXPIRED",'📊 Training Matrix'!$AU$14="EXPIRING"),TEXT('📊 Training Matrix'!$AT$14+365,"DD/MM/YYYY"),"")</f>
        <v/>
      </c>
      <c r="K200" s="58" t="str">
        <f ca="1">IF(OR('📊 Training Matrix'!$AU$14="EXPIRED",'📊 Training Matrix'!$AU$14="EXPIRING"),'📊 Training Matrix'!$AU$14,"")</f>
        <v/>
      </c>
      <c r="L200" s="58" t="str">
        <f ca="1">IF(OR('📊 Training Matrix'!$AU$14="EXPIRED",'📊 Training Matrix'!$AU$14="EXPIRING"),IF('📊 Training Matrix'!$AU$14="EXPIRED","Overdue by "&amp;TEXT(TODAY()-('📊 Training Matrix'!$AT$14+365),"0")&amp;" days","Expires in "&amp;TEXT(('📊 Training Matrix'!$AT$14+365)-TODAY(),"0")&amp;" days"),"—")</f>
        <v>—</v>
      </c>
      <c r="M200" s="58" t="str">
        <f ca="1">IF(OR('📊 Training Matrix'!$AU$14="EXPIRED",'📊 Training Matrix'!$AU$14="EXPIRING"),'📊 Training Matrix'!$H$14,"")</f>
        <v/>
      </c>
    </row>
    <row r="201" spans="1:13" ht="15" customHeight="1" x14ac:dyDescent="0.2">
      <c r="A201" s="58" t="str">
        <f ca="1">IF(OR('📊 Training Matrix'!$AW$14="EXPIRED",'📊 Training Matrix'!$AW$14="EXPIRING"),'📊 Training Matrix'!$A$14,"")</f>
        <v/>
      </c>
      <c r="B201" s="58" t="str">
        <f ca="1">IF(OR('📊 Training Matrix'!$AW$14="EXPIRED",'📊 Training Matrix'!$AW$14="EXPIRING"),'📊 Training Matrix'!$B$14,"")</f>
        <v/>
      </c>
      <c r="C201" s="58" t="str">
        <f ca="1">IF(OR('📊 Training Matrix'!$AW$14="EXPIRED",'📊 Training Matrix'!$AW$14="EXPIRING"),'📊 Training Matrix'!$C$14,"")</f>
        <v/>
      </c>
      <c r="D201" s="58" t="str">
        <f ca="1">IF(OR('📊 Training Matrix'!$AW$14="EXPIRED",'📊 Training Matrix'!$AW$14="EXPIRING"),'📊 Training Matrix'!$D$14,"")</f>
        <v/>
      </c>
      <c r="E201" s="58" t="str">
        <f ca="1">IF(OR('📊 Training Matrix'!$AW$14="EXPIRED",'📊 Training Matrix'!$AW$14="EXPIRING"),'📊 Training Matrix'!$F$14,"")</f>
        <v/>
      </c>
      <c r="F201" s="58" t="str">
        <f ca="1">IF(OR('📊 Training Matrix'!$AW$14="EXPIRED",'📊 Training Matrix'!$AW$14="EXPIRING"),'📊 Training Matrix'!$E$14,"")</f>
        <v/>
      </c>
      <c r="G201" s="58" t="str">
        <f ca="1">IF(OR('📊 Training Matrix'!$AW$14="EXPIRED",'📊 Training Matrix'!$AW$14="EXPIRING"),"IT-002","")</f>
        <v/>
      </c>
      <c r="H201" s="58" t="str">
        <f ca="1">IF(OR('📊 Training Matrix'!$AW$14="EXPIRED",'📊 Training Matrix'!$AW$14="EXPIRING"),"GDPR Awareness","")</f>
        <v/>
      </c>
      <c r="I201" s="58" t="str">
        <f ca="1">IF(OR('📊 Training Matrix'!$AW$14="EXPIRED",'📊 Training Matrix'!$AW$14="EXPIRING"),IF(ISNUMBER('📊 Training Matrix'!$AV$14),TEXT('📊 Training Matrix'!$AV$14,"DD/MM/YYYY"),""),"")</f>
        <v/>
      </c>
      <c r="J201" s="58" t="str">
        <f ca="1">IF(OR('📊 Training Matrix'!$AW$14="EXPIRED",'📊 Training Matrix'!$AW$14="EXPIRING"),TEXT('📊 Training Matrix'!$AV$14+365,"DD/MM/YYYY"),"")</f>
        <v/>
      </c>
      <c r="K201" s="58" t="str">
        <f ca="1">IF(OR('📊 Training Matrix'!$AW$14="EXPIRED",'📊 Training Matrix'!$AW$14="EXPIRING"),'📊 Training Matrix'!$AW$14,"")</f>
        <v/>
      </c>
      <c r="L201" s="58" t="str">
        <f ca="1">IF(OR('📊 Training Matrix'!$AW$14="EXPIRED",'📊 Training Matrix'!$AW$14="EXPIRING"),IF('📊 Training Matrix'!$AW$14="EXPIRED","Overdue by "&amp;TEXT(TODAY()-('📊 Training Matrix'!$AV$14+365),"0")&amp;" days","Expires in "&amp;TEXT(('📊 Training Matrix'!$AV$14+365)-TODAY(),"0")&amp;" days"),"—")</f>
        <v>—</v>
      </c>
      <c r="M201" s="58" t="str">
        <f ca="1">IF(OR('📊 Training Matrix'!$AW$14="EXPIRED",'📊 Training Matrix'!$AW$14="EXPIRING"),'📊 Training Matrix'!$H$14,"")</f>
        <v/>
      </c>
    </row>
    <row r="202" spans="1:13" ht="15" customHeight="1" x14ac:dyDescent="0.2">
      <c r="A202" s="58" t="str">
        <f ca="1">IF(OR('📊 Training Matrix'!$K$15="EXPIRED",'📊 Training Matrix'!$K$15="EXPIRING"),'📊 Training Matrix'!$A$15,"")</f>
        <v/>
      </c>
      <c r="B202" s="58" t="str">
        <f ca="1">IF(OR('📊 Training Matrix'!$K$15="EXPIRED",'📊 Training Matrix'!$K$15="EXPIRING"),'📊 Training Matrix'!$B$15,"")</f>
        <v/>
      </c>
      <c r="C202" s="58" t="str">
        <f ca="1">IF(OR('📊 Training Matrix'!$K$15="EXPIRED",'📊 Training Matrix'!$K$15="EXPIRING"),'📊 Training Matrix'!$C$15,"")</f>
        <v/>
      </c>
      <c r="D202" s="58" t="str">
        <f ca="1">IF(OR('📊 Training Matrix'!$K$15="EXPIRED",'📊 Training Matrix'!$K$15="EXPIRING"),'📊 Training Matrix'!$D$15,"")</f>
        <v/>
      </c>
      <c r="E202" s="58" t="str">
        <f ca="1">IF(OR('📊 Training Matrix'!$K$15="EXPIRED",'📊 Training Matrix'!$K$15="EXPIRING"),'📊 Training Matrix'!$F$15,"")</f>
        <v/>
      </c>
      <c r="F202" s="58" t="str">
        <f ca="1">IF(OR('📊 Training Matrix'!$K$15="EXPIRED",'📊 Training Matrix'!$K$15="EXPIRING"),'📊 Training Matrix'!$E$15,"")</f>
        <v/>
      </c>
      <c r="G202" s="58" t="str">
        <f ca="1">IF(OR('📊 Training Matrix'!$K$15="EXPIRED",'📊 Training Matrix'!$K$15="EXPIRING"),"HS-001","")</f>
        <v/>
      </c>
      <c r="H202" s="58" t="str">
        <f ca="1">IF(OR('📊 Training Matrix'!$K$15="EXPIRED",'📊 Training Matrix'!$K$15="EXPIRING"),"H&amp;S Induction","")</f>
        <v/>
      </c>
      <c r="I202" s="58" t="str">
        <f ca="1">IF(OR('📊 Training Matrix'!$K$15="EXPIRED",'📊 Training Matrix'!$K$15="EXPIRING"),IF(ISNUMBER('📊 Training Matrix'!$J$15),TEXT('📊 Training Matrix'!$J$15,"DD/MM/YYYY"),""),"")</f>
        <v/>
      </c>
      <c r="J202" s="58" t="str">
        <f ca="1">IF(OR('📊 Training Matrix'!$K$15="EXPIRED",'📊 Training Matrix'!$K$15="EXPIRING"),TEXT('📊 Training Matrix'!$J$15+365,"DD/MM/YYYY"),"")</f>
        <v/>
      </c>
      <c r="K202" s="58" t="str">
        <f ca="1">IF(OR('📊 Training Matrix'!$K$15="EXPIRED",'📊 Training Matrix'!$K$15="EXPIRING"),'📊 Training Matrix'!$K$15,"")</f>
        <v/>
      </c>
      <c r="L202" s="58" t="str">
        <f ca="1">IF(OR('📊 Training Matrix'!$K$15="EXPIRED",'📊 Training Matrix'!$K$15="EXPIRING"),IF('📊 Training Matrix'!$K$15="EXPIRED","Overdue by "&amp;TEXT(TODAY()-('📊 Training Matrix'!$J$15+365),"0")&amp;" days","Expires in "&amp;TEXT(('📊 Training Matrix'!$J$15+365)-TODAY(),"0")&amp;" days"),"—")</f>
        <v>—</v>
      </c>
      <c r="M202" s="58" t="str">
        <f ca="1">IF(OR('📊 Training Matrix'!$K$15="EXPIRED",'📊 Training Matrix'!$K$15="EXPIRING"),'📊 Training Matrix'!$H$15,"")</f>
        <v/>
      </c>
    </row>
    <row r="203" spans="1:13" ht="15" customHeight="1" x14ac:dyDescent="0.2">
      <c r="A203" s="58" t="str">
        <f ca="1">IF(OR('📊 Training Matrix'!$M$15="EXPIRED",'📊 Training Matrix'!$M$15="EXPIRING"),'📊 Training Matrix'!$A$15,"")</f>
        <v/>
      </c>
      <c r="B203" s="58" t="str">
        <f ca="1">IF(OR('📊 Training Matrix'!$M$15="EXPIRED",'📊 Training Matrix'!$M$15="EXPIRING"),'📊 Training Matrix'!$B$15,"")</f>
        <v/>
      </c>
      <c r="C203" s="58" t="str">
        <f ca="1">IF(OR('📊 Training Matrix'!$M$15="EXPIRED",'📊 Training Matrix'!$M$15="EXPIRING"),'📊 Training Matrix'!$C$15,"")</f>
        <v/>
      </c>
      <c r="D203" s="58" t="str">
        <f ca="1">IF(OR('📊 Training Matrix'!$M$15="EXPIRED",'📊 Training Matrix'!$M$15="EXPIRING"),'📊 Training Matrix'!$D$15,"")</f>
        <v/>
      </c>
      <c r="E203" s="58" t="str">
        <f ca="1">IF(OR('📊 Training Matrix'!$M$15="EXPIRED",'📊 Training Matrix'!$M$15="EXPIRING"),'📊 Training Matrix'!$F$15,"")</f>
        <v/>
      </c>
      <c r="F203" s="58" t="str">
        <f ca="1">IF(OR('📊 Training Matrix'!$M$15="EXPIRED",'📊 Training Matrix'!$M$15="EXPIRING"),'📊 Training Matrix'!$E$15,"")</f>
        <v/>
      </c>
      <c r="G203" s="58" t="str">
        <f ca="1">IF(OR('📊 Training Matrix'!$M$15="EXPIRED",'📊 Training Matrix'!$M$15="EXPIRING"),"HS-002","")</f>
        <v/>
      </c>
      <c r="H203" s="58" t="str">
        <f ca="1">IF(OR('📊 Training Matrix'!$M$15="EXPIRED",'📊 Training Matrix'!$M$15="EXPIRING"),"Working at Height","")</f>
        <v/>
      </c>
      <c r="I203" s="58" t="str">
        <f ca="1">IF(OR('📊 Training Matrix'!$M$15="EXPIRED",'📊 Training Matrix'!$M$15="EXPIRING"),IF(ISNUMBER('📊 Training Matrix'!$L$15),TEXT('📊 Training Matrix'!$L$15,"DD/MM/YYYY"),""),"")</f>
        <v/>
      </c>
      <c r="J203" s="58" t="str">
        <f ca="1">IF(OR('📊 Training Matrix'!$M$15="EXPIRED",'📊 Training Matrix'!$M$15="EXPIRING"),TEXT('📊 Training Matrix'!$L$15+365,"DD/MM/YYYY"),"")</f>
        <v/>
      </c>
      <c r="K203" s="58" t="str">
        <f ca="1">IF(OR('📊 Training Matrix'!$M$15="EXPIRED",'📊 Training Matrix'!$M$15="EXPIRING"),'📊 Training Matrix'!$M$15,"")</f>
        <v/>
      </c>
      <c r="L203" s="58" t="str">
        <f ca="1">IF(OR('📊 Training Matrix'!$M$15="EXPIRED",'📊 Training Matrix'!$M$15="EXPIRING"),IF('📊 Training Matrix'!$M$15="EXPIRED","Overdue by "&amp;TEXT(TODAY()-('📊 Training Matrix'!$L$15+365),"0")&amp;" days","Expires in "&amp;TEXT(('📊 Training Matrix'!$L$15+365)-TODAY(),"0")&amp;" days"),"—")</f>
        <v>—</v>
      </c>
      <c r="M203" s="58" t="str">
        <f ca="1">IF(OR('📊 Training Matrix'!$M$15="EXPIRED",'📊 Training Matrix'!$M$15="EXPIRING"),'📊 Training Matrix'!$H$15,"")</f>
        <v/>
      </c>
    </row>
    <row r="204" spans="1:13" ht="15" customHeight="1" x14ac:dyDescent="0.2">
      <c r="A204" s="58" t="str">
        <f ca="1">IF(OR('📊 Training Matrix'!$O$15="EXPIRED",'📊 Training Matrix'!$O$15="EXPIRING"),'📊 Training Matrix'!$A$15,"")</f>
        <v/>
      </c>
      <c r="B204" s="58" t="str">
        <f ca="1">IF(OR('📊 Training Matrix'!$O$15="EXPIRED",'📊 Training Matrix'!$O$15="EXPIRING"),'📊 Training Matrix'!$B$15,"")</f>
        <v/>
      </c>
      <c r="C204" s="58" t="str">
        <f ca="1">IF(OR('📊 Training Matrix'!$O$15="EXPIRED",'📊 Training Matrix'!$O$15="EXPIRING"),'📊 Training Matrix'!$C$15,"")</f>
        <v/>
      </c>
      <c r="D204" s="58" t="str">
        <f ca="1">IF(OR('📊 Training Matrix'!$O$15="EXPIRED",'📊 Training Matrix'!$O$15="EXPIRING"),'📊 Training Matrix'!$D$15,"")</f>
        <v/>
      </c>
      <c r="E204" s="58" t="str">
        <f ca="1">IF(OR('📊 Training Matrix'!$O$15="EXPIRED",'📊 Training Matrix'!$O$15="EXPIRING"),'📊 Training Matrix'!$F$15,"")</f>
        <v/>
      </c>
      <c r="F204" s="58" t="str">
        <f ca="1">IF(OR('📊 Training Matrix'!$O$15="EXPIRED",'📊 Training Matrix'!$O$15="EXPIRING"),'📊 Training Matrix'!$E$15,"")</f>
        <v/>
      </c>
      <c r="G204" s="58" t="str">
        <f ca="1">IF(OR('📊 Training Matrix'!$O$15="EXPIRED",'📊 Training Matrix'!$O$15="EXPIRING"),"HS-003","")</f>
        <v/>
      </c>
      <c r="H204" s="58" t="str">
        <f ca="1">IF(OR('📊 Training Matrix'!$O$15="EXPIRED",'📊 Training Matrix'!$O$15="EXPIRING"),"Confined Space","")</f>
        <v/>
      </c>
      <c r="I204" s="58" t="str">
        <f ca="1">IF(OR('📊 Training Matrix'!$O$15="EXPIRED",'📊 Training Matrix'!$O$15="EXPIRING"),IF(ISNUMBER('📊 Training Matrix'!$N$15),TEXT('📊 Training Matrix'!$N$15,"DD/MM/YYYY"),""),"")</f>
        <v/>
      </c>
      <c r="J204" s="58" t="str">
        <f ca="1">IF(OR('📊 Training Matrix'!$O$15="EXPIRED",'📊 Training Matrix'!$O$15="EXPIRING"),TEXT('📊 Training Matrix'!$N$15+365,"DD/MM/YYYY"),"")</f>
        <v/>
      </c>
      <c r="K204" s="58" t="str">
        <f ca="1">IF(OR('📊 Training Matrix'!$O$15="EXPIRED",'📊 Training Matrix'!$O$15="EXPIRING"),'📊 Training Matrix'!$O$15,"")</f>
        <v/>
      </c>
      <c r="L204" s="58" t="str">
        <f ca="1">IF(OR('📊 Training Matrix'!$O$15="EXPIRED",'📊 Training Matrix'!$O$15="EXPIRING"),IF('📊 Training Matrix'!$O$15="EXPIRED","Overdue by "&amp;TEXT(TODAY()-('📊 Training Matrix'!$N$15+365),"0")&amp;" days","Expires in "&amp;TEXT(('📊 Training Matrix'!$N$15+365)-TODAY(),"0")&amp;" days"),"—")</f>
        <v>—</v>
      </c>
      <c r="M204" s="58" t="str">
        <f ca="1">IF(OR('📊 Training Matrix'!$O$15="EXPIRED",'📊 Training Matrix'!$O$15="EXPIRING"),'📊 Training Matrix'!$H$15,"")</f>
        <v/>
      </c>
    </row>
    <row r="205" spans="1:13" ht="15" customHeight="1" x14ac:dyDescent="0.2">
      <c r="A205" s="58" t="str">
        <f ca="1">IF(OR('📊 Training Matrix'!$Q$15="EXPIRED",'📊 Training Matrix'!$Q$15="EXPIRING"),'📊 Training Matrix'!$A$15,"")</f>
        <v/>
      </c>
      <c r="B205" s="58" t="str">
        <f ca="1">IF(OR('📊 Training Matrix'!$Q$15="EXPIRED",'📊 Training Matrix'!$Q$15="EXPIRING"),'📊 Training Matrix'!$B$15,"")</f>
        <v/>
      </c>
      <c r="C205" s="58" t="str">
        <f ca="1">IF(OR('📊 Training Matrix'!$Q$15="EXPIRED",'📊 Training Matrix'!$Q$15="EXPIRING"),'📊 Training Matrix'!$C$15,"")</f>
        <v/>
      </c>
      <c r="D205" s="58" t="str">
        <f ca="1">IF(OR('📊 Training Matrix'!$Q$15="EXPIRED",'📊 Training Matrix'!$Q$15="EXPIRING"),'📊 Training Matrix'!$D$15,"")</f>
        <v/>
      </c>
      <c r="E205" s="58" t="str">
        <f ca="1">IF(OR('📊 Training Matrix'!$Q$15="EXPIRED",'📊 Training Matrix'!$Q$15="EXPIRING"),'📊 Training Matrix'!$F$15,"")</f>
        <v/>
      </c>
      <c r="F205" s="58" t="str">
        <f ca="1">IF(OR('📊 Training Matrix'!$Q$15="EXPIRED",'📊 Training Matrix'!$Q$15="EXPIRING"),'📊 Training Matrix'!$E$15,"")</f>
        <v/>
      </c>
      <c r="G205" s="58" t="str">
        <f ca="1">IF(OR('📊 Training Matrix'!$Q$15="EXPIRED",'📊 Training Matrix'!$Q$15="EXPIRING"),"HS-004","")</f>
        <v/>
      </c>
      <c r="H205" s="58" t="str">
        <f ca="1">IF(OR('📊 Training Matrix'!$Q$15="EXPIRED",'📊 Training Matrix'!$Q$15="EXPIRING"),"Manual Handling","")</f>
        <v/>
      </c>
      <c r="I205" s="58" t="str">
        <f ca="1">IF(OR('📊 Training Matrix'!$Q$15="EXPIRED",'📊 Training Matrix'!$Q$15="EXPIRING"),IF(ISNUMBER('📊 Training Matrix'!$P$15),TEXT('📊 Training Matrix'!$P$15,"DD/MM/YYYY"),""),"")</f>
        <v/>
      </c>
      <c r="J205" s="58" t="str">
        <f ca="1">IF(OR('📊 Training Matrix'!$Q$15="EXPIRED",'📊 Training Matrix'!$Q$15="EXPIRING"),TEXT('📊 Training Matrix'!$P$15+365,"DD/MM/YYYY"),"")</f>
        <v/>
      </c>
      <c r="K205" s="58" t="str">
        <f ca="1">IF(OR('📊 Training Matrix'!$Q$15="EXPIRED",'📊 Training Matrix'!$Q$15="EXPIRING"),'📊 Training Matrix'!$Q$15,"")</f>
        <v/>
      </c>
      <c r="L205" s="58" t="str">
        <f ca="1">IF(OR('📊 Training Matrix'!$Q$15="EXPIRED",'📊 Training Matrix'!$Q$15="EXPIRING"),IF('📊 Training Matrix'!$Q$15="EXPIRED","Overdue by "&amp;TEXT(TODAY()-('📊 Training Matrix'!$P$15+365),"0")&amp;" days","Expires in "&amp;TEXT(('📊 Training Matrix'!$P$15+365)-TODAY(),"0")&amp;" days"),"—")</f>
        <v>—</v>
      </c>
      <c r="M205" s="58" t="str">
        <f ca="1">IF(OR('📊 Training Matrix'!$Q$15="EXPIRED",'📊 Training Matrix'!$Q$15="EXPIRING"),'📊 Training Matrix'!$H$15,"")</f>
        <v/>
      </c>
    </row>
    <row r="206" spans="1:13" ht="15" customHeight="1" x14ac:dyDescent="0.2">
      <c r="A206" s="58" t="str">
        <f ca="1">IF(OR('📊 Training Matrix'!$S$15="EXPIRED",'📊 Training Matrix'!$S$15="EXPIRING"),'📊 Training Matrix'!$A$15,"")</f>
        <v/>
      </c>
      <c r="B206" s="58" t="str">
        <f ca="1">IF(OR('📊 Training Matrix'!$S$15="EXPIRED",'📊 Training Matrix'!$S$15="EXPIRING"),'📊 Training Matrix'!$B$15,"")</f>
        <v/>
      </c>
      <c r="C206" s="58" t="str">
        <f ca="1">IF(OR('📊 Training Matrix'!$S$15="EXPIRED",'📊 Training Matrix'!$S$15="EXPIRING"),'📊 Training Matrix'!$C$15,"")</f>
        <v/>
      </c>
      <c r="D206" s="58" t="str">
        <f ca="1">IF(OR('📊 Training Matrix'!$S$15="EXPIRED",'📊 Training Matrix'!$S$15="EXPIRING"),'📊 Training Matrix'!$D$15,"")</f>
        <v/>
      </c>
      <c r="E206" s="58" t="str">
        <f ca="1">IF(OR('📊 Training Matrix'!$S$15="EXPIRED",'📊 Training Matrix'!$S$15="EXPIRING"),'📊 Training Matrix'!$F$15,"")</f>
        <v/>
      </c>
      <c r="F206" s="58" t="str">
        <f ca="1">IF(OR('📊 Training Matrix'!$S$15="EXPIRED",'📊 Training Matrix'!$S$15="EXPIRING"),'📊 Training Matrix'!$E$15,"")</f>
        <v/>
      </c>
      <c r="G206" s="58" t="str">
        <f ca="1">IF(OR('📊 Training Matrix'!$S$15="EXPIRED",'📊 Training Matrix'!$S$15="EXPIRING"),"HS-005","")</f>
        <v/>
      </c>
      <c r="H206" s="58" t="str">
        <f ca="1">IF(OR('📊 Training Matrix'!$S$15="EXPIRED",'📊 Training Matrix'!$S$15="EXPIRING"),"First Aid (FAW)","")</f>
        <v/>
      </c>
      <c r="I206" s="58" t="str">
        <f ca="1">IF(OR('📊 Training Matrix'!$S$15="EXPIRED",'📊 Training Matrix'!$S$15="EXPIRING"),IF(ISNUMBER('📊 Training Matrix'!$R$15),TEXT('📊 Training Matrix'!$R$15,"DD/MM/YYYY"),""),"")</f>
        <v/>
      </c>
      <c r="J206" s="58" t="str">
        <f ca="1">IF(OR('📊 Training Matrix'!$S$15="EXPIRED",'📊 Training Matrix'!$S$15="EXPIRING"),TEXT('📊 Training Matrix'!$R$15+365,"DD/MM/YYYY"),"")</f>
        <v/>
      </c>
      <c r="K206" s="58" t="str">
        <f ca="1">IF(OR('📊 Training Matrix'!$S$15="EXPIRED",'📊 Training Matrix'!$S$15="EXPIRING"),'📊 Training Matrix'!$S$15,"")</f>
        <v/>
      </c>
      <c r="L206" s="58" t="str">
        <f ca="1">IF(OR('📊 Training Matrix'!$S$15="EXPIRED",'📊 Training Matrix'!$S$15="EXPIRING"),IF('📊 Training Matrix'!$S$15="EXPIRED","Overdue by "&amp;TEXT(TODAY()-('📊 Training Matrix'!$R$15+365),"0")&amp;" days","Expires in "&amp;TEXT(('📊 Training Matrix'!$R$15+365)-TODAY(),"0")&amp;" days"),"—")</f>
        <v>—</v>
      </c>
      <c r="M206" s="58" t="str">
        <f ca="1">IF(OR('📊 Training Matrix'!$S$15="EXPIRED",'📊 Training Matrix'!$S$15="EXPIRING"),'📊 Training Matrix'!$H$15,"")</f>
        <v/>
      </c>
    </row>
    <row r="207" spans="1:13" ht="15" customHeight="1" x14ac:dyDescent="0.2">
      <c r="A207" s="58" t="str">
        <f ca="1">IF(OR('📊 Training Matrix'!$U$15="EXPIRED",'📊 Training Matrix'!$U$15="EXPIRING"),'📊 Training Matrix'!$A$15,"")</f>
        <v/>
      </c>
      <c r="B207" s="58" t="str">
        <f ca="1">IF(OR('📊 Training Matrix'!$U$15="EXPIRED",'📊 Training Matrix'!$U$15="EXPIRING"),'📊 Training Matrix'!$B$15,"")</f>
        <v/>
      </c>
      <c r="C207" s="58" t="str">
        <f ca="1">IF(OR('📊 Training Matrix'!$U$15="EXPIRED",'📊 Training Matrix'!$U$15="EXPIRING"),'📊 Training Matrix'!$C$15,"")</f>
        <v/>
      </c>
      <c r="D207" s="58" t="str">
        <f ca="1">IF(OR('📊 Training Matrix'!$U$15="EXPIRED",'📊 Training Matrix'!$U$15="EXPIRING"),'📊 Training Matrix'!$D$15,"")</f>
        <v/>
      </c>
      <c r="E207" s="58" t="str">
        <f ca="1">IF(OR('📊 Training Matrix'!$U$15="EXPIRED",'📊 Training Matrix'!$U$15="EXPIRING"),'📊 Training Matrix'!$F$15,"")</f>
        <v/>
      </c>
      <c r="F207" s="58" t="str">
        <f ca="1">IF(OR('📊 Training Matrix'!$U$15="EXPIRED",'📊 Training Matrix'!$U$15="EXPIRING"),'📊 Training Matrix'!$E$15,"")</f>
        <v/>
      </c>
      <c r="G207" s="58" t="str">
        <f ca="1">IF(OR('📊 Training Matrix'!$U$15="EXPIRED",'📊 Training Matrix'!$U$15="EXPIRING"),"HS-006","")</f>
        <v/>
      </c>
      <c r="H207" s="58" t="str">
        <f ca="1">IF(OR('📊 Training Matrix'!$U$15="EXPIRED",'📊 Training Matrix'!$U$15="EXPIRING"),"Asbestos Awareness","")</f>
        <v/>
      </c>
      <c r="I207" s="58" t="str">
        <f ca="1">IF(OR('📊 Training Matrix'!$U$15="EXPIRED",'📊 Training Matrix'!$U$15="EXPIRING"),IF(ISNUMBER('📊 Training Matrix'!$T$15),TEXT('📊 Training Matrix'!$T$15,"DD/MM/YYYY"),""),"")</f>
        <v/>
      </c>
      <c r="J207" s="58" t="str">
        <f ca="1">IF(OR('📊 Training Matrix'!$U$15="EXPIRED",'📊 Training Matrix'!$U$15="EXPIRING"),TEXT('📊 Training Matrix'!$T$15+365,"DD/MM/YYYY"),"")</f>
        <v/>
      </c>
      <c r="K207" s="58" t="str">
        <f ca="1">IF(OR('📊 Training Matrix'!$U$15="EXPIRED",'📊 Training Matrix'!$U$15="EXPIRING"),'📊 Training Matrix'!$U$15,"")</f>
        <v/>
      </c>
      <c r="L207" s="58" t="str">
        <f ca="1">IF(OR('📊 Training Matrix'!$U$15="EXPIRED",'📊 Training Matrix'!$U$15="EXPIRING"),IF('📊 Training Matrix'!$U$15="EXPIRED","Overdue by "&amp;TEXT(TODAY()-('📊 Training Matrix'!$T$15+365),"0")&amp;" days","Expires in "&amp;TEXT(('📊 Training Matrix'!$T$15+365)-TODAY(),"0")&amp;" days"),"—")</f>
        <v>—</v>
      </c>
      <c r="M207" s="58" t="str">
        <f ca="1">IF(OR('📊 Training Matrix'!$U$15="EXPIRED",'📊 Training Matrix'!$U$15="EXPIRING"),'📊 Training Matrix'!$H$15,"")</f>
        <v/>
      </c>
    </row>
    <row r="208" spans="1:13" ht="15" customHeight="1" x14ac:dyDescent="0.2">
      <c r="A208" s="58" t="str">
        <f ca="1">IF(OR('📊 Training Matrix'!$W$15="EXPIRED",'📊 Training Matrix'!$W$15="EXPIRING"),'📊 Training Matrix'!$A$15,"")</f>
        <v/>
      </c>
      <c r="B208" s="58" t="str">
        <f ca="1">IF(OR('📊 Training Matrix'!$W$15="EXPIRED",'📊 Training Matrix'!$W$15="EXPIRING"),'📊 Training Matrix'!$B$15,"")</f>
        <v/>
      </c>
      <c r="C208" s="58" t="str">
        <f ca="1">IF(OR('📊 Training Matrix'!$W$15="EXPIRED",'📊 Training Matrix'!$W$15="EXPIRING"),'📊 Training Matrix'!$C$15,"")</f>
        <v/>
      </c>
      <c r="D208" s="58" t="str">
        <f ca="1">IF(OR('📊 Training Matrix'!$W$15="EXPIRED",'📊 Training Matrix'!$W$15="EXPIRING"),'📊 Training Matrix'!$D$15,"")</f>
        <v/>
      </c>
      <c r="E208" s="58" t="str">
        <f ca="1">IF(OR('📊 Training Matrix'!$W$15="EXPIRED",'📊 Training Matrix'!$W$15="EXPIRING"),'📊 Training Matrix'!$F$15,"")</f>
        <v/>
      </c>
      <c r="F208" s="58" t="str">
        <f ca="1">IF(OR('📊 Training Matrix'!$W$15="EXPIRED",'📊 Training Matrix'!$W$15="EXPIRING"),'📊 Training Matrix'!$E$15,"")</f>
        <v/>
      </c>
      <c r="G208" s="58" t="str">
        <f ca="1">IF(OR('📊 Training Matrix'!$W$15="EXPIRED",'📊 Training Matrix'!$W$15="EXPIRING"),"EL-001","")</f>
        <v/>
      </c>
      <c r="H208" s="58" t="str">
        <f ca="1">IF(OR('📊 Training Matrix'!$W$15="EXPIRED",'📊 Training Matrix'!$W$15="EXPIRING"),"C&amp;G 2391 Inspection","")</f>
        <v/>
      </c>
      <c r="I208" s="58" t="str">
        <f ca="1">IF(OR('📊 Training Matrix'!$W$15="EXPIRED",'📊 Training Matrix'!$W$15="EXPIRING"),IF(ISNUMBER('📊 Training Matrix'!$V$15),TEXT('📊 Training Matrix'!$V$15,"DD/MM/YYYY"),""),"")</f>
        <v/>
      </c>
      <c r="J208" s="58" t="str">
        <f ca="1">IF(OR('📊 Training Matrix'!$W$15="EXPIRED",'📊 Training Matrix'!$W$15="EXPIRING"),TEXT('📊 Training Matrix'!$V$15+365,"DD/MM/YYYY"),"")</f>
        <v/>
      </c>
      <c r="K208" s="58" t="str">
        <f ca="1">IF(OR('📊 Training Matrix'!$W$15="EXPIRED",'📊 Training Matrix'!$W$15="EXPIRING"),'📊 Training Matrix'!$W$15,"")</f>
        <v/>
      </c>
      <c r="L208" s="58" t="str">
        <f ca="1">IF(OR('📊 Training Matrix'!$W$15="EXPIRED",'📊 Training Matrix'!$W$15="EXPIRING"),IF('📊 Training Matrix'!$W$15="EXPIRED","Overdue by "&amp;TEXT(TODAY()-('📊 Training Matrix'!$V$15+365),"0")&amp;" days","Expires in "&amp;TEXT(('📊 Training Matrix'!$V$15+365)-TODAY(),"0")&amp;" days"),"—")</f>
        <v>—</v>
      </c>
      <c r="M208" s="58" t="str">
        <f ca="1">IF(OR('📊 Training Matrix'!$W$15="EXPIRED",'📊 Training Matrix'!$W$15="EXPIRING"),'📊 Training Matrix'!$H$15,"")</f>
        <v/>
      </c>
    </row>
    <row r="209" spans="1:13" ht="15" customHeight="1" x14ac:dyDescent="0.2">
      <c r="A209" s="58" t="str">
        <f ca="1">IF(OR('📊 Training Matrix'!$Y$15="EXPIRED",'📊 Training Matrix'!$Y$15="EXPIRING"),'📊 Training Matrix'!$A$15,"")</f>
        <v/>
      </c>
      <c r="B209" s="58" t="str">
        <f ca="1">IF(OR('📊 Training Matrix'!$Y$15="EXPIRED",'📊 Training Matrix'!$Y$15="EXPIRING"),'📊 Training Matrix'!$B$15,"")</f>
        <v/>
      </c>
      <c r="C209" s="58" t="str">
        <f ca="1">IF(OR('📊 Training Matrix'!$Y$15="EXPIRED",'📊 Training Matrix'!$Y$15="EXPIRING"),'📊 Training Matrix'!$C$15,"")</f>
        <v/>
      </c>
      <c r="D209" s="58" t="str">
        <f ca="1">IF(OR('📊 Training Matrix'!$Y$15="EXPIRED",'📊 Training Matrix'!$Y$15="EXPIRING"),'📊 Training Matrix'!$D$15,"")</f>
        <v/>
      </c>
      <c r="E209" s="58" t="str">
        <f ca="1">IF(OR('📊 Training Matrix'!$Y$15="EXPIRED",'📊 Training Matrix'!$Y$15="EXPIRING"),'📊 Training Matrix'!$F$15,"")</f>
        <v/>
      </c>
      <c r="F209" s="58" t="str">
        <f ca="1">IF(OR('📊 Training Matrix'!$Y$15="EXPIRED",'📊 Training Matrix'!$Y$15="EXPIRING"),'📊 Training Matrix'!$E$15,"")</f>
        <v/>
      </c>
      <c r="G209" s="58" t="str">
        <f ca="1">IF(OR('📊 Training Matrix'!$Y$15="EXPIRED",'📊 Training Matrix'!$Y$15="EXPIRING"),"EL-002","")</f>
        <v/>
      </c>
      <c r="H209" s="58" t="str">
        <f ca="1">IF(OR('📊 Training Matrix'!$Y$15="EXPIRED",'📊 Training Matrix'!$Y$15="EXPIRING"),"18th Edition","")</f>
        <v/>
      </c>
      <c r="I209" s="58" t="str">
        <f ca="1">IF(OR('📊 Training Matrix'!$Y$15="EXPIRED",'📊 Training Matrix'!$Y$15="EXPIRING"),IF(ISNUMBER('📊 Training Matrix'!$X$15),TEXT('📊 Training Matrix'!$X$15,"DD/MM/YYYY"),""),"")</f>
        <v/>
      </c>
      <c r="J209" s="58" t="str">
        <f ca="1">IF(OR('📊 Training Matrix'!$Y$15="EXPIRED",'📊 Training Matrix'!$Y$15="EXPIRING"),TEXT('📊 Training Matrix'!$X$15+365,"DD/MM/YYYY"),"")</f>
        <v/>
      </c>
      <c r="K209" s="58" t="str">
        <f ca="1">IF(OR('📊 Training Matrix'!$Y$15="EXPIRED",'📊 Training Matrix'!$Y$15="EXPIRING"),'📊 Training Matrix'!$Y$15,"")</f>
        <v/>
      </c>
      <c r="L209" s="58" t="str">
        <f ca="1">IF(OR('📊 Training Matrix'!$Y$15="EXPIRED",'📊 Training Matrix'!$Y$15="EXPIRING"),IF('📊 Training Matrix'!$Y$15="EXPIRED","Overdue by "&amp;TEXT(TODAY()-('📊 Training Matrix'!$X$15+365),"0")&amp;" days","Expires in "&amp;TEXT(('📊 Training Matrix'!$X$15+365)-TODAY(),"0")&amp;" days"),"—")</f>
        <v>—</v>
      </c>
      <c r="M209" s="58" t="str">
        <f ca="1">IF(OR('📊 Training Matrix'!$Y$15="EXPIRED",'📊 Training Matrix'!$Y$15="EXPIRING"),'📊 Training Matrix'!$H$15,"")</f>
        <v/>
      </c>
    </row>
    <row r="210" spans="1:13" ht="15" customHeight="1" x14ac:dyDescent="0.2">
      <c r="A210" s="58" t="str">
        <f ca="1">IF(OR('📊 Training Matrix'!$AA$15="EXPIRED",'📊 Training Matrix'!$AA$15="EXPIRING"),'📊 Training Matrix'!$A$15,"")</f>
        <v/>
      </c>
      <c r="B210" s="58" t="str">
        <f ca="1">IF(OR('📊 Training Matrix'!$AA$15="EXPIRED",'📊 Training Matrix'!$AA$15="EXPIRING"),'📊 Training Matrix'!$B$15,"")</f>
        <v/>
      </c>
      <c r="C210" s="58" t="str">
        <f ca="1">IF(OR('📊 Training Matrix'!$AA$15="EXPIRED",'📊 Training Matrix'!$AA$15="EXPIRING"),'📊 Training Matrix'!$C$15,"")</f>
        <v/>
      </c>
      <c r="D210" s="58" t="str">
        <f ca="1">IF(OR('📊 Training Matrix'!$AA$15="EXPIRED",'📊 Training Matrix'!$AA$15="EXPIRING"),'📊 Training Matrix'!$D$15,"")</f>
        <v/>
      </c>
      <c r="E210" s="58" t="str">
        <f ca="1">IF(OR('📊 Training Matrix'!$AA$15="EXPIRED",'📊 Training Matrix'!$AA$15="EXPIRING"),'📊 Training Matrix'!$F$15,"")</f>
        <v/>
      </c>
      <c r="F210" s="58" t="str">
        <f ca="1">IF(OR('📊 Training Matrix'!$AA$15="EXPIRED",'📊 Training Matrix'!$AA$15="EXPIRING"),'📊 Training Matrix'!$E$15,"")</f>
        <v/>
      </c>
      <c r="G210" s="58" t="str">
        <f ca="1">IF(OR('📊 Training Matrix'!$AA$15="EXPIRED",'📊 Training Matrix'!$AA$15="EXPIRING"),"EL-003","")</f>
        <v/>
      </c>
      <c r="H210" s="58" t="str">
        <f ca="1">IF(OR('📊 Training Matrix'!$AA$15="EXPIRED",'📊 Training Matrix'!$AA$15="EXPIRING"),"HV Auth. Person","")</f>
        <v/>
      </c>
      <c r="I210" s="58" t="str">
        <f ca="1">IF(OR('📊 Training Matrix'!$AA$15="EXPIRED",'📊 Training Matrix'!$AA$15="EXPIRING"),IF(ISNUMBER('📊 Training Matrix'!$Z$15),TEXT('📊 Training Matrix'!$Z$15,"DD/MM/YYYY"),""),"")</f>
        <v/>
      </c>
      <c r="J210" s="58" t="str">
        <f ca="1">IF(OR('📊 Training Matrix'!$AA$15="EXPIRED",'📊 Training Matrix'!$AA$15="EXPIRING"),TEXT('📊 Training Matrix'!$Z$15+365,"DD/MM/YYYY"),"")</f>
        <v/>
      </c>
      <c r="K210" s="58" t="str">
        <f ca="1">IF(OR('📊 Training Matrix'!$AA$15="EXPIRED",'📊 Training Matrix'!$AA$15="EXPIRING"),'📊 Training Matrix'!$AA$15,"")</f>
        <v/>
      </c>
      <c r="L210" s="58" t="str">
        <f ca="1">IF(OR('📊 Training Matrix'!$AA$15="EXPIRED",'📊 Training Matrix'!$AA$15="EXPIRING"),IF('📊 Training Matrix'!$AA$15="EXPIRED","Overdue by "&amp;TEXT(TODAY()-('📊 Training Matrix'!$Z$15+365),"0")&amp;" days","Expires in "&amp;TEXT(('📊 Training Matrix'!$Z$15+365)-TODAY(),"0")&amp;" days"),"—")</f>
        <v>—</v>
      </c>
      <c r="M210" s="58" t="str">
        <f ca="1">IF(OR('📊 Training Matrix'!$AA$15="EXPIRED",'📊 Training Matrix'!$AA$15="EXPIRING"),'📊 Training Matrix'!$H$15,"")</f>
        <v/>
      </c>
    </row>
    <row r="211" spans="1:13" ht="15" customHeight="1" x14ac:dyDescent="0.2">
      <c r="A211" s="58" t="str">
        <f ca="1">IF(OR('📊 Training Matrix'!$AC$15="EXPIRED",'📊 Training Matrix'!$AC$15="EXPIRING"),'📊 Training Matrix'!$A$15,"")</f>
        <v/>
      </c>
      <c r="B211" s="58" t="str">
        <f ca="1">IF(OR('📊 Training Matrix'!$AC$15="EXPIRED",'📊 Training Matrix'!$AC$15="EXPIRING"),'📊 Training Matrix'!$B$15,"")</f>
        <v/>
      </c>
      <c r="C211" s="58" t="str">
        <f ca="1">IF(OR('📊 Training Matrix'!$AC$15="EXPIRED",'📊 Training Matrix'!$AC$15="EXPIRING"),'📊 Training Matrix'!$C$15,"")</f>
        <v/>
      </c>
      <c r="D211" s="58" t="str">
        <f ca="1">IF(OR('📊 Training Matrix'!$AC$15="EXPIRED",'📊 Training Matrix'!$AC$15="EXPIRING"),'📊 Training Matrix'!$D$15,"")</f>
        <v/>
      </c>
      <c r="E211" s="58" t="str">
        <f ca="1">IF(OR('📊 Training Matrix'!$AC$15="EXPIRED",'📊 Training Matrix'!$AC$15="EXPIRING"),'📊 Training Matrix'!$F$15,"")</f>
        <v/>
      </c>
      <c r="F211" s="58" t="str">
        <f ca="1">IF(OR('📊 Training Matrix'!$AC$15="EXPIRED",'📊 Training Matrix'!$AC$15="EXPIRING"),'📊 Training Matrix'!$E$15,"")</f>
        <v/>
      </c>
      <c r="G211" s="58" t="str">
        <f ca="1">IF(OR('📊 Training Matrix'!$AC$15="EXPIRED",'📊 Training Matrix'!$AC$15="EXPIRING"),"EL-004","")</f>
        <v/>
      </c>
      <c r="H211" s="58" t="str">
        <f ca="1">IF(OR('📊 Training Matrix'!$AC$15="EXPIRED",'📊 Training Matrix'!$AC$15="EXPIRING"),"LV Switching","")</f>
        <v/>
      </c>
      <c r="I211" s="58" t="str">
        <f ca="1">IF(OR('📊 Training Matrix'!$AC$15="EXPIRED",'📊 Training Matrix'!$AC$15="EXPIRING"),IF(ISNUMBER('📊 Training Matrix'!$AB$15),TEXT('📊 Training Matrix'!$AB$15,"DD/MM/YYYY"),""),"")</f>
        <v/>
      </c>
      <c r="J211" s="58" t="str">
        <f ca="1">IF(OR('📊 Training Matrix'!$AC$15="EXPIRED",'📊 Training Matrix'!$AC$15="EXPIRING"),TEXT('📊 Training Matrix'!$AB$15+365,"DD/MM/YYYY"),"")</f>
        <v/>
      </c>
      <c r="K211" s="58" t="str">
        <f ca="1">IF(OR('📊 Training Matrix'!$AC$15="EXPIRED",'📊 Training Matrix'!$AC$15="EXPIRING"),'📊 Training Matrix'!$AC$15,"")</f>
        <v/>
      </c>
      <c r="L211" s="58" t="str">
        <f ca="1">IF(OR('📊 Training Matrix'!$AC$15="EXPIRED",'📊 Training Matrix'!$AC$15="EXPIRING"),IF('📊 Training Matrix'!$AC$15="EXPIRED","Overdue by "&amp;TEXT(TODAY()-('📊 Training Matrix'!$AB$15+365),"0")&amp;" days","Expires in "&amp;TEXT(('📊 Training Matrix'!$AB$15+365)-TODAY(),"0")&amp;" days"),"—")</f>
        <v>—</v>
      </c>
      <c r="M211" s="58" t="str">
        <f ca="1">IF(OR('📊 Training Matrix'!$AC$15="EXPIRED",'📊 Training Matrix'!$AC$15="EXPIRING"),'📊 Training Matrix'!$H$15,"")</f>
        <v/>
      </c>
    </row>
    <row r="212" spans="1:13" ht="15" customHeight="1" x14ac:dyDescent="0.2">
      <c r="A212" s="58" t="str">
        <f ca="1">IF(OR('📊 Training Matrix'!$AE$15="EXPIRED",'📊 Training Matrix'!$AE$15="EXPIRING"),'📊 Training Matrix'!$A$15,"")</f>
        <v/>
      </c>
      <c r="B212" s="58" t="str">
        <f ca="1">IF(OR('📊 Training Matrix'!$AE$15="EXPIRED",'📊 Training Matrix'!$AE$15="EXPIRING"),'📊 Training Matrix'!$B$15,"")</f>
        <v/>
      </c>
      <c r="C212" s="58" t="str">
        <f ca="1">IF(OR('📊 Training Matrix'!$AE$15="EXPIRED",'📊 Training Matrix'!$AE$15="EXPIRING"),'📊 Training Matrix'!$C$15,"")</f>
        <v/>
      </c>
      <c r="D212" s="58" t="str">
        <f ca="1">IF(OR('📊 Training Matrix'!$AE$15="EXPIRED",'📊 Training Matrix'!$AE$15="EXPIRING"),'📊 Training Matrix'!$D$15,"")</f>
        <v/>
      </c>
      <c r="E212" s="58" t="str">
        <f ca="1">IF(OR('📊 Training Matrix'!$AE$15="EXPIRED",'📊 Training Matrix'!$AE$15="EXPIRING"),'📊 Training Matrix'!$F$15,"")</f>
        <v/>
      </c>
      <c r="F212" s="58" t="str">
        <f ca="1">IF(OR('📊 Training Matrix'!$AE$15="EXPIRED",'📊 Training Matrix'!$AE$15="EXPIRING"),'📊 Training Matrix'!$E$15,"")</f>
        <v/>
      </c>
      <c r="G212" s="58" t="str">
        <f ca="1">IF(OR('📊 Training Matrix'!$AE$15="EXPIRED",'📊 Training Matrix'!$AE$15="EXPIRING"),"CV-005","")</f>
        <v/>
      </c>
      <c r="H212" s="58" t="str">
        <f ca="1">IF(OR('📊 Training Matrix'!$AE$15="EXPIRED",'📊 Training Matrix'!$AE$15="EXPIRING"),"NRSWA Supervisor","")</f>
        <v/>
      </c>
      <c r="I212" s="58" t="str">
        <f ca="1">IF(OR('📊 Training Matrix'!$AE$15="EXPIRED",'📊 Training Matrix'!$AE$15="EXPIRING"),IF(ISNUMBER('📊 Training Matrix'!$AD$15),TEXT('📊 Training Matrix'!$AD$15,"DD/MM/YYYY"),""),"")</f>
        <v/>
      </c>
      <c r="J212" s="58" t="str">
        <f ca="1">IF(OR('📊 Training Matrix'!$AE$15="EXPIRED",'📊 Training Matrix'!$AE$15="EXPIRING"),TEXT('📊 Training Matrix'!$AD$15+365,"DD/MM/YYYY"),"")</f>
        <v/>
      </c>
      <c r="K212" s="58" t="str">
        <f ca="1">IF(OR('📊 Training Matrix'!$AE$15="EXPIRED",'📊 Training Matrix'!$AE$15="EXPIRING"),'📊 Training Matrix'!$AE$15,"")</f>
        <v/>
      </c>
      <c r="L212" s="58" t="str">
        <f ca="1">IF(OR('📊 Training Matrix'!$AE$15="EXPIRED",'📊 Training Matrix'!$AE$15="EXPIRING"),IF('📊 Training Matrix'!$AE$15="EXPIRED","Overdue by "&amp;TEXT(TODAY()-('📊 Training Matrix'!$AD$15+365),"0")&amp;" days","Expires in "&amp;TEXT(('📊 Training Matrix'!$AD$15+365)-TODAY(),"0")&amp;" days"),"—")</f>
        <v>—</v>
      </c>
      <c r="M212" s="58" t="str">
        <f ca="1">IF(OR('📊 Training Matrix'!$AE$15="EXPIRED",'📊 Training Matrix'!$AE$15="EXPIRING"),'📊 Training Matrix'!$H$15,"")</f>
        <v/>
      </c>
    </row>
    <row r="213" spans="1:13" ht="15" customHeight="1" x14ac:dyDescent="0.2">
      <c r="A213" s="58" t="str">
        <f ca="1">IF(OR('📊 Training Matrix'!$AG$15="EXPIRED",'📊 Training Matrix'!$AG$15="EXPIRING"),'📊 Training Matrix'!$A$15,"")</f>
        <v/>
      </c>
      <c r="B213" s="58" t="str">
        <f ca="1">IF(OR('📊 Training Matrix'!$AG$15="EXPIRED",'📊 Training Matrix'!$AG$15="EXPIRING"),'📊 Training Matrix'!$B$15,"")</f>
        <v/>
      </c>
      <c r="C213" s="58" t="str">
        <f ca="1">IF(OR('📊 Training Matrix'!$AG$15="EXPIRED",'📊 Training Matrix'!$AG$15="EXPIRING"),'📊 Training Matrix'!$C$15,"")</f>
        <v/>
      </c>
      <c r="D213" s="58" t="str">
        <f ca="1">IF(OR('📊 Training Matrix'!$AG$15="EXPIRED",'📊 Training Matrix'!$AG$15="EXPIRING"),'📊 Training Matrix'!$D$15,"")</f>
        <v/>
      </c>
      <c r="E213" s="58" t="str">
        <f ca="1">IF(OR('📊 Training Matrix'!$AG$15="EXPIRED",'📊 Training Matrix'!$AG$15="EXPIRING"),'📊 Training Matrix'!$F$15,"")</f>
        <v/>
      </c>
      <c r="F213" s="58" t="str">
        <f ca="1">IF(OR('📊 Training Matrix'!$AG$15="EXPIRED",'📊 Training Matrix'!$AG$15="EXPIRING"),'📊 Training Matrix'!$E$15,"")</f>
        <v/>
      </c>
      <c r="G213" s="58" t="str">
        <f ca="1">IF(OR('📊 Training Matrix'!$AG$15="EXPIRED",'📊 Training Matrix'!$AG$15="EXPIRING"),"CV-006","")</f>
        <v/>
      </c>
      <c r="H213" s="58" t="str">
        <f ca="1">IF(OR('📊 Training Matrix'!$AG$15="EXPIRED",'📊 Training Matrix'!$AG$15="EXPIRING"),"NRSWA Operative","")</f>
        <v/>
      </c>
      <c r="I213" s="58" t="str">
        <f ca="1">IF(OR('📊 Training Matrix'!$AG$15="EXPIRED",'📊 Training Matrix'!$AG$15="EXPIRING"),IF(ISNUMBER('📊 Training Matrix'!$AF$15),TEXT('📊 Training Matrix'!$AF$15,"DD/MM/YYYY"),""),"")</f>
        <v/>
      </c>
      <c r="J213" s="58" t="str">
        <f ca="1">IF(OR('📊 Training Matrix'!$AG$15="EXPIRED",'📊 Training Matrix'!$AG$15="EXPIRING"),TEXT('📊 Training Matrix'!$AF$15+365,"DD/MM/YYYY"),"")</f>
        <v/>
      </c>
      <c r="K213" s="58" t="str">
        <f ca="1">IF(OR('📊 Training Matrix'!$AG$15="EXPIRED",'📊 Training Matrix'!$AG$15="EXPIRING"),'📊 Training Matrix'!$AG$15,"")</f>
        <v/>
      </c>
      <c r="L213" s="58" t="str">
        <f ca="1">IF(OR('📊 Training Matrix'!$AG$15="EXPIRED",'📊 Training Matrix'!$AG$15="EXPIRING"),IF('📊 Training Matrix'!$AG$15="EXPIRED","Overdue by "&amp;TEXT(TODAY()-('📊 Training Matrix'!$AF$15+365),"0")&amp;" days","Expires in "&amp;TEXT(('📊 Training Matrix'!$AF$15+365)-TODAY(),"0")&amp;" days"),"—")</f>
        <v>—</v>
      </c>
      <c r="M213" s="58" t="str">
        <f ca="1">IF(OR('📊 Training Matrix'!$AG$15="EXPIRED",'📊 Training Matrix'!$AG$15="EXPIRING"),'📊 Training Matrix'!$H$15,"")</f>
        <v/>
      </c>
    </row>
    <row r="214" spans="1:13" ht="15" customHeight="1" x14ac:dyDescent="0.2">
      <c r="A214" s="58" t="str">
        <f ca="1">IF(OR('📊 Training Matrix'!$AI$15="EXPIRED",'📊 Training Matrix'!$AI$15="EXPIRING"),'📊 Training Matrix'!$A$15,"")</f>
        <v/>
      </c>
      <c r="B214" s="58" t="str">
        <f ca="1">IF(OR('📊 Training Matrix'!$AI$15="EXPIRED",'📊 Training Matrix'!$AI$15="EXPIRING"),'📊 Training Matrix'!$B$15,"")</f>
        <v/>
      </c>
      <c r="C214" s="58" t="str">
        <f ca="1">IF(OR('📊 Training Matrix'!$AI$15="EXPIRED",'📊 Training Matrix'!$AI$15="EXPIRING"),'📊 Training Matrix'!$C$15,"")</f>
        <v/>
      </c>
      <c r="D214" s="58" t="str">
        <f ca="1">IF(OR('📊 Training Matrix'!$AI$15="EXPIRED",'📊 Training Matrix'!$AI$15="EXPIRING"),'📊 Training Matrix'!$D$15,"")</f>
        <v/>
      </c>
      <c r="E214" s="58" t="str">
        <f ca="1">IF(OR('📊 Training Matrix'!$AI$15="EXPIRED",'📊 Training Matrix'!$AI$15="EXPIRING"),'📊 Training Matrix'!$F$15,"")</f>
        <v/>
      </c>
      <c r="F214" s="58" t="str">
        <f ca="1">IF(OR('📊 Training Matrix'!$AI$15="EXPIRED",'📊 Training Matrix'!$AI$15="EXPIRING"),'📊 Training Matrix'!$E$15,"")</f>
        <v/>
      </c>
      <c r="G214" s="58" t="str">
        <f ca="1">IF(OR('📊 Training Matrix'!$AI$15="EXPIRED",'📊 Training Matrix'!$AI$15="EXPIRING"),"CV-002","")</f>
        <v/>
      </c>
      <c r="H214" s="58" t="str">
        <f ca="1">IF(OR('📊 Training Matrix'!$AI$15="EXPIRED",'📊 Training Matrix'!$AI$15="EXPIRING"),"CSCS Blue Card","")</f>
        <v/>
      </c>
      <c r="I214" s="58" t="str">
        <f ca="1">IF(OR('📊 Training Matrix'!$AI$15="EXPIRED",'📊 Training Matrix'!$AI$15="EXPIRING"),IF(ISNUMBER('📊 Training Matrix'!$AH$15),TEXT('📊 Training Matrix'!$AH$15,"DD/MM/YYYY"),""),"")</f>
        <v/>
      </c>
      <c r="J214" s="58" t="str">
        <f ca="1">IF(OR('📊 Training Matrix'!$AI$15="EXPIRED",'📊 Training Matrix'!$AI$15="EXPIRING"),TEXT('📊 Training Matrix'!$AH$15+365,"DD/MM/YYYY"),"")</f>
        <v/>
      </c>
      <c r="K214" s="58" t="str">
        <f ca="1">IF(OR('📊 Training Matrix'!$AI$15="EXPIRED",'📊 Training Matrix'!$AI$15="EXPIRING"),'📊 Training Matrix'!$AI$15,"")</f>
        <v/>
      </c>
      <c r="L214" s="58" t="str">
        <f ca="1">IF(OR('📊 Training Matrix'!$AI$15="EXPIRED",'📊 Training Matrix'!$AI$15="EXPIRING"),IF('📊 Training Matrix'!$AI$15="EXPIRED","Overdue by "&amp;TEXT(TODAY()-('📊 Training Matrix'!$AH$15+365),"0")&amp;" days","Expires in "&amp;TEXT(('📊 Training Matrix'!$AH$15+365)-TODAY(),"0")&amp;" days"),"—")</f>
        <v>—</v>
      </c>
      <c r="M214" s="58" t="str">
        <f ca="1">IF(OR('📊 Training Matrix'!$AI$15="EXPIRED",'📊 Training Matrix'!$AI$15="EXPIRING"),'📊 Training Matrix'!$H$15,"")</f>
        <v/>
      </c>
    </row>
    <row r="215" spans="1:13" ht="15" customHeight="1" x14ac:dyDescent="0.2">
      <c r="A215" s="58" t="str">
        <f ca="1">IF(OR('📊 Training Matrix'!$AK$15="EXPIRED",'📊 Training Matrix'!$AK$15="EXPIRING"),'📊 Training Matrix'!$A$15,"")</f>
        <v/>
      </c>
      <c r="B215" s="58" t="str">
        <f ca="1">IF(OR('📊 Training Matrix'!$AK$15="EXPIRED",'📊 Training Matrix'!$AK$15="EXPIRING"),'📊 Training Matrix'!$B$15,"")</f>
        <v/>
      </c>
      <c r="C215" s="58" t="str">
        <f ca="1">IF(OR('📊 Training Matrix'!$AK$15="EXPIRED",'📊 Training Matrix'!$AK$15="EXPIRING"),'📊 Training Matrix'!$C$15,"")</f>
        <v/>
      </c>
      <c r="D215" s="58" t="str">
        <f ca="1">IF(OR('📊 Training Matrix'!$AK$15="EXPIRED",'📊 Training Matrix'!$AK$15="EXPIRING"),'📊 Training Matrix'!$D$15,"")</f>
        <v/>
      </c>
      <c r="E215" s="58" t="str">
        <f ca="1">IF(OR('📊 Training Matrix'!$AK$15="EXPIRED",'📊 Training Matrix'!$AK$15="EXPIRING"),'📊 Training Matrix'!$F$15,"")</f>
        <v/>
      </c>
      <c r="F215" s="58" t="str">
        <f ca="1">IF(OR('📊 Training Matrix'!$AK$15="EXPIRED",'📊 Training Matrix'!$AK$15="EXPIRING"),'📊 Training Matrix'!$E$15,"")</f>
        <v/>
      </c>
      <c r="G215" s="58" t="str">
        <f ca="1">IF(OR('📊 Training Matrix'!$AK$15="EXPIRED",'📊 Training Matrix'!$AK$15="EXPIRING"),"GS-001","")</f>
        <v/>
      </c>
      <c r="H215" s="58" t="str">
        <f ca="1">IF(OR('📊 Training Matrix'!$AK$15="EXPIRED",'📊 Training Matrix'!$AK$15="EXPIRING"),"Gas Safe Reg.","")</f>
        <v/>
      </c>
      <c r="I215" s="58" t="str">
        <f ca="1">IF(OR('📊 Training Matrix'!$AK$15="EXPIRED",'📊 Training Matrix'!$AK$15="EXPIRING"),IF(ISNUMBER('📊 Training Matrix'!$AJ$15),TEXT('📊 Training Matrix'!$AJ$15,"DD/MM/YYYY"),""),"")</f>
        <v/>
      </c>
      <c r="J215" s="58" t="str">
        <f ca="1">IF(OR('📊 Training Matrix'!$AK$15="EXPIRED",'📊 Training Matrix'!$AK$15="EXPIRING"),TEXT('📊 Training Matrix'!$AJ$15+365,"DD/MM/YYYY"),"")</f>
        <v/>
      </c>
      <c r="K215" s="58" t="str">
        <f ca="1">IF(OR('📊 Training Matrix'!$AK$15="EXPIRED",'📊 Training Matrix'!$AK$15="EXPIRING"),'📊 Training Matrix'!$AK$15,"")</f>
        <v/>
      </c>
      <c r="L215" s="58" t="str">
        <f ca="1">IF(OR('📊 Training Matrix'!$AK$15="EXPIRED",'📊 Training Matrix'!$AK$15="EXPIRING"),IF('📊 Training Matrix'!$AK$15="EXPIRED","Overdue by "&amp;TEXT(TODAY()-('📊 Training Matrix'!$AJ$15+365),"0")&amp;" days","Expires in "&amp;TEXT(('📊 Training Matrix'!$AJ$15+365)-TODAY(),"0")&amp;" days"),"—")</f>
        <v>—</v>
      </c>
      <c r="M215" s="58" t="str">
        <f ca="1">IF(OR('📊 Training Matrix'!$AK$15="EXPIRED",'📊 Training Matrix'!$AK$15="EXPIRING"),'📊 Training Matrix'!$H$15,"")</f>
        <v/>
      </c>
    </row>
    <row r="216" spans="1:13" ht="15" customHeight="1" x14ac:dyDescent="0.2">
      <c r="A216" s="58" t="str">
        <f ca="1">IF(OR('📊 Training Matrix'!$AM$15="EXPIRED",'📊 Training Matrix'!$AM$15="EXPIRING"),'📊 Training Matrix'!$A$15,"")</f>
        <v/>
      </c>
      <c r="B216" s="58" t="str">
        <f ca="1">IF(OR('📊 Training Matrix'!$AM$15="EXPIRED",'📊 Training Matrix'!$AM$15="EXPIRING"),'📊 Training Matrix'!$B$15,"")</f>
        <v/>
      </c>
      <c r="C216" s="58" t="str">
        <f ca="1">IF(OR('📊 Training Matrix'!$AM$15="EXPIRED",'📊 Training Matrix'!$AM$15="EXPIRING"),'📊 Training Matrix'!$C$15,"")</f>
        <v/>
      </c>
      <c r="D216" s="58" t="str">
        <f ca="1">IF(OR('📊 Training Matrix'!$AM$15="EXPIRED",'📊 Training Matrix'!$AM$15="EXPIRING"),'📊 Training Matrix'!$D$15,"")</f>
        <v/>
      </c>
      <c r="E216" s="58" t="str">
        <f ca="1">IF(OR('📊 Training Matrix'!$AM$15="EXPIRED",'📊 Training Matrix'!$AM$15="EXPIRING"),'📊 Training Matrix'!$F$15,"")</f>
        <v/>
      </c>
      <c r="F216" s="58" t="str">
        <f ca="1">IF(OR('📊 Training Matrix'!$AM$15="EXPIRED",'📊 Training Matrix'!$AM$15="EXPIRING"),'📊 Training Matrix'!$E$15,"")</f>
        <v/>
      </c>
      <c r="G216" s="58" t="str">
        <f ca="1">IF(OR('📊 Training Matrix'!$AM$15="EXPIRED",'📊 Training Matrix'!$AM$15="EXPIRING"),"GS-002","")</f>
        <v/>
      </c>
      <c r="H216" s="58" t="str">
        <f ca="1">IF(OR('📊 Training Matrix'!$AM$15="EXPIRED",'📊 Training Matrix'!$AM$15="EXPIRING"),"ACS Gas (CCN1)","")</f>
        <v/>
      </c>
      <c r="I216" s="58" t="str">
        <f ca="1">IF(OR('📊 Training Matrix'!$AM$15="EXPIRED",'📊 Training Matrix'!$AM$15="EXPIRING"),IF(ISNUMBER('📊 Training Matrix'!$AL$15),TEXT('📊 Training Matrix'!$AL$15,"DD/MM/YYYY"),""),"")</f>
        <v/>
      </c>
      <c r="J216" s="58" t="str">
        <f ca="1">IF(OR('📊 Training Matrix'!$AM$15="EXPIRED",'📊 Training Matrix'!$AM$15="EXPIRING"),TEXT('📊 Training Matrix'!$AL$15+365,"DD/MM/YYYY"),"")</f>
        <v/>
      </c>
      <c r="K216" s="58" t="str">
        <f ca="1">IF(OR('📊 Training Matrix'!$AM$15="EXPIRED",'📊 Training Matrix'!$AM$15="EXPIRING"),'📊 Training Matrix'!$AM$15,"")</f>
        <v/>
      </c>
      <c r="L216" s="58" t="str">
        <f ca="1">IF(OR('📊 Training Matrix'!$AM$15="EXPIRED",'📊 Training Matrix'!$AM$15="EXPIRING"),IF('📊 Training Matrix'!$AM$15="EXPIRED","Overdue by "&amp;TEXT(TODAY()-('📊 Training Matrix'!$AL$15+365),"0")&amp;" days","Expires in "&amp;TEXT(('📊 Training Matrix'!$AL$15+365)-TODAY(),"0")&amp;" days"),"—")</f>
        <v>—</v>
      </c>
      <c r="M216" s="58" t="str">
        <f ca="1">IF(OR('📊 Training Matrix'!$AM$15="EXPIRED",'📊 Training Matrix'!$AM$15="EXPIRING"),'📊 Training Matrix'!$H$15,"")</f>
        <v/>
      </c>
    </row>
    <row r="217" spans="1:13" ht="15" customHeight="1" x14ac:dyDescent="0.2">
      <c r="A217" s="58" t="str">
        <f ca="1">IF(OR('📊 Training Matrix'!$AO$15="EXPIRED",'📊 Training Matrix'!$AO$15="EXPIRING"),'📊 Training Matrix'!$A$15,"")</f>
        <v/>
      </c>
      <c r="B217" s="58" t="str">
        <f ca="1">IF(OR('📊 Training Matrix'!$AO$15="EXPIRED",'📊 Training Matrix'!$AO$15="EXPIRING"),'📊 Training Matrix'!$B$15,"")</f>
        <v/>
      </c>
      <c r="C217" s="58" t="str">
        <f ca="1">IF(OR('📊 Training Matrix'!$AO$15="EXPIRED",'📊 Training Matrix'!$AO$15="EXPIRING"),'📊 Training Matrix'!$C$15,"")</f>
        <v/>
      </c>
      <c r="D217" s="58" t="str">
        <f ca="1">IF(OR('📊 Training Matrix'!$AO$15="EXPIRED",'📊 Training Matrix'!$AO$15="EXPIRING"),'📊 Training Matrix'!$D$15,"")</f>
        <v/>
      </c>
      <c r="E217" s="58" t="str">
        <f ca="1">IF(OR('📊 Training Matrix'!$AO$15="EXPIRED",'📊 Training Matrix'!$AO$15="EXPIRING"),'📊 Training Matrix'!$F$15,"")</f>
        <v/>
      </c>
      <c r="F217" s="58" t="str">
        <f ca="1">IF(OR('📊 Training Matrix'!$AO$15="EXPIRED",'📊 Training Matrix'!$AO$15="EXPIRING"),'📊 Training Matrix'!$E$15,"")</f>
        <v/>
      </c>
      <c r="G217" s="58" t="str">
        <f ca="1">IF(OR('📊 Training Matrix'!$AO$15="EXPIRED",'📊 Training Matrix'!$AO$15="EXPIRING"),"WA-001","")</f>
        <v/>
      </c>
      <c r="H217" s="58" t="str">
        <f ca="1">IF(OR('📊 Training Matrix'!$AO$15="EXPIRED",'📊 Training Matrix'!$AO$15="EXPIRING"),"WIAPS Cert.","")</f>
        <v/>
      </c>
      <c r="I217" s="58" t="str">
        <f ca="1">IF(OR('📊 Training Matrix'!$AO$15="EXPIRED",'📊 Training Matrix'!$AO$15="EXPIRING"),IF(ISNUMBER('📊 Training Matrix'!$AN$15),TEXT('📊 Training Matrix'!$AN$15,"DD/MM/YYYY"),""),"")</f>
        <v/>
      </c>
      <c r="J217" s="58" t="str">
        <f ca="1">IF(OR('📊 Training Matrix'!$AO$15="EXPIRED",'📊 Training Matrix'!$AO$15="EXPIRING"),TEXT('📊 Training Matrix'!$AN$15+365,"DD/MM/YYYY"),"")</f>
        <v/>
      </c>
      <c r="K217" s="58" t="str">
        <f ca="1">IF(OR('📊 Training Matrix'!$AO$15="EXPIRED",'📊 Training Matrix'!$AO$15="EXPIRING"),'📊 Training Matrix'!$AO$15,"")</f>
        <v/>
      </c>
      <c r="L217" s="58" t="str">
        <f ca="1">IF(OR('📊 Training Matrix'!$AO$15="EXPIRED",'📊 Training Matrix'!$AO$15="EXPIRING"),IF('📊 Training Matrix'!$AO$15="EXPIRED","Overdue by "&amp;TEXT(TODAY()-('📊 Training Matrix'!$AN$15+365),"0")&amp;" days","Expires in "&amp;TEXT(('📊 Training Matrix'!$AN$15+365)-TODAY(),"0")&amp;" days"),"—")</f>
        <v>—</v>
      </c>
      <c r="M217" s="58" t="str">
        <f ca="1">IF(OR('📊 Training Matrix'!$AO$15="EXPIRED",'📊 Training Matrix'!$AO$15="EXPIRING"),'📊 Training Matrix'!$H$15,"")</f>
        <v/>
      </c>
    </row>
    <row r="218" spans="1:13" ht="15" customHeight="1" x14ac:dyDescent="0.2">
      <c r="A218" s="58" t="str">
        <f ca="1">IF(OR('📊 Training Matrix'!$AQ$15="EXPIRED",'📊 Training Matrix'!$AQ$15="EXPIRING"),'📊 Training Matrix'!$A$15,"")</f>
        <v/>
      </c>
      <c r="B218" s="58" t="str">
        <f ca="1">IF(OR('📊 Training Matrix'!$AQ$15="EXPIRED",'📊 Training Matrix'!$AQ$15="EXPIRING"),'📊 Training Matrix'!$B$15,"")</f>
        <v/>
      </c>
      <c r="C218" s="58" t="str">
        <f ca="1">IF(OR('📊 Training Matrix'!$AQ$15="EXPIRED",'📊 Training Matrix'!$AQ$15="EXPIRING"),'📊 Training Matrix'!$C$15,"")</f>
        <v/>
      </c>
      <c r="D218" s="58" t="str">
        <f ca="1">IF(OR('📊 Training Matrix'!$AQ$15="EXPIRED",'📊 Training Matrix'!$AQ$15="EXPIRING"),'📊 Training Matrix'!$D$15,"")</f>
        <v/>
      </c>
      <c r="E218" s="58" t="str">
        <f ca="1">IF(OR('📊 Training Matrix'!$AQ$15="EXPIRED",'📊 Training Matrix'!$AQ$15="EXPIRING"),'📊 Training Matrix'!$F$15,"")</f>
        <v/>
      </c>
      <c r="F218" s="58" t="str">
        <f ca="1">IF(OR('📊 Training Matrix'!$AQ$15="EXPIRED",'📊 Training Matrix'!$AQ$15="EXPIRING"),'📊 Training Matrix'!$E$15,"")</f>
        <v/>
      </c>
      <c r="G218" s="58" t="str">
        <f ca="1">IF(OR('📊 Training Matrix'!$AQ$15="EXPIRED",'📊 Training Matrix'!$AQ$15="EXPIRING"),"DR-004","")</f>
        <v/>
      </c>
      <c r="H218" s="58" t="str">
        <f ca="1">IF(OR('📊 Training Matrix'!$AQ$15="EXPIRED",'📊 Training Matrix'!$AQ$15="EXPIRING"),"CPCS Excavator","")</f>
        <v/>
      </c>
      <c r="I218" s="58" t="str">
        <f ca="1">IF(OR('📊 Training Matrix'!$AQ$15="EXPIRED",'📊 Training Matrix'!$AQ$15="EXPIRING"),IF(ISNUMBER('📊 Training Matrix'!$AP$15),TEXT('📊 Training Matrix'!$AP$15,"DD/MM/YYYY"),""),"")</f>
        <v/>
      </c>
      <c r="J218" s="58" t="str">
        <f ca="1">IF(OR('📊 Training Matrix'!$AQ$15="EXPIRED",'📊 Training Matrix'!$AQ$15="EXPIRING"),TEXT('📊 Training Matrix'!$AP$15+365,"DD/MM/YYYY"),"")</f>
        <v/>
      </c>
      <c r="K218" s="58" t="str">
        <f ca="1">IF(OR('📊 Training Matrix'!$AQ$15="EXPIRED",'📊 Training Matrix'!$AQ$15="EXPIRING"),'📊 Training Matrix'!$AQ$15,"")</f>
        <v/>
      </c>
      <c r="L218" s="58" t="str">
        <f ca="1">IF(OR('📊 Training Matrix'!$AQ$15="EXPIRED",'📊 Training Matrix'!$AQ$15="EXPIRING"),IF('📊 Training Matrix'!$AQ$15="EXPIRED","Overdue by "&amp;TEXT(TODAY()-('📊 Training Matrix'!$AP$15+365),"0")&amp;" days","Expires in "&amp;TEXT(('📊 Training Matrix'!$AP$15+365)-TODAY(),"0")&amp;" days"),"—")</f>
        <v>—</v>
      </c>
      <c r="M218" s="58" t="str">
        <f ca="1">IF(OR('📊 Training Matrix'!$AQ$15="EXPIRED",'📊 Training Matrix'!$AQ$15="EXPIRING"),'📊 Training Matrix'!$H$15,"")</f>
        <v/>
      </c>
    </row>
    <row r="219" spans="1:13" ht="15" customHeight="1" x14ac:dyDescent="0.2">
      <c r="A219" s="58" t="str">
        <f ca="1">IF(OR('📊 Training Matrix'!$AS$15="EXPIRED",'📊 Training Matrix'!$AS$15="EXPIRING"),'📊 Training Matrix'!$A$15,"")</f>
        <v>W1011</v>
      </c>
      <c r="B219" s="58" t="str">
        <f ca="1">IF(OR('📊 Training Matrix'!$AS$15="EXPIRED",'📊 Training Matrix'!$AS$15="EXPIRING"),'📊 Training Matrix'!$B$15,"")</f>
        <v>Johnson</v>
      </c>
      <c r="C219" s="58" t="str">
        <f ca="1">IF(OR('📊 Training Matrix'!$AS$15="EXPIRED",'📊 Training Matrix'!$AS$15="EXPIRING"),'📊 Training Matrix'!$C$15,"")</f>
        <v>Tanya</v>
      </c>
      <c r="D219" s="58" t="str">
        <f ca="1">IF(OR('📊 Training Matrix'!$AS$15="EXPIRED",'📊 Training Matrix'!$AS$15="EXPIRING"),'📊 Training Matrix'!$D$15,"")</f>
        <v>Employee</v>
      </c>
      <c r="E219" s="58" t="str">
        <f ca="1">IF(OR('📊 Training Matrix'!$AS$15="EXPIRED",'📊 Training Matrix'!$AS$15="EXPIRING"),'📊 Training Matrix'!$F$15,"")</f>
        <v>Site Manager</v>
      </c>
      <c r="F219" s="58" t="str">
        <f ca="1">IF(OR('📊 Training Matrix'!$AS$15="EXPIRED",'📊 Training Matrix'!$AS$15="EXPIRING"),'📊 Training Matrix'!$E$15,"")</f>
        <v>Civil Works</v>
      </c>
      <c r="G219" s="58" t="str">
        <f ca="1">IF(OR('📊 Training Matrix'!$AS$15="EXPIRED",'📊 Training Matrix'!$AS$15="EXPIRING"),"MG-002","")</f>
        <v>MG-002</v>
      </c>
      <c r="H219" s="58" t="str">
        <f ca="1">IF(OR('📊 Training Matrix'!$AS$15="EXPIRED",'📊 Training Matrix'!$AS$15="EXPIRING"),"SMSTS","")</f>
        <v>SMSTS</v>
      </c>
      <c r="I219" s="58" t="str">
        <f ca="1">IF(OR('📊 Training Matrix'!$AS$15="EXPIRED",'📊 Training Matrix'!$AS$15="EXPIRING"),IF(ISNUMBER('📊 Training Matrix'!$AR$15),TEXT('📊 Training Matrix'!$AR$15,"DD/MM/YYYY"),""),"")</f>
        <v>14/09/2024</v>
      </c>
      <c r="J219" s="58" t="str">
        <f ca="1">IF(OR('📊 Training Matrix'!$AS$15="EXPIRED",'📊 Training Matrix'!$AS$15="EXPIRING"),TEXT('📊 Training Matrix'!$AR$15+365,"DD/MM/YYYY"),"")</f>
        <v>14/09/2025</v>
      </c>
      <c r="K219" s="58" t="str">
        <f ca="1">IF(OR('📊 Training Matrix'!$AS$15="EXPIRED",'📊 Training Matrix'!$AS$15="EXPIRING"),'📊 Training Matrix'!$AS$15,"")</f>
        <v>EXPIRED</v>
      </c>
      <c r="L219" s="58" t="str">
        <f ca="1">IF(OR('📊 Training Matrix'!$AS$15="EXPIRED",'📊 Training Matrix'!$AS$15="EXPIRING"),IF('📊 Training Matrix'!$AS$15="EXPIRED","Overdue by "&amp;TEXT(TODAY()-('📊 Training Matrix'!$AR$15+365),"0")&amp;" days","Expires in "&amp;TEXT(('📊 Training Matrix'!$AR$15+365)-TODAY(),"0")&amp;" days"),"—")</f>
        <v>Overdue by 338 days</v>
      </c>
      <c r="M219" s="58" t="str">
        <f ca="1">IF(OR('📊 Training Matrix'!$AS$15="EXPIRED",'📊 Training Matrix'!$AS$15="EXPIRING"),'📊 Training Matrix'!$H$15,"")</f>
        <v>R. O'Brien</v>
      </c>
    </row>
    <row r="220" spans="1:13" ht="15" customHeight="1" x14ac:dyDescent="0.2">
      <c r="A220" s="58" t="str">
        <f ca="1">IF(OR('📊 Training Matrix'!$AU$15="EXPIRED",'📊 Training Matrix'!$AU$15="EXPIRING"),'📊 Training Matrix'!$A$15,"")</f>
        <v/>
      </c>
      <c r="B220" s="58" t="str">
        <f ca="1">IF(OR('📊 Training Matrix'!$AU$15="EXPIRED",'📊 Training Matrix'!$AU$15="EXPIRING"),'📊 Training Matrix'!$B$15,"")</f>
        <v/>
      </c>
      <c r="C220" s="58" t="str">
        <f ca="1">IF(OR('📊 Training Matrix'!$AU$15="EXPIRED",'📊 Training Matrix'!$AU$15="EXPIRING"),'📊 Training Matrix'!$C$15,"")</f>
        <v/>
      </c>
      <c r="D220" s="58" t="str">
        <f ca="1">IF(OR('📊 Training Matrix'!$AU$15="EXPIRED",'📊 Training Matrix'!$AU$15="EXPIRING"),'📊 Training Matrix'!$D$15,"")</f>
        <v/>
      </c>
      <c r="E220" s="58" t="str">
        <f ca="1">IF(OR('📊 Training Matrix'!$AU$15="EXPIRED",'📊 Training Matrix'!$AU$15="EXPIRING"),'📊 Training Matrix'!$F$15,"")</f>
        <v/>
      </c>
      <c r="F220" s="58" t="str">
        <f ca="1">IF(OR('📊 Training Matrix'!$AU$15="EXPIRED",'📊 Training Matrix'!$AU$15="EXPIRING"),'📊 Training Matrix'!$E$15,"")</f>
        <v/>
      </c>
      <c r="G220" s="58" t="str">
        <f ca="1">IF(OR('📊 Training Matrix'!$AU$15="EXPIRED",'📊 Training Matrix'!$AU$15="EXPIRING"),"MG-003","")</f>
        <v/>
      </c>
      <c r="H220" s="58" t="str">
        <f ca="1">IF(OR('📊 Training Matrix'!$AU$15="EXPIRED",'📊 Training Matrix'!$AU$15="EXPIRING"),"SSSTS","")</f>
        <v/>
      </c>
      <c r="I220" s="58" t="str">
        <f ca="1">IF(OR('📊 Training Matrix'!$AU$15="EXPIRED",'📊 Training Matrix'!$AU$15="EXPIRING"),IF(ISNUMBER('📊 Training Matrix'!$AT$15),TEXT('📊 Training Matrix'!$AT$15,"DD/MM/YYYY"),""),"")</f>
        <v/>
      </c>
      <c r="J220" s="58" t="str">
        <f ca="1">IF(OR('📊 Training Matrix'!$AU$15="EXPIRED",'📊 Training Matrix'!$AU$15="EXPIRING"),TEXT('📊 Training Matrix'!$AT$15+365,"DD/MM/YYYY"),"")</f>
        <v/>
      </c>
      <c r="K220" s="58" t="str">
        <f ca="1">IF(OR('📊 Training Matrix'!$AU$15="EXPIRED",'📊 Training Matrix'!$AU$15="EXPIRING"),'📊 Training Matrix'!$AU$15,"")</f>
        <v/>
      </c>
      <c r="L220" s="58" t="str">
        <f ca="1">IF(OR('📊 Training Matrix'!$AU$15="EXPIRED",'📊 Training Matrix'!$AU$15="EXPIRING"),IF('📊 Training Matrix'!$AU$15="EXPIRED","Overdue by "&amp;TEXT(TODAY()-('📊 Training Matrix'!$AT$15+365),"0")&amp;" days","Expires in "&amp;TEXT(('📊 Training Matrix'!$AT$15+365)-TODAY(),"0")&amp;" days"),"—")</f>
        <v>—</v>
      </c>
      <c r="M220" s="58" t="str">
        <f ca="1">IF(OR('📊 Training Matrix'!$AU$15="EXPIRED",'📊 Training Matrix'!$AU$15="EXPIRING"),'📊 Training Matrix'!$H$15,"")</f>
        <v/>
      </c>
    </row>
    <row r="221" spans="1:13" ht="15" customHeight="1" x14ac:dyDescent="0.2">
      <c r="A221" s="58" t="str">
        <f ca="1">IF(OR('📊 Training Matrix'!$AW$15="EXPIRED",'📊 Training Matrix'!$AW$15="EXPIRING"),'📊 Training Matrix'!$A$15,"")</f>
        <v>W1011</v>
      </c>
      <c r="B221" s="58" t="str">
        <f ca="1">IF(OR('📊 Training Matrix'!$AW$15="EXPIRED",'📊 Training Matrix'!$AW$15="EXPIRING"),'📊 Training Matrix'!$B$15,"")</f>
        <v>Johnson</v>
      </c>
      <c r="C221" s="58" t="str">
        <f ca="1">IF(OR('📊 Training Matrix'!$AW$15="EXPIRED",'📊 Training Matrix'!$AW$15="EXPIRING"),'📊 Training Matrix'!$C$15,"")</f>
        <v>Tanya</v>
      </c>
      <c r="D221" s="58" t="str">
        <f ca="1">IF(OR('📊 Training Matrix'!$AW$15="EXPIRED",'📊 Training Matrix'!$AW$15="EXPIRING"),'📊 Training Matrix'!$D$15,"")</f>
        <v>Employee</v>
      </c>
      <c r="E221" s="58" t="str">
        <f ca="1">IF(OR('📊 Training Matrix'!$AW$15="EXPIRED",'📊 Training Matrix'!$AW$15="EXPIRING"),'📊 Training Matrix'!$F$15,"")</f>
        <v>Site Manager</v>
      </c>
      <c r="F221" s="58" t="str">
        <f ca="1">IF(OR('📊 Training Matrix'!$AW$15="EXPIRED",'📊 Training Matrix'!$AW$15="EXPIRING"),'📊 Training Matrix'!$E$15,"")</f>
        <v>Civil Works</v>
      </c>
      <c r="G221" s="58" t="str">
        <f ca="1">IF(OR('📊 Training Matrix'!$AW$15="EXPIRED",'📊 Training Matrix'!$AW$15="EXPIRING"),"IT-002","")</f>
        <v>IT-002</v>
      </c>
      <c r="H221" s="58" t="str">
        <f ca="1">IF(OR('📊 Training Matrix'!$AW$15="EXPIRED",'📊 Training Matrix'!$AW$15="EXPIRING"),"GDPR Awareness","")</f>
        <v>GDPR Awareness</v>
      </c>
      <c r="I221" s="58" t="str">
        <f ca="1">IF(OR('📊 Training Matrix'!$AW$15="EXPIRED",'📊 Training Matrix'!$AW$15="EXPIRING"),IF(ISNUMBER('📊 Training Matrix'!$AV$15),TEXT('📊 Training Matrix'!$AV$15,"DD/MM/YYYY"),""),"")</f>
        <v>21/08/2025</v>
      </c>
      <c r="J221" s="58" t="str">
        <f ca="1">IF(OR('📊 Training Matrix'!$AW$15="EXPIRED",'📊 Training Matrix'!$AW$15="EXPIRING"),TEXT('📊 Training Matrix'!$AV$15+365,"DD/MM/YYYY"),"")</f>
        <v>21/08/2026</v>
      </c>
      <c r="K221" s="58" t="str">
        <f ca="1">IF(OR('📊 Training Matrix'!$AW$15="EXPIRED",'📊 Training Matrix'!$AW$15="EXPIRING"),'📊 Training Matrix'!$AW$15,"")</f>
        <v>EXPIRING</v>
      </c>
      <c r="L221" s="58" t="str">
        <f ca="1">IF(OR('📊 Training Matrix'!$AW$15="EXPIRED",'📊 Training Matrix'!$AW$15="EXPIRING"),IF('📊 Training Matrix'!$AW$15="EXPIRED","Overdue by "&amp;TEXT(TODAY()-('📊 Training Matrix'!$AV$15+365),"0")&amp;" days","Expires in "&amp;TEXT(('📊 Training Matrix'!$AV$15+365)-TODAY(),"0")&amp;" days"),"—")</f>
        <v>Expires in 3 days</v>
      </c>
      <c r="M221" s="58" t="str">
        <f ca="1">IF(OR('📊 Training Matrix'!$AW$15="EXPIRED",'📊 Training Matrix'!$AW$15="EXPIRING"),'📊 Training Matrix'!$H$15,"")</f>
        <v>R. O'Brien</v>
      </c>
    </row>
    <row r="222" spans="1:13" ht="15" customHeight="1" x14ac:dyDescent="0.2">
      <c r="A222" s="58" t="str">
        <f ca="1">IF(OR('📊 Training Matrix'!$K$16="EXPIRED",'📊 Training Matrix'!$K$16="EXPIRING"),'📊 Training Matrix'!$A$16,"")</f>
        <v>W1012</v>
      </c>
      <c r="B222" s="58" t="str">
        <f ca="1">IF(OR('📊 Training Matrix'!$K$16="EXPIRED",'📊 Training Matrix'!$K$16="EXPIRING"),'📊 Training Matrix'!$B$16,"")</f>
        <v>Perez</v>
      </c>
      <c r="C222" s="58" t="str">
        <f ca="1">IF(OR('📊 Training Matrix'!$K$16="EXPIRED",'📊 Training Matrix'!$K$16="EXPIRING"),'📊 Training Matrix'!$C$16,"")</f>
        <v>David</v>
      </c>
      <c r="D222" s="58" t="str">
        <f ca="1">IF(OR('📊 Training Matrix'!$K$16="EXPIRED",'📊 Training Matrix'!$K$16="EXPIRING"),'📊 Training Matrix'!$D$16,"")</f>
        <v>Employee</v>
      </c>
      <c r="E222" s="58" t="str">
        <f ca="1">IF(OR('📊 Training Matrix'!$K$16="EXPIRED",'📊 Training Matrix'!$K$16="EXPIRING"),'📊 Training Matrix'!$F$16,"")</f>
        <v>Apprentice Engineer</v>
      </c>
      <c r="F222" s="58" t="str">
        <f ca="1">IF(OR('📊 Training Matrix'!$K$16="EXPIRED",'📊 Training Matrix'!$K$16="EXPIRING"),'📊 Training Matrix'!$E$16,"")</f>
        <v>Field Engineering</v>
      </c>
      <c r="G222" s="58" t="str">
        <f ca="1">IF(OR('📊 Training Matrix'!$K$16="EXPIRED",'📊 Training Matrix'!$K$16="EXPIRING"),"HS-001","")</f>
        <v>HS-001</v>
      </c>
      <c r="H222" s="58" t="str">
        <f ca="1">IF(OR('📊 Training Matrix'!$K$16="EXPIRED",'📊 Training Matrix'!$K$16="EXPIRING"),"H&amp;S Induction","")</f>
        <v>H&amp;S Induction</v>
      </c>
      <c r="I222" s="58" t="str">
        <f ca="1">IF(OR('📊 Training Matrix'!$K$16="EXPIRED",'📊 Training Matrix'!$K$16="EXPIRING"),IF(ISNUMBER('📊 Training Matrix'!$J$16),TEXT('📊 Training Matrix'!$J$16,"DD/MM/YYYY"),""),"")</f>
        <v>10/07/2025</v>
      </c>
      <c r="J222" s="58" t="str">
        <f ca="1">IF(OR('📊 Training Matrix'!$K$16="EXPIRED",'📊 Training Matrix'!$K$16="EXPIRING"),TEXT('📊 Training Matrix'!$J$16+365,"DD/MM/YYYY"),"")</f>
        <v>10/07/2026</v>
      </c>
      <c r="K222" s="58" t="str">
        <f ca="1">IF(OR('📊 Training Matrix'!$K$16="EXPIRED",'📊 Training Matrix'!$K$16="EXPIRING"),'📊 Training Matrix'!$K$16,"")</f>
        <v>EXPIRED</v>
      </c>
      <c r="L222" s="58" t="str">
        <f ca="1">IF(OR('📊 Training Matrix'!$K$16="EXPIRED",'📊 Training Matrix'!$K$16="EXPIRING"),IF('📊 Training Matrix'!$K$16="EXPIRED","Overdue by "&amp;TEXT(TODAY()-('📊 Training Matrix'!$J$16+365),"0")&amp;" days","Expires in "&amp;TEXT(('📊 Training Matrix'!$J$16+365)-TODAY(),"0")&amp;" days"),"—")</f>
        <v>Overdue by 39 days</v>
      </c>
      <c r="M222" s="58" t="str">
        <f ca="1">IF(OR('📊 Training Matrix'!$K$16="EXPIRED",'📊 Training Matrix'!$K$16="EXPIRING"),'📊 Training Matrix'!$H$16,"")</f>
        <v>A. Williams</v>
      </c>
    </row>
    <row r="223" spans="1:13" ht="15" customHeight="1" x14ac:dyDescent="0.2">
      <c r="A223" s="58" t="str">
        <f ca="1">IF(OR('📊 Training Matrix'!$M$16="EXPIRED",'📊 Training Matrix'!$M$16="EXPIRING"),'📊 Training Matrix'!$A$16,"")</f>
        <v/>
      </c>
      <c r="B223" s="58" t="str">
        <f ca="1">IF(OR('📊 Training Matrix'!$M$16="EXPIRED",'📊 Training Matrix'!$M$16="EXPIRING"),'📊 Training Matrix'!$B$16,"")</f>
        <v/>
      </c>
      <c r="C223" s="58" t="str">
        <f ca="1">IF(OR('📊 Training Matrix'!$M$16="EXPIRED",'📊 Training Matrix'!$M$16="EXPIRING"),'📊 Training Matrix'!$C$16,"")</f>
        <v/>
      </c>
      <c r="D223" s="58" t="str">
        <f ca="1">IF(OR('📊 Training Matrix'!$M$16="EXPIRED",'📊 Training Matrix'!$M$16="EXPIRING"),'📊 Training Matrix'!$D$16,"")</f>
        <v/>
      </c>
      <c r="E223" s="58" t="str">
        <f ca="1">IF(OR('📊 Training Matrix'!$M$16="EXPIRED",'📊 Training Matrix'!$M$16="EXPIRING"),'📊 Training Matrix'!$F$16,"")</f>
        <v/>
      </c>
      <c r="F223" s="58" t="str">
        <f ca="1">IF(OR('📊 Training Matrix'!$M$16="EXPIRED",'📊 Training Matrix'!$M$16="EXPIRING"),'📊 Training Matrix'!$E$16,"")</f>
        <v/>
      </c>
      <c r="G223" s="58" t="str">
        <f ca="1">IF(OR('📊 Training Matrix'!$M$16="EXPIRED",'📊 Training Matrix'!$M$16="EXPIRING"),"HS-002","")</f>
        <v/>
      </c>
      <c r="H223" s="58" t="str">
        <f ca="1">IF(OR('📊 Training Matrix'!$M$16="EXPIRED",'📊 Training Matrix'!$M$16="EXPIRING"),"Working at Height","")</f>
        <v/>
      </c>
      <c r="I223" s="58" t="str">
        <f ca="1">IF(OR('📊 Training Matrix'!$M$16="EXPIRED",'📊 Training Matrix'!$M$16="EXPIRING"),IF(ISNUMBER('📊 Training Matrix'!$L$16),TEXT('📊 Training Matrix'!$L$16,"DD/MM/YYYY"),""),"")</f>
        <v/>
      </c>
      <c r="J223" s="58" t="str">
        <f ca="1">IF(OR('📊 Training Matrix'!$M$16="EXPIRED",'📊 Training Matrix'!$M$16="EXPIRING"),TEXT('📊 Training Matrix'!$L$16+365,"DD/MM/YYYY"),"")</f>
        <v/>
      </c>
      <c r="K223" s="58" t="str">
        <f ca="1">IF(OR('📊 Training Matrix'!$M$16="EXPIRED",'📊 Training Matrix'!$M$16="EXPIRING"),'📊 Training Matrix'!$M$16,"")</f>
        <v/>
      </c>
      <c r="L223" s="58" t="str">
        <f ca="1">IF(OR('📊 Training Matrix'!$M$16="EXPIRED",'📊 Training Matrix'!$M$16="EXPIRING"),IF('📊 Training Matrix'!$M$16="EXPIRED","Overdue by "&amp;TEXT(TODAY()-('📊 Training Matrix'!$L$16+365),"0")&amp;" days","Expires in "&amp;TEXT(('📊 Training Matrix'!$L$16+365)-TODAY(),"0")&amp;" days"),"—")</f>
        <v>—</v>
      </c>
      <c r="M223" s="58" t="str">
        <f ca="1">IF(OR('📊 Training Matrix'!$M$16="EXPIRED",'📊 Training Matrix'!$M$16="EXPIRING"),'📊 Training Matrix'!$H$16,"")</f>
        <v/>
      </c>
    </row>
    <row r="224" spans="1:13" ht="15" customHeight="1" x14ac:dyDescent="0.2">
      <c r="A224" s="58" t="str">
        <f ca="1">IF(OR('📊 Training Matrix'!$O$16="EXPIRED",'📊 Training Matrix'!$O$16="EXPIRING"),'📊 Training Matrix'!$A$16,"")</f>
        <v/>
      </c>
      <c r="B224" s="58" t="str">
        <f ca="1">IF(OR('📊 Training Matrix'!$O$16="EXPIRED",'📊 Training Matrix'!$O$16="EXPIRING"),'📊 Training Matrix'!$B$16,"")</f>
        <v/>
      </c>
      <c r="C224" s="58" t="str">
        <f ca="1">IF(OR('📊 Training Matrix'!$O$16="EXPIRED",'📊 Training Matrix'!$O$16="EXPIRING"),'📊 Training Matrix'!$C$16,"")</f>
        <v/>
      </c>
      <c r="D224" s="58" t="str">
        <f ca="1">IF(OR('📊 Training Matrix'!$O$16="EXPIRED",'📊 Training Matrix'!$O$16="EXPIRING"),'📊 Training Matrix'!$D$16,"")</f>
        <v/>
      </c>
      <c r="E224" s="58" t="str">
        <f ca="1">IF(OR('📊 Training Matrix'!$O$16="EXPIRED",'📊 Training Matrix'!$O$16="EXPIRING"),'📊 Training Matrix'!$F$16,"")</f>
        <v/>
      </c>
      <c r="F224" s="58" t="str">
        <f ca="1">IF(OR('📊 Training Matrix'!$O$16="EXPIRED",'📊 Training Matrix'!$O$16="EXPIRING"),'📊 Training Matrix'!$E$16,"")</f>
        <v/>
      </c>
      <c r="G224" s="58" t="str">
        <f ca="1">IF(OR('📊 Training Matrix'!$O$16="EXPIRED",'📊 Training Matrix'!$O$16="EXPIRING"),"HS-003","")</f>
        <v/>
      </c>
      <c r="H224" s="58" t="str">
        <f ca="1">IF(OR('📊 Training Matrix'!$O$16="EXPIRED",'📊 Training Matrix'!$O$16="EXPIRING"),"Confined Space","")</f>
        <v/>
      </c>
      <c r="I224" s="58" t="str">
        <f ca="1">IF(OR('📊 Training Matrix'!$O$16="EXPIRED",'📊 Training Matrix'!$O$16="EXPIRING"),IF(ISNUMBER('📊 Training Matrix'!$N$16),TEXT('📊 Training Matrix'!$N$16,"DD/MM/YYYY"),""),"")</f>
        <v/>
      </c>
      <c r="J224" s="58" t="str">
        <f ca="1">IF(OR('📊 Training Matrix'!$O$16="EXPIRED",'📊 Training Matrix'!$O$16="EXPIRING"),TEXT('📊 Training Matrix'!$N$16+365,"DD/MM/YYYY"),"")</f>
        <v/>
      </c>
      <c r="K224" s="58" t="str">
        <f ca="1">IF(OR('📊 Training Matrix'!$O$16="EXPIRED",'📊 Training Matrix'!$O$16="EXPIRING"),'📊 Training Matrix'!$O$16,"")</f>
        <v/>
      </c>
      <c r="L224" s="58" t="str">
        <f ca="1">IF(OR('📊 Training Matrix'!$O$16="EXPIRED",'📊 Training Matrix'!$O$16="EXPIRING"),IF('📊 Training Matrix'!$O$16="EXPIRED","Overdue by "&amp;TEXT(TODAY()-('📊 Training Matrix'!$N$16+365),"0")&amp;" days","Expires in "&amp;TEXT(('📊 Training Matrix'!$N$16+365)-TODAY(),"0")&amp;" days"),"—")</f>
        <v>—</v>
      </c>
      <c r="M224" s="58" t="str">
        <f ca="1">IF(OR('📊 Training Matrix'!$O$16="EXPIRED",'📊 Training Matrix'!$O$16="EXPIRING"),'📊 Training Matrix'!$H$16,"")</f>
        <v/>
      </c>
    </row>
    <row r="225" spans="1:13" ht="15" customHeight="1" x14ac:dyDescent="0.2">
      <c r="A225" s="58" t="str">
        <f ca="1">IF(OR('📊 Training Matrix'!$Q$16="EXPIRED",'📊 Training Matrix'!$Q$16="EXPIRING"),'📊 Training Matrix'!$A$16,"")</f>
        <v>W1012</v>
      </c>
      <c r="B225" s="58" t="str">
        <f ca="1">IF(OR('📊 Training Matrix'!$Q$16="EXPIRED",'📊 Training Matrix'!$Q$16="EXPIRING"),'📊 Training Matrix'!$B$16,"")</f>
        <v>Perez</v>
      </c>
      <c r="C225" s="58" t="str">
        <f ca="1">IF(OR('📊 Training Matrix'!$Q$16="EXPIRED",'📊 Training Matrix'!$Q$16="EXPIRING"),'📊 Training Matrix'!$C$16,"")</f>
        <v>David</v>
      </c>
      <c r="D225" s="58" t="str">
        <f ca="1">IF(OR('📊 Training Matrix'!$Q$16="EXPIRED",'📊 Training Matrix'!$Q$16="EXPIRING"),'📊 Training Matrix'!$D$16,"")</f>
        <v>Employee</v>
      </c>
      <c r="E225" s="58" t="str">
        <f ca="1">IF(OR('📊 Training Matrix'!$Q$16="EXPIRED",'📊 Training Matrix'!$Q$16="EXPIRING"),'📊 Training Matrix'!$F$16,"")</f>
        <v>Apprentice Engineer</v>
      </c>
      <c r="F225" s="58" t="str">
        <f ca="1">IF(OR('📊 Training Matrix'!$Q$16="EXPIRED",'📊 Training Matrix'!$Q$16="EXPIRING"),'📊 Training Matrix'!$E$16,"")</f>
        <v>Field Engineering</v>
      </c>
      <c r="G225" s="58" t="str">
        <f ca="1">IF(OR('📊 Training Matrix'!$Q$16="EXPIRED",'📊 Training Matrix'!$Q$16="EXPIRING"),"HS-004","")</f>
        <v>HS-004</v>
      </c>
      <c r="H225" s="58" t="str">
        <f ca="1">IF(OR('📊 Training Matrix'!$Q$16="EXPIRED",'📊 Training Matrix'!$Q$16="EXPIRING"),"Manual Handling","")</f>
        <v>Manual Handling</v>
      </c>
      <c r="I225" s="58" t="str">
        <f ca="1">IF(OR('📊 Training Matrix'!$Q$16="EXPIRED",'📊 Training Matrix'!$Q$16="EXPIRING"),IF(ISNUMBER('📊 Training Matrix'!$P$16),TEXT('📊 Training Matrix'!$P$16,"DD/MM/YYYY"),""),"")</f>
        <v>24/08/2025</v>
      </c>
      <c r="J225" s="58" t="str">
        <f ca="1">IF(OR('📊 Training Matrix'!$Q$16="EXPIRED",'📊 Training Matrix'!$Q$16="EXPIRING"),TEXT('📊 Training Matrix'!$P$16+365,"DD/MM/YYYY"),"")</f>
        <v>24/08/2026</v>
      </c>
      <c r="K225" s="58" t="str">
        <f ca="1">IF(OR('📊 Training Matrix'!$Q$16="EXPIRED",'📊 Training Matrix'!$Q$16="EXPIRING"),'📊 Training Matrix'!$Q$16,"")</f>
        <v>EXPIRING</v>
      </c>
      <c r="L225" s="58" t="str">
        <f ca="1">IF(OR('📊 Training Matrix'!$Q$16="EXPIRED",'📊 Training Matrix'!$Q$16="EXPIRING"),IF('📊 Training Matrix'!$Q$16="EXPIRED","Overdue by "&amp;TEXT(TODAY()-('📊 Training Matrix'!$P$16+365),"0")&amp;" days","Expires in "&amp;TEXT(('📊 Training Matrix'!$P$16+365)-TODAY(),"0")&amp;" days"),"—")</f>
        <v>Expires in 6 days</v>
      </c>
      <c r="M225" s="58" t="str">
        <f ca="1">IF(OR('📊 Training Matrix'!$Q$16="EXPIRED",'📊 Training Matrix'!$Q$16="EXPIRING"),'📊 Training Matrix'!$H$16,"")</f>
        <v>A. Williams</v>
      </c>
    </row>
    <row r="226" spans="1:13" ht="15" customHeight="1" x14ac:dyDescent="0.2">
      <c r="A226" s="58" t="str">
        <f ca="1">IF(OR('📊 Training Matrix'!$S$16="EXPIRED",'📊 Training Matrix'!$S$16="EXPIRING"),'📊 Training Matrix'!$A$16,"")</f>
        <v>W1012</v>
      </c>
      <c r="B226" s="58" t="str">
        <f ca="1">IF(OR('📊 Training Matrix'!$S$16="EXPIRED",'📊 Training Matrix'!$S$16="EXPIRING"),'📊 Training Matrix'!$B$16,"")</f>
        <v>Perez</v>
      </c>
      <c r="C226" s="58" t="str">
        <f ca="1">IF(OR('📊 Training Matrix'!$S$16="EXPIRED",'📊 Training Matrix'!$S$16="EXPIRING"),'📊 Training Matrix'!$C$16,"")</f>
        <v>David</v>
      </c>
      <c r="D226" s="58" t="str">
        <f ca="1">IF(OR('📊 Training Matrix'!$S$16="EXPIRED",'📊 Training Matrix'!$S$16="EXPIRING"),'📊 Training Matrix'!$D$16,"")</f>
        <v>Employee</v>
      </c>
      <c r="E226" s="58" t="str">
        <f ca="1">IF(OR('📊 Training Matrix'!$S$16="EXPIRED",'📊 Training Matrix'!$S$16="EXPIRING"),'📊 Training Matrix'!$F$16,"")</f>
        <v>Apprentice Engineer</v>
      </c>
      <c r="F226" s="58" t="str">
        <f ca="1">IF(OR('📊 Training Matrix'!$S$16="EXPIRED",'📊 Training Matrix'!$S$16="EXPIRING"),'📊 Training Matrix'!$E$16,"")</f>
        <v>Field Engineering</v>
      </c>
      <c r="G226" s="58" t="str">
        <f ca="1">IF(OR('📊 Training Matrix'!$S$16="EXPIRED",'📊 Training Matrix'!$S$16="EXPIRING"),"HS-005","")</f>
        <v>HS-005</v>
      </c>
      <c r="H226" s="58" t="str">
        <f ca="1">IF(OR('📊 Training Matrix'!$S$16="EXPIRED",'📊 Training Matrix'!$S$16="EXPIRING"),"First Aid (FAW)","")</f>
        <v>First Aid (FAW)</v>
      </c>
      <c r="I226" s="58" t="str">
        <f ca="1">IF(OR('📊 Training Matrix'!$S$16="EXPIRED",'📊 Training Matrix'!$S$16="EXPIRING"),IF(ISNUMBER('📊 Training Matrix'!$R$16),TEXT('📊 Training Matrix'!$R$16,"DD/MM/YYYY"),""),"")</f>
        <v>12/06/2025</v>
      </c>
      <c r="J226" s="58" t="str">
        <f ca="1">IF(OR('📊 Training Matrix'!$S$16="EXPIRED",'📊 Training Matrix'!$S$16="EXPIRING"),TEXT('📊 Training Matrix'!$R$16+365,"DD/MM/YYYY"),"")</f>
        <v>12/06/2026</v>
      </c>
      <c r="K226" s="58" t="str">
        <f ca="1">IF(OR('📊 Training Matrix'!$S$16="EXPIRED",'📊 Training Matrix'!$S$16="EXPIRING"),'📊 Training Matrix'!$S$16,"")</f>
        <v>EXPIRED</v>
      </c>
      <c r="L226" s="58" t="str">
        <f ca="1">IF(OR('📊 Training Matrix'!$S$16="EXPIRED",'📊 Training Matrix'!$S$16="EXPIRING"),IF('📊 Training Matrix'!$S$16="EXPIRED","Overdue by "&amp;TEXT(TODAY()-('📊 Training Matrix'!$R$16+365),"0")&amp;" days","Expires in "&amp;TEXT(('📊 Training Matrix'!$R$16+365)-TODAY(),"0")&amp;" days"),"—")</f>
        <v>Overdue by 67 days</v>
      </c>
      <c r="M226" s="58" t="str">
        <f ca="1">IF(OR('📊 Training Matrix'!$S$16="EXPIRED",'📊 Training Matrix'!$S$16="EXPIRING"),'📊 Training Matrix'!$H$16,"")</f>
        <v>A. Williams</v>
      </c>
    </row>
    <row r="227" spans="1:13" ht="15" customHeight="1" x14ac:dyDescent="0.2">
      <c r="A227" s="58" t="str">
        <f ca="1">IF(OR('📊 Training Matrix'!$U$16="EXPIRED",'📊 Training Matrix'!$U$16="EXPIRING"),'📊 Training Matrix'!$A$16,"")</f>
        <v/>
      </c>
      <c r="B227" s="58" t="str">
        <f ca="1">IF(OR('📊 Training Matrix'!$U$16="EXPIRED",'📊 Training Matrix'!$U$16="EXPIRING"),'📊 Training Matrix'!$B$16,"")</f>
        <v/>
      </c>
      <c r="C227" s="58" t="str">
        <f ca="1">IF(OR('📊 Training Matrix'!$U$16="EXPIRED",'📊 Training Matrix'!$U$16="EXPIRING"),'📊 Training Matrix'!$C$16,"")</f>
        <v/>
      </c>
      <c r="D227" s="58" t="str">
        <f ca="1">IF(OR('📊 Training Matrix'!$U$16="EXPIRED",'📊 Training Matrix'!$U$16="EXPIRING"),'📊 Training Matrix'!$D$16,"")</f>
        <v/>
      </c>
      <c r="E227" s="58" t="str">
        <f ca="1">IF(OR('📊 Training Matrix'!$U$16="EXPIRED",'📊 Training Matrix'!$U$16="EXPIRING"),'📊 Training Matrix'!$F$16,"")</f>
        <v/>
      </c>
      <c r="F227" s="58" t="str">
        <f ca="1">IF(OR('📊 Training Matrix'!$U$16="EXPIRED",'📊 Training Matrix'!$U$16="EXPIRING"),'📊 Training Matrix'!$E$16,"")</f>
        <v/>
      </c>
      <c r="G227" s="58" t="str">
        <f ca="1">IF(OR('📊 Training Matrix'!$U$16="EXPIRED",'📊 Training Matrix'!$U$16="EXPIRING"),"HS-006","")</f>
        <v/>
      </c>
      <c r="H227" s="58" t="str">
        <f ca="1">IF(OR('📊 Training Matrix'!$U$16="EXPIRED",'📊 Training Matrix'!$U$16="EXPIRING"),"Asbestos Awareness","")</f>
        <v/>
      </c>
      <c r="I227" s="58" t="str">
        <f ca="1">IF(OR('📊 Training Matrix'!$U$16="EXPIRED",'📊 Training Matrix'!$U$16="EXPIRING"),IF(ISNUMBER('📊 Training Matrix'!$T$16),TEXT('📊 Training Matrix'!$T$16,"DD/MM/YYYY"),""),"")</f>
        <v/>
      </c>
      <c r="J227" s="58" t="str">
        <f ca="1">IF(OR('📊 Training Matrix'!$U$16="EXPIRED",'📊 Training Matrix'!$U$16="EXPIRING"),TEXT('📊 Training Matrix'!$T$16+365,"DD/MM/YYYY"),"")</f>
        <v/>
      </c>
      <c r="K227" s="58" t="str">
        <f ca="1">IF(OR('📊 Training Matrix'!$U$16="EXPIRED",'📊 Training Matrix'!$U$16="EXPIRING"),'📊 Training Matrix'!$U$16,"")</f>
        <v/>
      </c>
      <c r="L227" s="58" t="str">
        <f ca="1">IF(OR('📊 Training Matrix'!$U$16="EXPIRED",'📊 Training Matrix'!$U$16="EXPIRING"),IF('📊 Training Matrix'!$U$16="EXPIRED","Overdue by "&amp;TEXT(TODAY()-('📊 Training Matrix'!$T$16+365),"0")&amp;" days","Expires in "&amp;TEXT(('📊 Training Matrix'!$T$16+365)-TODAY(),"0")&amp;" days"),"—")</f>
        <v>—</v>
      </c>
      <c r="M227" s="58" t="str">
        <f ca="1">IF(OR('📊 Training Matrix'!$U$16="EXPIRED",'📊 Training Matrix'!$U$16="EXPIRING"),'📊 Training Matrix'!$H$16,"")</f>
        <v/>
      </c>
    </row>
    <row r="228" spans="1:13" ht="15" customHeight="1" x14ac:dyDescent="0.2">
      <c r="A228" s="58" t="str">
        <f ca="1">IF(OR('📊 Training Matrix'!$W$16="EXPIRED",'📊 Training Matrix'!$W$16="EXPIRING"),'📊 Training Matrix'!$A$16,"")</f>
        <v/>
      </c>
      <c r="B228" s="58" t="str">
        <f ca="1">IF(OR('📊 Training Matrix'!$W$16="EXPIRED",'📊 Training Matrix'!$W$16="EXPIRING"),'📊 Training Matrix'!$B$16,"")</f>
        <v/>
      </c>
      <c r="C228" s="58" t="str">
        <f ca="1">IF(OR('📊 Training Matrix'!$W$16="EXPIRED",'📊 Training Matrix'!$W$16="EXPIRING"),'📊 Training Matrix'!$C$16,"")</f>
        <v/>
      </c>
      <c r="D228" s="58" t="str">
        <f ca="1">IF(OR('📊 Training Matrix'!$W$16="EXPIRED",'📊 Training Matrix'!$W$16="EXPIRING"),'📊 Training Matrix'!$D$16,"")</f>
        <v/>
      </c>
      <c r="E228" s="58" t="str">
        <f ca="1">IF(OR('📊 Training Matrix'!$W$16="EXPIRED",'📊 Training Matrix'!$W$16="EXPIRING"),'📊 Training Matrix'!$F$16,"")</f>
        <v/>
      </c>
      <c r="F228" s="58" t="str">
        <f ca="1">IF(OR('📊 Training Matrix'!$W$16="EXPIRED",'📊 Training Matrix'!$W$16="EXPIRING"),'📊 Training Matrix'!$E$16,"")</f>
        <v/>
      </c>
      <c r="G228" s="58" t="str">
        <f ca="1">IF(OR('📊 Training Matrix'!$W$16="EXPIRED",'📊 Training Matrix'!$W$16="EXPIRING"),"EL-001","")</f>
        <v/>
      </c>
      <c r="H228" s="58" t="str">
        <f ca="1">IF(OR('📊 Training Matrix'!$W$16="EXPIRED",'📊 Training Matrix'!$W$16="EXPIRING"),"C&amp;G 2391 Inspection","")</f>
        <v/>
      </c>
      <c r="I228" s="58" t="str">
        <f ca="1">IF(OR('📊 Training Matrix'!$W$16="EXPIRED",'📊 Training Matrix'!$W$16="EXPIRING"),IF(ISNUMBER('📊 Training Matrix'!$V$16),TEXT('📊 Training Matrix'!$V$16,"DD/MM/YYYY"),""),"")</f>
        <v/>
      </c>
      <c r="J228" s="58" t="str">
        <f ca="1">IF(OR('📊 Training Matrix'!$W$16="EXPIRED",'📊 Training Matrix'!$W$16="EXPIRING"),TEXT('📊 Training Matrix'!$V$16+365,"DD/MM/YYYY"),"")</f>
        <v/>
      </c>
      <c r="K228" s="58" t="str">
        <f ca="1">IF(OR('📊 Training Matrix'!$W$16="EXPIRED",'📊 Training Matrix'!$W$16="EXPIRING"),'📊 Training Matrix'!$W$16,"")</f>
        <v/>
      </c>
      <c r="L228" s="58" t="str">
        <f ca="1">IF(OR('📊 Training Matrix'!$W$16="EXPIRED",'📊 Training Matrix'!$W$16="EXPIRING"),IF('📊 Training Matrix'!$W$16="EXPIRED","Overdue by "&amp;TEXT(TODAY()-('📊 Training Matrix'!$V$16+365),"0")&amp;" days","Expires in "&amp;TEXT(('📊 Training Matrix'!$V$16+365)-TODAY(),"0")&amp;" days"),"—")</f>
        <v>—</v>
      </c>
      <c r="M228" s="58" t="str">
        <f ca="1">IF(OR('📊 Training Matrix'!$W$16="EXPIRED",'📊 Training Matrix'!$W$16="EXPIRING"),'📊 Training Matrix'!$H$16,"")</f>
        <v/>
      </c>
    </row>
    <row r="229" spans="1:13" ht="15" customHeight="1" x14ac:dyDescent="0.2">
      <c r="A229" s="58" t="str">
        <f ca="1">IF(OR('📊 Training Matrix'!$Y$16="EXPIRED",'📊 Training Matrix'!$Y$16="EXPIRING"),'📊 Training Matrix'!$A$16,"")</f>
        <v/>
      </c>
      <c r="B229" s="58" t="str">
        <f ca="1">IF(OR('📊 Training Matrix'!$Y$16="EXPIRED",'📊 Training Matrix'!$Y$16="EXPIRING"),'📊 Training Matrix'!$B$16,"")</f>
        <v/>
      </c>
      <c r="C229" s="58" t="str">
        <f ca="1">IF(OR('📊 Training Matrix'!$Y$16="EXPIRED",'📊 Training Matrix'!$Y$16="EXPIRING"),'📊 Training Matrix'!$C$16,"")</f>
        <v/>
      </c>
      <c r="D229" s="58" t="str">
        <f ca="1">IF(OR('📊 Training Matrix'!$Y$16="EXPIRED",'📊 Training Matrix'!$Y$16="EXPIRING"),'📊 Training Matrix'!$D$16,"")</f>
        <v/>
      </c>
      <c r="E229" s="58" t="str">
        <f ca="1">IF(OR('📊 Training Matrix'!$Y$16="EXPIRED",'📊 Training Matrix'!$Y$16="EXPIRING"),'📊 Training Matrix'!$F$16,"")</f>
        <v/>
      </c>
      <c r="F229" s="58" t="str">
        <f ca="1">IF(OR('📊 Training Matrix'!$Y$16="EXPIRED",'📊 Training Matrix'!$Y$16="EXPIRING"),'📊 Training Matrix'!$E$16,"")</f>
        <v/>
      </c>
      <c r="G229" s="58" t="str">
        <f ca="1">IF(OR('📊 Training Matrix'!$Y$16="EXPIRED",'📊 Training Matrix'!$Y$16="EXPIRING"),"EL-002","")</f>
        <v/>
      </c>
      <c r="H229" s="58" t="str">
        <f ca="1">IF(OR('📊 Training Matrix'!$Y$16="EXPIRED",'📊 Training Matrix'!$Y$16="EXPIRING"),"18th Edition","")</f>
        <v/>
      </c>
      <c r="I229" s="58" t="str">
        <f ca="1">IF(OR('📊 Training Matrix'!$Y$16="EXPIRED",'📊 Training Matrix'!$Y$16="EXPIRING"),IF(ISNUMBER('📊 Training Matrix'!$X$16),TEXT('📊 Training Matrix'!$X$16,"DD/MM/YYYY"),""),"")</f>
        <v/>
      </c>
      <c r="J229" s="58" t="str">
        <f ca="1">IF(OR('📊 Training Matrix'!$Y$16="EXPIRED",'📊 Training Matrix'!$Y$16="EXPIRING"),TEXT('📊 Training Matrix'!$X$16+365,"DD/MM/YYYY"),"")</f>
        <v/>
      </c>
      <c r="K229" s="58" t="str">
        <f ca="1">IF(OR('📊 Training Matrix'!$Y$16="EXPIRED",'📊 Training Matrix'!$Y$16="EXPIRING"),'📊 Training Matrix'!$Y$16,"")</f>
        <v/>
      </c>
      <c r="L229" s="58" t="str">
        <f ca="1">IF(OR('📊 Training Matrix'!$Y$16="EXPIRED",'📊 Training Matrix'!$Y$16="EXPIRING"),IF('📊 Training Matrix'!$Y$16="EXPIRED","Overdue by "&amp;TEXT(TODAY()-('📊 Training Matrix'!$X$16+365),"0")&amp;" days","Expires in "&amp;TEXT(('📊 Training Matrix'!$X$16+365)-TODAY(),"0")&amp;" days"),"—")</f>
        <v>—</v>
      </c>
      <c r="M229" s="58" t="str">
        <f ca="1">IF(OR('📊 Training Matrix'!$Y$16="EXPIRED",'📊 Training Matrix'!$Y$16="EXPIRING"),'📊 Training Matrix'!$H$16,"")</f>
        <v/>
      </c>
    </row>
    <row r="230" spans="1:13" ht="15" customHeight="1" x14ac:dyDescent="0.2">
      <c r="A230" s="58" t="str">
        <f ca="1">IF(OR('📊 Training Matrix'!$AA$16="EXPIRED",'📊 Training Matrix'!$AA$16="EXPIRING"),'📊 Training Matrix'!$A$16,"")</f>
        <v/>
      </c>
      <c r="B230" s="58" t="str">
        <f ca="1">IF(OR('📊 Training Matrix'!$AA$16="EXPIRED",'📊 Training Matrix'!$AA$16="EXPIRING"),'📊 Training Matrix'!$B$16,"")</f>
        <v/>
      </c>
      <c r="C230" s="58" t="str">
        <f ca="1">IF(OR('📊 Training Matrix'!$AA$16="EXPIRED",'📊 Training Matrix'!$AA$16="EXPIRING"),'📊 Training Matrix'!$C$16,"")</f>
        <v/>
      </c>
      <c r="D230" s="58" t="str">
        <f ca="1">IF(OR('📊 Training Matrix'!$AA$16="EXPIRED",'📊 Training Matrix'!$AA$16="EXPIRING"),'📊 Training Matrix'!$D$16,"")</f>
        <v/>
      </c>
      <c r="E230" s="58" t="str">
        <f ca="1">IF(OR('📊 Training Matrix'!$AA$16="EXPIRED",'📊 Training Matrix'!$AA$16="EXPIRING"),'📊 Training Matrix'!$F$16,"")</f>
        <v/>
      </c>
      <c r="F230" s="58" t="str">
        <f ca="1">IF(OR('📊 Training Matrix'!$AA$16="EXPIRED",'📊 Training Matrix'!$AA$16="EXPIRING"),'📊 Training Matrix'!$E$16,"")</f>
        <v/>
      </c>
      <c r="G230" s="58" t="str">
        <f ca="1">IF(OR('📊 Training Matrix'!$AA$16="EXPIRED",'📊 Training Matrix'!$AA$16="EXPIRING"),"EL-003","")</f>
        <v/>
      </c>
      <c r="H230" s="58" t="str">
        <f ca="1">IF(OR('📊 Training Matrix'!$AA$16="EXPIRED",'📊 Training Matrix'!$AA$16="EXPIRING"),"HV Auth. Person","")</f>
        <v/>
      </c>
      <c r="I230" s="58" t="str">
        <f ca="1">IF(OR('📊 Training Matrix'!$AA$16="EXPIRED",'📊 Training Matrix'!$AA$16="EXPIRING"),IF(ISNUMBER('📊 Training Matrix'!$Z$16),TEXT('📊 Training Matrix'!$Z$16,"DD/MM/YYYY"),""),"")</f>
        <v/>
      </c>
      <c r="J230" s="58" t="str">
        <f ca="1">IF(OR('📊 Training Matrix'!$AA$16="EXPIRED",'📊 Training Matrix'!$AA$16="EXPIRING"),TEXT('📊 Training Matrix'!$Z$16+365,"DD/MM/YYYY"),"")</f>
        <v/>
      </c>
      <c r="K230" s="58" t="str">
        <f ca="1">IF(OR('📊 Training Matrix'!$AA$16="EXPIRED",'📊 Training Matrix'!$AA$16="EXPIRING"),'📊 Training Matrix'!$AA$16,"")</f>
        <v/>
      </c>
      <c r="L230" s="58" t="str">
        <f ca="1">IF(OR('📊 Training Matrix'!$AA$16="EXPIRED",'📊 Training Matrix'!$AA$16="EXPIRING"),IF('📊 Training Matrix'!$AA$16="EXPIRED","Overdue by "&amp;TEXT(TODAY()-('📊 Training Matrix'!$Z$16+365),"0")&amp;" days","Expires in "&amp;TEXT(('📊 Training Matrix'!$Z$16+365)-TODAY(),"0")&amp;" days"),"—")</f>
        <v>—</v>
      </c>
      <c r="M230" s="58" t="str">
        <f ca="1">IF(OR('📊 Training Matrix'!$AA$16="EXPIRED",'📊 Training Matrix'!$AA$16="EXPIRING"),'📊 Training Matrix'!$H$16,"")</f>
        <v/>
      </c>
    </row>
    <row r="231" spans="1:13" ht="15" customHeight="1" x14ac:dyDescent="0.2">
      <c r="A231" s="58" t="str">
        <f ca="1">IF(OR('📊 Training Matrix'!$AC$16="EXPIRED",'📊 Training Matrix'!$AC$16="EXPIRING"),'📊 Training Matrix'!$A$16,"")</f>
        <v/>
      </c>
      <c r="B231" s="58" t="str">
        <f ca="1">IF(OR('📊 Training Matrix'!$AC$16="EXPIRED",'📊 Training Matrix'!$AC$16="EXPIRING"),'📊 Training Matrix'!$B$16,"")</f>
        <v/>
      </c>
      <c r="C231" s="58" t="str">
        <f ca="1">IF(OR('📊 Training Matrix'!$AC$16="EXPIRED",'📊 Training Matrix'!$AC$16="EXPIRING"),'📊 Training Matrix'!$C$16,"")</f>
        <v/>
      </c>
      <c r="D231" s="58" t="str">
        <f ca="1">IF(OR('📊 Training Matrix'!$AC$16="EXPIRED",'📊 Training Matrix'!$AC$16="EXPIRING"),'📊 Training Matrix'!$D$16,"")</f>
        <v/>
      </c>
      <c r="E231" s="58" t="str">
        <f ca="1">IF(OR('📊 Training Matrix'!$AC$16="EXPIRED",'📊 Training Matrix'!$AC$16="EXPIRING"),'📊 Training Matrix'!$F$16,"")</f>
        <v/>
      </c>
      <c r="F231" s="58" t="str">
        <f ca="1">IF(OR('📊 Training Matrix'!$AC$16="EXPIRED",'📊 Training Matrix'!$AC$16="EXPIRING"),'📊 Training Matrix'!$E$16,"")</f>
        <v/>
      </c>
      <c r="G231" s="58" t="str">
        <f ca="1">IF(OR('📊 Training Matrix'!$AC$16="EXPIRED",'📊 Training Matrix'!$AC$16="EXPIRING"),"EL-004","")</f>
        <v/>
      </c>
      <c r="H231" s="58" t="str">
        <f ca="1">IF(OR('📊 Training Matrix'!$AC$16="EXPIRED",'📊 Training Matrix'!$AC$16="EXPIRING"),"LV Switching","")</f>
        <v/>
      </c>
      <c r="I231" s="58" t="str">
        <f ca="1">IF(OR('📊 Training Matrix'!$AC$16="EXPIRED",'📊 Training Matrix'!$AC$16="EXPIRING"),IF(ISNUMBER('📊 Training Matrix'!$AB$16),TEXT('📊 Training Matrix'!$AB$16,"DD/MM/YYYY"),""),"")</f>
        <v/>
      </c>
      <c r="J231" s="58" t="str">
        <f ca="1">IF(OR('📊 Training Matrix'!$AC$16="EXPIRED",'📊 Training Matrix'!$AC$16="EXPIRING"),TEXT('📊 Training Matrix'!$AB$16+365,"DD/MM/YYYY"),"")</f>
        <v/>
      </c>
      <c r="K231" s="58" t="str">
        <f ca="1">IF(OR('📊 Training Matrix'!$AC$16="EXPIRED",'📊 Training Matrix'!$AC$16="EXPIRING"),'📊 Training Matrix'!$AC$16,"")</f>
        <v/>
      </c>
      <c r="L231" s="58" t="str">
        <f ca="1">IF(OR('📊 Training Matrix'!$AC$16="EXPIRED",'📊 Training Matrix'!$AC$16="EXPIRING"),IF('📊 Training Matrix'!$AC$16="EXPIRED","Overdue by "&amp;TEXT(TODAY()-('📊 Training Matrix'!$AB$16+365),"0")&amp;" days","Expires in "&amp;TEXT(('📊 Training Matrix'!$AB$16+365)-TODAY(),"0")&amp;" days"),"—")</f>
        <v>—</v>
      </c>
      <c r="M231" s="58" t="str">
        <f ca="1">IF(OR('📊 Training Matrix'!$AC$16="EXPIRED",'📊 Training Matrix'!$AC$16="EXPIRING"),'📊 Training Matrix'!$H$16,"")</f>
        <v/>
      </c>
    </row>
    <row r="232" spans="1:13" ht="15" customHeight="1" x14ac:dyDescent="0.2">
      <c r="A232" s="58" t="str">
        <f ca="1">IF(OR('📊 Training Matrix'!$AE$16="EXPIRED",'📊 Training Matrix'!$AE$16="EXPIRING"),'📊 Training Matrix'!$A$16,"")</f>
        <v/>
      </c>
      <c r="B232" s="58" t="str">
        <f ca="1">IF(OR('📊 Training Matrix'!$AE$16="EXPIRED",'📊 Training Matrix'!$AE$16="EXPIRING"),'📊 Training Matrix'!$B$16,"")</f>
        <v/>
      </c>
      <c r="C232" s="58" t="str">
        <f ca="1">IF(OR('📊 Training Matrix'!$AE$16="EXPIRED",'📊 Training Matrix'!$AE$16="EXPIRING"),'📊 Training Matrix'!$C$16,"")</f>
        <v/>
      </c>
      <c r="D232" s="58" t="str">
        <f ca="1">IF(OR('📊 Training Matrix'!$AE$16="EXPIRED",'📊 Training Matrix'!$AE$16="EXPIRING"),'📊 Training Matrix'!$D$16,"")</f>
        <v/>
      </c>
      <c r="E232" s="58" t="str">
        <f ca="1">IF(OR('📊 Training Matrix'!$AE$16="EXPIRED",'📊 Training Matrix'!$AE$16="EXPIRING"),'📊 Training Matrix'!$F$16,"")</f>
        <v/>
      </c>
      <c r="F232" s="58" t="str">
        <f ca="1">IF(OR('📊 Training Matrix'!$AE$16="EXPIRED",'📊 Training Matrix'!$AE$16="EXPIRING"),'📊 Training Matrix'!$E$16,"")</f>
        <v/>
      </c>
      <c r="G232" s="58" t="str">
        <f ca="1">IF(OR('📊 Training Matrix'!$AE$16="EXPIRED",'📊 Training Matrix'!$AE$16="EXPIRING"),"CV-005","")</f>
        <v/>
      </c>
      <c r="H232" s="58" t="str">
        <f ca="1">IF(OR('📊 Training Matrix'!$AE$16="EXPIRED",'📊 Training Matrix'!$AE$16="EXPIRING"),"NRSWA Supervisor","")</f>
        <v/>
      </c>
      <c r="I232" s="58" t="str">
        <f ca="1">IF(OR('📊 Training Matrix'!$AE$16="EXPIRED",'📊 Training Matrix'!$AE$16="EXPIRING"),IF(ISNUMBER('📊 Training Matrix'!$AD$16),TEXT('📊 Training Matrix'!$AD$16,"DD/MM/YYYY"),""),"")</f>
        <v/>
      </c>
      <c r="J232" s="58" t="str">
        <f ca="1">IF(OR('📊 Training Matrix'!$AE$16="EXPIRED",'📊 Training Matrix'!$AE$16="EXPIRING"),TEXT('📊 Training Matrix'!$AD$16+365,"DD/MM/YYYY"),"")</f>
        <v/>
      </c>
      <c r="K232" s="58" t="str">
        <f ca="1">IF(OR('📊 Training Matrix'!$AE$16="EXPIRED",'📊 Training Matrix'!$AE$16="EXPIRING"),'📊 Training Matrix'!$AE$16,"")</f>
        <v/>
      </c>
      <c r="L232" s="58" t="str">
        <f ca="1">IF(OR('📊 Training Matrix'!$AE$16="EXPIRED",'📊 Training Matrix'!$AE$16="EXPIRING"),IF('📊 Training Matrix'!$AE$16="EXPIRED","Overdue by "&amp;TEXT(TODAY()-('📊 Training Matrix'!$AD$16+365),"0")&amp;" days","Expires in "&amp;TEXT(('📊 Training Matrix'!$AD$16+365)-TODAY(),"0")&amp;" days"),"—")</f>
        <v>—</v>
      </c>
      <c r="M232" s="58" t="str">
        <f ca="1">IF(OR('📊 Training Matrix'!$AE$16="EXPIRED",'📊 Training Matrix'!$AE$16="EXPIRING"),'📊 Training Matrix'!$H$16,"")</f>
        <v/>
      </c>
    </row>
    <row r="233" spans="1:13" ht="15" customHeight="1" x14ac:dyDescent="0.2">
      <c r="A233" s="58" t="str">
        <f ca="1">IF(OR('📊 Training Matrix'!$AG$16="EXPIRED",'📊 Training Matrix'!$AG$16="EXPIRING"),'📊 Training Matrix'!$A$16,"")</f>
        <v/>
      </c>
      <c r="B233" s="58" t="str">
        <f ca="1">IF(OR('📊 Training Matrix'!$AG$16="EXPIRED",'📊 Training Matrix'!$AG$16="EXPIRING"),'📊 Training Matrix'!$B$16,"")</f>
        <v/>
      </c>
      <c r="C233" s="58" t="str">
        <f ca="1">IF(OR('📊 Training Matrix'!$AG$16="EXPIRED",'📊 Training Matrix'!$AG$16="EXPIRING"),'📊 Training Matrix'!$C$16,"")</f>
        <v/>
      </c>
      <c r="D233" s="58" t="str">
        <f ca="1">IF(OR('📊 Training Matrix'!$AG$16="EXPIRED",'📊 Training Matrix'!$AG$16="EXPIRING"),'📊 Training Matrix'!$D$16,"")</f>
        <v/>
      </c>
      <c r="E233" s="58" t="str">
        <f ca="1">IF(OR('📊 Training Matrix'!$AG$16="EXPIRED",'📊 Training Matrix'!$AG$16="EXPIRING"),'📊 Training Matrix'!$F$16,"")</f>
        <v/>
      </c>
      <c r="F233" s="58" t="str">
        <f ca="1">IF(OR('📊 Training Matrix'!$AG$16="EXPIRED",'📊 Training Matrix'!$AG$16="EXPIRING"),'📊 Training Matrix'!$E$16,"")</f>
        <v/>
      </c>
      <c r="G233" s="58" t="str">
        <f ca="1">IF(OR('📊 Training Matrix'!$AG$16="EXPIRED",'📊 Training Matrix'!$AG$16="EXPIRING"),"CV-006","")</f>
        <v/>
      </c>
      <c r="H233" s="58" t="str">
        <f ca="1">IF(OR('📊 Training Matrix'!$AG$16="EXPIRED",'📊 Training Matrix'!$AG$16="EXPIRING"),"NRSWA Operative","")</f>
        <v/>
      </c>
      <c r="I233" s="58" t="str">
        <f ca="1">IF(OR('📊 Training Matrix'!$AG$16="EXPIRED",'📊 Training Matrix'!$AG$16="EXPIRING"),IF(ISNUMBER('📊 Training Matrix'!$AF$16),TEXT('📊 Training Matrix'!$AF$16,"DD/MM/YYYY"),""),"")</f>
        <v/>
      </c>
      <c r="J233" s="58" t="str">
        <f ca="1">IF(OR('📊 Training Matrix'!$AG$16="EXPIRED",'📊 Training Matrix'!$AG$16="EXPIRING"),TEXT('📊 Training Matrix'!$AF$16+365,"DD/MM/YYYY"),"")</f>
        <v/>
      </c>
      <c r="K233" s="58" t="str">
        <f ca="1">IF(OR('📊 Training Matrix'!$AG$16="EXPIRED",'📊 Training Matrix'!$AG$16="EXPIRING"),'📊 Training Matrix'!$AG$16,"")</f>
        <v/>
      </c>
      <c r="L233" s="58" t="str">
        <f ca="1">IF(OR('📊 Training Matrix'!$AG$16="EXPIRED",'📊 Training Matrix'!$AG$16="EXPIRING"),IF('📊 Training Matrix'!$AG$16="EXPIRED","Overdue by "&amp;TEXT(TODAY()-('📊 Training Matrix'!$AF$16+365),"0")&amp;" days","Expires in "&amp;TEXT(('📊 Training Matrix'!$AF$16+365)-TODAY(),"0")&amp;" days"),"—")</f>
        <v>—</v>
      </c>
      <c r="M233" s="58" t="str">
        <f ca="1">IF(OR('📊 Training Matrix'!$AG$16="EXPIRED",'📊 Training Matrix'!$AG$16="EXPIRING"),'📊 Training Matrix'!$H$16,"")</f>
        <v/>
      </c>
    </row>
    <row r="234" spans="1:13" ht="15" customHeight="1" x14ac:dyDescent="0.2">
      <c r="A234" s="58" t="str">
        <f ca="1">IF(OR('📊 Training Matrix'!$AI$16="EXPIRED",'📊 Training Matrix'!$AI$16="EXPIRING"),'📊 Training Matrix'!$A$16,"")</f>
        <v/>
      </c>
      <c r="B234" s="58" t="str">
        <f ca="1">IF(OR('📊 Training Matrix'!$AI$16="EXPIRED",'📊 Training Matrix'!$AI$16="EXPIRING"),'📊 Training Matrix'!$B$16,"")</f>
        <v/>
      </c>
      <c r="C234" s="58" t="str">
        <f ca="1">IF(OR('📊 Training Matrix'!$AI$16="EXPIRED",'📊 Training Matrix'!$AI$16="EXPIRING"),'📊 Training Matrix'!$C$16,"")</f>
        <v/>
      </c>
      <c r="D234" s="58" t="str">
        <f ca="1">IF(OR('📊 Training Matrix'!$AI$16="EXPIRED",'📊 Training Matrix'!$AI$16="EXPIRING"),'📊 Training Matrix'!$D$16,"")</f>
        <v/>
      </c>
      <c r="E234" s="58" t="str">
        <f ca="1">IF(OR('📊 Training Matrix'!$AI$16="EXPIRED",'📊 Training Matrix'!$AI$16="EXPIRING"),'📊 Training Matrix'!$F$16,"")</f>
        <v/>
      </c>
      <c r="F234" s="58" t="str">
        <f ca="1">IF(OR('📊 Training Matrix'!$AI$16="EXPIRED",'📊 Training Matrix'!$AI$16="EXPIRING"),'📊 Training Matrix'!$E$16,"")</f>
        <v/>
      </c>
      <c r="G234" s="58" t="str">
        <f ca="1">IF(OR('📊 Training Matrix'!$AI$16="EXPIRED",'📊 Training Matrix'!$AI$16="EXPIRING"),"CV-002","")</f>
        <v/>
      </c>
      <c r="H234" s="58" t="str">
        <f ca="1">IF(OR('📊 Training Matrix'!$AI$16="EXPIRED",'📊 Training Matrix'!$AI$16="EXPIRING"),"CSCS Blue Card","")</f>
        <v/>
      </c>
      <c r="I234" s="58" t="str">
        <f ca="1">IF(OR('📊 Training Matrix'!$AI$16="EXPIRED",'📊 Training Matrix'!$AI$16="EXPIRING"),IF(ISNUMBER('📊 Training Matrix'!$AH$16),TEXT('📊 Training Matrix'!$AH$16,"DD/MM/YYYY"),""),"")</f>
        <v/>
      </c>
      <c r="J234" s="58" t="str">
        <f ca="1">IF(OR('📊 Training Matrix'!$AI$16="EXPIRED",'📊 Training Matrix'!$AI$16="EXPIRING"),TEXT('📊 Training Matrix'!$AH$16+365,"DD/MM/YYYY"),"")</f>
        <v/>
      </c>
      <c r="K234" s="58" t="str">
        <f ca="1">IF(OR('📊 Training Matrix'!$AI$16="EXPIRED",'📊 Training Matrix'!$AI$16="EXPIRING"),'📊 Training Matrix'!$AI$16,"")</f>
        <v/>
      </c>
      <c r="L234" s="58" t="str">
        <f ca="1">IF(OR('📊 Training Matrix'!$AI$16="EXPIRED",'📊 Training Matrix'!$AI$16="EXPIRING"),IF('📊 Training Matrix'!$AI$16="EXPIRED","Overdue by "&amp;TEXT(TODAY()-('📊 Training Matrix'!$AH$16+365),"0")&amp;" days","Expires in "&amp;TEXT(('📊 Training Matrix'!$AH$16+365)-TODAY(),"0")&amp;" days"),"—")</f>
        <v>—</v>
      </c>
      <c r="M234" s="58" t="str">
        <f ca="1">IF(OR('📊 Training Matrix'!$AI$16="EXPIRED",'📊 Training Matrix'!$AI$16="EXPIRING"),'📊 Training Matrix'!$H$16,"")</f>
        <v/>
      </c>
    </row>
    <row r="235" spans="1:13" ht="15" customHeight="1" x14ac:dyDescent="0.2">
      <c r="A235" s="58" t="str">
        <f ca="1">IF(OR('📊 Training Matrix'!$AK$16="EXPIRED",'📊 Training Matrix'!$AK$16="EXPIRING"),'📊 Training Matrix'!$A$16,"")</f>
        <v/>
      </c>
      <c r="B235" s="58" t="str">
        <f ca="1">IF(OR('📊 Training Matrix'!$AK$16="EXPIRED",'📊 Training Matrix'!$AK$16="EXPIRING"),'📊 Training Matrix'!$B$16,"")</f>
        <v/>
      </c>
      <c r="C235" s="58" t="str">
        <f ca="1">IF(OR('📊 Training Matrix'!$AK$16="EXPIRED",'📊 Training Matrix'!$AK$16="EXPIRING"),'📊 Training Matrix'!$C$16,"")</f>
        <v/>
      </c>
      <c r="D235" s="58" t="str">
        <f ca="1">IF(OR('📊 Training Matrix'!$AK$16="EXPIRED",'📊 Training Matrix'!$AK$16="EXPIRING"),'📊 Training Matrix'!$D$16,"")</f>
        <v/>
      </c>
      <c r="E235" s="58" t="str">
        <f ca="1">IF(OR('📊 Training Matrix'!$AK$16="EXPIRED",'📊 Training Matrix'!$AK$16="EXPIRING"),'📊 Training Matrix'!$F$16,"")</f>
        <v/>
      </c>
      <c r="F235" s="58" t="str">
        <f ca="1">IF(OR('📊 Training Matrix'!$AK$16="EXPIRED",'📊 Training Matrix'!$AK$16="EXPIRING"),'📊 Training Matrix'!$E$16,"")</f>
        <v/>
      </c>
      <c r="G235" s="58" t="str">
        <f ca="1">IF(OR('📊 Training Matrix'!$AK$16="EXPIRED",'📊 Training Matrix'!$AK$16="EXPIRING"),"GS-001","")</f>
        <v/>
      </c>
      <c r="H235" s="58" t="str">
        <f ca="1">IF(OR('📊 Training Matrix'!$AK$16="EXPIRED",'📊 Training Matrix'!$AK$16="EXPIRING"),"Gas Safe Reg.","")</f>
        <v/>
      </c>
      <c r="I235" s="58" t="str">
        <f ca="1">IF(OR('📊 Training Matrix'!$AK$16="EXPIRED",'📊 Training Matrix'!$AK$16="EXPIRING"),IF(ISNUMBER('📊 Training Matrix'!$AJ$16),TEXT('📊 Training Matrix'!$AJ$16,"DD/MM/YYYY"),""),"")</f>
        <v/>
      </c>
      <c r="J235" s="58" t="str">
        <f ca="1">IF(OR('📊 Training Matrix'!$AK$16="EXPIRED",'📊 Training Matrix'!$AK$16="EXPIRING"),TEXT('📊 Training Matrix'!$AJ$16+365,"DD/MM/YYYY"),"")</f>
        <v/>
      </c>
      <c r="K235" s="58" t="str">
        <f ca="1">IF(OR('📊 Training Matrix'!$AK$16="EXPIRED",'📊 Training Matrix'!$AK$16="EXPIRING"),'📊 Training Matrix'!$AK$16,"")</f>
        <v/>
      </c>
      <c r="L235" s="58" t="str">
        <f ca="1">IF(OR('📊 Training Matrix'!$AK$16="EXPIRED",'📊 Training Matrix'!$AK$16="EXPIRING"),IF('📊 Training Matrix'!$AK$16="EXPIRED","Overdue by "&amp;TEXT(TODAY()-('📊 Training Matrix'!$AJ$16+365),"0")&amp;" days","Expires in "&amp;TEXT(('📊 Training Matrix'!$AJ$16+365)-TODAY(),"0")&amp;" days"),"—")</f>
        <v>—</v>
      </c>
      <c r="M235" s="58" t="str">
        <f ca="1">IF(OR('📊 Training Matrix'!$AK$16="EXPIRED",'📊 Training Matrix'!$AK$16="EXPIRING"),'📊 Training Matrix'!$H$16,"")</f>
        <v/>
      </c>
    </row>
    <row r="236" spans="1:13" ht="15" customHeight="1" x14ac:dyDescent="0.2">
      <c r="A236" s="58" t="str">
        <f ca="1">IF(OR('📊 Training Matrix'!$AM$16="EXPIRED",'📊 Training Matrix'!$AM$16="EXPIRING"),'📊 Training Matrix'!$A$16,"")</f>
        <v/>
      </c>
      <c r="B236" s="58" t="str">
        <f ca="1">IF(OR('📊 Training Matrix'!$AM$16="EXPIRED",'📊 Training Matrix'!$AM$16="EXPIRING"),'📊 Training Matrix'!$B$16,"")</f>
        <v/>
      </c>
      <c r="C236" s="58" t="str">
        <f ca="1">IF(OR('📊 Training Matrix'!$AM$16="EXPIRED",'📊 Training Matrix'!$AM$16="EXPIRING"),'📊 Training Matrix'!$C$16,"")</f>
        <v/>
      </c>
      <c r="D236" s="58" t="str">
        <f ca="1">IF(OR('📊 Training Matrix'!$AM$16="EXPIRED",'📊 Training Matrix'!$AM$16="EXPIRING"),'📊 Training Matrix'!$D$16,"")</f>
        <v/>
      </c>
      <c r="E236" s="58" t="str">
        <f ca="1">IF(OR('📊 Training Matrix'!$AM$16="EXPIRED",'📊 Training Matrix'!$AM$16="EXPIRING"),'📊 Training Matrix'!$F$16,"")</f>
        <v/>
      </c>
      <c r="F236" s="58" t="str">
        <f ca="1">IF(OR('📊 Training Matrix'!$AM$16="EXPIRED",'📊 Training Matrix'!$AM$16="EXPIRING"),'📊 Training Matrix'!$E$16,"")</f>
        <v/>
      </c>
      <c r="G236" s="58" t="str">
        <f ca="1">IF(OR('📊 Training Matrix'!$AM$16="EXPIRED",'📊 Training Matrix'!$AM$16="EXPIRING"),"GS-002","")</f>
        <v/>
      </c>
      <c r="H236" s="58" t="str">
        <f ca="1">IF(OR('📊 Training Matrix'!$AM$16="EXPIRED",'📊 Training Matrix'!$AM$16="EXPIRING"),"ACS Gas (CCN1)","")</f>
        <v/>
      </c>
      <c r="I236" s="58" t="str">
        <f ca="1">IF(OR('📊 Training Matrix'!$AM$16="EXPIRED",'📊 Training Matrix'!$AM$16="EXPIRING"),IF(ISNUMBER('📊 Training Matrix'!$AL$16),TEXT('📊 Training Matrix'!$AL$16,"DD/MM/YYYY"),""),"")</f>
        <v/>
      </c>
      <c r="J236" s="58" t="str">
        <f ca="1">IF(OR('📊 Training Matrix'!$AM$16="EXPIRED",'📊 Training Matrix'!$AM$16="EXPIRING"),TEXT('📊 Training Matrix'!$AL$16+365,"DD/MM/YYYY"),"")</f>
        <v/>
      </c>
      <c r="K236" s="58" t="str">
        <f ca="1">IF(OR('📊 Training Matrix'!$AM$16="EXPIRED",'📊 Training Matrix'!$AM$16="EXPIRING"),'📊 Training Matrix'!$AM$16,"")</f>
        <v/>
      </c>
      <c r="L236" s="58" t="str">
        <f ca="1">IF(OR('📊 Training Matrix'!$AM$16="EXPIRED",'📊 Training Matrix'!$AM$16="EXPIRING"),IF('📊 Training Matrix'!$AM$16="EXPIRED","Overdue by "&amp;TEXT(TODAY()-('📊 Training Matrix'!$AL$16+365),"0")&amp;" days","Expires in "&amp;TEXT(('📊 Training Matrix'!$AL$16+365)-TODAY(),"0")&amp;" days"),"—")</f>
        <v>—</v>
      </c>
      <c r="M236" s="58" t="str">
        <f ca="1">IF(OR('📊 Training Matrix'!$AM$16="EXPIRED",'📊 Training Matrix'!$AM$16="EXPIRING"),'📊 Training Matrix'!$H$16,"")</f>
        <v/>
      </c>
    </row>
    <row r="237" spans="1:13" ht="15" customHeight="1" x14ac:dyDescent="0.2">
      <c r="A237" s="58" t="str">
        <f ca="1">IF(OR('📊 Training Matrix'!$AO$16="EXPIRED",'📊 Training Matrix'!$AO$16="EXPIRING"),'📊 Training Matrix'!$A$16,"")</f>
        <v/>
      </c>
      <c r="B237" s="58" t="str">
        <f ca="1">IF(OR('📊 Training Matrix'!$AO$16="EXPIRED",'📊 Training Matrix'!$AO$16="EXPIRING"),'📊 Training Matrix'!$B$16,"")</f>
        <v/>
      </c>
      <c r="C237" s="58" t="str">
        <f ca="1">IF(OR('📊 Training Matrix'!$AO$16="EXPIRED",'📊 Training Matrix'!$AO$16="EXPIRING"),'📊 Training Matrix'!$C$16,"")</f>
        <v/>
      </c>
      <c r="D237" s="58" t="str">
        <f ca="1">IF(OR('📊 Training Matrix'!$AO$16="EXPIRED",'📊 Training Matrix'!$AO$16="EXPIRING"),'📊 Training Matrix'!$D$16,"")</f>
        <v/>
      </c>
      <c r="E237" s="58" t="str">
        <f ca="1">IF(OR('📊 Training Matrix'!$AO$16="EXPIRED",'📊 Training Matrix'!$AO$16="EXPIRING"),'📊 Training Matrix'!$F$16,"")</f>
        <v/>
      </c>
      <c r="F237" s="58" t="str">
        <f ca="1">IF(OR('📊 Training Matrix'!$AO$16="EXPIRED",'📊 Training Matrix'!$AO$16="EXPIRING"),'📊 Training Matrix'!$E$16,"")</f>
        <v/>
      </c>
      <c r="G237" s="58" t="str">
        <f ca="1">IF(OR('📊 Training Matrix'!$AO$16="EXPIRED",'📊 Training Matrix'!$AO$16="EXPIRING"),"WA-001","")</f>
        <v/>
      </c>
      <c r="H237" s="58" t="str">
        <f ca="1">IF(OR('📊 Training Matrix'!$AO$16="EXPIRED",'📊 Training Matrix'!$AO$16="EXPIRING"),"WIAPS Cert.","")</f>
        <v/>
      </c>
      <c r="I237" s="58" t="str">
        <f ca="1">IF(OR('📊 Training Matrix'!$AO$16="EXPIRED",'📊 Training Matrix'!$AO$16="EXPIRING"),IF(ISNUMBER('📊 Training Matrix'!$AN$16),TEXT('📊 Training Matrix'!$AN$16,"DD/MM/YYYY"),""),"")</f>
        <v/>
      </c>
      <c r="J237" s="58" t="str">
        <f ca="1">IF(OR('📊 Training Matrix'!$AO$16="EXPIRED",'📊 Training Matrix'!$AO$16="EXPIRING"),TEXT('📊 Training Matrix'!$AN$16+365,"DD/MM/YYYY"),"")</f>
        <v/>
      </c>
      <c r="K237" s="58" t="str">
        <f ca="1">IF(OR('📊 Training Matrix'!$AO$16="EXPIRED",'📊 Training Matrix'!$AO$16="EXPIRING"),'📊 Training Matrix'!$AO$16,"")</f>
        <v/>
      </c>
      <c r="L237" s="58" t="str">
        <f ca="1">IF(OR('📊 Training Matrix'!$AO$16="EXPIRED",'📊 Training Matrix'!$AO$16="EXPIRING"),IF('📊 Training Matrix'!$AO$16="EXPIRED","Overdue by "&amp;TEXT(TODAY()-('📊 Training Matrix'!$AN$16+365),"0")&amp;" days","Expires in "&amp;TEXT(('📊 Training Matrix'!$AN$16+365)-TODAY(),"0")&amp;" days"),"—")</f>
        <v>—</v>
      </c>
      <c r="M237" s="58" t="str">
        <f ca="1">IF(OR('📊 Training Matrix'!$AO$16="EXPIRED",'📊 Training Matrix'!$AO$16="EXPIRING"),'📊 Training Matrix'!$H$16,"")</f>
        <v/>
      </c>
    </row>
    <row r="238" spans="1:13" ht="15" customHeight="1" x14ac:dyDescent="0.2">
      <c r="A238" s="58" t="str">
        <f ca="1">IF(OR('📊 Training Matrix'!$AQ$16="EXPIRED",'📊 Training Matrix'!$AQ$16="EXPIRING"),'📊 Training Matrix'!$A$16,"")</f>
        <v/>
      </c>
      <c r="B238" s="58" t="str">
        <f ca="1">IF(OR('📊 Training Matrix'!$AQ$16="EXPIRED",'📊 Training Matrix'!$AQ$16="EXPIRING"),'📊 Training Matrix'!$B$16,"")</f>
        <v/>
      </c>
      <c r="C238" s="58" t="str">
        <f ca="1">IF(OR('📊 Training Matrix'!$AQ$16="EXPIRED",'📊 Training Matrix'!$AQ$16="EXPIRING"),'📊 Training Matrix'!$C$16,"")</f>
        <v/>
      </c>
      <c r="D238" s="58" t="str">
        <f ca="1">IF(OR('📊 Training Matrix'!$AQ$16="EXPIRED",'📊 Training Matrix'!$AQ$16="EXPIRING"),'📊 Training Matrix'!$D$16,"")</f>
        <v/>
      </c>
      <c r="E238" s="58" t="str">
        <f ca="1">IF(OR('📊 Training Matrix'!$AQ$16="EXPIRED",'📊 Training Matrix'!$AQ$16="EXPIRING"),'📊 Training Matrix'!$F$16,"")</f>
        <v/>
      </c>
      <c r="F238" s="58" t="str">
        <f ca="1">IF(OR('📊 Training Matrix'!$AQ$16="EXPIRED",'📊 Training Matrix'!$AQ$16="EXPIRING"),'📊 Training Matrix'!$E$16,"")</f>
        <v/>
      </c>
      <c r="G238" s="58" t="str">
        <f ca="1">IF(OR('📊 Training Matrix'!$AQ$16="EXPIRED",'📊 Training Matrix'!$AQ$16="EXPIRING"),"DR-004","")</f>
        <v/>
      </c>
      <c r="H238" s="58" t="str">
        <f ca="1">IF(OR('📊 Training Matrix'!$AQ$16="EXPIRED",'📊 Training Matrix'!$AQ$16="EXPIRING"),"CPCS Excavator","")</f>
        <v/>
      </c>
      <c r="I238" s="58" t="str">
        <f ca="1">IF(OR('📊 Training Matrix'!$AQ$16="EXPIRED",'📊 Training Matrix'!$AQ$16="EXPIRING"),IF(ISNUMBER('📊 Training Matrix'!$AP$16),TEXT('📊 Training Matrix'!$AP$16,"DD/MM/YYYY"),""),"")</f>
        <v/>
      </c>
      <c r="J238" s="58" t="str">
        <f ca="1">IF(OR('📊 Training Matrix'!$AQ$16="EXPIRED",'📊 Training Matrix'!$AQ$16="EXPIRING"),TEXT('📊 Training Matrix'!$AP$16+365,"DD/MM/YYYY"),"")</f>
        <v/>
      </c>
      <c r="K238" s="58" t="str">
        <f ca="1">IF(OR('📊 Training Matrix'!$AQ$16="EXPIRED",'📊 Training Matrix'!$AQ$16="EXPIRING"),'📊 Training Matrix'!$AQ$16,"")</f>
        <v/>
      </c>
      <c r="L238" s="58" t="str">
        <f ca="1">IF(OR('📊 Training Matrix'!$AQ$16="EXPIRED",'📊 Training Matrix'!$AQ$16="EXPIRING"),IF('📊 Training Matrix'!$AQ$16="EXPIRED","Overdue by "&amp;TEXT(TODAY()-('📊 Training Matrix'!$AP$16+365),"0")&amp;" days","Expires in "&amp;TEXT(('📊 Training Matrix'!$AP$16+365)-TODAY(),"0")&amp;" days"),"—")</f>
        <v>—</v>
      </c>
      <c r="M238" s="58" t="str">
        <f ca="1">IF(OR('📊 Training Matrix'!$AQ$16="EXPIRED",'📊 Training Matrix'!$AQ$16="EXPIRING"),'📊 Training Matrix'!$H$16,"")</f>
        <v/>
      </c>
    </row>
    <row r="239" spans="1:13" ht="15" customHeight="1" x14ac:dyDescent="0.2">
      <c r="A239" s="58" t="str">
        <f ca="1">IF(OR('📊 Training Matrix'!$AS$16="EXPIRED",'📊 Training Matrix'!$AS$16="EXPIRING"),'📊 Training Matrix'!$A$16,"")</f>
        <v/>
      </c>
      <c r="B239" s="58" t="str">
        <f ca="1">IF(OR('📊 Training Matrix'!$AS$16="EXPIRED",'📊 Training Matrix'!$AS$16="EXPIRING"),'📊 Training Matrix'!$B$16,"")</f>
        <v/>
      </c>
      <c r="C239" s="58" t="str">
        <f ca="1">IF(OR('📊 Training Matrix'!$AS$16="EXPIRED",'📊 Training Matrix'!$AS$16="EXPIRING"),'📊 Training Matrix'!$C$16,"")</f>
        <v/>
      </c>
      <c r="D239" s="58" t="str">
        <f ca="1">IF(OR('📊 Training Matrix'!$AS$16="EXPIRED",'📊 Training Matrix'!$AS$16="EXPIRING"),'📊 Training Matrix'!$D$16,"")</f>
        <v/>
      </c>
      <c r="E239" s="58" t="str">
        <f ca="1">IF(OR('📊 Training Matrix'!$AS$16="EXPIRED",'📊 Training Matrix'!$AS$16="EXPIRING"),'📊 Training Matrix'!$F$16,"")</f>
        <v/>
      </c>
      <c r="F239" s="58" t="str">
        <f ca="1">IF(OR('📊 Training Matrix'!$AS$16="EXPIRED",'📊 Training Matrix'!$AS$16="EXPIRING"),'📊 Training Matrix'!$E$16,"")</f>
        <v/>
      </c>
      <c r="G239" s="58" t="str">
        <f ca="1">IF(OR('📊 Training Matrix'!$AS$16="EXPIRED",'📊 Training Matrix'!$AS$16="EXPIRING"),"MG-002","")</f>
        <v/>
      </c>
      <c r="H239" s="58" t="str">
        <f ca="1">IF(OR('📊 Training Matrix'!$AS$16="EXPIRED",'📊 Training Matrix'!$AS$16="EXPIRING"),"SMSTS","")</f>
        <v/>
      </c>
      <c r="I239" s="58" t="str">
        <f ca="1">IF(OR('📊 Training Matrix'!$AS$16="EXPIRED",'📊 Training Matrix'!$AS$16="EXPIRING"),IF(ISNUMBER('📊 Training Matrix'!$AR$16),TEXT('📊 Training Matrix'!$AR$16,"DD/MM/YYYY"),""),"")</f>
        <v/>
      </c>
      <c r="J239" s="58" t="str">
        <f ca="1">IF(OR('📊 Training Matrix'!$AS$16="EXPIRED",'📊 Training Matrix'!$AS$16="EXPIRING"),TEXT('📊 Training Matrix'!$AR$16+365,"DD/MM/YYYY"),"")</f>
        <v/>
      </c>
      <c r="K239" s="58" t="str">
        <f ca="1">IF(OR('📊 Training Matrix'!$AS$16="EXPIRED",'📊 Training Matrix'!$AS$16="EXPIRING"),'📊 Training Matrix'!$AS$16,"")</f>
        <v/>
      </c>
      <c r="L239" s="58" t="str">
        <f ca="1">IF(OR('📊 Training Matrix'!$AS$16="EXPIRED",'📊 Training Matrix'!$AS$16="EXPIRING"),IF('📊 Training Matrix'!$AS$16="EXPIRED","Overdue by "&amp;TEXT(TODAY()-('📊 Training Matrix'!$AR$16+365),"0")&amp;" days","Expires in "&amp;TEXT(('📊 Training Matrix'!$AR$16+365)-TODAY(),"0")&amp;" days"),"—")</f>
        <v>—</v>
      </c>
      <c r="M239" s="58" t="str">
        <f ca="1">IF(OR('📊 Training Matrix'!$AS$16="EXPIRED",'📊 Training Matrix'!$AS$16="EXPIRING"),'📊 Training Matrix'!$H$16,"")</f>
        <v/>
      </c>
    </row>
    <row r="240" spans="1:13" ht="15" customHeight="1" x14ac:dyDescent="0.2">
      <c r="A240" s="58" t="str">
        <f ca="1">IF(OR('📊 Training Matrix'!$AU$16="EXPIRED",'📊 Training Matrix'!$AU$16="EXPIRING"),'📊 Training Matrix'!$A$16,"")</f>
        <v/>
      </c>
      <c r="B240" s="58" t="str">
        <f ca="1">IF(OR('📊 Training Matrix'!$AU$16="EXPIRED",'📊 Training Matrix'!$AU$16="EXPIRING"),'📊 Training Matrix'!$B$16,"")</f>
        <v/>
      </c>
      <c r="C240" s="58" t="str">
        <f ca="1">IF(OR('📊 Training Matrix'!$AU$16="EXPIRED",'📊 Training Matrix'!$AU$16="EXPIRING"),'📊 Training Matrix'!$C$16,"")</f>
        <v/>
      </c>
      <c r="D240" s="58" t="str">
        <f ca="1">IF(OR('📊 Training Matrix'!$AU$16="EXPIRED",'📊 Training Matrix'!$AU$16="EXPIRING"),'📊 Training Matrix'!$D$16,"")</f>
        <v/>
      </c>
      <c r="E240" s="58" t="str">
        <f ca="1">IF(OR('📊 Training Matrix'!$AU$16="EXPIRED",'📊 Training Matrix'!$AU$16="EXPIRING"),'📊 Training Matrix'!$F$16,"")</f>
        <v/>
      </c>
      <c r="F240" s="58" t="str">
        <f ca="1">IF(OR('📊 Training Matrix'!$AU$16="EXPIRED",'📊 Training Matrix'!$AU$16="EXPIRING"),'📊 Training Matrix'!$E$16,"")</f>
        <v/>
      </c>
      <c r="G240" s="58" t="str">
        <f ca="1">IF(OR('📊 Training Matrix'!$AU$16="EXPIRED",'📊 Training Matrix'!$AU$16="EXPIRING"),"MG-003","")</f>
        <v/>
      </c>
      <c r="H240" s="58" t="str">
        <f ca="1">IF(OR('📊 Training Matrix'!$AU$16="EXPIRED",'📊 Training Matrix'!$AU$16="EXPIRING"),"SSSTS","")</f>
        <v/>
      </c>
      <c r="I240" s="58" t="str">
        <f ca="1">IF(OR('📊 Training Matrix'!$AU$16="EXPIRED",'📊 Training Matrix'!$AU$16="EXPIRING"),IF(ISNUMBER('📊 Training Matrix'!$AT$16),TEXT('📊 Training Matrix'!$AT$16,"DD/MM/YYYY"),""),"")</f>
        <v/>
      </c>
      <c r="J240" s="58" t="str">
        <f ca="1">IF(OR('📊 Training Matrix'!$AU$16="EXPIRED",'📊 Training Matrix'!$AU$16="EXPIRING"),TEXT('📊 Training Matrix'!$AT$16+365,"DD/MM/YYYY"),"")</f>
        <v/>
      </c>
      <c r="K240" s="58" t="str">
        <f ca="1">IF(OR('📊 Training Matrix'!$AU$16="EXPIRED",'📊 Training Matrix'!$AU$16="EXPIRING"),'📊 Training Matrix'!$AU$16,"")</f>
        <v/>
      </c>
      <c r="L240" s="58" t="str">
        <f ca="1">IF(OR('📊 Training Matrix'!$AU$16="EXPIRED",'📊 Training Matrix'!$AU$16="EXPIRING"),IF('📊 Training Matrix'!$AU$16="EXPIRED","Overdue by "&amp;TEXT(TODAY()-('📊 Training Matrix'!$AT$16+365),"0")&amp;" days","Expires in "&amp;TEXT(('📊 Training Matrix'!$AT$16+365)-TODAY(),"0")&amp;" days"),"—")</f>
        <v>—</v>
      </c>
      <c r="M240" s="58" t="str">
        <f ca="1">IF(OR('📊 Training Matrix'!$AU$16="EXPIRED",'📊 Training Matrix'!$AU$16="EXPIRING"),'📊 Training Matrix'!$H$16,"")</f>
        <v/>
      </c>
    </row>
    <row r="241" spans="1:13" ht="15" customHeight="1" x14ac:dyDescent="0.2">
      <c r="A241" s="58" t="str">
        <f ca="1">IF(OR('📊 Training Matrix'!$AW$16="EXPIRED",'📊 Training Matrix'!$AW$16="EXPIRING"),'📊 Training Matrix'!$A$16,"")</f>
        <v>W1012</v>
      </c>
      <c r="B241" s="58" t="str">
        <f ca="1">IF(OR('📊 Training Matrix'!$AW$16="EXPIRED",'📊 Training Matrix'!$AW$16="EXPIRING"),'📊 Training Matrix'!$B$16,"")</f>
        <v>Perez</v>
      </c>
      <c r="C241" s="58" t="str">
        <f ca="1">IF(OR('📊 Training Matrix'!$AW$16="EXPIRED",'📊 Training Matrix'!$AW$16="EXPIRING"),'📊 Training Matrix'!$C$16,"")</f>
        <v>David</v>
      </c>
      <c r="D241" s="58" t="str">
        <f ca="1">IF(OR('📊 Training Matrix'!$AW$16="EXPIRED",'📊 Training Matrix'!$AW$16="EXPIRING"),'📊 Training Matrix'!$D$16,"")</f>
        <v>Employee</v>
      </c>
      <c r="E241" s="58" t="str">
        <f ca="1">IF(OR('📊 Training Matrix'!$AW$16="EXPIRED",'📊 Training Matrix'!$AW$16="EXPIRING"),'📊 Training Matrix'!$F$16,"")</f>
        <v>Apprentice Engineer</v>
      </c>
      <c r="F241" s="58" t="str">
        <f ca="1">IF(OR('📊 Training Matrix'!$AW$16="EXPIRED",'📊 Training Matrix'!$AW$16="EXPIRING"),'📊 Training Matrix'!$E$16,"")</f>
        <v>Field Engineering</v>
      </c>
      <c r="G241" s="58" t="str">
        <f ca="1">IF(OR('📊 Training Matrix'!$AW$16="EXPIRED",'📊 Training Matrix'!$AW$16="EXPIRING"),"IT-002","")</f>
        <v>IT-002</v>
      </c>
      <c r="H241" s="58" t="str">
        <f ca="1">IF(OR('📊 Training Matrix'!$AW$16="EXPIRED",'📊 Training Matrix'!$AW$16="EXPIRING"),"GDPR Awareness","")</f>
        <v>GDPR Awareness</v>
      </c>
      <c r="I241" s="58" t="str">
        <f ca="1">IF(OR('📊 Training Matrix'!$AW$16="EXPIRED",'📊 Training Matrix'!$AW$16="EXPIRING"),IF(ISNUMBER('📊 Training Matrix'!$AV$16),TEXT('📊 Training Matrix'!$AV$16,"DD/MM/YYYY"),""),"")</f>
        <v>18/07/2025</v>
      </c>
      <c r="J241" s="58" t="str">
        <f ca="1">IF(OR('📊 Training Matrix'!$AW$16="EXPIRED",'📊 Training Matrix'!$AW$16="EXPIRING"),TEXT('📊 Training Matrix'!$AV$16+365,"DD/MM/YYYY"),"")</f>
        <v>18/07/2026</v>
      </c>
      <c r="K241" s="58" t="str">
        <f ca="1">IF(OR('📊 Training Matrix'!$AW$16="EXPIRED",'📊 Training Matrix'!$AW$16="EXPIRING"),'📊 Training Matrix'!$AW$16,"")</f>
        <v>EXPIRED</v>
      </c>
      <c r="L241" s="58" t="str">
        <f ca="1">IF(OR('📊 Training Matrix'!$AW$16="EXPIRED",'📊 Training Matrix'!$AW$16="EXPIRING"),IF('📊 Training Matrix'!$AW$16="EXPIRED","Overdue by "&amp;TEXT(TODAY()-('📊 Training Matrix'!$AV$16+365),"0")&amp;" days","Expires in "&amp;TEXT(('📊 Training Matrix'!$AV$16+365)-TODAY(),"0")&amp;" days"),"—")</f>
        <v>Overdue by 31 days</v>
      </c>
      <c r="M241" s="58" t="str">
        <f ca="1">IF(OR('📊 Training Matrix'!$AW$16="EXPIRED",'📊 Training Matrix'!$AW$16="EXPIRING"),'📊 Training Matrix'!$H$16,"")</f>
        <v>A. Williams</v>
      </c>
    </row>
    <row r="242" spans="1:13" ht="15" customHeight="1" x14ac:dyDescent="0.2">
      <c r="A242" s="58" t="str">
        <f ca="1">IF(OR('📊 Training Matrix'!$K$17="EXPIRED",'📊 Training Matrix'!$K$17="EXPIRING"),'📊 Training Matrix'!$A$17,"")</f>
        <v/>
      </c>
      <c r="B242" s="58" t="str">
        <f ca="1">IF(OR('📊 Training Matrix'!$K$17="EXPIRED",'📊 Training Matrix'!$K$17="EXPIRING"),'📊 Training Matrix'!$B$17,"")</f>
        <v/>
      </c>
      <c r="C242" s="58" t="str">
        <f ca="1">IF(OR('📊 Training Matrix'!$K$17="EXPIRED",'📊 Training Matrix'!$K$17="EXPIRING"),'📊 Training Matrix'!$C$17,"")</f>
        <v/>
      </c>
      <c r="D242" s="58" t="str">
        <f ca="1">IF(OR('📊 Training Matrix'!$K$17="EXPIRED",'📊 Training Matrix'!$K$17="EXPIRING"),'📊 Training Matrix'!$D$17,"")</f>
        <v/>
      </c>
      <c r="E242" s="58" t="str">
        <f ca="1">IF(OR('📊 Training Matrix'!$K$17="EXPIRED",'📊 Training Matrix'!$K$17="EXPIRING"),'📊 Training Matrix'!$F$17,"")</f>
        <v/>
      </c>
      <c r="F242" s="58" t="str">
        <f ca="1">IF(OR('📊 Training Matrix'!$K$17="EXPIRED",'📊 Training Matrix'!$K$17="EXPIRING"),'📊 Training Matrix'!$E$17,"")</f>
        <v/>
      </c>
      <c r="G242" s="58" t="str">
        <f ca="1">IF(OR('📊 Training Matrix'!$K$17="EXPIRED",'📊 Training Matrix'!$K$17="EXPIRING"),"HS-001","")</f>
        <v/>
      </c>
      <c r="H242" s="58" t="str">
        <f ca="1">IF(OR('📊 Training Matrix'!$K$17="EXPIRED",'📊 Training Matrix'!$K$17="EXPIRING"),"H&amp;S Induction","")</f>
        <v/>
      </c>
      <c r="I242" s="58" t="str">
        <f ca="1">IF(OR('📊 Training Matrix'!$K$17="EXPIRED",'📊 Training Matrix'!$K$17="EXPIRING"),IF(ISNUMBER('📊 Training Matrix'!$J$17),TEXT('📊 Training Matrix'!$J$17,"DD/MM/YYYY"),""),"")</f>
        <v/>
      </c>
      <c r="J242" s="58" t="str">
        <f ca="1">IF(OR('📊 Training Matrix'!$K$17="EXPIRED",'📊 Training Matrix'!$K$17="EXPIRING"),TEXT('📊 Training Matrix'!$J$17+365,"DD/MM/YYYY"),"")</f>
        <v/>
      </c>
      <c r="K242" s="58" t="str">
        <f ca="1">IF(OR('📊 Training Matrix'!$K$17="EXPIRED",'📊 Training Matrix'!$K$17="EXPIRING"),'📊 Training Matrix'!$K$17,"")</f>
        <v/>
      </c>
      <c r="L242" s="58" t="str">
        <f ca="1">IF(OR('📊 Training Matrix'!$K$17="EXPIRED",'📊 Training Matrix'!$K$17="EXPIRING"),IF('📊 Training Matrix'!$K$17="EXPIRED","Overdue by "&amp;TEXT(TODAY()-('📊 Training Matrix'!$J$17+365),"0")&amp;" days","Expires in "&amp;TEXT(('📊 Training Matrix'!$J$17+365)-TODAY(),"0")&amp;" days"),"—")</f>
        <v>—</v>
      </c>
      <c r="M242" s="58" t="str">
        <f ca="1">IF(OR('📊 Training Matrix'!$K$17="EXPIRED",'📊 Training Matrix'!$K$17="EXPIRING"),'📊 Training Matrix'!$H$17,"")</f>
        <v/>
      </c>
    </row>
    <row r="243" spans="1:13" ht="15" customHeight="1" x14ac:dyDescent="0.2">
      <c r="A243" s="58" t="str">
        <f ca="1">IF(OR('📊 Training Matrix'!$M$17="EXPIRED",'📊 Training Matrix'!$M$17="EXPIRING"),'📊 Training Matrix'!$A$17,"")</f>
        <v/>
      </c>
      <c r="B243" s="58" t="str">
        <f ca="1">IF(OR('📊 Training Matrix'!$M$17="EXPIRED",'📊 Training Matrix'!$M$17="EXPIRING"),'📊 Training Matrix'!$B$17,"")</f>
        <v/>
      </c>
      <c r="C243" s="58" t="str">
        <f ca="1">IF(OR('📊 Training Matrix'!$M$17="EXPIRED",'📊 Training Matrix'!$M$17="EXPIRING"),'📊 Training Matrix'!$C$17,"")</f>
        <v/>
      </c>
      <c r="D243" s="58" t="str">
        <f ca="1">IF(OR('📊 Training Matrix'!$M$17="EXPIRED",'📊 Training Matrix'!$M$17="EXPIRING"),'📊 Training Matrix'!$D$17,"")</f>
        <v/>
      </c>
      <c r="E243" s="58" t="str">
        <f ca="1">IF(OR('📊 Training Matrix'!$M$17="EXPIRED",'📊 Training Matrix'!$M$17="EXPIRING"),'📊 Training Matrix'!$F$17,"")</f>
        <v/>
      </c>
      <c r="F243" s="58" t="str">
        <f ca="1">IF(OR('📊 Training Matrix'!$M$17="EXPIRED",'📊 Training Matrix'!$M$17="EXPIRING"),'📊 Training Matrix'!$E$17,"")</f>
        <v/>
      </c>
      <c r="G243" s="58" t="str">
        <f ca="1">IF(OR('📊 Training Matrix'!$M$17="EXPIRED",'📊 Training Matrix'!$M$17="EXPIRING"),"HS-002","")</f>
        <v/>
      </c>
      <c r="H243" s="58" t="str">
        <f ca="1">IF(OR('📊 Training Matrix'!$M$17="EXPIRED",'📊 Training Matrix'!$M$17="EXPIRING"),"Working at Height","")</f>
        <v/>
      </c>
      <c r="I243" s="58" t="str">
        <f ca="1">IF(OR('📊 Training Matrix'!$M$17="EXPIRED",'📊 Training Matrix'!$M$17="EXPIRING"),IF(ISNUMBER('📊 Training Matrix'!$L$17),TEXT('📊 Training Matrix'!$L$17,"DD/MM/YYYY"),""),"")</f>
        <v/>
      </c>
      <c r="J243" s="58" t="str">
        <f ca="1">IF(OR('📊 Training Matrix'!$M$17="EXPIRED",'📊 Training Matrix'!$M$17="EXPIRING"),TEXT('📊 Training Matrix'!$L$17+365,"DD/MM/YYYY"),"")</f>
        <v/>
      </c>
      <c r="K243" s="58" t="str">
        <f ca="1">IF(OR('📊 Training Matrix'!$M$17="EXPIRED",'📊 Training Matrix'!$M$17="EXPIRING"),'📊 Training Matrix'!$M$17,"")</f>
        <v/>
      </c>
      <c r="L243" s="58" t="str">
        <f ca="1">IF(OR('📊 Training Matrix'!$M$17="EXPIRED",'📊 Training Matrix'!$M$17="EXPIRING"),IF('📊 Training Matrix'!$M$17="EXPIRED","Overdue by "&amp;TEXT(TODAY()-('📊 Training Matrix'!$L$17+365),"0")&amp;" days","Expires in "&amp;TEXT(('📊 Training Matrix'!$L$17+365)-TODAY(),"0")&amp;" days"),"—")</f>
        <v>—</v>
      </c>
      <c r="M243" s="58" t="str">
        <f ca="1">IF(OR('📊 Training Matrix'!$M$17="EXPIRED",'📊 Training Matrix'!$M$17="EXPIRING"),'📊 Training Matrix'!$H$17,"")</f>
        <v/>
      </c>
    </row>
    <row r="244" spans="1:13" ht="15" customHeight="1" x14ac:dyDescent="0.2">
      <c r="A244" s="58" t="str">
        <f ca="1">IF(OR('📊 Training Matrix'!$O$17="EXPIRED",'📊 Training Matrix'!$O$17="EXPIRING"),'📊 Training Matrix'!$A$17,"")</f>
        <v/>
      </c>
      <c r="B244" s="58" t="str">
        <f ca="1">IF(OR('📊 Training Matrix'!$O$17="EXPIRED",'📊 Training Matrix'!$O$17="EXPIRING"),'📊 Training Matrix'!$B$17,"")</f>
        <v/>
      </c>
      <c r="C244" s="58" t="str">
        <f ca="1">IF(OR('📊 Training Matrix'!$O$17="EXPIRED",'📊 Training Matrix'!$O$17="EXPIRING"),'📊 Training Matrix'!$C$17,"")</f>
        <v/>
      </c>
      <c r="D244" s="58" t="str">
        <f ca="1">IF(OR('📊 Training Matrix'!$O$17="EXPIRED",'📊 Training Matrix'!$O$17="EXPIRING"),'📊 Training Matrix'!$D$17,"")</f>
        <v/>
      </c>
      <c r="E244" s="58" t="str">
        <f ca="1">IF(OR('📊 Training Matrix'!$O$17="EXPIRED",'📊 Training Matrix'!$O$17="EXPIRING"),'📊 Training Matrix'!$F$17,"")</f>
        <v/>
      </c>
      <c r="F244" s="58" t="str">
        <f ca="1">IF(OR('📊 Training Matrix'!$O$17="EXPIRED",'📊 Training Matrix'!$O$17="EXPIRING"),'📊 Training Matrix'!$E$17,"")</f>
        <v/>
      </c>
      <c r="G244" s="58" t="str">
        <f ca="1">IF(OR('📊 Training Matrix'!$O$17="EXPIRED",'📊 Training Matrix'!$O$17="EXPIRING"),"HS-003","")</f>
        <v/>
      </c>
      <c r="H244" s="58" t="str">
        <f ca="1">IF(OR('📊 Training Matrix'!$O$17="EXPIRED",'📊 Training Matrix'!$O$17="EXPIRING"),"Confined Space","")</f>
        <v/>
      </c>
      <c r="I244" s="58" t="str">
        <f ca="1">IF(OR('📊 Training Matrix'!$O$17="EXPIRED",'📊 Training Matrix'!$O$17="EXPIRING"),IF(ISNUMBER('📊 Training Matrix'!$N$17),TEXT('📊 Training Matrix'!$N$17,"DD/MM/YYYY"),""),"")</f>
        <v/>
      </c>
      <c r="J244" s="58" t="str">
        <f ca="1">IF(OR('📊 Training Matrix'!$O$17="EXPIRED",'📊 Training Matrix'!$O$17="EXPIRING"),TEXT('📊 Training Matrix'!$N$17+365,"DD/MM/YYYY"),"")</f>
        <v/>
      </c>
      <c r="K244" s="58" t="str">
        <f ca="1">IF(OR('📊 Training Matrix'!$O$17="EXPIRED",'📊 Training Matrix'!$O$17="EXPIRING"),'📊 Training Matrix'!$O$17,"")</f>
        <v/>
      </c>
      <c r="L244" s="58" t="str">
        <f ca="1">IF(OR('📊 Training Matrix'!$O$17="EXPIRED",'📊 Training Matrix'!$O$17="EXPIRING"),IF('📊 Training Matrix'!$O$17="EXPIRED","Overdue by "&amp;TEXT(TODAY()-('📊 Training Matrix'!$N$17+365),"0")&amp;" days","Expires in "&amp;TEXT(('📊 Training Matrix'!$N$17+365)-TODAY(),"0")&amp;" days"),"—")</f>
        <v>—</v>
      </c>
      <c r="M244" s="58" t="str">
        <f ca="1">IF(OR('📊 Training Matrix'!$O$17="EXPIRED",'📊 Training Matrix'!$O$17="EXPIRING"),'📊 Training Matrix'!$H$17,"")</f>
        <v/>
      </c>
    </row>
    <row r="245" spans="1:13" ht="15" customHeight="1" x14ac:dyDescent="0.2">
      <c r="A245" s="58" t="str">
        <f ca="1">IF(OR('📊 Training Matrix'!$Q$17="EXPIRED",'📊 Training Matrix'!$Q$17="EXPIRING"),'📊 Training Matrix'!$A$17,"")</f>
        <v/>
      </c>
      <c r="B245" s="58" t="str">
        <f ca="1">IF(OR('📊 Training Matrix'!$Q$17="EXPIRED",'📊 Training Matrix'!$Q$17="EXPIRING"),'📊 Training Matrix'!$B$17,"")</f>
        <v/>
      </c>
      <c r="C245" s="58" t="str">
        <f ca="1">IF(OR('📊 Training Matrix'!$Q$17="EXPIRED",'📊 Training Matrix'!$Q$17="EXPIRING"),'📊 Training Matrix'!$C$17,"")</f>
        <v/>
      </c>
      <c r="D245" s="58" t="str">
        <f ca="1">IF(OR('📊 Training Matrix'!$Q$17="EXPIRED",'📊 Training Matrix'!$Q$17="EXPIRING"),'📊 Training Matrix'!$D$17,"")</f>
        <v/>
      </c>
      <c r="E245" s="58" t="str">
        <f ca="1">IF(OR('📊 Training Matrix'!$Q$17="EXPIRED",'📊 Training Matrix'!$Q$17="EXPIRING"),'📊 Training Matrix'!$F$17,"")</f>
        <v/>
      </c>
      <c r="F245" s="58" t="str">
        <f ca="1">IF(OR('📊 Training Matrix'!$Q$17="EXPIRED",'📊 Training Matrix'!$Q$17="EXPIRING"),'📊 Training Matrix'!$E$17,"")</f>
        <v/>
      </c>
      <c r="G245" s="58" t="str">
        <f ca="1">IF(OR('📊 Training Matrix'!$Q$17="EXPIRED",'📊 Training Matrix'!$Q$17="EXPIRING"),"HS-004","")</f>
        <v/>
      </c>
      <c r="H245" s="58" t="str">
        <f ca="1">IF(OR('📊 Training Matrix'!$Q$17="EXPIRED",'📊 Training Matrix'!$Q$17="EXPIRING"),"Manual Handling","")</f>
        <v/>
      </c>
      <c r="I245" s="58" t="str">
        <f ca="1">IF(OR('📊 Training Matrix'!$Q$17="EXPIRED",'📊 Training Matrix'!$Q$17="EXPIRING"),IF(ISNUMBER('📊 Training Matrix'!$P$17),TEXT('📊 Training Matrix'!$P$17,"DD/MM/YYYY"),""),"")</f>
        <v/>
      </c>
      <c r="J245" s="58" t="str">
        <f ca="1">IF(OR('📊 Training Matrix'!$Q$17="EXPIRED",'📊 Training Matrix'!$Q$17="EXPIRING"),TEXT('📊 Training Matrix'!$P$17+365,"DD/MM/YYYY"),"")</f>
        <v/>
      </c>
      <c r="K245" s="58" t="str">
        <f ca="1">IF(OR('📊 Training Matrix'!$Q$17="EXPIRED",'📊 Training Matrix'!$Q$17="EXPIRING"),'📊 Training Matrix'!$Q$17,"")</f>
        <v/>
      </c>
      <c r="L245" s="58" t="str">
        <f ca="1">IF(OR('📊 Training Matrix'!$Q$17="EXPIRED",'📊 Training Matrix'!$Q$17="EXPIRING"),IF('📊 Training Matrix'!$Q$17="EXPIRED","Overdue by "&amp;TEXT(TODAY()-('📊 Training Matrix'!$P$17+365),"0")&amp;" days","Expires in "&amp;TEXT(('📊 Training Matrix'!$P$17+365)-TODAY(),"0")&amp;" days"),"—")</f>
        <v>—</v>
      </c>
      <c r="M245" s="58" t="str">
        <f ca="1">IF(OR('📊 Training Matrix'!$Q$17="EXPIRED",'📊 Training Matrix'!$Q$17="EXPIRING"),'📊 Training Matrix'!$H$17,"")</f>
        <v/>
      </c>
    </row>
    <row r="246" spans="1:13" ht="15" customHeight="1" x14ac:dyDescent="0.2">
      <c r="A246" s="58" t="str">
        <f ca="1">IF(OR('📊 Training Matrix'!$S$17="EXPIRED",'📊 Training Matrix'!$S$17="EXPIRING"),'📊 Training Matrix'!$A$17,"")</f>
        <v/>
      </c>
      <c r="B246" s="58" t="str">
        <f ca="1">IF(OR('📊 Training Matrix'!$S$17="EXPIRED",'📊 Training Matrix'!$S$17="EXPIRING"),'📊 Training Matrix'!$B$17,"")</f>
        <v/>
      </c>
      <c r="C246" s="58" t="str">
        <f ca="1">IF(OR('📊 Training Matrix'!$S$17="EXPIRED",'📊 Training Matrix'!$S$17="EXPIRING"),'📊 Training Matrix'!$C$17,"")</f>
        <v/>
      </c>
      <c r="D246" s="58" t="str">
        <f ca="1">IF(OR('📊 Training Matrix'!$S$17="EXPIRED",'📊 Training Matrix'!$S$17="EXPIRING"),'📊 Training Matrix'!$D$17,"")</f>
        <v/>
      </c>
      <c r="E246" s="58" t="str">
        <f ca="1">IF(OR('📊 Training Matrix'!$S$17="EXPIRED",'📊 Training Matrix'!$S$17="EXPIRING"),'📊 Training Matrix'!$F$17,"")</f>
        <v/>
      </c>
      <c r="F246" s="58" t="str">
        <f ca="1">IF(OR('📊 Training Matrix'!$S$17="EXPIRED",'📊 Training Matrix'!$S$17="EXPIRING"),'📊 Training Matrix'!$E$17,"")</f>
        <v/>
      </c>
      <c r="G246" s="58" t="str">
        <f ca="1">IF(OR('📊 Training Matrix'!$S$17="EXPIRED",'📊 Training Matrix'!$S$17="EXPIRING"),"HS-005","")</f>
        <v/>
      </c>
      <c r="H246" s="58" t="str">
        <f ca="1">IF(OR('📊 Training Matrix'!$S$17="EXPIRED",'📊 Training Matrix'!$S$17="EXPIRING"),"First Aid (FAW)","")</f>
        <v/>
      </c>
      <c r="I246" s="58" t="str">
        <f ca="1">IF(OR('📊 Training Matrix'!$S$17="EXPIRED",'📊 Training Matrix'!$S$17="EXPIRING"),IF(ISNUMBER('📊 Training Matrix'!$R$17),TEXT('📊 Training Matrix'!$R$17,"DD/MM/YYYY"),""),"")</f>
        <v/>
      </c>
      <c r="J246" s="58" t="str">
        <f ca="1">IF(OR('📊 Training Matrix'!$S$17="EXPIRED",'📊 Training Matrix'!$S$17="EXPIRING"),TEXT('📊 Training Matrix'!$R$17+365,"DD/MM/YYYY"),"")</f>
        <v/>
      </c>
      <c r="K246" s="58" t="str">
        <f ca="1">IF(OR('📊 Training Matrix'!$S$17="EXPIRED",'📊 Training Matrix'!$S$17="EXPIRING"),'📊 Training Matrix'!$S$17,"")</f>
        <v/>
      </c>
      <c r="L246" s="58" t="str">
        <f ca="1">IF(OR('📊 Training Matrix'!$S$17="EXPIRED",'📊 Training Matrix'!$S$17="EXPIRING"),IF('📊 Training Matrix'!$S$17="EXPIRED","Overdue by "&amp;TEXT(TODAY()-('📊 Training Matrix'!$R$17+365),"0")&amp;" days","Expires in "&amp;TEXT(('📊 Training Matrix'!$R$17+365)-TODAY(),"0")&amp;" days"),"—")</f>
        <v>—</v>
      </c>
      <c r="M246" s="58" t="str">
        <f ca="1">IF(OR('📊 Training Matrix'!$S$17="EXPIRED",'📊 Training Matrix'!$S$17="EXPIRING"),'📊 Training Matrix'!$H$17,"")</f>
        <v/>
      </c>
    </row>
    <row r="247" spans="1:13" ht="15" customHeight="1" x14ac:dyDescent="0.2">
      <c r="A247" s="58" t="str">
        <f ca="1">IF(OR('📊 Training Matrix'!$U$17="EXPIRED",'📊 Training Matrix'!$U$17="EXPIRING"),'📊 Training Matrix'!$A$17,"")</f>
        <v/>
      </c>
      <c r="B247" s="58" t="str">
        <f ca="1">IF(OR('📊 Training Matrix'!$U$17="EXPIRED",'📊 Training Matrix'!$U$17="EXPIRING"),'📊 Training Matrix'!$B$17,"")</f>
        <v/>
      </c>
      <c r="C247" s="58" t="str">
        <f ca="1">IF(OR('📊 Training Matrix'!$U$17="EXPIRED",'📊 Training Matrix'!$U$17="EXPIRING"),'📊 Training Matrix'!$C$17,"")</f>
        <v/>
      </c>
      <c r="D247" s="58" t="str">
        <f ca="1">IF(OR('📊 Training Matrix'!$U$17="EXPIRED",'📊 Training Matrix'!$U$17="EXPIRING"),'📊 Training Matrix'!$D$17,"")</f>
        <v/>
      </c>
      <c r="E247" s="58" t="str">
        <f ca="1">IF(OR('📊 Training Matrix'!$U$17="EXPIRED",'📊 Training Matrix'!$U$17="EXPIRING"),'📊 Training Matrix'!$F$17,"")</f>
        <v/>
      </c>
      <c r="F247" s="58" t="str">
        <f ca="1">IF(OR('📊 Training Matrix'!$U$17="EXPIRED",'📊 Training Matrix'!$U$17="EXPIRING"),'📊 Training Matrix'!$E$17,"")</f>
        <v/>
      </c>
      <c r="G247" s="58" t="str">
        <f ca="1">IF(OR('📊 Training Matrix'!$U$17="EXPIRED",'📊 Training Matrix'!$U$17="EXPIRING"),"HS-006","")</f>
        <v/>
      </c>
      <c r="H247" s="58" t="str">
        <f ca="1">IF(OR('📊 Training Matrix'!$U$17="EXPIRED",'📊 Training Matrix'!$U$17="EXPIRING"),"Asbestos Awareness","")</f>
        <v/>
      </c>
      <c r="I247" s="58" t="str">
        <f ca="1">IF(OR('📊 Training Matrix'!$U$17="EXPIRED",'📊 Training Matrix'!$U$17="EXPIRING"),IF(ISNUMBER('📊 Training Matrix'!$T$17),TEXT('📊 Training Matrix'!$T$17,"DD/MM/YYYY"),""),"")</f>
        <v/>
      </c>
      <c r="J247" s="58" t="str">
        <f ca="1">IF(OR('📊 Training Matrix'!$U$17="EXPIRED",'📊 Training Matrix'!$U$17="EXPIRING"),TEXT('📊 Training Matrix'!$T$17+365,"DD/MM/YYYY"),"")</f>
        <v/>
      </c>
      <c r="K247" s="58" t="str">
        <f ca="1">IF(OR('📊 Training Matrix'!$U$17="EXPIRED",'📊 Training Matrix'!$U$17="EXPIRING"),'📊 Training Matrix'!$U$17,"")</f>
        <v/>
      </c>
      <c r="L247" s="58" t="str">
        <f ca="1">IF(OR('📊 Training Matrix'!$U$17="EXPIRED",'📊 Training Matrix'!$U$17="EXPIRING"),IF('📊 Training Matrix'!$U$17="EXPIRED","Overdue by "&amp;TEXT(TODAY()-('📊 Training Matrix'!$T$17+365),"0")&amp;" days","Expires in "&amp;TEXT(('📊 Training Matrix'!$T$17+365)-TODAY(),"0")&amp;" days"),"—")</f>
        <v>—</v>
      </c>
      <c r="M247" s="58" t="str">
        <f ca="1">IF(OR('📊 Training Matrix'!$U$17="EXPIRED",'📊 Training Matrix'!$U$17="EXPIRING"),'📊 Training Matrix'!$H$17,"")</f>
        <v/>
      </c>
    </row>
    <row r="248" spans="1:13" ht="15" customHeight="1" x14ac:dyDescent="0.2">
      <c r="A248" s="58" t="str">
        <f ca="1">IF(OR('📊 Training Matrix'!$W$17="EXPIRED",'📊 Training Matrix'!$W$17="EXPIRING"),'📊 Training Matrix'!$A$17,"")</f>
        <v/>
      </c>
      <c r="B248" s="58" t="str">
        <f ca="1">IF(OR('📊 Training Matrix'!$W$17="EXPIRED",'📊 Training Matrix'!$W$17="EXPIRING"),'📊 Training Matrix'!$B$17,"")</f>
        <v/>
      </c>
      <c r="C248" s="58" t="str">
        <f ca="1">IF(OR('📊 Training Matrix'!$W$17="EXPIRED",'📊 Training Matrix'!$W$17="EXPIRING"),'📊 Training Matrix'!$C$17,"")</f>
        <v/>
      </c>
      <c r="D248" s="58" t="str">
        <f ca="1">IF(OR('📊 Training Matrix'!$W$17="EXPIRED",'📊 Training Matrix'!$W$17="EXPIRING"),'📊 Training Matrix'!$D$17,"")</f>
        <v/>
      </c>
      <c r="E248" s="58" t="str">
        <f ca="1">IF(OR('📊 Training Matrix'!$W$17="EXPIRED",'📊 Training Matrix'!$W$17="EXPIRING"),'📊 Training Matrix'!$F$17,"")</f>
        <v/>
      </c>
      <c r="F248" s="58" t="str">
        <f ca="1">IF(OR('📊 Training Matrix'!$W$17="EXPIRED",'📊 Training Matrix'!$W$17="EXPIRING"),'📊 Training Matrix'!$E$17,"")</f>
        <v/>
      </c>
      <c r="G248" s="58" t="str">
        <f ca="1">IF(OR('📊 Training Matrix'!$W$17="EXPIRED",'📊 Training Matrix'!$W$17="EXPIRING"),"EL-001","")</f>
        <v/>
      </c>
      <c r="H248" s="58" t="str">
        <f ca="1">IF(OR('📊 Training Matrix'!$W$17="EXPIRED",'📊 Training Matrix'!$W$17="EXPIRING"),"C&amp;G 2391 Inspection","")</f>
        <v/>
      </c>
      <c r="I248" s="58" t="str">
        <f ca="1">IF(OR('📊 Training Matrix'!$W$17="EXPIRED",'📊 Training Matrix'!$W$17="EXPIRING"),IF(ISNUMBER('📊 Training Matrix'!$V$17),TEXT('📊 Training Matrix'!$V$17,"DD/MM/YYYY"),""),"")</f>
        <v/>
      </c>
      <c r="J248" s="58" t="str">
        <f ca="1">IF(OR('📊 Training Matrix'!$W$17="EXPIRED",'📊 Training Matrix'!$W$17="EXPIRING"),TEXT('📊 Training Matrix'!$V$17+365,"DD/MM/YYYY"),"")</f>
        <v/>
      </c>
      <c r="K248" s="58" t="str">
        <f ca="1">IF(OR('📊 Training Matrix'!$W$17="EXPIRED",'📊 Training Matrix'!$W$17="EXPIRING"),'📊 Training Matrix'!$W$17,"")</f>
        <v/>
      </c>
      <c r="L248" s="58" t="str">
        <f ca="1">IF(OR('📊 Training Matrix'!$W$17="EXPIRED",'📊 Training Matrix'!$W$17="EXPIRING"),IF('📊 Training Matrix'!$W$17="EXPIRED","Overdue by "&amp;TEXT(TODAY()-('📊 Training Matrix'!$V$17+365),"0")&amp;" days","Expires in "&amp;TEXT(('📊 Training Matrix'!$V$17+365)-TODAY(),"0")&amp;" days"),"—")</f>
        <v>—</v>
      </c>
      <c r="M248" s="58" t="str">
        <f ca="1">IF(OR('📊 Training Matrix'!$W$17="EXPIRED",'📊 Training Matrix'!$W$17="EXPIRING"),'📊 Training Matrix'!$H$17,"")</f>
        <v/>
      </c>
    </row>
    <row r="249" spans="1:13" ht="15" customHeight="1" x14ac:dyDescent="0.2">
      <c r="A249" s="58" t="str">
        <f ca="1">IF(OR('📊 Training Matrix'!$Y$17="EXPIRED",'📊 Training Matrix'!$Y$17="EXPIRING"),'📊 Training Matrix'!$A$17,"")</f>
        <v/>
      </c>
      <c r="B249" s="58" t="str">
        <f ca="1">IF(OR('📊 Training Matrix'!$Y$17="EXPIRED",'📊 Training Matrix'!$Y$17="EXPIRING"),'📊 Training Matrix'!$B$17,"")</f>
        <v/>
      </c>
      <c r="C249" s="58" t="str">
        <f ca="1">IF(OR('📊 Training Matrix'!$Y$17="EXPIRED",'📊 Training Matrix'!$Y$17="EXPIRING"),'📊 Training Matrix'!$C$17,"")</f>
        <v/>
      </c>
      <c r="D249" s="58" t="str">
        <f ca="1">IF(OR('📊 Training Matrix'!$Y$17="EXPIRED",'📊 Training Matrix'!$Y$17="EXPIRING"),'📊 Training Matrix'!$D$17,"")</f>
        <v/>
      </c>
      <c r="E249" s="58" t="str">
        <f ca="1">IF(OR('📊 Training Matrix'!$Y$17="EXPIRED",'📊 Training Matrix'!$Y$17="EXPIRING"),'📊 Training Matrix'!$F$17,"")</f>
        <v/>
      </c>
      <c r="F249" s="58" t="str">
        <f ca="1">IF(OR('📊 Training Matrix'!$Y$17="EXPIRED",'📊 Training Matrix'!$Y$17="EXPIRING"),'📊 Training Matrix'!$E$17,"")</f>
        <v/>
      </c>
      <c r="G249" s="58" t="str">
        <f ca="1">IF(OR('📊 Training Matrix'!$Y$17="EXPIRED",'📊 Training Matrix'!$Y$17="EXPIRING"),"EL-002","")</f>
        <v/>
      </c>
      <c r="H249" s="58" t="str">
        <f ca="1">IF(OR('📊 Training Matrix'!$Y$17="EXPIRED",'📊 Training Matrix'!$Y$17="EXPIRING"),"18th Edition","")</f>
        <v/>
      </c>
      <c r="I249" s="58" t="str">
        <f ca="1">IF(OR('📊 Training Matrix'!$Y$17="EXPIRED",'📊 Training Matrix'!$Y$17="EXPIRING"),IF(ISNUMBER('📊 Training Matrix'!$X$17),TEXT('📊 Training Matrix'!$X$17,"DD/MM/YYYY"),""),"")</f>
        <v/>
      </c>
      <c r="J249" s="58" t="str">
        <f ca="1">IF(OR('📊 Training Matrix'!$Y$17="EXPIRED",'📊 Training Matrix'!$Y$17="EXPIRING"),TEXT('📊 Training Matrix'!$X$17+365,"DD/MM/YYYY"),"")</f>
        <v/>
      </c>
      <c r="K249" s="58" t="str">
        <f ca="1">IF(OR('📊 Training Matrix'!$Y$17="EXPIRED",'📊 Training Matrix'!$Y$17="EXPIRING"),'📊 Training Matrix'!$Y$17,"")</f>
        <v/>
      </c>
      <c r="L249" s="58" t="str">
        <f ca="1">IF(OR('📊 Training Matrix'!$Y$17="EXPIRED",'📊 Training Matrix'!$Y$17="EXPIRING"),IF('📊 Training Matrix'!$Y$17="EXPIRED","Overdue by "&amp;TEXT(TODAY()-('📊 Training Matrix'!$X$17+365),"0")&amp;" days","Expires in "&amp;TEXT(('📊 Training Matrix'!$X$17+365)-TODAY(),"0")&amp;" days"),"—")</f>
        <v>—</v>
      </c>
      <c r="M249" s="58" t="str">
        <f ca="1">IF(OR('📊 Training Matrix'!$Y$17="EXPIRED",'📊 Training Matrix'!$Y$17="EXPIRING"),'📊 Training Matrix'!$H$17,"")</f>
        <v/>
      </c>
    </row>
    <row r="250" spans="1:13" ht="15" customHeight="1" x14ac:dyDescent="0.2">
      <c r="A250" s="58" t="str">
        <f ca="1">IF(OR('📊 Training Matrix'!$AA$17="EXPIRED",'📊 Training Matrix'!$AA$17="EXPIRING"),'📊 Training Matrix'!$A$17,"")</f>
        <v/>
      </c>
      <c r="B250" s="58" t="str">
        <f ca="1">IF(OR('📊 Training Matrix'!$AA$17="EXPIRED",'📊 Training Matrix'!$AA$17="EXPIRING"),'📊 Training Matrix'!$B$17,"")</f>
        <v/>
      </c>
      <c r="C250" s="58" t="str">
        <f ca="1">IF(OR('📊 Training Matrix'!$AA$17="EXPIRED",'📊 Training Matrix'!$AA$17="EXPIRING"),'📊 Training Matrix'!$C$17,"")</f>
        <v/>
      </c>
      <c r="D250" s="58" t="str">
        <f ca="1">IF(OR('📊 Training Matrix'!$AA$17="EXPIRED",'📊 Training Matrix'!$AA$17="EXPIRING"),'📊 Training Matrix'!$D$17,"")</f>
        <v/>
      </c>
      <c r="E250" s="58" t="str">
        <f ca="1">IF(OR('📊 Training Matrix'!$AA$17="EXPIRED",'📊 Training Matrix'!$AA$17="EXPIRING"),'📊 Training Matrix'!$F$17,"")</f>
        <v/>
      </c>
      <c r="F250" s="58" t="str">
        <f ca="1">IF(OR('📊 Training Matrix'!$AA$17="EXPIRED",'📊 Training Matrix'!$AA$17="EXPIRING"),'📊 Training Matrix'!$E$17,"")</f>
        <v/>
      </c>
      <c r="G250" s="58" t="str">
        <f ca="1">IF(OR('📊 Training Matrix'!$AA$17="EXPIRED",'📊 Training Matrix'!$AA$17="EXPIRING"),"EL-003","")</f>
        <v/>
      </c>
      <c r="H250" s="58" t="str">
        <f ca="1">IF(OR('📊 Training Matrix'!$AA$17="EXPIRED",'📊 Training Matrix'!$AA$17="EXPIRING"),"HV Auth. Person","")</f>
        <v/>
      </c>
      <c r="I250" s="58" t="str">
        <f ca="1">IF(OR('📊 Training Matrix'!$AA$17="EXPIRED",'📊 Training Matrix'!$AA$17="EXPIRING"),IF(ISNUMBER('📊 Training Matrix'!$Z$17),TEXT('📊 Training Matrix'!$Z$17,"DD/MM/YYYY"),""),"")</f>
        <v/>
      </c>
      <c r="J250" s="58" t="str">
        <f ca="1">IF(OR('📊 Training Matrix'!$AA$17="EXPIRED",'📊 Training Matrix'!$AA$17="EXPIRING"),TEXT('📊 Training Matrix'!$Z$17+365,"DD/MM/YYYY"),"")</f>
        <v/>
      </c>
      <c r="K250" s="58" t="str">
        <f ca="1">IF(OR('📊 Training Matrix'!$AA$17="EXPIRED",'📊 Training Matrix'!$AA$17="EXPIRING"),'📊 Training Matrix'!$AA$17,"")</f>
        <v/>
      </c>
      <c r="L250" s="58" t="str">
        <f ca="1">IF(OR('📊 Training Matrix'!$AA$17="EXPIRED",'📊 Training Matrix'!$AA$17="EXPIRING"),IF('📊 Training Matrix'!$AA$17="EXPIRED","Overdue by "&amp;TEXT(TODAY()-('📊 Training Matrix'!$Z$17+365),"0")&amp;" days","Expires in "&amp;TEXT(('📊 Training Matrix'!$Z$17+365)-TODAY(),"0")&amp;" days"),"—")</f>
        <v>—</v>
      </c>
      <c r="M250" s="58" t="str">
        <f ca="1">IF(OR('📊 Training Matrix'!$AA$17="EXPIRED",'📊 Training Matrix'!$AA$17="EXPIRING"),'📊 Training Matrix'!$H$17,"")</f>
        <v/>
      </c>
    </row>
    <row r="251" spans="1:13" ht="15" customHeight="1" x14ac:dyDescent="0.2">
      <c r="A251" s="58" t="str">
        <f ca="1">IF(OR('📊 Training Matrix'!$AC$17="EXPIRED",'📊 Training Matrix'!$AC$17="EXPIRING"),'📊 Training Matrix'!$A$17,"")</f>
        <v/>
      </c>
      <c r="B251" s="58" t="str">
        <f ca="1">IF(OR('📊 Training Matrix'!$AC$17="EXPIRED",'📊 Training Matrix'!$AC$17="EXPIRING"),'📊 Training Matrix'!$B$17,"")</f>
        <v/>
      </c>
      <c r="C251" s="58" t="str">
        <f ca="1">IF(OR('📊 Training Matrix'!$AC$17="EXPIRED",'📊 Training Matrix'!$AC$17="EXPIRING"),'📊 Training Matrix'!$C$17,"")</f>
        <v/>
      </c>
      <c r="D251" s="58" t="str">
        <f ca="1">IF(OR('📊 Training Matrix'!$AC$17="EXPIRED",'📊 Training Matrix'!$AC$17="EXPIRING"),'📊 Training Matrix'!$D$17,"")</f>
        <v/>
      </c>
      <c r="E251" s="58" t="str">
        <f ca="1">IF(OR('📊 Training Matrix'!$AC$17="EXPIRED",'📊 Training Matrix'!$AC$17="EXPIRING"),'📊 Training Matrix'!$F$17,"")</f>
        <v/>
      </c>
      <c r="F251" s="58" t="str">
        <f ca="1">IF(OR('📊 Training Matrix'!$AC$17="EXPIRED",'📊 Training Matrix'!$AC$17="EXPIRING"),'📊 Training Matrix'!$E$17,"")</f>
        <v/>
      </c>
      <c r="G251" s="58" t="str">
        <f ca="1">IF(OR('📊 Training Matrix'!$AC$17="EXPIRED",'📊 Training Matrix'!$AC$17="EXPIRING"),"EL-004","")</f>
        <v/>
      </c>
      <c r="H251" s="58" t="str">
        <f ca="1">IF(OR('📊 Training Matrix'!$AC$17="EXPIRED",'📊 Training Matrix'!$AC$17="EXPIRING"),"LV Switching","")</f>
        <v/>
      </c>
      <c r="I251" s="58" t="str">
        <f ca="1">IF(OR('📊 Training Matrix'!$AC$17="EXPIRED",'📊 Training Matrix'!$AC$17="EXPIRING"),IF(ISNUMBER('📊 Training Matrix'!$AB$17),TEXT('📊 Training Matrix'!$AB$17,"DD/MM/YYYY"),""),"")</f>
        <v/>
      </c>
      <c r="J251" s="58" t="str">
        <f ca="1">IF(OR('📊 Training Matrix'!$AC$17="EXPIRED",'📊 Training Matrix'!$AC$17="EXPIRING"),TEXT('📊 Training Matrix'!$AB$17+365,"DD/MM/YYYY"),"")</f>
        <v/>
      </c>
      <c r="K251" s="58" t="str">
        <f ca="1">IF(OR('📊 Training Matrix'!$AC$17="EXPIRED",'📊 Training Matrix'!$AC$17="EXPIRING"),'📊 Training Matrix'!$AC$17,"")</f>
        <v/>
      </c>
      <c r="L251" s="58" t="str">
        <f ca="1">IF(OR('📊 Training Matrix'!$AC$17="EXPIRED",'📊 Training Matrix'!$AC$17="EXPIRING"),IF('📊 Training Matrix'!$AC$17="EXPIRED","Overdue by "&amp;TEXT(TODAY()-('📊 Training Matrix'!$AB$17+365),"0")&amp;" days","Expires in "&amp;TEXT(('📊 Training Matrix'!$AB$17+365)-TODAY(),"0")&amp;" days"),"—")</f>
        <v>—</v>
      </c>
      <c r="M251" s="58" t="str">
        <f ca="1">IF(OR('📊 Training Matrix'!$AC$17="EXPIRED",'📊 Training Matrix'!$AC$17="EXPIRING"),'📊 Training Matrix'!$H$17,"")</f>
        <v/>
      </c>
    </row>
    <row r="252" spans="1:13" ht="15" customHeight="1" x14ac:dyDescent="0.2">
      <c r="A252" s="58" t="str">
        <f ca="1">IF(OR('📊 Training Matrix'!$AE$17="EXPIRED",'📊 Training Matrix'!$AE$17="EXPIRING"),'📊 Training Matrix'!$A$17,"")</f>
        <v/>
      </c>
      <c r="B252" s="58" t="str">
        <f ca="1">IF(OR('📊 Training Matrix'!$AE$17="EXPIRED",'📊 Training Matrix'!$AE$17="EXPIRING"),'📊 Training Matrix'!$B$17,"")</f>
        <v/>
      </c>
      <c r="C252" s="58" t="str">
        <f ca="1">IF(OR('📊 Training Matrix'!$AE$17="EXPIRED",'📊 Training Matrix'!$AE$17="EXPIRING"),'📊 Training Matrix'!$C$17,"")</f>
        <v/>
      </c>
      <c r="D252" s="58" t="str">
        <f ca="1">IF(OR('📊 Training Matrix'!$AE$17="EXPIRED",'📊 Training Matrix'!$AE$17="EXPIRING"),'📊 Training Matrix'!$D$17,"")</f>
        <v/>
      </c>
      <c r="E252" s="58" t="str">
        <f ca="1">IF(OR('📊 Training Matrix'!$AE$17="EXPIRED",'📊 Training Matrix'!$AE$17="EXPIRING"),'📊 Training Matrix'!$F$17,"")</f>
        <v/>
      </c>
      <c r="F252" s="58" t="str">
        <f ca="1">IF(OR('📊 Training Matrix'!$AE$17="EXPIRED",'📊 Training Matrix'!$AE$17="EXPIRING"),'📊 Training Matrix'!$E$17,"")</f>
        <v/>
      </c>
      <c r="G252" s="58" t="str">
        <f ca="1">IF(OR('📊 Training Matrix'!$AE$17="EXPIRED",'📊 Training Matrix'!$AE$17="EXPIRING"),"CV-005","")</f>
        <v/>
      </c>
      <c r="H252" s="58" t="str">
        <f ca="1">IF(OR('📊 Training Matrix'!$AE$17="EXPIRED",'📊 Training Matrix'!$AE$17="EXPIRING"),"NRSWA Supervisor","")</f>
        <v/>
      </c>
      <c r="I252" s="58" t="str">
        <f ca="1">IF(OR('📊 Training Matrix'!$AE$17="EXPIRED",'📊 Training Matrix'!$AE$17="EXPIRING"),IF(ISNUMBER('📊 Training Matrix'!$AD$17),TEXT('📊 Training Matrix'!$AD$17,"DD/MM/YYYY"),""),"")</f>
        <v/>
      </c>
      <c r="J252" s="58" t="str">
        <f ca="1">IF(OR('📊 Training Matrix'!$AE$17="EXPIRED",'📊 Training Matrix'!$AE$17="EXPIRING"),TEXT('📊 Training Matrix'!$AD$17+365,"DD/MM/YYYY"),"")</f>
        <v/>
      </c>
      <c r="K252" s="58" t="str">
        <f ca="1">IF(OR('📊 Training Matrix'!$AE$17="EXPIRED",'📊 Training Matrix'!$AE$17="EXPIRING"),'📊 Training Matrix'!$AE$17,"")</f>
        <v/>
      </c>
      <c r="L252" s="58" t="str">
        <f ca="1">IF(OR('📊 Training Matrix'!$AE$17="EXPIRED",'📊 Training Matrix'!$AE$17="EXPIRING"),IF('📊 Training Matrix'!$AE$17="EXPIRED","Overdue by "&amp;TEXT(TODAY()-('📊 Training Matrix'!$AD$17+365),"0")&amp;" days","Expires in "&amp;TEXT(('📊 Training Matrix'!$AD$17+365)-TODAY(),"0")&amp;" days"),"—")</f>
        <v>—</v>
      </c>
      <c r="M252" s="58" t="str">
        <f ca="1">IF(OR('📊 Training Matrix'!$AE$17="EXPIRED",'📊 Training Matrix'!$AE$17="EXPIRING"),'📊 Training Matrix'!$H$17,"")</f>
        <v/>
      </c>
    </row>
    <row r="253" spans="1:13" ht="15" customHeight="1" x14ac:dyDescent="0.2">
      <c r="A253" s="58" t="str">
        <f ca="1">IF(OR('📊 Training Matrix'!$AG$17="EXPIRED",'📊 Training Matrix'!$AG$17="EXPIRING"),'📊 Training Matrix'!$A$17,"")</f>
        <v/>
      </c>
      <c r="B253" s="58" t="str">
        <f ca="1">IF(OR('📊 Training Matrix'!$AG$17="EXPIRED",'📊 Training Matrix'!$AG$17="EXPIRING"),'📊 Training Matrix'!$B$17,"")</f>
        <v/>
      </c>
      <c r="C253" s="58" t="str">
        <f ca="1">IF(OR('📊 Training Matrix'!$AG$17="EXPIRED",'📊 Training Matrix'!$AG$17="EXPIRING"),'📊 Training Matrix'!$C$17,"")</f>
        <v/>
      </c>
      <c r="D253" s="58" t="str">
        <f ca="1">IF(OR('📊 Training Matrix'!$AG$17="EXPIRED",'📊 Training Matrix'!$AG$17="EXPIRING"),'📊 Training Matrix'!$D$17,"")</f>
        <v/>
      </c>
      <c r="E253" s="58" t="str">
        <f ca="1">IF(OR('📊 Training Matrix'!$AG$17="EXPIRED",'📊 Training Matrix'!$AG$17="EXPIRING"),'📊 Training Matrix'!$F$17,"")</f>
        <v/>
      </c>
      <c r="F253" s="58" t="str">
        <f ca="1">IF(OR('📊 Training Matrix'!$AG$17="EXPIRED",'📊 Training Matrix'!$AG$17="EXPIRING"),'📊 Training Matrix'!$E$17,"")</f>
        <v/>
      </c>
      <c r="G253" s="58" t="str">
        <f ca="1">IF(OR('📊 Training Matrix'!$AG$17="EXPIRED",'📊 Training Matrix'!$AG$17="EXPIRING"),"CV-006","")</f>
        <v/>
      </c>
      <c r="H253" s="58" t="str">
        <f ca="1">IF(OR('📊 Training Matrix'!$AG$17="EXPIRED",'📊 Training Matrix'!$AG$17="EXPIRING"),"NRSWA Operative","")</f>
        <v/>
      </c>
      <c r="I253" s="58" t="str">
        <f ca="1">IF(OR('📊 Training Matrix'!$AG$17="EXPIRED",'📊 Training Matrix'!$AG$17="EXPIRING"),IF(ISNUMBER('📊 Training Matrix'!$AF$17),TEXT('📊 Training Matrix'!$AF$17,"DD/MM/YYYY"),""),"")</f>
        <v/>
      </c>
      <c r="J253" s="58" t="str">
        <f ca="1">IF(OR('📊 Training Matrix'!$AG$17="EXPIRED",'📊 Training Matrix'!$AG$17="EXPIRING"),TEXT('📊 Training Matrix'!$AF$17+365,"DD/MM/YYYY"),"")</f>
        <v/>
      </c>
      <c r="K253" s="58" t="str">
        <f ca="1">IF(OR('📊 Training Matrix'!$AG$17="EXPIRED",'📊 Training Matrix'!$AG$17="EXPIRING"),'📊 Training Matrix'!$AG$17,"")</f>
        <v/>
      </c>
      <c r="L253" s="58" t="str">
        <f ca="1">IF(OR('📊 Training Matrix'!$AG$17="EXPIRED",'📊 Training Matrix'!$AG$17="EXPIRING"),IF('📊 Training Matrix'!$AG$17="EXPIRED","Overdue by "&amp;TEXT(TODAY()-('📊 Training Matrix'!$AF$17+365),"0")&amp;" days","Expires in "&amp;TEXT(('📊 Training Matrix'!$AF$17+365)-TODAY(),"0")&amp;" days"),"—")</f>
        <v>—</v>
      </c>
      <c r="M253" s="58" t="str">
        <f ca="1">IF(OR('📊 Training Matrix'!$AG$17="EXPIRED",'📊 Training Matrix'!$AG$17="EXPIRING"),'📊 Training Matrix'!$H$17,"")</f>
        <v/>
      </c>
    </row>
    <row r="254" spans="1:13" ht="15" customHeight="1" x14ac:dyDescent="0.2">
      <c r="A254" s="58" t="str">
        <f ca="1">IF(OR('📊 Training Matrix'!$AI$17="EXPIRED",'📊 Training Matrix'!$AI$17="EXPIRING"),'📊 Training Matrix'!$A$17,"")</f>
        <v/>
      </c>
      <c r="B254" s="58" t="str">
        <f ca="1">IF(OR('📊 Training Matrix'!$AI$17="EXPIRED",'📊 Training Matrix'!$AI$17="EXPIRING"),'📊 Training Matrix'!$B$17,"")</f>
        <v/>
      </c>
      <c r="C254" s="58" t="str">
        <f ca="1">IF(OR('📊 Training Matrix'!$AI$17="EXPIRED",'📊 Training Matrix'!$AI$17="EXPIRING"),'📊 Training Matrix'!$C$17,"")</f>
        <v/>
      </c>
      <c r="D254" s="58" t="str">
        <f ca="1">IF(OR('📊 Training Matrix'!$AI$17="EXPIRED",'📊 Training Matrix'!$AI$17="EXPIRING"),'📊 Training Matrix'!$D$17,"")</f>
        <v/>
      </c>
      <c r="E254" s="58" t="str">
        <f ca="1">IF(OR('📊 Training Matrix'!$AI$17="EXPIRED",'📊 Training Matrix'!$AI$17="EXPIRING"),'📊 Training Matrix'!$F$17,"")</f>
        <v/>
      </c>
      <c r="F254" s="58" t="str">
        <f ca="1">IF(OR('📊 Training Matrix'!$AI$17="EXPIRED",'📊 Training Matrix'!$AI$17="EXPIRING"),'📊 Training Matrix'!$E$17,"")</f>
        <v/>
      </c>
      <c r="G254" s="58" t="str">
        <f ca="1">IF(OR('📊 Training Matrix'!$AI$17="EXPIRED",'📊 Training Matrix'!$AI$17="EXPIRING"),"CV-002","")</f>
        <v/>
      </c>
      <c r="H254" s="58" t="str">
        <f ca="1">IF(OR('📊 Training Matrix'!$AI$17="EXPIRED",'📊 Training Matrix'!$AI$17="EXPIRING"),"CSCS Blue Card","")</f>
        <v/>
      </c>
      <c r="I254" s="58" t="str">
        <f ca="1">IF(OR('📊 Training Matrix'!$AI$17="EXPIRED",'📊 Training Matrix'!$AI$17="EXPIRING"),IF(ISNUMBER('📊 Training Matrix'!$AH$17),TEXT('📊 Training Matrix'!$AH$17,"DD/MM/YYYY"),""),"")</f>
        <v/>
      </c>
      <c r="J254" s="58" t="str">
        <f ca="1">IF(OR('📊 Training Matrix'!$AI$17="EXPIRED",'📊 Training Matrix'!$AI$17="EXPIRING"),TEXT('📊 Training Matrix'!$AH$17+365,"DD/MM/YYYY"),"")</f>
        <v/>
      </c>
      <c r="K254" s="58" t="str">
        <f ca="1">IF(OR('📊 Training Matrix'!$AI$17="EXPIRED",'📊 Training Matrix'!$AI$17="EXPIRING"),'📊 Training Matrix'!$AI$17,"")</f>
        <v/>
      </c>
      <c r="L254" s="58" t="str">
        <f ca="1">IF(OR('📊 Training Matrix'!$AI$17="EXPIRED",'📊 Training Matrix'!$AI$17="EXPIRING"),IF('📊 Training Matrix'!$AI$17="EXPIRED","Overdue by "&amp;TEXT(TODAY()-('📊 Training Matrix'!$AH$17+365),"0")&amp;" days","Expires in "&amp;TEXT(('📊 Training Matrix'!$AH$17+365)-TODAY(),"0")&amp;" days"),"—")</f>
        <v>—</v>
      </c>
      <c r="M254" s="58" t="str">
        <f ca="1">IF(OR('📊 Training Matrix'!$AI$17="EXPIRED",'📊 Training Matrix'!$AI$17="EXPIRING"),'📊 Training Matrix'!$H$17,"")</f>
        <v/>
      </c>
    </row>
    <row r="255" spans="1:13" ht="15" customHeight="1" x14ac:dyDescent="0.2">
      <c r="A255" s="58" t="str">
        <f ca="1">IF(OR('📊 Training Matrix'!$AK$17="EXPIRED",'📊 Training Matrix'!$AK$17="EXPIRING"),'📊 Training Matrix'!$A$17,"")</f>
        <v/>
      </c>
      <c r="B255" s="58" t="str">
        <f ca="1">IF(OR('📊 Training Matrix'!$AK$17="EXPIRED",'📊 Training Matrix'!$AK$17="EXPIRING"),'📊 Training Matrix'!$B$17,"")</f>
        <v/>
      </c>
      <c r="C255" s="58" t="str">
        <f ca="1">IF(OR('📊 Training Matrix'!$AK$17="EXPIRED",'📊 Training Matrix'!$AK$17="EXPIRING"),'📊 Training Matrix'!$C$17,"")</f>
        <v/>
      </c>
      <c r="D255" s="58" t="str">
        <f ca="1">IF(OR('📊 Training Matrix'!$AK$17="EXPIRED",'📊 Training Matrix'!$AK$17="EXPIRING"),'📊 Training Matrix'!$D$17,"")</f>
        <v/>
      </c>
      <c r="E255" s="58" t="str">
        <f ca="1">IF(OR('📊 Training Matrix'!$AK$17="EXPIRED",'📊 Training Matrix'!$AK$17="EXPIRING"),'📊 Training Matrix'!$F$17,"")</f>
        <v/>
      </c>
      <c r="F255" s="58" t="str">
        <f ca="1">IF(OR('📊 Training Matrix'!$AK$17="EXPIRED",'📊 Training Matrix'!$AK$17="EXPIRING"),'📊 Training Matrix'!$E$17,"")</f>
        <v/>
      </c>
      <c r="G255" s="58" t="str">
        <f ca="1">IF(OR('📊 Training Matrix'!$AK$17="EXPIRED",'📊 Training Matrix'!$AK$17="EXPIRING"),"GS-001","")</f>
        <v/>
      </c>
      <c r="H255" s="58" t="str">
        <f ca="1">IF(OR('📊 Training Matrix'!$AK$17="EXPIRED",'📊 Training Matrix'!$AK$17="EXPIRING"),"Gas Safe Reg.","")</f>
        <v/>
      </c>
      <c r="I255" s="58" t="str">
        <f ca="1">IF(OR('📊 Training Matrix'!$AK$17="EXPIRED",'📊 Training Matrix'!$AK$17="EXPIRING"),IF(ISNUMBER('📊 Training Matrix'!$AJ$17),TEXT('📊 Training Matrix'!$AJ$17,"DD/MM/YYYY"),""),"")</f>
        <v/>
      </c>
      <c r="J255" s="58" t="str">
        <f ca="1">IF(OR('📊 Training Matrix'!$AK$17="EXPIRED",'📊 Training Matrix'!$AK$17="EXPIRING"),TEXT('📊 Training Matrix'!$AJ$17+365,"DD/MM/YYYY"),"")</f>
        <v/>
      </c>
      <c r="K255" s="58" t="str">
        <f ca="1">IF(OR('📊 Training Matrix'!$AK$17="EXPIRED",'📊 Training Matrix'!$AK$17="EXPIRING"),'📊 Training Matrix'!$AK$17,"")</f>
        <v/>
      </c>
      <c r="L255" s="58" t="str">
        <f ca="1">IF(OR('📊 Training Matrix'!$AK$17="EXPIRED",'📊 Training Matrix'!$AK$17="EXPIRING"),IF('📊 Training Matrix'!$AK$17="EXPIRED","Overdue by "&amp;TEXT(TODAY()-('📊 Training Matrix'!$AJ$17+365),"0")&amp;" days","Expires in "&amp;TEXT(('📊 Training Matrix'!$AJ$17+365)-TODAY(),"0")&amp;" days"),"—")</f>
        <v>—</v>
      </c>
      <c r="M255" s="58" t="str">
        <f ca="1">IF(OR('📊 Training Matrix'!$AK$17="EXPIRED",'📊 Training Matrix'!$AK$17="EXPIRING"),'📊 Training Matrix'!$H$17,"")</f>
        <v/>
      </c>
    </row>
    <row r="256" spans="1:13" ht="15" customHeight="1" x14ac:dyDescent="0.2">
      <c r="A256" s="58" t="str">
        <f ca="1">IF(OR('📊 Training Matrix'!$AM$17="EXPIRED",'📊 Training Matrix'!$AM$17="EXPIRING"),'📊 Training Matrix'!$A$17,"")</f>
        <v/>
      </c>
      <c r="B256" s="58" t="str">
        <f ca="1">IF(OR('📊 Training Matrix'!$AM$17="EXPIRED",'📊 Training Matrix'!$AM$17="EXPIRING"),'📊 Training Matrix'!$B$17,"")</f>
        <v/>
      </c>
      <c r="C256" s="58" t="str">
        <f ca="1">IF(OR('📊 Training Matrix'!$AM$17="EXPIRED",'📊 Training Matrix'!$AM$17="EXPIRING"),'📊 Training Matrix'!$C$17,"")</f>
        <v/>
      </c>
      <c r="D256" s="58" t="str">
        <f ca="1">IF(OR('📊 Training Matrix'!$AM$17="EXPIRED",'📊 Training Matrix'!$AM$17="EXPIRING"),'📊 Training Matrix'!$D$17,"")</f>
        <v/>
      </c>
      <c r="E256" s="58" t="str">
        <f ca="1">IF(OR('📊 Training Matrix'!$AM$17="EXPIRED",'📊 Training Matrix'!$AM$17="EXPIRING"),'📊 Training Matrix'!$F$17,"")</f>
        <v/>
      </c>
      <c r="F256" s="58" t="str">
        <f ca="1">IF(OR('📊 Training Matrix'!$AM$17="EXPIRED",'📊 Training Matrix'!$AM$17="EXPIRING"),'📊 Training Matrix'!$E$17,"")</f>
        <v/>
      </c>
      <c r="G256" s="58" t="str">
        <f ca="1">IF(OR('📊 Training Matrix'!$AM$17="EXPIRED",'📊 Training Matrix'!$AM$17="EXPIRING"),"GS-002","")</f>
        <v/>
      </c>
      <c r="H256" s="58" t="str">
        <f ca="1">IF(OR('📊 Training Matrix'!$AM$17="EXPIRED",'📊 Training Matrix'!$AM$17="EXPIRING"),"ACS Gas (CCN1)","")</f>
        <v/>
      </c>
      <c r="I256" s="58" t="str">
        <f ca="1">IF(OR('📊 Training Matrix'!$AM$17="EXPIRED",'📊 Training Matrix'!$AM$17="EXPIRING"),IF(ISNUMBER('📊 Training Matrix'!$AL$17),TEXT('📊 Training Matrix'!$AL$17,"DD/MM/YYYY"),""),"")</f>
        <v/>
      </c>
      <c r="J256" s="58" t="str">
        <f ca="1">IF(OR('📊 Training Matrix'!$AM$17="EXPIRED",'📊 Training Matrix'!$AM$17="EXPIRING"),TEXT('📊 Training Matrix'!$AL$17+365,"DD/MM/YYYY"),"")</f>
        <v/>
      </c>
      <c r="K256" s="58" t="str">
        <f ca="1">IF(OR('📊 Training Matrix'!$AM$17="EXPIRED",'📊 Training Matrix'!$AM$17="EXPIRING"),'📊 Training Matrix'!$AM$17,"")</f>
        <v/>
      </c>
      <c r="L256" s="58" t="str">
        <f ca="1">IF(OR('📊 Training Matrix'!$AM$17="EXPIRED",'📊 Training Matrix'!$AM$17="EXPIRING"),IF('📊 Training Matrix'!$AM$17="EXPIRED","Overdue by "&amp;TEXT(TODAY()-('📊 Training Matrix'!$AL$17+365),"0")&amp;" days","Expires in "&amp;TEXT(('📊 Training Matrix'!$AL$17+365)-TODAY(),"0")&amp;" days"),"—")</f>
        <v>—</v>
      </c>
      <c r="M256" s="58" t="str">
        <f ca="1">IF(OR('📊 Training Matrix'!$AM$17="EXPIRED",'📊 Training Matrix'!$AM$17="EXPIRING"),'📊 Training Matrix'!$H$17,"")</f>
        <v/>
      </c>
    </row>
    <row r="257" spans="1:13" ht="15" customHeight="1" x14ac:dyDescent="0.2">
      <c r="A257" s="58" t="str">
        <f ca="1">IF(OR('📊 Training Matrix'!$AO$17="EXPIRED",'📊 Training Matrix'!$AO$17="EXPIRING"),'📊 Training Matrix'!$A$17,"")</f>
        <v/>
      </c>
      <c r="B257" s="58" t="str">
        <f ca="1">IF(OR('📊 Training Matrix'!$AO$17="EXPIRED",'📊 Training Matrix'!$AO$17="EXPIRING"),'📊 Training Matrix'!$B$17,"")</f>
        <v/>
      </c>
      <c r="C257" s="58" t="str">
        <f ca="1">IF(OR('📊 Training Matrix'!$AO$17="EXPIRED",'📊 Training Matrix'!$AO$17="EXPIRING"),'📊 Training Matrix'!$C$17,"")</f>
        <v/>
      </c>
      <c r="D257" s="58" t="str">
        <f ca="1">IF(OR('📊 Training Matrix'!$AO$17="EXPIRED",'📊 Training Matrix'!$AO$17="EXPIRING"),'📊 Training Matrix'!$D$17,"")</f>
        <v/>
      </c>
      <c r="E257" s="58" t="str">
        <f ca="1">IF(OR('📊 Training Matrix'!$AO$17="EXPIRED",'📊 Training Matrix'!$AO$17="EXPIRING"),'📊 Training Matrix'!$F$17,"")</f>
        <v/>
      </c>
      <c r="F257" s="58" t="str">
        <f ca="1">IF(OR('📊 Training Matrix'!$AO$17="EXPIRED",'📊 Training Matrix'!$AO$17="EXPIRING"),'📊 Training Matrix'!$E$17,"")</f>
        <v/>
      </c>
      <c r="G257" s="58" t="str">
        <f ca="1">IF(OR('📊 Training Matrix'!$AO$17="EXPIRED",'📊 Training Matrix'!$AO$17="EXPIRING"),"WA-001","")</f>
        <v/>
      </c>
      <c r="H257" s="58" t="str">
        <f ca="1">IF(OR('📊 Training Matrix'!$AO$17="EXPIRED",'📊 Training Matrix'!$AO$17="EXPIRING"),"WIAPS Cert.","")</f>
        <v/>
      </c>
      <c r="I257" s="58" t="str">
        <f ca="1">IF(OR('📊 Training Matrix'!$AO$17="EXPIRED",'📊 Training Matrix'!$AO$17="EXPIRING"),IF(ISNUMBER('📊 Training Matrix'!$AN$17),TEXT('📊 Training Matrix'!$AN$17,"DD/MM/YYYY"),""),"")</f>
        <v/>
      </c>
      <c r="J257" s="58" t="str">
        <f ca="1">IF(OR('📊 Training Matrix'!$AO$17="EXPIRED",'📊 Training Matrix'!$AO$17="EXPIRING"),TEXT('📊 Training Matrix'!$AN$17+365,"DD/MM/YYYY"),"")</f>
        <v/>
      </c>
      <c r="K257" s="58" t="str">
        <f ca="1">IF(OR('📊 Training Matrix'!$AO$17="EXPIRED",'📊 Training Matrix'!$AO$17="EXPIRING"),'📊 Training Matrix'!$AO$17,"")</f>
        <v/>
      </c>
      <c r="L257" s="58" t="str">
        <f ca="1">IF(OR('📊 Training Matrix'!$AO$17="EXPIRED",'📊 Training Matrix'!$AO$17="EXPIRING"),IF('📊 Training Matrix'!$AO$17="EXPIRED","Overdue by "&amp;TEXT(TODAY()-('📊 Training Matrix'!$AN$17+365),"0")&amp;" days","Expires in "&amp;TEXT(('📊 Training Matrix'!$AN$17+365)-TODAY(),"0")&amp;" days"),"—")</f>
        <v>—</v>
      </c>
      <c r="M257" s="58" t="str">
        <f ca="1">IF(OR('📊 Training Matrix'!$AO$17="EXPIRED",'📊 Training Matrix'!$AO$17="EXPIRING"),'📊 Training Matrix'!$H$17,"")</f>
        <v/>
      </c>
    </row>
    <row r="258" spans="1:13" ht="15" customHeight="1" x14ac:dyDescent="0.2">
      <c r="A258" s="58" t="str">
        <f ca="1">IF(OR('📊 Training Matrix'!$AQ$17="EXPIRED",'📊 Training Matrix'!$AQ$17="EXPIRING"),'📊 Training Matrix'!$A$17,"")</f>
        <v/>
      </c>
      <c r="B258" s="58" t="str">
        <f ca="1">IF(OR('📊 Training Matrix'!$AQ$17="EXPIRED",'📊 Training Matrix'!$AQ$17="EXPIRING"),'📊 Training Matrix'!$B$17,"")</f>
        <v/>
      </c>
      <c r="C258" s="58" t="str">
        <f ca="1">IF(OR('📊 Training Matrix'!$AQ$17="EXPIRED",'📊 Training Matrix'!$AQ$17="EXPIRING"),'📊 Training Matrix'!$C$17,"")</f>
        <v/>
      </c>
      <c r="D258" s="58" t="str">
        <f ca="1">IF(OR('📊 Training Matrix'!$AQ$17="EXPIRED",'📊 Training Matrix'!$AQ$17="EXPIRING"),'📊 Training Matrix'!$D$17,"")</f>
        <v/>
      </c>
      <c r="E258" s="58" t="str">
        <f ca="1">IF(OR('📊 Training Matrix'!$AQ$17="EXPIRED",'📊 Training Matrix'!$AQ$17="EXPIRING"),'📊 Training Matrix'!$F$17,"")</f>
        <v/>
      </c>
      <c r="F258" s="58" t="str">
        <f ca="1">IF(OR('📊 Training Matrix'!$AQ$17="EXPIRED",'📊 Training Matrix'!$AQ$17="EXPIRING"),'📊 Training Matrix'!$E$17,"")</f>
        <v/>
      </c>
      <c r="G258" s="58" t="str">
        <f ca="1">IF(OR('📊 Training Matrix'!$AQ$17="EXPIRED",'📊 Training Matrix'!$AQ$17="EXPIRING"),"DR-004","")</f>
        <v/>
      </c>
      <c r="H258" s="58" t="str">
        <f ca="1">IF(OR('📊 Training Matrix'!$AQ$17="EXPIRED",'📊 Training Matrix'!$AQ$17="EXPIRING"),"CPCS Excavator","")</f>
        <v/>
      </c>
      <c r="I258" s="58" t="str">
        <f ca="1">IF(OR('📊 Training Matrix'!$AQ$17="EXPIRED",'📊 Training Matrix'!$AQ$17="EXPIRING"),IF(ISNUMBER('📊 Training Matrix'!$AP$17),TEXT('📊 Training Matrix'!$AP$17,"DD/MM/YYYY"),""),"")</f>
        <v/>
      </c>
      <c r="J258" s="58" t="str">
        <f ca="1">IF(OR('📊 Training Matrix'!$AQ$17="EXPIRED",'📊 Training Matrix'!$AQ$17="EXPIRING"),TEXT('📊 Training Matrix'!$AP$17+365,"DD/MM/YYYY"),"")</f>
        <v/>
      </c>
      <c r="K258" s="58" t="str">
        <f ca="1">IF(OR('📊 Training Matrix'!$AQ$17="EXPIRED",'📊 Training Matrix'!$AQ$17="EXPIRING"),'📊 Training Matrix'!$AQ$17,"")</f>
        <v/>
      </c>
      <c r="L258" s="58" t="str">
        <f ca="1">IF(OR('📊 Training Matrix'!$AQ$17="EXPIRED",'📊 Training Matrix'!$AQ$17="EXPIRING"),IF('📊 Training Matrix'!$AQ$17="EXPIRED","Overdue by "&amp;TEXT(TODAY()-('📊 Training Matrix'!$AP$17+365),"0")&amp;" days","Expires in "&amp;TEXT(('📊 Training Matrix'!$AP$17+365)-TODAY(),"0")&amp;" days"),"—")</f>
        <v>—</v>
      </c>
      <c r="M258" s="58" t="str">
        <f ca="1">IF(OR('📊 Training Matrix'!$AQ$17="EXPIRED",'📊 Training Matrix'!$AQ$17="EXPIRING"),'📊 Training Matrix'!$H$17,"")</f>
        <v/>
      </c>
    </row>
    <row r="259" spans="1:13" ht="15" customHeight="1" x14ac:dyDescent="0.2">
      <c r="A259" s="58" t="str">
        <f ca="1">IF(OR('📊 Training Matrix'!$AS$17="EXPIRED",'📊 Training Matrix'!$AS$17="EXPIRING"),'📊 Training Matrix'!$A$17,"")</f>
        <v/>
      </c>
      <c r="B259" s="58" t="str">
        <f ca="1">IF(OR('📊 Training Matrix'!$AS$17="EXPIRED",'📊 Training Matrix'!$AS$17="EXPIRING"),'📊 Training Matrix'!$B$17,"")</f>
        <v/>
      </c>
      <c r="C259" s="58" t="str">
        <f ca="1">IF(OR('📊 Training Matrix'!$AS$17="EXPIRED",'📊 Training Matrix'!$AS$17="EXPIRING"),'📊 Training Matrix'!$C$17,"")</f>
        <v/>
      </c>
      <c r="D259" s="58" t="str">
        <f ca="1">IF(OR('📊 Training Matrix'!$AS$17="EXPIRED",'📊 Training Matrix'!$AS$17="EXPIRING"),'📊 Training Matrix'!$D$17,"")</f>
        <v/>
      </c>
      <c r="E259" s="58" t="str">
        <f ca="1">IF(OR('📊 Training Matrix'!$AS$17="EXPIRED",'📊 Training Matrix'!$AS$17="EXPIRING"),'📊 Training Matrix'!$F$17,"")</f>
        <v/>
      </c>
      <c r="F259" s="58" t="str">
        <f ca="1">IF(OR('📊 Training Matrix'!$AS$17="EXPIRED",'📊 Training Matrix'!$AS$17="EXPIRING"),'📊 Training Matrix'!$E$17,"")</f>
        <v/>
      </c>
      <c r="G259" s="58" t="str">
        <f ca="1">IF(OR('📊 Training Matrix'!$AS$17="EXPIRED",'📊 Training Matrix'!$AS$17="EXPIRING"),"MG-002","")</f>
        <v/>
      </c>
      <c r="H259" s="58" t="str">
        <f ca="1">IF(OR('📊 Training Matrix'!$AS$17="EXPIRED",'📊 Training Matrix'!$AS$17="EXPIRING"),"SMSTS","")</f>
        <v/>
      </c>
      <c r="I259" s="58" t="str">
        <f ca="1">IF(OR('📊 Training Matrix'!$AS$17="EXPIRED",'📊 Training Matrix'!$AS$17="EXPIRING"),IF(ISNUMBER('📊 Training Matrix'!$AR$17),TEXT('📊 Training Matrix'!$AR$17,"DD/MM/YYYY"),""),"")</f>
        <v/>
      </c>
      <c r="J259" s="58" t="str">
        <f ca="1">IF(OR('📊 Training Matrix'!$AS$17="EXPIRED",'📊 Training Matrix'!$AS$17="EXPIRING"),TEXT('📊 Training Matrix'!$AR$17+365,"DD/MM/YYYY"),"")</f>
        <v/>
      </c>
      <c r="K259" s="58" t="str">
        <f ca="1">IF(OR('📊 Training Matrix'!$AS$17="EXPIRED",'📊 Training Matrix'!$AS$17="EXPIRING"),'📊 Training Matrix'!$AS$17,"")</f>
        <v/>
      </c>
      <c r="L259" s="58" t="str">
        <f ca="1">IF(OR('📊 Training Matrix'!$AS$17="EXPIRED",'📊 Training Matrix'!$AS$17="EXPIRING"),IF('📊 Training Matrix'!$AS$17="EXPIRED","Overdue by "&amp;TEXT(TODAY()-('📊 Training Matrix'!$AR$17+365),"0")&amp;" days","Expires in "&amp;TEXT(('📊 Training Matrix'!$AR$17+365)-TODAY(),"0")&amp;" days"),"—")</f>
        <v>—</v>
      </c>
      <c r="M259" s="58" t="str">
        <f ca="1">IF(OR('📊 Training Matrix'!$AS$17="EXPIRED",'📊 Training Matrix'!$AS$17="EXPIRING"),'📊 Training Matrix'!$H$17,"")</f>
        <v/>
      </c>
    </row>
    <row r="260" spans="1:13" ht="15" customHeight="1" x14ac:dyDescent="0.2">
      <c r="A260" s="58" t="str">
        <f ca="1">IF(OR('📊 Training Matrix'!$AU$17="EXPIRED",'📊 Training Matrix'!$AU$17="EXPIRING"),'📊 Training Matrix'!$A$17,"")</f>
        <v/>
      </c>
      <c r="B260" s="58" t="str">
        <f ca="1">IF(OR('📊 Training Matrix'!$AU$17="EXPIRED",'📊 Training Matrix'!$AU$17="EXPIRING"),'📊 Training Matrix'!$B$17,"")</f>
        <v/>
      </c>
      <c r="C260" s="58" t="str">
        <f ca="1">IF(OR('📊 Training Matrix'!$AU$17="EXPIRED",'📊 Training Matrix'!$AU$17="EXPIRING"),'📊 Training Matrix'!$C$17,"")</f>
        <v/>
      </c>
      <c r="D260" s="58" t="str">
        <f ca="1">IF(OR('📊 Training Matrix'!$AU$17="EXPIRED",'📊 Training Matrix'!$AU$17="EXPIRING"),'📊 Training Matrix'!$D$17,"")</f>
        <v/>
      </c>
      <c r="E260" s="58" t="str">
        <f ca="1">IF(OR('📊 Training Matrix'!$AU$17="EXPIRED",'📊 Training Matrix'!$AU$17="EXPIRING"),'📊 Training Matrix'!$F$17,"")</f>
        <v/>
      </c>
      <c r="F260" s="58" t="str">
        <f ca="1">IF(OR('📊 Training Matrix'!$AU$17="EXPIRED",'📊 Training Matrix'!$AU$17="EXPIRING"),'📊 Training Matrix'!$E$17,"")</f>
        <v/>
      </c>
      <c r="G260" s="58" t="str">
        <f ca="1">IF(OR('📊 Training Matrix'!$AU$17="EXPIRED",'📊 Training Matrix'!$AU$17="EXPIRING"),"MG-003","")</f>
        <v/>
      </c>
      <c r="H260" s="58" t="str">
        <f ca="1">IF(OR('📊 Training Matrix'!$AU$17="EXPIRED",'📊 Training Matrix'!$AU$17="EXPIRING"),"SSSTS","")</f>
        <v/>
      </c>
      <c r="I260" s="58" t="str">
        <f ca="1">IF(OR('📊 Training Matrix'!$AU$17="EXPIRED",'📊 Training Matrix'!$AU$17="EXPIRING"),IF(ISNUMBER('📊 Training Matrix'!$AT$17),TEXT('📊 Training Matrix'!$AT$17,"DD/MM/YYYY"),""),"")</f>
        <v/>
      </c>
      <c r="J260" s="58" t="str">
        <f ca="1">IF(OR('📊 Training Matrix'!$AU$17="EXPIRED",'📊 Training Matrix'!$AU$17="EXPIRING"),TEXT('📊 Training Matrix'!$AT$17+365,"DD/MM/YYYY"),"")</f>
        <v/>
      </c>
      <c r="K260" s="58" t="str">
        <f ca="1">IF(OR('📊 Training Matrix'!$AU$17="EXPIRED",'📊 Training Matrix'!$AU$17="EXPIRING"),'📊 Training Matrix'!$AU$17,"")</f>
        <v/>
      </c>
      <c r="L260" s="58" t="str">
        <f ca="1">IF(OR('📊 Training Matrix'!$AU$17="EXPIRED",'📊 Training Matrix'!$AU$17="EXPIRING"),IF('📊 Training Matrix'!$AU$17="EXPIRED","Overdue by "&amp;TEXT(TODAY()-('📊 Training Matrix'!$AT$17+365),"0")&amp;" days","Expires in "&amp;TEXT(('📊 Training Matrix'!$AT$17+365)-TODAY(),"0")&amp;" days"),"—")</f>
        <v>—</v>
      </c>
      <c r="M260" s="58" t="str">
        <f ca="1">IF(OR('📊 Training Matrix'!$AU$17="EXPIRED",'📊 Training Matrix'!$AU$17="EXPIRING"),'📊 Training Matrix'!$H$17,"")</f>
        <v/>
      </c>
    </row>
    <row r="261" spans="1:13" ht="15" customHeight="1" x14ac:dyDescent="0.2">
      <c r="A261" s="58" t="str">
        <f ca="1">IF(OR('📊 Training Matrix'!$AW$17="EXPIRED",'📊 Training Matrix'!$AW$17="EXPIRING"),'📊 Training Matrix'!$A$17,"")</f>
        <v/>
      </c>
      <c r="B261" s="58" t="str">
        <f ca="1">IF(OR('📊 Training Matrix'!$AW$17="EXPIRED",'📊 Training Matrix'!$AW$17="EXPIRING"),'📊 Training Matrix'!$B$17,"")</f>
        <v/>
      </c>
      <c r="C261" s="58" t="str">
        <f ca="1">IF(OR('📊 Training Matrix'!$AW$17="EXPIRED",'📊 Training Matrix'!$AW$17="EXPIRING"),'📊 Training Matrix'!$C$17,"")</f>
        <v/>
      </c>
      <c r="D261" s="58" t="str">
        <f ca="1">IF(OR('📊 Training Matrix'!$AW$17="EXPIRED",'📊 Training Matrix'!$AW$17="EXPIRING"),'📊 Training Matrix'!$D$17,"")</f>
        <v/>
      </c>
      <c r="E261" s="58" t="str">
        <f ca="1">IF(OR('📊 Training Matrix'!$AW$17="EXPIRED",'📊 Training Matrix'!$AW$17="EXPIRING"),'📊 Training Matrix'!$F$17,"")</f>
        <v/>
      </c>
      <c r="F261" s="58" t="str">
        <f ca="1">IF(OR('📊 Training Matrix'!$AW$17="EXPIRED",'📊 Training Matrix'!$AW$17="EXPIRING"),'📊 Training Matrix'!$E$17,"")</f>
        <v/>
      </c>
      <c r="G261" s="58" t="str">
        <f ca="1">IF(OR('📊 Training Matrix'!$AW$17="EXPIRED",'📊 Training Matrix'!$AW$17="EXPIRING"),"IT-002","")</f>
        <v/>
      </c>
      <c r="H261" s="58" t="str">
        <f ca="1">IF(OR('📊 Training Matrix'!$AW$17="EXPIRED",'📊 Training Matrix'!$AW$17="EXPIRING"),"GDPR Awareness","")</f>
        <v/>
      </c>
      <c r="I261" s="58" t="str">
        <f ca="1">IF(OR('📊 Training Matrix'!$AW$17="EXPIRED",'📊 Training Matrix'!$AW$17="EXPIRING"),IF(ISNUMBER('📊 Training Matrix'!$AV$17),TEXT('📊 Training Matrix'!$AV$17,"DD/MM/YYYY"),""),"")</f>
        <v/>
      </c>
      <c r="J261" s="58" t="str">
        <f ca="1">IF(OR('📊 Training Matrix'!$AW$17="EXPIRED",'📊 Training Matrix'!$AW$17="EXPIRING"),TEXT('📊 Training Matrix'!$AV$17+365,"DD/MM/YYYY"),"")</f>
        <v/>
      </c>
      <c r="K261" s="58" t="str">
        <f ca="1">IF(OR('📊 Training Matrix'!$AW$17="EXPIRED",'📊 Training Matrix'!$AW$17="EXPIRING"),'📊 Training Matrix'!$AW$17,"")</f>
        <v/>
      </c>
      <c r="L261" s="58" t="str">
        <f ca="1">IF(OR('📊 Training Matrix'!$AW$17="EXPIRED",'📊 Training Matrix'!$AW$17="EXPIRING"),IF('📊 Training Matrix'!$AW$17="EXPIRED","Overdue by "&amp;TEXT(TODAY()-('📊 Training Matrix'!$AV$17+365),"0")&amp;" days","Expires in "&amp;TEXT(('📊 Training Matrix'!$AV$17+365)-TODAY(),"0")&amp;" days"),"—")</f>
        <v>—</v>
      </c>
      <c r="M261" s="58" t="str">
        <f ca="1">IF(OR('📊 Training Matrix'!$AW$17="EXPIRED",'📊 Training Matrix'!$AW$17="EXPIRING"),'📊 Training Matrix'!$H$17,"")</f>
        <v/>
      </c>
    </row>
    <row r="262" spans="1:13" ht="15" customHeight="1" x14ac:dyDescent="0.2">
      <c r="A262" s="58" t="str">
        <f ca="1">IF(OR('📊 Training Matrix'!$K$18="EXPIRED",'📊 Training Matrix'!$K$18="EXPIRING"),'📊 Training Matrix'!$A$18,"")</f>
        <v/>
      </c>
      <c r="B262" s="58" t="str">
        <f ca="1">IF(OR('📊 Training Matrix'!$K$18="EXPIRED",'📊 Training Matrix'!$K$18="EXPIRING"),'📊 Training Matrix'!$B$18,"")</f>
        <v/>
      </c>
      <c r="C262" s="58" t="str">
        <f ca="1">IF(OR('📊 Training Matrix'!$K$18="EXPIRED",'📊 Training Matrix'!$K$18="EXPIRING"),'📊 Training Matrix'!$C$18,"")</f>
        <v/>
      </c>
      <c r="D262" s="58" t="str">
        <f ca="1">IF(OR('📊 Training Matrix'!$K$18="EXPIRED",'📊 Training Matrix'!$K$18="EXPIRING"),'📊 Training Matrix'!$D$18,"")</f>
        <v/>
      </c>
      <c r="E262" s="58" t="str">
        <f ca="1">IF(OR('📊 Training Matrix'!$K$18="EXPIRED",'📊 Training Matrix'!$K$18="EXPIRING"),'📊 Training Matrix'!$F$18,"")</f>
        <v/>
      </c>
      <c r="F262" s="58" t="str">
        <f ca="1">IF(OR('📊 Training Matrix'!$K$18="EXPIRED",'📊 Training Matrix'!$K$18="EXPIRING"),'📊 Training Matrix'!$E$18,"")</f>
        <v/>
      </c>
      <c r="G262" s="58" t="str">
        <f ca="1">IF(OR('📊 Training Matrix'!$K$18="EXPIRED",'📊 Training Matrix'!$K$18="EXPIRING"),"HS-001","")</f>
        <v/>
      </c>
      <c r="H262" s="58" t="str">
        <f ca="1">IF(OR('📊 Training Matrix'!$K$18="EXPIRED",'📊 Training Matrix'!$K$18="EXPIRING"),"H&amp;S Induction","")</f>
        <v/>
      </c>
      <c r="I262" s="58" t="str">
        <f ca="1">IF(OR('📊 Training Matrix'!$K$18="EXPIRED",'📊 Training Matrix'!$K$18="EXPIRING"),IF(ISNUMBER('📊 Training Matrix'!$J$18),TEXT('📊 Training Matrix'!$J$18,"DD/MM/YYYY"),""),"")</f>
        <v/>
      </c>
      <c r="J262" s="58" t="str">
        <f ca="1">IF(OR('📊 Training Matrix'!$K$18="EXPIRED",'📊 Training Matrix'!$K$18="EXPIRING"),TEXT('📊 Training Matrix'!$J$18+365,"DD/MM/YYYY"),"")</f>
        <v/>
      </c>
      <c r="K262" s="58" t="str">
        <f ca="1">IF(OR('📊 Training Matrix'!$K$18="EXPIRED",'📊 Training Matrix'!$K$18="EXPIRING"),'📊 Training Matrix'!$K$18,"")</f>
        <v/>
      </c>
      <c r="L262" s="58" t="str">
        <f ca="1">IF(OR('📊 Training Matrix'!$K$18="EXPIRED",'📊 Training Matrix'!$K$18="EXPIRING"),IF('📊 Training Matrix'!$K$18="EXPIRED","Overdue by "&amp;TEXT(TODAY()-('📊 Training Matrix'!$J$18+365),"0")&amp;" days","Expires in "&amp;TEXT(('📊 Training Matrix'!$J$18+365)-TODAY(),"0")&amp;" days"),"—")</f>
        <v>—</v>
      </c>
      <c r="M262" s="58" t="str">
        <f ca="1">IF(OR('📊 Training Matrix'!$K$18="EXPIRED",'📊 Training Matrix'!$K$18="EXPIRING"),'📊 Training Matrix'!$H$18,"")</f>
        <v/>
      </c>
    </row>
    <row r="263" spans="1:13" ht="15" customHeight="1" x14ac:dyDescent="0.2">
      <c r="A263" s="58" t="str">
        <f ca="1">IF(OR('📊 Training Matrix'!$M$18="EXPIRED",'📊 Training Matrix'!$M$18="EXPIRING"),'📊 Training Matrix'!$A$18,"")</f>
        <v/>
      </c>
      <c r="B263" s="58" t="str">
        <f ca="1">IF(OR('📊 Training Matrix'!$M$18="EXPIRED",'📊 Training Matrix'!$M$18="EXPIRING"),'📊 Training Matrix'!$B$18,"")</f>
        <v/>
      </c>
      <c r="C263" s="58" t="str">
        <f ca="1">IF(OR('📊 Training Matrix'!$M$18="EXPIRED",'📊 Training Matrix'!$M$18="EXPIRING"),'📊 Training Matrix'!$C$18,"")</f>
        <v/>
      </c>
      <c r="D263" s="58" t="str">
        <f ca="1">IF(OR('📊 Training Matrix'!$M$18="EXPIRED",'📊 Training Matrix'!$M$18="EXPIRING"),'📊 Training Matrix'!$D$18,"")</f>
        <v/>
      </c>
      <c r="E263" s="58" t="str">
        <f ca="1">IF(OR('📊 Training Matrix'!$M$18="EXPIRED",'📊 Training Matrix'!$M$18="EXPIRING"),'📊 Training Matrix'!$F$18,"")</f>
        <v/>
      </c>
      <c r="F263" s="58" t="str">
        <f ca="1">IF(OR('📊 Training Matrix'!$M$18="EXPIRED",'📊 Training Matrix'!$M$18="EXPIRING"),'📊 Training Matrix'!$E$18,"")</f>
        <v/>
      </c>
      <c r="G263" s="58" t="str">
        <f ca="1">IF(OR('📊 Training Matrix'!$M$18="EXPIRED",'📊 Training Matrix'!$M$18="EXPIRING"),"HS-002","")</f>
        <v/>
      </c>
      <c r="H263" s="58" t="str">
        <f ca="1">IF(OR('📊 Training Matrix'!$M$18="EXPIRED",'📊 Training Matrix'!$M$18="EXPIRING"),"Working at Height","")</f>
        <v/>
      </c>
      <c r="I263" s="58" t="str">
        <f ca="1">IF(OR('📊 Training Matrix'!$M$18="EXPIRED",'📊 Training Matrix'!$M$18="EXPIRING"),IF(ISNUMBER('📊 Training Matrix'!$L$18),TEXT('📊 Training Matrix'!$L$18,"DD/MM/YYYY"),""),"")</f>
        <v/>
      </c>
      <c r="J263" s="58" t="str">
        <f ca="1">IF(OR('📊 Training Matrix'!$M$18="EXPIRED",'📊 Training Matrix'!$M$18="EXPIRING"),TEXT('📊 Training Matrix'!$L$18+365,"DD/MM/YYYY"),"")</f>
        <v/>
      </c>
      <c r="K263" s="58" t="str">
        <f ca="1">IF(OR('📊 Training Matrix'!$M$18="EXPIRED",'📊 Training Matrix'!$M$18="EXPIRING"),'📊 Training Matrix'!$M$18,"")</f>
        <v/>
      </c>
      <c r="L263" s="58" t="str">
        <f ca="1">IF(OR('📊 Training Matrix'!$M$18="EXPIRED",'📊 Training Matrix'!$M$18="EXPIRING"),IF('📊 Training Matrix'!$M$18="EXPIRED","Overdue by "&amp;TEXT(TODAY()-('📊 Training Matrix'!$L$18+365),"0")&amp;" days","Expires in "&amp;TEXT(('📊 Training Matrix'!$L$18+365)-TODAY(),"0")&amp;" days"),"—")</f>
        <v>—</v>
      </c>
      <c r="M263" s="58" t="str">
        <f ca="1">IF(OR('📊 Training Matrix'!$M$18="EXPIRED",'📊 Training Matrix'!$M$18="EXPIRING"),'📊 Training Matrix'!$H$18,"")</f>
        <v/>
      </c>
    </row>
    <row r="264" spans="1:13" ht="15" customHeight="1" x14ac:dyDescent="0.2">
      <c r="A264" s="58" t="str">
        <f ca="1">IF(OR('📊 Training Matrix'!$O$18="EXPIRED",'📊 Training Matrix'!$O$18="EXPIRING"),'📊 Training Matrix'!$A$18,"")</f>
        <v/>
      </c>
      <c r="B264" s="58" t="str">
        <f ca="1">IF(OR('📊 Training Matrix'!$O$18="EXPIRED",'📊 Training Matrix'!$O$18="EXPIRING"),'📊 Training Matrix'!$B$18,"")</f>
        <v/>
      </c>
      <c r="C264" s="58" t="str">
        <f ca="1">IF(OR('📊 Training Matrix'!$O$18="EXPIRED",'📊 Training Matrix'!$O$18="EXPIRING"),'📊 Training Matrix'!$C$18,"")</f>
        <v/>
      </c>
      <c r="D264" s="58" t="str">
        <f ca="1">IF(OR('📊 Training Matrix'!$O$18="EXPIRED",'📊 Training Matrix'!$O$18="EXPIRING"),'📊 Training Matrix'!$D$18,"")</f>
        <v/>
      </c>
      <c r="E264" s="58" t="str">
        <f ca="1">IF(OR('📊 Training Matrix'!$O$18="EXPIRED",'📊 Training Matrix'!$O$18="EXPIRING"),'📊 Training Matrix'!$F$18,"")</f>
        <v/>
      </c>
      <c r="F264" s="58" t="str">
        <f ca="1">IF(OR('📊 Training Matrix'!$O$18="EXPIRED",'📊 Training Matrix'!$O$18="EXPIRING"),'📊 Training Matrix'!$E$18,"")</f>
        <v/>
      </c>
      <c r="G264" s="58" t="str">
        <f ca="1">IF(OR('📊 Training Matrix'!$O$18="EXPIRED",'📊 Training Matrix'!$O$18="EXPIRING"),"HS-003","")</f>
        <v/>
      </c>
      <c r="H264" s="58" t="str">
        <f ca="1">IF(OR('📊 Training Matrix'!$O$18="EXPIRED",'📊 Training Matrix'!$O$18="EXPIRING"),"Confined Space","")</f>
        <v/>
      </c>
      <c r="I264" s="58" t="str">
        <f ca="1">IF(OR('📊 Training Matrix'!$O$18="EXPIRED",'📊 Training Matrix'!$O$18="EXPIRING"),IF(ISNUMBER('📊 Training Matrix'!$N$18),TEXT('📊 Training Matrix'!$N$18,"DD/MM/YYYY"),""),"")</f>
        <v/>
      </c>
      <c r="J264" s="58" t="str">
        <f ca="1">IF(OR('📊 Training Matrix'!$O$18="EXPIRED",'📊 Training Matrix'!$O$18="EXPIRING"),TEXT('📊 Training Matrix'!$N$18+365,"DD/MM/YYYY"),"")</f>
        <v/>
      </c>
      <c r="K264" s="58" t="str">
        <f ca="1">IF(OR('📊 Training Matrix'!$O$18="EXPIRED",'📊 Training Matrix'!$O$18="EXPIRING"),'📊 Training Matrix'!$O$18,"")</f>
        <v/>
      </c>
      <c r="L264" s="58" t="str">
        <f ca="1">IF(OR('📊 Training Matrix'!$O$18="EXPIRED",'📊 Training Matrix'!$O$18="EXPIRING"),IF('📊 Training Matrix'!$O$18="EXPIRED","Overdue by "&amp;TEXT(TODAY()-('📊 Training Matrix'!$N$18+365),"0")&amp;" days","Expires in "&amp;TEXT(('📊 Training Matrix'!$N$18+365)-TODAY(),"0")&amp;" days"),"—")</f>
        <v>—</v>
      </c>
      <c r="M264" s="58" t="str">
        <f ca="1">IF(OR('📊 Training Matrix'!$O$18="EXPIRED",'📊 Training Matrix'!$O$18="EXPIRING"),'📊 Training Matrix'!$H$18,"")</f>
        <v/>
      </c>
    </row>
    <row r="265" spans="1:13" ht="15" customHeight="1" x14ac:dyDescent="0.2">
      <c r="A265" s="58" t="str">
        <f ca="1">IF(OR('📊 Training Matrix'!$Q$18="EXPIRED",'📊 Training Matrix'!$Q$18="EXPIRING"),'📊 Training Matrix'!$A$18,"")</f>
        <v>W1014</v>
      </c>
      <c r="B265" s="58" t="str">
        <f ca="1">IF(OR('📊 Training Matrix'!$Q$18="EXPIRED",'📊 Training Matrix'!$Q$18="EXPIRING"),'📊 Training Matrix'!$B$18,"")</f>
        <v>Harris</v>
      </c>
      <c r="C265" s="58" t="str">
        <f ca="1">IF(OR('📊 Training Matrix'!$Q$18="EXPIRED",'📊 Training Matrix'!$Q$18="EXPIRING"),'📊 Training Matrix'!$C$18,"")</f>
        <v>Lisa</v>
      </c>
      <c r="D265" s="58" t="str">
        <f ca="1">IF(OR('📊 Training Matrix'!$Q$18="EXPIRED",'📊 Training Matrix'!$Q$18="EXPIRING"),'📊 Training Matrix'!$D$18,"")</f>
        <v>Subcontractor</v>
      </c>
      <c r="E265" s="58" t="str">
        <f ca="1">IF(OR('📊 Training Matrix'!$Q$18="EXPIRED",'📊 Training Matrix'!$Q$18="EXPIRING"),'📊 Training Matrix'!$F$18,"")</f>
        <v>Control Room Manager</v>
      </c>
      <c r="F265" s="58" t="str">
        <f ca="1">IF(OR('📊 Training Matrix'!$Q$18="EXPIRED",'📊 Training Matrix'!$Q$18="EXPIRING"),'📊 Training Matrix'!$E$18,"")</f>
        <v>Control Room</v>
      </c>
      <c r="G265" s="58" t="str">
        <f ca="1">IF(OR('📊 Training Matrix'!$Q$18="EXPIRED",'📊 Training Matrix'!$Q$18="EXPIRING"),"HS-004","")</f>
        <v>HS-004</v>
      </c>
      <c r="H265" s="58" t="str">
        <f ca="1">IF(OR('📊 Training Matrix'!$Q$18="EXPIRED",'📊 Training Matrix'!$Q$18="EXPIRING"),"Manual Handling","")</f>
        <v>Manual Handling</v>
      </c>
      <c r="I265" s="58" t="str">
        <f ca="1">IF(OR('📊 Training Matrix'!$Q$18="EXPIRED",'📊 Training Matrix'!$Q$18="EXPIRING"),IF(ISNUMBER('📊 Training Matrix'!$P$18),TEXT('📊 Training Matrix'!$P$18,"DD/MM/YYYY"),""),"")</f>
        <v>21/07/2025</v>
      </c>
      <c r="J265" s="58" t="str">
        <f ca="1">IF(OR('📊 Training Matrix'!$Q$18="EXPIRED",'📊 Training Matrix'!$Q$18="EXPIRING"),TEXT('📊 Training Matrix'!$P$18+365,"DD/MM/YYYY"),"")</f>
        <v>21/07/2026</v>
      </c>
      <c r="K265" s="58" t="str">
        <f ca="1">IF(OR('📊 Training Matrix'!$Q$18="EXPIRED",'📊 Training Matrix'!$Q$18="EXPIRING"),'📊 Training Matrix'!$Q$18,"")</f>
        <v>EXPIRED</v>
      </c>
      <c r="L265" s="58" t="str">
        <f ca="1">IF(OR('📊 Training Matrix'!$Q$18="EXPIRED",'📊 Training Matrix'!$Q$18="EXPIRING"),IF('📊 Training Matrix'!$Q$18="EXPIRED","Overdue by "&amp;TEXT(TODAY()-('📊 Training Matrix'!$P$18+365),"0")&amp;" days","Expires in "&amp;TEXT(('📊 Training Matrix'!$P$18+365)-TODAY(),"0")&amp;" days"),"—")</f>
        <v>Overdue by 28 days</v>
      </c>
      <c r="M265" s="58" t="str">
        <f ca="1">IF(OR('📊 Training Matrix'!$Q$18="EXPIRED",'📊 Training Matrix'!$Q$18="EXPIRING"),'📊 Training Matrix'!$H$18,"")</f>
        <v>S. Patel</v>
      </c>
    </row>
    <row r="266" spans="1:13" ht="15" customHeight="1" x14ac:dyDescent="0.2">
      <c r="A266" s="58" t="str">
        <f ca="1">IF(OR('📊 Training Matrix'!$S$18="EXPIRED",'📊 Training Matrix'!$S$18="EXPIRING"),'📊 Training Matrix'!$A$18,"")</f>
        <v>W1014</v>
      </c>
      <c r="B266" s="58" t="str">
        <f ca="1">IF(OR('📊 Training Matrix'!$S$18="EXPIRED",'📊 Training Matrix'!$S$18="EXPIRING"),'📊 Training Matrix'!$B$18,"")</f>
        <v>Harris</v>
      </c>
      <c r="C266" s="58" t="str">
        <f ca="1">IF(OR('📊 Training Matrix'!$S$18="EXPIRED",'📊 Training Matrix'!$S$18="EXPIRING"),'📊 Training Matrix'!$C$18,"")</f>
        <v>Lisa</v>
      </c>
      <c r="D266" s="58" t="str">
        <f ca="1">IF(OR('📊 Training Matrix'!$S$18="EXPIRED",'📊 Training Matrix'!$S$18="EXPIRING"),'📊 Training Matrix'!$D$18,"")</f>
        <v>Subcontractor</v>
      </c>
      <c r="E266" s="58" t="str">
        <f ca="1">IF(OR('📊 Training Matrix'!$S$18="EXPIRED",'📊 Training Matrix'!$S$18="EXPIRING"),'📊 Training Matrix'!$F$18,"")</f>
        <v>Control Room Manager</v>
      </c>
      <c r="F266" s="58" t="str">
        <f ca="1">IF(OR('📊 Training Matrix'!$S$18="EXPIRED",'📊 Training Matrix'!$S$18="EXPIRING"),'📊 Training Matrix'!$E$18,"")</f>
        <v>Control Room</v>
      </c>
      <c r="G266" s="58" t="str">
        <f ca="1">IF(OR('📊 Training Matrix'!$S$18="EXPIRED",'📊 Training Matrix'!$S$18="EXPIRING"),"HS-005","")</f>
        <v>HS-005</v>
      </c>
      <c r="H266" s="58" t="str">
        <f ca="1">IF(OR('📊 Training Matrix'!$S$18="EXPIRED",'📊 Training Matrix'!$S$18="EXPIRING"),"First Aid (FAW)","")</f>
        <v>First Aid (FAW)</v>
      </c>
      <c r="I266" s="58" t="str">
        <f ca="1">IF(OR('📊 Training Matrix'!$S$18="EXPIRED",'📊 Training Matrix'!$S$18="EXPIRING"),IF(ISNUMBER('📊 Training Matrix'!$R$18),TEXT('📊 Training Matrix'!$R$18,"DD/MM/YYYY"),""),"")</f>
        <v>18/12/2024</v>
      </c>
      <c r="J266" s="58" t="str">
        <f ca="1">IF(OR('📊 Training Matrix'!$S$18="EXPIRED",'📊 Training Matrix'!$S$18="EXPIRING"),TEXT('📊 Training Matrix'!$R$18+365,"DD/MM/YYYY"),"")</f>
        <v>18/12/2025</v>
      </c>
      <c r="K266" s="58" t="str">
        <f ca="1">IF(OR('📊 Training Matrix'!$S$18="EXPIRED",'📊 Training Matrix'!$S$18="EXPIRING"),'📊 Training Matrix'!$S$18,"")</f>
        <v>EXPIRED</v>
      </c>
      <c r="L266" s="58" t="str">
        <f ca="1">IF(OR('📊 Training Matrix'!$S$18="EXPIRED",'📊 Training Matrix'!$S$18="EXPIRING"),IF('📊 Training Matrix'!$S$18="EXPIRED","Overdue by "&amp;TEXT(TODAY()-('📊 Training Matrix'!$R$18+365),"0")&amp;" days","Expires in "&amp;TEXT(('📊 Training Matrix'!$R$18+365)-TODAY(),"0")&amp;" days"),"—")</f>
        <v>Overdue by 243 days</v>
      </c>
      <c r="M266" s="58" t="str">
        <f ca="1">IF(OR('📊 Training Matrix'!$S$18="EXPIRED",'📊 Training Matrix'!$S$18="EXPIRING"),'📊 Training Matrix'!$H$18,"")</f>
        <v>S. Patel</v>
      </c>
    </row>
    <row r="267" spans="1:13" ht="15" customHeight="1" x14ac:dyDescent="0.2">
      <c r="A267" s="58" t="str">
        <f ca="1">IF(OR('📊 Training Matrix'!$U$18="EXPIRED",'📊 Training Matrix'!$U$18="EXPIRING"),'📊 Training Matrix'!$A$18,"")</f>
        <v/>
      </c>
      <c r="B267" s="58" t="str">
        <f ca="1">IF(OR('📊 Training Matrix'!$U$18="EXPIRED",'📊 Training Matrix'!$U$18="EXPIRING"),'📊 Training Matrix'!$B$18,"")</f>
        <v/>
      </c>
      <c r="C267" s="58" t="str">
        <f ca="1">IF(OR('📊 Training Matrix'!$U$18="EXPIRED",'📊 Training Matrix'!$U$18="EXPIRING"),'📊 Training Matrix'!$C$18,"")</f>
        <v/>
      </c>
      <c r="D267" s="58" t="str">
        <f ca="1">IF(OR('📊 Training Matrix'!$U$18="EXPIRED",'📊 Training Matrix'!$U$18="EXPIRING"),'📊 Training Matrix'!$D$18,"")</f>
        <v/>
      </c>
      <c r="E267" s="58" t="str">
        <f ca="1">IF(OR('📊 Training Matrix'!$U$18="EXPIRED",'📊 Training Matrix'!$U$18="EXPIRING"),'📊 Training Matrix'!$F$18,"")</f>
        <v/>
      </c>
      <c r="F267" s="58" t="str">
        <f ca="1">IF(OR('📊 Training Matrix'!$U$18="EXPIRED",'📊 Training Matrix'!$U$18="EXPIRING"),'📊 Training Matrix'!$E$18,"")</f>
        <v/>
      </c>
      <c r="G267" s="58" t="str">
        <f ca="1">IF(OR('📊 Training Matrix'!$U$18="EXPIRED",'📊 Training Matrix'!$U$18="EXPIRING"),"HS-006","")</f>
        <v/>
      </c>
      <c r="H267" s="58" t="str">
        <f ca="1">IF(OR('📊 Training Matrix'!$U$18="EXPIRED",'📊 Training Matrix'!$U$18="EXPIRING"),"Asbestos Awareness","")</f>
        <v/>
      </c>
      <c r="I267" s="58" t="str">
        <f ca="1">IF(OR('📊 Training Matrix'!$U$18="EXPIRED",'📊 Training Matrix'!$U$18="EXPIRING"),IF(ISNUMBER('📊 Training Matrix'!$T$18),TEXT('📊 Training Matrix'!$T$18,"DD/MM/YYYY"),""),"")</f>
        <v/>
      </c>
      <c r="J267" s="58" t="str">
        <f ca="1">IF(OR('📊 Training Matrix'!$U$18="EXPIRED",'📊 Training Matrix'!$U$18="EXPIRING"),TEXT('📊 Training Matrix'!$T$18+365,"DD/MM/YYYY"),"")</f>
        <v/>
      </c>
      <c r="K267" s="58" t="str">
        <f ca="1">IF(OR('📊 Training Matrix'!$U$18="EXPIRED",'📊 Training Matrix'!$U$18="EXPIRING"),'📊 Training Matrix'!$U$18,"")</f>
        <v/>
      </c>
      <c r="L267" s="58" t="str">
        <f ca="1">IF(OR('📊 Training Matrix'!$U$18="EXPIRED",'📊 Training Matrix'!$U$18="EXPIRING"),IF('📊 Training Matrix'!$U$18="EXPIRED","Overdue by "&amp;TEXT(TODAY()-('📊 Training Matrix'!$T$18+365),"0")&amp;" days","Expires in "&amp;TEXT(('📊 Training Matrix'!$T$18+365)-TODAY(),"0")&amp;" days"),"—")</f>
        <v>—</v>
      </c>
      <c r="M267" s="58" t="str">
        <f ca="1">IF(OR('📊 Training Matrix'!$U$18="EXPIRED",'📊 Training Matrix'!$U$18="EXPIRING"),'📊 Training Matrix'!$H$18,"")</f>
        <v/>
      </c>
    </row>
    <row r="268" spans="1:13" ht="15" customHeight="1" x14ac:dyDescent="0.2">
      <c r="A268" s="58" t="str">
        <f ca="1">IF(OR('📊 Training Matrix'!$W$18="EXPIRED",'📊 Training Matrix'!$W$18="EXPIRING"),'📊 Training Matrix'!$A$18,"")</f>
        <v/>
      </c>
      <c r="B268" s="58" t="str">
        <f ca="1">IF(OR('📊 Training Matrix'!$W$18="EXPIRED",'📊 Training Matrix'!$W$18="EXPIRING"),'📊 Training Matrix'!$B$18,"")</f>
        <v/>
      </c>
      <c r="C268" s="58" t="str">
        <f ca="1">IF(OR('📊 Training Matrix'!$W$18="EXPIRED",'📊 Training Matrix'!$W$18="EXPIRING"),'📊 Training Matrix'!$C$18,"")</f>
        <v/>
      </c>
      <c r="D268" s="58" t="str">
        <f ca="1">IF(OR('📊 Training Matrix'!$W$18="EXPIRED",'📊 Training Matrix'!$W$18="EXPIRING"),'📊 Training Matrix'!$D$18,"")</f>
        <v/>
      </c>
      <c r="E268" s="58" t="str">
        <f ca="1">IF(OR('📊 Training Matrix'!$W$18="EXPIRED",'📊 Training Matrix'!$W$18="EXPIRING"),'📊 Training Matrix'!$F$18,"")</f>
        <v/>
      </c>
      <c r="F268" s="58" t="str">
        <f ca="1">IF(OR('📊 Training Matrix'!$W$18="EXPIRED",'📊 Training Matrix'!$W$18="EXPIRING"),'📊 Training Matrix'!$E$18,"")</f>
        <v/>
      </c>
      <c r="G268" s="58" t="str">
        <f ca="1">IF(OR('📊 Training Matrix'!$W$18="EXPIRED",'📊 Training Matrix'!$W$18="EXPIRING"),"EL-001","")</f>
        <v/>
      </c>
      <c r="H268" s="58" t="str">
        <f ca="1">IF(OR('📊 Training Matrix'!$W$18="EXPIRED",'📊 Training Matrix'!$W$18="EXPIRING"),"C&amp;G 2391 Inspection","")</f>
        <v/>
      </c>
      <c r="I268" s="58" t="str">
        <f ca="1">IF(OR('📊 Training Matrix'!$W$18="EXPIRED",'📊 Training Matrix'!$W$18="EXPIRING"),IF(ISNUMBER('📊 Training Matrix'!$V$18),TEXT('📊 Training Matrix'!$V$18,"DD/MM/YYYY"),""),"")</f>
        <v/>
      </c>
      <c r="J268" s="58" t="str">
        <f ca="1">IF(OR('📊 Training Matrix'!$W$18="EXPIRED",'📊 Training Matrix'!$W$18="EXPIRING"),TEXT('📊 Training Matrix'!$V$18+365,"DD/MM/YYYY"),"")</f>
        <v/>
      </c>
      <c r="K268" s="58" t="str">
        <f ca="1">IF(OR('📊 Training Matrix'!$W$18="EXPIRED",'📊 Training Matrix'!$W$18="EXPIRING"),'📊 Training Matrix'!$W$18,"")</f>
        <v/>
      </c>
      <c r="L268" s="58" t="str">
        <f ca="1">IF(OR('📊 Training Matrix'!$W$18="EXPIRED",'📊 Training Matrix'!$W$18="EXPIRING"),IF('📊 Training Matrix'!$W$18="EXPIRED","Overdue by "&amp;TEXT(TODAY()-('📊 Training Matrix'!$V$18+365),"0")&amp;" days","Expires in "&amp;TEXT(('📊 Training Matrix'!$V$18+365)-TODAY(),"0")&amp;" days"),"—")</f>
        <v>—</v>
      </c>
      <c r="M268" s="58" t="str">
        <f ca="1">IF(OR('📊 Training Matrix'!$W$18="EXPIRED",'📊 Training Matrix'!$W$18="EXPIRING"),'📊 Training Matrix'!$H$18,"")</f>
        <v/>
      </c>
    </row>
    <row r="269" spans="1:13" ht="15" customHeight="1" x14ac:dyDescent="0.2">
      <c r="A269" s="58" t="str">
        <f ca="1">IF(OR('📊 Training Matrix'!$Y$18="EXPIRED",'📊 Training Matrix'!$Y$18="EXPIRING"),'📊 Training Matrix'!$A$18,"")</f>
        <v/>
      </c>
      <c r="B269" s="58" t="str">
        <f ca="1">IF(OR('📊 Training Matrix'!$Y$18="EXPIRED",'📊 Training Matrix'!$Y$18="EXPIRING"),'📊 Training Matrix'!$B$18,"")</f>
        <v/>
      </c>
      <c r="C269" s="58" t="str">
        <f ca="1">IF(OR('📊 Training Matrix'!$Y$18="EXPIRED",'📊 Training Matrix'!$Y$18="EXPIRING"),'📊 Training Matrix'!$C$18,"")</f>
        <v/>
      </c>
      <c r="D269" s="58" t="str">
        <f ca="1">IF(OR('📊 Training Matrix'!$Y$18="EXPIRED",'📊 Training Matrix'!$Y$18="EXPIRING"),'📊 Training Matrix'!$D$18,"")</f>
        <v/>
      </c>
      <c r="E269" s="58" t="str">
        <f ca="1">IF(OR('📊 Training Matrix'!$Y$18="EXPIRED",'📊 Training Matrix'!$Y$18="EXPIRING"),'📊 Training Matrix'!$F$18,"")</f>
        <v/>
      </c>
      <c r="F269" s="58" t="str">
        <f ca="1">IF(OR('📊 Training Matrix'!$Y$18="EXPIRED",'📊 Training Matrix'!$Y$18="EXPIRING"),'📊 Training Matrix'!$E$18,"")</f>
        <v/>
      </c>
      <c r="G269" s="58" t="str">
        <f ca="1">IF(OR('📊 Training Matrix'!$Y$18="EXPIRED",'📊 Training Matrix'!$Y$18="EXPIRING"),"EL-002","")</f>
        <v/>
      </c>
      <c r="H269" s="58" t="str">
        <f ca="1">IF(OR('📊 Training Matrix'!$Y$18="EXPIRED",'📊 Training Matrix'!$Y$18="EXPIRING"),"18th Edition","")</f>
        <v/>
      </c>
      <c r="I269" s="58" t="str">
        <f ca="1">IF(OR('📊 Training Matrix'!$Y$18="EXPIRED",'📊 Training Matrix'!$Y$18="EXPIRING"),IF(ISNUMBER('📊 Training Matrix'!$X$18),TEXT('📊 Training Matrix'!$X$18,"DD/MM/YYYY"),""),"")</f>
        <v/>
      </c>
      <c r="J269" s="58" t="str">
        <f ca="1">IF(OR('📊 Training Matrix'!$Y$18="EXPIRED",'📊 Training Matrix'!$Y$18="EXPIRING"),TEXT('📊 Training Matrix'!$X$18+365,"DD/MM/YYYY"),"")</f>
        <v/>
      </c>
      <c r="K269" s="58" t="str">
        <f ca="1">IF(OR('📊 Training Matrix'!$Y$18="EXPIRED",'📊 Training Matrix'!$Y$18="EXPIRING"),'📊 Training Matrix'!$Y$18,"")</f>
        <v/>
      </c>
      <c r="L269" s="58" t="str">
        <f ca="1">IF(OR('📊 Training Matrix'!$Y$18="EXPIRED",'📊 Training Matrix'!$Y$18="EXPIRING"),IF('📊 Training Matrix'!$Y$18="EXPIRED","Overdue by "&amp;TEXT(TODAY()-('📊 Training Matrix'!$X$18+365),"0")&amp;" days","Expires in "&amp;TEXT(('📊 Training Matrix'!$X$18+365)-TODAY(),"0")&amp;" days"),"—")</f>
        <v>—</v>
      </c>
      <c r="M269" s="58" t="str">
        <f ca="1">IF(OR('📊 Training Matrix'!$Y$18="EXPIRED",'📊 Training Matrix'!$Y$18="EXPIRING"),'📊 Training Matrix'!$H$18,"")</f>
        <v/>
      </c>
    </row>
    <row r="270" spans="1:13" ht="15" customHeight="1" x14ac:dyDescent="0.2">
      <c r="A270" s="58" t="str">
        <f ca="1">IF(OR('📊 Training Matrix'!$AA$18="EXPIRED",'📊 Training Matrix'!$AA$18="EXPIRING"),'📊 Training Matrix'!$A$18,"")</f>
        <v/>
      </c>
      <c r="B270" s="58" t="str">
        <f ca="1">IF(OR('📊 Training Matrix'!$AA$18="EXPIRED",'📊 Training Matrix'!$AA$18="EXPIRING"),'📊 Training Matrix'!$B$18,"")</f>
        <v/>
      </c>
      <c r="C270" s="58" t="str">
        <f ca="1">IF(OR('📊 Training Matrix'!$AA$18="EXPIRED",'📊 Training Matrix'!$AA$18="EXPIRING"),'📊 Training Matrix'!$C$18,"")</f>
        <v/>
      </c>
      <c r="D270" s="58" t="str">
        <f ca="1">IF(OR('📊 Training Matrix'!$AA$18="EXPIRED",'📊 Training Matrix'!$AA$18="EXPIRING"),'📊 Training Matrix'!$D$18,"")</f>
        <v/>
      </c>
      <c r="E270" s="58" t="str">
        <f ca="1">IF(OR('📊 Training Matrix'!$AA$18="EXPIRED",'📊 Training Matrix'!$AA$18="EXPIRING"),'📊 Training Matrix'!$F$18,"")</f>
        <v/>
      </c>
      <c r="F270" s="58" t="str">
        <f ca="1">IF(OR('📊 Training Matrix'!$AA$18="EXPIRED",'📊 Training Matrix'!$AA$18="EXPIRING"),'📊 Training Matrix'!$E$18,"")</f>
        <v/>
      </c>
      <c r="G270" s="58" t="str">
        <f ca="1">IF(OR('📊 Training Matrix'!$AA$18="EXPIRED",'📊 Training Matrix'!$AA$18="EXPIRING"),"EL-003","")</f>
        <v/>
      </c>
      <c r="H270" s="58" t="str">
        <f ca="1">IF(OR('📊 Training Matrix'!$AA$18="EXPIRED",'📊 Training Matrix'!$AA$18="EXPIRING"),"HV Auth. Person","")</f>
        <v/>
      </c>
      <c r="I270" s="58" t="str">
        <f ca="1">IF(OR('📊 Training Matrix'!$AA$18="EXPIRED",'📊 Training Matrix'!$AA$18="EXPIRING"),IF(ISNUMBER('📊 Training Matrix'!$Z$18),TEXT('📊 Training Matrix'!$Z$18,"DD/MM/YYYY"),""),"")</f>
        <v/>
      </c>
      <c r="J270" s="58" t="str">
        <f ca="1">IF(OR('📊 Training Matrix'!$AA$18="EXPIRED",'📊 Training Matrix'!$AA$18="EXPIRING"),TEXT('📊 Training Matrix'!$Z$18+365,"DD/MM/YYYY"),"")</f>
        <v/>
      </c>
      <c r="K270" s="58" t="str">
        <f ca="1">IF(OR('📊 Training Matrix'!$AA$18="EXPIRED",'📊 Training Matrix'!$AA$18="EXPIRING"),'📊 Training Matrix'!$AA$18,"")</f>
        <v/>
      </c>
      <c r="L270" s="58" t="str">
        <f ca="1">IF(OR('📊 Training Matrix'!$AA$18="EXPIRED",'📊 Training Matrix'!$AA$18="EXPIRING"),IF('📊 Training Matrix'!$AA$18="EXPIRED","Overdue by "&amp;TEXT(TODAY()-('📊 Training Matrix'!$Z$18+365),"0")&amp;" days","Expires in "&amp;TEXT(('📊 Training Matrix'!$Z$18+365)-TODAY(),"0")&amp;" days"),"—")</f>
        <v>—</v>
      </c>
      <c r="M270" s="58" t="str">
        <f ca="1">IF(OR('📊 Training Matrix'!$AA$18="EXPIRED",'📊 Training Matrix'!$AA$18="EXPIRING"),'📊 Training Matrix'!$H$18,"")</f>
        <v/>
      </c>
    </row>
    <row r="271" spans="1:13" ht="15" customHeight="1" x14ac:dyDescent="0.2">
      <c r="A271" s="58" t="str">
        <f ca="1">IF(OR('📊 Training Matrix'!$AC$18="EXPIRED",'📊 Training Matrix'!$AC$18="EXPIRING"),'📊 Training Matrix'!$A$18,"")</f>
        <v/>
      </c>
      <c r="B271" s="58" t="str">
        <f ca="1">IF(OR('📊 Training Matrix'!$AC$18="EXPIRED",'📊 Training Matrix'!$AC$18="EXPIRING"),'📊 Training Matrix'!$B$18,"")</f>
        <v/>
      </c>
      <c r="C271" s="58" t="str">
        <f ca="1">IF(OR('📊 Training Matrix'!$AC$18="EXPIRED",'📊 Training Matrix'!$AC$18="EXPIRING"),'📊 Training Matrix'!$C$18,"")</f>
        <v/>
      </c>
      <c r="D271" s="58" t="str">
        <f ca="1">IF(OR('📊 Training Matrix'!$AC$18="EXPIRED",'📊 Training Matrix'!$AC$18="EXPIRING"),'📊 Training Matrix'!$D$18,"")</f>
        <v/>
      </c>
      <c r="E271" s="58" t="str">
        <f ca="1">IF(OR('📊 Training Matrix'!$AC$18="EXPIRED",'📊 Training Matrix'!$AC$18="EXPIRING"),'📊 Training Matrix'!$F$18,"")</f>
        <v/>
      </c>
      <c r="F271" s="58" t="str">
        <f ca="1">IF(OR('📊 Training Matrix'!$AC$18="EXPIRED",'📊 Training Matrix'!$AC$18="EXPIRING"),'📊 Training Matrix'!$E$18,"")</f>
        <v/>
      </c>
      <c r="G271" s="58" t="str">
        <f ca="1">IF(OR('📊 Training Matrix'!$AC$18="EXPIRED",'📊 Training Matrix'!$AC$18="EXPIRING"),"EL-004","")</f>
        <v/>
      </c>
      <c r="H271" s="58" t="str">
        <f ca="1">IF(OR('📊 Training Matrix'!$AC$18="EXPIRED",'📊 Training Matrix'!$AC$18="EXPIRING"),"LV Switching","")</f>
        <v/>
      </c>
      <c r="I271" s="58" t="str">
        <f ca="1">IF(OR('📊 Training Matrix'!$AC$18="EXPIRED",'📊 Training Matrix'!$AC$18="EXPIRING"),IF(ISNUMBER('📊 Training Matrix'!$AB$18),TEXT('📊 Training Matrix'!$AB$18,"DD/MM/YYYY"),""),"")</f>
        <v/>
      </c>
      <c r="J271" s="58" t="str">
        <f ca="1">IF(OR('📊 Training Matrix'!$AC$18="EXPIRED",'📊 Training Matrix'!$AC$18="EXPIRING"),TEXT('📊 Training Matrix'!$AB$18+365,"DD/MM/YYYY"),"")</f>
        <v/>
      </c>
      <c r="K271" s="58" t="str">
        <f ca="1">IF(OR('📊 Training Matrix'!$AC$18="EXPIRED",'📊 Training Matrix'!$AC$18="EXPIRING"),'📊 Training Matrix'!$AC$18,"")</f>
        <v/>
      </c>
      <c r="L271" s="58" t="str">
        <f ca="1">IF(OR('📊 Training Matrix'!$AC$18="EXPIRED",'📊 Training Matrix'!$AC$18="EXPIRING"),IF('📊 Training Matrix'!$AC$18="EXPIRED","Overdue by "&amp;TEXT(TODAY()-('📊 Training Matrix'!$AB$18+365),"0")&amp;" days","Expires in "&amp;TEXT(('📊 Training Matrix'!$AB$18+365)-TODAY(),"0")&amp;" days"),"—")</f>
        <v>—</v>
      </c>
      <c r="M271" s="58" t="str">
        <f ca="1">IF(OR('📊 Training Matrix'!$AC$18="EXPIRED",'📊 Training Matrix'!$AC$18="EXPIRING"),'📊 Training Matrix'!$H$18,"")</f>
        <v/>
      </c>
    </row>
    <row r="272" spans="1:13" ht="15" customHeight="1" x14ac:dyDescent="0.2">
      <c r="A272" s="58" t="str">
        <f ca="1">IF(OR('📊 Training Matrix'!$AE$18="EXPIRED",'📊 Training Matrix'!$AE$18="EXPIRING"),'📊 Training Matrix'!$A$18,"")</f>
        <v/>
      </c>
      <c r="B272" s="58" t="str">
        <f ca="1">IF(OR('📊 Training Matrix'!$AE$18="EXPIRED",'📊 Training Matrix'!$AE$18="EXPIRING"),'📊 Training Matrix'!$B$18,"")</f>
        <v/>
      </c>
      <c r="C272" s="58" t="str">
        <f ca="1">IF(OR('📊 Training Matrix'!$AE$18="EXPIRED",'📊 Training Matrix'!$AE$18="EXPIRING"),'📊 Training Matrix'!$C$18,"")</f>
        <v/>
      </c>
      <c r="D272" s="58" t="str">
        <f ca="1">IF(OR('📊 Training Matrix'!$AE$18="EXPIRED",'📊 Training Matrix'!$AE$18="EXPIRING"),'📊 Training Matrix'!$D$18,"")</f>
        <v/>
      </c>
      <c r="E272" s="58" t="str">
        <f ca="1">IF(OR('📊 Training Matrix'!$AE$18="EXPIRED",'📊 Training Matrix'!$AE$18="EXPIRING"),'📊 Training Matrix'!$F$18,"")</f>
        <v/>
      </c>
      <c r="F272" s="58" t="str">
        <f ca="1">IF(OR('📊 Training Matrix'!$AE$18="EXPIRED",'📊 Training Matrix'!$AE$18="EXPIRING"),'📊 Training Matrix'!$E$18,"")</f>
        <v/>
      </c>
      <c r="G272" s="58" t="str">
        <f ca="1">IF(OR('📊 Training Matrix'!$AE$18="EXPIRED",'📊 Training Matrix'!$AE$18="EXPIRING"),"CV-005","")</f>
        <v/>
      </c>
      <c r="H272" s="58" t="str">
        <f ca="1">IF(OR('📊 Training Matrix'!$AE$18="EXPIRED",'📊 Training Matrix'!$AE$18="EXPIRING"),"NRSWA Supervisor","")</f>
        <v/>
      </c>
      <c r="I272" s="58" t="str">
        <f ca="1">IF(OR('📊 Training Matrix'!$AE$18="EXPIRED",'📊 Training Matrix'!$AE$18="EXPIRING"),IF(ISNUMBER('📊 Training Matrix'!$AD$18),TEXT('📊 Training Matrix'!$AD$18,"DD/MM/YYYY"),""),"")</f>
        <v/>
      </c>
      <c r="J272" s="58" t="str">
        <f ca="1">IF(OR('📊 Training Matrix'!$AE$18="EXPIRED",'📊 Training Matrix'!$AE$18="EXPIRING"),TEXT('📊 Training Matrix'!$AD$18+365,"DD/MM/YYYY"),"")</f>
        <v/>
      </c>
      <c r="K272" s="58" t="str">
        <f ca="1">IF(OR('📊 Training Matrix'!$AE$18="EXPIRED",'📊 Training Matrix'!$AE$18="EXPIRING"),'📊 Training Matrix'!$AE$18,"")</f>
        <v/>
      </c>
      <c r="L272" s="58" t="str">
        <f ca="1">IF(OR('📊 Training Matrix'!$AE$18="EXPIRED",'📊 Training Matrix'!$AE$18="EXPIRING"),IF('📊 Training Matrix'!$AE$18="EXPIRED","Overdue by "&amp;TEXT(TODAY()-('📊 Training Matrix'!$AD$18+365),"0")&amp;" days","Expires in "&amp;TEXT(('📊 Training Matrix'!$AD$18+365)-TODAY(),"0")&amp;" days"),"—")</f>
        <v>—</v>
      </c>
      <c r="M272" s="58" t="str">
        <f ca="1">IF(OR('📊 Training Matrix'!$AE$18="EXPIRED",'📊 Training Matrix'!$AE$18="EXPIRING"),'📊 Training Matrix'!$H$18,"")</f>
        <v/>
      </c>
    </row>
    <row r="273" spans="1:13" ht="15" customHeight="1" x14ac:dyDescent="0.2">
      <c r="A273" s="58" t="str">
        <f ca="1">IF(OR('📊 Training Matrix'!$AG$18="EXPIRED",'📊 Training Matrix'!$AG$18="EXPIRING"),'📊 Training Matrix'!$A$18,"")</f>
        <v/>
      </c>
      <c r="B273" s="58" t="str">
        <f ca="1">IF(OR('📊 Training Matrix'!$AG$18="EXPIRED",'📊 Training Matrix'!$AG$18="EXPIRING"),'📊 Training Matrix'!$B$18,"")</f>
        <v/>
      </c>
      <c r="C273" s="58" t="str">
        <f ca="1">IF(OR('📊 Training Matrix'!$AG$18="EXPIRED",'📊 Training Matrix'!$AG$18="EXPIRING"),'📊 Training Matrix'!$C$18,"")</f>
        <v/>
      </c>
      <c r="D273" s="58" t="str">
        <f ca="1">IF(OR('📊 Training Matrix'!$AG$18="EXPIRED",'📊 Training Matrix'!$AG$18="EXPIRING"),'📊 Training Matrix'!$D$18,"")</f>
        <v/>
      </c>
      <c r="E273" s="58" t="str">
        <f ca="1">IF(OR('📊 Training Matrix'!$AG$18="EXPIRED",'📊 Training Matrix'!$AG$18="EXPIRING"),'📊 Training Matrix'!$F$18,"")</f>
        <v/>
      </c>
      <c r="F273" s="58" t="str">
        <f ca="1">IF(OR('📊 Training Matrix'!$AG$18="EXPIRED",'📊 Training Matrix'!$AG$18="EXPIRING"),'📊 Training Matrix'!$E$18,"")</f>
        <v/>
      </c>
      <c r="G273" s="58" t="str">
        <f ca="1">IF(OR('📊 Training Matrix'!$AG$18="EXPIRED",'📊 Training Matrix'!$AG$18="EXPIRING"),"CV-006","")</f>
        <v/>
      </c>
      <c r="H273" s="58" t="str">
        <f ca="1">IF(OR('📊 Training Matrix'!$AG$18="EXPIRED",'📊 Training Matrix'!$AG$18="EXPIRING"),"NRSWA Operative","")</f>
        <v/>
      </c>
      <c r="I273" s="58" t="str">
        <f ca="1">IF(OR('📊 Training Matrix'!$AG$18="EXPIRED",'📊 Training Matrix'!$AG$18="EXPIRING"),IF(ISNUMBER('📊 Training Matrix'!$AF$18),TEXT('📊 Training Matrix'!$AF$18,"DD/MM/YYYY"),""),"")</f>
        <v/>
      </c>
      <c r="J273" s="58" t="str">
        <f ca="1">IF(OR('📊 Training Matrix'!$AG$18="EXPIRED",'📊 Training Matrix'!$AG$18="EXPIRING"),TEXT('📊 Training Matrix'!$AF$18+365,"DD/MM/YYYY"),"")</f>
        <v/>
      </c>
      <c r="K273" s="58" t="str">
        <f ca="1">IF(OR('📊 Training Matrix'!$AG$18="EXPIRED",'📊 Training Matrix'!$AG$18="EXPIRING"),'📊 Training Matrix'!$AG$18,"")</f>
        <v/>
      </c>
      <c r="L273" s="58" t="str">
        <f ca="1">IF(OR('📊 Training Matrix'!$AG$18="EXPIRED",'📊 Training Matrix'!$AG$18="EXPIRING"),IF('📊 Training Matrix'!$AG$18="EXPIRED","Overdue by "&amp;TEXT(TODAY()-('📊 Training Matrix'!$AF$18+365),"0")&amp;" days","Expires in "&amp;TEXT(('📊 Training Matrix'!$AF$18+365)-TODAY(),"0")&amp;" days"),"—")</f>
        <v>—</v>
      </c>
      <c r="M273" s="58" t="str">
        <f ca="1">IF(OR('📊 Training Matrix'!$AG$18="EXPIRED",'📊 Training Matrix'!$AG$18="EXPIRING"),'📊 Training Matrix'!$H$18,"")</f>
        <v/>
      </c>
    </row>
    <row r="274" spans="1:13" ht="15" customHeight="1" x14ac:dyDescent="0.2">
      <c r="A274" s="58" t="str">
        <f ca="1">IF(OR('📊 Training Matrix'!$AI$18="EXPIRED",'📊 Training Matrix'!$AI$18="EXPIRING"),'📊 Training Matrix'!$A$18,"")</f>
        <v/>
      </c>
      <c r="B274" s="58" t="str">
        <f ca="1">IF(OR('📊 Training Matrix'!$AI$18="EXPIRED",'📊 Training Matrix'!$AI$18="EXPIRING"),'📊 Training Matrix'!$B$18,"")</f>
        <v/>
      </c>
      <c r="C274" s="58" t="str">
        <f ca="1">IF(OR('📊 Training Matrix'!$AI$18="EXPIRED",'📊 Training Matrix'!$AI$18="EXPIRING"),'📊 Training Matrix'!$C$18,"")</f>
        <v/>
      </c>
      <c r="D274" s="58" t="str">
        <f ca="1">IF(OR('📊 Training Matrix'!$AI$18="EXPIRED",'📊 Training Matrix'!$AI$18="EXPIRING"),'📊 Training Matrix'!$D$18,"")</f>
        <v/>
      </c>
      <c r="E274" s="58" t="str">
        <f ca="1">IF(OR('📊 Training Matrix'!$AI$18="EXPIRED",'📊 Training Matrix'!$AI$18="EXPIRING"),'📊 Training Matrix'!$F$18,"")</f>
        <v/>
      </c>
      <c r="F274" s="58" t="str">
        <f ca="1">IF(OR('📊 Training Matrix'!$AI$18="EXPIRED",'📊 Training Matrix'!$AI$18="EXPIRING"),'📊 Training Matrix'!$E$18,"")</f>
        <v/>
      </c>
      <c r="G274" s="58" t="str">
        <f ca="1">IF(OR('📊 Training Matrix'!$AI$18="EXPIRED",'📊 Training Matrix'!$AI$18="EXPIRING"),"CV-002","")</f>
        <v/>
      </c>
      <c r="H274" s="58" t="str">
        <f ca="1">IF(OR('📊 Training Matrix'!$AI$18="EXPIRED",'📊 Training Matrix'!$AI$18="EXPIRING"),"CSCS Blue Card","")</f>
        <v/>
      </c>
      <c r="I274" s="58" t="str">
        <f ca="1">IF(OR('📊 Training Matrix'!$AI$18="EXPIRED",'📊 Training Matrix'!$AI$18="EXPIRING"),IF(ISNUMBER('📊 Training Matrix'!$AH$18),TEXT('📊 Training Matrix'!$AH$18,"DD/MM/YYYY"),""),"")</f>
        <v/>
      </c>
      <c r="J274" s="58" t="str">
        <f ca="1">IF(OR('📊 Training Matrix'!$AI$18="EXPIRED",'📊 Training Matrix'!$AI$18="EXPIRING"),TEXT('📊 Training Matrix'!$AH$18+365,"DD/MM/YYYY"),"")</f>
        <v/>
      </c>
      <c r="K274" s="58" t="str">
        <f ca="1">IF(OR('📊 Training Matrix'!$AI$18="EXPIRED",'📊 Training Matrix'!$AI$18="EXPIRING"),'📊 Training Matrix'!$AI$18,"")</f>
        <v/>
      </c>
      <c r="L274" s="58" t="str">
        <f ca="1">IF(OR('📊 Training Matrix'!$AI$18="EXPIRED",'📊 Training Matrix'!$AI$18="EXPIRING"),IF('📊 Training Matrix'!$AI$18="EXPIRED","Overdue by "&amp;TEXT(TODAY()-('📊 Training Matrix'!$AH$18+365),"0")&amp;" days","Expires in "&amp;TEXT(('📊 Training Matrix'!$AH$18+365)-TODAY(),"0")&amp;" days"),"—")</f>
        <v>—</v>
      </c>
      <c r="M274" s="58" t="str">
        <f ca="1">IF(OR('📊 Training Matrix'!$AI$18="EXPIRED",'📊 Training Matrix'!$AI$18="EXPIRING"),'📊 Training Matrix'!$H$18,"")</f>
        <v/>
      </c>
    </row>
    <row r="275" spans="1:13" ht="15" customHeight="1" x14ac:dyDescent="0.2">
      <c r="A275" s="58" t="str">
        <f ca="1">IF(OR('📊 Training Matrix'!$AK$18="EXPIRED",'📊 Training Matrix'!$AK$18="EXPIRING"),'📊 Training Matrix'!$A$18,"")</f>
        <v/>
      </c>
      <c r="B275" s="58" t="str">
        <f ca="1">IF(OR('📊 Training Matrix'!$AK$18="EXPIRED",'📊 Training Matrix'!$AK$18="EXPIRING"),'📊 Training Matrix'!$B$18,"")</f>
        <v/>
      </c>
      <c r="C275" s="58" t="str">
        <f ca="1">IF(OR('📊 Training Matrix'!$AK$18="EXPIRED",'📊 Training Matrix'!$AK$18="EXPIRING"),'📊 Training Matrix'!$C$18,"")</f>
        <v/>
      </c>
      <c r="D275" s="58" t="str">
        <f ca="1">IF(OR('📊 Training Matrix'!$AK$18="EXPIRED",'📊 Training Matrix'!$AK$18="EXPIRING"),'📊 Training Matrix'!$D$18,"")</f>
        <v/>
      </c>
      <c r="E275" s="58" t="str">
        <f ca="1">IF(OR('📊 Training Matrix'!$AK$18="EXPIRED",'📊 Training Matrix'!$AK$18="EXPIRING"),'📊 Training Matrix'!$F$18,"")</f>
        <v/>
      </c>
      <c r="F275" s="58" t="str">
        <f ca="1">IF(OR('📊 Training Matrix'!$AK$18="EXPIRED",'📊 Training Matrix'!$AK$18="EXPIRING"),'📊 Training Matrix'!$E$18,"")</f>
        <v/>
      </c>
      <c r="G275" s="58" t="str">
        <f ca="1">IF(OR('📊 Training Matrix'!$AK$18="EXPIRED",'📊 Training Matrix'!$AK$18="EXPIRING"),"GS-001","")</f>
        <v/>
      </c>
      <c r="H275" s="58" t="str">
        <f ca="1">IF(OR('📊 Training Matrix'!$AK$18="EXPIRED",'📊 Training Matrix'!$AK$18="EXPIRING"),"Gas Safe Reg.","")</f>
        <v/>
      </c>
      <c r="I275" s="58" t="str">
        <f ca="1">IF(OR('📊 Training Matrix'!$AK$18="EXPIRED",'📊 Training Matrix'!$AK$18="EXPIRING"),IF(ISNUMBER('📊 Training Matrix'!$AJ$18),TEXT('📊 Training Matrix'!$AJ$18,"DD/MM/YYYY"),""),"")</f>
        <v/>
      </c>
      <c r="J275" s="58" t="str">
        <f ca="1">IF(OR('📊 Training Matrix'!$AK$18="EXPIRED",'📊 Training Matrix'!$AK$18="EXPIRING"),TEXT('📊 Training Matrix'!$AJ$18+365,"DD/MM/YYYY"),"")</f>
        <v/>
      </c>
      <c r="K275" s="58" t="str">
        <f ca="1">IF(OR('📊 Training Matrix'!$AK$18="EXPIRED",'📊 Training Matrix'!$AK$18="EXPIRING"),'📊 Training Matrix'!$AK$18,"")</f>
        <v/>
      </c>
      <c r="L275" s="58" t="str">
        <f ca="1">IF(OR('📊 Training Matrix'!$AK$18="EXPIRED",'📊 Training Matrix'!$AK$18="EXPIRING"),IF('📊 Training Matrix'!$AK$18="EXPIRED","Overdue by "&amp;TEXT(TODAY()-('📊 Training Matrix'!$AJ$18+365),"0")&amp;" days","Expires in "&amp;TEXT(('📊 Training Matrix'!$AJ$18+365)-TODAY(),"0")&amp;" days"),"—")</f>
        <v>—</v>
      </c>
      <c r="M275" s="58" t="str">
        <f ca="1">IF(OR('📊 Training Matrix'!$AK$18="EXPIRED",'📊 Training Matrix'!$AK$18="EXPIRING"),'📊 Training Matrix'!$H$18,"")</f>
        <v/>
      </c>
    </row>
    <row r="276" spans="1:13" ht="15" customHeight="1" x14ac:dyDescent="0.2">
      <c r="A276" s="58" t="str">
        <f ca="1">IF(OR('📊 Training Matrix'!$AM$18="EXPIRED",'📊 Training Matrix'!$AM$18="EXPIRING"),'📊 Training Matrix'!$A$18,"")</f>
        <v/>
      </c>
      <c r="B276" s="58" t="str">
        <f ca="1">IF(OR('📊 Training Matrix'!$AM$18="EXPIRED",'📊 Training Matrix'!$AM$18="EXPIRING"),'📊 Training Matrix'!$B$18,"")</f>
        <v/>
      </c>
      <c r="C276" s="58" t="str">
        <f ca="1">IF(OR('📊 Training Matrix'!$AM$18="EXPIRED",'📊 Training Matrix'!$AM$18="EXPIRING"),'📊 Training Matrix'!$C$18,"")</f>
        <v/>
      </c>
      <c r="D276" s="58" t="str">
        <f ca="1">IF(OR('📊 Training Matrix'!$AM$18="EXPIRED",'📊 Training Matrix'!$AM$18="EXPIRING"),'📊 Training Matrix'!$D$18,"")</f>
        <v/>
      </c>
      <c r="E276" s="58" t="str">
        <f ca="1">IF(OR('📊 Training Matrix'!$AM$18="EXPIRED",'📊 Training Matrix'!$AM$18="EXPIRING"),'📊 Training Matrix'!$F$18,"")</f>
        <v/>
      </c>
      <c r="F276" s="58" t="str">
        <f ca="1">IF(OR('📊 Training Matrix'!$AM$18="EXPIRED",'📊 Training Matrix'!$AM$18="EXPIRING"),'📊 Training Matrix'!$E$18,"")</f>
        <v/>
      </c>
      <c r="G276" s="58" t="str">
        <f ca="1">IF(OR('📊 Training Matrix'!$AM$18="EXPIRED",'📊 Training Matrix'!$AM$18="EXPIRING"),"GS-002","")</f>
        <v/>
      </c>
      <c r="H276" s="58" t="str">
        <f ca="1">IF(OR('📊 Training Matrix'!$AM$18="EXPIRED",'📊 Training Matrix'!$AM$18="EXPIRING"),"ACS Gas (CCN1)","")</f>
        <v/>
      </c>
      <c r="I276" s="58" t="str">
        <f ca="1">IF(OR('📊 Training Matrix'!$AM$18="EXPIRED",'📊 Training Matrix'!$AM$18="EXPIRING"),IF(ISNUMBER('📊 Training Matrix'!$AL$18),TEXT('📊 Training Matrix'!$AL$18,"DD/MM/YYYY"),""),"")</f>
        <v/>
      </c>
      <c r="J276" s="58" t="str">
        <f ca="1">IF(OR('📊 Training Matrix'!$AM$18="EXPIRED",'📊 Training Matrix'!$AM$18="EXPIRING"),TEXT('📊 Training Matrix'!$AL$18+365,"DD/MM/YYYY"),"")</f>
        <v/>
      </c>
      <c r="K276" s="58" t="str">
        <f ca="1">IF(OR('📊 Training Matrix'!$AM$18="EXPIRED",'📊 Training Matrix'!$AM$18="EXPIRING"),'📊 Training Matrix'!$AM$18,"")</f>
        <v/>
      </c>
      <c r="L276" s="58" t="str">
        <f ca="1">IF(OR('📊 Training Matrix'!$AM$18="EXPIRED",'📊 Training Matrix'!$AM$18="EXPIRING"),IF('📊 Training Matrix'!$AM$18="EXPIRED","Overdue by "&amp;TEXT(TODAY()-('📊 Training Matrix'!$AL$18+365),"0")&amp;" days","Expires in "&amp;TEXT(('📊 Training Matrix'!$AL$18+365)-TODAY(),"0")&amp;" days"),"—")</f>
        <v>—</v>
      </c>
      <c r="M276" s="58" t="str">
        <f ca="1">IF(OR('📊 Training Matrix'!$AM$18="EXPIRED",'📊 Training Matrix'!$AM$18="EXPIRING"),'📊 Training Matrix'!$H$18,"")</f>
        <v/>
      </c>
    </row>
    <row r="277" spans="1:13" ht="15" customHeight="1" x14ac:dyDescent="0.2">
      <c r="A277" s="58" t="str">
        <f ca="1">IF(OR('📊 Training Matrix'!$AO$18="EXPIRED",'📊 Training Matrix'!$AO$18="EXPIRING"),'📊 Training Matrix'!$A$18,"")</f>
        <v/>
      </c>
      <c r="B277" s="58" t="str">
        <f ca="1">IF(OR('📊 Training Matrix'!$AO$18="EXPIRED",'📊 Training Matrix'!$AO$18="EXPIRING"),'📊 Training Matrix'!$B$18,"")</f>
        <v/>
      </c>
      <c r="C277" s="58" t="str">
        <f ca="1">IF(OR('📊 Training Matrix'!$AO$18="EXPIRED",'📊 Training Matrix'!$AO$18="EXPIRING"),'📊 Training Matrix'!$C$18,"")</f>
        <v/>
      </c>
      <c r="D277" s="58" t="str">
        <f ca="1">IF(OR('📊 Training Matrix'!$AO$18="EXPIRED",'📊 Training Matrix'!$AO$18="EXPIRING"),'📊 Training Matrix'!$D$18,"")</f>
        <v/>
      </c>
      <c r="E277" s="58" t="str">
        <f ca="1">IF(OR('📊 Training Matrix'!$AO$18="EXPIRED",'📊 Training Matrix'!$AO$18="EXPIRING"),'📊 Training Matrix'!$F$18,"")</f>
        <v/>
      </c>
      <c r="F277" s="58" t="str">
        <f ca="1">IF(OR('📊 Training Matrix'!$AO$18="EXPIRED",'📊 Training Matrix'!$AO$18="EXPIRING"),'📊 Training Matrix'!$E$18,"")</f>
        <v/>
      </c>
      <c r="G277" s="58" t="str">
        <f ca="1">IF(OR('📊 Training Matrix'!$AO$18="EXPIRED",'📊 Training Matrix'!$AO$18="EXPIRING"),"WA-001","")</f>
        <v/>
      </c>
      <c r="H277" s="58" t="str">
        <f ca="1">IF(OR('📊 Training Matrix'!$AO$18="EXPIRED",'📊 Training Matrix'!$AO$18="EXPIRING"),"WIAPS Cert.","")</f>
        <v/>
      </c>
      <c r="I277" s="58" t="str">
        <f ca="1">IF(OR('📊 Training Matrix'!$AO$18="EXPIRED",'📊 Training Matrix'!$AO$18="EXPIRING"),IF(ISNUMBER('📊 Training Matrix'!$AN$18),TEXT('📊 Training Matrix'!$AN$18,"DD/MM/YYYY"),""),"")</f>
        <v/>
      </c>
      <c r="J277" s="58" t="str">
        <f ca="1">IF(OR('📊 Training Matrix'!$AO$18="EXPIRED",'📊 Training Matrix'!$AO$18="EXPIRING"),TEXT('📊 Training Matrix'!$AN$18+365,"DD/MM/YYYY"),"")</f>
        <v/>
      </c>
      <c r="K277" s="58" t="str">
        <f ca="1">IF(OR('📊 Training Matrix'!$AO$18="EXPIRED",'📊 Training Matrix'!$AO$18="EXPIRING"),'📊 Training Matrix'!$AO$18,"")</f>
        <v/>
      </c>
      <c r="L277" s="58" t="str">
        <f ca="1">IF(OR('📊 Training Matrix'!$AO$18="EXPIRED",'📊 Training Matrix'!$AO$18="EXPIRING"),IF('📊 Training Matrix'!$AO$18="EXPIRED","Overdue by "&amp;TEXT(TODAY()-('📊 Training Matrix'!$AN$18+365),"0")&amp;" days","Expires in "&amp;TEXT(('📊 Training Matrix'!$AN$18+365)-TODAY(),"0")&amp;" days"),"—")</f>
        <v>—</v>
      </c>
      <c r="M277" s="58" t="str">
        <f ca="1">IF(OR('📊 Training Matrix'!$AO$18="EXPIRED",'📊 Training Matrix'!$AO$18="EXPIRING"),'📊 Training Matrix'!$H$18,"")</f>
        <v/>
      </c>
    </row>
    <row r="278" spans="1:13" ht="15" customHeight="1" x14ac:dyDescent="0.2">
      <c r="A278" s="58" t="str">
        <f ca="1">IF(OR('📊 Training Matrix'!$AQ$18="EXPIRED",'📊 Training Matrix'!$AQ$18="EXPIRING"),'📊 Training Matrix'!$A$18,"")</f>
        <v/>
      </c>
      <c r="B278" s="58" t="str">
        <f ca="1">IF(OR('📊 Training Matrix'!$AQ$18="EXPIRED",'📊 Training Matrix'!$AQ$18="EXPIRING"),'📊 Training Matrix'!$B$18,"")</f>
        <v/>
      </c>
      <c r="C278" s="58" t="str">
        <f ca="1">IF(OR('📊 Training Matrix'!$AQ$18="EXPIRED",'📊 Training Matrix'!$AQ$18="EXPIRING"),'📊 Training Matrix'!$C$18,"")</f>
        <v/>
      </c>
      <c r="D278" s="58" t="str">
        <f ca="1">IF(OR('📊 Training Matrix'!$AQ$18="EXPIRED",'📊 Training Matrix'!$AQ$18="EXPIRING"),'📊 Training Matrix'!$D$18,"")</f>
        <v/>
      </c>
      <c r="E278" s="58" t="str">
        <f ca="1">IF(OR('📊 Training Matrix'!$AQ$18="EXPIRED",'📊 Training Matrix'!$AQ$18="EXPIRING"),'📊 Training Matrix'!$F$18,"")</f>
        <v/>
      </c>
      <c r="F278" s="58" t="str">
        <f ca="1">IF(OR('📊 Training Matrix'!$AQ$18="EXPIRED",'📊 Training Matrix'!$AQ$18="EXPIRING"),'📊 Training Matrix'!$E$18,"")</f>
        <v/>
      </c>
      <c r="G278" s="58" t="str">
        <f ca="1">IF(OR('📊 Training Matrix'!$AQ$18="EXPIRED",'📊 Training Matrix'!$AQ$18="EXPIRING"),"DR-004","")</f>
        <v/>
      </c>
      <c r="H278" s="58" t="str">
        <f ca="1">IF(OR('📊 Training Matrix'!$AQ$18="EXPIRED",'📊 Training Matrix'!$AQ$18="EXPIRING"),"CPCS Excavator","")</f>
        <v/>
      </c>
      <c r="I278" s="58" t="str">
        <f ca="1">IF(OR('📊 Training Matrix'!$AQ$18="EXPIRED",'📊 Training Matrix'!$AQ$18="EXPIRING"),IF(ISNUMBER('📊 Training Matrix'!$AP$18),TEXT('📊 Training Matrix'!$AP$18,"DD/MM/YYYY"),""),"")</f>
        <v/>
      </c>
      <c r="J278" s="58" t="str">
        <f ca="1">IF(OR('📊 Training Matrix'!$AQ$18="EXPIRED",'📊 Training Matrix'!$AQ$18="EXPIRING"),TEXT('📊 Training Matrix'!$AP$18+365,"DD/MM/YYYY"),"")</f>
        <v/>
      </c>
      <c r="K278" s="58" t="str">
        <f ca="1">IF(OR('📊 Training Matrix'!$AQ$18="EXPIRED",'📊 Training Matrix'!$AQ$18="EXPIRING"),'📊 Training Matrix'!$AQ$18,"")</f>
        <v/>
      </c>
      <c r="L278" s="58" t="str">
        <f ca="1">IF(OR('📊 Training Matrix'!$AQ$18="EXPIRED",'📊 Training Matrix'!$AQ$18="EXPIRING"),IF('📊 Training Matrix'!$AQ$18="EXPIRED","Overdue by "&amp;TEXT(TODAY()-('📊 Training Matrix'!$AP$18+365),"0")&amp;" days","Expires in "&amp;TEXT(('📊 Training Matrix'!$AP$18+365)-TODAY(),"0")&amp;" days"),"—")</f>
        <v>—</v>
      </c>
      <c r="M278" s="58" t="str">
        <f ca="1">IF(OR('📊 Training Matrix'!$AQ$18="EXPIRED",'📊 Training Matrix'!$AQ$18="EXPIRING"),'📊 Training Matrix'!$H$18,"")</f>
        <v/>
      </c>
    </row>
    <row r="279" spans="1:13" ht="15" customHeight="1" x14ac:dyDescent="0.2">
      <c r="A279" s="58" t="str">
        <f ca="1">IF(OR('📊 Training Matrix'!$AS$18="EXPIRED",'📊 Training Matrix'!$AS$18="EXPIRING"),'📊 Training Matrix'!$A$18,"")</f>
        <v/>
      </c>
      <c r="B279" s="58" t="str">
        <f ca="1">IF(OR('📊 Training Matrix'!$AS$18="EXPIRED",'📊 Training Matrix'!$AS$18="EXPIRING"),'📊 Training Matrix'!$B$18,"")</f>
        <v/>
      </c>
      <c r="C279" s="58" t="str">
        <f ca="1">IF(OR('📊 Training Matrix'!$AS$18="EXPIRED",'📊 Training Matrix'!$AS$18="EXPIRING"),'📊 Training Matrix'!$C$18,"")</f>
        <v/>
      </c>
      <c r="D279" s="58" t="str">
        <f ca="1">IF(OR('📊 Training Matrix'!$AS$18="EXPIRED",'📊 Training Matrix'!$AS$18="EXPIRING"),'📊 Training Matrix'!$D$18,"")</f>
        <v/>
      </c>
      <c r="E279" s="58" t="str">
        <f ca="1">IF(OR('📊 Training Matrix'!$AS$18="EXPIRED",'📊 Training Matrix'!$AS$18="EXPIRING"),'📊 Training Matrix'!$F$18,"")</f>
        <v/>
      </c>
      <c r="F279" s="58" t="str">
        <f ca="1">IF(OR('📊 Training Matrix'!$AS$18="EXPIRED",'📊 Training Matrix'!$AS$18="EXPIRING"),'📊 Training Matrix'!$E$18,"")</f>
        <v/>
      </c>
      <c r="G279" s="58" t="str">
        <f ca="1">IF(OR('📊 Training Matrix'!$AS$18="EXPIRED",'📊 Training Matrix'!$AS$18="EXPIRING"),"MG-002","")</f>
        <v/>
      </c>
      <c r="H279" s="58" t="str">
        <f ca="1">IF(OR('📊 Training Matrix'!$AS$18="EXPIRED",'📊 Training Matrix'!$AS$18="EXPIRING"),"SMSTS","")</f>
        <v/>
      </c>
      <c r="I279" s="58" t="str">
        <f ca="1">IF(OR('📊 Training Matrix'!$AS$18="EXPIRED",'📊 Training Matrix'!$AS$18="EXPIRING"),IF(ISNUMBER('📊 Training Matrix'!$AR$18),TEXT('📊 Training Matrix'!$AR$18,"DD/MM/YYYY"),""),"")</f>
        <v/>
      </c>
      <c r="J279" s="58" t="str">
        <f ca="1">IF(OR('📊 Training Matrix'!$AS$18="EXPIRED",'📊 Training Matrix'!$AS$18="EXPIRING"),TEXT('📊 Training Matrix'!$AR$18+365,"DD/MM/YYYY"),"")</f>
        <v/>
      </c>
      <c r="K279" s="58" t="str">
        <f ca="1">IF(OR('📊 Training Matrix'!$AS$18="EXPIRED",'📊 Training Matrix'!$AS$18="EXPIRING"),'📊 Training Matrix'!$AS$18,"")</f>
        <v/>
      </c>
      <c r="L279" s="58" t="str">
        <f ca="1">IF(OR('📊 Training Matrix'!$AS$18="EXPIRED",'📊 Training Matrix'!$AS$18="EXPIRING"),IF('📊 Training Matrix'!$AS$18="EXPIRED","Overdue by "&amp;TEXT(TODAY()-('📊 Training Matrix'!$AR$18+365),"0")&amp;" days","Expires in "&amp;TEXT(('📊 Training Matrix'!$AR$18+365)-TODAY(),"0")&amp;" days"),"—")</f>
        <v>—</v>
      </c>
      <c r="M279" s="58" t="str">
        <f ca="1">IF(OR('📊 Training Matrix'!$AS$18="EXPIRED",'📊 Training Matrix'!$AS$18="EXPIRING"),'📊 Training Matrix'!$H$18,"")</f>
        <v/>
      </c>
    </row>
    <row r="280" spans="1:13" ht="15" customHeight="1" x14ac:dyDescent="0.2">
      <c r="A280" s="58" t="str">
        <f ca="1">IF(OR('📊 Training Matrix'!$AU$18="EXPIRED",'📊 Training Matrix'!$AU$18="EXPIRING"),'📊 Training Matrix'!$A$18,"")</f>
        <v/>
      </c>
      <c r="B280" s="58" t="str">
        <f ca="1">IF(OR('📊 Training Matrix'!$AU$18="EXPIRED",'📊 Training Matrix'!$AU$18="EXPIRING"),'📊 Training Matrix'!$B$18,"")</f>
        <v/>
      </c>
      <c r="C280" s="58" t="str">
        <f ca="1">IF(OR('📊 Training Matrix'!$AU$18="EXPIRED",'📊 Training Matrix'!$AU$18="EXPIRING"),'📊 Training Matrix'!$C$18,"")</f>
        <v/>
      </c>
      <c r="D280" s="58" t="str">
        <f ca="1">IF(OR('📊 Training Matrix'!$AU$18="EXPIRED",'📊 Training Matrix'!$AU$18="EXPIRING"),'📊 Training Matrix'!$D$18,"")</f>
        <v/>
      </c>
      <c r="E280" s="58" t="str">
        <f ca="1">IF(OR('📊 Training Matrix'!$AU$18="EXPIRED",'📊 Training Matrix'!$AU$18="EXPIRING"),'📊 Training Matrix'!$F$18,"")</f>
        <v/>
      </c>
      <c r="F280" s="58" t="str">
        <f ca="1">IF(OR('📊 Training Matrix'!$AU$18="EXPIRED",'📊 Training Matrix'!$AU$18="EXPIRING"),'📊 Training Matrix'!$E$18,"")</f>
        <v/>
      </c>
      <c r="G280" s="58" t="str">
        <f ca="1">IF(OR('📊 Training Matrix'!$AU$18="EXPIRED",'📊 Training Matrix'!$AU$18="EXPIRING"),"MG-003","")</f>
        <v/>
      </c>
      <c r="H280" s="58" t="str">
        <f ca="1">IF(OR('📊 Training Matrix'!$AU$18="EXPIRED",'📊 Training Matrix'!$AU$18="EXPIRING"),"SSSTS","")</f>
        <v/>
      </c>
      <c r="I280" s="58" t="str">
        <f ca="1">IF(OR('📊 Training Matrix'!$AU$18="EXPIRED",'📊 Training Matrix'!$AU$18="EXPIRING"),IF(ISNUMBER('📊 Training Matrix'!$AT$18),TEXT('📊 Training Matrix'!$AT$18,"DD/MM/YYYY"),""),"")</f>
        <v/>
      </c>
      <c r="J280" s="58" t="str">
        <f ca="1">IF(OR('📊 Training Matrix'!$AU$18="EXPIRED",'📊 Training Matrix'!$AU$18="EXPIRING"),TEXT('📊 Training Matrix'!$AT$18+365,"DD/MM/YYYY"),"")</f>
        <v/>
      </c>
      <c r="K280" s="58" t="str">
        <f ca="1">IF(OR('📊 Training Matrix'!$AU$18="EXPIRED",'📊 Training Matrix'!$AU$18="EXPIRING"),'📊 Training Matrix'!$AU$18,"")</f>
        <v/>
      </c>
      <c r="L280" s="58" t="str">
        <f ca="1">IF(OR('📊 Training Matrix'!$AU$18="EXPIRED",'📊 Training Matrix'!$AU$18="EXPIRING"),IF('📊 Training Matrix'!$AU$18="EXPIRED","Overdue by "&amp;TEXT(TODAY()-('📊 Training Matrix'!$AT$18+365),"0")&amp;" days","Expires in "&amp;TEXT(('📊 Training Matrix'!$AT$18+365)-TODAY(),"0")&amp;" days"),"—")</f>
        <v>—</v>
      </c>
      <c r="M280" s="58" t="str">
        <f ca="1">IF(OR('📊 Training Matrix'!$AU$18="EXPIRED",'📊 Training Matrix'!$AU$18="EXPIRING"),'📊 Training Matrix'!$H$18,"")</f>
        <v/>
      </c>
    </row>
    <row r="281" spans="1:13" ht="15" customHeight="1" x14ac:dyDescent="0.2">
      <c r="A281" s="58" t="str">
        <f ca="1">IF(OR('📊 Training Matrix'!$AW$18="EXPIRED",'📊 Training Matrix'!$AW$18="EXPIRING"),'📊 Training Matrix'!$A$18,"")</f>
        <v/>
      </c>
      <c r="B281" s="58" t="str">
        <f ca="1">IF(OR('📊 Training Matrix'!$AW$18="EXPIRED",'📊 Training Matrix'!$AW$18="EXPIRING"),'📊 Training Matrix'!$B$18,"")</f>
        <v/>
      </c>
      <c r="C281" s="58" t="str">
        <f ca="1">IF(OR('📊 Training Matrix'!$AW$18="EXPIRED",'📊 Training Matrix'!$AW$18="EXPIRING"),'📊 Training Matrix'!$C$18,"")</f>
        <v/>
      </c>
      <c r="D281" s="58" t="str">
        <f ca="1">IF(OR('📊 Training Matrix'!$AW$18="EXPIRED",'📊 Training Matrix'!$AW$18="EXPIRING"),'📊 Training Matrix'!$D$18,"")</f>
        <v/>
      </c>
      <c r="E281" s="58" t="str">
        <f ca="1">IF(OR('📊 Training Matrix'!$AW$18="EXPIRED",'📊 Training Matrix'!$AW$18="EXPIRING"),'📊 Training Matrix'!$F$18,"")</f>
        <v/>
      </c>
      <c r="F281" s="58" t="str">
        <f ca="1">IF(OR('📊 Training Matrix'!$AW$18="EXPIRED",'📊 Training Matrix'!$AW$18="EXPIRING"),'📊 Training Matrix'!$E$18,"")</f>
        <v/>
      </c>
      <c r="G281" s="58" t="str">
        <f ca="1">IF(OR('📊 Training Matrix'!$AW$18="EXPIRED",'📊 Training Matrix'!$AW$18="EXPIRING"),"IT-002","")</f>
        <v/>
      </c>
      <c r="H281" s="58" t="str">
        <f ca="1">IF(OR('📊 Training Matrix'!$AW$18="EXPIRED",'📊 Training Matrix'!$AW$18="EXPIRING"),"GDPR Awareness","")</f>
        <v/>
      </c>
      <c r="I281" s="58" t="str">
        <f ca="1">IF(OR('📊 Training Matrix'!$AW$18="EXPIRED",'📊 Training Matrix'!$AW$18="EXPIRING"),IF(ISNUMBER('📊 Training Matrix'!$AV$18),TEXT('📊 Training Matrix'!$AV$18,"DD/MM/YYYY"),""),"")</f>
        <v/>
      </c>
      <c r="J281" s="58" t="str">
        <f ca="1">IF(OR('📊 Training Matrix'!$AW$18="EXPIRED",'📊 Training Matrix'!$AW$18="EXPIRING"),TEXT('📊 Training Matrix'!$AV$18+365,"DD/MM/YYYY"),"")</f>
        <v/>
      </c>
      <c r="K281" s="58" t="str">
        <f ca="1">IF(OR('📊 Training Matrix'!$AW$18="EXPIRED",'📊 Training Matrix'!$AW$18="EXPIRING"),'📊 Training Matrix'!$AW$18,"")</f>
        <v/>
      </c>
      <c r="L281" s="58" t="str">
        <f ca="1">IF(OR('📊 Training Matrix'!$AW$18="EXPIRED",'📊 Training Matrix'!$AW$18="EXPIRING"),IF('📊 Training Matrix'!$AW$18="EXPIRED","Overdue by "&amp;TEXT(TODAY()-('📊 Training Matrix'!$AV$18+365),"0")&amp;" days","Expires in "&amp;TEXT(('📊 Training Matrix'!$AV$18+365)-TODAY(),"0")&amp;" days"),"—")</f>
        <v>—</v>
      </c>
      <c r="M281" s="58" t="str">
        <f ca="1">IF(OR('📊 Training Matrix'!$AW$18="EXPIRED",'📊 Training Matrix'!$AW$18="EXPIRING"),'📊 Training Matrix'!$H$18,"")</f>
        <v/>
      </c>
    </row>
    <row r="282" spans="1:13" ht="15" customHeight="1" x14ac:dyDescent="0.2">
      <c r="A282" s="58" t="str">
        <f ca="1">IF(OR('📊 Training Matrix'!$K$19="EXPIRED",'📊 Training Matrix'!$K$19="EXPIRING"),'📊 Training Matrix'!$A$19,"")</f>
        <v/>
      </c>
      <c r="B282" s="58" t="str">
        <f ca="1">IF(OR('📊 Training Matrix'!$K$19="EXPIRED",'📊 Training Matrix'!$K$19="EXPIRING"),'📊 Training Matrix'!$B$19,"")</f>
        <v/>
      </c>
      <c r="C282" s="58" t="str">
        <f ca="1">IF(OR('📊 Training Matrix'!$K$19="EXPIRED",'📊 Training Matrix'!$K$19="EXPIRING"),'📊 Training Matrix'!$C$19,"")</f>
        <v/>
      </c>
      <c r="D282" s="58" t="str">
        <f ca="1">IF(OR('📊 Training Matrix'!$K$19="EXPIRED",'📊 Training Matrix'!$K$19="EXPIRING"),'📊 Training Matrix'!$D$19,"")</f>
        <v/>
      </c>
      <c r="E282" s="58" t="str">
        <f ca="1">IF(OR('📊 Training Matrix'!$K$19="EXPIRED",'📊 Training Matrix'!$K$19="EXPIRING"),'📊 Training Matrix'!$F$19,"")</f>
        <v/>
      </c>
      <c r="F282" s="58" t="str">
        <f ca="1">IF(OR('📊 Training Matrix'!$K$19="EXPIRED",'📊 Training Matrix'!$K$19="EXPIRING"),'📊 Training Matrix'!$E$19,"")</f>
        <v/>
      </c>
      <c r="G282" s="58" t="str">
        <f ca="1">IF(OR('📊 Training Matrix'!$K$19="EXPIRED",'📊 Training Matrix'!$K$19="EXPIRING"),"HS-001","")</f>
        <v/>
      </c>
      <c r="H282" s="58" t="str">
        <f ca="1">IF(OR('📊 Training Matrix'!$K$19="EXPIRED",'📊 Training Matrix'!$K$19="EXPIRING"),"H&amp;S Induction","")</f>
        <v/>
      </c>
      <c r="I282" s="58" t="str">
        <f ca="1">IF(OR('📊 Training Matrix'!$K$19="EXPIRED",'📊 Training Matrix'!$K$19="EXPIRING"),IF(ISNUMBER('📊 Training Matrix'!$J$19),TEXT('📊 Training Matrix'!$J$19,"DD/MM/YYYY"),""),"")</f>
        <v/>
      </c>
      <c r="J282" s="58" t="str">
        <f ca="1">IF(OR('📊 Training Matrix'!$K$19="EXPIRED",'📊 Training Matrix'!$K$19="EXPIRING"),TEXT('📊 Training Matrix'!$J$19+365,"DD/MM/YYYY"),"")</f>
        <v/>
      </c>
      <c r="K282" s="58" t="str">
        <f ca="1">IF(OR('📊 Training Matrix'!$K$19="EXPIRED",'📊 Training Matrix'!$K$19="EXPIRING"),'📊 Training Matrix'!$K$19,"")</f>
        <v/>
      </c>
      <c r="L282" s="58" t="str">
        <f ca="1">IF(OR('📊 Training Matrix'!$K$19="EXPIRED",'📊 Training Matrix'!$K$19="EXPIRING"),IF('📊 Training Matrix'!$K$19="EXPIRED","Overdue by "&amp;TEXT(TODAY()-('📊 Training Matrix'!$J$19+365),"0")&amp;" days","Expires in "&amp;TEXT(('📊 Training Matrix'!$J$19+365)-TODAY(),"0")&amp;" days"),"—")</f>
        <v>—</v>
      </c>
      <c r="M282" s="58" t="str">
        <f ca="1">IF(OR('📊 Training Matrix'!$K$19="EXPIRED",'📊 Training Matrix'!$K$19="EXPIRING"),'📊 Training Matrix'!$H$19,"")</f>
        <v/>
      </c>
    </row>
    <row r="283" spans="1:13" ht="15" customHeight="1" x14ac:dyDescent="0.2">
      <c r="A283" s="58" t="str">
        <f ca="1">IF(OR('📊 Training Matrix'!$M$19="EXPIRED",'📊 Training Matrix'!$M$19="EXPIRING"),'📊 Training Matrix'!$A$19,"")</f>
        <v/>
      </c>
      <c r="B283" s="58" t="str">
        <f ca="1">IF(OR('📊 Training Matrix'!$M$19="EXPIRED",'📊 Training Matrix'!$M$19="EXPIRING"),'📊 Training Matrix'!$B$19,"")</f>
        <v/>
      </c>
      <c r="C283" s="58" t="str">
        <f ca="1">IF(OR('📊 Training Matrix'!$M$19="EXPIRED",'📊 Training Matrix'!$M$19="EXPIRING"),'📊 Training Matrix'!$C$19,"")</f>
        <v/>
      </c>
      <c r="D283" s="58" t="str">
        <f ca="1">IF(OR('📊 Training Matrix'!$M$19="EXPIRED",'📊 Training Matrix'!$M$19="EXPIRING"),'📊 Training Matrix'!$D$19,"")</f>
        <v/>
      </c>
      <c r="E283" s="58" t="str">
        <f ca="1">IF(OR('📊 Training Matrix'!$M$19="EXPIRED",'📊 Training Matrix'!$M$19="EXPIRING"),'📊 Training Matrix'!$F$19,"")</f>
        <v/>
      </c>
      <c r="F283" s="58" t="str">
        <f ca="1">IF(OR('📊 Training Matrix'!$M$19="EXPIRED",'📊 Training Matrix'!$M$19="EXPIRING"),'📊 Training Matrix'!$E$19,"")</f>
        <v/>
      </c>
      <c r="G283" s="58" t="str">
        <f ca="1">IF(OR('📊 Training Matrix'!$M$19="EXPIRED",'📊 Training Matrix'!$M$19="EXPIRING"),"HS-002","")</f>
        <v/>
      </c>
      <c r="H283" s="58" t="str">
        <f ca="1">IF(OR('📊 Training Matrix'!$M$19="EXPIRED",'📊 Training Matrix'!$M$19="EXPIRING"),"Working at Height","")</f>
        <v/>
      </c>
      <c r="I283" s="58" t="str">
        <f ca="1">IF(OR('📊 Training Matrix'!$M$19="EXPIRED",'📊 Training Matrix'!$M$19="EXPIRING"),IF(ISNUMBER('📊 Training Matrix'!$L$19),TEXT('📊 Training Matrix'!$L$19,"DD/MM/YYYY"),""),"")</f>
        <v/>
      </c>
      <c r="J283" s="58" t="str">
        <f ca="1">IF(OR('📊 Training Matrix'!$M$19="EXPIRED",'📊 Training Matrix'!$M$19="EXPIRING"),TEXT('📊 Training Matrix'!$L$19+365,"DD/MM/YYYY"),"")</f>
        <v/>
      </c>
      <c r="K283" s="58" t="str">
        <f ca="1">IF(OR('📊 Training Matrix'!$M$19="EXPIRED",'📊 Training Matrix'!$M$19="EXPIRING"),'📊 Training Matrix'!$M$19,"")</f>
        <v/>
      </c>
      <c r="L283" s="58" t="str">
        <f ca="1">IF(OR('📊 Training Matrix'!$M$19="EXPIRED",'📊 Training Matrix'!$M$19="EXPIRING"),IF('📊 Training Matrix'!$M$19="EXPIRED","Overdue by "&amp;TEXT(TODAY()-('📊 Training Matrix'!$L$19+365),"0")&amp;" days","Expires in "&amp;TEXT(('📊 Training Matrix'!$L$19+365)-TODAY(),"0")&amp;" days"),"—")</f>
        <v>—</v>
      </c>
      <c r="M283" s="58" t="str">
        <f ca="1">IF(OR('📊 Training Matrix'!$M$19="EXPIRED",'📊 Training Matrix'!$M$19="EXPIRING"),'📊 Training Matrix'!$H$19,"")</f>
        <v/>
      </c>
    </row>
    <row r="284" spans="1:13" ht="15" customHeight="1" x14ac:dyDescent="0.2">
      <c r="A284" s="58" t="str">
        <f ca="1">IF(OR('📊 Training Matrix'!$O$19="EXPIRED",'📊 Training Matrix'!$O$19="EXPIRING"),'📊 Training Matrix'!$A$19,"")</f>
        <v/>
      </c>
      <c r="B284" s="58" t="str">
        <f ca="1">IF(OR('📊 Training Matrix'!$O$19="EXPIRED",'📊 Training Matrix'!$O$19="EXPIRING"),'📊 Training Matrix'!$B$19,"")</f>
        <v/>
      </c>
      <c r="C284" s="58" t="str">
        <f ca="1">IF(OR('📊 Training Matrix'!$O$19="EXPIRED",'📊 Training Matrix'!$O$19="EXPIRING"),'📊 Training Matrix'!$C$19,"")</f>
        <v/>
      </c>
      <c r="D284" s="58" t="str">
        <f ca="1">IF(OR('📊 Training Matrix'!$O$19="EXPIRED",'📊 Training Matrix'!$O$19="EXPIRING"),'📊 Training Matrix'!$D$19,"")</f>
        <v/>
      </c>
      <c r="E284" s="58" t="str">
        <f ca="1">IF(OR('📊 Training Matrix'!$O$19="EXPIRED",'📊 Training Matrix'!$O$19="EXPIRING"),'📊 Training Matrix'!$F$19,"")</f>
        <v/>
      </c>
      <c r="F284" s="58" t="str">
        <f ca="1">IF(OR('📊 Training Matrix'!$O$19="EXPIRED",'📊 Training Matrix'!$O$19="EXPIRING"),'📊 Training Matrix'!$E$19,"")</f>
        <v/>
      </c>
      <c r="G284" s="58" t="str">
        <f ca="1">IF(OR('📊 Training Matrix'!$O$19="EXPIRED",'📊 Training Matrix'!$O$19="EXPIRING"),"HS-003","")</f>
        <v/>
      </c>
      <c r="H284" s="58" t="str">
        <f ca="1">IF(OR('📊 Training Matrix'!$O$19="EXPIRED",'📊 Training Matrix'!$O$19="EXPIRING"),"Confined Space","")</f>
        <v/>
      </c>
      <c r="I284" s="58" t="str">
        <f ca="1">IF(OR('📊 Training Matrix'!$O$19="EXPIRED",'📊 Training Matrix'!$O$19="EXPIRING"),IF(ISNUMBER('📊 Training Matrix'!$N$19),TEXT('📊 Training Matrix'!$N$19,"DD/MM/YYYY"),""),"")</f>
        <v/>
      </c>
      <c r="J284" s="58" t="str">
        <f ca="1">IF(OR('📊 Training Matrix'!$O$19="EXPIRED",'📊 Training Matrix'!$O$19="EXPIRING"),TEXT('📊 Training Matrix'!$N$19+365,"DD/MM/YYYY"),"")</f>
        <v/>
      </c>
      <c r="K284" s="58" t="str">
        <f ca="1">IF(OR('📊 Training Matrix'!$O$19="EXPIRED",'📊 Training Matrix'!$O$19="EXPIRING"),'📊 Training Matrix'!$O$19,"")</f>
        <v/>
      </c>
      <c r="L284" s="58" t="str">
        <f ca="1">IF(OR('📊 Training Matrix'!$O$19="EXPIRED",'📊 Training Matrix'!$O$19="EXPIRING"),IF('📊 Training Matrix'!$O$19="EXPIRED","Overdue by "&amp;TEXT(TODAY()-('📊 Training Matrix'!$N$19+365),"0")&amp;" days","Expires in "&amp;TEXT(('📊 Training Matrix'!$N$19+365)-TODAY(),"0")&amp;" days"),"—")</f>
        <v>—</v>
      </c>
      <c r="M284" s="58" t="str">
        <f ca="1">IF(OR('📊 Training Matrix'!$O$19="EXPIRED",'📊 Training Matrix'!$O$19="EXPIRING"),'📊 Training Matrix'!$H$19,"")</f>
        <v/>
      </c>
    </row>
    <row r="285" spans="1:13" ht="15" customHeight="1" x14ac:dyDescent="0.2">
      <c r="A285" s="58" t="str">
        <f ca="1">IF(OR('📊 Training Matrix'!$Q$19="EXPIRED",'📊 Training Matrix'!$Q$19="EXPIRING"),'📊 Training Matrix'!$A$19,"")</f>
        <v>W1015</v>
      </c>
      <c r="B285" s="58" t="str">
        <f ca="1">IF(OR('📊 Training Matrix'!$Q$19="EXPIRED",'📊 Training Matrix'!$Q$19="EXPIRING"),'📊 Training Matrix'!$B$19,"")</f>
        <v>Adams</v>
      </c>
      <c r="C285" s="58" t="str">
        <f ca="1">IF(OR('📊 Training Matrix'!$Q$19="EXPIRED",'📊 Training Matrix'!$Q$19="EXPIRING"),'📊 Training Matrix'!$C$19,"")</f>
        <v>Brian</v>
      </c>
      <c r="D285" s="58" t="str">
        <f ca="1">IF(OR('📊 Training Matrix'!$Q$19="EXPIRED",'📊 Training Matrix'!$Q$19="EXPIRING"),'📊 Training Matrix'!$D$19,"")</f>
        <v>Employee</v>
      </c>
      <c r="E285" s="58" t="str">
        <f ca="1">IF(OR('📊 Training Matrix'!$Q$19="EXPIRED",'📊 Training Matrix'!$Q$19="EXPIRING"),'📊 Training Matrix'!$F$19,"")</f>
        <v>System Controller</v>
      </c>
      <c r="F285" s="58" t="str">
        <f ca="1">IF(OR('📊 Training Matrix'!$Q$19="EXPIRED",'📊 Training Matrix'!$Q$19="EXPIRING"),'📊 Training Matrix'!$E$19,"")</f>
        <v>Control Room</v>
      </c>
      <c r="G285" s="58" t="str">
        <f ca="1">IF(OR('📊 Training Matrix'!$Q$19="EXPIRED",'📊 Training Matrix'!$Q$19="EXPIRING"),"HS-004","")</f>
        <v>HS-004</v>
      </c>
      <c r="H285" s="58" t="str">
        <f ca="1">IF(OR('📊 Training Matrix'!$Q$19="EXPIRED",'📊 Training Matrix'!$Q$19="EXPIRING"),"Manual Handling","")</f>
        <v>Manual Handling</v>
      </c>
      <c r="I285" s="58" t="str">
        <f ca="1">IF(OR('📊 Training Matrix'!$Q$19="EXPIRED",'📊 Training Matrix'!$Q$19="EXPIRING"),IF(ISNUMBER('📊 Training Matrix'!$P$19),TEXT('📊 Training Matrix'!$P$19,"DD/MM/YYYY"),""),"")</f>
        <v>21/08/2024</v>
      </c>
      <c r="J285" s="58" t="str">
        <f ca="1">IF(OR('📊 Training Matrix'!$Q$19="EXPIRED",'📊 Training Matrix'!$Q$19="EXPIRING"),TEXT('📊 Training Matrix'!$P$19+365,"DD/MM/YYYY"),"")</f>
        <v>21/08/2025</v>
      </c>
      <c r="K285" s="58" t="str">
        <f ca="1">IF(OR('📊 Training Matrix'!$Q$19="EXPIRED",'📊 Training Matrix'!$Q$19="EXPIRING"),'📊 Training Matrix'!$Q$19,"")</f>
        <v>EXPIRED</v>
      </c>
      <c r="L285" s="58" t="str">
        <f ca="1">IF(OR('📊 Training Matrix'!$Q$19="EXPIRED",'📊 Training Matrix'!$Q$19="EXPIRING"),IF('📊 Training Matrix'!$Q$19="EXPIRED","Overdue by "&amp;TEXT(TODAY()-('📊 Training Matrix'!$P$19+365),"0")&amp;" days","Expires in "&amp;TEXT(('📊 Training Matrix'!$P$19+365)-TODAY(),"0")&amp;" days"),"—")</f>
        <v>Overdue by 362 days</v>
      </c>
      <c r="M285" s="58" t="str">
        <f ca="1">IF(OR('📊 Training Matrix'!$Q$19="EXPIRED",'📊 Training Matrix'!$Q$19="EXPIRING"),'📊 Training Matrix'!$H$19,"")</f>
        <v>S. Patel</v>
      </c>
    </row>
    <row r="286" spans="1:13" ht="15" customHeight="1" x14ac:dyDescent="0.2">
      <c r="A286" s="58" t="str">
        <f ca="1">IF(OR('📊 Training Matrix'!$S$19="EXPIRED",'📊 Training Matrix'!$S$19="EXPIRING"),'📊 Training Matrix'!$A$19,"")</f>
        <v/>
      </c>
      <c r="B286" s="58" t="str">
        <f ca="1">IF(OR('📊 Training Matrix'!$S$19="EXPIRED",'📊 Training Matrix'!$S$19="EXPIRING"),'📊 Training Matrix'!$B$19,"")</f>
        <v/>
      </c>
      <c r="C286" s="58" t="str">
        <f ca="1">IF(OR('📊 Training Matrix'!$S$19="EXPIRED",'📊 Training Matrix'!$S$19="EXPIRING"),'📊 Training Matrix'!$C$19,"")</f>
        <v/>
      </c>
      <c r="D286" s="58" t="str">
        <f ca="1">IF(OR('📊 Training Matrix'!$S$19="EXPIRED",'📊 Training Matrix'!$S$19="EXPIRING"),'📊 Training Matrix'!$D$19,"")</f>
        <v/>
      </c>
      <c r="E286" s="58" t="str">
        <f ca="1">IF(OR('📊 Training Matrix'!$S$19="EXPIRED",'📊 Training Matrix'!$S$19="EXPIRING"),'📊 Training Matrix'!$F$19,"")</f>
        <v/>
      </c>
      <c r="F286" s="58" t="str">
        <f ca="1">IF(OR('📊 Training Matrix'!$S$19="EXPIRED",'📊 Training Matrix'!$S$19="EXPIRING"),'📊 Training Matrix'!$E$19,"")</f>
        <v/>
      </c>
      <c r="G286" s="58" t="str">
        <f ca="1">IF(OR('📊 Training Matrix'!$S$19="EXPIRED",'📊 Training Matrix'!$S$19="EXPIRING"),"HS-005","")</f>
        <v/>
      </c>
      <c r="H286" s="58" t="str">
        <f ca="1">IF(OR('📊 Training Matrix'!$S$19="EXPIRED",'📊 Training Matrix'!$S$19="EXPIRING"),"First Aid (FAW)","")</f>
        <v/>
      </c>
      <c r="I286" s="58" t="str">
        <f ca="1">IF(OR('📊 Training Matrix'!$S$19="EXPIRED",'📊 Training Matrix'!$S$19="EXPIRING"),IF(ISNUMBER('📊 Training Matrix'!$R$19),TEXT('📊 Training Matrix'!$R$19,"DD/MM/YYYY"),""),"")</f>
        <v/>
      </c>
      <c r="J286" s="58" t="str">
        <f ca="1">IF(OR('📊 Training Matrix'!$S$19="EXPIRED",'📊 Training Matrix'!$S$19="EXPIRING"),TEXT('📊 Training Matrix'!$R$19+365,"DD/MM/YYYY"),"")</f>
        <v/>
      </c>
      <c r="K286" s="58" t="str">
        <f ca="1">IF(OR('📊 Training Matrix'!$S$19="EXPIRED",'📊 Training Matrix'!$S$19="EXPIRING"),'📊 Training Matrix'!$S$19,"")</f>
        <v/>
      </c>
      <c r="L286" s="58" t="str">
        <f ca="1">IF(OR('📊 Training Matrix'!$S$19="EXPIRED",'📊 Training Matrix'!$S$19="EXPIRING"),IF('📊 Training Matrix'!$S$19="EXPIRED","Overdue by "&amp;TEXT(TODAY()-('📊 Training Matrix'!$R$19+365),"0")&amp;" days","Expires in "&amp;TEXT(('📊 Training Matrix'!$R$19+365)-TODAY(),"0")&amp;" days"),"—")</f>
        <v>—</v>
      </c>
      <c r="M286" s="58" t="str">
        <f ca="1">IF(OR('📊 Training Matrix'!$S$19="EXPIRED",'📊 Training Matrix'!$S$19="EXPIRING"),'📊 Training Matrix'!$H$19,"")</f>
        <v/>
      </c>
    </row>
    <row r="287" spans="1:13" ht="15" customHeight="1" x14ac:dyDescent="0.2">
      <c r="A287" s="58" t="str">
        <f ca="1">IF(OR('📊 Training Matrix'!$U$19="EXPIRED",'📊 Training Matrix'!$U$19="EXPIRING"),'📊 Training Matrix'!$A$19,"")</f>
        <v/>
      </c>
      <c r="B287" s="58" t="str">
        <f ca="1">IF(OR('📊 Training Matrix'!$U$19="EXPIRED",'📊 Training Matrix'!$U$19="EXPIRING"),'📊 Training Matrix'!$B$19,"")</f>
        <v/>
      </c>
      <c r="C287" s="58" t="str">
        <f ca="1">IF(OR('📊 Training Matrix'!$U$19="EXPIRED",'📊 Training Matrix'!$U$19="EXPIRING"),'📊 Training Matrix'!$C$19,"")</f>
        <v/>
      </c>
      <c r="D287" s="58" t="str">
        <f ca="1">IF(OR('📊 Training Matrix'!$U$19="EXPIRED",'📊 Training Matrix'!$U$19="EXPIRING"),'📊 Training Matrix'!$D$19,"")</f>
        <v/>
      </c>
      <c r="E287" s="58" t="str">
        <f ca="1">IF(OR('📊 Training Matrix'!$U$19="EXPIRED",'📊 Training Matrix'!$U$19="EXPIRING"),'📊 Training Matrix'!$F$19,"")</f>
        <v/>
      </c>
      <c r="F287" s="58" t="str">
        <f ca="1">IF(OR('📊 Training Matrix'!$U$19="EXPIRED",'📊 Training Matrix'!$U$19="EXPIRING"),'📊 Training Matrix'!$E$19,"")</f>
        <v/>
      </c>
      <c r="G287" s="58" t="str">
        <f ca="1">IF(OR('📊 Training Matrix'!$U$19="EXPIRED",'📊 Training Matrix'!$U$19="EXPIRING"),"HS-006","")</f>
        <v/>
      </c>
      <c r="H287" s="58" t="str">
        <f ca="1">IF(OR('📊 Training Matrix'!$U$19="EXPIRED",'📊 Training Matrix'!$U$19="EXPIRING"),"Asbestos Awareness","")</f>
        <v/>
      </c>
      <c r="I287" s="58" t="str">
        <f ca="1">IF(OR('📊 Training Matrix'!$U$19="EXPIRED",'📊 Training Matrix'!$U$19="EXPIRING"),IF(ISNUMBER('📊 Training Matrix'!$T$19),TEXT('📊 Training Matrix'!$T$19,"DD/MM/YYYY"),""),"")</f>
        <v/>
      </c>
      <c r="J287" s="58" t="str">
        <f ca="1">IF(OR('📊 Training Matrix'!$U$19="EXPIRED",'📊 Training Matrix'!$U$19="EXPIRING"),TEXT('📊 Training Matrix'!$T$19+365,"DD/MM/YYYY"),"")</f>
        <v/>
      </c>
      <c r="K287" s="58" t="str">
        <f ca="1">IF(OR('📊 Training Matrix'!$U$19="EXPIRED",'📊 Training Matrix'!$U$19="EXPIRING"),'📊 Training Matrix'!$U$19,"")</f>
        <v/>
      </c>
      <c r="L287" s="58" t="str">
        <f ca="1">IF(OR('📊 Training Matrix'!$U$19="EXPIRED",'📊 Training Matrix'!$U$19="EXPIRING"),IF('📊 Training Matrix'!$U$19="EXPIRED","Overdue by "&amp;TEXT(TODAY()-('📊 Training Matrix'!$T$19+365),"0")&amp;" days","Expires in "&amp;TEXT(('📊 Training Matrix'!$T$19+365)-TODAY(),"0")&amp;" days"),"—")</f>
        <v>—</v>
      </c>
      <c r="M287" s="58" t="str">
        <f ca="1">IF(OR('📊 Training Matrix'!$U$19="EXPIRED",'📊 Training Matrix'!$U$19="EXPIRING"),'📊 Training Matrix'!$H$19,"")</f>
        <v/>
      </c>
    </row>
    <row r="288" spans="1:13" ht="15" customHeight="1" x14ac:dyDescent="0.2">
      <c r="A288" s="58" t="str">
        <f ca="1">IF(OR('📊 Training Matrix'!$W$19="EXPIRED",'📊 Training Matrix'!$W$19="EXPIRING"),'📊 Training Matrix'!$A$19,"")</f>
        <v/>
      </c>
      <c r="B288" s="58" t="str">
        <f ca="1">IF(OR('📊 Training Matrix'!$W$19="EXPIRED",'📊 Training Matrix'!$W$19="EXPIRING"),'📊 Training Matrix'!$B$19,"")</f>
        <v/>
      </c>
      <c r="C288" s="58" t="str">
        <f ca="1">IF(OR('📊 Training Matrix'!$W$19="EXPIRED",'📊 Training Matrix'!$W$19="EXPIRING"),'📊 Training Matrix'!$C$19,"")</f>
        <v/>
      </c>
      <c r="D288" s="58" t="str">
        <f ca="1">IF(OR('📊 Training Matrix'!$W$19="EXPIRED",'📊 Training Matrix'!$W$19="EXPIRING"),'📊 Training Matrix'!$D$19,"")</f>
        <v/>
      </c>
      <c r="E288" s="58" t="str">
        <f ca="1">IF(OR('📊 Training Matrix'!$W$19="EXPIRED",'📊 Training Matrix'!$W$19="EXPIRING"),'📊 Training Matrix'!$F$19,"")</f>
        <v/>
      </c>
      <c r="F288" s="58" t="str">
        <f ca="1">IF(OR('📊 Training Matrix'!$W$19="EXPIRED",'📊 Training Matrix'!$W$19="EXPIRING"),'📊 Training Matrix'!$E$19,"")</f>
        <v/>
      </c>
      <c r="G288" s="58" t="str">
        <f ca="1">IF(OR('📊 Training Matrix'!$W$19="EXPIRED",'📊 Training Matrix'!$W$19="EXPIRING"),"EL-001","")</f>
        <v/>
      </c>
      <c r="H288" s="58" t="str">
        <f ca="1">IF(OR('📊 Training Matrix'!$W$19="EXPIRED",'📊 Training Matrix'!$W$19="EXPIRING"),"C&amp;G 2391 Inspection","")</f>
        <v/>
      </c>
      <c r="I288" s="58" t="str">
        <f ca="1">IF(OR('📊 Training Matrix'!$W$19="EXPIRED",'📊 Training Matrix'!$W$19="EXPIRING"),IF(ISNUMBER('📊 Training Matrix'!$V$19),TEXT('📊 Training Matrix'!$V$19,"DD/MM/YYYY"),""),"")</f>
        <v/>
      </c>
      <c r="J288" s="58" t="str">
        <f ca="1">IF(OR('📊 Training Matrix'!$W$19="EXPIRED",'📊 Training Matrix'!$W$19="EXPIRING"),TEXT('📊 Training Matrix'!$V$19+365,"DD/MM/YYYY"),"")</f>
        <v/>
      </c>
      <c r="K288" s="58" t="str">
        <f ca="1">IF(OR('📊 Training Matrix'!$W$19="EXPIRED",'📊 Training Matrix'!$W$19="EXPIRING"),'📊 Training Matrix'!$W$19,"")</f>
        <v/>
      </c>
      <c r="L288" s="58" t="str">
        <f ca="1">IF(OR('📊 Training Matrix'!$W$19="EXPIRED",'📊 Training Matrix'!$W$19="EXPIRING"),IF('📊 Training Matrix'!$W$19="EXPIRED","Overdue by "&amp;TEXT(TODAY()-('📊 Training Matrix'!$V$19+365),"0")&amp;" days","Expires in "&amp;TEXT(('📊 Training Matrix'!$V$19+365)-TODAY(),"0")&amp;" days"),"—")</f>
        <v>—</v>
      </c>
      <c r="M288" s="58" t="str">
        <f ca="1">IF(OR('📊 Training Matrix'!$W$19="EXPIRED",'📊 Training Matrix'!$W$19="EXPIRING"),'📊 Training Matrix'!$H$19,"")</f>
        <v/>
      </c>
    </row>
    <row r="289" spans="1:13" ht="15" customHeight="1" x14ac:dyDescent="0.2">
      <c r="A289" s="58" t="str">
        <f ca="1">IF(OR('📊 Training Matrix'!$Y$19="EXPIRED",'📊 Training Matrix'!$Y$19="EXPIRING"),'📊 Training Matrix'!$A$19,"")</f>
        <v/>
      </c>
      <c r="B289" s="58" t="str">
        <f ca="1">IF(OR('📊 Training Matrix'!$Y$19="EXPIRED",'📊 Training Matrix'!$Y$19="EXPIRING"),'📊 Training Matrix'!$B$19,"")</f>
        <v/>
      </c>
      <c r="C289" s="58" t="str">
        <f ca="1">IF(OR('📊 Training Matrix'!$Y$19="EXPIRED",'📊 Training Matrix'!$Y$19="EXPIRING"),'📊 Training Matrix'!$C$19,"")</f>
        <v/>
      </c>
      <c r="D289" s="58" t="str">
        <f ca="1">IF(OR('📊 Training Matrix'!$Y$19="EXPIRED",'📊 Training Matrix'!$Y$19="EXPIRING"),'📊 Training Matrix'!$D$19,"")</f>
        <v/>
      </c>
      <c r="E289" s="58" t="str">
        <f ca="1">IF(OR('📊 Training Matrix'!$Y$19="EXPIRED",'📊 Training Matrix'!$Y$19="EXPIRING"),'📊 Training Matrix'!$F$19,"")</f>
        <v/>
      </c>
      <c r="F289" s="58" t="str">
        <f ca="1">IF(OR('📊 Training Matrix'!$Y$19="EXPIRED",'📊 Training Matrix'!$Y$19="EXPIRING"),'📊 Training Matrix'!$E$19,"")</f>
        <v/>
      </c>
      <c r="G289" s="58" t="str">
        <f ca="1">IF(OR('📊 Training Matrix'!$Y$19="EXPIRED",'📊 Training Matrix'!$Y$19="EXPIRING"),"EL-002","")</f>
        <v/>
      </c>
      <c r="H289" s="58" t="str">
        <f ca="1">IF(OR('📊 Training Matrix'!$Y$19="EXPIRED",'📊 Training Matrix'!$Y$19="EXPIRING"),"18th Edition","")</f>
        <v/>
      </c>
      <c r="I289" s="58" t="str">
        <f ca="1">IF(OR('📊 Training Matrix'!$Y$19="EXPIRED",'📊 Training Matrix'!$Y$19="EXPIRING"),IF(ISNUMBER('📊 Training Matrix'!$X$19),TEXT('📊 Training Matrix'!$X$19,"DD/MM/YYYY"),""),"")</f>
        <v/>
      </c>
      <c r="J289" s="58" t="str">
        <f ca="1">IF(OR('📊 Training Matrix'!$Y$19="EXPIRED",'📊 Training Matrix'!$Y$19="EXPIRING"),TEXT('📊 Training Matrix'!$X$19+365,"DD/MM/YYYY"),"")</f>
        <v/>
      </c>
      <c r="K289" s="58" t="str">
        <f ca="1">IF(OR('📊 Training Matrix'!$Y$19="EXPIRED",'📊 Training Matrix'!$Y$19="EXPIRING"),'📊 Training Matrix'!$Y$19,"")</f>
        <v/>
      </c>
      <c r="L289" s="58" t="str">
        <f ca="1">IF(OR('📊 Training Matrix'!$Y$19="EXPIRED",'📊 Training Matrix'!$Y$19="EXPIRING"),IF('📊 Training Matrix'!$Y$19="EXPIRED","Overdue by "&amp;TEXT(TODAY()-('📊 Training Matrix'!$X$19+365),"0")&amp;" days","Expires in "&amp;TEXT(('📊 Training Matrix'!$X$19+365)-TODAY(),"0")&amp;" days"),"—")</f>
        <v>—</v>
      </c>
      <c r="M289" s="58" t="str">
        <f ca="1">IF(OR('📊 Training Matrix'!$Y$19="EXPIRED",'📊 Training Matrix'!$Y$19="EXPIRING"),'📊 Training Matrix'!$H$19,"")</f>
        <v/>
      </c>
    </row>
    <row r="290" spans="1:13" ht="15" customHeight="1" x14ac:dyDescent="0.2">
      <c r="A290" s="58" t="str">
        <f ca="1">IF(OR('📊 Training Matrix'!$AA$19="EXPIRED",'📊 Training Matrix'!$AA$19="EXPIRING"),'📊 Training Matrix'!$A$19,"")</f>
        <v/>
      </c>
      <c r="B290" s="58" t="str">
        <f ca="1">IF(OR('📊 Training Matrix'!$AA$19="EXPIRED",'📊 Training Matrix'!$AA$19="EXPIRING"),'📊 Training Matrix'!$B$19,"")</f>
        <v/>
      </c>
      <c r="C290" s="58" t="str">
        <f ca="1">IF(OR('📊 Training Matrix'!$AA$19="EXPIRED",'📊 Training Matrix'!$AA$19="EXPIRING"),'📊 Training Matrix'!$C$19,"")</f>
        <v/>
      </c>
      <c r="D290" s="58" t="str">
        <f ca="1">IF(OR('📊 Training Matrix'!$AA$19="EXPIRED",'📊 Training Matrix'!$AA$19="EXPIRING"),'📊 Training Matrix'!$D$19,"")</f>
        <v/>
      </c>
      <c r="E290" s="58" t="str">
        <f ca="1">IF(OR('📊 Training Matrix'!$AA$19="EXPIRED",'📊 Training Matrix'!$AA$19="EXPIRING"),'📊 Training Matrix'!$F$19,"")</f>
        <v/>
      </c>
      <c r="F290" s="58" t="str">
        <f ca="1">IF(OR('📊 Training Matrix'!$AA$19="EXPIRED",'📊 Training Matrix'!$AA$19="EXPIRING"),'📊 Training Matrix'!$E$19,"")</f>
        <v/>
      </c>
      <c r="G290" s="58" t="str">
        <f ca="1">IF(OR('📊 Training Matrix'!$AA$19="EXPIRED",'📊 Training Matrix'!$AA$19="EXPIRING"),"EL-003","")</f>
        <v/>
      </c>
      <c r="H290" s="58" t="str">
        <f ca="1">IF(OR('📊 Training Matrix'!$AA$19="EXPIRED",'📊 Training Matrix'!$AA$19="EXPIRING"),"HV Auth. Person","")</f>
        <v/>
      </c>
      <c r="I290" s="58" t="str">
        <f ca="1">IF(OR('📊 Training Matrix'!$AA$19="EXPIRED",'📊 Training Matrix'!$AA$19="EXPIRING"),IF(ISNUMBER('📊 Training Matrix'!$Z$19),TEXT('📊 Training Matrix'!$Z$19,"DD/MM/YYYY"),""),"")</f>
        <v/>
      </c>
      <c r="J290" s="58" t="str">
        <f ca="1">IF(OR('📊 Training Matrix'!$AA$19="EXPIRED",'📊 Training Matrix'!$AA$19="EXPIRING"),TEXT('📊 Training Matrix'!$Z$19+365,"DD/MM/YYYY"),"")</f>
        <v/>
      </c>
      <c r="K290" s="58" t="str">
        <f ca="1">IF(OR('📊 Training Matrix'!$AA$19="EXPIRED",'📊 Training Matrix'!$AA$19="EXPIRING"),'📊 Training Matrix'!$AA$19,"")</f>
        <v/>
      </c>
      <c r="L290" s="58" t="str">
        <f ca="1">IF(OR('📊 Training Matrix'!$AA$19="EXPIRED",'📊 Training Matrix'!$AA$19="EXPIRING"),IF('📊 Training Matrix'!$AA$19="EXPIRED","Overdue by "&amp;TEXT(TODAY()-('📊 Training Matrix'!$Z$19+365),"0")&amp;" days","Expires in "&amp;TEXT(('📊 Training Matrix'!$Z$19+365)-TODAY(),"0")&amp;" days"),"—")</f>
        <v>—</v>
      </c>
      <c r="M290" s="58" t="str">
        <f ca="1">IF(OR('📊 Training Matrix'!$AA$19="EXPIRED",'📊 Training Matrix'!$AA$19="EXPIRING"),'📊 Training Matrix'!$H$19,"")</f>
        <v/>
      </c>
    </row>
    <row r="291" spans="1:13" ht="15" customHeight="1" x14ac:dyDescent="0.2">
      <c r="A291" s="58" t="str">
        <f ca="1">IF(OR('📊 Training Matrix'!$AC$19="EXPIRED",'📊 Training Matrix'!$AC$19="EXPIRING"),'📊 Training Matrix'!$A$19,"")</f>
        <v/>
      </c>
      <c r="B291" s="58" t="str">
        <f ca="1">IF(OR('📊 Training Matrix'!$AC$19="EXPIRED",'📊 Training Matrix'!$AC$19="EXPIRING"),'📊 Training Matrix'!$B$19,"")</f>
        <v/>
      </c>
      <c r="C291" s="58" t="str">
        <f ca="1">IF(OR('📊 Training Matrix'!$AC$19="EXPIRED",'📊 Training Matrix'!$AC$19="EXPIRING"),'📊 Training Matrix'!$C$19,"")</f>
        <v/>
      </c>
      <c r="D291" s="58" t="str">
        <f ca="1">IF(OR('📊 Training Matrix'!$AC$19="EXPIRED",'📊 Training Matrix'!$AC$19="EXPIRING"),'📊 Training Matrix'!$D$19,"")</f>
        <v/>
      </c>
      <c r="E291" s="58" t="str">
        <f ca="1">IF(OR('📊 Training Matrix'!$AC$19="EXPIRED",'📊 Training Matrix'!$AC$19="EXPIRING"),'📊 Training Matrix'!$F$19,"")</f>
        <v/>
      </c>
      <c r="F291" s="58" t="str">
        <f ca="1">IF(OR('📊 Training Matrix'!$AC$19="EXPIRED",'📊 Training Matrix'!$AC$19="EXPIRING"),'📊 Training Matrix'!$E$19,"")</f>
        <v/>
      </c>
      <c r="G291" s="58" t="str">
        <f ca="1">IF(OR('📊 Training Matrix'!$AC$19="EXPIRED",'📊 Training Matrix'!$AC$19="EXPIRING"),"EL-004","")</f>
        <v/>
      </c>
      <c r="H291" s="58" t="str">
        <f ca="1">IF(OR('📊 Training Matrix'!$AC$19="EXPIRED",'📊 Training Matrix'!$AC$19="EXPIRING"),"LV Switching","")</f>
        <v/>
      </c>
      <c r="I291" s="58" t="str">
        <f ca="1">IF(OR('📊 Training Matrix'!$AC$19="EXPIRED",'📊 Training Matrix'!$AC$19="EXPIRING"),IF(ISNUMBER('📊 Training Matrix'!$AB$19),TEXT('📊 Training Matrix'!$AB$19,"DD/MM/YYYY"),""),"")</f>
        <v/>
      </c>
      <c r="J291" s="58" t="str">
        <f ca="1">IF(OR('📊 Training Matrix'!$AC$19="EXPIRED",'📊 Training Matrix'!$AC$19="EXPIRING"),TEXT('📊 Training Matrix'!$AB$19+365,"DD/MM/YYYY"),"")</f>
        <v/>
      </c>
      <c r="K291" s="58" t="str">
        <f ca="1">IF(OR('📊 Training Matrix'!$AC$19="EXPIRED",'📊 Training Matrix'!$AC$19="EXPIRING"),'📊 Training Matrix'!$AC$19,"")</f>
        <v/>
      </c>
      <c r="L291" s="58" t="str">
        <f ca="1">IF(OR('📊 Training Matrix'!$AC$19="EXPIRED",'📊 Training Matrix'!$AC$19="EXPIRING"),IF('📊 Training Matrix'!$AC$19="EXPIRED","Overdue by "&amp;TEXT(TODAY()-('📊 Training Matrix'!$AB$19+365),"0")&amp;" days","Expires in "&amp;TEXT(('📊 Training Matrix'!$AB$19+365)-TODAY(),"0")&amp;" days"),"—")</f>
        <v>—</v>
      </c>
      <c r="M291" s="58" t="str">
        <f ca="1">IF(OR('📊 Training Matrix'!$AC$19="EXPIRED",'📊 Training Matrix'!$AC$19="EXPIRING"),'📊 Training Matrix'!$H$19,"")</f>
        <v/>
      </c>
    </row>
    <row r="292" spans="1:13" ht="15" customHeight="1" x14ac:dyDescent="0.2">
      <c r="A292" s="58" t="str">
        <f ca="1">IF(OR('📊 Training Matrix'!$AE$19="EXPIRED",'📊 Training Matrix'!$AE$19="EXPIRING"),'📊 Training Matrix'!$A$19,"")</f>
        <v/>
      </c>
      <c r="B292" s="58" t="str">
        <f ca="1">IF(OR('📊 Training Matrix'!$AE$19="EXPIRED",'📊 Training Matrix'!$AE$19="EXPIRING"),'📊 Training Matrix'!$B$19,"")</f>
        <v/>
      </c>
      <c r="C292" s="58" t="str">
        <f ca="1">IF(OR('📊 Training Matrix'!$AE$19="EXPIRED",'📊 Training Matrix'!$AE$19="EXPIRING"),'📊 Training Matrix'!$C$19,"")</f>
        <v/>
      </c>
      <c r="D292" s="58" t="str">
        <f ca="1">IF(OR('📊 Training Matrix'!$AE$19="EXPIRED",'📊 Training Matrix'!$AE$19="EXPIRING"),'📊 Training Matrix'!$D$19,"")</f>
        <v/>
      </c>
      <c r="E292" s="58" t="str">
        <f ca="1">IF(OR('📊 Training Matrix'!$AE$19="EXPIRED",'📊 Training Matrix'!$AE$19="EXPIRING"),'📊 Training Matrix'!$F$19,"")</f>
        <v/>
      </c>
      <c r="F292" s="58" t="str">
        <f ca="1">IF(OR('📊 Training Matrix'!$AE$19="EXPIRED",'📊 Training Matrix'!$AE$19="EXPIRING"),'📊 Training Matrix'!$E$19,"")</f>
        <v/>
      </c>
      <c r="G292" s="58" t="str">
        <f ca="1">IF(OR('📊 Training Matrix'!$AE$19="EXPIRED",'📊 Training Matrix'!$AE$19="EXPIRING"),"CV-005","")</f>
        <v/>
      </c>
      <c r="H292" s="58" t="str">
        <f ca="1">IF(OR('📊 Training Matrix'!$AE$19="EXPIRED",'📊 Training Matrix'!$AE$19="EXPIRING"),"NRSWA Supervisor","")</f>
        <v/>
      </c>
      <c r="I292" s="58" t="str">
        <f ca="1">IF(OR('📊 Training Matrix'!$AE$19="EXPIRED",'📊 Training Matrix'!$AE$19="EXPIRING"),IF(ISNUMBER('📊 Training Matrix'!$AD$19),TEXT('📊 Training Matrix'!$AD$19,"DD/MM/YYYY"),""),"")</f>
        <v/>
      </c>
      <c r="J292" s="58" t="str">
        <f ca="1">IF(OR('📊 Training Matrix'!$AE$19="EXPIRED",'📊 Training Matrix'!$AE$19="EXPIRING"),TEXT('📊 Training Matrix'!$AD$19+365,"DD/MM/YYYY"),"")</f>
        <v/>
      </c>
      <c r="K292" s="58" t="str">
        <f ca="1">IF(OR('📊 Training Matrix'!$AE$19="EXPIRED",'📊 Training Matrix'!$AE$19="EXPIRING"),'📊 Training Matrix'!$AE$19,"")</f>
        <v/>
      </c>
      <c r="L292" s="58" t="str">
        <f ca="1">IF(OR('📊 Training Matrix'!$AE$19="EXPIRED",'📊 Training Matrix'!$AE$19="EXPIRING"),IF('📊 Training Matrix'!$AE$19="EXPIRED","Overdue by "&amp;TEXT(TODAY()-('📊 Training Matrix'!$AD$19+365),"0")&amp;" days","Expires in "&amp;TEXT(('📊 Training Matrix'!$AD$19+365)-TODAY(),"0")&amp;" days"),"—")</f>
        <v>—</v>
      </c>
      <c r="M292" s="58" t="str">
        <f ca="1">IF(OR('📊 Training Matrix'!$AE$19="EXPIRED",'📊 Training Matrix'!$AE$19="EXPIRING"),'📊 Training Matrix'!$H$19,"")</f>
        <v/>
      </c>
    </row>
    <row r="293" spans="1:13" ht="15" customHeight="1" x14ac:dyDescent="0.2">
      <c r="A293" s="58" t="str">
        <f ca="1">IF(OR('📊 Training Matrix'!$AG$19="EXPIRED",'📊 Training Matrix'!$AG$19="EXPIRING"),'📊 Training Matrix'!$A$19,"")</f>
        <v/>
      </c>
      <c r="B293" s="58" t="str">
        <f ca="1">IF(OR('📊 Training Matrix'!$AG$19="EXPIRED",'📊 Training Matrix'!$AG$19="EXPIRING"),'📊 Training Matrix'!$B$19,"")</f>
        <v/>
      </c>
      <c r="C293" s="58" t="str">
        <f ca="1">IF(OR('📊 Training Matrix'!$AG$19="EXPIRED",'📊 Training Matrix'!$AG$19="EXPIRING"),'📊 Training Matrix'!$C$19,"")</f>
        <v/>
      </c>
      <c r="D293" s="58" t="str">
        <f ca="1">IF(OR('📊 Training Matrix'!$AG$19="EXPIRED",'📊 Training Matrix'!$AG$19="EXPIRING"),'📊 Training Matrix'!$D$19,"")</f>
        <v/>
      </c>
      <c r="E293" s="58" t="str">
        <f ca="1">IF(OR('📊 Training Matrix'!$AG$19="EXPIRED",'📊 Training Matrix'!$AG$19="EXPIRING"),'📊 Training Matrix'!$F$19,"")</f>
        <v/>
      </c>
      <c r="F293" s="58" t="str">
        <f ca="1">IF(OR('📊 Training Matrix'!$AG$19="EXPIRED",'📊 Training Matrix'!$AG$19="EXPIRING"),'📊 Training Matrix'!$E$19,"")</f>
        <v/>
      </c>
      <c r="G293" s="58" t="str">
        <f ca="1">IF(OR('📊 Training Matrix'!$AG$19="EXPIRED",'📊 Training Matrix'!$AG$19="EXPIRING"),"CV-006","")</f>
        <v/>
      </c>
      <c r="H293" s="58" t="str">
        <f ca="1">IF(OR('📊 Training Matrix'!$AG$19="EXPIRED",'📊 Training Matrix'!$AG$19="EXPIRING"),"NRSWA Operative","")</f>
        <v/>
      </c>
      <c r="I293" s="58" t="str">
        <f ca="1">IF(OR('📊 Training Matrix'!$AG$19="EXPIRED",'📊 Training Matrix'!$AG$19="EXPIRING"),IF(ISNUMBER('📊 Training Matrix'!$AF$19),TEXT('📊 Training Matrix'!$AF$19,"DD/MM/YYYY"),""),"")</f>
        <v/>
      </c>
      <c r="J293" s="58" t="str">
        <f ca="1">IF(OR('📊 Training Matrix'!$AG$19="EXPIRED",'📊 Training Matrix'!$AG$19="EXPIRING"),TEXT('📊 Training Matrix'!$AF$19+365,"DD/MM/YYYY"),"")</f>
        <v/>
      </c>
      <c r="K293" s="58" t="str">
        <f ca="1">IF(OR('📊 Training Matrix'!$AG$19="EXPIRED",'📊 Training Matrix'!$AG$19="EXPIRING"),'📊 Training Matrix'!$AG$19,"")</f>
        <v/>
      </c>
      <c r="L293" s="58" t="str">
        <f ca="1">IF(OR('📊 Training Matrix'!$AG$19="EXPIRED",'📊 Training Matrix'!$AG$19="EXPIRING"),IF('📊 Training Matrix'!$AG$19="EXPIRED","Overdue by "&amp;TEXT(TODAY()-('📊 Training Matrix'!$AF$19+365),"0")&amp;" days","Expires in "&amp;TEXT(('📊 Training Matrix'!$AF$19+365)-TODAY(),"0")&amp;" days"),"—")</f>
        <v>—</v>
      </c>
      <c r="M293" s="58" t="str">
        <f ca="1">IF(OR('📊 Training Matrix'!$AG$19="EXPIRED",'📊 Training Matrix'!$AG$19="EXPIRING"),'📊 Training Matrix'!$H$19,"")</f>
        <v/>
      </c>
    </row>
    <row r="294" spans="1:13" ht="15" customHeight="1" x14ac:dyDescent="0.2">
      <c r="A294" s="58" t="str">
        <f ca="1">IF(OR('📊 Training Matrix'!$AI$19="EXPIRED",'📊 Training Matrix'!$AI$19="EXPIRING"),'📊 Training Matrix'!$A$19,"")</f>
        <v/>
      </c>
      <c r="B294" s="58" t="str">
        <f ca="1">IF(OR('📊 Training Matrix'!$AI$19="EXPIRED",'📊 Training Matrix'!$AI$19="EXPIRING"),'📊 Training Matrix'!$B$19,"")</f>
        <v/>
      </c>
      <c r="C294" s="58" t="str">
        <f ca="1">IF(OR('📊 Training Matrix'!$AI$19="EXPIRED",'📊 Training Matrix'!$AI$19="EXPIRING"),'📊 Training Matrix'!$C$19,"")</f>
        <v/>
      </c>
      <c r="D294" s="58" t="str">
        <f ca="1">IF(OR('📊 Training Matrix'!$AI$19="EXPIRED",'📊 Training Matrix'!$AI$19="EXPIRING"),'📊 Training Matrix'!$D$19,"")</f>
        <v/>
      </c>
      <c r="E294" s="58" t="str">
        <f ca="1">IF(OR('📊 Training Matrix'!$AI$19="EXPIRED",'📊 Training Matrix'!$AI$19="EXPIRING"),'📊 Training Matrix'!$F$19,"")</f>
        <v/>
      </c>
      <c r="F294" s="58" t="str">
        <f ca="1">IF(OR('📊 Training Matrix'!$AI$19="EXPIRED",'📊 Training Matrix'!$AI$19="EXPIRING"),'📊 Training Matrix'!$E$19,"")</f>
        <v/>
      </c>
      <c r="G294" s="58" t="str">
        <f ca="1">IF(OR('📊 Training Matrix'!$AI$19="EXPIRED",'📊 Training Matrix'!$AI$19="EXPIRING"),"CV-002","")</f>
        <v/>
      </c>
      <c r="H294" s="58" t="str">
        <f ca="1">IF(OR('📊 Training Matrix'!$AI$19="EXPIRED",'📊 Training Matrix'!$AI$19="EXPIRING"),"CSCS Blue Card","")</f>
        <v/>
      </c>
      <c r="I294" s="58" t="str">
        <f ca="1">IF(OR('📊 Training Matrix'!$AI$19="EXPIRED",'📊 Training Matrix'!$AI$19="EXPIRING"),IF(ISNUMBER('📊 Training Matrix'!$AH$19),TEXT('📊 Training Matrix'!$AH$19,"DD/MM/YYYY"),""),"")</f>
        <v/>
      </c>
      <c r="J294" s="58" t="str">
        <f ca="1">IF(OR('📊 Training Matrix'!$AI$19="EXPIRED",'📊 Training Matrix'!$AI$19="EXPIRING"),TEXT('📊 Training Matrix'!$AH$19+365,"DD/MM/YYYY"),"")</f>
        <v/>
      </c>
      <c r="K294" s="58" t="str">
        <f ca="1">IF(OR('📊 Training Matrix'!$AI$19="EXPIRED",'📊 Training Matrix'!$AI$19="EXPIRING"),'📊 Training Matrix'!$AI$19,"")</f>
        <v/>
      </c>
      <c r="L294" s="58" t="str">
        <f ca="1">IF(OR('📊 Training Matrix'!$AI$19="EXPIRED",'📊 Training Matrix'!$AI$19="EXPIRING"),IF('📊 Training Matrix'!$AI$19="EXPIRED","Overdue by "&amp;TEXT(TODAY()-('📊 Training Matrix'!$AH$19+365),"0")&amp;" days","Expires in "&amp;TEXT(('📊 Training Matrix'!$AH$19+365)-TODAY(),"0")&amp;" days"),"—")</f>
        <v>—</v>
      </c>
      <c r="M294" s="58" t="str">
        <f ca="1">IF(OR('📊 Training Matrix'!$AI$19="EXPIRED",'📊 Training Matrix'!$AI$19="EXPIRING"),'📊 Training Matrix'!$H$19,"")</f>
        <v/>
      </c>
    </row>
    <row r="295" spans="1:13" ht="15" customHeight="1" x14ac:dyDescent="0.2">
      <c r="A295" s="58" t="str">
        <f ca="1">IF(OR('📊 Training Matrix'!$AK$19="EXPIRED",'📊 Training Matrix'!$AK$19="EXPIRING"),'📊 Training Matrix'!$A$19,"")</f>
        <v/>
      </c>
      <c r="B295" s="58" t="str">
        <f ca="1">IF(OR('📊 Training Matrix'!$AK$19="EXPIRED",'📊 Training Matrix'!$AK$19="EXPIRING"),'📊 Training Matrix'!$B$19,"")</f>
        <v/>
      </c>
      <c r="C295" s="58" t="str">
        <f ca="1">IF(OR('📊 Training Matrix'!$AK$19="EXPIRED",'📊 Training Matrix'!$AK$19="EXPIRING"),'📊 Training Matrix'!$C$19,"")</f>
        <v/>
      </c>
      <c r="D295" s="58" t="str">
        <f ca="1">IF(OR('📊 Training Matrix'!$AK$19="EXPIRED",'📊 Training Matrix'!$AK$19="EXPIRING"),'📊 Training Matrix'!$D$19,"")</f>
        <v/>
      </c>
      <c r="E295" s="58" t="str">
        <f ca="1">IF(OR('📊 Training Matrix'!$AK$19="EXPIRED",'📊 Training Matrix'!$AK$19="EXPIRING"),'📊 Training Matrix'!$F$19,"")</f>
        <v/>
      </c>
      <c r="F295" s="58" t="str">
        <f ca="1">IF(OR('📊 Training Matrix'!$AK$19="EXPIRED",'📊 Training Matrix'!$AK$19="EXPIRING"),'📊 Training Matrix'!$E$19,"")</f>
        <v/>
      </c>
      <c r="G295" s="58" t="str">
        <f ca="1">IF(OR('📊 Training Matrix'!$AK$19="EXPIRED",'📊 Training Matrix'!$AK$19="EXPIRING"),"GS-001","")</f>
        <v/>
      </c>
      <c r="H295" s="58" t="str">
        <f ca="1">IF(OR('📊 Training Matrix'!$AK$19="EXPIRED",'📊 Training Matrix'!$AK$19="EXPIRING"),"Gas Safe Reg.","")</f>
        <v/>
      </c>
      <c r="I295" s="58" t="str">
        <f ca="1">IF(OR('📊 Training Matrix'!$AK$19="EXPIRED",'📊 Training Matrix'!$AK$19="EXPIRING"),IF(ISNUMBER('📊 Training Matrix'!$AJ$19),TEXT('📊 Training Matrix'!$AJ$19,"DD/MM/YYYY"),""),"")</f>
        <v/>
      </c>
      <c r="J295" s="58" t="str">
        <f ca="1">IF(OR('📊 Training Matrix'!$AK$19="EXPIRED",'📊 Training Matrix'!$AK$19="EXPIRING"),TEXT('📊 Training Matrix'!$AJ$19+365,"DD/MM/YYYY"),"")</f>
        <v/>
      </c>
      <c r="K295" s="58" t="str">
        <f ca="1">IF(OR('📊 Training Matrix'!$AK$19="EXPIRED",'📊 Training Matrix'!$AK$19="EXPIRING"),'📊 Training Matrix'!$AK$19,"")</f>
        <v/>
      </c>
      <c r="L295" s="58" t="str">
        <f ca="1">IF(OR('📊 Training Matrix'!$AK$19="EXPIRED",'📊 Training Matrix'!$AK$19="EXPIRING"),IF('📊 Training Matrix'!$AK$19="EXPIRED","Overdue by "&amp;TEXT(TODAY()-('📊 Training Matrix'!$AJ$19+365),"0")&amp;" days","Expires in "&amp;TEXT(('📊 Training Matrix'!$AJ$19+365)-TODAY(),"0")&amp;" days"),"—")</f>
        <v>—</v>
      </c>
      <c r="M295" s="58" t="str">
        <f ca="1">IF(OR('📊 Training Matrix'!$AK$19="EXPIRED",'📊 Training Matrix'!$AK$19="EXPIRING"),'📊 Training Matrix'!$H$19,"")</f>
        <v/>
      </c>
    </row>
    <row r="296" spans="1:13" ht="15" customHeight="1" x14ac:dyDescent="0.2">
      <c r="A296" s="58" t="str">
        <f ca="1">IF(OR('📊 Training Matrix'!$AM$19="EXPIRED",'📊 Training Matrix'!$AM$19="EXPIRING"),'📊 Training Matrix'!$A$19,"")</f>
        <v/>
      </c>
      <c r="B296" s="58" t="str">
        <f ca="1">IF(OR('📊 Training Matrix'!$AM$19="EXPIRED",'📊 Training Matrix'!$AM$19="EXPIRING"),'📊 Training Matrix'!$B$19,"")</f>
        <v/>
      </c>
      <c r="C296" s="58" t="str">
        <f ca="1">IF(OR('📊 Training Matrix'!$AM$19="EXPIRED",'📊 Training Matrix'!$AM$19="EXPIRING"),'📊 Training Matrix'!$C$19,"")</f>
        <v/>
      </c>
      <c r="D296" s="58" t="str">
        <f ca="1">IF(OR('📊 Training Matrix'!$AM$19="EXPIRED",'📊 Training Matrix'!$AM$19="EXPIRING"),'📊 Training Matrix'!$D$19,"")</f>
        <v/>
      </c>
      <c r="E296" s="58" t="str">
        <f ca="1">IF(OR('📊 Training Matrix'!$AM$19="EXPIRED",'📊 Training Matrix'!$AM$19="EXPIRING"),'📊 Training Matrix'!$F$19,"")</f>
        <v/>
      </c>
      <c r="F296" s="58" t="str">
        <f ca="1">IF(OR('📊 Training Matrix'!$AM$19="EXPIRED",'📊 Training Matrix'!$AM$19="EXPIRING"),'📊 Training Matrix'!$E$19,"")</f>
        <v/>
      </c>
      <c r="G296" s="58" t="str">
        <f ca="1">IF(OR('📊 Training Matrix'!$AM$19="EXPIRED",'📊 Training Matrix'!$AM$19="EXPIRING"),"GS-002","")</f>
        <v/>
      </c>
      <c r="H296" s="58" t="str">
        <f ca="1">IF(OR('📊 Training Matrix'!$AM$19="EXPIRED",'📊 Training Matrix'!$AM$19="EXPIRING"),"ACS Gas (CCN1)","")</f>
        <v/>
      </c>
      <c r="I296" s="58" t="str">
        <f ca="1">IF(OR('📊 Training Matrix'!$AM$19="EXPIRED",'📊 Training Matrix'!$AM$19="EXPIRING"),IF(ISNUMBER('📊 Training Matrix'!$AL$19),TEXT('📊 Training Matrix'!$AL$19,"DD/MM/YYYY"),""),"")</f>
        <v/>
      </c>
      <c r="J296" s="58" t="str">
        <f ca="1">IF(OR('📊 Training Matrix'!$AM$19="EXPIRED",'📊 Training Matrix'!$AM$19="EXPIRING"),TEXT('📊 Training Matrix'!$AL$19+365,"DD/MM/YYYY"),"")</f>
        <v/>
      </c>
      <c r="K296" s="58" t="str">
        <f ca="1">IF(OR('📊 Training Matrix'!$AM$19="EXPIRED",'📊 Training Matrix'!$AM$19="EXPIRING"),'📊 Training Matrix'!$AM$19,"")</f>
        <v/>
      </c>
      <c r="L296" s="58" t="str">
        <f ca="1">IF(OR('📊 Training Matrix'!$AM$19="EXPIRED",'📊 Training Matrix'!$AM$19="EXPIRING"),IF('📊 Training Matrix'!$AM$19="EXPIRED","Overdue by "&amp;TEXT(TODAY()-('📊 Training Matrix'!$AL$19+365),"0")&amp;" days","Expires in "&amp;TEXT(('📊 Training Matrix'!$AL$19+365)-TODAY(),"0")&amp;" days"),"—")</f>
        <v>—</v>
      </c>
      <c r="M296" s="58" t="str">
        <f ca="1">IF(OR('📊 Training Matrix'!$AM$19="EXPIRED",'📊 Training Matrix'!$AM$19="EXPIRING"),'📊 Training Matrix'!$H$19,"")</f>
        <v/>
      </c>
    </row>
    <row r="297" spans="1:13" ht="15" customHeight="1" x14ac:dyDescent="0.2">
      <c r="A297" s="58" t="str">
        <f ca="1">IF(OR('📊 Training Matrix'!$AO$19="EXPIRED",'📊 Training Matrix'!$AO$19="EXPIRING"),'📊 Training Matrix'!$A$19,"")</f>
        <v/>
      </c>
      <c r="B297" s="58" t="str">
        <f ca="1">IF(OR('📊 Training Matrix'!$AO$19="EXPIRED",'📊 Training Matrix'!$AO$19="EXPIRING"),'📊 Training Matrix'!$B$19,"")</f>
        <v/>
      </c>
      <c r="C297" s="58" t="str">
        <f ca="1">IF(OR('📊 Training Matrix'!$AO$19="EXPIRED",'📊 Training Matrix'!$AO$19="EXPIRING"),'📊 Training Matrix'!$C$19,"")</f>
        <v/>
      </c>
      <c r="D297" s="58" t="str">
        <f ca="1">IF(OR('📊 Training Matrix'!$AO$19="EXPIRED",'📊 Training Matrix'!$AO$19="EXPIRING"),'📊 Training Matrix'!$D$19,"")</f>
        <v/>
      </c>
      <c r="E297" s="58" t="str">
        <f ca="1">IF(OR('📊 Training Matrix'!$AO$19="EXPIRED",'📊 Training Matrix'!$AO$19="EXPIRING"),'📊 Training Matrix'!$F$19,"")</f>
        <v/>
      </c>
      <c r="F297" s="58" t="str">
        <f ca="1">IF(OR('📊 Training Matrix'!$AO$19="EXPIRED",'📊 Training Matrix'!$AO$19="EXPIRING"),'📊 Training Matrix'!$E$19,"")</f>
        <v/>
      </c>
      <c r="G297" s="58" t="str">
        <f ca="1">IF(OR('📊 Training Matrix'!$AO$19="EXPIRED",'📊 Training Matrix'!$AO$19="EXPIRING"),"WA-001","")</f>
        <v/>
      </c>
      <c r="H297" s="58" t="str">
        <f ca="1">IF(OR('📊 Training Matrix'!$AO$19="EXPIRED",'📊 Training Matrix'!$AO$19="EXPIRING"),"WIAPS Cert.","")</f>
        <v/>
      </c>
      <c r="I297" s="58" t="str">
        <f ca="1">IF(OR('📊 Training Matrix'!$AO$19="EXPIRED",'📊 Training Matrix'!$AO$19="EXPIRING"),IF(ISNUMBER('📊 Training Matrix'!$AN$19),TEXT('📊 Training Matrix'!$AN$19,"DD/MM/YYYY"),""),"")</f>
        <v/>
      </c>
      <c r="J297" s="58" t="str">
        <f ca="1">IF(OR('📊 Training Matrix'!$AO$19="EXPIRED",'📊 Training Matrix'!$AO$19="EXPIRING"),TEXT('📊 Training Matrix'!$AN$19+365,"DD/MM/YYYY"),"")</f>
        <v/>
      </c>
      <c r="K297" s="58" t="str">
        <f ca="1">IF(OR('📊 Training Matrix'!$AO$19="EXPIRED",'📊 Training Matrix'!$AO$19="EXPIRING"),'📊 Training Matrix'!$AO$19,"")</f>
        <v/>
      </c>
      <c r="L297" s="58" t="str">
        <f ca="1">IF(OR('📊 Training Matrix'!$AO$19="EXPIRED",'📊 Training Matrix'!$AO$19="EXPIRING"),IF('📊 Training Matrix'!$AO$19="EXPIRED","Overdue by "&amp;TEXT(TODAY()-('📊 Training Matrix'!$AN$19+365),"0")&amp;" days","Expires in "&amp;TEXT(('📊 Training Matrix'!$AN$19+365)-TODAY(),"0")&amp;" days"),"—")</f>
        <v>—</v>
      </c>
      <c r="M297" s="58" t="str">
        <f ca="1">IF(OR('📊 Training Matrix'!$AO$19="EXPIRED",'📊 Training Matrix'!$AO$19="EXPIRING"),'📊 Training Matrix'!$H$19,"")</f>
        <v/>
      </c>
    </row>
    <row r="298" spans="1:13" ht="15" customHeight="1" x14ac:dyDescent="0.2">
      <c r="A298" s="58" t="str">
        <f ca="1">IF(OR('📊 Training Matrix'!$AQ$19="EXPIRED",'📊 Training Matrix'!$AQ$19="EXPIRING"),'📊 Training Matrix'!$A$19,"")</f>
        <v/>
      </c>
      <c r="B298" s="58" t="str">
        <f ca="1">IF(OR('📊 Training Matrix'!$AQ$19="EXPIRED",'📊 Training Matrix'!$AQ$19="EXPIRING"),'📊 Training Matrix'!$B$19,"")</f>
        <v/>
      </c>
      <c r="C298" s="58" t="str">
        <f ca="1">IF(OR('📊 Training Matrix'!$AQ$19="EXPIRED",'📊 Training Matrix'!$AQ$19="EXPIRING"),'📊 Training Matrix'!$C$19,"")</f>
        <v/>
      </c>
      <c r="D298" s="58" t="str">
        <f ca="1">IF(OR('📊 Training Matrix'!$AQ$19="EXPIRED",'📊 Training Matrix'!$AQ$19="EXPIRING"),'📊 Training Matrix'!$D$19,"")</f>
        <v/>
      </c>
      <c r="E298" s="58" t="str">
        <f ca="1">IF(OR('📊 Training Matrix'!$AQ$19="EXPIRED",'📊 Training Matrix'!$AQ$19="EXPIRING"),'📊 Training Matrix'!$F$19,"")</f>
        <v/>
      </c>
      <c r="F298" s="58" t="str">
        <f ca="1">IF(OR('📊 Training Matrix'!$AQ$19="EXPIRED",'📊 Training Matrix'!$AQ$19="EXPIRING"),'📊 Training Matrix'!$E$19,"")</f>
        <v/>
      </c>
      <c r="G298" s="58" t="str">
        <f ca="1">IF(OR('📊 Training Matrix'!$AQ$19="EXPIRED",'📊 Training Matrix'!$AQ$19="EXPIRING"),"DR-004","")</f>
        <v/>
      </c>
      <c r="H298" s="58" t="str">
        <f ca="1">IF(OR('📊 Training Matrix'!$AQ$19="EXPIRED",'📊 Training Matrix'!$AQ$19="EXPIRING"),"CPCS Excavator","")</f>
        <v/>
      </c>
      <c r="I298" s="58" t="str">
        <f ca="1">IF(OR('📊 Training Matrix'!$AQ$19="EXPIRED",'📊 Training Matrix'!$AQ$19="EXPIRING"),IF(ISNUMBER('📊 Training Matrix'!$AP$19),TEXT('📊 Training Matrix'!$AP$19,"DD/MM/YYYY"),""),"")</f>
        <v/>
      </c>
      <c r="J298" s="58" t="str">
        <f ca="1">IF(OR('📊 Training Matrix'!$AQ$19="EXPIRED",'📊 Training Matrix'!$AQ$19="EXPIRING"),TEXT('📊 Training Matrix'!$AP$19+365,"DD/MM/YYYY"),"")</f>
        <v/>
      </c>
      <c r="K298" s="58" t="str">
        <f ca="1">IF(OR('📊 Training Matrix'!$AQ$19="EXPIRED",'📊 Training Matrix'!$AQ$19="EXPIRING"),'📊 Training Matrix'!$AQ$19,"")</f>
        <v/>
      </c>
      <c r="L298" s="58" t="str">
        <f ca="1">IF(OR('📊 Training Matrix'!$AQ$19="EXPIRED",'📊 Training Matrix'!$AQ$19="EXPIRING"),IF('📊 Training Matrix'!$AQ$19="EXPIRED","Overdue by "&amp;TEXT(TODAY()-('📊 Training Matrix'!$AP$19+365),"0")&amp;" days","Expires in "&amp;TEXT(('📊 Training Matrix'!$AP$19+365)-TODAY(),"0")&amp;" days"),"—")</f>
        <v>—</v>
      </c>
      <c r="M298" s="58" t="str">
        <f ca="1">IF(OR('📊 Training Matrix'!$AQ$19="EXPIRED",'📊 Training Matrix'!$AQ$19="EXPIRING"),'📊 Training Matrix'!$H$19,"")</f>
        <v/>
      </c>
    </row>
    <row r="299" spans="1:13" ht="15" customHeight="1" x14ac:dyDescent="0.2">
      <c r="A299" s="58" t="str">
        <f ca="1">IF(OR('📊 Training Matrix'!$AS$19="EXPIRED",'📊 Training Matrix'!$AS$19="EXPIRING"),'📊 Training Matrix'!$A$19,"")</f>
        <v/>
      </c>
      <c r="B299" s="58" t="str">
        <f ca="1">IF(OR('📊 Training Matrix'!$AS$19="EXPIRED",'📊 Training Matrix'!$AS$19="EXPIRING"),'📊 Training Matrix'!$B$19,"")</f>
        <v/>
      </c>
      <c r="C299" s="58" t="str">
        <f ca="1">IF(OR('📊 Training Matrix'!$AS$19="EXPIRED",'📊 Training Matrix'!$AS$19="EXPIRING"),'📊 Training Matrix'!$C$19,"")</f>
        <v/>
      </c>
      <c r="D299" s="58" t="str">
        <f ca="1">IF(OR('📊 Training Matrix'!$AS$19="EXPIRED",'📊 Training Matrix'!$AS$19="EXPIRING"),'📊 Training Matrix'!$D$19,"")</f>
        <v/>
      </c>
      <c r="E299" s="58" t="str">
        <f ca="1">IF(OR('📊 Training Matrix'!$AS$19="EXPIRED",'📊 Training Matrix'!$AS$19="EXPIRING"),'📊 Training Matrix'!$F$19,"")</f>
        <v/>
      </c>
      <c r="F299" s="58" t="str">
        <f ca="1">IF(OR('📊 Training Matrix'!$AS$19="EXPIRED",'📊 Training Matrix'!$AS$19="EXPIRING"),'📊 Training Matrix'!$E$19,"")</f>
        <v/>
      </c>
      <c r="G299" s="58" t="str">
        <f ca="1">IF(OR('📊 Training Matrix'!$AS$19="EXPIRED",'📊 Training Matrix'!$AS$19="EXPIRING"),"MG-002","")</f>
        <v/>
      </c>
      <c r="H299" s="58" t="str">
        <f ca="1">IF(OR('📊 Training Matrix'!$AS$19="EXPIRED",'📊 Training Matrix'!$AS$19="EXPIRING"),"SMSTS","")</f>
        <v/>
      </c>
      <c r="I299" s="58" t="str">
        <f ca="1">IF(OR('📊 Training Matrix'!$AS$19="EXPIRED",'📊 Training Matrix'!$AS$19="EXPIRING"),IF(ISNUMBER('📊 Training Matrix'!$AR$19),TEXT('📊 Training Matrix'!$AR$19,"DD/MM/YYYY"),""),"")</f>
        <v/>
      </c>
      <c r="J299" s="58" t="str">
        <f ca="1">IF(OR('📊 Training Matrix'!$AS$19="EXPIRED",'📊 Training Matrix'!$AS$19="EXPIRING"),TEXT('📊 Training Matrix'!$AR$19+365,"DD/MM/YYYY"),"")</f>
        <v/>
      </c>
      <c r="K299" s="58" t="str">
        <f ca="1">IF(OR('📊 Training Matrix'!$AS$19="EXPIRED",'📊 Training Matrix'!$AS$19="EXPIRING"),'📊 Training Matrix'!$AS$19,"")</f>
        <v/>
      </c>
      <c r="L299" s="58" t="str">
        <f ca="1">IF(OR('📊 Training Matrix'!$AS$19="EXPIRED",'📊 Training Matrix'!$AS$19="EXPIRING"),IF('📊 Training Matrix'!$AS$19="EXPIRED","Overdue by "&amp;TEXT(TODAY()-('📊 Training Matrix'!$AR$19+365),"0")&amp;" days","Expires in "&amp;TEXT(('📊 Training Matrix'!$AR$19+365)-TODAY(),"0")&amp;" days"),"—")</f>
        <v>—</v>
      </c>
      <c r="M299" s="58" t="str">
        <f ca="1">IF(OR('📊 Training Matrix'!$AS$19="EXPIRED",'📊 Training Matrix'!$AS$19="EXPIRING"),'📊 Training Matrix'!$H$19,"")</f>
        <v/>
      </c>
    </row>
    <row r="300" spans="1:13" ht="15" customHeight="1" x14ac:dyDescent="0.2">
      <c r="A300" s="58" t="str">
        <f ca="1">IF(OR('📊 Training Matrix'!$AU$19="EXPIRED",'📊 Training Matrix'!$AU$19="EXPIRING"),'📊 Training Matrix'!$A$19,"")</f>
        <v/>
      </c>
      <c r="B300" s="58" t="str">
        <f ca="1">IF(OR('📊 Training Matrix'!$AU$19="EXPIRED",'📊 Training Matrix'!$AU$19="EXPIRING"),'📊 Training Matrix'!$B$19,"")</f>
        <v/>
      </c>
      <c r="C300" s="58" t="str">
        <f ca="1">IF(OR('📊 Training Matrix'!$AU$19="EXPIRED",'📊 Training Matrix'!$AU$19="EXPIRING"),'📊 Training Matrix'!$C$19,"")</f>
        <v/>
      </c>
      <c r="D300" s="58" t="str">
        <f ca="1">IF(OR('📊 Training Matrix'!$AU$19="EXPIRED",'📊 Training Matrix'!$AU$19="EXPIRING"),'📊 Training Matrix'!$D$19,"")</f>
        <v/>
      </c>
      <c r="E300" s="58" t="str">
        <f ca="1">IF(OR('📊 Training Matrix'!$AU$19="EXPIRED",'📊 Training Matrix'!$AU$19="EXPIRING"),'📊 Training Matrix'!$F$19,"")</f>
        <v/>
      </c>
      <c r="F300" s="58" t="str">
        <f ca="1">IF(OR('📊 Training Matrix'!$AU$19="EXPIRED",'📊 Training Matrix'!$AU$19="EXPIRING"),'📊 Training Matrix'!$E$19,"")</f>
        <v/>
      </c>
      <c r="G300" s="58" t="str">
        <f ca="1">IF(OR('📊 Training Matrix'!$AU$19="EXPIRED",'📊 Training Matrix'!$AU$19="EXPIRING"),"MG-003","")</f>
        <v/>
      </c>
      <c r="H300" s="58" t="str">
        <f ca="1">IF(OR('📊 Training Matrix'!$AU$19="EXPIRED",'📊 Training Matrix'!$AU$19="EXPIRING"),"SSSTS","")</f>
        <v/>
      </c>
      <c r="I300" s="58" t="str">
        <f ca="1">IF(OR('📊 Training Matrix'!$AU$19="EXPIRED",'📊 Training Matrix'!$AU$19="EXPIRING"),IF(ISNUMBER('📊 Training Matrix'!$AT$19),TEXT('📊 Training Matrix'!$AT$19,"DD/MM/YYYY"),""),"")</f>
        <v/>
      </c>
      <c r="J300" s="58" t="str">
        <f ca="1">IF(OR('📊 Training Matrix'!$AU$19="EXPIRED",'📊 Training Matrix'!$AU$19="EXPIRING"),TEXT('📊 Training Matrix'!$AT$19+365,"DD/MM/YYYY"),"")</f>
        <v/>
      </c>
      <c r="K300" s="58" t="str">
        <f ca="1">IF(OR('📊 Training Matrix'!$AU$19="EXPIRED",'📊 Training Matrix'!$AU$19="EXPIRING"),'📊 Training Matrix'!$AU$19,"")</f>
        <v/>
      </c>
      <c r="L300" s="58" t="str">
        <f ca="1">IF(OR('📊 Training Matrix'!$AU$19="EXPIRED",'📊 Training Matrix'!$AU$19="EXPIRING"),IF('📊 Training Matrix'!$AU$19="EXPIRED","Overdue by "&amp;TEXT(TODAY()-('📊 Training Matrix'!$AT$19+365),"0")&amp;" days","Expires in "&amp;TEXT(('📊 Training Matrix'!$AT$19+365)-TODAY(),"0")&amp;" days"),"—")</f>
        <v>—</v>
      </c>
      <c r="M300" s="58" t="str">
        <f ca="1">IF(OR('📊 Training Matrix'!$AU$19="EXPIRED",'📊 Training Matrix'!$AU$19="EXPIRING"),'📊 Training Matrix'!$H$19,"")</f>
        <v/>
      </c>
    </row>
    <row r="301" spans="1:13" ht="15" customHeight="1" x14ac:dyDescent="0.2">
      <c r="A301" s="58" t="str">
        <f ca="1">IF(OR('📊 Training Matrix'!$AW$19="EXPIRED",'📊 Training Matrix'!$AW$19="EXPIRING"),'📊 Training Matrix'!$A$19,"")</f>
        <v/>
      </c>
      <c r="B301" s="58" t="str">
        <f ca="1">IF(OR('📊 Training Matrix'!$AW$19="EXPIRED",'📊 Training Matrix'!$AW$19="EXPIRING"),'📊 Training Matrix'!$B$19,"")</f>
        <v/>
      </c>
      <c r="C301" s="58" t="str">
        <f ca="1">IF(OR('📊 Training Matrix'!$AW$19="EXPIRED",'📊 Training Matrix'!$AW$19="EXPIRING"),'📊 Training Matrix'!$C$19,"")</f>
        <v/>
      </c>
      <c r="D301" s="58" t="str">
        <f ca="1">IF(OR('📊 Training Matrix'!$AW$19="EXPIRED",'📊 Training Matrix'!$AW$19="EXPIRING"),'📊 Training Matrix'!$D$19,"")</f>
        <v/>
      </c>
      <c r="E301" s="58" t="str">
        <f ca="1">IF(OR('📊 Training Matrix'!$AW$19="EXPIRED",'📊 Training Matrix'!$AW$19="EXPIRING"),'📊 Training Matrix'!$F$19,"")</f>
        <v/>
      </c>
      <c r="F301" s="58" t="str">
        <f ca="1">IF(OR('📊 Training Matrix'!$AW$19="EXPIRED",'📊 Training Matrix'!$AW$19="EXPIRING"),'📊 Training Matrix'!$E$19,"")</f>
        <v/>
      </c>
      <c r="G301" s="58" t="str">
        <f ca="1">IF(OR('📊 Training Matrix'!$AW$19="EXPIRED",'📊 Training Matrix'!$AW$19="EXPIRING"),"IT-002","")</f>
        <v/>
      </c>
      <c r="H301" s="58" t="str">
        <f ca="1">IF(OR('📊 Training Matrix'!$AW$19="EXPIRED",'📊 Training Matrix'!$AW$19="EXPIRING"),"GDPR Awareness","")</f>
        <v/>
      </c>
      <c r="I301" s="58" t="str">
        <f ca="1">IF(OR('📊 Training Matrix'!$AW$19="EXPIRED",'📊 Training Matrix'!$AW$19="EXPIRING"),IF(ISNUMBER('📊 Training Matrix'!$AV$19),TEXT('📊 Training Matrix'!$AV$19,"DD/MM/YYYY"),""),"")</f>
        <v/>
      </c>
      <c r="J301" s="58" t="str">
        <f ca="1">IF(OR('📊 Training Matrix'!$AW$19="EXPIRED",'📊 Training Matrix'!$AW$19="EXPIRING"),TEXT('📊 Training Matrix'!$AV$19+365,"DD/MM/YYYY"),"")</f>
        <v/>
      </c>
      <c r="K301" s="58" t="str">
        <f ca="1">IF(OR('📊 Training Matrix'!$AW$19="EXPIRED",'📊 Training Matrix'!$AW$19="EXPIRING"),'📊 Training Matrix'!$AW$19,"")</f>
        <v/>
      </c>
      <c r="L301" s="58" t="str">
        <f ca="1">IF(OR('📊 Training Matrix'!$AW$19="EXPIRED",'📊 Training Matrix'!$AW$19="EXPIRING"),IF('📊 Training Matrix'!$AW$19="EXPIRED","Overdue by "&amp;TEXT(TODAY()-('📊 Training Matrix'!$AV$19+365),"0")&amp;" days","Expires in "&amp;TEXT(('📊 Training Matrix'!$AV$19+365)-TODAY(),"0")&amp;" days"),"—")</f>
        <v>—</v>
      </c>
      <c r="M301" s="58" t="str">
        <f ca="1">IF(OR('📊 Training Matrix'!$AW$19="EXPIRED",'📊 Training Matrix'!$AW$19="EXPIRING"),'📊 Training Matrix'!$H$19,"")</f>
        <v/>
      </c>
    </row>
    <row r="302" spans="1:13" ht="15" customHeight="1" x14ac:dyDescent="0.2">
      <c r="A302" s="58" t="str">
        <f ca="1">IF(OR('📊 Training Matrix'!$K$20="EXPIRED",'📊 Training Matrix'!$K$20="EXPIRING"),'📊 Training Matrix'!$A$20,"")</f>
        <v/>
      </c>
      <c r="B302" s="58" t="str">
        <f ca="1">IF(OR('📊 Training Matrix'!$K$20="EXPIRED",'📊 Training Matrix'!$K$20="EXPIRING"),'📊 Training Matrix'!$B$20,"")</f>
        <v/>
      </c>
      <c r="C302" s="58" t="str">
        <f ca="1">IF(OR('📊 Training Matrix'!$K$20="EXPIRED",'📊 Training Matrix'!$K$20="EXPIRING"),'📊 Training Matrix'!$C$20,"")</f>
        <v/>
      </c>
      <c r="D302" s="58" t="str">
        <f ca="1">IF(OR('📊 Training Matrix'!$K$20="EXPIRED",'📊 Training Matrix'!$K$20="EXPIRING"),'📊 Training Matrix'!$D$20,"")</f>
        <v/>
      </c>
      <c r="E302" s="58" t="str">
        <f ca="1">IF(OR('📊 Training Matrix'!$K$20="EXPIRED",'📊 Training Matrix'!$K$20="EXPIRING"),'📊 Training Matrix'!$F$20,"")</f>
        <v/>
      </c>
      <c r="F302" s="58" t="str">
        <f ca="1">IF(OR('📊 Training Matrix'!$K$20="EXPIRED",'📊 Training Matrix'!$K$20="EXPIRING"),'📊 Training Matrix'!$E$20,"")</f>
        <v/>
      </c>
      <c r="G302" s="58" t="str">
        <f ca="1">IF(OR('📊 Training Matrix'!$K$20="EXPIRED",'📊 Training Matrix'!$K$20="EXPIRING"),"HS-001","")</f>
        <v/>
      </c>
      <c r="H302" s="58" t="str">
        <f ca="1">IF(OR('📊 Training Matrix'!$K$20="EXPIRED",'📊 Training Matrix'!$K$20="EXPIRING"),"H&amp;S Induction","")</f>
        <v/>
      </c>
      <c r="I302" s="58" t="str">
        <f ca="1">IF(OR('📊 Training Matrix'!$K$20="EXPIRED",'📊 Training Matrix'!$K$20="EXPIRING"),IF(ISNUMBER('📊 Training Matrix'!$J$20),TEXT('📊 Training Matrix'!$J$20,"DD/MM/YYYY"),""),"")</f>
        <v/>
      </c>
      <c r="J302" s="58" t="str">
        <f ca="1">IF(OR('📊 Training Matrix'!$K$20="EXPIRED",'📊 Training Matrix'!$K$20="EXPIRING"),TEXT('📊 Training Matrix'!$J$20+365,"DD/MM/YYYY"),"")</f>
        <v/>
      </c>
      <c r="K302" s="58" t="str">
        <f ca="1">IF(OR('📊 Training Matrix'!$K$20="EXPIRED",'📊 Training Matrix'!$K$20="EXPIRING"),'📊 Training Matrix'!$K$20,"")</f>
        <v/>
      </c>
      <c r="L302" s="58" t="str">
        <f ca="1">IF(OR('📊 Training Matrix'!$K$20="EXPIRED",'📊 Training Matrix'!$K$20="EXPIRING"),IF('📊 Training Matrix'!$K$20="EXPIRED","Overdue by "&amp;TEXT(TODAY()-('📊 Training Matrix'!$J$20+365),"0")&amp;" days","Expires in "&amp;TEXT(('📊 Training Matrix'!$J$20+365)-TODAY(),"0")&amp;" days"),"—")</f>
        <v>—</v>
      </c>
      <c r="M302" s="58" t="str">
        <f ca="1">IF(OR('📊 Training Matrix'!$K$20="EXPIRED",'📊 Training Matrix'!$K$20="EXPIRING"),'📊 Training Matrix'!$H$20,"")</f>
        <v/>
      </c>
    </row>
    <row r="303" spans="1:13" ht="15" customHeight="1" x14ac:dyDescent="0.2">
      <c r="A303" s="58" t="str">
        <f ca="1">IF(OR('📊 Training Matrix'!$M$20="EXPIRED",'📊 Training Matrix'!$M$20="EXPIRING"),'📊 Training Matrix'!$A$20,"")</f>
        <v/>
      </c>
      <c r="B303" s="58" t="str">
        <f ca="1">IF(OR('📊 Training Matrix'!$M$20="EXPIRED",'📊 Training Matrix'!$M$20="EXPIRING"),'📊 Training Matrix'!$B$20,"")</f>
        <v/>
      </c>
      <c r="C303" s="58" t="str">
        <f ca="1">IF(OR('📊 Training Matrix'!$M$20="EXPIRED",'📊 Training Matrix'!$M$20="EXPIRING"),'📊 Training Matrix'!$C$20,"")</f>
        <v/>
      </c>
      <c r="D303" s="58" t="str">
        <f ca="1">IF(OR('📊 Training Matrix'!$M$20="EXPIRED",'📊 Training Matrix'!$M$20="EXPIRING"),'📊 Training Matrix'!$D$20,"")</f>
        <v/>
      </c>
      <c r="E303" s="58" t="str">
        <f ca="1">IF(OR('📊 Training Matrix'!$M$20="EXPIRED",'📊 Training Matrix'!$M$20="EXPIRING"),'📊 Training Matrix'!$F$20,"")</f>
        <v/>
      </c>
      <c r="F303" s="58" t="str">
        <f ca="1">IF(OR('📊 Training Matrix'!$M$20="EXPIRED",'📊 Training Matrix'!$M$20="EXPIRING"),'📊 Training Matrix'!$E$20,"")</f>
        <v/>
      </c>
      <c r="G303" s="58" t="str">
        <f ca="1">IF(OR('📊 Training Matrix'!$M$20="EXPIRED",'📊 Training Matrix'!$M$20="EXPIRING"),"HS-002","")</f>
        <v/>
      </c>
      <c r="H303" s="58" t="str">
        <f ca="1">IF(OR('📊 Training Matrix'!$M$20="EXPIRED",'📊 Training Matrix'!$M$20="EXPIRING"),"Working at Height","")</f>
        <v/>
      </c>
      <c r="I303" s="58" t="str">
        <f ca="1">IF(OR('📊 Training Matrix'!$M$20="EXPIRED",'📊 Training Matrix'!$M$20="EXPIRING"),IF(ISNUMBER('📊 Training Matrix'!$L$20),TEXT('📊 Training Matrix'!$L$20,"DD/MM/YYYY"),""),"")</f>
        <v/>
      </c>
      <c r="J303" s="58" t="str">
        <f ca="1">IF(OR('📊 Training Matrix'!$M$20="EXPIRED",'📊 Training Matrix'!$M$20="EXPIRING"),TEXT('📊 Training Matrix'!$L$20+365,"DD/MM/YYYY"),"")</f>
        <v/>
      </c>
      <c r="K303" s="58" t="str">
        <f ca="1">IF(OR('📊 Training Matrix'!$M$20="EXPIRED",'📊 Training Matrix'!$M$20="EXPIRING"),'📊 Training Matrix'!$M$20,"")</f>
        <v/>
      </c>
      <c r="L303" s="58" t="str">
        <f ca="1">IF(OR('📊 Training Matrix'!$M$20="EXPIRED",'📊 Training Matrix'!$M$20="EXPIRING"),IF('📊 Training Matrix'!$M$20="EXPIRED","Overdue by "&amp;TEXT(TODAY()-('📊 Training Matrix'!$L$20+365),"0")&amp;" days","Expires in "&amp;TEXT(('📊 Training Matrix'!$L$20+365)-TODAY(),"0")&amp;" days"),"—")</f>
        <v>—</v>
      </c>
      <c r="M303" s="58" t="str">
        <f ca="1">IF(OR('📊 Training Matrix'!$M$20="EXPIRED",'📊 Training Matrix'!$M$20="EXPIRING"),'📊 Training Matrix'!$H$20,"")</f>
        <v/>
      </c>
    </row>
    <row r="304" spans="1:13" ht="15" customHeight="1" x14ac:dyDescent="0.2">
      <c r="A304" s="58" t="str">
        <f ca="1">IF(OR('📊 Training Matrix'!$O$20="EXPIRED",'📊 Training Matrix'!$O$20="EXPIRING"),'📊 Training Matrix'!$A$20,"")</f>
        <v/>
      </c>
      <c r="B304" s="58" t="str">
        <f ca="1">IF(OR('📊 Training Matrix'!$O$20="EXPIRED",'📊 Training Matrix'!$O$20="EXPIRING"),'📊 Training Matrix'!$B$20,"")</f>
        <v/>
      </c>
      <c r="C304" s="58" t="str">
        <f ca="1">IF(OR('📊 Training Matrix'!$O$20="EXPIRED",'📊 Training Matrix'!$O$20="EXPIRING"),'📊 Training Matrix'!$C$20,"")</f>
        <v/>
      </c>
      <c r="D304" s="58" t="str">
        <f ca="1">IF(OR('📊 Training Matrix'!$O$20="EXPIRED",'📊 Training Matrix'!$O$20="EXPIRING"),'📊 Training Matrix'!$D$20,"")</f>
        <v/>
      </c>
      <c r="E304" s="58" t="str">
        <f ca="1">IF(OR('📊 Training Matrix'!$O$20="EXPIRED",'📊 Training Matrix'!$O$20="EXPIRING"),'📊 Training Matrix'!$F$20,"")</f>
        <v/>
      </c>
      <c r="F304" s="58" t="str">
        <f ca="1">IF(OR('📊 Training Matrix'!$O$20="EXPIRED",'📊 Training Matrix'!$O$20="EXPIRING"),'📊 Training Matrix'!$E$20,"")</f>
        <v/>
      </c>
      <c r="G304" s="58" t="str">
        <f ca="1">IF(OR('📊 Training Matrix'!$O$20="EXPIRED",'📊 Training Matrix'!$O$20="EXPIRING"),"HS-003","")</f>
        <v/>
      </c>
      <c r="H304" s="58" t="str">
        <f ca="1">IF(OR('📊 Training Matrix'!$O$20="EXPIRED",'📊 Training Matrix'!$O$20="EXPIRING"),"Confined Space","")</f>
        <v/>
      </c>
      <c r="I304" s="58" t="str">
        <f ca="1">IF(OR('📊 Training Matrix'!$O$20="EXPIRED",'📊 Training Matrix'!$O$20="EXPIRING"),IF(ISNUMBER('📊 Training Matrix'!$N$20),TEXT('📊 Training Matrix'!$N$20,"DD/MM/YYYY"),""),"")</f>
        <v/>
      </c>
      <c r="J304" s="58" t="str">
        <f ca="1">IF(OR('📊 Training Matrix'!$O$20="EXPIRED",'📊 Training Matrix'!$O$20="EXPIRING"),TEXT('📊 Training Matrix'!$N$20+365,"DD/MM/YYYY"),"")</f>
        <v/>
      </c>
      <c r="K304" s="58" t="str">
        <f ca="1">IF(OR('📊 Training Matrix'!$O$20="EXPIRED",'📊 Training Matrix'!$O$20="EXPIRING"),'📊 Training Matrix'!$O$20,"")</f>
        <v/>
      </c>
      <c r="L304" s="58" t="str">
        <f ca="1">IF(OR('📊 Training Matrix'!$O$20="EXPIRED",'📊 Training Matrix'!$O$20="EXPIRING"),IF('📊 Training Matrix'!$O$20="EXPIRED","Overdue by "&amp;TEXT(TODAY()-('📊 Training Matrix'!$N$20+365),"0")&amp;" days","Expires in "&amp;TEXT(('📊 Training Matrix'!$N$20+365)-TODAY(),"0")&amp;" days"),"—")</f>
        <v>—</v>
      </c>
      <c r="M304" s="58" t="str">
        <f ca="1">IF(OR('📊 Training Matrix'!$O$20="EXPIRED",'📊 Training Matrix'!$O$20="EXPIRING"),'📊 Training Matrix'!$H$20,"")</f>
        <v/>
      </c>
    </row>
    <row r="305" spans="1:13" ht="15" customHeight="1" x14ac:dyDescent="0.2">
      <c r="A305" s="58" t="str">
        <f ca="1">IF(OR('📊 Training Matrix'!$Q$20="EXPIRED",'📊 Training Matrix'!$Q$20="EXPIRING"),'📊 Training Matrix'!$A$20,"")</f>
        <v>W1016</v>
      </c>
      <c r="B305" s="58" t="str">
        <f ca="1">IF(OR('📊 Training Matrix'!$Q$20="EXPIRED",'📊 Training Matrix'!$Q$20="EXPIRING"),'📊 Training Matrix'!$B$20,"")</f>
        <v>Brown</v>
      </c>
      <c r="C305" s="58" t="str">
        <f ca="1">IF(OR('📊 Training Matrix'!$Q$20="EXPIRED",'📊 Training Matrix'!$Q$20="EXPIRING"),'📊 Training Matrix'!$C$20,"")</f>
        <v>Mark</v>
      </c>
      <c r="D305" s="58" t="str">
        <f ca="1">IF(OR('📊 Training Matrix'!$Q$20="EXPIRED",'📊 Training Matrix'!$Q$20="EXPIRING"),'📊 Training Matrix'!$D$20,"")</f>
        <v>Employee</v>
      </c>
      <c r="E305" s="58" t="str">
        <f ca="1">IF(OR('📊 Training Matrix'!$Q$20="EXPIRED",'📊 Training Matrix'!$Q$20="EXPIRING"),'📊 Training Matrix'!$F$20,"")</f>
        <v>GIS Analyst</v>
      </c>
      <c r="F305" s="58" t="str">
        <f ca="1">IF(OR('📊 Training Matrix'!$Q$20="EXPIRED",'📊 Training Matrix'!$Q$20="EXPIRING"),'📊 Training Matrix'!$E$20,"")</f>
        <v>IT &amp; Systems</v>
      </c>
      <c r="G305" s="58" t="str">
        <f ca="1">IF(OR('📊 Training Matrix'!$Q$20="EXPIRED",'📊 Training Matrix'!$Q$20="EXPIRING"),"HS-004","")</f>
        <v>HS-004</v>
      </c>
      <c r="H305" s="58" t="str">
        <f ca="1">IF(OR('📊 Training Matrix'!$Q$20="EXPIRED",'📊 Training Matrix'!$Q$20="EXPIRING"),"Manual Handling","")</f>
        <v>Manual Handling</v>
      </c>
      <c r="I305" s="58" t="str">
        <f ca="1">IF(OR('📊 Training Matrix'!$Q$20="EXPIRED",'📊 Training Matrix'!$Q$20="EXPIRING"),IF(ISNUMBER('📊 Training Matrix'!$P$20),TEXT('📊 Training Matrix'!$P$20,"DD/MM/YYYY"),""),"")</f>
        <v>23/11/2024</v>
      </c>
      <c r="J305" s="58" t="str">
        <f ca="1">IF(OR('📊 Training Matrix'!$Q$20="EXPIRED",'📊 Training Matrix'!$Q$20="EXPIRING"),TEXT('📊 Training Matrix'!$P$20+365,"DD/MM/YYYY"),"")</f>
        <v>23/11/2025</v>
      </c>
      <c r="K305" s="58" t="str">
        <f ca="1">IF(OR('📊 Training Matrix'!$Q$20="EXPIRED",'📊 Training Matrix'!$Q$20="EXPIRING"),'📊 Training Matrix'!$Q$20,"")</f>
        <v>EXPIRED</v>
      </c>
      <c r="L305" s="58" t="str">
        <f ca="1">IF(OR('📊 Training Matrix'!$Q$20="EXPIRED",'📊 Training Matrix'!$Q$20="EXPIRING"),IF('📊 Training Matrix'!$Q$20="EXPIRED","Overdue by "&amp;TEXT(TODAY()-('📊 Training Matrix'!$P$20+365),"0")&amp;" days","Expires in "&amp;TEXT(('📊 Training Matrix'!$P$20+365)-TODAY(),"0")&amp;" days"),"—")</f>
        <v>Overdue by 268 days</v>
      </c>
      <c r="M305" s="58" t="str">
        <f ca="1">IF(OR('📊 Training Matrix'!$Q$20="EXPIRED",'📊 Training Matrix'!$Q$20="EXPIRING"),'📊 Training Matrix'!$H$20,"")</f>
        <v>S. Patel</v>
      </c>
    </row>
    <row r="306" spans="1:13" ht="15" customHeight="1" x14ac:dyDescent="0.2">
      <c r="A306" s="58" t="str">
        <f ca="1">IF(OR('📊 Training Matrix'!$S$20="EXPIRED",'📊 Training Matrix'!$S$20="EXPIRING"),'📊 Training Matrix'!$A$20,"")</f>
        <v/>
      </c>
      <c r="B306" s="58" t="str">
        <f ca="1">IF(OR('📊 Training Matrix'!$S$20="EXPIRED",'📊 Training Matrix'!$S$20="EXPIRING"),'📊 Training Matrix'!$B$20,"")</f>
        <v/>
      </c>
      <c r="C306" s="58" t="str">
        <f ca="1">IF(OR('📊 Training Matrix'!$S$20="EXPIRED",'📊 Training Matrix'!$S$20="EXPIRING"),'📊 Training Matrix'!$C$20,"")</f>
        <v/>
      </c>
      <c r="D306" s="58" t="str">
        <f ca="1">IF(OR('📊 Training Matrix'!$S$20="EXPIRED",'📊 Training Matrix'!$S$20="EXPIRING"),'📊 Training Matrix'!$D$20,"")</f>
        <v/>
      </c>
      <c r="E306" s="58" t="str">
        <f ca="1">IF(OR('📊 Training Matrix'!$S$20="EXPIRED",'📊 Training Matrix'!$S$20="EXPIRING"),'📊 Training Matrix'!$F$20,"")</f>
        <v/>
      </c>
      <c r="F306" s="58" t="str">
        <f ca="1">IF(OR('📊 Training Matrix'!$S$20="EXPIRED",'📊 Training Matrix'!$S$20="EXPIRING"),'📊 Training Matrix'!$E$20,"")</f>
        <v/>
      </c>
      <c r="G306" s="58" t="str">
        <f ca="1">IF(OR('📊 Training Matrix'!$S$20="EXPIRED",'📊 Training Matrix'!$S$20="EXPIRING"),"HS-005","")</f>
        <v/>
      </c>
      <c r="H306" s="58" t="str">
        <f ca="1">IF(OR('📊 Training Matrix'!$S$20="EXPIRED",'📊 Training Matrix'!$S$20="EXPIRING"),"First Aid (FAW)","")</f>
        <v/>
      </c>
      <c r="I306" s="58" t="str">
        <f ca="1">IF(OR('📊 Training Matrix'!$S$20="EXPIRED",'📊 Training Matrix'!$S$20="EXPIRING"),IF(ISNUMBER('📊 Training Matrix'!$R$20),TEXT('📊 Training Matrix'!$R$20,"DD/MM/YYYY"),""),"")</f>
        <v/>
      </c>
      <c r="J306" s="58" t="str">
        <f ca="1">IF(OR('📊 Training Matrix'!$S$20="EXPIRED",'📊 Training Matrix'!$S$20="EXPIRING"),TEXT('📊 Training Matrix'!$R$20+365,"DD/MM/YYYY"),"")</f>
        <v/>
      </c>
      <c r="K306" s="58" t="str">
        <f ca="1">IF(OR('📊 Training Matrix'!$S$20="EXPIRED",'📊 Training Matrix'!$S$20="EXPIRING"),'📊 Training Matrix'!$S$20,"")</f>
        <v/>
      </c>
      <c r="L306" s="58" t="str">
        <f ca="1">IF(OR('📊 Training Matrix'!$S$20="EXPIRED",'📊 Training Matrix'!$S$20="EXPIRING"),IF('📊 Training Matrix'!$S$20="EXPIRED","Overdue by "&amp;TEXT(TODAY()-('📊 Training Matrix'!$R$20+365),"0")&amp;" days","Expires in "&amp;TEXT(('📊 Training Matrix'!$R$20+365)-TODAY(),"0")&amp;" days"),"—")</f>
        <v>—</v>
      </c>
      <c r="M306" s="58" t="str">
        <f ca="1">IF(OR('📊 Training Matrix'!$S$20="EXPIRED",'📊 Training Matrix'!$S$20="EXPIRING"),'📊 Training Matrix'!$H$20,"")</f>
        <v/>
      </c>
    </row>
    <row r="307" spans="1:13" ht="15" customHeight="1" x14ac:dyDescent="0.2">
      <c r="A307" s="58" t="str">
        <f ca="1">IF(OR('📊 Training Matrix'!$U$20="EXPIRED",'📊 Training Matrix'!$U$20="EXPIRING"),'📊 Training Matrix'!$A$20,"")</f>
        <v/>
      </c>
      <c r="B307" s="58" t="str">
        <f ca="1">IF(OR('📊 Training Matrix'!$U$20="EXPIRED",'📊 Training Matrix'!$U$20="EXPIRING"),'📊 Training Matrix'!$B$20,"")</f>
        <v/>
      </c>
      <c r="C307" s="58" t="str">
        <f ca="1">IF(OR('📊 Training Matrix'!$U$20="EXPIRED",'📊 Training Matrix'!$U$20="EXPIRING"),'📊 Training Matrix'!$C$20,"")</f>
        <v/>
      </c>
      <c r="D307" s="58" t="str">
        <f ca="1">IF(OR('📊 Training Matrix'!$U$20="EXPIRED",'📊 Training Matrix'!$U$20="EXPIRING"),'📊 Training Matrix'!$D$20,"")</f>
        <v/>
      </c>
      <c r="E307" s="58" t="str">
        <f ca="1">IF(OR('📊 Training Matrix'!$U$20="EXPIRED",'📊 Training Matrix'!$U$20="EXPIRING"),'📊 Training Matrix'!$F$20,"")</f>
        <v/>
      </c>
      <c r="F307" s="58" t="str">
        <f ca="1">IF(OR('📊 Training Matrix'!$U$20="EXPIRED",'📊 Training Matrix'!$U$20="EXPIRING"),'📊 Training Matrix'!$E$20,"")</f>
        <v/>
      </c>
      <c r="G307" s="58" t="str">
        <f ca="1">IF(OR('📊 Training Matrix'!$U$20="EXPIRED",'📊 Training Matrix'!$U$20="EXPIRING"),"HS-006","")</f>
        <v/>
      </c>
      <c r="H307" s="58" t="str">
        <f ca="1">IF(OR('📊 Training Matrix'!$U$20="EXPIRED",'📊 Training Matrix'!$U$20="EXPIRING"),"Asbestos Awareness","")</f>
        <v/>
      </c>
      <c r="I307" s="58" t="str">
        <f ca="1">IF(OR('📊 Training Matrix'!$U$20="EXPIRED",'📊 Training Matrix'!$U$20="EXPIRING"),IF(ISNUMBER('📊 Training Matrix'!$T$20),TEXT('📊 Training Matrix'!$T$20,"DD/MM/YYYY"),""),"")</f>
        <v/>
      </c>
      <c r="J307" s="58" t="str">
        <f ca="1">IF(OR('📊 Training Matrix'!$U$20="EXPIRED",'📊 Training Matrix'!$U$20="EXPIRING"),TEXT('📊 Training Matrix'!$T$20+365,"DD/MM/YYYY"),"")</f>
        <v/>
      </c>
      <c r="K307" s="58" t="str">
        <f ca="1">IF(OR('📊 Training Matrix'!$U$20="EXPIRED",'📊 Training Matrix'!$U$20="EXPIRING"),'📊 Training Matrix'!$U$20,"")</f>
        <v/>
      </c>
      <c r="L307" s="58" t="str">
        <f ca="1">IF(OR('📊 Training Matrix'!$U$20="EXPIRED",'📊 Training Matrix'!$U$20="EXPIRING"),IF('📊 Training Matrix'!$U$20="EXPIRED","Overdue by "&amp;TEXT(TODAY()-('📊 Training Matrix'!$T$20+365),"0")&amp;" days","Expires in "&amp;TEXT(('📊 Training Matrix'!$T$20+365)-TODAY(),"0")&amp;" days"),"—")</f>
        <v>—</v>
      </c>
      <c r="M307" s="58" t="str">
        <f ca="1">IF(OR('📊 Training Matrix'!$U$20="EXPIRED",'📊 Training Matrix'!$U$20="EXPIRING"),'📊 Training Matrix'!$H$20,"")</f>
        <v/>
      </c>
    </row>
    <row r="308" spans="1:13" ht="15" customHeight="1" x14ac:dyDescent="0.2">
      <c r="A308" s="58" t="str">
        <f ca="1">IF(OR('📊 Training Matrix'!$W$20="EXPIRED",'📊 Training Matrix'!$W$20="EXPIRING"),'📊 Training Matrix'!$A$20,"")</f>
        <v/>
      </c>
      <c r="B308" s="58" t="str">
        <f ca="1">IF(OR('📊 Training Matrix'!$W$20="EXPIRED",'📊 Training Matrix'!$W$20="EXPIRING"),'📊 Training Matrix'!$B$20,"")</f>
        <v/>
      </c>
      <c r="C308" s="58" t="str">
        <f ca="1">IF(OR('📊 Training Matrix'!$W$20="EXPIRED",'📊 Training Matrix'!$W$20="EXPIRING"),'📊 Training Matrix'!$C$20,"")</f>
        <v/>
      </c>
      <c r="D308" s="58" t="str">
        <f ca="1">IF(OR('📊 Training Matrix'!$W$20="EXPIRED",'📊 Training Matrix'!$W$20="EXPIRING"),'📊 Training Matrix'!$D$20,"")</f>
        <v/>
      </c>
      <c r="E308" s="58" t="str">
        <f ca="1">IF(OR('📊 Training Matrix'!$W$20="EXPIRED",'📊 Training Matrix'!$W$20="EXPIRING"),'📊 Training Matrix'!$F$20,"")</f>
        <v/>
      </c>
      <c r="F308" s="58" t="str">
        <f ca="1">IF(OR('📊 Training Matrix'!$W$20="EXPIRED",'📊 Training Matrix'!$W$20="EXPIRING"),'📊 Training Matrix'!$E$20,"")</f>
        <v/>
      </c>
      <c r="G308" s="58" t="str">
        <f ca="1">IF(OR('📊 Training Matrix'!$W$20="EXPIRED",'📊 Training Matrix'!$W$20="EXPIRING"),"EL-001","")</f>
        <v/>
      </c>
      <c r="H308" s="58" t="str">
        <f ca="1">IF(OR('📊 Training Matrix'!$W$20="EXPIRED",'📊 Training Matrix'!$W$20="EXPIRING"),"C&amp;G 2391 Inspection","")</f>
        <v/>
      </c>
      <c r="I308" s="58" t="str">
        <f ca="1">IF(OR('📊 Training Matrix'!$W$20="EXPIRED",'📊 Training Matrix'!$W$20="EXPIRING"),IF(ISNUMBER('📊 Training Matrix'!$V$20),TEXT('📊 Training Matrix'!$V$20,"DD/MM/YYYY"),""),"")</f>
        <v/>
      </c>
      <c r="J308" s="58" t="str">
        <f ca="1">IF(OR('📊 Training Matrix'!$W$20="EXPIRED",'📊 Training Matrix'!$W$20="EXPIRING"),TEXT('📊 Training Matrix'!$V$20+365,"DD/MM/YYYY"),"")</f>
        <v/>
      </c>
      <c r="K308" s="58" t="str">
        <f ca="1">IF(OR('📊 Training Matrix'!$W$20="EXPIRED",'📊 Training Matrix'!$W$20="EXPIRING"),'📊 Training Matrix'!$W$20,"")</f>
        <v/>
      </c>
      <c r="L308" s="58" t="str">
        <f ca="1">IF(OR('📊 Training Matrix'!$W$20="EXPIRED",'📊 Training Matrix'!$W$20="EXPIRING"),IF('📊 Training Matrix'!$W$20="EXPIRED","Overdue by "&amp;TEXT(TODAY()-('📊 Training Matrix'!$V$20+365),"0")&amp;" days","Expires in "&amp;TEXT(('📊 Training Matrix'!$V$20+365)-TODAY(),"0")&amp;" days"),"—")</f>
        <v>—</v>
      </c>
      <c r="M308" s="58" t="str">
        <f ca="1">IF(OR('📊 Training Matrix'!$W$20="EXPIRED",'📊 Training Matrix'!$W$20="EXPIRING"),'📊 Training Matrix'!$H$20,"")</f>
        <v/>
      </c>
    </row>
    <row r="309" spans="1:13" ht="15" customHeight="1" x14ac:dyDescent="0.2">
      <c r="A309" s="58" t="str">
        <f ca="1">IF(OR('📊 Training Matrix'!$Y$20="EXPIRED",'📊 Training Matrix'!$Y$20="EXPIRING"),'📊 Training Matrix'!$A$20,"")</f>
        <v/>
      </c>
      <c r="B309" s="58" t="str">
        <f ca="1">IF(OR('📊 Training Matrix'!$Y$20="EXPIRED",'📊 Training Matrix'!$Y$20="EXPIRING"),'📊 Training Matrix'!$B$20,"")</f>
        <v/>
      </c>
      <c r="C309" s="58" t="str">
        <f ca="1">IF(OR('📊 Training Matrix'!$Y$20="EXPIRED",'📊 Training Matrix'!$Y$20="EXPIRING"),'📊 Training Matrix'!$C$20,"")</f>
        <v/>
      </c>
      <c r="D309" s="58" t="str">
        <f ca="1">IF(OR('📊 Training Matrix'!$Y$20="EXPIRED",'📊 Training Matrix'!$Y$20="EXPIRING"),'📊 Training Matrix'!$D$20,"")</f>
        <v/>
      </c>
      <c r="E309" s="58" t="str">
        <f ca="1">IF(OR('📊 Training Matrix'!$Y$20="EXPIRED",'📊 Training Matrix'!$Y$20="EXPIRING"),'📊 Training Matrix'!$F$20,"")</f>
        <v/>
      </c>
      <c r="F309" s="58" t="str">
        <f ca="1">IF(OR('📊 Training Matrix'!$Y$20="EXPIRED",'📊 Training Matrix'!$Y$20="EXPIRING"),'📊 Training Matrix'!$E$20,"")</f>
        <v/>
      </c>
      <c r="G309" s="58" t="str">
        <f ca="1">IF(OR('📊 Training Matrix'!$Y$20="EXPIRED",'📊 Training Matrix'!$Y$20="EXPIRING"),"EL-002","")</f>
        <v/>
      </c>
      <c r="H309" s="58" t="str">
        <f ca="1">IF(OR('📊 Training Matrix'!$Y$20="EXPIRED",'📊 Training Matrix'!$Y$20="EXPIRING"),"18th Edition","")</f>
        <v/>
      </c>
      <c r="I309" s="58" t="str">
        <f ca="1">IF(OR('📊 Training Matrix'!$Y$20="EXPIRED",'📊 Training Matrix'!$Y$20="EXPIRING"),IF(ISNUMBER('📊 Training Matrix'!$X$20),TEXT('📊 Training Matrix'!$X$20,"DD/MM/YYYY"),""),"")</f>
        <v/>
      </c>
      <c r="J309" s="58" t="str">
        <f ca="1">IF(OR('📊 Training Matrix'!$Y$20="EXPIRED",'📊 Training Matrix'!$Y$20="EXPIRING"),TEXT('📊 Training Matrix'!$X$20+365,"DD/MM/YYYY"),"")</f>
        <v/>
      </c>
      <c r="K309" s="58" t="str">
        <f ca="1">IF(OR('📊 Training Matrix'!$Y$20="EXPIRED",'📊 Training Matrix'!$Y$20="EXPIRING"),'📊 Training Matrix'!$Y$20,"")</f>
        <v/>
      </c>
      <c r="L309" s="58" t="str">
        <f ca="1">IF(OR('📊 Training Matrix'!$Y$20="EXPIRED",'📊 Training Matrix'!$Y$20="EXPIRING"),IF('📊 Training Matrix'!$Y$20="EXPIRED","Overdue by "&amp;TEXT(TODAY()-('📊 Training Matrix'!$X$20+365),"0")&amp;" days","Expires in "&amp;TEXT(('📊 Training Matrix'!$X$20+365)-TODAY(),"0")&amp;" days"),"—")</f>
        <v>—</v>
      </c>
      <c r="M309" s="58" t="str">
        <f ca="1">IF(OR('📊 Training Matrix'!$Y$20="EXPIRED",'📊 Training Matrix'!$Y$20="EXPIRING"),'📊 Training Matrix'!$H$20,"")</f>
        <v/>
      </c>
    </row>
    <row r="310" spans="1:13" ht="15" customHeight="1" x14ac:dyDescent="0.2">
      <c r="A310" s="58" t="str">
        <f ca="1">IF(OR('📊 Training Matrix'!$AA$20="EXPIRED",'📊 Training Matrix'!$AA$20="EXPIRING"),'📊 Training Matrix'!$A$20,"")</f>
        <v/>
      </c>
      <c r="B310" s="58" t="str">
        <f ca="1">IF(OR('📊 Training Matrix'!$AA$20="EXPIRED",'📊 Training Matrix'!$AA$20="EXPIRING"),'📊 Training Matrix'!$B$20,"")</f>
        <v/>
      </c>
      <c r="C310" s="58" t="str">
        <f ca="1">IF(OR('📊 Training Matrix'!$AA$20="EXPIRED",'📊 Training Matrix'!$AA$20="EXPIRING"),'📊 Training Matrix'!$C$20,"")</f>
        <v/>
      </c>
      <c r="D310" s="58" t="str">
        <f ca="1">IF(OR('📊 Training Matrix'!$AA$20="EXPIRED",'📊 Training Matrix'!$AA$20="EXPIRING"),'📊 Training Matrix'!$D$20,"")</f>
        <v/>
      </c>
      <c r="E310" s="58" t="str">
        <f ca="1">IF(OR('📊 Training Matrix'!$AA$20="EXPIRED",'📊 Training Matrix'!$AA$20="EXPIRING"),'📊 Training Matrix'!$F$20,"")</f>
        <v/>
      </c>
      <c r="F310" s="58" t="str">
        <f ca="1">IF(OR('📊 Training Matrix'!$AA$20="EXPIRED",'📊 Training Matrix'!$AA$20="EXPIRING"),'📊 Training Matrix'!$E$20,"")</f>
        <v/>
      </c>
      <c r="G310" s="58" t="str">
        <f ca="1">IF(OR('📊 Training Matrix'!$AA$20="EXPIRED",'📊 Training Matrix'!$AA$20="EXPIRING"),"EL-003","")</f>
        <v/>
      </c>
      <c r="H310" s="58" t="str">
        <f ca="1">IF(OR('📊 Training Matrix'!$AA$20="EXPIRED",'📊 Training Matrix'!$AA$20="EXPIRING"),"HV Auth. Person","")</f>
        <v/>
      </c>
      <c r="I310" s="58" t="str">
        <f ca="1">IF(OR('📊 Training Matrix'!$AA$20="EXPIRED",'📊 Training Matrix'!$AA$20="EXPIRING"),IF(ISNUMBER('📊 Training Matrix'!$Z$20),TEXT('📊 Training Matrix'!$Z$20,"DD/MM/YYYY"),""),"")</f>
        <v/>
      </c>
      <c r="J310" s="58" t="str">
        <f ca="1">IF(OR('📊 Training Matrix'!$AA$20="EXPIRED",'📊 Training Matrix'!$AA$20="EXPIRING"),TEXT('📊 Training Matrix'!$Z$20+365,"DD/MM/YYYY"),"")</f>
        <v/>
      </c>
      <c r="K310" s="58" t="str">
        <f ca="1">IF(OR('📊 Training Matrix'!$AA$20="EXPIRED",'📊 Training Matrix'!$AA$20="EXPIRING"),'📊 Training Matrix'!$AA$20,"")</f>
        <v/>
      </c>
      <c r="L310" s="58" t="str">
        <f ca="1">IF(OR('📊 Training Matrix'!$AA$20="EXPIRED",'📊 Training Matrix'!$AA$20="EXPIRING"),IF('📊 Training Matrix'!$AA$20="EXPIRED","Overdue by "&amp;TEXT(TODAY()-('📊 Training Matrix'!$Z$20+365),"0")&amp;" days","Expires in "&amp;TEXT(('📊 Training Matrix'!$Z$20+365)-TODAY(),"0")&amp;" days"),"—")</f>
        <v>—</v>
      </c>
      <c r="M310" s="58" t="str">
        <f ca="1">IF(OR('📊 Training Matrix'!$AA$20="EXPIRED",'📊 Training Matrix'!$AA$20="EXPIRING"),'📊 Training Matrix'!$H$20,"")</f>
        <v/>
      </c>
    </row>
    <row r="311" spans="1:13" ht="15" customHeight="1" x14ac:dyDescent="0.2">
      <c r="A311" s="58" t="str">
        <f ca="1">IF(OR('📊 Training Matrix'!$AC$20="EXPIRED",'📊 Training Matrix'!$AC$20="EXPIRING"),'📊 Training Matrix'!$A$20,"")</f>
        <v/>
      </c>
      <c r="B311" s="58" t="str">
        <f ca="1">IF(OR('📊 Training Matrix'!$AC$20="EXPIRED",'📊 Training Matrix'!$AC$20="EXPIRING"),'📊 Training Matrix'!$B$20,"")</f>
        <v/>
      </c>
      <c r="C311" s="58" t="str">
        <f ca="1">IF(OR('📊 Training Matrix'!$AC$20="EXPIRED",'📊 Training Matrix'!$AC$20="EXPIRING"),'📊 Training Matrix'!$C$20,"")</f>
        <v/>
      </c>
      <c r="D311" s="58" t="str">
        <f ca="1">IF(OR('📊 Training Matrix'!$AC$20="EXPIRED",'📊 Training Matrix'!$AC$20="EXPIRING"),'📊 Training Matrix'!$D$20,"")</f>
        <v/>
      </c>
      <c r="E311" s="58" t="str">
        <f ca="1">IF(OR('📊 Training Matrix'!$AC$20="EXPIRED",'📊 Training Matrix'!$AC$20="EXPIRING"),'📊 Training Matrix'!$F$20,"")</f>
        <v/>
      </c>
      <c r="F311" s="58" t="str">
        <f ca="1">IF(OR('📊 Training Matrix'!$AC$20="EXPIRED",'📊 Training Matrix'!$AC$20="EXPIRING"),'📊 Training Matrix'!$E$20,"")</f>
        <v/>
      </c>
      <c r="G311" s="58" t="str">
        <f ca="1">IF(OR('📊 Training Matrix'!$AC$20="EXPIRED",'📊 Training Matrix'!$AC$20="EXPIRING"),"EL-004","")</f>
        <v/>
      </c>
      <c r="H311" s="58" t="str">
        <f ca="1">IF(OR('📊 Training Matrix'!$AC$20="EXPIRED",'📊 Training Matrix'!$AC$20="EXPIRING"),"LV Switching","")</f>
        <v/>
      </c>
      <c r="I311" s="58" t="str">
        <f ca="1">IF(OR('📊 Training Matrix'!$AC$20="EXPIRED",'📊 Training Matrix'!$AC$20="EXPIRING"),IF(ISNUMBER('📊 Training Matrix'!$AB$20),TEXT('📊 Training Matrix'!$AB$20,"DD/MM/YYYY"),""),"")</f>
        <v/>
      </c>
      <c r="J311" s="58" t="str">
        <f ca="1">IF(OR('📊 Training Matrix'!$AC$20="EXPIRED",'📊 Training Matrix'!$AC$20="EXPIRING"),TEXT('📊 Training Matrix'!$AB$20+365,"DD/MM/YYYY"),"")</f>
        <v/>
      </c>
      <c r="K311" s="58" t="str">
        <f ca="1">IF(OR('📊 Training Matrix'!$AC$20="EXPIRED",'📊 Training Matrix'!$AC$20="EXPIRING"),'📊 Training Matrix'!$AC$20,"")</f>
        <v/>
      </c>
      <c r="L311" s="58" t="str">
        <f ca="1">IF(OR('📊 Training Matrix'!$AC$20="EXPIRED",'📊 Training Matrix'!$AC$20="EXPIRING"),IF('📊 Training Matrix'!$AC$20="EXPIRED","Overdue by "&amp;TEXT(TODAY()-('📊 Training Matrix'!$AB$20+365),"0")&amp;" days","Expires in "&amp;TEXT(('📊 Training Matrix'!$AB$20+365)-TODAY(),"0")&amp;" days"),"—")</f>
        <v>—</v>
      </c>
      <c r="M311" s="58" t="str">
        <f ca="1">IF(OR('📊 Training Matrix'!$AC$20="EXPIRED",'📊 Training Matrix'!$AC$20="EXPIRING"),'📊 Training Matrix'!$H$20,"")</f>
        <v/>
      </c>
    </row>
    <row r="312" spans="1:13" ht="15" customHeight="1" x14ac:dyDescent="0.2">
      <c r="A312" s="58" t="str">
        <f ca="1">IF(OR('📊 Training Matrix'!$AE$20="EXPIRED",'📊 Training Matrix'!$AE$20="EXPIRING"),'📊 Training Matrix'!$A$20,"")</f>
        <v/>
      </c>
      <c r="B312" s="58" t="str">
        <f ca="1">IF(OR('📊 Training Matrix'!$AE$20="EXPIRED",'📊 Training Matrix'!$AE$20="EXPIRING"),'📊 Training Matrix'!$B$20,"")</f>
        <v/>
      </c>
      <c r="C312" s="58" t="str">
        <f ca="1">IF(OR('📊 Training Matrix'!$AE$20="EXPIRED",'📊 Training Matrix'!$AE$20="EXPIRING"),'📊 Training Matrix'!$C$20,"")</f>
        <v/>
      </c>
      <c r="D312" s="58" t="str">
        <f ca="1">IF(OR('📊 Training Matrix'!$AE$20="EXPIRED",'📊 Training Matrix'!$AE$20="EXPIRING"),'📊 Training Matrix'!$D$20,"")</f>
        <v/>
      </c>
      <c r="E312" s="58" t="str">
        <f ca="1">IF(OR('📊 Training Matrix'!$AE$20="EXPIRED",'📊 Training Matrix'!$AE$20="EXPIRING"),'📊 Training Matrix'!$F$20,"")</f>
        <v/>
      </c>
      <c r="F312" s="58" t="str">
        <f ca="1">IF(OR('📊 Training Matrix'!$AE$20="EXPIRED",'📊 Training Matrix'!$AE$20="EXPIRING"),'📊 Training Matrix'!$E$20,"")</f>
        <v/>
      </c>
      <c r="G312" s="58" t="str">
        <f ca="1">IF(OR('📊 Training Matrix'!$AE$20="EXPIRED",'📊 Training Matrix'!$AE$20="EXPIRING"),"CV-005","")</f>
        <v/>
      </c>
      <c r="H312" s="58" t="str">
        <f ca="1">IF(OR('📊 Training Matrix'!$AE$20="EXPIRED",'📊 Training Matrix'!$AE$20="EXPIRING"),"NRSWA Supervisor","")</f>
        <v/>
      </c>
      <c r="I312" s="58" t="str">
        <f ca="1">IF(OR('📊 Training Matrix'!$AE$20="EXPIRED",'📊 Training Matrix'!$AE$20="EXPIRING"),IF(ISNUMBER('📊 Training Matrix'!$AD$20),TEXT('📊 Training Matrix'!$AD$20,"DD/MM/YYYY"),""),"")</f>
        <v/>
      </c>
      <c r="J312" s="58" t="str">
        <f ca="1">IF(OR('📊 Training Matrix'!$AE$20="EXPIRED",'📊 Training Matrix'!$AE$20="EXPIRING"),TEXT('📊 Training Matrix'!$AD$20+365,"DD/MM/YYYY"),"")</f>
        <v/>
      </c>
      <c r="K312" s="58" t="str">
        <f ca="1">IF(OR('📊 Training Matrix'!$AE$20="EXPIRED",'📊 Training Matrix'!$AE$20="EXPIRING"),'📊 Training Matrix'!$AE$20,"")</f>
        <v/>
      </c>
      <c r="L312" s="58" t="str">
        <f ca="1">IF(OR('📊 Training Matrix'!$AE$20="EXPIRED",'📊 Training Matrix'!$AE$20="EXPIRING"),IF('📊 Training Matrix'!$AE$20="EXPIRED","Overdue by "&amp;TEXT(TODAY()-('📊 Training Matrix'!$AD$20+365),"0")&amp;" days","Expires in "&amp;TEXT(('📊 Training Matrix'!$AD$20+365)-TODAY(),"0")&amp;" days"),"—")</f>
        <v>—</v>
      </c>
      <c r="M312" s="58" t="str">
        <f ca="1">IF(OR('📊 Training Matrix'!$AE$20="EXPIRED",'📊 Training Matrix'!$AE$20="EXPIRING"),'📊 Training Matrix'!$H$20,"")</f>
        <v/>
      </c>
    </row>
    <row r="313" spans="1:13" ht="15" customHeight="1" x14ac:dyDescent="0.2">
      <c r="A313" s="58" t="str">
        <f ca="1">IF(OR('📊 Training Matrix'!$AG$20="EXPIRED",'📊 Training Matrix'!$AG$20="EXPIRING"),'📊 Training Matrix'!$A$20,"")</f>
        <v/>
      </c>
      <c r="B313" s="58" t="str">
        <f ca="1">IF(OR('📊 Training Matrix'!$AG$20="EXPIRED",'📊 Training Matrix'!$AG$20="EXPIRING"),'📊 Training Matrix'!$B$20,"")</f>
        <v/>
      </c>
      <c r="C313" s="58" t="str">
        <f ca="1">IF(OR('📊 Training Matrix'!$AG$20="EXPIRED",'📊 Training Matrix'!$AG$20="EXPIRING"),'📊 Training Matrix'!$C$20,"")</f>
        <v/>
      </c>
      <c r="D313" s="58" t="str">
        <f ca="1">IF(OR('📊 Training Matrix'!$AG$20="EXPIRED",'📊 Training Matrix'!$AG$20="EXPIRING"),'📊 Training Matrix'!$D$20,"")</f>
        <v/>
      </c>
      <c r="E313" s="58" t="str">
        <f ca="1">IF(OR('📊 Training Matrix'!$AG$20="EXPIRED",'📊 Training Matrix'!$AG$20="EXPIRING"),'📊 Training Matrix'!$F$20,"")</f>
        <v/>
      </c>
      <c r="F313" s="58" t="str">
        <f ca="1">IF(OR('📊 Training Matrix'!$AG$20="EXPIRED",'📊 Training Matrix'!$AG$20="EXPIRING"),'📊 Training Matrix'!$E$20,"")</f>
        <v/>
      </c>
      <c r="G313" s="58" t="str">
        <f ca="1">IF(OR('📊 Training Matrix'!$AG$20="EXPIRED",'📊 Training Matrix'!$AG$20="EXPIRING"),"CV-006","")</f>
        <v/>
      </c>
      <c r="H313" s="58" t="str">
        <f ca="1">IF(OR('📊 Training Matrix'!$AG$20="EXPIRED",'📊 Training Matrix'!$AG$20="EXPIRING"),"NRSWA Operative","")</f>
        <v/>
      </c>
      <c r="I313" s="58" t="str">
        <f ca="1">IF(OR('📊 Training Matrix'!$AG$20="EXPIRED",'📊 Training Matrix'!$AG$20="EXPIRING"),IF(ISNUMBER('📊 Training Matrix'!$AF$20),TEXT('📊 Training Matrix'!$AF$20,"DD/MM/YYYY"),""),"")</f>
        <v/>
      </c>
      <c r="J313" s="58" t="str">
        <f ca="1">IF(OR('📊 Training Matrix'!$AG$20="EXPIRED",'📊 Training Matrix'!$AG$20="EXPIRING"),TEXT('📊 Training Matrix'!$AF$20+365,"DD/MM/YYYY"),"")</f>
        <v/>
      </c>
      <c r="K313" s="58" t="str">
        <f ca="1">IF(OR('📊 Training Matrix'!$AG$20="EXPIRED",'📊 Training Matrix'!$AG$20="EXPIRING"),'📊 Training Matrix'!$AG$20,"")</f>
        <v/>
      </c>
      <c r="L313" s="58" t="str">
        <f ca="1">IF(OR('📊 Training Matrix'!$AG$20="EXPIRED",'📊 Training Matrix'!$AG$20="EXPIRING"),IF('📊 Training Matrix'!$AG$20="EXPIRED","Overdue by "&amp;TEXT(TODAY()-('📊 Training Matrix'!$AF$20+365),"0")&amp;" days","Expires in "&amp;TEXT(('📊 Training Matrix'!$AF$20+365)-TODAY(),"0")&amp;" days"),"—")</f>
        <v>—</v>
      </c>
      <c r="M313" s="58" t="str">
        <f ca="1">IF(OR('📊 Training Matrix'!$AG$20="EXPIRED",'📊 Training Matrix'!$AG$20="EXPIRING"),'📊 Training Matrix'!$H$20,"")</f>
        <v/>
      </c>
    </row>
    <row r="314" spans="1:13" ht="15" customHeight="1" x14ac:dyDescent="0.2">
      <c r="A314" s="58" t="str">
        <f ca="1">IF(OR('📊 Training Matrix'!$AI$20="EXPIRED",'📊 Training Matrix'!$AI$20="EXPIRING"),'📊 Training Matrix'!$A$20,"")</f>
        <v/>
      </c>
      <c r="B314" s="58" t="str">
        <f ca="1">IF(OR('📊 Training Matrix'!$AI$20="EXPIRED",'📊 Training Matrix'!$AI$20="EXPIRING"),'📊 Training Matrix'!$B$20,"")</f>
        <v/>
      </c>
      <c r="C314" s="58" t="str">
        <f ca="1">IF(OR('📊 Training Matrix'!$AI$20="EXPIRED",'📊 Training Matrix'!$AI$20="EXPIRING"),'📊 Training Matrix'!$C$20,"")</f>
        <v/>
      </c>
      <c r="D314" s="58" t="str">
        <f ca="1">IF(OR('📊 Training Matrix'!$AI$20="EXPIRED",'📊 Training Matrix'!$AI$20="EXPIRING"),'📊 Training Matrix'!$D$20,"")</f>
        <v/>
      </c>
      <c r="E314" s="58" t="str">
        <f ca="1">IF(OR('📊 Training Matrix'!$AI$20="EXPIRED",'📊 Training Matrix'!$AI$20="EXPIRING"),'📊 Training Matrix'!$F$20,"")</f>
        <v/>
      </c>
      <c r="F314" s="58" t="str">
        <f ca="1">IF(OR('📊 Training Matrix'!$AI$20="EXPIRED",'📊 Training Matrix'!$AI$20="EXPIRING"),'📊 Training Matrix'!$E$20,"")</f>
        <v/>
      </c>
      <c r="G314" s="58" t="str">
        <f ca="1">IF(OR('📊 Training Matrix'!$AI$20="EXPIRED",'📊 Training Matrix'!$AI$20="EXPIRING"),"CV-002","")</f>
        <v/>
      </c>
      <c r="H314" s="58" t="str">
        <f ca="1">IF(OR('📊 Training Matrix'!$AI$20="EXPIRED",'📊 Training Matrix'!$AI$20="EXPIRING"),"CSCS Blue Card","")</f>
        <v/>
      </c>
      <c r="I314" s="58" t="str">
        <f ca="1">IF(OR('📊 Training Matrix'!$AI$20="EXPIRED",'📊 Training Matrix'!$AI$20="EXPIRING"),IF(ISNUMBER('📊 Training Matrix'!$AH$20),TEXT('📊 Training Matrix'!$AH$20,"DD/MM/YYYY"),""),"")</f>
        <v/>
      </c>
      <c r="J314" s="58" t="str">
        <f ca="1">IF(OR('📊 Training Matrix'!$AI$20="EXPIRED",'📊 Training Matrix'!$AI$20="EXPIRING"),TEXT('📊 Training Matrix'!$AH$20+365,"DD/MM/YYYY"),"")</f>
        <v/>
      </c>
      <c r="K314" s="58" t="str">
        <f ca="1">IF(OR('📊 Training Matrix'!$AI$20="EXPIRED",'📊 Training Matrix'!$AI$20="EXPIRING"),'📊 Training Matrix'!$AI$20,"")</f>
        <v/>
      </c>
      <c r="L314" s="58" t="str">
        <f ca="1">IF(OR('📊 Training Matrix'!$AI$20="EXPIRED",'📊 Training Matrix'!$AI$20="EXPIRING"),IF('📊 Training Matrix'!$AI$20="EXPIRED","Overdue by "&amp;TEXT(TODAY()-('📊 Training Matrix'!$AH$20+365),"0")&amp;" days","Expires in "&amp;TEXT(('📊 Training Matrix'!$AH$20+365)-TODAY(),"0")&amp;" days"),"—")</f>
        <v>—</v>
      </c>
      <c r="M314" s="58" t="str">
        <f ca="1">IF(OR('📊 Training Matrix'!$AI$20="EXPIRED",'📊 Training Matrix'!$AI$20="EXPIRING"),'📊 Training Matrix'!$H$20,"")</f>
        <v/>
      </c>
    </row>
    <row r="315" spans="1:13" ht="15" customHeight="1" x14ac:dyDescent="0.2">
      <c r="A315" s="58" t="str">
        <f ca="1">IF(OR('📊 Training Matrix'!$AK$20="EXPIRED",'📊 Training Matrix'!$AK$20="EXPIRING"),'📊 Training Matrix'!$A$20,"")</f>
        <v/>
      </c>
      <c r="B315" s="58" t="str">
        <f ca="1">IF(OR('📊 Training Matrix'!$AK$20="EXPIRED",'📊 Training Matrix'!$AK$20="EXPIRING"),'📊 Training Matrix'!$B$20,"")</f>
        <v/>
      </c>
      <c r="C315" s="58" t="str">
        <f ca="1">IF(OR('📊 Training Matrix'!$AK$20="EXPIRED",'📊 Training Matrix'!$AK$20="EXPIRING"),'📊 Training Matrix'!$C$20,"")</f>
        <v/>
      </c>
      <c r="D315" s="58" t="str">
        <f ca="1">IF(OR('📊 Training Matrix'!$AK$20="EXPIRED",'📊 Training Matrix'!$AK$20="EXPIRING"),'📊 Training Matrix'!$D$20,"")</f>
        <v/>
      </c>
      <c r="E315" s="58" t="str">
        <f ca="1">IF(OR('📊 Training Matrix'!$AK$20="EXPIRED",'📊 Training Matrix'!$AK$20="EXPIRING"),'📊 Training Matrix'!$F$20,"")</f>
        <v/>
      </c>
      <c r="F315" s="58" t="str">
        <f ca="1">IF(OR('📊 Training Matrix'!$AK$20="EXPIRED",'📊 Training Matrix'!$AK$20="EXPIRING"),'📊 Training Matrix'!$E$20,"")</f>
        <v/>
      </c>
      <c r="G315" s="58" t="str">
        <f ca="1">IF(OR('📊 Training Matrix'!$AK$20="EXPIRED",'📊 Training Matrix'!$AK$20="EXPIRING"),"GS-001","")</f>
        <v/>
      </c>
      <c r="H315" s="58" t="str">
        <f ca="1">IF(OR('📊 Training Matrix'!$AK$20="EXPIRED",'📊 Training Matrix'!$AK$20="EXPIRING"),"Gas Safe Reg.","")</f>
        <v/>
      </c>
      <c r="I315" s="58" t="str">
        <f ca="1">IF(OR('📊 Training Matrix'!$AK$20="EXPIRED",'📊 Training Matrix'!$AK$20="EXPIRING"),IF(ISNUMBER('📊 Training Matrix'!$AJ$20),TEXT('📊 Training Matrix'!$AJ$20,"DD/MM/YYYY"),""),"")</f>
        <v/>
      </c>
      <c r="J315" s="58" t="str">
        <f ca="1">IF(OR('📊 Training Matrix'!$AK$20="EXPIRED",'📊 Training Matrix'!$AK$20="EXPIRING"),TEXT('📊 Training Matrix'!$AJ$20+365,"DD/MM/YYYY"),"")</f>
        <v/>
      </c>
      <c r="K315" s="58" t="str">
        <f ca="1">IF(OR('📊 Training Matrix'!$AK$20="EXPIRED",'📊 Training Matrix'!$AK$20="EXPIRING"),'📊 Training Matrix'!$AK$20,"")</f>
        <v/>
      </c>
      <c r="L315" s="58" t="str">
        <f ca="1">IF(OR('📊 Training Matrix'!$AK$20="EXPIRED",'📊 Training Matrix'!$AK$20="EXPIRING"),IF('📊 Training Matrix'!$AK$20="EXPIRED","Overdue by "&amp;TEXT(TODAY()-('📊 Training Matrix'!$AJ$20+365),"0")&amp;" days","Expires in "&amp;TEXT(('📊 Training Matrix'!$AJ$20+365)-TODAY(),"0")&amp;" days"),"—")</f>
        <v>—</v>
      </c>
      <c r="M315" s="58" t="str">
        <f ca="1">IF(OR('📊 Training Matrix'!$AK$20="EXPIRED",'📊 Training Matrix'!$AK$20="EXPIRING"),'📊 Training Matrix'!$H$20,"")</f>
        <v/>
      </c>
    </row>
    <row r="316" spans="1:13" ht="15" customHeight="1" x14ac:dyDescent="0.2">
      <c r="A316" s="58" t="str">
        <f ca="1">IF(OR('📊 Training Matrix'!$AM$20="EXPIRED",'📊 Training Matrix'!$AM$20="EXPIRING"),'📊 Training Matrix'!$A$20,"")</f>
        <v/>
      </c>
      <c r="B316" s="58" t="str">
        <f ca="1">IF(OR('📊 Training Matrix'!$AM$20="EXPIRED",'📊 Training Matrix'!$AM$20="EXPIRING"),'📊 Training Matrix'!$B$20,"")</f>
        <v/>
      </c>
      <c r="C316" s="58" t="str">
        <f ca="1">IF(OR('📊 Training Matrix'!$AM$20="EXPIRED",'📊 Training Matrix'!$AM$20="EXPIRING"),'📊 Training Matrix'!$C$20,"")</f>
        <v/>
      </c>
      <c r="D316" s="58" t="str">
        <f ca="1">IF(OR('📊 Training Matrix'!$AM$20="EXPIRED",'📊 Training Matrix'!$AM$20="EXPIRING"),'📊 Training Matrix'!$D$20,"")</f>
        <v/>
      </c>
      <c r="E316" s="58" t="str">
        <f ca="1">IF(OR('📊 Training Matrix'!$AM$20="EXPIRED",'📊 Training Matrix'!$AM$20="EXPIRING"),'📊 Training Matrix'!$F$20,"")</f>
        <v/>
      </c>
      <c r="F316" s="58" t="str">
        <f ca="1">IF(OR('📊 Training Matrix'!$AM$20="EXPIRED",'📊 Training Matrix'!$AM$20="EXPIRING"),'📊 Training Matrix'!$E$20,"")</f>
        <v/>
      </c>
      <c r="G316" s="58" t="str">
        <f ca="1">IF(OR('📊 Training Matrix'!$AM$20="EXPIRED",'📊 Training Matrix'!$AM$20="EXPIRING"),"GS-002","")</f>
        <v/>
      </c>
      <c r="H316" s="58" t="str">
        <f ca="1">IF(OR('📊 Training Matrix'!$AM$20="EXPIRED",'📊 Training Matrix'!$AM$20="EXPIRING"),"ACS Gas (CCN1)","")</f>
        <v/>
      </c>
      <c r="I316" s="58" t="str">
        <f ca="1">IF(OR('📊 Training Matrix'!$AM$20="EXPIRED",'📊 Training Matrix'!$AM$20="EXPIRING"),IF(ISNUMBER('📊 Training Matrix'!$AL$20),TEXT('📊 Training Matrix'!$AL$20,"DD/MM/YYYY"),""),"")</f>
        <v/>
      </c>
      <c r="J316" s="58" t="str">
        <f ca="1">IF(OR('📊 Training Matrix'!$AM$20="EXPIRED",'📊 Training Matrix'!$AM$20="EXPIRING"),TEXT('📊 Training Matrix'!$AL$20+365,"DD/MM/YYYY"),"")</f>
        <v/>
      </c>
      <c r="K316" s="58" t="str">
        <f ca="1">IF(OR('📊 Training Matrix'!$AM$20="EXPIRED",'📊 Training Matrix'!$AM$20="EXPIRING"),'📊 Training Matrix'!$AM$20,"")</f>
        <v/>
      </c>
      <c r="L316" s="58" t="str">
        <f ca="1">IF(OR('📊 Training Matrix'!$AM$20="EXPIRED",'📊 Training Matrix'!$AM$20="EXPIRING"),IF('📊 Training Matrix'!$AM$20="EXPIRED","Overdue by "&amp;TEXT(TODAY()-('📊 Training Matrix'!$AL$20+365),"0")&amp;" days","Expires in "&amp;TEXT(('📊 Training Matrix'!$AL$20+365)-TODAY(),"0")&amp;" days"),"—")</f>
        <v>—</v>
      </c>
      <c r="M316" s="58" t="str">
        <f ca="1">IF(OR('📊 Training Matrix'!$AM$20="EXPIRED",'📊 Training Matrix'!$AM$20="EXPIRING"),'📊 Training Matrix'!$H$20,"")</f>
        <v/>
      </c>
    </row>
    <row r="317" spans="1:13" ht="15" customHeight="1" x14ac:dyDescent="0.2">
      <c r="A317" s="58" t="str">
        <f ca="1">IF(OR('📊 Training Matrix'!$AO$20="EXPIRED",'📊 Training Matrix'!$AO$20="EXPIRING"),'📊 Training Matrix'!$A$20,"")</f>
        <v/>
      </c>
      <c r="B317" s="58" t="str">
        <f ca="1">IF(OR('📊 Training Matrix'!$AO$20="EXPIRED",'📊 Training Matrix'!$AO$20="EXPIRING"),'📊 Training Matrix'!$B$20,"")</f>
        <v/>
      </c>
      <c r="C317" s="58" t="str">
        <f ca="1">IF(OR('📊 Training Matrix'!$AO$20="EXPIRED",'📊 Training Matrix'!$AO$20="EXPIRING"),'📊 Training Matrix'!$C$20,"")</f>
        <v/>
      </c>
      <c r="D317" s="58" t="str">
        <f ca="1">IF(OR('📊 Training Matrix'!$AO$20="EXPIRED",'📊 Training Matrix'!$AO$20="EXPIRING"),'📊 Training Matrix'!$D$20,"")</f>
        <v/>
      </c>
      <c r="E317" s="58" t="str">
        <f ca="1">IF(OR('📊 Training Matrix'!$AO$20="EXPIRED",'📊 Training Matrix'!$AO$20="EXPIRING"),'📊 Training Matrix'!$F$20,"")</f>
        <v/>
      </c>
      <c r="F317" s="58" t="str">
        <f ca="1">IF(OR('📊 Training Matrix'!$AO$20="EXPIRED",'📊 Training Matrix'!$AO$20="EXPIRING"),'📊 Training Matrix'!$E$20,"")</f>
        <v/>
      </c>
      <c r="G317" s="58" t="str">
        <f ca="1">IF(OR('📊 Training Matrix'!$AO$20="EXPIRED",'📊 Training Matrix'!$AO$20="EXPIRING"),"WA-001","")</f>
        <v/>
      </c>
      <c r="H317" s="58" t="str">
        <f ca="1">IF(OR('📊 Training Matrix'!$AO$20="EXPIRED",'📊 Training Matrix'!$AO$20="EXPIRING"),"WIAPS Cert.","")</f>
        <v/>
      </c>
      <c r="I317" s="58" t="str">
        <f ca="1">IF(OR('📊 Training Matrix'!$AO$20="EXPIRED",'📊 Training Matrix'!$AO$20="EXPIRING"),IF(ISNUMBER('📊 Training Matrix'!$AN$20),TEXT('📊 Training Matrix'!$AN$20,"DD/MM/YYYY"),""),"")</f>
        <v/>
      </c>
      <c r="J317" s="58" t="str">
        <f ca="1">IF(OR('📊 Training Matrix'!$AO$20="EXPIRED",'📊 Training Matrix'!$AO$20="EXPIRING"),TEXT('📊 Training Matrix'!$AN$20+365,"DD/MM/YYYY"),"")</f>
        <v/>
      </c>
      <c r="K317" s="58" t="str">
        <f ca="1">IF(OR('📊 Training Matrix'!$AO$20="EXPIRED",'📊 Training Matrix'!$AO$20="EXPIRING"),'📊 Training Matrix'!$AO$20,"")</f>
        <v/>
      </c>
      <c r="L317" s="58" t="str">
        <f ca="1">IF(OR('📊 Training Matrix'!$AO$20="EXPIRED",'📊 Training Matrix'!$AO$20="EXPIRING"),IF('📊 Training Matrix'!$AO$20="EXPIRED","Overdue by "&amp;TEXT(TODAY()-('📊 Training Matrix'!$AN$20+365),"0")&amp;" days","Expires in "&amp;TEXT(('📊 Training Matrix'!$AN$20+365)-TODAY(),"0")&amp;" days"),"—")</f>
        <v>—</v>
      </c>
      <c r="M317" s="58" t="str">
        <f ca="1">IF(OR('📊 Training Matrix'!$AO$20="EXPIRED",'📊 Training Matrix'!$AO$20="EXPIRING"),'📊 Training Matrix'!$H$20,"")</f>
        <v/>
      </c>
    </row>
    <row r="318" spans="1:13" ht="15" customHeight="1" x14ac:dyDescent="0.2">
      <c r="A318" s="58" t="str">
        <f ca="1">IF(OR('📊 Training Matrix'!$AQ$20="EXPIRED",'📊 Training Matrix'!$AQ$20="EXPIRING"),'📊 Training Matrix'!$A$20,"")</f>
        <v/>
      </c>
      <c r="B318" s="58" t="str">
        <f ca="1">IF(OR('📊 Training Matrix'!$AQ$20="EXPIRED",'📊 Training Matrix'!$AQ$20="EXPIRING"),'📊 Training Matrix'!$B$20,"")</f>
        <v/>
      </c>
      <c r="C318" s="58" t="str">
        <f ca="1">IF(OR('📊 Training Matrix'!$AQ$20="EXPIRED",'📊 Training Matrix'!$AQ$20="EXPIRING"),'📊 Training Matrix'!$C$20,"")</f>
        <v/>
      </c>
      <c r="D318" s="58" t="str">
        <f ca="1">IF(OR('📊 Training Matrix'!$AQ$20="EXPIRED",'📊 Training Matrix'!$AQ$20="EXPIRING"),'📊 Training Matrix'!$D$20,"")</f>
        <v/>
      </c>
      <c r="E318" s="58" t="str">
        <f ca="1">IF(OR('📊 Training Matrix'!$AQ$20="EXPIRED",'📊 Training Matrix'!$AQ$20="EXPIRING"),'📊 Training Matrix'!$F$20,"")</f>
        <v/>
      </c>
      <c r="F318" s="58" t="str">
        <f ca="1">IF(OR('📊 Training Matrix'!$AQ$20="EXPIRED",'📊 Training Matrix'!$AQ$20="EXPIRING"),'📊 Training Matrix'!$E$20,"")</f>
        <v/>
      </c>
      <c r="G318" s="58" t="str">
        <f ca="1">IF(OR('📊 Training Matrix'!$AQ$20="EXPIRED",'📊 Training Matrix'!$AQ$20="EXPIRING"),"DR-004","")</f>
        <v/>
      </c>
      <c r="H318" s="58" t="str">
        <f ca="1">IF(OR('📊 Training Matrix'!$AQ$20="EXPIRED",'📊 Training Matrix'!$AQ$20="EXPIRING"),"CPCS Excavator","")</f>
        <v/>
      </c>
      <c r="I318" s="58" t="str">
        <f ca="1">IF(OR('📊 Training Matrix'!$AQ$20="EXPIRED",'📊 Training Matrix'!$AQ$20="EXPIRING"),IF(ISNUMBER('📊 Training Matrix'!$AP$20),TEXT('📊 Training Matrix'!$AP$20,"DD/MM/YYYY"),""),"")</f>
        <v/>
      </c>
      <c r="J318" s="58" t="str">
        <f ca="1">IF(OR('📊 Training Matrix'!$AQ$20="EXPIRED",'📊 Training Matrix'!$AQ$20="EXPIRING"),TEXT('📊 Training Matrix'!$AP$20+365,"DD/MM/YYYY"),"")</f>
        <v/>
      </c>
      <c r="K318" s="58" t="str">
        <f ca="1">IF(OR('📊 Training Matrix'!$AQ$20="EXPIRED",'📊 Training Matrix'!$AQ$20="EXPIRING"),'📊 Training Matrix'!$AQ$20,"")</f>
        <v/>
      </c>
      <c r="L318" s="58" t="str">
        <f ca="1">IF(OR('📊 Training Matrix'!$AQ$20="EXPIRED",'📊 Training Matrix'!$AQ$20="EXPIRING"),IF('📊 Training Matrix'!$AQ$20="EXPIRED","Overdue by "&amp;TEXT(TODAY()-('📊 Training Matrix'!$AP$20+365),"0")&amp;" days","Expires in "&amp;TEXT(('📊 Training Matrix'!$AP$20+365)-TODAY(),"0")&amp;" days"),"—")</f>
        <v>—</v>
      </c>
      <c r="M318" s="58" t="str">
        <f ca="1">IF(OR('📊 Training Matrix'!$AQ$20="EXPIRED",'📊 Training Matrix'!$AQ$20="EXPIRING"),'📊 Training Matrix'!$H$20,"")</f>
        <v/>
      </c>
    </row>
    <row r="319" spans="1:13" ht="15" customHeight="1" x14ac:dyDescent="0.2">
      <c r="A319" s="58" t="str">
        <f ca="1">IF(OR('📊 Training Matrix'!$AS$20="EXPIRED",'📊 Training Matrix'!$AS$20="EXPIRING"),'📊 Training Matrix'!$A$20,"")</f>
        <v/>
      </c>
      <c r="B319" s="58" t="str">
        <f ca="1">IF(OR('📊 Training Matrix'!$AS$20="EXPIRED",'📊 Training Matrix'!$AS$20="EXPIRING"),'📊 Training Matrix'!$B$20,"")</f>
        <v/>
      </c>
      <c r="C319" s="58" t="str">
        <f ca="1">IF(OR('📊 Training Matrix'!$AS$20="EXPIRED",'📊 Training Matrix'!$AS$20="EXPIRING"),'📊 Training Matrix'!$C$20,"")</f>
        <v/>
      </c>
      <c r="D319" s="58" t="str">
        <f ca="1">IF(OR('📊 Training Matrix'!$AS$20="EXPIRED",'📊 Training Matrix'!$AS$20="EXPIRING"),'📊 Training Matrix'!$D$20,"")</f>
        <v/>
      </c>
      <c r="E319" s="58" t="str">
        <f ca="1">IF(OR('📊 Training Matrix'!$AS$20="EXPIRED",'📊 Training Matrix'!$AS$20="EXPIRING"),'📊 Training Matrix'!$F$20,"")</f>
        <v/>
      </c>
      <c r="F319" s="58" t="str">
        <f ca="1">IF(OR('📊 Training Matrix'!$AS$20="EXPIRED",'📊 Training Matrix'!$AS$20="EXPIRING"),'📊 Training Matrix'!$E$20,"")</f>
        <v/>
      </c>
      <c r="G319" s="58" t="str">
        <f ca="1">IF(OR('📊 Training Matrix'!$AS$20="EXPIRED",'📊 Training Matrix'!$AS$20="EXPIRING"),"MG-002","")</f>
        <v/>
      </c>
      <c r="H319" s="58" t="str">
        <f ca="1">IF(OR('📊 Training Matrix'!$AS$20="EXPIRED",'📊 Training Matrix'!$AS$20="EXPIRING"),"SMSTS","")</f>
        <v/>
      </c>
      <c r="I319" s="58" t="str">
        <f ca="1">IF(OR('📊 Training Matrix'!$AS$20="EXPIRED",'📊 Training Matrix'!$AS$20="EXPIRING"),IF(ISNUMBER('📊 Training Matrix'!$AR$20),TEXT('📊 Training Matrix'!$AR$20,"DD/MM/YYYY"),""),"")</f>
        <v/>
      </c>
      <c r="J319" s="58" t="str">
        <f ca="1">IF(OR('📊 Training Matrix'!$AS$20="EXPIRED",'📊 Training Matrix'!$AS$20="EXPIRING"),TEXT('📊 Training Matrix'!$AR$20+365,"DD/MM/YYYY"),"")</f>
        <v/>
      </c>
      <c r="K319" s="58" t="str">
        <f ca="1">IF(OR('📊 Training Matrix'!$AS$20="EXPIRED",'📊 Training Matrix'!$AS$20="EXPIRING"),'📊 Training Matrix'!$AS$20,"")</f>
        <v/>
      </c>
      <c r="L319" s="58" t="str">
        <f ca="1">IF(OR('📊 Training Matrix'!$AS$20="EXPIRED",'📊 Training Matrix'!$AS$20="EXPIRING"),IF('📊 Training Matrix'!$AS$20="EXPIRED","Overdue by "&amp;TEXT(TODAY()-('📊 Training Matrix'!$AR$20+365),"0")&amp;" days","Expires in "&amp;TEXT(('📊 Training Matrix'!$AR$20+365)-TODAY(),"0")&amp;" days"),"—")</f>
        <v>—</v>
      </c>
      <c r="M319" s="58" t="str">
        <f ca="1">IF(OR('📊 Training Matrix'!$AS$20="EXPIRED",'📊 Training Matrix'!$AS$20="EXPIRING"),'📊 Training Matrix'!$H$20,"")</f>
        <v/>
      </c>
    </row>
    <row r="320" spans="1:13" ht="15" customHeight="1" x14ac:dyDescent="0.2">
      <c r="A320" s="58" t="str">
        <f ca="1">IF(OR('📊 Training Matrix'!$AU$20="EXPIRED",'📊 Training Matrix'!$AU$20="EXPIRING"),'📊 Training Matrix'!$A$20,"")</f>
        <v/>
      </c>
      <c r="B320" s="58" t="str">
        <f ca="1">IF(OR('📊 Training Matrix'!$AU$20="EXPIRED",'📊 Training Matrix'!$AU$20="EXPIRING"),'📊 Training Matrix'!$B$20,"")</f>
        <v/>
      </c>
      <c r="C320" s="58" t="str">
        <f ca="1">IF(OR('📊 Training Matrix'!$AU$20="EXPIRED",'📊 Training Matrix'!$AU$20="EXPIRING"),'📊 Training Matrix'!$C$20,"")</f>
        <v/>
      </c>
      <c r="D320" s="58" t="str">
        <f ca="1">IF(OR('📊 Training Matrix'!$AU$20="EXPIRED",'📊 Training Matrix'!$AU$20="EXPIRING"),'📊 Training Matrix'!$D$20,"")</f>
        <v/>
      </c>
      <c r="E320" s="58" t="str">
        <f ca="1">IF(OR('📊 Training Matrix'!$AU$20="EXPIRED",'📊 Training Matrix'!$AU$20="EXPIRING"),'📊 Training Matrix'!$F$20,"")</f>
        <v/>
      </c>
      <c r="F320" s="58" t="str">
        <f ca="1">IF(OR('📊 Training Matrix'!$AU$20="EXPIRED",'📊 Training Matrix'!$AU$20="EXPIRING"),'📊 Training Matrix'!$E$20,"")</f>
        <v/>
      </c>
      <c r="G320" s="58" t="str">
        <f ca="1">IF(OR('📊 Training Matrix'!$AU$20="EXPIRED",'📊 Training Matrix'!$AU$20="EXPIRING"),"MG-003","")</f>
        <v/>
      </c>
      <c r="H320" s="58" t="str">
        <f ca="1">IF(OR('📊 Training Matrix'!$AU$20="EXPIRED",'📊 Training Matrix'!$AU$20="EXPIRING"),"SSSTS","")</f>
        <v/>
      </c>
      <c r="I320" s="58" t="str">
        <f ca="1">IF(OR('📊 Training Matrix'!$AU$20="EXPIRED",'📊 Training Matrix'!$AU$20="EXPIRING"),IF(ISNUMBER('📊 Training Matrix'!$AT$20),TEXT('📊 Training Matrix'!$AT$20,"DD/MM/YYYY"),""),"")</f>
        <v/>
      </c>
      <c r="J320" s="58" t="str">
        <f ca="1">IF(OR('📊 Training Matrix'!$AU$20="EXPIRED",'📊 Training Matrix'!$AU$20="EXPIRING"),TEXT('📊 Training Matrix'!$AT$20+365,"DD/MM/YYYY"),"")</f>
        <v/>
      </c>
      <c r="K320" s="58" t="str">
        <f ca="1">IF(OR('📊 Training Matrix'!$AU$20="EXPIRED",'📊 Training Matrix'!$AU$20="EXPIRING"),'📊 Training Matrix'!$AU$20,"")</f>
        <v/>
      </c>
      <c r="L320" s="58" t="str">
        <f ca="1">IF(OR('📊 Training Matrix'!$AU$20="EXPIRED",'📊 Training Matrix'!$AU$20="EXPIRING"),IF('📊 Training Matrix'!$AU$20="EXPIRED","Overdue by "&amp;TEXT(TODAY()-('📊 Training Matrix'!$AT$20+365),"0")&amp;" days","Expires in "&amp;TEXT(('📊 Training Matrix'!$AT$20+365)-TODAY(),"0")&amp;" days"),"—")</f>
        <v>—</v>
      </c>
      <c r="M320" s="58" t="str">
        <f ca="1">IF(OR('📊 Training Matrix'!$AU$20="EXPIRED",'📊 Training Matrix'!$AU$20="EXPIRING"),'📊 Training Matrix'!$H$20,"")</f>
        <v/>
      </c>
    </row>
    <row r="321" spans="1:13" ht="15" customHeight="1" x14ac:dyDescent="0.2">
      <c r="A321" s="58" t="str">
        <f ca="1">IF(OR('📊 Training Matrix'!$AW$20="EXPIRED",'📊 Training Matrix'!$AW$20="EXPIRING"),'📊 Training Matrix'!$A$20,"")</f>
        <v/>
      </c>
      <c r="B321" s="58" t="str">
        <f ca="1">IF(OR('📊 Training Matrix'!$AW$20="EXPIRED",'📊 Training Matrix'!$AW$20="EXPIRING"),'📊 Training Matrix'!$B$20,"")</f>
        <v/>
      </c>
      <c r="C321" s="58" t="str">
        <f ca="1">IF(OR('📊 Training Matrix'!$AW$20="EXPIRED",'📊 Training Matrix'!$AW$20="EXPIRING"),'📊 Training Matrix'!$C$20,"")</f>
        <v/>
      </c>
      <c r="D321" s="58" t="str">
        <f ca="1">IF(OR('📊 Training Matrix'!$AW$20="EXPIRED",'📊 Training Matrix'!$AW$20="EXPIRING"),'📊 Training Matrix'!$D$20,"")</f>
        <v/>
      </c>
      <c r="E321" s="58" t="str">
        <f ca="1">IF(OR('📊 Training Matrix'!$AW$20="EXPIRED",'📊 Training Matrix'!$AW$20="EXPIRING"),'📊 Training Matrix'!$F$20,"")</f>
        <v/>
      </c>
      <c r="F321" s="58" t="str">
        <f ca="1">IF(OR('📊 Training Matrix'!$AW$20="EXPIRED",'📊 Training Matrix'!$AW$20="EXPIRING"),'📊 Training Matrix'!$E$20,"")</f>
        <v/>
      </c>
      <c r="G321" s="58" t="str">
        <f ca="1">IF(OR('📊 Training Matrix'!$AW$20="EXPIRED",'📊 Training Matrix'!$AW$20="EXPIRING"),"IT-002","")</f>
        <v/>
      </c>
      <c r="H321" s="58" t="str">
        <f ca="1">IF(OR('📊 Training Matrix'!$AW$20="EXPIRED",'📊 Training Matrix'!$AW$20="EXPIRING"),"GDPR Awareness","")</f>
        <v/>
      </c>
      <c r="I321" s="58" t="str">
        <f ca="1">IF(OR('📊 Training Matrix'!$AW$20="EXPIRED",'📊 Training Matrix'!$AW$20="EXPIRING"),IF(ISNUMBER('📊 Training Matrix'!$AV$20),TEXT('📊 Training Matrix'!$AV$20,"DD/MM/YYYY"),""),"")</f>
        <v/>
      </c>
      <c r="J321" s="58" t="str">
        <f ca="1">IF(OR('📊 Training Matrix'!$AW$20="EXPIRED",'📊 Training Matrix'!$AW$20="EXPIRING"),TEXT('📊 Training Matrix'!$AV$20+365,"DD/MM/YYYY"),"")</f>
        <v/>
      </c>
      <c r="K321" s="58" t="str">
        <f ca="1">IF(OR('📊 Training Matrix'!$AW$20="EXPIRED",'📊 Training Matrix'!$AW$20="EXPIRING"),'📊 Training Matrix'!$AW$20,"")</f>
        <v/>
      </c>
      <c r="L321" s="58" t="str">
        <f ca="1">IF(OR('📊 Training Matrix'!$AW$20="EXPIRED",'📊 Training Matrix'!$AW$20="EXPIRING"),IF('📊 Training Matrix'!$AW$20="EXPIRED","Overdue by "&amp;TEXT(TODAY()-('📊 Training Matrix'!$AV$20+365),"0")&amp;" days","Expires in "&amp;TEXT(('📊 Training Matrix'!$AV$20+365)-TODAY(),"0")&amp;" days"),"—")</f>
        <v>—</v>
      </c>
      <c r="M321" s="58" t="str">
        <f ca="1">IF(OR('📊 Training Matrix'!$AW$20="EXPIRED",'📊 Training Matrix'!$AW$20="EXPIRING"),'📊 Training Matrix'!$H$20,"")</f>
        <v/>
      </c>
    </row>
    <row r="322" spans="1:13" ht="15" customHeight="1" x14ac:dyDescent="0.2">
      <c r="A322" s="58" t="str">
        <f ca="1">IF(OR('📊 Training Matrix'!$K$21="EXPIRED",'📊 Training Matrix'!$K$21="EXPIRING"),'📊 Training Matrix'!$A$21,"")</f>
        <v/>
      </c>
      <c r="B322" s="58" t="str">
        <f ca="1">IF(OR('📊 Training Matrix'!$K$21="EXPIRED",'📊 Training Matrix'!$K$21="EXPIRING"),'📊 Training Matrix'!$B$21,"")</f>
        <v/>
      </c>
      <c r="C322" s="58" t="str">
        <f ca="1">IF(OR('📊 Training Matrix'!$K$21="EXPIRED",'📊 Training Matrix'!$K$21="EXPIRING"),'📊 Training Matrix'!$C$21,"")</f>
        <v/>
      </c>
      <c r="D322" s="58" t="str">
        <f ca="1">IF(OR('📊 Training Matrix'!$K$21="EXPIRED",'📊 Training Matrix'!$K$21="EXPIRING"),'📊 Training Matrix'!$D$21,"")</f>
        <v/>
      </c>
      <c r="E322" s="58" t="str">
        <f ca="1">IF(OR('📊 Training Matrix'!$K$21="EXPIRED",'📊 Training Matrix'!$K$21="EXPIRING"),'📊 Training Matrix'!$F$21,"")</f>
        <v/>
      </c>
      <c r="F322" s="58" t="str">
        <f ca="1">IF(OR('📊 Training Matrix'!$K$21="EXPIRED",'📊 Training Matrix'!$K$21="EXPIRING"),'📊 Training Matrix'!$E$21,"")</f>
        <v/>
      </c>
      <c r="G322" s="58" t="str">
        <f ca="1">IF(OR('📊 Training Matrix'!$K$21="EXPIRED",'📊 Training Matrix'!$K$21="EXPIRING"),"HS-001","")</f>
        <v/>
      </c>
      <c r="H322" s="58" t="str">
        <f ca="1">IF(OR('📊 Training Matrix'!$K$21="EXPIRED",'📊 Training Matrix'!$K$21="EXPIRING"),"H&amp;S Induction","")</f>
        <v/>
      </c>
      <c r="I322" s="58" t="str">
        <f ca="1">IF(OR('📊 Training Matrix'!$K$21="EXPIRED",'📊 Training Matrix'!$K$21="EXPIRING"),IF(ISNUMBER('📊 Training Matrix'!$J$21),TEXT('📊 Training Matrix'!$J$21,"DD/MM/YYYY"),""),"")</f>
        <v/>
      </c>
      <c r="J322" s="58" t="str">
        <f ca="1">IF(OR('📊 Training Matrix'!$K$21="EXPIRED",'📊 Training Matrix'!$K$21="EXPIRING"),TEXT('📊 Training Matrix'!$J$21+365,"DD/MM/YYYY"),"")</f>
        <v/>
      </c>
      <c r="K322" s="58" t="str">
        <f ca="1">IF(OR('📊 Training Matrix'!$K$21="EXPIRED",'📊 Training Matrix'!$K$21="EXPIRING"),'📊 Training Matrix'!$K$21,"")</f>
        <v/>
      </c>
      <c r="L322" s="58" t="str">
        <f ca="1">IF(OR('📊 Training Matrix'!$K$21="EXPIRED",'📊 Training Matrix'!$K$21="EXPIRING"),IF('📊 Training Matrix'!$K$21="EXPIRED","Overdue by "&amp;TEXT(TODAY()-('📊 Training Matrix'!$J$21+365),"0")&amp;" days","Expires in "&amp;TEXT(('📊 Training Matrix'!$J$21+365)-TODAY(),"0")&amp;" days"),"—")</f>
        <v>—</v>
      </c>
      <c r="M322" s="58" t="str">
        <f ca="1">IF(OR('📊 Training Matrix'!$K$21="EXPIRED",'📊 Training Matrix'!$K$21="EXPIRING"),'📊 Training Matrix'!$H$21,"")</f>
        <v/>
      </c>
    </row>
    <row r="323" spans="1:13" ht="15" customHeight="1" x14ac:dyDescent="0.2">
      <c r="A323" s="58" t="str">
        <f ca="1">IF(OR('📊 Training Matrix'!$M$21="EXPIRED",'📊 Training Matrix'!$M$21="EXPIRING"),'📊 Training Matrix'!$A$21,"")</f>
        <v>W1017</v>
      </c>
      <c r="B323" s="58" t="str">
        <f ca="1">IF(OR('📊 Training Matrix'!$M$21="EXPIRED",'📊 Training Matrix'!$M$21="EXPIRING"),'📊 Training Matrix'!$B$21,"")</f>
        <v>Carter</v>
      </c>
      <c r="C323" s="58" t="str">
        <f ca="1">IF(OR('📊 Training Matrix'!$M$21="EXPIRED",'📊 Training Matrix'!$M$21="EXPIRING"),'📊 Training Matrix'!$C$21,"")</f>
        <v>Tom</v>
      </c>
      <c r="D323" s="58" t="str">
        <f ca="1">IF(OR('📊 Training Matrix'!$M$21="EXPIRED",'📊 Training Matrix'!$M$21="EXPIRING"),'📊 Training Matrix'!$D$21,"")</f>
        <v>Employee</v>
      </c>
      <c r="E323" s="58" t="str">
        <f ca="1">IF(OR('📊 Training Matrix'!$M$21="EXPIRED",'📊 Training Matrix'!$M$21="EXPIRING"),'📊 Training Matrix'!$F$21,"")</f>
        <v>Groundworker</v>
      </c>
      <c r="F323" s="58" t="str">
        <f ca="1">IF(OR('📊 Training Matrix'!$M$21="EXPIRED",'📊 Training Matrix'!$M$21="EXPIRING"),'📊 Training Matrix'!$E$21,"")</f>
        <v>Civil Works</v>
      </c>
      <c r="G323" s="58" t="str">
        <f ca="1">IF(OR('📊 Training Matrix'!$M$21="EXPIRED",'📊 Training Matrix'!$M$21="EXPIRING"),"HS-002","")</f>
        <v>HS-002</v>
      </c>
      <c r="H323" s="58" t="str">
        <f ca="1">IF(OR('📊 Training Matrix'!$M$21="EXPIRED",'📊 Training Matrix'!$M$21="EXPIRING"),"Working at Height","")</f>
        <v>Working at Height</v>
      </c>
      <c r="I323" s="58" t="str">
        <f ca="1">IF(OR('📊 Training Matrix'!$M$21="EXPIRED",'📊 Training Matrix'!$M$21="EXPIRING"),IF(ISNUMBER('📊 Training Matrix'!$L$21),TEXT('📊 Training Matrix'!$L$21,"DD/MM/YYYY"),""),"")</f>
        <v>11/12/2024</v>
      </c>
      <c r="J323" s="58" t="str">
        <f ca="1">IF(OR('📊 Training Matrix'!$M$21="EXPIRED",'📊 Training Matrix'!$M$21="EXPIRING"),TEXT('📊 Training Matrix'!$L$21+365,"DD/MM/YYYY"),"")</f>
        <v>11/12/2025</v>
      </c>
      <c r="K323" s="58" t="str">
        <f ca="1">IF(OR('📊 Training Matrix'!$M$21="EXPIRED",'📊 Training Matrix'!$M$21="EXPIRING"),'📊 Training Matrix'!$M$21,"")</f>
        <v>EXPIRED</v>
      </c>
      <c r="L323" s="58" t="str">
        <f ca="1">IF(OR('📊 Training Matrix'!$M$21="EXPIRED",'📊 Training Matrix'!$M$21="EXPIRING"),IF('📊 Training Matrix'!$M$21="EXPIRED","Overdue by "&amp;TEXT(TODAY()-('📊 Training Matrix'!$L$21+365),"0")&amp;" days","Expires in "&amp;TEXT(('📊 Training Matrix'!$L$21+365)-TODAY(),"0")&amp;" days"),"—")</f>
        <v>Overdue by 250 days</v>
      </c>
      <c r="M323" s="58" t="str">
        <f ca="1">IF(OR('📊 Training Matrix'!$M$21="EXPIRED",'📊 Training Matrix'!$M$21="EXPIRING"),'📊 Training Matrix'!$H$21,"")</f>
        <v>S. Patel</v>
      </c>
    </row>
    <row r="324" spans="1:13" ht="15" customHeight="1" x14ac:dyDescent="0.2">
      <c r="A324" s="58" t="str">
        <f ca="1">IF(OR('📊 Training Matrix'!$O$21="EXPIRED",'📊 Training Matrix'!$O$21="EXPIRING"),'📊 Training Matrix'!$A$21,"")</f>
        <v/>
      </c>
      <c r="B324" s="58" t="str">
        <f ca="1">IF(OR('📊 Training Matrix'!$O$21="EXPIRED",'📊 Training Matrix'!$O$21="EXPIRING"),'📊 Training Matrix'!$B$21,"")</f>
        <v/>
      </c>
      <c r="C324" s="58" t="str">
        <f ca="1">IF(OR('📊 Training Matrix'!$O$21="EXPIRED",'📊 Training Matrix'!$O$21="EXPIRING"),'📊 Training Matrix'!$C$21,"")</f>
        <v/>
      </c>
      <c r="D324" s="58" t="str">
        <f ca="1">IF(OR('📊 Training Matrix'!$O$21="EXPIRED",'📊 Training Matrix'!$O$21="EXPIRING"),'📊 Training Matrix'!$D$21,"")</f>
        <v/>
      </c>
      <c r="E324" s="58" t="str">
        <f ca="1">IF(OR('📊 Training Matrix'!$O$21="EXPIRED",'📊 Training Matrix'!$O$21="EXPIRING"),'📊 Training Matrix'!$F$21,"")</f>
        <v/>
      </c>
      <c r="F324" s="58" t="str">
        <f ca="1">IF(OR('📊 Training Matrix'!$O$21="EXPIRED",'📊 Training Matrix'!$O$21="EXPIRING"),'📊 Training Matrix'!$E$21,"")</f>
        <v/>
      </c>
      <c r="G324" s="58" t="str">
        <f ca="1">IF(OR('📊 Training Matrix'!$O$21="EXPIRED",'📊 Training Matrix'!$O$21="EXPIRING"),"HS-003","")</f>
        <v/>
      </c>
      <c r="H324" s="58" t="str">
        <f ca="1">IF(OR('📊 Training Matrix'!$O$21="EXPIRED",'📊 Training Matrix'!$O$21="EXPIRING"),"Confined Space","")</f>
        <v/>
      </c>
      <c r="I324" s="58" t="str">
        <f ca="1">IF(OR('📊 Training Matrix'!$O$21="EXPIRED",'📊 Training Matrix'!$O$21="EXPIRING"),IF(ISNUMBER('📊 Training Matrix'!$N$21),TEXT('📊 Training Matrix'!$N$21,"DD/MM/YYYY"),""),"")</f>
        <v/>
      </c>
      <c r="J324" s="58" t="str">
        <f ca="1">IF(OR('📊 Training Matrix'!$O$21="EXPIRED",'📊 Training Matrix'!$O$21="EXPIRING"),TEXT('📊 Training Matrix'!$N$21+365,"DD/MM/YYYY"),"")</f>
        <v/>
      </c>
      <c r="K324" s="58" t="str">
        <f ca="1">IF(OR('📊 Training Matrix'!$O$21="EXPIRED",'📊 Training Matrix'!$O$21="EXPIRING"),'📊 Training Matrix'!$O$21,"")</f>
        <v/>
      </c>
      <c r="L324" s="58" t="str">
        <f ca="1">IF(OR('📊 Training Matrix'!$O$21="EXPIRED",'📊 Training Matrix'!$O$21="EXPIRING"),IF('📊 Training Matrix'!$O$21="EXPIRED","Overdue by "&amp;TEXT(TODAY()-('📊 Training Matrix'!$N$21+365),"0")&amp;" days","Expires in "&amp;TEXT(('📊 Training Matrix'!$N$21+365)-TODAY(),"0")&amp;" days"),"—")</f>
        <v>—</v>
      </c>
      <c r="M324" s="58" t="str">
        <f ca="1">IF(OR('📊 Training Matrix'!$O$21="EXPIRED",'📊 Training Matrix'!$O$21="EXPIRING"),'📊 Training Matrix'!$H$21,"")</f>
        <v/>
      </c>
    </row>
    <row r="325" spans="1:13" ht="15" customHeight="1" x14ac:dyDescent="0.2">
      <c r="A325" s="58" t="str">
        <f ca="1">IF(OR('📊 Training Matrix'!$Q$21="EXPIRED",'📊 Training Matrix'!$Q$21="EXPIRING"),'📊 Training Matrix'!$A$21,"")</f>
        <v>W1017</v>
      </c>
      <c r="B325" s="58" t="str">
        <f ca="1">IF(OR('📊 Training Matrix'!$Q$21="EXPIRED",'📊 Training Matrix'!$Q$21="EXPIRING"),'📊 Training Matrix'!$B$21,"")</f>
        <v>Carter</v>
      </c>
      <c r="C325" s="58" t="str">
        <f ca="1">IF(OR('📊 Training Matrix'!$Q$21="EXPIRED",'📊 Training Matrix'!$Q$21="EXPIRING"),'📊 Training Matrix'!$C$21,"")</f>
        <v>Tom</v>
      </c>
      <c r="D325" s="58" t="str">
        <f ca="1">IF(OR('📊 Training Matrix'!$Q$21="EXPIRED",'📊 Training Matrix'!$Q$21="EXPIRING"),'📊 Training Matrix'!$D$21,"")</f>
        <v>Employee</v>
      </c>
      <c r="E325" s="58" t="str">
        <f ca="1">IF(OR('📊 Training Matrix'!$Q$21="EXPIRED",'📊 Training Matrix'!$Q$21="EXPIRING"),'📊 Training Matrix'!$F$21,"")</f>
        <v>Groundworker</v>
      </c>
      <c r="F325" s="58" t="str">
        <f ca="1">IF(OR('📊 Training Matrix'!$Q$21="EXPIRED",'📊 Training Matrix'!$Q$21="EXPIRING"),'📊 Training Matrix'!$E$21,"")</f>
        <v>Civil Works</v>
      </c>
      <c r="G325" s="58" t="str">
        <f ca="1">IF(OR('📊 Training Matrix'!$Q$21="EXPIRED",'📊 Training Matrix'!$Q$21="EXPIRING"),"HS-004","")</f>
        <v>HS-004</v>
      </c>
      <c r="H325" s="58" t="str">
        <f ca="1">IF(OR('📊 Training Matrix'!$Q$21="EXPIRED",'📊 Training Matrix'!$Q$21="EXPIRING"),"Manual Handling","")</f>
        <v>Manual Handling</v>
      </c>
      <c r="I325" s="58" t="str">
        <f ca="1">IF(OR('📊 Training Matrix'!$Q$21="EXPIRED",'📊 Training Matrix'!$Q$21="EXPIRING"),IF(ISNUMBER('📊 Training Matrix'!$P$21),TEXT('📊 Training Matrix'!$P$21,"DD/MM/YYYY"),""),"")</f>
        <v>24/01/2025</v>
      </c>
      <c r="J325" s="58" t="str">
        <f ca="1">IF(OR('📊 Training Matrix'!$Q$21="EXPIRED",'📊 Training Matrix'!$Q$21="EXPIRING"),TEXT('📊 Training Matrix'!$P$21+365,"DD/MM/YYYY"),"")</f>
        <v>24/01/2026</v>
      </c>
      <c r="K325" s="58" t="str">
        <f ca="1">IF(OR('📊 Training Matrix'!$Q$21="EXPIRED",'📊 Training Matrix'!$Q$21="EXPIRING"),'📊 Training Matrix'!$Q$21,"")</f>
        <v>EXPIRED</v>
      </c>
      <c r="L325" s="58" t="str">
        <f ca="1">IF(OR('📊 Training Matrix'!$Q$21="EXPIRED",'📊 Training Matrix'!$Q$21="EXPIRING"),IF('📊 Training Matrix'!$Q$21="EXPIRED","Overdue by "&amp;TEXT(TODAY()-('📊 Training Matrix'!$P$21+365),"0")&amp;" days","Expires in "&amp;TEXT(('📊 Training Matrix'!$P$21+365)-TODAY(),"0")&amp;" days"),"—")</f>
        <v>Overdue by 206 days</v>
      </c>
      <c r="M325" s="58" t="str">
        <f ca="1">IF(OR('📊 Training Matrix'!$Q$21="EXPIRED",'📊 Training Matrix'!$Q$21="EXPIRING"),'📊 Training Matrix'!$H$21,"")</f>
        <v>S. Patel</v>
      </c>
    </row>
    <row r="326" spans="1:13" ht="15" customHeight="1" x14ac:dyDescent="0.2">
      <c r="A326" s="58" t="str">
        <f ca="1">IF(OR('📊 Training Matrix'!$S$21="EXPIRED",'📊 Training Matrix'!$S$21="EXPIRING"),'📊 Training Matrix'!$A$21,"")</f>
        <v>W1017</v>
      </c>
      <c r="B326" s="58" t="str">
        <f ca="1">IF(OR('📊 Training Matrix'!$S$21="EXPIRED",'📊 Training Matrix'!$S$21="EXPIRING"),'📊 Training Matrix'!$B$21,"")</f>
        <v>Carter</v>
      </c>
      <c r="C326" s="58" t="str">
        <f ca="1">IF(OR('📊 Training Matrix'!$S$21="EXPIRED",'📊 Training Matrix'!$S$21="EXPIRING"),'📊 Training Matrix'!$C$21,"")</f>
        <v>Tom</v>
      </c>
      <c r="D326" s="58" t="str">
        <f ca="1">IF(OR('📊 Training Matrix'!$S$21="EXPIRED",'📊 Training Matrix'!$S$21="EXPIRING"),'📊 Training Matrix'!$D$21,"")</f>
        <v>Employee</v>
      </c>
      <c r="E326" s="58" t="str">
        <f ca="1">IF(OR('📊 Training Matrix'!$S$21="EXPIRED",'📊 Training Matrix'!$S$21="EXPIRING"),'📊 Training Matrix'!$F$21,"")</f>
        <v>Groundworker</v>
      </c>
      <c r="F326" s="58" t="str">
        <f ca="1">IF(OR('📊 Training Matrix'!$S$21="EXPIRED",'📊 Training Matrix'!$S$21="EXPIRING"),'📊 Training Matrix'!$E$21,"")</f>
        <v>Civil Works</v>
      </c>
      <c r="G326" s="58" t="str">
        <f ca="1">IF(OR('📊 Training Matrix'!$S$21="EXPIRED",'📊 Training Matrix'!$S$21="EXPIRING"),"HS-005","")</f>
        <v>HS-005</v>
      </c>
      <c r="H326" s="58" t="str">
        <f ca="1">IF(OR('📊 Training Matrix'!$S$21="EXPIRED",'📊 Training Matrix'!$S$21="EXPIRING"),"First Aid (FAW)","")</f>
        <v>First Aid (FAW)</v>
      </c>
      <c r="I326" s="58" t="str">
        <f ca="1">IF(OR('📊 Training Matrix'!$S$21="EXPIRED",'📊 Training Matrix'!$S$21="EXPIRING"),IF(ISNUMBER('📊 Training Matrix'!$R$21),TEXT('📊 Training Matrix'!$R$21,"DD/MM/YYYY"),""),"")</f>
        <v>08/05/2025</v>
      </c>
      <c r="J326" s="58" t="str">
        <f ca="1">IF(OR('📊 Training Matrix'!$S$21="EXPIRED",'📊 Training Matrix'!$S$21="EXPIRING"),TEXT('📊 Training Matrix'!$R$21+365,"DD/MM/YYYY"),"")</f>
        <v>08/05/2026</v>
      </c>
      <c r="K326" s="58" t="str">
        <f ca="1">IF(OR('📊 Training Matrix'!$S$21="EXPIRED",'📊 Training Matrix'!$S$21="EXPIRING"),'📊 Training Matrix'!$S$21,"")</f>
        <v>EXPIRED</v>
      </c>
      <c r="L326" s="58" t="str">
        <f ca="1">IF(OR('📊 Training Matrix'!$S$21="EXPIRED",'📊 Training Matrix'!$S$21="EXPIRING"),IF('📊 Training Matrix'!$S$21="EXPIRED","Overdue by "&amp;TEXT(TODAY()-('📊 Training Matrix'!$R$21+365),"0")&amp;" days","Expires in "&amp;TEXT(('📊 Training Matrix'!$R$21+365)-TODAY(),"0")&amp;" days"),"—")</f>
        <v>Overdue by 102 days</v>
      </c>
      <c r="M326" s="58" t="str">
        <f ca="1">IF(OR('📊 Training Matrix'!$S$21="EXPIRED",'📊 Training Matrix'!$S$21="EXPIRING"),'📊 Training Matrix'!$H$21,"")</f>
        <v>S. Patel</v>
      </c>
    </row>
    <row r="327" spans="1:13" ht="15" customHeight="1" x14ac:dyDescent="0.2">
      <c r="A327" s="58" t="str">
        <f ca="1">IF(OR('📊 Training Matrix'!$U$21="EXPIRED",'📊 Training Matrix'!$U$21="EXPIRING"),'📊 Training Matrix'!$A$21,"")</f>
        <v/>
      </c>
      <c r="B327" s="58" t="str">
        <f ca="1">IF(OR('📊 Training Matrix'!$U$21="EXPIRED",'📊 Training Matrix'!$U$21="EXPIRING"),'📊 Training Matrix'!$B$21,"")</f>
        <v/>
      </c>
      <c r="C327" s="58" t="str">
        <f ca="1">IF(OR('📊 Training Matrix'!$U$21="EXPIRED",'📊 Training Matrix'!$U$21="EXPIRING"),'📊 Training Matrix'!$C$21,"")</f>
        <v/>
      </c>
      <c r="D327" s="58" t="str">
        <f ca="1">IF(OR('📊 Training Matrix'!$U$21="EXPIRED",'📊 Training Matrix'!$U$21="EXPIRING"),'📊 Training Matrix'!$D$21,"")</f>
        <v/>
      </c>
      <c r="E327" s="58" t="str">
        <f ca="1">IF(OR('📊 Training Matrix'!$U$21="EXPIRED",'📊 Training Matrix'!$U$21="EXPIRING"),'📊 Training Matrix'!$F$21,"")</f>
        <v/>
      </c>
      <c r="F327" s="58" t="str">
        <f ca="1">IF(OR('📊 Training Matrix'!$U$21="EXPIRED",'📊 Training Matrix'!$U$21="EXPIRING"),'📊 Training Matrix'!$E$21,"")</f>
        <v/>
      </c>
      <c r="G327" s="58" t="str">
        <f ca="1">IF(OR('📊 Training Matrix'!$U$21="EXPIRED",'📊 Training Matrix'!$U$21="EXPIRING"),"HS-006","")</f>
        <v/>
      </c>
      <c r="H327" s="58" t="str">
        <f ca="1">IF(OR('📊 Training Matrix'!$U$21="EXPIRED",'📊 Training Matrix'!$U$21="EXPIRING"),"Asbestos Awareness","")</f>
        <v/>
      </c>
      <c r="I327" s="58" t="str">
        <f ca="1">IF(OR('📊 Training Matrix'!$U$21="EXPIRED",'📊 Training Matrix'!$U$21="EXPIRING"),IF(ISNUMBER('📊 Training Matrix'!$T$21),TEXT('📊 Training Matrix'!$T$21,"DD/MM/YYYY"),""),"")</f>
        <v/>
      </c>
      <c r="J327" s="58" t="str">
        <f ca="1">IF(OR('📊 Training Matrix'!$U$21="EXPIRED",'📊 Training Matrix'!$U$21="EXPIRING"),TEXT('📊 Training Matrix'!$T$21+365,"DD/MM/YYYY"),"")</f>
        <v/>
      </c>
      <c r="K327" s="58" t="str">
        <f ca="1">IF(OR('📊 Training Matrix'!$U$21="EXPIRED",'📊 Training Matrix'!$U$21="EXPIRING"),'📊 Training Matrix'!$U$21,"")</f>
        <v/>
      </c>
      <c r="L327" s="58" t="str">
        <f ca="1">IF(OR('📊 Training Matrix'!$U$21="EXPIRED",'📊 Training Matrix'!$U$21="EXPIRING"),IF('📊 Training Matrix'!$U$21="EXPIRED","Overdue by "&amp;TEXT(TODAY()-('📊 Training Matrix'!$T$21+365),"0")&amp;" days","Expires in "&amp;TEXT(('📊 Training Matrix'!$T$21+365)-TODAY(),"0")&amp;" days"),"—")</f>
        <v>—</v>
      </c>
      <c r="M327" s="58" t="str">
        <f ca="1">IF(OR('📊 Training Matrix'!$U$21="EXPIRED",'📊 Training Matrix'!$U$21="EXPIRING"),'📊 Training Matrix'!$H$21,"")</f>
        <v/>
      </c>
    </row>
    <row r="328" spans="1:13" ht="15" customHeight="1" x14ac:dyDescent="0.2">
      <c r="A328" s="58" t="str">
        <f ca="1">IF(OR('📊 Training Matrix'!$W$21="EXPIRED",'📊 Training Matrix'!$W$21="EXPIRING"),'📊 Training Matrix'!$A$21,"")</f>
        <v/>
      </c>
      <c r="B328" s="58" t="str">
        <f ca="1">IF(OR('📊 Training Matrix'!$W$21="EXPIRED",'📊 Training Matrix'!$W$21="EXPIRING"),'📊 Training Matrix'!$B$21,"")</f>
        <v/>
      </c>
      <c r="C328" s="58" t="str">
        <f ca="1">IF(OR('📊 Training Matrix'!$W$21="EXPIRED",'📊 Training Matrix'!$W$21="EXPIRING"),'📊 Training Matrix'!$C$21,"")</f>
        <v/>
      </c>
      <c r="D328" s="58" t="str">
        <f ca="1">IF(OR('📊 Training Matrix'!$W$21="EXPIRED",'📊 Training Matrix'!$W$21="EXPIRING"),'📊 Training Matrix'!$D$21,"")</f>
        <v/>
      </c>
      <c r="E328" s="58" t="str">
        <f ca="1">IF(OR('📊 Training Matrix'!$W$21="EXPIRED",'📊 Training Matrix'!$W$21="EXPIRING"),'📊 Training Matrix'!$F$21,"")</f>
        <v/>
      </c>
      <c r="F328" s="58" t="str">
        <f ca="1">IF(OR('📊 Training Matrix'!$W$21="EXPIRED",'📊 Training Matrix'!$W$21="EXPIRING"),'📊 Training Matrix'!$E$21,"")</f>
        <v/>
      </c>
      <c r="G328" s="58" t="str">
        <f ca="1">IF(OR('📊 Training Matrix'!$W$21="EXPIRED",'📊 Training Matrix'!$W$21="EXPIRING"),"EL-001","")</f>
        <v/>
      </c>
      <c r="H328" s="58" t="str">
        <f ca="1">IF(OR('📊 Training Matrix'!$W$21="EXPIRED",'📊 Training Matrix'!$W$21="EXPIRING"),"C&amp;G 2391 Inspection","")</f>
        <v/>
      </c>
      <c r="I328" s="58" t="str">
        <f ca="1">IF(OR('📊 Training Matrix'!$W$21="EXPIRED",'📊 Training Matrix'!$W$21="EXPIRING"),IF(ISNUMBER('📊 Training Matrix'!$V$21),TEXT('📊 Training Matrix'!$V$21,"DD/MM/YYYY"),""),"")</f>
        <v/>
      </c>
      <c r="J328" s="58" t="str">
        <f ca="1">IF(OR('📊 Training Matrix'!$W$21="EXPIRED",'📊 Training Matrix'!$W$21="EXPIRING"),TEXT('📊 Training Matrix'!$V$21+365,"DD/MM/YYYY"),"")</f>
        <v/>
      </c>
      <c r="K328" s="58" t="str">
        <f ca="1">IF(OR('📊 Training Matrix'!$W$21="EXPIRED",'📊 Training Matrix'!$W$21="EXPIRING"),'📊 Training Matrix'!$W$21,"")</f>
        <v/>
      </c>
      <c r="L328" s="58" t="str">
        <f ca="1">IF(OR('📊 Training Matrix'!$W$21="EXPIRED",'📊 Training Matrix'!$W$21="EXPIRING"),IF('📊 Training Matrix'!$W$21="EXPIRED","Overdue by "&amp;TEXT(TODAY()-('📊 Training Matrix'!$V$21+365),"0")&amp;" days","Expires in "&amp;TEXT(('📊 Training Matrix'!$V$21+365)-TODAY(),"0")&amp;" days"),"—")</f>
        <v>—</v>
      </c>
      <c r="M328" s="58" t="str">
        <f ca="1">IF(OR('📊 Training Matrix'!$W$21="EXPIRED",'📊 Training Matrix'!$W$21="EXPIRING"),'📊 Training Matrix'!$H$21,"")</f>
        <v/>
      </c>
    </row>
    <row r="329" spans="1:13" ht="15" customHeight="1" x14ac:dyDescent="0.2">
      <c r="A329" s="58" t="str">
        <f ca="1">IF(OR('📊 Training Matrix'!$Y$21="EXPIRED",'📊 Training Matrix'!$Y$21="EXPIRING"),'📊 Training Matrix'!$A$21,"")</f>
        <v/>
      </c>
      <c r="B329" s="58" t="str">
        <f ca="1">IF(OR('📊 Training Matrix'!$Y$21="EXPIRED",'📊 Training Matrix'!$Y$21="EXPIRING"),'📊 Training Matrix'!$B$21,"")</f>
        <v/>
      </c>
      <c r="C329" s="58" t="str">
        <f ca="1">IF(OR('📊 Training Matrix'!$Y$21="EXPIRED",'📊 Training Matrix'!$Y$21="EXPIRING"),'📊 Training Matrix'!$C$21,"")</f>
        <v/>
      </c>
      <c r="D329" s="58" t="str">
        <f ca="1">IF(OR('📊 Training Matrix'!$Y$21="EXPIRED",'📊 Training Matrix'!$Y$21="EXPIRING"),'📊 Training Matrix'!$D$21,"")</f>
        <v/>
      </c>
      <c r="E329" s="58" t="str">
        <f ca="1">IF(OR('📊 Training Matrix'!$Y$21="EXPIRED",'📊 Training Matrix'!$Y$21="EXPIRING"),'📊 Training Matrix'!$F$21,"")</f>
        <v/>
      </c>
      <c r="F329" s="58" t="str">
        <f ca="1">IF(OR('📊 Training Matrix'!$Y$21="EXPIRED",'📊 Training Matrix'!$Y$21="EXPIRING"),'📊 Training Matrix'!$E$21,"")</f>
        <v/>
      </c>
      <c r="G329" s="58" t="str">
        <f ca="1">IF(OR('📊 Training Matrix'!$Y$21="EXPIRED",'📊 Training Matrix'!$Y$21="EXPIRING"),"EL-002","")</f>
        <v/>
      </c>
      <c r="H329" s="58" t="str">
        <f ca="1">IF(OR('📊 Training Matrix'!$Y$21="EXPIRED",'📊 Training Matrix'!$Y$21="EXPIRING"),"18th Edition","")</f>
        <v/>
      </c>
      <c r="I329" s="58" t="str">
        <f ca="1">IF(OR('📊 Training Matrix'!$Y$21="EXPIRED",'📊 Training Matrix'!$Y$21="EXPIRING"),IF(ISNUMBER('📊 Training Matrix'!$X$21),TEXT('📊 Training Matrix'!$X$21,"DD/MM/YYYY"),""),"")</f>
        <v/>
      </c>
      <c r="J329" s="58" t="str">
        <f ca="1">IF(OR('📊 Training Matrix'!$Y$21="EXPIRED",'📊 Training Matrix'!$Y$21="EXPIRING"),TEXT('📊 Training Matrix'!$X$21+365,"DD/MM/YYYY"),"")</f>
        <v/>
      </c>
      <c r="K329" s="58" t="str">
        <f ca="1">IF(OR('📊 Training Matrix'!$Y$21="EXPIRED",'📊 Training Matrix'!$Y$21="EXPIRING"),'📊 Training Matrix'!$Y$21,"")</f>
        <v/>
      </c>
      <c r="L329" s="58" t="str">
        <f ca="1">IF(OR('📊 Training Matrix'!$Y$21="EXPIRED",'📊 Training Matrix'!$Y$21="EXPIRING"),IF('📊 Training Matrix'!$Y$21="EXPIRED","Overdue by "&amp;TEXT(TODAY()-('📊 Training Matrix'!$X$21+365),"0")&amp;" days","Expires in "&amp;TEXT(('📊 Training Matrix'!$X$21+365)-TODAY(),"0")&amp;" days"),"—")</f>
        <v>—</v>
      </c>
      <c r="M329" s="58" t="str">
        <f ca="1">IF(OR('📊 Training Matrix'!$Y$21="EXPIRED",'📊 Training Matrix'!$Y$21="EXPIRING"),'📊 Training Matrix'!$H$21,"")</f>
        <v/>
      </c>
    </row>
    <row r="330" spans="1:13" ht="15" customHeight="1" x14ac:dyDescent="0.2">
      <c r="A330" s="58" t="str">
        <f ca="1">IF(OR('📊 Training Matrix'!$AA$21="EXPIRED",'📊 Training Matrix'!$AA$21="EXPIRING"),'📊 Training Matrix'!$A$21,"")</f>
        <v/>
      </c>
      <c r="B330" s="58" t="str">
        <f ca="1">IF(OR('📊 Training Matrix'!$AA$21="EXPIRED",'📊 Training Matrix'!$AA$21="EXPIRING"),'📊 Training Matrix'!$B$21,"")</f>
        <v/>
      </c>
      <c r="C330" s="58" t="str">
        <f ca="1">IF(OR('📊 Training Matrix'!$AA$21="EXPIRED",'📊 Training Matrix'!$AA$21="EXPIRING"),'📊 Training Matrix'!$C$21,"")</f>
        <v/>
      </c>
      <c r="D330" s="58" t="str">
        <f ca="1">IF(OR('📊 Training Matrix'!$AA$21="EXPIRED",'📊 Training Matrix'!$AA$21="EXPIRING"),'📊 Training Matrix'!$D$21,"")</f>
        <v/>
      </c>
      <c r="E330" s="58" t="str">
        <f ca="1">IF(OR('📊 Training Matrix'!$AA$21="EXPIRED",'📊 Training Matrix'!$AA$21="EXPIRING"),'📊 Training Matrix'!$F$21,"")</f>
        <v/>
      </c>
      <c r="F330" s="58" t="str">
        <f ca="1">IF(OR('📊 Training Matrix'!$AA$21="EXPIRED",'📊 Training Matrix'!$AA$21="EXPIRING"),'📊 Training Matrix'!$E$21,"")</f>
        <v/>
      </c>
      <c r="G330" s="58" t="str">
        <f ca="1">IF(OR('📊 Training Matrix'!$AA$21="EXPIRED",'📊 Training Matrix'!$AA$21="EXPIRING"),"EL-003","")</f>
        <v/>
      </c>
      <c r="H330" s="58" t="str">
        <f ca="1">IF(OR('📊 Training Matrix'!$AA$21="EXPIRED",'📊 Training Matrix'!$AA$21="EXPIRING"),"HV Auth. Person","")</f>
        <v/>
      </c>
      <c r="I330" s="58" t="str">
        <f ca="1">IF(OR('📊 Training Matrix'!$AA$21="EXPIRED",'📊 Training Matrix'!$AA$21="EXPIRING"),IF(ISNUMBER('📊 Training Matrix'!$Z$21),TEXT('📊 Training Matrix'!$Z$21,"DD/MM/YYYY"),""),"")</f>
        <v/>
      </c>
      <c r="J330" s="58" t="str">
        <f ca="1">IF(OR('📊 Training Matrix'!$AA$21="EXPIRED",'📊 Training Matrix'!$AA$21="EXPIRING"),TEXT('📊 Training Matrix'!$Z$21+365,"DD/MM/YYYY"),"")</f>
        <v/>
      </c>
      <c r="K330" s="58" t="str">
        <f ca="1">IF(OR('📊 Training Matrix'!$AA$21="EXPIRED",'📊 Training Matrix'!$AA$21="EXPIRING"),'📊 Training Matrix'!$AA$21,"")</f>
        <v/>
      </c>
      <c r="L330" s="58" t="str">
        <f ca="1">IF(OR('📊 Training Matrix'!$AA$21="EXPIRED",'📊 Training Matrix'!$AA$21="EXPIRING"),IF('📊 Training Matrix'!$AA$21="EXPIRED","Overdue by "&amp;TEXT(TODAY()-('📊 Training Matrix'!$Z$21+365),"0")&amp;" days","Expires in "&amp;TEXT(('📊 Training Matrix'!$Z$21+365)-TODAY(),"0")&amp;" days"),"—")</f>
        <v>—</v>
      </c>
      <c r="M330" s="58" t="str">
        <f ca="1">IF(OR('📊 Training Matrix'!$AA$21="EXPIRED",'📊 Training Matrix'!$AA$21="EXPIRING"),'📊 Training Matrix'!$H$21,"")</f>
        <v/>
      </c>
    </row>
    <row r="331" spans="1:13" ht="15" customHeight="1" x14ac:dyDescent="0.2">
      <c r="A331" s="58" t="str">
        <f ca="1">IF(OR('📊 Training Matrix'!$AC$21="EXPIRED",'📊 Training Matrix'!$AC$21="EXPIRING"),'📊 Training Matrix'!$A$21,"")</f>
        <v/>
      </c>
      <c r="B331" s="58" t="str">
        <f ca="1">IF(OR('📊 Training Matrix'!$AC$21="EXPIRED",'📊 Training Matrix'!$AC$21="EXPIRING"),'📊 Training Matrix'!$B$21,"")</f>
        <v/>
      </c>
      <c r="C331" s="58" t="str">
        <f ca="1">IF(OR('📊 Training Matrix'!$AC$21="EXPIRED",'📊 Training Matrix'!$AC$21="EXPIRING"),'📊 Training Matrix'!$C$21,"")</f>
        <v/>
      </c>
      <c r="D331" s="58" t="str">
        <f ca="1">IF(OR('📊 Training Matrix'!$AC$21="EXPIRED",'📊 Training Matrix'!$AC$21="EXPIRING"),'📊 Training Matrix'!$D$21,"")</f>
        <v/>
      </c>
      <c r="E331" s="58" t="str">
        <f ca="1">IF(OR('📊 Training Matrix'!$AC$21="EXPIRED",'📊 Training Matrix'!$AC$21="EXPIRING"),'📊 Training Matrix'!$F$21,"")</f>
        <v/>
      </c>
      <c r="F331" s="58" t="str">
        <f ca="1">IF(OR('📊 Training Matrix'!$AC$21="EXPIRED",'📊 Training Matrix'!$AC$21="EXPIRING"),'📊 Training Matrix'!$E$21,"")</f>
        <v/>
      </c>
      <c r="G331" s="58" t="str">
        <f ca="1">IF(OR('📊 Training Matrix'!$AC$21="EXPIRED",'📊 Training Matrix'!$AC$21="EXPIRING"),"EL-004","")</f>
        <v/>
      </c>
      <c r="H331" s="58" t="str">
        <f ca="1">IF(OR('📊 Training Matrix'!$AC$21="EXPIRED",'📊 Training Matrix'!$AC$21="EXPIRING"),"LV Switching","")</f>
        <v/>
      </c>
      <c r="I331" s="58" t="str">
        <f ca="1">IF(OR('📊 Training Matrix'!$AC$21="EXPIRED",'📊 Training Matrix'!$AC$21="EXPIRING"),IF(ISNUMBER('📊 Training Matrix'!$AB$21),TEXT('📊 Training Matrix'!$AB$21,"DD/MM/YYYY"),""),"")</f>
        <v/>
      </c>
      <c r="J331" s="58" t="str">
        <f ca="1">IF(OR('📊 Training Matrix'!$AC$21="EXPIRED",'📊 Training Matrix'!$AC$21="EXPIRING"),TEXT('📊 Training Matrix'!$AB$21+365,"DD/MM/YYYY"),"")</f>
        <v/>
      </c>
      <c r="K331" s="58" t="str">
        <f ca="1">IF(OR('📊 Training Matrix'!$AC$21="EXPIRED",'📊 Training Matrix'!$AC$21="EXPIRING"),'📊 Training Matrix'!$AC$21,"")</f>
        <v/>
      </c>
      <c r="L331" s="58" t="str">
        <f ca="1">IF(OR('📊 Training Matrix'!$AC$21="EXPIRED",'📊 Training Matrix'!$AC$21="EXPIRING"),IF('📊 Training Matrix'!$AC$21="EXPIRED","Overdue by "&amp;TEXT(TODAY()-('📊 Training Matrix'!$AB$21+365),"0")&amp;" days","Expires in "&amp;TEXT(('📊 Training Matrix'!$AB$21+365)-TODAY(),"0")&amp;" days"),"—")</f>
        <v>—</v>
      </c>
      <c r="M331" s="58" t="str">
        <f ca="1">IF(OR('📊 Training Matrix'!$AC$21="EXPIRED",'📊 Training Matrix'!$AC$21="EXPIRING"),'📊 Training Matrix'!$H$21,"")</f>
        <v/>
      </c>
    </row>
    <row r="332" spans="1:13" ht="15" customHeight="1" x14ac:dyDescent="0.2">
      <c r="A332" s="58" t="str">
        <f ca="1">IF(OR('📊 Training Matrix'!$AE$21="EXPIRED",'📊 Training Matrix'!$AE$21="EXPIRING"),'📊 Training Matrix'!$A$21,"")</f>
        <v/>
      </c>
      <c r="B332" s="58" t="str">
        <f ca="1">IF(OR('📊 Training Matrix'!$AE$21="EXPIRED",'📊 Training Matrix'!$AE$21="EXPIRING"),'📊 Training Matrix'!$B$21,"")</f>
        <v/>
      </c>
      <c r="C332" s="58" t="str">
        <f ca="1">IF(OR('📊 Training Matrix'!$AE$21="EXPIRED",'📊 Training Matrix'!$AE$21="EXPIRING"),'📊 Training Matrix'!$C$21,"")</f>
        <v/>
      </c>
      <c r="D332" s="58" t="str">
        <f ca="1">IF(OR('📊 Training Matrix'!$AE$21="EXPIRED",'📊 Training Matrix'!$AE$21="EXPIRING"),'📊 Training Matrix'!$D$21,"")</f>
        <v/>
      </c>
      <c r="E332" s="58" t="str">
        <f ca="1">IF(OR('📊 Training Matrix'!$AE$21="EXPIRED",'📊 Training Matrix'!$AE$21="EXPIRING"),'📊 Training Matrix'!$F$21,"")</f>
        <v/>
      </c>
      <c r="F332" s="58" t="str">
        <f ca="1">IF(OR('📊 Training Matrix'!$AE$21="EXPIRED",'📊 Training Matrix'!$AE$21="EXPIRING"),'📊 Training Matrix'!$E$21,"")</f>
        <v/>
      </c>
      <c r="G332" s="58" t="str">
        <f ca="1">IF(OR('📊 Training Matrix'!$AE$21="EXPIRED",'📊 Training Matrix'!$AE$21="EXPIRING"),"CV-005","")</f>
        <v/>
      </c>
      <c r="H332" s="58" t="str">
        <f ca="1">IF(OR('📊 Training Matrix'!$AE$21="EXPIRED",'📊 Training Matrix'!$AE$21="EXPIRING"),"NRSWA Supervisor","")</f>
        <v/>
      </c>
      <c r="I332" s="58" t="str">
        <f ca="1">IF(OR('📊 Training Matrix'!$AE$21="EXPIRED",'📊 Training Matrix'!$AE$21="EXPIRING"),IF(ISNUMBER('📊 Training Matrix'!$AD$21),TEXT('📊 Training Matrix'!$AD$21,"DD/MM/YYYY"),""),"")</f>
        <v/>
      </c>
      <c r="J332" s="58" t="str">
        <f ca="1">IF(OR('📊 Training Matrix'!$AE$21="EXPIRED",'📊 Training Matrix'!$AE$21="EXPIRING"),TEXT('📊 Training Matrix'!$AD$21+365,"DD/MM/YYYY"),"")</f>
        <v/>
      </c>
      <c r="K332" s="58" t="str">
        <f ca="1">IF(OR('📊 Training Matrix'!$AE$21="EXPIRED",'📊 Training Matrix'!$AE$21="EXPIRING"),'📊 Training Matrix'!$AE$21,"")</f>
        <v/>
      </c>
      <c r="L332" s="58" t="str">
        <f ca="1">IF(OR('📊 Training Matrix'!$AE$21="EXPIRED",'📊 Training Matrix'!$AE$21="EXPIRING"),IF('📊 Training Matrix'!$AE$21="EXPIRED","Overdue by "&amp;TEXT(TODAY()-('📊 Training Matrix'!$AD$21+365),"0")&amp;" days","Expires in "&amp;TEXT(('📊 Training Matrix'!$AD$21+365)-TODAY(),"0")&amp;" days"),"—")</f>
        <v>—</v>
      </c>
      <c r="M332" s="58" t="str">
        <f ca="1">IF(OR('📊 Training Matrix'!$AE$21="EXPIRED",'📊 Training Matrix'!$AE$21="EXPIRING"),'📊 Training Matrix'!$H$21,"")</f>
        <v/>
      </c>
    </row>
    <row r="333" spans="1:13" ht="15" customHeight="1" x14ac:dyDescent="0.2">
      <c r="A333" s="58" t="str">
        <f ca="1">IF(OR('📊 Training Matrix'!$AG$21="EXPIRED",'📊 Training Matrix'!$AG$21="EXPIRING"),'📊 Training Matrix'!$A$21,"")</f>
        <v>W1017</v>
      </c>
      <c r="B333" s="58" t="str">
        <f ca="1">IF(OR('📊 Training Matrix'!$AG$21="EXPIRED",'📊 Training Matrix'!$AG$21="EXPIRING"),'📊 Training Matrix'!$B$21,"")</f>
        <v>Carter</v>
      </c>
      <c r="C333" s="58" t="str">
        <f ca="1">IF(OR('📊 Training Matrix'!$AG$21="EXPIRED",'📊 Training Matrix'!$AG$21="EXPIRING"),'📊 Training Matrix'!$C$21,"")</f>
        <v>Tom</v>
      </c>
      <c r="D333" s="58" t="str">
        <f ca="1">IF(OR('📊 Training Matrix'!$AG$21="EXPIRED",'📊 Training Matrix'!$AG$21="EXPIRING"),'📊 Training Matrix'!$D$21,"")</f>
        <v>Employee</v>
      </c>
      <c r="E333" s="58" t="str">
        <f ca="1">IF(OR('📊 Training Matrix'!$AG$21="EXPIRED",'📊 Training Matrix'!$AG$21="EXPIRING"),'📊 Training Matrix'!$F$21,"")</f>
        <v>Groundworker</v>
      </c>
      <c r="F333" s="58" t="str">
        <f ca="1">IF(OR('📊 Training Matrix'!$AG$21="EXPIRED",'📊 Training Matrix'!$AG$21="EXPIRING"),'📊 Training Matrix'!$E$21,"")</f>
        <v>Civil Works</v>
      </c>
      <c r="G333" s="58" t="str">
        <f ca="1">IF(OR('📊 Training Matrix'!$AG$21="EXPIRED",'📊 Training Matrix'!$AG$21="EXPIRING"),"CV-006","")</f>
        <v>CV-006</v>
      </c>
      <c r="H333" s="58" t="str">
        <f ca="1">IF(OR('📊 Training Matrix'!$AG$21="EXPIRED",'📊 Training Matrix'!$AG$21="EXPIRING"),"NRSWA Operative","")</f>
        <v>NRSWA Operative</v>
      </c>
      <c r="I333" s="58" t="str">
        <f ca="1">IF(OR('📊 Training Matrix'!$AG$21="EXPIRED",'📊 Training Matrix'!$AG$21="EXPIRING"),IF(ISNUMBER('📊 Training Matrix'!$AF$21),TEXT('📊 Training Matrix'!$AF$21,"DD/MM/YYYY"),""),"")</f>
        <v>10/04/2023</v>
      </c>
      <c r="J333" s="58" t="str">
        <f ca="1">IF(OR('📊 Training Matrix'!$AG$21="EXPIRED",'📊 Training Matrix'!$AG$21="EXPIRING"),TEXT('📊 Training Matrix'!$AF$21+365,"DD/MM/YYYY"),"")</f>
        <v>09/04/2024</v>
      </c>
      <c r="K333" s="58" t="str">
        <f ca="1">IF(OR('📊 Training Matrix'!$AG$21="EXPIRED",'📊 Training Matrix'!$AG$21="EXPIRING"),'📊 Training Matrix'!$AG$21,"")</f>
        <v>EXPIRED</v>
      </c>
      <c r="L333" s="58" t="str">
        <f ca="1">IF(OR('📊 Training Matrix'!$AG$21="EXPIRED",'📊 Training Matrix'!$AG$21="EXPIRING"),IF('📊 Training Matrix'!$AG$21="EXPIRED","Overdue by "&amp;TEXT(TODAY()-('📊 Training Matrix'!$AF$21+365),"0")&amp;" days","Expires in "&amp;TEXT(('📊 Training Matrix'!$AF$21+365)-TODAY(),"0")&amp;" days"),"—")</f>
        <v>Overdue by 861 days</v>
      </c>
      <c r="M333" s="58" t="str">
        <f ca="1">IF(OR('📊 Training Matrix'!$AG$21="EXPIRED",'📊 Training Matrix'!$AG$21="EXPIRING"),'📊 Training Matrix'!$H$21,"")</f>
        <v>S. Patel</v>
      </c>
    </row>
    <row r="334" spans="1:13" ht="15" customHeight="1" x14ac:dyDescent="0.2">
      <c r="A334" s="58" t="str">
        <f ca="1">IF(OR('📊 Training Matrix'!$AI$21="EXPIRED",'📊 Training Matrix'!$AI$21="EXPIRING"),'📊 Training Matrix'!$A$21,"")</f>
        <v>W1017</v>
      </c>
      <c r="B334" s="58" t="str">
        <f ca="1">IF(OR('📊 Training Matrix'!$AI$21="EXPIRED",'📊 Training Matrix'!$AI$21="EXPIRING"),'📊 Training Matrix'!$B$21,"")</f>
        <v>Carter</v>
      </c>
      <c r="C334" s="58" t="str">
        <f ca="1">IF(OR('📊 Training Matrix'!$AI$21="EXPIRED",'📊 Training Matrix'!$AI$21="EXPIRING"),'📊 Training Matrix'!$C$21,"")</f>
        <v>Tom</v>
      </c>
      <c r="D334" s="58" t="str">
        <f ca="1">IF(OR('📊 Training Matrix'!$AI$21="EXPIRED",'📊 Training Matrix'!$AI$21="EXPIRING"),'📊 Training Matrix'!$D$21,"")</f>
        <v>Employee</v>
      </c>
      <c r="E334" s="58" t="str">
        <f ca="1">IF(OR('📊 Training Matrix'!$AI$21="EXPIRED",'📊 Training Matrix'!$AI$21="EXPIRING"),'📊 Training Matrix'!$F$21,"")</f>
        <v>Groundworker</v>
      </c>
      <c r="F334" s="58" t="str">
        <f ca="1">IF(OR('📊 Training Matrix'!$AI$21="EXPIRED",'📊 Training Matrix'!$AI$21="EXPIRING"),'📊 Training Matrix'!$E$21,"")</f>
        <v>Civil Works</v>
      </c>
      <c r="G334" s="58" t="str">
        <f ca="1">IF(OR('📊 Training Matrix'!$AI$21="EXPIRED",'📊 Training Matrix'!$AI$21="EXPIRING"),"CV-002","")</f>
        <v>CV-002</v>
      </c>
      <c r="H334" s="58" t="str">
        <f ca="1">IF(OR('📊 Training Matrix'!$AI$21="EXPIRED",'📊 Training Matrix'!$AI$21="EXPIRING"),"CSCS Blue Card","")</f>
        <v>CSCS Blue Card</v>
      </c>
      <c r="I334" s="58" t="str">
        <f ca="1">IF(OR('📊 Training Matrix'!$AI$21="EXPIRED",'📊 Training Matrix'!$AI$21="EXPIRING"),IF(ISNUMBER('📊 Training Matrix'!$AH$21),TEXT('📊 Training Matrix'!$AH$21,"DD/MM/YYYY"),""),"")</f>
        <v>06/07/2024</v>
      </c>
      <c r="J334" s="58" t="str">
        <f ca="1">IF(OR('📊 Training Matrix'!$AI$21="EXPIRED",'📊 Training Matrix'!$AI$21="EXPIRING"),TEXT('📊 Training Matrix'!$AH$21+365,"DD/MM/YYYY"),"")</f>
        <v>06/07/2025</v>
      </c>
      <c r="K334" s="58" t="str">
        <f ca="1">IF(OR('📊 Training Matrix'!$AI$21="EXPIRED",'📊 Training Matrix'!$AI$21="EXPIRING"),'📊 Training Matrix'!$AI$21,"")</f>
        <v>EXPIRED</v>
      </c>
      <c r="L334" s="58" t="str">
        <f ca="1">IF(OR('📊 Training Matrix'!$AI$21="EXPIRED",'📊 Training Matrix'!$AI$21="EXPIRING"),IF('📊 Training Matrix'!$AI$21="EXPIRED","Overdue by "&amp;TEXT(TODAY()-('📊 Training Matrix'!$AH$21+365),"0")&amp;" days","Expires in "&amp;TEXT(('📊 Training Matrix'!$AH$21+365)-TODAY(),"0")&amp;" days"),"—")</f>
        <v>Overdue by 408 days</v>
      </c>
      <c r="M334" s="58" t="str">
        <f ca="1">IF(OR('📊 Training Matrix'!$AI$21="EXPIRED",'📊 Training Matrix'!$AI$21="EXPIRING"),'📊 Training Matrix'!$H$21,"")</f>
        <v>S. Patel</v>
      </c>
    </row>
    <row r="335" spans="1:13" ht="15" customHeight="1" x14ac:dyDescent="0.2">
      <c r="A335" s="58" t="str">
        <f ca="1">IF(OR('📊 Training Matrix'!$AK$21="EXPIRED",'📊 Training Matrix'!$AK$21="EXPIRING"),'📊 Training Matrix'!$A$21,"")</f>
        <v/>
      </c>
      <c r="B335" s="58" t="str">
        <f ca="1">IF(OR('📊 Training Matrix'!$AK$21="EXPIRED",'📊 Training Matrix'!$AK$21="EXPIRING"),'📊 Training Matrix'!$B$21,"")</f>
        <v/>
      </c>
      <c r="C335" s="58" t="str">
        <f ca="1">IF(OR('📊 Training Matrix'!$AK$21="EXPIRED",'📊 Training Matrix'!$AK$21="EXPIRING"),'📊 Training Matrix'!$C$21,"")</f>
        <v/>
      </c>
      <c r="D335" s="58" t="str">
        <f ca="1">IF(OR('📊 Training Matrix'!$AK$21="EXPIRED",'📊 Training Matrix'!$AK$21="EXPIRING"),'📊 Training Matrix'!$D$21,"")</f>
        <v/>
      </c>
      <c r="E335" s="58" t="str">
        <f ca="1">IF(OR('📊 Training Matrix'!$AK$21="EXPIRED",'📊 Training Matrix'!$AK$21="EXPIRING"),'📊 Training Matrix'!$F$21,"")</f>
        <v/>
      </c>
      <c r="F335" s="58" t="str">
        <f ca="1">IF(OR('📊 Training Matrix'!$AK$21="EXPIRED",'📊 Training Matrix'!$AK$21="EXPIRING"),'📊 Training Matrix'!$E$21,"")</f>
        <v/>
      </c>
      <c r="G335" s="58" t="str">
        <f ca="1">IF(OR('📊 Training Matrix'!$AK$21="EXPIRED",'📊 Training Matrix'!$AK$21="EXPIRING"),"GS-001","")</f>
        <v/>
      </c>
      <c r="H335" s="58" t="str">
        <f ca="1">IF(OR('📊 Training Matrix'!$AK$21="EXPIRED",'📊 Training Matrix'!$AK$21="EXPIRING"),"Gas Safe Reg.","")</f>
        <v/>
      </c>
      <c r="I335" s="58" t="str">
        <f ca="1">IF(OR('📊 Training Matrix'!$AK$21="EXPIRED",'📊 Training Matrix'!$AK$21="EXPIRING"),IF(ISNUMBER('📊 Training Matrix'!$AJ$21),TEXT('📊 Training Matrix'!$AJ$21,"DD/MM/YYYY"),""),"")</f>
        <v/>
      </c>
      <c r="J335" s="58" t="str">
        <f ca="1">IF(OR('📊 Training Matrix'!$AK$21="EXPIRED",'📊 Training Matrix'!$AK$21="EXPIRING"),TEXT('📊 Training Matrix'!$AJ$21+365,"DD/MM/YYYY"),"")</f>
        <v/>
      </c>
      <c r="K335" s="58" t="str">
        <f ca="1">IF(OR('📊 Training Matrix'!$AK$21="EXPIRED",'📊 Training Matrix'!$AK$21="EXPIRING"),'📊 Training Matrix'!$AK$21,"")</f>
        <v/>
      </c>
      <c r="L335" s="58" t="str">
        <f ca="1">IF(OR('📊 Training Matrix'!$AK$21="EXPIRED",'📊 Training Matrix'!$AK$21="EXPIRING"),IF('📊 Training Matrix'!$AK$21="EXPIRED","Overdue by "&amp;TEXT(TODAY()-('📊 Training Matrix'!$AJ$21+365),"0")&amp;" days","Expires in "&amp;TEXT(('📊 Training Matrix'!$AJ$21+365)-TODAY(),"0")&amp;" days"),"—")</f>
        <v>—</v>
      </c>
      <c r="M335" s="58" t="str">
        <f ca="1">IF(OR('📊 Training Matrix'!$AK$21="EXPIRED",'📊 Training Matrix'!$AK$21="EXPIRING"),'📊 Training Matrix'!$H$21,"")</f>
        <v/>
      </c>
    </row>
    <row r="336" spans="1:13" ht="15" customHeight="1" x14ac:dyDescent="0.2">
      <c r="A336" s="58" t="str">
        <f ca="1">IF(OR('📊 Training Matrix'!$AM$21="EXPIRED",'📊 Training Matrix'!$AM$21="EXPIRING"),'📊 Training Matrix'!$A$21,"")</f>
        <v/>
      </c>
      <c r="B336" s="58" t="str">
        <f ca="1">IF(OR('📊 Training Matrix'!$AM$21="EXPIRED",'📊 Training Matrix'!$AM$21="EXPIRING"),'📊 Training Matrix'!$B$21,"")</f>
        <v/>
      </c>
      <c r="C336" s="58" t="str">
        <f ca="1">IF(OR('📊 Training Matrix'!$AM$21="EXPIRED",'📊 Training Matrix'!$AM$21="EXPIRING"),'📊 Training Matrix'!$C$21,"")</f>
        <v/>
      </c>
      <c r="D336" s="58" t="str">
        <f ca="1">IF(OR('📊 Training Matrix'!$AM$21="EXPIRED",'📊 Training Matrix'!$AM$21="EXPIRING"),'📊 Training Matrix'!$D$21,"")</f>
        <v/>
      </c>
      <c r="E336" s="58" t="str">
        <f ca="1">IF(OR('📊 Training Matrix'!$AM$21="EXPIRED",'📊 Training Matrix'!$AM$21="EXPIRING"),'📊 Training Matrix'!$F$21,"")</f>
        <v/>
      </c>
      <c r="F336" s="58" t="str">
        <f ca="1">IF(OR('📊 Training Matrix'!$AM$21="EXPIRED",'📊 Training Matrix'!$AM$21="EXPIRING"),'📊 Training Matrix'!$E$21,"")</f>
        <v/>
      </c>
      <c r="G336" s="58" t="str">
        <f ca="1">IF(OR('📊 Training Matrix'!$AM$21="EXPIRED",'📊 Training Matrix'!$AM$21="EXPIRING"),"GS-002","")</f>
        <v/>
      </c>
      <c r="H336" s="58" t="str">
        <f ca="1">IF(OR('📊 Training Matrix'!$AM$21="EXPIRED",'📊 Training Matrix'!$AM$21="EXPIRING"),"ACS Gas (CCN1)","")</f>
        <v/>
      </c>
      <c r="I336" s="58" t="str">
        <f ca="1">IF(OR('📊 Training Matrix'!$AM$21="EXPIRED",'📊 Training Matrix'!$AM$21="EXPIRING"),IF(ISNUMBER('📊 Training Matrix'!$AL$21),TEXT('📊 Training Matrix'!$AL$21,"DD/MM/YYYY"),""),"")</f>
        <v/>
      </c>
      <c r="J336" s="58" t="str">
        <f ca="1">IF(OR('📊 Training Matrix'!$AM$21="EXPIRED",'📊 Training Matrix'!$AM$21="EXPIRING"),TEXT('📊 Training Matrix'!$AL$21+365,"DD/MM/YYYY"),"")</f>
        <v/>
      </c>
      <c r="K336" s="58" t="str">
        <f ca="1">IF(OR('📊 Training Matrix'!$AM$21="EXPIRED",'📊 Training Matrix'!$AM$21="EXPIRING"),'📊 Training Matrix'!$AM$21,"")</f>
        <v/>
      </c>
      <c r="L336" s="58" t="str">
        <f ca="1">IF(OR('📊 Training Matrix'!$AM$21="EXPIRED",'📊 Training Matrix'!$AM$21="EXPIRING"),IF('📊 Training Matrix'!$AM$21="EXPIRED","Overdue by "&amp;TEXT(TODAY()-('📊 Training Matrix'!$AL$21+365),"0")&amp;" days","Expires in "&amp;TEXT(('📊 Training Matrix'!$AL$21+365)-TODAY(),"0")&amp;" days"),"—")</f>
        <v>—</v>
      </c>
      <c r="M336" s="58" t="str">
        <f ca="1">IF(OR('📊 Training Matrix'!$AM$21="EXPIRED",'📊 Training Matrix'!$AM$21="EXPIRING"),'📊 Training Matrix'!$H$21,"")</f>
        <v/>
      </c>
    </row>
    <row r="337" spans="1:13" ht="15" customHeight="1" x14ac:dyDescent="0.2">
      <c r="A337" s="58" t="str">
        <f ca="1">IF(OR('📊 Training Matrix'!$AO$21="EXPIRED",'📊 Training Matrix'!$AO$21="EXPIRING"),'📊 Training Matrix'!$A$21,"")</f>
        <v/>
      </c>
      <c r="B337" s="58" t="str">
        <f ca="1">IF(OR('📊 Training Matrix'!$AO$21="EXPIRED",'📊 Training Matrix'!$AO$21="EXPIRING"),'📊 Training Matrix'!$B$21,"")</f>
        <v/>
      </c>
      <c r="C337" s="58" t="str">
        <f ca="1">IF(OR('📊 Training Matrix'!$AO$21="EXPIRED",'📊 Training Matrix'!$AO$21="EXPIRING"),'📊 Training Matrix'!$C$21,"")</f>
        <v/>
      </c>
      <c r="D337" s="58" t="str">
        <f ca="1">IF(OR('📊 Training Matrix'!$AO$21="EXPIRED",'📊 Training Matrix'!$AO$21="EXPIRING"),'📊 Training Matrix'!$D$21,"")</f>
        <v/>
      </c>
      <c r="E337" s="58" t="str">
        <f ca="1">IF(OR('📊 Training Matrix'!$AO$21="EXPIRED",'📊 Training Matrix'!$AO$21="EXPIRING"),'📊 Training Matrix'!$F$21,"")</f>
        <v/>
      </c>
      <c r="F337" s="58" t="str">
        <f ca="1">IF(OR('📊 Training Matrix'!$AO$21="EXPIRED",'📊 Training Matrix'!$AO$21="EXPIRING"),'📊 Training Matrix'!$E$21,"")</f>
        <v/>
      </c>
      <c r="G337" s="58" t="str">
        <f ca="1">IF(OR('📊 Training Matrix'!$AO$21="EXPIRED",'📊 Training Matrix'!$AO$21="EXPIRING"),"WA-001","")</f>
        <v/>
      </c>
      <c r="H337" s="58" t="str">
        <f ca="1">IF(OR('📊 Training Matrix'!$AO$21="EXPIRED",'📊 Training Matrix'!$AO$21="EXPIRING"),"WIAPS Cert.","")</f>
        <v/>
      </c>
      <c r="I337" s="58" t="str">
        <f ca="1">IF(OR('📊 Training Matrix'!$AO$21="EXPIRED",'📊 Training Matrix'!$AO$21="EXPIRING"),IF(ISNUMBER('📊 Training Matrix'!$AN$21),TEXT('📊 Training Matrix'!$AN$21,"DD/MM/YYYY"),""),"")</f>
        <v/>
      </c>
      <c r="J337" s="58" t="str">
        <f ca="1">IF(OR('📊 Training Matrix'!$AO$21="EXPIRED",'📊 Training Matrix'!$AO$21="EXPIRING"),TEXT('📊 Training Matrix'!$AN$21+365,"DD/MM/YYYY"),"")</f>
        <v/>
      </c>
      <c r="K337" s="58" t="str">
        <f ca="1">IF(OR('📊 Training Matrix'!$AO$21="EXPIRED",'📊 Training Matrix'!$AO$21="EXPIRING"),'📊 Training Matrix'!$AO$21,"")</f>
        <v/>
      </c>
      <c r="L337" s="58" t="str">
        <f ca="1">IF(OR('📊 Training Matrix'!$AO$21="EXPIRED",'📊 Training Matrix'!$AO$21="EXPIRING"),IF('📊 Training Matrix'!$AO$21="EXPIRED","Overdue by "&amp;TEXT(TODAY()-('📊 Training Matrix'!$AN$21+365),"0")&amp;" days","Expires in "&amp;TEXT(('📊 Training Matrix'!$AN$21+365)-TODAY(),"0")&amp;" days"),"—")</f>
        <v>—</v>
      </c>
      <c r="M337" s="58" t="str">
        <f ca="1">IF(OR('📊 Training Matrix'!$AO$21="EXPIRED",'📊 Training Matrix'!$AO$21="EXPIRING"),'📊 Training Matrix'!$H$21,"")</f>
        <v/>
      </c>
    </row>
    <row r="338" spans="1:13" ht="15" customHeight="1" x14ac:dyDescent="0.2">
      <c r="A338" s="58" t="str">
        <f ca="1">IF(OR('📊 Training Matrix'!$AQ$21="EXPIRED",'📊 Training Matrix'!$AQ$21="EXPIRING"),'📊 Training Matrix'!$A$21,"")</f>
        <v/>
      </c>
      <c r="B338" s="58" t="str">
        <f ca="1">IF(OR('📊 Training Matrix'!$AQ$21="EXPIRED",'📊 Training Matrix'!$AQ$21="EXPIRING"),'📊 Training Matrix'!$B$21,"")</f>
        <v/>
      </c>
      <c r="C338" s="58" t="str">
        <f ca="1">IF(OR('📊 Training Matrix'!$AQ$21="EXPIRED",'📊 Training Matrix'!$AQ$21="EXPIRING"),'📊 Training Matrix'!$C$21,"")</f>
        <v/>
      </c>
      <c r="D338" s="58" t="str">
        <f ca="1">IF(OR('📊 Training Matrix'!$AQ$21="EXPIRED",'📊 Training Matrix'!$AQ$21="EXPIRING"),'📊 Training Matrix'!$D$21,"")</f>
        <v/>
      </c>
      <c r="E338" s="58" t="str">
        <f ca="1">IF(OR('📊 Training Matrix'!$AQ$21="EXPIRED",'📊 Training Matrix'!$AQ$21="EXPIRING"),'📊 Training Matrix'!$F$21,"")</f>
        <v/>
      </c>
      <c r="F338" s="58" t="str">
        <f ca="1">IF(OR('📊 Training Matrix'!$AQ$21="EXPIRED",'📊 Training Matrix'!$AQ$21="EXPIRING"),'📊 Training Matrix'!$E$21,"")</f>
        <v/>
      </c>
      <c r="G338" s="58" t="str">
        <f ca="1">IF(OR('📊 Training Matrix'!$AQ$21="EXPIRED",'📊 Training Matrix'!$AQ$21="EXPIRING"),"DR-004","")</f>
        <v/>
      </c>
      <c r="H338" s="58" t="str">
        <f ca="1">IF(OR('📊 Training Matrix'!$AQ$21="EXPIRED",'📊 Training Matrix'!$AQ$21="EXPIRING"),"CPCS Excavator","")</f>
        <v/>
      </c>
      <c r="I338" s="58" t="str">
        <f ca="1">IF(OR('📊 Training Matrix'!$AQ$21="EXPIRED",'📊 Training Matrix'!$AQ$21="EXPIRING"),IF(ISNUMBER('📊 Training Matrix'!$AP$21),TEXT('📊 Training Matrix'!$AP$21,"DD/MM/YYYY"),""),"")</f>
        <v/>
      </c>
      <c r="J338" s="58" t="str">
        <f ca="1">IF(OR('📊 Training Matrix'!$AQ$21="EXPIRED",'📊 Training Matrix'!$AQ$21="EXPIRING"),TEXT('📊 Training Matrix'!$AP$21+365,"DD/MM/YYYY"),"")</f>
        <v/>
      </c>
      <c r="K338" s="58" t="str">
        <f ca="1">IF(OR('📊 Training Matrix'!$AQ$21="EXPIRED",'📊 Training Matrix'!$AQ$21="EXPIRING"),'📊 Training Matrix'!$AQ$21,"")</f>
        <v/>
      </c>
      <c r="L338" s="58" t="str">
        <f ca="1">IF(OR('📊 Training Matrix'!$AQ$21="EXPIRED",'📊 Training Matrix'!$AQ$21="EXPIRING"),IF('📊 Training Matrix'!$AQ$21="EXPIRED","Overdue by "&amp;TEXT(TODAY()-('📊 Training Matrix'!$AP$21+365),"0")&amp;" days","Expires in "&amp;TEXT(('📊 Training Matrix'!$AP$21+365)-TODAY(),"0")&amp;" days"),"—")</f>
        <v>—</v>
      </c>
      <c r="M338" s="58" t="str">
        <f ca="1">IF(OR('📊 Training Matrix'!$AQ$21="EXPIRED",'📊 Training Matrix'!$AQ$21="EXPIRING"),'📊 Training Matrix'!$H$21,"")</f>
        <v/>
      </c>
    </row>
    <row r="339" spans="1:13" ht="15" customHeight="1" x14ac:dyDescent="0.2">
      <c r="A339" s="58" t="str">
        <f ca="1">IF(OR('📊 Training Matrix'!$AS$21="EXPIRED",'📊 Training Matrix'!$AS$21="EXPIRING"),'📊 Training Matrix'!$A$21,"")</f>
        <v/>
      </c>
      <c r="B339" s="58" t="str">
        <f ca="1">IF(OR('📊 Training Matrix'!$AS$21="EXPIRED",'📊 Training Matrix'!$AS$21="EXPIRING"),'📊 Training Matrix'!$B$21,"")</f>
        <v/>
      </c>
      <c r="C339" s="58" t="str">
        <f ca="1">IF(OR('📊 Training Matrix'!$AS$21="EXPIRED",'📊 Training Matrix'!$AS$21="EXPIRING"),'📊 Training Matrix'!$C$21,"")</f>
        <v/>
      </c>
      <c r="D339" s="58" t="str">
        <f ca="1">IF(OR('📊 Training Matrix'!$AS$21="EXPIRED",'📊 Training Matrix'!$AS$21="EXPIRING"),'📊 Training Matrix'!$D$21,"")</f>
        <v/>
      </c>
      <c r="E339" s="58" t="str">
        <f ca="1">IF(OR('📊 Training Matrix'!$AS$21="EXPIRED",'📊 Training Matrix'!$AS$21="EXPIRING"),'📊 Training Matrix'!$F$21,"")</f>
        <v/>
      </c>
      <c r="F339" s="58" t="str">
        <f ca="1">IF(OR('📊 Training Matrix'!$AS$21="EXPIRED",'📊 Training Matrix'!$AS$21="EXPIRING"),'📊 Training Matrix'!$E$21,"")</f>
        <v/>
      </c>
      <c r="G339" s="58" t="str">
        <f ca="1">IF(OR('📊 Training Matrix'!$AS$21="EXPIRED",'📊 Training Matrix'!$AS$21="EXPIRING"),"MG-002","")</f>
        <v/>
      </c>
      <c r="H339" s="58" t="str">
        <f ca="1">IF(OR('📊 Training Matrix'!$AS$21="EXPIRED",'📊 Training Matrix'!$AS$21="EXPIRING"),"SMSTS","")</f>
        <v/>
      </c>
      <c r="I339" s="58" t="str">
        <f ca="1">IF(OR('📊 Training Matrix'!$AS$21="EXPIRED",'📊 Training Matrix'!$AS$21="EXPIRING"),IF(ISNUMBER('📊 Training Matrix'!$AR$21),TEXT('📊 Training Matrix'!$AR$21,"DD/MM/YYYY"),""),"")</f>
        <v/>
      </c>
      <c r="J339" s="58" t="str">
        <f ca="1">IF(OR('📊 Training Matrix'!$AS$21="EXPIRED",'📊 Training Matrix'!$AS$21="EXPIRING"),TEXT('📊 Training Matrix'!$AR$21+365,"DD/MM/YYYY"),"")</f>
        <v/>
      </c>
      <c r="K339" s="58" t="str">
        <f ca="1">IF(OR('📊 Training Matrix'!$AS$21="EXPIRED",'📊 Training Matrix'!$AS$21="EXPIRING"),'📊 Training Matrix'!$AS$21,"")</f>
        <v/>
      </c>
      <c r="L339" s="58" t="str">
        <f ca="1">IF(OR('📊 Training Matrix'!$AS$21="EXPIRED",'📊 Training Matrix'!$AS$21="EXPIRING"),IF('📊 Training Matrix'!$AS$21="EXPIRED","Overdue by "&amp;TEXT(TODAY()-('📊 Training Matrix'!$AR$21+365),"0")&amp;" days","Expires in "&amp;TEXT(('📊 Training Matrix'!$AR$21+365)-TODAY(),"0")&amp;" days"),"—")</f>
        <v>—</v>
      </c>
      <c r="M339" s="58" t="str">
        <f ca="1">IF(OR('📊 Training Matrix'!$AS$21="EXPIRED",'📊 Training Matrix'!$AS$21="EXPIRING"),'📊 Training Matrix'!$H$21,"")</f>
        <v/>
      </c>
    </row>
    <row r="340" spans="1:13" ht="15" customHeight="1" x14ac:dyDescent="0.2">
      <c r="A340" s="58" t="str">
        <f ca="1">IF(OR('📊 Training Matrix'!$AU$21="EXPIRED",'📊 Training Matrix'!$AU$21="EXPIRING"),'📊 Training Matrix'!$A$21,"")</f>
        <v/>
      </c>
      <c r="B340" s="58" t="str">
        <f ca="1">IF(OR('📊 Training Matrix'!$AU$21="EXPIRED",'📊 Training Matrix'!$AU$21="EXPIRING"),'📊 Training Matrix'!$B$21,"")</f>
        <v/>
      </c>
      <c r="C340" s="58" t="str">
        <f ca="1">IF(OR('📊 Training Matrix'!$AU$21="EXPIRED",'📊 Training Matrix'!$AU$21="EXPIRING"),'📊 Training Matrix'!$C$21,"")</f>
        <v/>
      </c>
      <c r="D340" s="58" t="str">
        <f ca="1">IF(OR('📊 Training Matrix'!$AU$21="EXPIRED",'📊 Training Matrix'!$AU$21="EXPIRING"),'📊 Training Matrix'!$D$21,"")</f>
        <v/>
      </c>
      <c r="E340" s="58" t="str">
        <f ca="1">IF(OR('📊 Training Matrix'!$AU$21="EXPIRED",'📊 Training Matrix'!$AU$21="EXPIRING"),'📊 Training Matrix'!$F$21,"")</f>
        <v/>
      </c>
      <c r="F340" s="58" t="str">
        <f ca="1">IF(OR('📊 Training Matrix'!$AU$21="EXPIRED",'📊 Training Matrix'!$AU$21="EXPIRING"),'📊 Training Matrix'!$E$21,"")</f>
        <v/>
      </c>
      <c r="G340" s="58" t="str">
        <f ca="1">IF(OR('📊 Training Matrix'!$AU$21="EXPIRED",'📊 Training Matrix'!$AU$21="EXPIRING"),"MG-003","")</f>
        <v/>
      </c>
      <c r="H340" s="58" t="str">
        <f ca="1">IF(OR('📊 Training Matrix'!$AU$21="EXPIRED",'📊 Training Matrix'!$AU$21="EXPIRING"),"SSSTS","")</f>
        <v/>
      </c>
      <c r="I340" s="58" t="str">
        <f ca="1">IF(OR('📊 Training Matrix'!$AU$21="EXPIRED",'📊 Training Matrix'!$AU$21="EXPIRING"),IF(ISNUMBER('📊 Training Matrix'!$AT$21),TEXT('📊 Training Matrix'!$AT$21,"DD/MM/YYYY"),""),"")</f>
        <v/>
      </c>
      <c r="J340" s="58" t="str">
        <f ca="1">IF(OR('📊 Training Matrix'!$AU$21="EXPIRED",'📊 Training Matrix'!$AU$21="EXPIRING"),TEXT('📊 Training Matrix'!$AT$21+365,"DD/MM/YYYY"),"")</f>
        <v/>
      </c>
      <c r="K340" s="58" t="str">
        <f ca="1">IF(OR('📊 Training Matrix'!$AU$21="EXPIRED",'📊 Training Matrix'!$AU$21="EXPIRING"),'📊 Training Matrix'!$AU$21,"")</f>
        <v/>
      </c>
      <c r="L340" s="58" t="str">
        <f ca="1">IF(OR('📊 Training Matrix'!$AU$21="EXPIRED",'📊 Training Matrix'!$AU$21="EXPIRING"),IF('📊 Training Matrix'!$AU$21="EXPIRED","Overdue by "&amp;TEXT(TODAY()-('📊 Training Matrix'!$AT$21+365),"0")&amp;" days","Expires in "&amp;TEXT(('📊 Training Matrix'!$AT$21+365)-TODAY(),"0")&amp;" days"),"—")</f>
        <v>—</v>
      </c>
      <c r="M340" s="58" t="str">
        <f ca="1">IF(OR('📊 Training Matrix'!$AU$21="EXPIRED",'📊 Training Matrix'!$AU$21="EXPIRING"),'📊 Training Matrix'!$H$21,"")</f>
        <v/>
      </c>
    </row>
    <row r="341" spans="1:13" ht="15" customHeight="1" x14ac:dyDescent="0.2">
      <c r="A341" s="58" t="str">
        <f ca="1">IF(OR('📊 Training Matrix'!$AW$21="EXPIRED",'📊 Training Matrix'!$AW$21="EXPIRING"),'📊 Training Matrix'!$A$21,"")</f>
        <v/>
      </c>
      <c r="B341" s="58" t="str">
        <f ca="1">IF(OR('📊 Training Matrix'!$AW$21="EXPIRED",'📊 Training Matrix'!$AW$21="EXPIRING"),'📊 Training Matrix'!$B$21,"")</f>
        <v/>
      </c>
      <c r="C341" s="58" t="str">
        <f ca="1">IF(OR('📊 Training Matrix'!$AW$21="EXPIRED",'📊 Training Matrix'!$AW$21="EXPIRING"),'📊 Training Matrix'!$C$21,"")</f>
        <v/>
      </c>
      <c r="D341" s="58" t="str">
        <f ca="1">IF(OR('📊 Training Matrix'!$AW$21="EXPIRED",'📊 Training Matrix'!$AW$21="EXPIRING"),'📊 Training Matrix'!$D$21,"")</f>
        <v/>
      </c>
      <c r="E341" s="58" t="str">
        <f ca="1">IF(OR('📊 Training Matrix'!$AW$21="EXPIRED",'📊 Training Matrix'!$AW$21="EXPIRING"),'📊 Training Matrix'!$F$21,"")</f>
        <v/>
      </c>
      <c r="F341" s="58" t="str">
        <f ca="1">IF(OR('📊 Training Matrix'!$AW$21="EXPIRED",'📊 Training Matrix'!$AW$21="EXPIRING"),'📊 Training Matrix'!$E$21,"")</f>
        <v/>
      </c>
      <c r="G341" s="58" t="str">
        <f ca="1">IF(OR('📊 Training Matrix'!$AW$21="EXPIRED",'📊 Training Matrix'!$AW$21="EXPIRING"),"IT-002","")</f>
        <v/>
      </c>
      <c r="H341" s="58" t="str">
        <f ca="1">IF(OR('📊 Training Matrix'!$AW$21="EXPIRED",'📊 Training Matrix'!$AW$21="EXPIRING"),"GDPR Awareness","")</f>
        <v/>
      </c>
      <c r="I341" s="58" t="str">
        <f ca="1">IF(OR('📊 Training Matrix'!$AW$21="EXPIRED",'📊 Training Matrix'!$AW$21="EXPIRING"),IF(ISNUMBER('📊 Training Matrix'!$AV$21),TEXT('📊 Training Matrix'!$AV$21,"DD/MM/YYYY"),""),"")</f>
        <v/>
      </c>
      <c r="J341" s="58" t="str">
        <f ca="1">IF(OR('📊 Training Matrix'!$AW$21="EXPIRED",'📊 Training Matrix'!$AW$21="EXPIRING"),TEXT('📊 Training Matrix'!$AV$21+365,"DD/MM/YYYY"),"")</f>
        <v/>
      </c>
      <c r="K341" s="58" t="str">
        <f ca="1">IF(OR('📊 Training Matrix'!$AW$21="EXPIRED",'📊 Training Matrix'!$AW$21="EXPIRING"),'📊 Training Matrix'!$AW$21,"")</f>
        <v/>
      </c>
      <c r="L341" s="58" t="str">
        <f ca="1">IF(OR('📊 Training Matrix'!$AW$21="EXPIRED",'📊 Training Matrix'!$AW$21="EXPIRING"),IF('📊 Training Matrix'!$AW$21="EXPIRED","Overdue by "&amp;TEXT(TODAY()-('📊 Training Matrix'!$AV$21+365),"0")&amp;" days","Expires in "&amp;TEXT(('📊 Training Matrix'!$AV$21+365)-TODAY(),"0")&amp;" days"),"—")</f>
        <v>—</v>
      </c>
      <c r="M341" s="58" t="str">
        <f ca="1">IF(OR('📊 Training Matrix'!$AW$21="EXPIRED",'📊 Training Matrix'!$AW$21="EXPIRING"),'📊 Training Matrix'!$H$21,"")</f>
        <v/>
      </c>
    </row>
    <row r="342" spans="1:13" ht="15" customHeight="1" x14ac:dyDescent="0.2">
      <c r="A342" s="58" t="str">
        <f ca="1">IF(OR('📊 Training Matrix'!$K$22="EXPIRED",'📊 Training Matrix'!$K$22="EXPIRING"),'📊 Training Matrix'!$A$22,"")</f>
        <v/>
      </c>
      <c r="B342" s="58" t="str">
        <f ca="1">IF(OR('📊 Training Matrix'!$K$22="EXPIRED",'📊 Training Matrix'!$K$22="EXPIRING"),'📊 Training Matrix'!$B$22,"")</f>
        <v/>
      </c>
      <c r="C342" s="58" t="str">
        <f ca="1">IF(OR('📊 Training Matrix'!$K$22="EXPIRED",'📊 Training Matrix'!$K$22="EXPIRING"),'📊 Training Matrix'!$C$22,"")</f>
        <v/>
      </c>
      <c r="D342" s="58" t="str">
        <f ca="1">IF(OR('📊 Training Matrix'!$K$22="EXPIRED",'📊 Training Matrix'!$K$22="EXPIRING"),'📊 Training Matrix'!$D$22,"")</f>
        <v/>
      </c>
      <c r="E342" s="58" t="str">
        <f ca="1">IF(OR('📊 Training Matrix'!$K$22="EXPIRED",'📊 Training Matrix'!$K$22="EXPIRING"),'📊 Training Matrix'!$F$22,"")</f>
        <v/>
      </c>
      <c r="F342" s="58" t="str">
        <f ca="1">IF(OR('📊 Training Matrix'!$K$22="EXPIRED",'📊 Training Matrix'!$K$22="EXPIRING"),'📊 Training Matrix'!$E$22,"")</f>
        <v/>
      </c>
      <c r="G342" s="58" t="str">
        <f ca="1">IF(OR('📊 Training Matrix'!$K$22="EXPIRED",'📊 Training Matrix'!$K$22="EXPIRING"),"HS-001","")</f>
        <v/>
      </c>
      <c r="H342" s="58" t="str">
        <f ca="1">IF(OR('📊 Training Matrix'!$K$22="EXPIRED",'📊 Training Matrix'!$K$22="EXPIRING"),"H&amp;S Induction","")</f>
        <v/>
      </c>
      <c r="I342" s="58" t="str">
        <f ca="1">IF(OR('📊 Training Matrix'!$K$22="EXPIRED",'📊 Training Matrix'!$K$22="EXPIRING"),IF(ISNUMBER('📊 Training Matrix'!$J$22),TEXT('📊 Training Matrix'!$J$22,"DD/MM/YYYY"),""),"")</f>
        <v/>
      </c>
      <c r="J342" s="58" t="str">
        <f ca="1">IF(OR('📊 Training Matrix'!$K$22="EXPIRED",'📊 Training Matrix'!$K$22="EXPIRING"),TEXT('📊 Training Matrix'!$J$22+365,"DD/MM/YYYY"),"")</f>
        <v/>
      </c>
      <c r="K342" s="58" t="str">
        <f ca="1">IF(OR('📊 Training Matrix'!$K$22="EXPIRED",'📊 Training Matrix'!$K$22="EXPIRING"),'📊 Training Matrix'!$K$22,"")</f>
        <v/>
      </c>
      <c r="L342" s="58" t="str">
        <f ca="1">IF(OR('📊 Training Matrix'!$K$22="EXPIRED",'📊 Training Matrix'!$K$22="EXPIRING"),IF('📊 Training Matrix'!$K$22="EXPIRED","Overdue by "&amp;TEXT(TODAY()-('📊 Training Matrix'!$J$22+365),"0")&amp;" days","Expires in "&amp;TEXT(('📊 Training Matrix'!$J$22+365)-TODAY(),"0")&amp;" days"),"—")</f>
        <v>—</v>
      </c>
      <c r="M342" s="58" t="str">
        <f ca="1">IF(OR('📊 Training Matrix'!$K$22="EXPIRED",'📊 Training Matrix'!$K$22="EXPIRING"),'📊 Training Matrix'!$H$22,"")</f>
        <v/>
      </c>
    </row>
    <row r="343" spans="1:13" ht="15" customHeight="1" x14ac:dyDescent="0.2">
      <c r="A343" s="58" t="str">
        <f ca="1">IF(OR('📊 Training Matrix'!$M$22="EXPIRED",'📊 Training Matrix'!$M$22="EXPIRING"),'📊 Training Matrix'!$A$22,"")</f>
        <v>W1018</v>
      </c>
      <c r="B343" s="58" t="str">
        <f ca="1">IF(OR('📊 Training Matrix'!$M$22="EXPIRED",'📊 Training Matrix'!$M$22="EXPIRING"),'📊 Training Matrix'!$B$22,"")</f>
        <v>Baker</v>
      </c>
      <c r="C343" s="58" t="str">
        <f ca="1">IF(OR('📊 Training Matrix'!$M$22="EXPIRED",'📊 Training Matrix'!$M$22="EXPIRING"),'📊 Training Matrix'!$C$22,"")</f>
        <v>Nina</v>
      </c>
      <c r="D343" s="58" t="str">
        <f ca="1">IF(OR('📊 Training Matrix'!$M$22="EXPIRED",'📊 Training Matrix'!$M$22="EXPIRING"),'📊 Training Matrix'!$D$22,"")</f>
        <v>Employee</v>
      </c>
      <c r="E343" s="58" t="str">
        <f ca="1">IF(OR('📊 Training Matrix'!$M$22="EXPIRED",'📊 Training Matrix'!$M$22="EXPIRING"),'📊 Training Matrix'!$F$22,"")</f>
        <v>Plant Operator</v>
      </c>
      <c r="F343" s="58" t="str">
        <f ca="1">IF(OR('📊 Training Matrix'!$M$22="EXPIRED",'📊 Training Matrix'!$M$22="EXPIRING"),'📊 Training Matrix'!$E$22,"")</f>
        <v>Civil Works</v>
      </c>
      <c r="G343" s="58" t="str">
        <f ca="1">IF(OR('📊 Training Matrix'!$M$22="EXPIRED",'📊 Training Matrix'!$M$22="EXPIRING"),"HS-002","")</f>
        <v>HS-002</v>
      </c>
      <c r="H343" s="58" t="str">
        <f ca="1">IF(OR('📊 Training Matrix'!$M$22="EXPIRED",'📊 Training Matrix'!$M$22="EXPIRING"),"Working at Height","")</f>
        <v>Working at Height</v>
      </c>
      <c r="I343" s="58" t="str">
        <f ca="1">IF(OR('📊 Training Matrix'!$M$22="EXPIRED",'📊 Training Matrix'!$M$22="EXPIRING"),IF(ISNUMBER('📊 Training Matrix'!$L$22),TEXT('📊 Training Matrix'!$L$22,"DD/MM/YYYY"),""),"")</f>
        <v>02/03/2025</v>
      </c>
      <c r="J343" s="58" t="str">
        <f ca="1">IF(OR('📊 Training Matrix'!$M$22="EXPIRED",'📊 Training Matrix'!$M$22="EXPIRING"),TEXT('📊 Training Matrix'!$L$22+365,"DD/MM/YYYY"),"")</f>
        <v>02/03/2026</v>
      </c>
      <c r="K343" s="58" t="str">
        <f ca="1">IF(OR('📊 Training Matrix'!$M$22="EXPIRED",'📊 Training Matrix'!$M$22="EXPIRING"),'📊 Training Matrix'!$M$22,"")</f>
        <v>EXPIRED</v>
      </c>
      <c r="L343" s="58" t="str">
        <f ca="1">IF(OR('📊 Training Matrix'!$M$22="EXPIRED",'📊 Training Matrix'!$M$22="EXPIRING"),IF('📊 Training Matrix'!$M$22="EXPIRED","Overdue by "&amp;TEXT(TODAY()-('📊 Training Matrix'!$L$22+365),"0")&amp;" days","Expires in "&amp;TEXT(('📊 Training Matrix'!$L$22+365)-TODAY(),"0")&amp;" days"),"—")</f>
        <v>Overdue by 169 days</v>
      </c>
      <c r="M343" s="58" t="str">
        <f ca="1">IF(OR('📊 Training Matrix'!$M$22="EXPIRED",'📊 Training Matrix'!$M$22="EXPIRING"),'📊 Training Matrix'!$H$22,"")</f>
        <v>A. Williams</v>
      </c>
    </row>
    <row r="344" spans="1:13" ht="15" customHeight="1" x14ac:dyDescent="0.2">
      <c r="A344" s="58" t="str">
        <f ca="1">IF(OR('📊 Training Matrix'!$O$22="EXPIRED",'📊 Training Matrix'!$O$22="EXPIRING"),'📊 Training Matrix'!$A$22,"")</f>
        <v/>
      </c>
      <c r="B344" s="58" t="str">
        <f ca="1">IF(OR('📊 Training Matrix'!$O$22="EXPIRED",'📊 Training Matrix'!$O$22="EXPIRING"),'📊 Training Matrix'!$B$22,"")</f>
        <v/>
      </c>
      <c r="C344" s="58" t="str">
        <f ca="1">IF(OR('📊 Training Matrix'!$O$22="EXPIRED",'📊 Training Matrix'!$O$22="EXPIRING"),'📊 Training Matrix'!$C$22,"")</f>
        <v/>
      </c>
      <c r="D344" s="58" t="str">
        <f ca="1">IF(OR('📊 Training Matrix'!$O$22="EXPIRED",'📊 Training Matrix'!$O$22="EXPIRING"),'📊 Training Matrix'!$D$22,"")</f>
        <v/>
      </c>
      <c r="E344" s="58" t="str">
        <f ca="1">IF(OR('📊 Training Matrix'!$O$22="EXPIRED",'📊 Training Matrix'!$O$22="EXPIRING"),'📊 Training Matrix'!$F$22,"")</f>
        <v/>
      </c>
      <c r="F344" s="58" t="str">
        <f ca="1">IF(OR('📊 Training Matrix'!$O$22="EXPIRED",'📊 Training Matrix'!$O$22="EXPIRING"),'📊 Training Matrix'!$E$22,"")</f>
        <v/>
      </c>
      <c r="G344" s="58" t="str">
        <f ca="1">IF(OR('📊 Training Matrix'!$O$22="EXPIRED",'📊 Training Matrix'!$O$22="EXPIRING"),"HS-003","")</f>
        <v/>
      </c>
      <c r="H344" s="58" t="str">
        <f ca="1">IF(OR('📊 Training Matrix'!$O$22="EXPIRED",'📊 Training Matrix'!$O$22="EXPIRING"),"Confined Space","")</f>
        <v/>
      </c>
      <c r="I344" s="58" t="str">
        <f ca="1">IF(OR('📊 Training Matrix'!$O$22="EXPIRED",'📊 Training Matrix'!$O$22="EXPIRING"),IF(ISNUMBER('📊 Training Matrix'!$N$22),TEXT('📊 Training Matrix'!$N$22,"DD/MM/YYYY"),""),"")</f>
        <v/>
      </c>
      <c r="J344" s="58" t="str">
        <f ca="1">IF(OR('📊 Training Matrix'!$O$22="EXPIRED",'📊 Training Matrix'!$O$22="EXPIRING"),TEXT('📊 Training Matrix'!$N$22+365,"DD/MM/YYYY"),"")</f>
        <v/>
      </c>
      <c r="K344" s="58" t="str">
        <f ca="1">IF(OR('📊 Training Matrix'!$O$22="EXPIRED",'📊 Training Matrix'!$O$22="EXPIRING"),'📊 Training Matrix'!$O$22,"")</f>
        <v/>
      </c>
      <c r="L344" s="58" t="str">
        <f ca="1">IF(OR('📊 Training Matrix'!$O$22="EXPIRED",'📊 Training Matrix'!$O$22="EXPIRING"),IF('📊 Training Matrix'!$O$22="EXPIRED","Overdue by "&amp;TEXT(TODAY()-('📊 Training Matrix'!$N$22+365),"0")&amp;" days","Expires in "&amp;TEXT(('📊 Training Matrix'!$N$22+365)-TODAY(),"0")&amp;" days"),"—")</f>
        <v>—</v>
      </c>
      <c r="M344" s="58" t="str">
        <f ca="1">IF(OR('📊 Training Matrix'!$O$22="EXPIRED",'📊 Training Matrix'!$O$22="EXPIRING"),'📊 Training Matrix'!$H$22,"")</f>
        <v/>
      </c>
    </row>
    <row r="345" spans="1:13" ht="15" customHeight="1" x14ac:dyDescent="0.2">
      <c r="A345" s="58" t="str">
        <f ca="1">IF(OR('📊 Training Matrix'!$Q$22="EXPIRED",'📊 Training Matrix'!$Q$22="EXPIRING"),'📊 Training Matrix'!$A$22,"")</f>
        <v/>
      </c>
      <c r="B345" s="58" t="str">
        <f ca="1">IF(OR('📊 Training Matrix'!$Q$22="EXPIRED",'📊 Training Matrix'!$Q$22="EXPIRING"),'📊 Training Matrix'!$B$22,"")</f>
        <v/>
      </c>
      <c r="C345" s="58" t="str">
        <f ca="1">IF(OR('📊 Training Matrix'!$Q$22="EXPIRED",'📊 Training Matrix'!$Q$22="EXPIRING"),'📊 Training Matrix'!$C$22,"")</f>
        <v/>
      </c>
      <c r="D345" s="58" t="str">
        <f ca="1">IF(OR('📊 Training Matrix'!$Q$22="EXPIRED",'📊 Training Matrix'!$Q$22="EXPIRING"),'📊 Training Matrix'!$D$22,"")</f>
        <v/>
      </c>
      <c r="E345" s="58" t="str">
        <f ca="1">IF(OR('📊 Training Matrix'!$Q$22="EXPIRED",'📊 Training Matrix'!$Q$22="EXPIRING"),'📊 Training Matrix'!$F$22,"")</f>
        <v/>
      </c>
      <c r="F345" s="58" t="str">
        <f ca="1">IF(OR('📊 Training Matrix'!$Q$22="EXPIRED",'📊 Training Matrix'!$Q$22="EXPIRING"),'📊 Training Matrix'!$E$22,"")</f>
        <v/>
      </c>
      <c r="G345" s="58" t="str">
        <f ca="1">IF(OR('📊 Training Matrix'!$Q$22="EXPIRED",'📊 Training Matrix'!$Q$22="EXPIRING"),"HS-004","")</f>
        <v/>
      </c>
      <c r="H345" s="58" t="str">
        <f ca="1">IF(OR('📊 Training Matrix'!$Q$22="EXPIRED",'📊 Training Matrix'!$Q$22="EXPIRING"),"Manual Handling","")</f>
        <v/>
      </c>
      <c r="I345" s="58" t="str">
        <f ca="1">IF(OR('📊 Training Matrix'!$Q$22="EXPIRED",'📊 Training Matrix'!$Q$22="EXPIRING"),IF(ISNUMBER('📊 Training Matrix'!$P$22),TEXT('📊 Training Matrix'!$P$22,"DD/MM/YYYY"),""),"")</f>
        <v/>
      </c>
      <c r="J345" s="58" t="str">
        <f ca="1">IF(OR('📊 Training Matrix'!$Q$22="EXPIRED",'📊 Training Matrix'!$Q$22="EXPIRING"),TEXT('📊 Training Matrix'!$P$22+365,"DD/MM/YYYY"),"")</f>
        <v/>
      </c>
      <c r="K345" s="58" t="str">
        <f ca="1">IF(OR('📊 Training Matrix'!$Q$22="EXPIRED",'📊 Training Matrix'!$Q$22="EXPIRING"),'📊 Training Matrix'!$Q$22,"")</f>
        <v/>
      </c>
      <c r="L345" s="58" t="str">
        <f ca="1">IF(OR('📊 Training Matrix'!$Q$22="EXPIRED",'📊 Training Matrix'!$Q$22="EXPIRING"),IF('📊 Training Matrix'!$Q$22="EXPIRED","Overdue by "&amp;TEXT(TODAY()-('📊 Training Matrix'!$P$22+365),"0")&amp;" days","Expires in "&amp;TEXT(('📊 Training Matrix'!$P$22+365)-TODAY(),"0")&amp;" days"),"—")</f>
        <v>—</v>
      </c>
      <c r="M345" s="58" t="str">
        <f ca="1">IF(OR('📊 Training Matrix'!$Q$22="EXPIRED",'📊 Training Matrix'!$Q$22="EXPIRING"),'📊 Training Matrix'!$H$22,"")</f>
        <v/>
      </c>
    </row>
    <row r="346" spans="1:13" ht="15" customHeight="1" x14ac:dyDescent="0.2">
      <c r="A346" s="58" t="str">
        <f ca="1">IF(OR('📊 Training Matrix'!$S$22="EXPIRED",'📊 Training Matrix'!$S$22="EXPIRING"),'📊 Training Matrix'!$A$22,"")</f>
        <v>W1018</v>
      </c>
      <c r="B346" s="58" t="str">
        <f ca="1">IF(OR('📊 Training Matrix'!$S$22="EXPIRED",'📊 Training Matrix'!$S$22="EXPIRING"),'📊 Training Matrix'!$B$22,"")</f>
        <v>Baker</v>
      </c>
      <c r="C346" s="58" t="str">
        <f ca="1">IF(OR('📊 Training Matrix'!$S$22="EXPIRED",'📊 Training Matrix'!$S$22="EXPIRING"),'📊 Training Matrix'!$C$22,"")</f>
        <v>Nina</v>
      </c>
      <c r="D346" s="58" t="str">
        <f ca="1">IF(OR('📊 Training Matrix'!$S$22="EXPIRED",'📊 Training Matrix'!$S$22="EXPIRING"),'📊 Training Matrix'!$D$22,"")</f>
        <v>Employee</v>
      </c>
      <c r="E346" s="58" t="str">
        <f ca="1">IF(OR('📊 Training Matrix'!$S$22="EXPIRED",'📊 Training Matrix'!$S$22="EXPIRING"),'📊 Training Matrix'!$F$22,"")</f>
        <v>Plant Operator</v>
      </c>
      <c r="F346" s="58" t="str">
        <f ca="1">IF(OR('📊 Training Matrix'!$S$22="EXPIRED",'📊 Training Matrix'!$S$22="EXPIRING"),'📊 Training Matrix'!$E$22,"")</f>
        <v>Civil Works</v>
      </c>
      <c r="G346" s="58" t="str">
        <f ca="1">IF(OR('📊 Training Matrix'!$S$22="EXPIRED",'📊 Training Matrix'!$S$22="EXPIRING"),"HS-005","")</f>
        <v>HS-005</v>
      </c>
      <c r="H346" s="58" t="str">
        <f ca="1">IF(OR('📊 Training Matrix'!$S$22="EXPIRED",'📊 Training Matrix'!$S$22="EXPIRING"),"First Aid (FAW)","")</f>
        <v>First Aid (FAW)</v>
      </c>
      <c r="I346" s="58" t="str">
        <f ca="1">IF(OR('📊 Training Matrix'!$S$22="EXPIRED",'📊 Training Matrix'!$S$22="EXPIRING"),IF(ISNUMBER('📊 Training Matrix'!$R$22),TEXT('📊 Training Matrix'!$R$22,"DD/MM/YYYY"),""),"")</f>
        <v>01/04/2025</v>
      </c>
      <c r="J346" s="58" t="str">
        <f ca="1">IF(OR('📊 Training Matrix'!$S$22="EXPIRED",'📊 Training Matrix'!$S$22="EXPIRING"),TEXT('📊 Training Matrix'!$R$22+365,"DD/MM/YYYY"),"")</f>
        <v>01/04/2026</v>
      </c>
      <c r="K346" s="58" t="str">
        <f ca="1">IF(OR('📊 Training Matrix'!$S$22="EXPIRED",'📊 Training Matrix'!$S$22="EXPIRING"),'📊 Training Matrix'!$S$22,"")</f>
        <v>EXPIRED</v>
      </c>
      <c r="L346" s="58" t="str">
        <f ca="1">IF(OR('📊 Training Matrix'!$S$22="EXPIRED",'📊 Training Matrix'!$S$22="EXPIRING"),IF('📊 Training Matrix'!$S$22="EXPIRED","Overdue by "&amp;TEXT(TODAY()-('📊 Training Matrix'!$R$22+365),"0")&amp;" days","Expires in "&amp;TEXT(('📊 Training Matrix'!$R$22+365)-TODAY(),"0")&amp;" days"),"—")</f>
        <v>Overdue by 139 days</v>
      </c>
      <c r="M346" s="58" t="str">
        <f ca="1">IF(OR('📊 Training Matrix'!$S$22="EXPIRED",'📊 Training Matrix'!$S$22="EXPIRING"),'📊 Training Matrix'!$H$22,"")</f>
        <v>A. Williams</v>
      </c>
    </row>
    <row r="347" spans="1:13" ht="15" customHeight="1" x14ac:dyDescent="0.2">
      <c r="A347" s="58" t="str">
        <f ca="1">IF(OR('📊 Training Matrix'!$U$22="EXPIRED",'📊 Training Matrix'!$U$22="EXPIRING"),'📊 Training Matrix'!$A$22,"")</f>
        <v/>
      </c>
      <c r="B347" s="58" t="str">
        <f ca="1">IF(OR('📊 Training Matrix'!$U$22="EXPIRED",'📊 Training Matrix'!$U$22="EXPIRING"),'📊 Training Matrix'!$B$22,"")</f>
        <v/>
      </c>
      <c r="C347" s="58" t="str">
        <f ca="1">IF(OR('📊 Training Matrix'!$U$22="EXPIRED",'📊 Training Matrix'!$U$22="EXPIRING"),'📊 Training Matrix'!$C$22,"")</f>
        <v/>
      </c>
      <c r="D347" s="58" t="str">
        <f ca="1">IF(OR('📊 Training Matrix'!$U$22="EXPIRED",'📊 Training Matrix'!$U$22="EXPIRING"),'📊 Training Matrix'!$D$22,"")</f>
        <v/>
      </c>
      <c r="E347" s="58" t="str">
        <f ca="1">IF(OR('📊 Training Matrix'!$U$22="EXPIRED",'📊 Training Matrix'!$U$22="EXPIRING"),'📊 Training Matrix'!$F$22,"")</f>
        <v/>
      </c>
      <c r="F347" s="58" t="str">
        <f ca="1">IF(OR('📊 Training Matrix'!$U$22="EXPIRED",'📊 Training Matrix'!$U$22="EXPIRING"),'📊 Training Matrix'!$E$22,"")</f>
        <v/>
      </c>
      <c r="G347" s="58" t="str">
        <f ca="1">IF(OR('📊 Training Matrix'!$U$22="EXPIRED",'📊 Training Matrix'!$U$22="EXPIRING"),"HS-006","")</f>
        <v/>
      </c>
      <c r="H347" s="58" t="str">
        <f ca="1">IF(OR('📊 Training Matrix'!$U$22="EXPIRED",'📊 Training Matrix'!$U$22="EXPIRING"),"Asbestos Awareness","")</f>
        <v/>
      </c>
      <c r="I347" s="58" t="str">
        <f ca="1">IF(OR('📊 Training Matrix'!$U$22="EXPIRED",'📊 Training Matrix'!$U$22="EXPIRING"),IF(ISNUMBER('📊 Training Matrix'!$T$22),TEXT('📊 Training Matrix'!$T$22,"DD/MM/YYYY"),""),"")</f>
        <v/>
      </c>
      <c r="J347" s="58" t="str">
        <f ca="1">IF(OR('📊 Training Matrix'!$U$22="EXPIRED",'📊 Training Matrix'!$U$22="EXPIRING"),TEXT('📊 Training Matrix'!$T$22+365,"DD/MM/YYYY"),"")</f>
        <v/>
      </c>
      <c r="K347" s="58" t="str">
        <f ca="1">IF(OR('📊 Training Matrix'!$U$22="EXPIRED",'📊 Training Matrix'!$U$22="EXPIRING"),'📊 Training Matrix'!$U$22,"")</f>
        <v/>
      </c>
      <c r="L347" s="58" t="str">
        <f ca="1">IF(OR('📊 Training Matrix'!$U$22="EXPIRED",'📊 Training Matrix'!$U$22="EXPIRING"),IF('📊 Training Matrix'!$U$22="EXPIRED","Overdue by "&amp;TEXT(TODAY()-('📊 Training Matrix'!$T$22+365),"0")&amp;" days","Expires in "&amp;TEXT(('📊 Training Matrix'!$T$22+365)-TODAY(),"0")&amp;" days"),"—")</f>
        <v>—</v>
      </c>
      <c r="M347" s="58" t="str">
        <f ca="1">IF(OR('📊 Training Matrix'!$U$22="EXPIRED",'📊 Training Matrix'!$U$22="EXPIRING"),'📊 Training Matrix'!$H$22,"")</f>
        <v/>
      </c>
    </row>
    <row r="348" spans="1:13" ht="15" customHeight="1" x14ac:dyDescent="0.2">
      <c r="A348" s="58" t="str">
        <f ca="1">IF(OR('📊 Training Matrix'!$W$22="EXPIRED",'📊 Training Matrix'!$W$22="EXPIRING"),'📊 Training Matrix'!$A$22,"")</f>
        <v/>
      </c>
      <c r="B348" s="58" t="str">
        <f ca="1">IF(OR('📊 Training Matrix'!$W$22="EXPIRED",'📊 Training Matrix'!$W$22="EXPIRING"),'📊 Training Matrix'!$B$22,"")</f>
        <v/>
      </c>
      <c r="C348" s="58" t="str">
        <f ca="1">IF(OR('📊 Training Matrix'!$W$22="EXPIRED",'📊 Training Matrix'!$W$22="EXPIRING"),'📊 Training Matrix'!$C$22,"")</f>
        <v/>
      </c>
      <c r="D348" s="58" t="str">
        <f ca="1">IF(OR('📊 Training Matrix'!$W$22="EXPIRED",'📊 Training Matrix'!$W$22="EXPIRING"),'📊 Training Matrix'!$D$22,"")</f>
        <v/>
      </c>
      <c r="E348" s="58" t="str">
        <f ca="1">IF(OR('📊 Training Matrix'!$W$22="EXPIRED",'📊 Training Matrix'!$W$22="EXPIRING"),'📊 Training Matrix'!$F$22,"")</f>
        <v/>
      </c>
      <c r="F348" s="58" t="str">
        <f ca="1">IF(OR('📊 Training Matrix'!$W$22="EXPIRED",'📊 Training Matrix'!$W$22="EXPIRING"),'📊 Training Matrix'!$E$22,"")</f>
        <v/>
      </c>
      <c r="G348" s="58" t="str">
        <f ca="1">IF(OR('📊 Training Matrix'!$W$22="EXPIRED",'📊 Training Matrix'!$W$22="EXPIRING"),"EL-001","")</f>
        <v/>
      </c>
      <c r="H348" s="58" t="str">
        <f ca="1">IF(OR('📊 Training Matrix'!$W$22="EXPIRED",'📊 Training Matrix'!$W$22="EXPIRING"),"C&amp;G 2391 Inspection","")</f>
        <v/>
      </c>
      <c r="I348" s="58" t="str">
        <f ca="1">IF(OR('📊 Training Matrix'!$W$22="EXPIRED",'📊 Training Matrix'!$W$22="EXPIRING"),IF(ISNUMBER('📊 Training Matrix'!$V$22),TEXT('📊 Training Matrix'!$V$22,"DD/MM/YYYY"),""),"")</f>
        <v/>
      </c>
      <c r="J348" s="58" t="str">
        <f ca="1">IF(OR('📊 Training Matrix'!$W$22="EXPIRED",'📊 Training Matrix'!$W$22="EXPIRING"),TEXT('📊 Training Matrix'!$V$22+365,"DD/MM/YYYY"),"")</f>
        <v/>
      </c>
      <c r="K348" s="58" t="str">
        <f ca="1">IF(OR('📊 Training Matrix'!$W$22="EXPIRED",'📊 Training Matrix'!$W$22="EXPIRING"),'📊 Training Matrix'!$W$22,"")</f>
        <v/>
      </c>
      <c r="L348" s="58" t="str">
        <f ca="1">IF(OR('📊 Training Matrix'!$W$22="EXPIRED",'📊 Training Matrix'!$W$22="EXPIRING"),IF('📊 Training Matrix'!$W$22="EXPIRED","Overdue by "&amp;TEXT(TODAY()-('📊 Training Matrix'!$V$22+365),"0")&amp;" days","Expires in "&amp;TEXT(('📊 Training Matrix'!$V$22+365)-TODAY(),"0")&amp;" days"),"—")</f>
        <v>—</v>
      </c>
      <c r="M348" s="58" t="str">
        <f ca="1">IF(OR('📊 Training Matrix'!$W$22="EXPIRED",'📊 Training Matrix'!$W$22="EXPIRING"),'📊 Training Matrix'!$H$22,"")</f>
        <v/>
      </c>
    </row>
    <row r="349" spans="1:13" ht="15" customHeight="1" x14ac:dyDescent="0.2">
      <c r="A349" s="58" t="str">
        <f ca="1">IF(OR('📊 Training Matrix'!$Y$22="EXPIRED",'📊 Training Matrix'!$Y$22="EXPIRING"),'📊 Training Matrix'!$A$22,"")</f>
        <v/>
      </c>
      <c r="B349" s="58" t="str">
        <f ca="1">IF(OR('📊 Training Matrix'!$Y$22="EXPIRED",'📊 Training Matrix'!$Y$22="EXPIRING"),'📊 Training Matrix'!$B$22,"")</f>
        <v/>
      </c>
      <c r="C349" s="58" t="str">
        <f ca="1">IF(OR('📊 Training Matrix'!$Y$22="EXPIRED",'📊 Training Matrix'!$Y$22="EXPIRING"),'📊 Training Matrix'!$C$22,"")</f>
        <v/>
      </c>
      <c r="D349" s="58" t="str">
        <f ca="1">IF(OR('📊 Training Matrix'!$Y$22="EXPIRED",'📊 Training Matrix'!$Y$22="EXPIRING"),'📊 Training Matrix'!$D$22,"")</f>
        <v/>
      </c>
      <c r="E349" s="58" t="str">
        <f ca="1">IF(OR('📊 Training Matrix'!$Y$22="EXPIRED",'📊 Training Matrix'!$Y$22="EXPIRING"),'📊 Training Matrix'!$F$22,"")</f>
        <v/>
      </c>
      <c r="F349" s="58" t="str">
        <f ca="1">IF(OR('📊 Training Matrix'!$Y$22="EXPIRED",'📊 Training Matrix'!$Y$22="EXPIRING"),'📊 Training Matrix'!$E$22,"")</f>
        <v/>
      </c>
      <c r="G349" s="58" t="str">
        <f ca="1">IF(OR('📊 Training Matrix'!$Y$22="EXPIRED",'📊 Training Matrix'!$Y$22="EXPIRING"),"EL-002","")</f>
        <v/>
      </c>
      <c r="H349" s="58" t="str">
        <f ca="1">IF(OR('📊 Training Matrix'!$Y$22="EXPIRED",'📊 Training Matrix'!$Y$22="EXPIRING"),"18th Edition","")</f>
        <v/>
      </c>
      <c r="I349" s="58" t="str">
        <f ca="1">IF(OR('📊 Training Matrix'!$Y$22="EXPIRED",'📊 Training Matrix'!$Y$22="EXPIRING"),IF(ISNUMBER('📊 Training Matrix'!$X$22),TEXT('📊 Training Matrix'!$X$22,"DD/MM/YYYY"),""),"")</f>
        <v/>
      </c>
      <c r="J349" s="58" t="str">
        <f ca="1">IF(OR('📊 Training Matrix'!$Y$22="EXPIRED",'📊 Training Matrix'!$Y$22="EXPIRING"),TEXT('📊 Training Matrix'!$X$22+365,"DD/MM/YYYY"),"")</f>
        <v/>
      </c>
      <c r="K349" s="58" t="str">
        <f ca="1">IF(OR('📊 Training Matrix'!$Y$22="EXPIRED",'📊 Training Matrix'!$Y$22="EXPIRING"),'📊 Training Matrix'!$Y$22,"")</f>
        <v/>
      </c>
      <c r="L349" s="58" t="str">
        <f ca="1">IF(OR('📊 Training Matrix'!$Y$22="EXPIRED",'📊 Training Matrix'!$Y$22="EXPIRING"),IF('📊 Training Matrix'!$Y$22="EXPIRED","Overdue by "&amp;TEXT(TODAY()-('📊 Training Matrix'!$X$22+365),"0")&amp;" days","Expires in "&amp;TEXT(('📊 Training Matrix'!$X$22+365)-TODAY(),"0")&amp;" days"),"—")</f>
        <v>—</v>
      </c>
      <c r="M349" s="58" t="str">
        <f ca="1">IF(OR('📊 Training Matrix'!$Y$22="EXPIRED",'📊 Training Matrix'!$Y$22="EXPIRING"),'📊 Training Matrix'!$H$22,"")</f>
        <v/>
      </c>
    </row>
    <row r="350" spans="1:13" ht="15" customHeight="1" x14ac:dyDescent="0.2">
      <c r="A350" s="58" t="str">
        <f ca="1">IF(OR('📊 Training Matrix'!$AA$22="EXPIRED",'📊 Training Matrix'!$AA$22="EXPIRING"),'📊 Training Matrix'!$A$22,"")</f>
        <v/>
      </c>
      <c r="B350" s="58" t="str">
        <f ca="1">IF(OR('📊 Training Matrix'!$AA$22="EXPIRED",'📊 Training Matrix'!$AA$22="EXPIRING"),'📊 Training Matrix'!$B$22,"")</f>
        <v/>
      </c>
      <c r="C350" s="58" t="str">
        <f ca="1">IF(OR('📊 Training Matrix'!$AA$22="EXPIRED",'📊 Training Matrix'!$AA$22="EXPIRING"),'📊 Training Matrix'!$C$22,"")</f>
        <v/>
      </c>
      <c r="D350" s="58" t="str">
        <f ca="1">IF(OR('📊 Training Matrix'!$AA$22="EXPIRED",'📊 Training Matrix'!$AA$22="EXPIRING"),'📊 Training Matrix'!$D$22,"")</f>
        <v/>
      </c>
      <c r="E350" s="58" t="str">
        <f ca="1">IF(OR('📊 Training Matrix'!$AA$22="EXPIRED",'📊 Training Matrix'!$AA$22="EXPIRING"),'📊 Training Matrix'!$F$22,"")</f>
        <v/>
      </c>
      <c r="F350" s="58" t="str">
        <f ca="1">IF(OR('📊 Training Matrix'!$AA$22="EXPIRED",'📊 Training Matrix'!$AA$22="EXPIRING"),'📊 Training Matrix'!$E$22,"")</f>
        <v/>
      </c>
      <c r="G350" s="58" t="str">
        <f ca="1">IF(OR('📊 Training Matrix'!$AA$22="EXPIRED",'📊 Training Matrix'!$AA$22="EXPIRING"),"EL-003","")</f>
        <v/>
      </c>
      <c r="H350" s="58" t="str">
        <f ca="1">IF(OR('📊 Training Matrix'!$AA$22="EXPIRED",'📊 Training Matrix'!$AA$22="EXPIRING"),"HV Auth. Person","")</f>
        <v/>
      </c>
      <c r="I350" s="58" t="str">
        <f ca="1">IF(OR('📊 Training Matrix'!$AA$22="EXPIRED",'📊 Training Matrix'!$AA$22="EXPIRING"),IF(ISNUMBER('📊 Training Matrix'!$Z$22),TEXT('📊 Training Matrix'!$Z$22,"DD/MM/YYYY"),""),"")</f>
        <v/>
      </c>
      <c r="J350" s="58" t="str">
        <f ca="1">IF(OR('📊 Training Matrix'!$AA$22="EXPIRED",'📊 Training Matrix'!$AA$22="EXPIRING"),TEXT('📊 Training Matrix'!$Z$22+365,"DD/MM/YYYY"),"")</f>
        <v/>
      </c>
      <c r="K350" s="58" t="str">
        <f ca="1">IF(OR('📊 Training Matrix'!$AA$22="EXPIRED",'📊 Training Matrix'!$AA$22="EXPIRING"),'📊 Training Matrix'!$AA$22,"")</f>
        <v/>
      </c>
      <c r="L350" s="58" t="str">
        <f ca="1">IF(OR('📊 Training Matrix'!$AA$22="EXPIRED",'📊 Training Matrix'!$AA$22="EXPIRING"),IF('📊 Training Matrix'!$AA$22="EXPIRED","Overdue by "&amp;TEXT(TODAY()-('📊 Training Matrix'!$Z$22+365),"0")&amp;" days","Expires in "&amp;TEXT(('📊 Training Matrix'!$Z$22+365)-TODAY(),"0")&amp;" days"),"—")</f>
        <v>—</v>
      </c>
      <c r="M350" s="58" t="str">
        <f ca="1">IF(OR('📊 Training Matrix'!$AA$22="EXPIRED",'📊 Training Matrix'!$AA$22="EXPIRING"),'📊 Training Matrix'!$H$22,"")</f>
        <v/>
      </c>
    </row>
    <row r="351" spans="1:13" ht="15" customHeight="1" x14ac:dyDescent="0.2">
      <c r="A351" s="58" t="str">
        <f ca="1">IF(OR('📊 Training Matrix'!$AC$22="EXPIRED",'📊 Training Matrix'!$AC$22="EXPIRING"),'📊 Training Matrix'!$A$22,"")</f>
        <v/>
      </c>
      <c r="B351" s="58" t="str">
        <f ca="1">IF(OR('📊 Training Matrix'!$AC$22="EXPIRED",'📊 Training Matrix'!$AC$22="EXPIRING"),'📊 Training Matrix'!$B$22,"")</f>
        <v/>
      </c>
      <c r="C351" s="58" t="str">
        <f ca="1">IF(OR('📊 Training Matrix'!$AC$22="EXPIRED",'📊 Training Matrix'!$AC$22="EXPIRING"),'📊 Training Matrix'!$C$22,"")</f>
        <v/>
      </c>
      <c r="D351" s="58" t="str">
        <f ca="1">IF(OR('📊 Training Matrix'!$AC$22="EXPIRED",'📊 Training Matrix'!$AC$22="EXPIRING"),'📊 Training Matrix'!$D$22,"")</f>
        <v/>
      </c>
      <c r="E351" s="58" t="str">
        <f ca="1">IF(OR('📊 Training Matrix'!$AC$22="EXPIRED",'📊 Training Matrix'!$AC$22="EXPIRING"),'📊 Training Matrix'!$F$22,"")</f>
        <v/>
      </c>
      <c r="F351" s="58" t="str">
        <f ca="1">IF(OR('📊 Training Matrix'!$AC$22="EXPIRED",'📊 Training Matrix'!$AC$22="EXPIRING"),'📊 Training Matrix'!$E$22,"")</f>
        <v/>
      </c>
      <c r="G351" s="58" t="str">
        <f ca="1">IF(OR('📊 Training Matrix'!$AC$22="EXPIRED",'📊 Training Matrix'!$AC$22="EXPIRING"),"EL-004","")</f>
        <v/>
      </c>
      <c r="H351" s="58" t="str">
        <f ca="1">IF(OR('📊 Training Matrix'!$AC$22="EXPIRED",'📊 Training Matrix'!$AC$22="EXPIRING"),"LV Switching","")</f>
        <v/>
      </c>
      <c r="I351" s="58" t="str">
        <f ca="1">IF(OR('📊 Training Matrix'!$AC$22="EXPIRED",'📊 Training Matrix'!$AC$22="EXPIRING"),IF(ISNUMBER('📊 Training Matrix'!$AB$22),TEXT('📊 Training Matrix'!$AB$22,"DD/MM/YYYY"),""),"")</f>
        <v/>
      </c>
      <c r="J351" s="58" t="str">
        <f ca="1">IF(OR('📊 Training Matrix'!$AC$22="EXPIRED",'📊 Training Matrix'!$AC$22="EXPIRING"),TEXT('📊 Training Matrix'!$AB$22+365,"DD/MM/YYYY"),"")</f>
        <v/>
      </c>
      <c r="K351" s="58" t="str">
        <f ca="1">IF(OR('📊 Training Matrix'!$AC$22="EXPIRED",'📊 Training Matrix'!$AC$22="EXPIRING"),'📊 Training Matrix'!$AC$22,"")</f>
        <v/>
      </c>
      <c r="L351" s="58" t="str">
        <f ca="1">IF(OR('📊 Training Matrix'!$AC$22="EXPIRED",'📊 Training Matrix'!$AC$22="EXPIRING"),IF('📊 Training Matrix'!$AC$22="EXPIRED","Overdue by "&amp;TEXT(TODAY()-('📊 Training Matrix'!$AB$22+365),"0")&amp;" days","Expires in "&amp;TEXT(('📊 Training Matrix'!$AB$22+365)-TODAY(),"0")&amp;" days"),"—")</f>
        <v>—</v>
      </c>
      <c r="M351" s="58" t="str">
        <f ca="1">IF(OR('📊 Training Matrix'!$AC$22="EXPIRED",'📊 Training Matrix'!$AC$22="EXPIRING"),'📊 Training Matrix'!$H$22,"")</f>
        <v/>
      </c>
    </row>
    <row r="352" spans="1:13" ht="15" customHeight="1" x14ac:dyDescent="0.2">
      <c r="A352" s="58" t="str">
        <f ca="1">IF(OR('📊 Training Matrix'!$AE$22="EXPIRED",'📊 Training Matrix'!$AE$22="EXPIRING"),'📊 Training Matrix'!$A$22,"")</f>
        <v/>
      </c>
      <c r="B352" s="58" t="str">
        <f ca="1">IF(OR('📊 Training Matrix'!$AE$22="EXPIRED",'📊 Training Matrix'!$AE$22="EXPIRING"),'📊 Training Matrix'!$B$22,"")</f>
        <v/>
      </c>
      <c r="C352" s="58" t="str">
        <f ca="1">IF(OR('📊 Training Matrix'!$AE$22="EXPIRED",'📊 Training Matrix'!$AE$22="EXPIRING"),'📊 Training Matrix'!$C$22,"")</f>
        <v/>
      </c>
      <c r="D352" s="58" t="str">
        <f ca="1">IF(OR('📊 Training Matrix'!$AE$22="EXPIRED",'📊 Training Matrix'!$AE$22="EXPIRING"),'📊 Training Matrix'!$D$22,"")</f>
        <v/>
      </c>
      <c r="E352" s="58" t="str">
        <f ca="1">IF(OR('📊 Training Matrix'!$AE$22="EXPIRED",'📊 Training Matrix'!$AE$22="EXPIRING"),'📊 Training Matrix'!$F$22,"")</f>
        <v/>
      </c>
      <c r="F352" s="58" t="str">
        <f ca="1">IF(OR('📊 Training Matrix'!$AE$22="EXPIRED",'📊 Training Matrix'!$AE$22="EXPIRING"),'📊 Training Matrix'!$E$22,"")</f>
        <v/>
      </c>
      <c r="G352" s="58" t="str">
        <f ca="1">IF(OR('📊 Training Matrix'!$AE$22="EXPIRED",'📊 Training Matrix'!$AE$22="EXPIRING"),"CV-005","")</f>
        <v/>
      </c>
      <c r="H352" s="58" t="str">
        <f ca="1">IF(OR('📊 Training Matrix'!$AE$22="EXPIRED",'📊 Training Matrix'!$AE$22="EXPIRING"),"NRSWA Supervisor","")</f>
        <v/>
      </c>
      <c r="I352" s="58" t="str">
        <f ca="1">IF(OR('📊 Training Matrix'!$AE$22="EXPIRED",'📊 Training Matrix'!$AE$22="EXPIRING"),IF(ISNUMBER('📊 Training Matrix'!$AD$22),TEXT('📊 Training Matrix'!$AD$22,"DD/MM/YYYY"),""),"")</f>
        <v/>
      </c>
      <c r="J352" s="58" t="str">
        <f ca="1">IF(OR('📊 Training Matrix'!$AE$22="EXPIRED",'📊 Training Matrix'!$AE$22="EXPIRING"),TEXT('📊 Training Matrix'!$AD$22+365,"DD/MM/YYYY"),"")</f>
        <v/>
      </c>
      <c r="K352" s="58" t="str">
        <f ca="1">IF(OR('📊 Training Matrix'!$AE$22="EXPIRED",'📊 Training Matrix'!$AE$22="EXPIRING"),'📊 Training Matrix'!$AE$22,"")</f>
        <v/>
      </c>
      <c r="L352" s="58" t="str">
        <f ca="1">IF(OR('📊 Training Matrix'!$AE$22="EXPIRED",'📊 Training Matrix'!$AE$22="EXPIRING"),IF('📊 Training Matrix'!$AE$22="EXPIRED","Overdue by "&amp;TEXT(TODAY()-('📊 Training Matrix'!$AD$22+365),"0")&amp;" days","Expires in "&amp;TEXT(('📊 Training Matrix'!$AD$22+365)-TODAY(),"0")&amp;" days"),"—")</f>
        <v>—</v>
      </c>
      <c r="M352" s="58" t="str">
        <f ca="1">IF(OR('📊 Training Matrix'!$AE$22="EXPIRED",'📊 Training Matrix'!$AE$22="EXPIRING"),'📊 Training Matrix'!$H$22,"")</f>
        <v/>
      </c>
    </row>
    <row r="353" spans="1:13" ht="15" customHeight="1" x14ac:dyDescent="0.2">
      <c r="A353" s="58" t="str">
        <f ca="1">IF(OR('📊 Training Matrix'!$AG$22="EXPIRED",'📊 Training Matrix'!$AG$22="EXPIRING"),'📊 Training Matrix'!$A$22,"")</f>
        <v/>
      </c>
      <c r="B353" s="58" t="str">
        <f ca="1">IF(OR('📊 Training Matrix'!$AG$22="EXPIRED",'📊 Training Matrix'!$AG$22="EXPIRING"),'📊 Training Matrix'!$B$22,"")</f>
        <v/>
      </c>
      <c r="C353" s="58" t="str">
        <f ca="1">IF(OR('📊 Training Matrix'!$AG$22="EXPIRED",'📊 Training Matrix'!$AG$22="EXPIRING"),'📊 Training Matrix'!$C$22,"")</f>
        <v/>
      </c>
      <c r="D353" s="58" t="str">
        <f ca="1">IF(OR('📊 Training Matrix'!$AG$22="EXPIRED",'📊 Training Matrix'!$AG$22="EXPIRING"),'📊 Training Matrix'!$D$22,"")</f>
        <v/>
      </c>
      <c r="E353" s="58" t="str">
        <f ca="1">IF(OR('📊 Training Matrix'!$AG$22="EXPIRED",'📊 Training Matrix'!$AG$22="EXPIRING"),'📊 Training Matrix'!$F$22,"")</f>
        <v/>
      </c>
      <c r="F353" s="58" t="str">
        <f ca="1">IF(OR('📊 Training Matrix'!$AG$22="EXPIRED",'📊 Training Matrix'!$AG$22="EXPIRING"),'📊 Training Matrix'!$E$22,"")</f>
        <v/>
      </c>
      <c r="G353" s="58" t="str">
        <f ca="1">IF(OR('📊 Training Matrix'!$AG$22="EXPIRED",'📊 Training Matrix'!$AG$22="EXPIRING"),"CV-006","")</f>
        <v/>
      </c>
      <c r="H353" s="58" t="str">
        <f ca="1">IF(OR('📊 Training Matrix'!$AG$22="EXPIRED",'📊 Training Matrix'!$AG$22="EXPIRING"),"NRSWA Operative","")</f>
        <v/>
      </c>
      <c r="I353" s="58" t="str">
        <f ca="1">IF(OR('📊 Training Matrix'!$AG$22="EXPIRED",'📊 Training Matrix'!$AG$22="EXPIRING"),IF(ISNUMBER('📊 Training Matrix'!$AF$22),TEXT('📊 Training Matrix'!$AF$22,"DD/MM/YYYY"),""),"")</f>
        <v/>
      </c>
      <c r="J353" s="58" t="str">
        <f ca="1">IF(OR('📊 Training Matrix'!$AG$22="EXPIRED",'📊 Training Matrix'!$AG$22="EXPIRING"),TEXT('📊 Training Matrix'!$AF$22+365,"DD/MM/YYYY"),"")</f>
        <v/>
      </c>
      <c r="K353" s="58" t="str">
        <f ca="1">IF(OR('📊 Training Matrix'!$AG$22="EXPIRED",'📊 Training Matrix'!$AG$22="EXPIRING"),'📊 Training Matrix'!$AG$22,"")</f>
        <v/>
      </c>
      <c r="L353" s="58" t="str">
        <f ca="1">IF(OR('📊 Training Matrix'!$AG$22="EXPIRED",'📊 Training Matrix'!$AG$22="EXPIRING"),IF('📊 Training Matrix'!$AG$22="EXPIRED","Overdue by "&amp;TEXT(TODAY()-('📊 Training Matrix'!$AF$22+365),"0")&amp;" days","Expires in "&amp;TEXT(('📊 Training Matrix'!$AF$22+365)-TODAY(),"0")&amp;" days"),"—")</f>
        <v>—</v>
      </c>
      <c r="M353" s="58" t="str">
        <f ca="1">IF(OR('📊 Training Matrix'!$AG$22="EXPIRED",'📊 Training Matrix'!$AG$22="EXPIRING"),'📊 Training Matrix'!$H$22,"")</f>
        <v/>
      </c>
    </row>
    <row r="354" spans="1:13" ht="15" customHeight="1" x14ac:dyDescent="0.2">
      <c r="A354" s="58" t="str">
        <f ca="1">IF(OR('📊 Training Matrix'!$AI$22="EXPIRED",'📊 Training Matrix'!$AI$22="EXPIRING"),'📊 Training Matrix'!$A$22,"")</f>
        <v/>
      </c>
      <c r="B354" s="58" t="str">
        <f ca="1">IF(OR('📊 Training Matrix'!$AI$22="EXPIRED",'📊 Training Matrix'!$AI$22="EXPIRING"),'📊 Training Matrix'!$B$22,"")</f>
        <v/>
      </c>
      <c r="C354" s="58" t="str">
        <f ca="1">IF(OR('📊 Training Matrix'!$AI$22="EXPIRED",'📊 Training Matrix'!$AI$22="EXPIRING"),'📊 Training Matrix'!$C$22,"")</f>
        <v/>
      </c>
      <c r="D354" s="58" t="str">
        <f ca="1">IF(OR('📊 Training Matrix'!$AI$22="EXPIRED",'📊 Training Matrix'!$AI$22="EXPIRING"),'📊 Training Matrix'!$D$22,"")</f>
        <v/>
      </c>
      <c r="E354" s="58" t="str">
        <f ca="1">IF(OR('📊 Training Matrix'!$AI$22="EXPIRED",'📊 Training Matrix'!$AI$22="EXPIRING"),'📊 Training Matrix'!$F$22,"")</f>
        <v/>
      </c>
      <c r="F354" s="58" t="str">
        <f ca="1">IF(OR('📊 Training Matrix'!$AI$22="EXPIRED",'📊 Training Matrix'!$AI$22="EXPIRING"),'📊 Training Matrix'!$E$22,"")</f>
        <v/>
      </c>
      <c r="G354" s="58" t="str">
        <f ca="1">IF(OR('📊 Training Matrix'!$AI$22="EXPIRED",'📊 Training Matrix'!$AI$22="EXPIRING"),"CV-002","")</f>
        <v/>
      </c>
      <c r="H354" s="58" t="str">
        <f ca="1">IF(OR('📊 Training Matrix'!$AI$22="EXPIRED",'📊 Training Matrix'!$AI$22="EXPIRING"),"CSCS Blue Card","")</f>
        <v/>
      </c>
      <c r="I354" s="58" t="str">
        <f ca="1">IF(OR('📊 Training Matrix'!$AI$22="EXPIRED",'📊 Training Matrix'!$AI$22="EXPIRING"),IF(ISNUMBER('📊 Training Matrix'!$AH$22),TEXT('📊 Training Matrix'!$AH$22,"DD/MM/YYYY"),""),"")</f>
        <v/>
      </c>
      <c r="J354" s="58" t="str">
        <f ca="1">IF(OR('📊 Training Matrix'!$AI$22="EXPIRED",'📊 Training Matrix'!$AI$22="EXPIRING"),TEXT('📊 Training Matrix'!$AH$22+365,"DD/MM/YYYY"),"")</f>
        <v/>
      </c>
      <c r="K354" s="58" t="str">
        <f ca="1">IF(OR('📊 Training Matrix'!$AI$22="EXPIRED",'📊 Training Matrix'!$AI$22="EXPIRING"),'📊 Training Matrix'!$AI$22,"")</f>
        <v/>
      </c>
      <c r="L354" s="58" t="str">
        <f ca="1">IF(OR('📊 Training Matrix'!$AI$22="EXPIRED",'📊 Training Matrix'!$AI$22="EXPIRING"),IF('📊 Training Matrix'!$AI$22="EXPIRED","Overdue by "&amp;TEXT(TODAY()-('📊 Training Matrix'!$AH$22+365),"0")&amp;" days","Expires in "&amp;TEXT(('📊 Training Matrix'!$AH$22+365)-TODAY(),"0")&amp;" days"),"—")</f>
        <v>—</v>
      </c>
      <c r="M354" s="58" t="str">
        <f ca="1">IF(OR('📊 Training Matrix'!$AI$22="EXPIRED",'📊 Training Matrix'!$AI$22="EXPIRING"),'📊 Training Matrix'!$H$22,"")</f>
        <v/>
      </c>
    </row>
    <row r="355" spans="1:13" ht="15" customHeight="1" x14ac:dyDescent="0.2">
      <c r="A355" s="58" t="str">
        <f ca="1">IF(OR('📊 Training Matrix'!$AK$22="EXPIRED",'📊 Training Matrix'!$AK$22="EXPIRING"),'📊 Training Matrix'!$A$22,"")</f>
        <v/>
      </c>
      <c r="B355" s="58" t="str">
        <f ca="1">IF(OR('📊 Training Matrix'!$AK$22="EXPIRED",'📊 Training Matrix'!$AK$22="EXPIRING"),'📊 Training Matrix'!$B$22,"")</f>
        <v/>
      </c>
      <c r="C355" s="58" t="str">
        <f ca="1">IF(OR('📊 Training Matrix'!$AK$22="EXPIRED",'📊 Training Matrix'!$AK$22="EXPIRING"),'📊 Training Matrix'!$C$22,"")</f>
        <v/>
      </c>
      <c r="D355" s="58" t="str">
        <f ca="1">IF(OR('📊 Training Matrix'!$AK$22="EXPIRED",'📊 Training Matrix'!$AK$22="EXPIRING"),'📊 Training Matrix'!$D$22,"")</f>
        <v/>
      </c>
      <c r="E355" s="58" t="str">
        <f ca="1">IF(OR('📊 Training Matrix'!$AK$22="EXPIRED",'📊 Training Matrix'!$AK$22="EXPIRING"),'📊 Training Matrix'!$F$22,"")</f>
        <v/>
      </c>
      <c r="F355" s="58" t="str">
        <f ca="1">IF(OR('📊 Training Matrix'!$AK$22="EXPIRED",'📊 Training Matrix'!$AK$22="EXPIRING"),'📊 Training Matrix'!$E$22,"")</f>
        <v/>
      </c>
      <c r="G355" s="58" t="str">
        <f ca="1">IF(OR('📊 Training Matrix'!$AK$22="EXPIRED",'📊 Training Matrix'!$AK$22="EXPIRING"),"GS-001","")</f>
        <v/>
      </c>
      <c r="H355" s="58" t="str">
        <f ca="1">IF(OR('📊 Training Matrix'!$AK$22="EXPIRED",'📊 Training Matrix'!$AK$22="EXPIRING"),"Gas Safe Reg.","")</f>
        <v/>
      </c>
      <c r="I355" s="58" t="str">
        <f ca="1">IF(OR('📊 Training Matrix'!$AK$22="EXPIRED",'📊 Training Matrix'!$AK$22="EXPIRING"),IF(ISNUMBER('📊 Training Matrix'!$AJ$22),TEXT('📊 Training Matrix'!$AJ$22,"DD/MM/YYYY"),""),"")</f>
        <v/>
      </c>
      <c r="J355" s="58" t="str">
        <f ca="1">IF(OR('📊 Training Matrix'!$AK$22="EXPIRED",'📊 Training Matrix'!$AK$22="EXPIRING"),TEXT('📊 Training Matrix'!$AJ$22+365,"DD/MM/YYYY"),"")</f>
        <v/>
      </c>
      <c r="K355" s="58" t="str">
        <f ca="1">IF(OR('📊 Training Matrix'!$AK$22="EXPIRED",'📊 Training Matrix'!$AK$22="EXPIRING"),'📊 Training Matrix'!$AK$22,"")</f>
        <v/>
      </c>
      <c r="L355" s="58" t="str">
        <f ca="1">IF(OR('📊 Training Matrix'!$AK$22="EXPIRED",'📊 Training Matrix'!$AK$22="EXPIRING"),IF('📊 Training Matrix'!$AK$22="EXPIRED","Overdue by "&amp;TEXT(TODAY()-('📊 Training Matrix'!$AJ$22+365),"0")&amp;" days","Expires in "&amp;TEXT(('📊 Training Matrix'!$AJ$22+365)-TODAY(),"0")&amp;" days"),"—")</f>
        <v>—</v>
      </c>
      <c r="M355" s="58" t="str">
        <f ca="1">IF(OR('📊 Training Matrix'!$AK$22="EXPIRED",'📊 Training Matrix'!$AK$22="EXPIRING"),'📊 Training Matrix'!$H$22,"")</f>
        <v/>
      </c>
    </row>
    <row r="356" spans="1:13" ht="15" customHeight="1" x14ac:dyDescent="0.2">
      <c r="A356" s="58" t="str">
        <f ca="1">IF(OR('📊 Training Matrix'!$AM$22="EXPIRED",'📊 Training Matrix'!$AM$22="EXPIRING"),'📊 Training Matrix'!$A$22,"")</f>
        <v/>
      </c>
      <c r="B356" s="58" t="str">
        <f ca="1">IF(OR('📊 Training Matrix'!$AM$22="EXPIRED",'📊 Training Matrix'!$AM$22="EXPIRING"),'📊 Training Matrix'!$B$22,"")</f>
        <v/>
      </c>
      <c r="C356" s="58" t="str">
        <f ca="1">IF(OR('📊 Training Matrix'!$AM$22="EXPIRED",'📊 Training Matrix'!$AM$22="EXPIRING"),'📊 Training Matrix'!$C$22,"")</f>
        <v/>
      </c>
      <c r="D356" s="58" t="str">
        <f ca="1">IF(OR('📊 Training Matrix'!$AM$22="EXPIRED",'📊 Training Matrix'!$AM$22="EXPIRING"),'📊 Training Matrix'!$D$22,"")</f>
        <v/>
      </c>
      <c r="E356" s="58" t="str">
        <f ca="1">IF(OR('📊 Training Matrix'!$AM$22="EXPIRED",'📊 Training Matrix'!$AM$22="EXPIRING"),'📊 Training Matrix'!$F$22,"")</f>
        <v/>
      </c>
      <c r="F356" s="58" t="str">
        <f ca="1">IF(OR('📊 Training Matrix'!$AM$22="EXPIRED",'📊 Training Matrix'!$AM$22="EXPIRING"),'📊 Training Matrix'!$E$22,"")</f>
        <v/>
      </c>
      <c r="G356" s="58" t="str">
        <f ca="1">IF(OR('📊 Training Matrix'!$AM$22="EXPIRED",'📊 Training Matrix'!$AM$22="EXPIRING"),"GS-002","")</f>
        <v/>
      </c>
      <c r="H356" s="58" t="str">
        <f ca="1">IF(OR('📊 Training Matrix'!$AM$22="EXPIRED",'📊 Training Matrix'!$AM$22="EXPIRING"),"ACS Gas (CCN1)","")</f>
        <v/>
      </c>
      <c r="I356" s="58" t="str">
        <f ca="1">IF(OR('📊 Training Matrix'!$AM$22="EXPIRED",'📊 Training Matrix'!$AM$22="EXPIRING"),IF(ISNUMBER('📊 Training Matrix'!$AL$22),TEXT('📊 Training Matrix'!$AL$22,"DD/MM/YYYY"),""),"")</f>
        <v/>
      </c>
      <c r="J356" s="58" t="str">
        <f ca="1">IF(OR('📊 Training Matrix'!$AM$22="EXPIRED",'📊 Training Matrix'!$AM$22="EXPIRING"),TEXT('📊 Training Matrix'!$AL$22+365,"DD/MM/YYYY"),"")</f>
        <v/>
      </c>
      <c r="K356" s="58" t="str">
        <f ca="1">IF(OR('📊 Training Matrix'!$AM$22="EXPIRED",'📊 Training Matrix'!$AM$22="EXPIRING"),'📊 Training Matrix'!$AM$22,"")</f>
        <v/>
      </c>
      <c r="L356" s="58" t="str">
        <f ca="1">IF(OR('📊 Training Matrix'!$AM$22="EXPIRED",'📊 Training Matrix'!$AM$22="EXPIRING"),IF('📊 Training Matrix'!$AM$22="EXPIRED","Overdue by "&amp;TEXT(TODAY()-('📊 Training Matrix'!$AL$22+365),"0")&amp;" days","Expires in "&amp;TEXT(('📊 Training Matrix'!$AL$22+365)-TODAY(),"0")&amp;" days"),"—")</f>
        <v>—</v>
      </c>
      <c r="M356" s="58" t="str">
        <f ca="1">IF(OR('📊 Training Matrix'!$AM$22="EXPIRED",'📊 Training Matrix'!$AM$22="EXPIRING"),'📊 Training Matrix'!$H$22,"")</f>
        <v/>
      </c>
    </row>
    <row r="357" spans="1:13" ht="15" customHeight="1" x14ac:dyDescent="0.2">
      <c r="A357" s="58" t="str">
        <f ca="1">IF(OR('📊 Training Matrix'!$AO$22="EXPIRED",'📊 Training Matrix'!$AO$22="EXPIRING"),'📊 Training Matrix'!$A$22,"")</f>
        <v/>
      </c>
      <c r="B357" s="58" t="str">
        <f ca="1">IF(OR('📊 Training Matrix'!$AO$22="EXPIRED",'📊 Training Matrix'!$AO$22="EXPIRING"),'📊 Training Matrix'!$B$22,"")</f>
        <v/>
      </c>
      <c r="C357" s="58" t="str">
        <f ca="1">IF(OR('📊 Training Matrix'!$AO$22="EXPIRED",'📊 Training Matrix'!$AO$22="EXPIRING"),'📊 Training Matrix'!$C$22,"")</f>
        <v/>
      </c>
      <c r="D357" s="58" t="str">
        <f ca="1">IF(OR('📊 Training Matrix'!$AO$22="EXPIRED",'📊 Training Matrix'!$AO$22="EXPIRING"),'📊 Training Matrix'!$D$22,"")</f>
        <v/>
      </c>
      <c r="E357" s="58" t="str">
        <f ca="1">IF(OR('📊 Training Matrix'!$AO$22="EXPIRED",'📊 Training Matrix'!$AO$22="EXPIRING"),'📊 Training Matrix'!$F$22,"")</f>
        <v/>
      </c>
      <c r="F357" s="58" t="str">
        <f ca="1">IF(OR('📊 Training Matrix'!$AO$22="EXPIRED",'📊 Training Matrix'!$AO$22="EXPIRING"),'📊 Training Matrix'!$E$22,"")</f>
        <v/>
      </c>
      <c r="G357" s="58" t="str">
        <f ca="1">IF(OR('📊 Training Matrix'!$AO$22="EXPIRED",'📊 Training Matrix'!$AO$22="EXPIRING"),"WA-001","")</f>
        <v/>
      </c>
      <c r="H357" s="58" t="str">
        <f ca="1">IF(OR('📊 Training Matrix'!$AO$22="EXPIRED",'📊 Training Matrix'!$AO$22="EXPIRING"),"WIAPS Cert.","")</f>
        <v/>
      </c>
      <c r="I357" s="58" t="str">
        <f ca="1">IF(OR('📊 Training Matrix'!$AO$22="EXPIRED",'📊 Training Matrix'!$AO$22="EXPIRING"),IF(ISNUMBER('📊 Training Matrix'!$AN$22),TEXT('📊 Training Matrix'!$AN$22,"DD/MM/YYYY"),""),"")</f>
        <v/>
      </c>
      <c r="J357" s="58" t="str">
        <f ca="1">IF(OR('📊 Training Matrix'!$AO$22="EXPIRED",'📊 Training Matrix'!$AO$22="EXPIRING"),TEXT('📊 Training Matrix'!$AN$22+365,"DD/MM/YYYY"),"")</f>
        <v/>
      </c>
      <c r="K357" s="58" t="str">
        <f ca="1">IF(OR('📊 Training Matrix'!$AO$22="EXPIRED",'📊 Training Matrix'!$AO$22="EXPIRING"),'📊 Training Matrix'!$AO$22,"")</f>
        <v/>
      </c>
      <c r="L357" s="58" t="str">
        <f ca="1">IF(OR('📊 Training Matrix'!$AO$22="EXPIRED",'📊 Training Matrix'!$AO$22="EXPIRING"),IF('📊 Training Matrix'!$AO$22="EXPIRED","Overdue by "&amp;TEXT(TODAY()-('📊 Training Matrix'!$AN$22+365),"0")&amp;" days","Expires in "&amp;TEXT(('📊 Training Matrix'!$AN$22+365)-TODAY(),"0")&amp;" days"),"—")</f>
        <v>—</v>
      </c>
      <c r="M357" s="58" t="str">
        <f ca="1">IF(OR('📊 Training Matrix'!$AO$22="EXPIRED",'📊 Training Matrix'!$AO$22="EXPIRING"),'📊 Training Matrix'!$H$22,"")</f>
        <v/>
      </c>
    </row>
    <row r="358" spans="1:13" ht="15" customHeight="1" x14ac:dyDescent="0.2">
      <c r="A358" s="58" t="str">
        <f ca="1">IF(OR('📊 Training Matrix'!$AQ$22="EXPIRED",'📊 Training Matrix'!$AQ$22="EXPIRING"),'📊 Training Matrix'!$A$22,"")</f>
        <v>W1018</v>
      </c>
      <c r="B358" s="58" t="str">
        <f ca="1">IF(OR('📊 Training Matrix'!$AQ$22="EXPIRED",'📊 Training Matrix'!$AQ$22="EXPIRING"),'📊 Training Matrix'!$B$22,"")</f>
        <v>Baker</v>
      </c>
      <c r="C358" s="58" t="str">
        <f ca="1">IF(OR('📊 Training Matrix'!$AQ$22="EXPIRED",'📊 Training Matrix'!$AQ$22="EXPIRING"),'📊 Training Matrix'!$C$22,"")</f>
        <v>Nina</v>
      </c>
      <c r="D358" s="58" t="str">
        <f ca="1">IF(OR('📊 Training Matrix'!$AQ$22="EXPIRED",'📊 Training Matrix'!$AQ$22="EXPIRING"),'📊 Training Matrix'!$D$22,"")</f>
        <v>Employee</v>
      </c>
      <c r="E358" s="58" t="str">
        <f ca="1">IF(OR('📊 Training Matrix'!$AQ$22="EXPIRED",'📊 Training Matrix'!$AQ$22="EXPIRING"),'📊 Training Matrix'!$F$22,"")</f>
        <v>Plant Operator</v>
      </c>
      <c r="F358" s="58" t="str">
        <f ca="1">IF(OR('📊 Training Matrix'!$AQ$22="EXPIRED",'📊 Training Matrix'!$AQ$22="EXPIRING"),'📊 Training Matrix'!$E$22,"")</f>
        <v>Civil Works</v>
      </c>
      <c r="G358" s="58" t="str">
        <f ca="1">IF(OR('📊 Training Matrix'!$AQ$22="EXPIRED",'📊 Training Matrix'!$AQ$22="EXPIRING"),"DR-004","")</f>
        <v>DR-004</v>
      </c>
      <c r="H358" s="58" t="str">
        <f ca="1">IF(OR('📊 Training Matrix'!$AQ$22="EXPIRED",'📊 Training Matrix'!$AQ$22="EXPIRING"),"CPCS Excavator","")</f>
        <v>CPCS Excavator</v>
      </c>
      <c r="I358" s="58" t="str">
        <f ca="1">IF(OR('📊 Training Matrix'!$AQ$22="EXPIRED",'📊 Training Matrix'!$AQ$22="EXPIRING"),IF(ISNUMBER('📊 Training Matrix'!$AP$22),TEXT('📊 Training Matrix'!$AP$22,"DD/MM/YYYY"),""),"")</f>
        <v>06/08/2022</v>
      </c>
      <c r="J358" s="58" t="str">
        <f ca="1">IF(OR('📊 Training Matrix'!$AQ$22="EXPIRED",'📊 Training Matrix'!$AQ$22="EXPIRING"),TEXT('📊 Training Matrix'!$AP$22+365,"DD/MM/YYYY"),"")</f>
        <v>06/08/2023</v>
      </c>
      <c r="K358" s="58" t="str">
        <f ca="1">IF(OR('📊 Training Matrix'!$AQ$22="EXPIRED",'📊 Training Matrix'!$AQ$22="EXPIRING"),'📊 Training Matrix'!$AQ$22,"")</f>
        <v>EXPIRED</v>
      </c>
      <c r="L358" s="58" t="str">
        <f ca="1">IF(OR('📊 Training Matrix'!$AQ$22="EXPIRED",'📊 Training Matrix'!$AQ$22="EXPIRING"),IF('📊 Training Matrix'!$AQ$22="EXPIRED","Overdue by "&amp;TEXT(TODAY()-('📊 Training Matrix'!$AP$22+365),"0")&amp;" days","Expires in "&amp;TEXT(('📊 Training Matrix'!$AP$22+365)-TODAY(),"0")&amp;" days"),"—")</f>
        <v>Overdue by 1108 days</v>
      </c>
      <c r="M358" s="58" t="str">
        <f ca="1">IF(OR('📊 Training Matrix'!$AQ$22="EXPIRED",'📊 Training Matrix'!$AQ$22="EXPIRING"),'📊 Training Matrix'!$H$22,"")</f>
        <v>A. Williams</v>
      </c>
    </row>
    <row r="359" spans="1:13" ht="15" customHeight="1" x14ac:dyDescent="0.2">
      <c r="A359" s="58" t="str">
        <f ca="1">IF(OR('📊 Training Matrix'!$AS$22="EXPIRED",'📊 Training Matrix'!$AS$22="EXPIRING"),'📊 Training Matrix'!$A$22,"")</f>
        <v/>
      </c>
      <c r="B359" s="58" t="str">
        <f ca="1">IF(OR('📊 Training Matrix'!$AS$22="EXPIRED",'📊 Training Matrix'!$AS$22="EXPIRING"),'📊 Training Matrix'!$B$22,"")</f>
        <v/>
      </c>
      <c r="C359" s="58" t="str">
        <f ca="1">IF(OR('📊 Training Matrix'!$AS$22="EXPIRED",'📊 Training Matrix'!$AS$22="EXPIRING"),'📊 Training Matrix'!$C$22,"")</f>
        <v/>
      </c>
      <c r="D359" s="58" t="str">
        <f ca="1">IF(OR('📊 Training Matrix'!$AS$22="EXPIRED",'📊 Training Matrix'!$AS$22="EXPIRING"),'📊 Training Matrix'!$D$22,"")</f>
        <v/>
      </c>
      <c r="E359" s="58" t="str">
        <f ca="1">IF(OR('📊 Training Matrix'!$AS$22="EXPIRED",'📊 Training Matrix'!$AS$22="EXPIRING"),'📊 Training Matrix'!$F$22,"")</f>
        <v/>
      </c>
      <c r="F359" s="58" t="str">
        <f ca="1">IF(OR('📊 Training Matrix'!$AS$22="EXPIRED",'📊 Training Matrix'!$AS$22="EXPIRING"),'📊 Training Matrix'!$E$22,"")</f>
        <v/>
      </c>
      <c r="G359" s="58" t="str">
        <f ca="1">IF(OR('📊 Training Matrix'!$AS$22="EXPIRED",'📊 Training Matrix'!$AS$22="EXPIRING"),"MG-002","")</f>
        <v/>
      </c>
      <c r="H359" s="58" t="str">
        <f ca="1">IF(OR('📊 Training Matrix'!$AS$22="EXPIRED",'📊 Training Matrix'!$AS$22="EXPIRING"),"SMSTS","")</f>
        <v/>
      </c>
      <c r="I359" s="58" t="str">
        <f ca="1">IF(OR('📊 Training Matrix'!$AS$22="EXPIRED",'📊 Training Matrix'!$AS$22="EXPIRING"),IF(ISNUMBER('📊 Training Matrix'!$AR$22),TEXT('📊 Training Matrix'!$AR$22,"DD/MM/YYYY"),""),"")</f>
        <v/>
      </c>
      <c r="J359" s="58" t="str">
        <f ca="1">IF(OR('📊 Training Matrix'!$AS$22="EXPIRED",'📊 Training Matrix'!$AS$22="EXPIRING"),TEXT('📊 Training Matrix'!$AR$22+365,"DD/MM/YYYY"),"")</f>
        <v/>
      </c>
      <c r="K359" s="58" t="str">
        <f ca="1">IF(OR('📊 Training Matrix'!$AS$22="EXPIRED",'📊 Training Matrix'!$AS$22="EXPIRING"),'📊 Training Matrix'!$AS$22,"")</f>
        <v/>
      </c>
      <c r="L359" s="58" t="str">
        <f ca="1">IF(OR('📊 Training Matrix'!$AS$22="EXPIRED",'📊 Training Matrix'!$AS$22="EXPIRING"),IF('📊 Training Matrix'!$AS$22="EXPIRED","Overdue by "&amp;TEXT(TODAY()-('📊 Training Matrix'!$AR$22+365),"0")&amp;" days","Expires in "&amp;TEXT(('📊 Training Matrix'!$AR$22+365)-TODAY(),"0")&amp;" days"),"—")</f>
        <v>—</v>
      </c>
      <c r="M359" s="58" t="str">
        <f ca="1">IF(OR('📊 Training Matrix'!$AS$22="EXPIRED",'📊 Training Matrix'!$AS$22="EXPIRING"),'📊 Training Matrix'!$H$22,"")</f>
        <v/>
      </c>
    </row>
    <row r="360" spans="1:13" ht="15" customHeight="1" x14ac:dyDescent="0.2">
      <c r="A360" s="58" t="str">
        <f ca="1">IF(OR('📊 Training Matrix'!$AU$22="EXPIRED",'📊 Training Matrix'!$AU$22="EXPIRING"),'📊 Training Matrix'!$A$22,"")</f>
        <v/>
      </c>
      <c r="B360" s="58" t="str">
        <f ca="1">IF(OR('📊 Training Matrix'!$AU$22="EXPIRED",'📊 Training Matrix'!$AU$22="EXPIRING"),'📊 Training Matrix'!$B$22,"")</f>
        <v/>
      </c>
      <c r="C360" s="58" t="str">
        <f ca="1">IF(OR('📊 Training Matrix'!$AU$22="EXPIRED",'📊 Training Matrix'!$AU$22="EXPIRING"),'📊 Training Matrix'!$C$22,"")</f>
        <v/>
      </c>
      <c r="D360" s="58" t="str">
        <f ca="1">IF(OR('📊 Training Matrix'!$AU$22="EXPIRED",'📊 Training Matrix'!$AU$22="EXPIRING"),'📊 Training Matrix'!$D$22,"")</f>
        <v/>
      </c>
      <c r="E360" s="58" t="str">
        <f ca="1">IF(OR('📊 Training Matrix'!$AU$22="EXPIRED",'📊 Training Matrix'!$AU$22="EXPIRING"),'📊 Training Matrix'!$F$22,"")</f>
        <v/>
      </c>
      <c r="F360" s="58" t="str">
        <f ca="1">IF(OR('📊 Training Matrix'!$AU$22="EXPIRED",'📊 Training Matrix'!$AU$22="EXPIRING"),'📊 Training Matrix'!$E$22,"")</f>
        <v/>
      </c>
      <c r="G360" s="58" t="str">
        <f ca="1">IF(OR('📊 Training Matrix'!$AU$22="EXPIRED",'📊 Training Matrix'!$AU$22="EXPIRING"),"MG-003","")</f>
        <v/>
      </c>
      <c r="H360" s="58" t="str">
        <f ca="1">IF(OR('📊 Training Matrix'!$AU$22="EXPIRED",'📊 Training Matrix'!$AU$22="EXPIRING"),"SSSTS","")</f>
        <v/>
      </c>
      <c r="I360" s="58" t="str">
        <f ca="1">IF(OR('📊 Training Matrix'!$AU$22="EXPIRED",'📊 Training Matrix'!$AU$22="EXPIRING"),IF(ISNUMBER('📊 Training Matrix'!$AT$22),TEXT('📊 Training Matrix'!$AT$22,"DD/MM/YYYY"),""),"")</f>
        <v/>
      </c>
      <c r="J360" s="58" t="str">
        <f ca="1">IF(OR('📊 Training Matrix'!$AU$22="EXPIRED",'📊 Training Matrix'!$AU$22="EXPIRING"),TEXT('📊 Training Matrix'!$AT$22+365,"DD/MM/YYYY"),"")</f>
        <v/>
      </c>
      <c r="K360" s="58" t="str">
        <f ca="1">IF(OR('📊 Training Matrix'!$AU$22="EXPIRED",'📊 Training Matrix'!$AU$22="EXPIRING"),'📊 Training Matrix'!$AU$22,"")</f>
        <v/>
      </c>
      <c r="L360" s="58" t="str">
        <f ca="1">IF(OR('📊 Training Matrix'!$AU$22="EXPIRED",'📊 Training Matrix'!$AU$22="EXPIRING"),IF('📊 Training Matrix'!$AU$22="EXPIRED","Overdue by "&amp;TEXT(TODAY()-('📊 Training Matrix'!$AT$22+365),"0")&amp;" days","Expires in "&amp;TEXT(('📊 Training Matrix'!$AT$22+365)-TODAY(),"0")&amp;" days"),"—")</f>
        <v>—</v>
      </c>
      <c r="M360" s="58" t="str">
        <f ca="1">IF(OR('📊 Training Matrix'!$AU$22="EXPIRED",'📊 Training Matrix'!$AU$22="EXPIRING"),'📊 Training Matrix'!$H$22,"")</f>
        <v/>
      </c>
    </row>
    <row r="361" spans="1:13" ht="15" customHeight="1" x14ac:dyDescent="0.2">
      <c r="A361" s="58" t="str">
        <f ca="1">IF(OR('📊 Training Matrix'!$AW$22="EXPIRED",'📊 Training Matrix'!$AW$22="EXPIRING"),'📊 Training Matrix'!$A$22,"")</f>
        <v>W1018</v>
      </c>
      <c r="B361" s="58" t="str">
        <f ca="1">IF(OR('📊 Training Matrix'!$AW$22="EXPIRED",'📊 Training Matrix'!$AW$22="EXPIRING"),'📊 Training Matrix'!$B$22,"")</f>
        <v>Baker</v>
      </c>
      <c r="C361" s="58" t="str">
        <f ca="1">IF(OR('📊 Training Matrix'!$AW$22="EXPIRED",'📊 Training Matrix'!$AW$22="EXPIRING"),'📊 Training Matrix'!$C$22,"")</f>
        <v>Nina</v>
      </c>
      <c r="D361" s="58" t="str">
        <f ca="1">IF(OR('📊 Training Matrix'!$AW$22="EXPIRED",'📊 Training Matrix'!$AW$22="EXPIRING"),'📊 Training Matrix'!$D$22,"")</f>
        <v>Employee</v>
      </c>
      <c r="E361" s="58" t="str">
        <f ca="1">IF(OR('📊 Training Matrix'!$AW$22="EXPIRED",'📊 Training Matrix'!$AW$22="EXPIRING"),'📊 Training Matrix'!$F$22,"")</f>
        <v>Plant Operator</v>
      </c>
      <c r="F361" s="58" t="str">
        <f ca="1">IF(OR('📊 Training Matrix'!$AW$22="EXPIRED",'📊 Training Matrix'!$AW$22="EXPIRING"),'📊 Training Matrix'!$E$22,"")</f>
        <v>Civil Works</v>
      </c>
      <c r="G361" s="58" t="str">
        <f ca="1">IF(OR('📊 Training Matrix'!$AW$22="EXPIRED",'📊 Training Matrix'!$AW$22="EXPIRING"),"IT-002","")</f>
        <v>IT-002</v>
      </c>
      <c r="H361" s="58" t="str">
        <f ca="1">IF(OR('📊 Training Matrix'!$AW$22="EXPIRED",'📊 Training Matrix'!$AW$22="EXPIRING"),"GDPR Awareness","")</f>
        <v>GDPR Awareness</v>
      </c>
      <c r="I361" s="58" t="str">
        <f ca="1">IF(OR('📊 Training Matrix'!$AW$22="EXPIRED",'📊 Training Matrix'!$AW$22="EXPIRING"),IF(ISNUMBER('📊 Training Matrix'!$AV$22),TEXT('📊 Training Matrix'!$AV$22,"DD/MM/YYYY"),""),"")</f>
        <v>28/05/2025</v>
      </c>
      <c r="J361" s="58" t="str">
        <f ca="1">IF(OR('📊 Training Matrix'!$AW$22="EXPIRED",'📊 Training Matrix'!$AW$22="EXPIRING"),TEXT('📊 Training Matrix'!$AV$22+365,"DD/MM/YYYY"),"")</f>
        <v>28/05/2026</v>
      </c>
      <c r="K361" s="58" t="str">
        <f ca="1">IF(OR('📊 Training Matrix'!$AW$22="EXPIRED",'📊 Training Matrix'!$AW$22="EXPIRING"),'📊 Training Matrix'!$AW$22,"")</f>
        <v>EXPIRED</v>
      </c>
      <c r="L361" s="58" t="str">
        <f ca="1">IF(OR('📊 Training Matrix'!$AW$22="EXPIRED",'📊 Training Matrix'!$AW$22="EXPIRING"),IF('📊 Training Matrix'!$AW$22="EXPIRED","Overdue by "&amp;TEXT(TODAY()-('📊 Training Matrix'!$AV$22+365),"0")&amp;" days","Expires in "&amp;TEXT(('📊 Training Matrix'!$AV$22+365)-TODAY(),"0")&amp;" days"),"—")</f>
        <v>Overdue by 82 days</v>
      </c>
      <c r="M361" s="58" t="str">
        <f ca="1">IF(OR('📊 Training Matrix'!$AW$22="EXPIRED",'📊 Training Matrix'!$AW$22="EXPIRING"),'📊 Training Matrix'!$H$22,"")</f>
        <v>A. Williams</v>
      </c>
    </row>
    <row r="362" spans="1:13" ht="15" customHeight="1" x14ac:dyDescent="0.2">
      <c r="A362" s="58" t="str">
        <f ca="1">IF(OR('📊 Training Matrix'!$K$23="EXPIRED",'📊 Training Matrix'!$K$23="EXPIRING"),'📊 Training Matrix'!$A$23,"")</f>
        <v/>
      </c>
      <c r="B362" s="58" t="str">
        <f ca="1">IF(OR('📊 Training Matrix'!$K$23="EXPIRED",'📊 Training Matrix'!$K$23="EXPIRING"),'📊 Training Matrix'!$B$23,"")</f>
        <v/>
      </c>
      <c r="C362" s="58" t="str">
        <f ca="1">IF(OR('📊 Training Matrix'!$K$23="EXPIRED",'📊 Training Matrix'!$K$23="EXPIRING"),'📊 Training Matrix'!$C$23,"")</f>
        <v/>
      </c>
      <c r="D362" s="58" t="str">
        <f ca="1">IF(OR('📊 Training Matrix'!$K$23="EXPIRED",'📊 Training Matrix'!$K$23="EXPIRING"),'📊 Training Matrix'!$D$23,"")</f>
        <v/>
      </c>
      <c r="E362" s="58" t="str">
        <f ca="1">IF(OR('📊 Training Matrix'!$K$23="EXPIRED",'📊 Training Matrix'!$K$23="EXPIRING"),'📊 Training Matrix'!$F$23,"")</f>
        <v/>
      </c>
      <c r="F362" s="58" t="str">
        <f ca="1">IF(OR('📊 Training Matrix'!$K$23="EXPIRED",'📊 Training Matrix'!$K$23="EXPIRING"),'📊 Training Matrix'!$E$23,"")</f>
        <v/>
      </c>
      <c r="G362" s="58" t="str">
        <f ca="1">IF(OR('📊 Training Matrix'!$K$23="EXPIRED",'📊 Training Matrix'!$K$23="EXPIRING"),"HS-001","")</f>
        <v/>
      </c>
      <c r="H362" s="58" t="str">
        <f ca="1">IF(OR('📊 Training Matrix'!$K$23="EXPIRED",'📊 Training Matrix'!$K$23="EXPIRING"),"H&amp;S Induction","")</f>
        <v/>
      </c>
      <c r="I362" s="58" t="str">
        <f ca="1">IF(OR('📊 Training Matrix'!$K$23="EXPIRED",'📊 Training Matrix'!$K$23="EXPIRING"),IF(ISNUMBER('📊 Training Matrix'!$J$23),TEXT('📊 Training Matrix'!$J$23,"DD/MM/YYYY"),""),"")</f>
        <v/>
      </c>
      <c r="J362" s="58" t="str">
        <f ca="1">IF(OR('📊 Training Matrix'!$K$23="EXPIRED",'📊 Training Matrix'!$K$23="EXPIRING"),TEXT('📊 Training Matrix'!$J$23+365,"DD/MM/YYYY"),"")</f>
        <v/>
      </c>
      <c r="K362" s="58" t="str">
        <f ca="1">IF(OR('📊 Training Matrix'!$K$23="EXPIRED",'📊 Training Matrix'!$K$23="EXPIRING"),'📊 Training Matrix'!$K$23,"")</f>
        <v/>
      </c>
      <c r="L362" s="58" t="str">
        <f ca="1">IF(OR('📊 Training Matrix'!$K$23="EXPIRED",'📊 Training Matrix'!$K$23="EXPIRING"),IF('📊 Training Matrix'!$K$23="EXPIRED","Overdue by "&amp;TEXT(TODAY()-('📊 Training Matrix'!$J$23+365),"0")&amp;" days","Expires in "&amp;TEXT(('📊 Training Matrix'!$J$23+365)-TODAY(),"0")&amp;" days"),"—")</f>
        <v>—</v>
      </c>
      <c r="M362" s="58" t="str">
        <f ca="1">IF(OR('📊 Training Matrix'!$K$23="EXPIRED",'📊 Training Matrix'!$K$23="EXPIRING"),'📊 Training Matrix'!$H$23,"")</f>
        <v/>
      </c>
    </row>
    <row r="363" spans="1:13" ht="15" customHeight="1" x14ac:dyDescent="0.2">
      <c r="A363" s="58" t="str">
        <f ca="1">IF(OR('📊 Training Matrix'!$M$23="EXPIRED",'📊 Training Matrix'!$M$23="EXPIRING"),'📊 Training Matrix'!$A$23,"")</f>
        <v/>
      </c>
      <c r="B363" s="58" t="str">
        <f ca="1">IF(OR('📊 Training Matrix'!$M$23="EXPIRED",'📊 Training Matrix'!$M$23="EXPIRING"),'📊 Training Matrix'!$B$23,"")</f>
        <v/>
      </c>
      <c r="C363" s="58" t="str">
        <f ca="1">IF(OR('📊 Training Matrix'!$M$23="EXPIRED",'📊 Training Matrix'!$M$23="EXPIRING"),'📊 Training Matrix'!$C$23,"")</f>
        <v/>
      </c>
      <c r="D363" s="58" t="str">
        <f ca="1">IF(OR('📊 Training Matrix'!$M$23="EXPIRED",'📊 Training Matrix'!$M$23="EXPIRING"),'📊 Training Matrix'!$D$23,"")</f>
        <v/>
      </c>
      <c r="E363" s="58" t="str">
        <f ca="1">IF(OR('📊 Training Matrix'!$M$23="EXPIRED",'📊 Training Matrix'!$M$23="EXPIRING"),'📊 Training Matrix'!$F$23,"")</f>
        <v/>
      </c>
      <c r="F363" s="58" t="str">
        <f ca="1">IF(OR('📊 Training Matrix'!$M$23="EXPIRED",'📊 Training Matrix'!$M$23="EXPIRING"),'📊 Training Matrix'!$E$23,"")</f>
        <v/>
      </c>
      <c r="G363" s="58" t="str">
        <f ca="1">IF(OR('📊 Training Matrix'!$M$23="EXPIRED",'📊 Training Matrix'!$M$23="EXPIRING"),"HS-002","")</f>
        <v/>
      </c>
      <c r="H363" s="58" t="str">
        <f ca="1">IF(OR('📊 Training Matrix'!$M$23="EXPIRED",'📊 Training Matrix'!$M$23="EXPIRING"),"Working at Height","")</f>
        <v/>
      </c>
      <c r="I363" s="58" t="str">
        <f ca="1">IF(OR('📊 Training Matrix'!$M$23="EXPIRED",'📊 Training Matrix'!$M$23="EXPIRING"),IF(ISNUMBER('📊 Training Matrix'!$L$23),TEXT('📊 Training Matrix'!$L$23,"DD/MM/YYYY"),""),"")</f>
        <v/>
      </c>
      <c r="J363" s="58" t="str">
        <f ca="1">IF(OR('📊 Training Matrix'!$M$23="EXPIRED",'📊 Training Matrix'!$M$23="EXPIRING"),TEXT('📊 Training Matrix'!$L$23+365,"DD/MM/YYYY"),"")</f>
        <v/>
      </c>
      <c r="K363" s="58" t="str">
        <f ca="1">IF(OR('📊 Training Matrix'!$M$23="EXPIRED",'📊 Training Matrix'!$M$23="EXPIRING"),'📊 Training Matrix'!$M$23,"")</f>
        <v/>
      </c>
      <c r="L363" s="58" t="str">
        <f ca="1">IF(OR('📊 Training Matrix'!$M$23="EXPIRED",'📊 Training Matrix'!$M$23="EXPIRING"),IF('📊 Training Matrix'!$M$23="EXPIRED","Overdue by "&amp;TEXT(TODAY()-('📊 Training Matrix'!$L$23+365),"0")&amp;" days","Expires in "&amp;TEXT(('📊 Training Matrix'!$L$23+365)-TODAY(),"0")&amp;" days"),"—")</f>
        <v>—</v>
      </c>
      <c r="M363" s="58" t="str">
        <f ca="1">IF(OR('📊 Training Matrix'!$M$23="EXPIRED",'📊 Training Matrix'!$M$23="EXPIRING"),'📊 Training Matrix'!$H$23,"")</f>
        <v/>
      </c>
    </row>
    <row r="364" spans="1:13" ht="15" customHeight="1" x14ac:dyDescent="0.2">
      <c r="A364" s="58" t="str">
        <f ca="1">IF(OR('📊 Training Matrix'!$O$23="EXPIRED",'📊 Training Matrix'!$O$23="EXPIRING"),'📊 Training Matrix'!$A$23,"")</f>
        <v/>
      </c>
      <c r="B364" s="58" t="str">
        <f ca="1">IF(OR('📊 Training Matrix'!$O$23="EXPIRED",'📊 Training Matrix'!$O$23="EXPIRING"),'📊 Training Matrix'!$B$23,"")</f>
        <v/>
      </c>
      <c r="C364" s="58" t="str">
        <f ca="1">IF(OR('📊 Training Matrix'!$O$23="EXPIRED",'📊 Training Matrix'!$O$23="EXPIRING"),'📊 Training Matrix'!$C$23,"")</f>
        <v/>
      </c>
      <c r="D364" s="58" t="str">
        <f ca="1">IF(OR('📊 Training Matrix'!$O$23="EXPIRED",'📊 Training Matrix'!$O$23="EXPIRING"),'📊 Training Matrix'!$D$23,"")</f>
        <v/>
      </c>
      <c r="E364" s="58" t="str">
        <f ca="1">IF(OR('📊 Training Matrix'!$O$23="EXPIRED",'📊 Training Matrix'!$O$23="EXPIRING"),'📊 Training Matrix'!$F$23,"")</f>
        <v/>
      </c>
      <c r="F364" s="58" t="str">
        <f ca="1">IF(OR('📊 Training Matrix'!$O$23="EXPIRED",'📊 Training Matrix'!$O$23="EXPIRING"),'📊 Training Matrix'!$E$23,"")</f>
        <v/>
      </c>
      <c r="G364" s="58" t="str">
        <f ca="1">IF(OR('📊 Training Matrix'!$O$23="EXPIRED",'📊 Training Matrix'!$O$23="EXPIRING"),"HS-003","")</f>
        <v/>
      </c>
      <c r="H364" s="58" t="str">
        <f ca="1">IF(OR('📊 Training Matrix'!$O$23="EXPIRED",'📊 Training Matrix'!$O$23="EXPIRING"),"Confined Space","")</f>
        <v/>
      </c>
      <c r="I364" s="58" t="str">
        <f ca="1">IF(OR('📊 Training Matrix'!$O$23="EXPIRED",'📊 Training Matrix'!$O$23="EXPIRING"),IF(ISNUMBER('📊 Training Matrix'!$N$23),TEXT('📊 Training Matrix'!$N$23,"DD/MM/YYYY"),""),"")</f>
        <v/>
      </c>
      <c r="J364" s="58" t="str">
        <f ca="1">IF(OR('📊 Training Matrix'!$O$23="EXPIRED",'📊 Training Matrix'!$O$23="EXPIRING"),TEXT('📊 Training Matrix'!$N$23+365,"DD/MM/YYYY"),"")</f>
        <v/>
      </c>
      <c r="K364" s="58" t="str">
        <f ca="1">IF(OR('📊 Training Matrix'!$O$23="EXPIRED",'📊 Training Matrix'!$O$23="EXPIRING"),'📊 Training Matrix'!$O$23,"")</f>
        <v/>
      </c>
      <c r="L364" s="58" t="str">
        <f ca="1">IF(OR('📊 Training Matrix'!$O$23="EXPIRED",'📊 Training Matrix'!$O$23="EXPIRING"),IF('📊 Training Matrix'!$O$23="EXPIRED","Overdue by "&amp;TEXT(TODAY()-('📊 Training Matrix'!$N$23+365),"0")&amp;" days","Expires in "&amp;TEXT(('📊 Training Matrix'!$N$23+365)-TODAY(),"0")&amp;" days"),"—")</f>
        <v>—</v>
      </c>
      <c r="M364" s="58" t="str">
        <f ca="1">IF(OR('📊 Training Matrix'!$O$23="EXPIRED",'📊 Training Matrix'!$O$23="EXPIRING"),'📊 Training Matrix'!$H$23,"")</f>
        <v/>
      </c>
    </row>
    <row r="365" spans="1:13" ht="15" customHeight="1" x14ac:dyDescent="0.2">
      <c r="A365" s="58" t="str">
        <f ca="1">IF(OR('📊 Training Matrix'!$Q$23="EXPIRED",'📊 Training Matrix'!$Q$23="EXPIRING"),'📊 Training Matrix'!$A$23,"")</f>
        <v/>
      </c>
      <c r="B365" s="58" t="str">
        <f ca="1">IF(OR('📊 Training Matrix'!$Q$23="EXPIRED",'📊 Training Matrix'!$Q$23="EXPIRING"),'📊 Training Matrix'!$B$23,"")</f>
        <v/>
      </c>
      <c r="C365" s="58" t="str">
        <f ca="1">IF(OR('📊 Training Matrix'!$Q$23="EXPIRED",'📊 Training Matrix'!$Q$23="EXPIRING"),'📊 Training Matrix'!$C$23,"")</f>
        <v/>
      </c>
      <c r="D365" s="58" t="str">
        <f ca="1">IF(OR('📊 Training Matrix'!$Q$23="EXPIRED",'📊 Training Matrix'!$Q$23="EXPIRING"),'📊 Training Matrix'!$D$23,"")</f>
        <v/>
      </c>
      <c r="E365" s="58" t="str">
        <f ca="1">IF(OR('📊 Training Matrix'!$Q$23="EXPIRED",'📊 Training Matrix'!$Q$23="EXPIRING"),'📊 Training Matrix'!$F$23,"")</f>
        <v/>
      </c>
      <c r="F365" s="58" t="str">
        <f ca="1">IF(OR('📊 Training Matrix'!$Q$23="EXPIRED",'📊 Training Matrix'!$Q$23="EXPIRING"),'📊 Training Matrix'!$E$23,"")</f>
        <v/>
      </c>
      <c r="G365" s="58" t="str">
        <f ca="1">IF(OR('📊 Training Matrix'!$Q$23="EXPIRED",'📊 Training Matrix'!$Q$23="EXPIRING"),"HS-004","")</f>
        <v/>
      </c>
      <c r="H365" s="58" t="str">
        <f ca="1">IF(OR('📊 Training Matrix'!$Q$23="EXPIRED",'📊 Training Matrix'!$Q$23="EXPIRING"),"Manual Handling","")</f>
        <v/>
      </c>
      <c r="I365" s="58" t="str">
        <f ca="1">IF(OR('📊 Training Matrix'!$Q$23="EXPIRED",'📊 Training Matrix'!$Q$23="EXPIRING"),IF(ISNUMBER('📊 Training Matrix'!$P$23),TEXT('📊 Training Matrix'!$P$23,"DD/MM/YYYY"),""),"")</f>
        <v/>
      </c>
      <c r="J365" s="58" t="str">
        <f ca="1">IF(OR('📊 Training Matrix'!$Q$23="EXPIRED",'📊 Training Matrix'!$Q$23="EXPIRING"),TEXT('📊 Training Matrix'!$P$23+365,"DD/MM/YYYY"),"")</f>
        <v/>
      </c>
      <c r="K365" s="58" t="str">
        <f ca="1">IF(OR('📊 Training Matrix'!$Q$23="EXPIRED",'📊 Training Matrix'!$Q$23="EXPIRING"),'📊 Training Matrix'!$Q$23,"")</f>
        <v/>
      </c>
      <c r="L365" s="58" t="str">
        <f ca="1">IF(OR('📊 Training Matrix'!$Q$23="EXPIRED",'📊 Training Matrix'!$Q$23="EXPIRING"),IF('📊 Training Matrix'!$Q$23="EXPIRED","Overdue by "&amp;TEXT(TODAY()-('📊 Training Matrix'!$P$23+365),"0")&amp;" days","Expires in "&amp;TEXT(('📊 Training Matrix'!$P$23+365)-TODAY(),"0")&amp;" days"),"—")</f>
        <v>—</v>
      </c>
      <c r="M365" s="58" t="str">
        <f ca="1">IF(OR('📊 Training Matrix'!$Q$23="EXPIRED",'📊 Training Matrix'!$Q$23="EXPIRING"),'📊 Training Matrix'!$H$23,"")</f>
        <v/>
      </c>
    </row>
    <row r="366" spans="1:13" ht="15" customHeight="1" x14ac:dyDescent="0.2">
      <c r="A366" s="58" t="str">
        <f ca="1">IF(OR('📊 Training Matrix'!$S$23="EXPIRED",'📊 Training Matrix'!$S$23="EXPIRING"),'📊 Training Matrix'!$A$23,"")</f>
        <v>W1019</v>
      </c>
      <c r="B366" s="58" t="str">
        <f ca="1">IF(OR('📊 Training Matrix'!$S$23="EXPIRED",'📊 Training Matrix'!$S$23="EXPIRING"),'📊 Training Matrix'!$B$23,"")</f>
        <v>Jackson</v>
      </c>
      <c r="C366" s="58" t="str">
        <f ca="1">IF(OR('📊 Training Matrix'!$S$23="EXPIRED",'📊 Training Matrix'!$S$23="EXPIRING"),'📊 Training Matrix'!$C$23,"")</f>
        <v>Zara</v>
      </c>
      <c r="D366" s="58" t="str">
        <f ca="1">IF(OR('📊 Training Matrix'!$S$23="EXPIRED",'📊 Training Matrix'!$S$23="EXPIRING"),'📊 Training Matrix'!$D$23,"")</f>
        <v>Employee</v>
      </c>
      <c r="E366" s="58" t="str">
        <f ca="1">IF(OR('📊 Training Matrix'!$S$23="EXPIRED",'📊 Training Matrix'!$S$23="EXPIRING"),'📊 Training Matrix'!$F$23,"")</f>
        <v>Environmental Coordinator</v>
      </c>
      <c r="F366" s="58" t="str">
        <f ca="1">IF(OR('📊 Training Matrix'!$S$23="EXPIRED",'📊 Training Matrix'!$S$23="EXPIRING"),'📊 Training Matrix'!$E$23,"")</f>
        <v>HSEQ</v>
      </c>
      <c r="G366" s="58" t="str">
        <f ca="1">IF(OR('📊 Training Matrix'!$S$23="EXPIRED",'📊 Training Matrix'!$S$23="EXPIRING"),"HS-005","")</f>
        <v>HS-005</v>
      </c>
      <c r="H366" s="58" t="str">
        <f ca="1">IF(OR('📊 Training Matrix'!$S$23="EXPIRED",'📊 Training Matrix'!$S$23="EXPIRING"),"First Aid (FAW)","")</f>
        <v>First Aid (FAW)</v>
      </c>
      <c r="I366" s="58" t="str">
        <f ca="1">IF(OR('📊 Training Matrix'!$S$23="EXPIRED",'📊 Training Matrix'!$S$23="EXPIRING"),IF(ISNUMBER('📊 Training Matrix'!$R$23),TEXT('📊 Training Matrix'!$R$23,"DD/MM/YYYY"),""),"")</f>
        <v>30/08/2024</v>
      </c>
      <c r="J366" s="58" t="str">
        <f ca="1">IF(OR('📊 Training Matrix'!$S$23="EXPIRED",'📊 Training Matrix'!$S$23="EXPIRING"),TEXT('📊 Training Matrix'!$R$23+365,"DD/MM/YYYY"),"")</f>
        <v>30/08/2025</v>
      </c>
      <c r="K366" s="58" t="str">
        <f ca="1">IF(OR('📊 Training Matrix'!$S$23="EXPIRED",'📊 Training Matrix'!$S$23="EXPIRING"),'📊 Training Matrix'!$S$23,"")</f>
        <v>EXPIRED</v>
      </c>
      <c r="L366" s="58" t="str">
        <f ca="1">IF(OR('📊 Training Matrix'!$S$23="EXPIRED",'📊 Training Matrix'!$S$23="EXPIRING"),IF('📊 Training Matrix'!$S$23="EXPIRED","Overdue by "&amp;TEXT(TODAY()-('📊 Training Matrix'!$R$23+365),"0")&amp;" days","Expires in "&amp;TEXT(('📊 Training Matrix'!$R$23+365)-TODAY(),"0")&amp;" days"),"—")</f>
        <v>Overdue by 353 days</v>
      </c>
      <c r="M366" s="58" t="str">
        <f ca="1">IF(OR('📊 Training Matrix'!$S$23="EXPIRED",'📊 Training Matrix'!$S$23="EXPIRING"),'📊 Training Matrix'!$H$23,"")</f>
        <v>J. Henderson</v>
      </c>
    </row>
    <row r="367" spans="1:13" ht="15" customHeight="1" x14ac:dyDescent="0.2">
      <c r="A367" s="58" t="str">
        <f ca="1">IF(OR('📊 Training Matrix'!$U$23="EXPIRED",'📊 Training Matrix'!$U$23="EXPIRING"),'📊 Training Matrix'!$A$23,"")</f>
        <v/>
      </c>
      <c r="B367" s="58" t="str">
        <f ca="1">IF(OR('📊 Training Matrix'!$U$23="EXPIRED",'📊 Training Matrix'!$U$23="EXPIRING"),'📊 Training Matrix'!$B$23,"")</f>
        <v/>
      </c>
      <c r="C367" s="58" t="str">
        <f ca="1">IF(OR('📊 Training Matrix'!$U$23="EXPIRED",'📊 Training Matrix'!$U$23="EXPIRING"),'📊 Training Matrix'!$C$23,"")</f>
        <v/>
      </c>
      <c r="D367" s="58" t="str">
        <f ca="1">IF(OR('📊 Training Matrix'!$U$23="EXPIRED",'📊 Training Matrix'!$U$23="EXPIRING"),'📊 Training Matrix'!$D$23,"")</f>
        <v/>
      </c>
      <c r="E367" s="58" t="str">
        <f ca="1">IF(OR('📊 Training Matrix'!$U$23="EXPIRED",'📊 Training Matrix'!$U$23="EXPIRING"),'📊 Training Matrix'!$F$23,"")</f>
        <v/>
      </c>
      <c r="F367" s="58" t="str">
        <f ca="1">IF(OR('📊 Training Matrix'!$U$23="EXPIRED",'📊 Training Matrix'!$U$23="EXPIRING"),'📊 Training Matrix'!$E$23,"")</f>
        <v/>
      </c>
      <c r="G367" s="58" t="str">
        <f ca="1">IF(OR('📊 Training Matrix'!$U$23="EXPIRED",'📊 Training Matrix'!$U$23="EXPIRING"),"HS-006","")</f>
        <v/>
      </c>
      <c r="H367" s="58" t="str">
        <f ca="1">IF(OR('📊 Training Matrix'!$U$23="EXPIRED",'📊 Training Matrix'!$U$23="EXPIRING"),"Asbestos Awareness","")</f>
        <v/>
      </c>
      <c r="I367" s="58" t="str">
        <f ca="1">IF(OR('📊 Training Matrix'!$U$23="EXPIRED",'📊 Training Matrix'!$U$23="EXPIRING"),IF(ISNUMBER('📊 Training Matrix'!$T$23),TEXT('📊 Training Matrix'!$T$23,"DD/MM/YYYY"),""),"")</f>
        <v/>
      </c>
      <c r="J367" s="58" t="str">
        <f ca="1">IF(OR('📊 Training Matrix'!$U$23="EXPIRED",'📊 Training Matrix'!$U$23="EXPIRING"),TEXT('📊 Training Matrix'!$T$23+365,"DD/MM/YYYY"),"")</f>
        <v/>
      </c>
      <c r="K367" s="58" t="str">
        <f ca="1">IF(OR('📊 Training Matrix'!$U$23="EXPIRED",'📊 Training Matrix'!$U$23="EXPIRING"),'📊 Training Matrix'!$U$23,"")</f>
        <v/>
      </c>
      <c r="L367" s="58" t="str">
        <f ca="1">IF(OR('📊 Training Matrix'!$U$23="EXPIRED",'📊 Training Matrix'!$U$23="EXPIRING"),IF('📊 Training Matrix'!$U$23="EXPIRED","Overdue by "&amp;TEXT(TODAY()-('📊 Training Matrix'!$T$23+365),"0")&amp;" days","Expires in "&amp;TEXT(('📊 Training Matrix'!$T$23+365)-TODAY(),"0")&amp;" days"),"—")</f>
        <v>—</v>
      </c>
      <c r="M367" s="58" t="str">
        <f ca="1">IF(OR('📊 Training Matrix'!$U$23="EXPIRED",'📊 Training Matrix'!$U$23="EXPIRING"),'📊 Training Matrix'!$H$23,"")</f>
        <v/>
      </c>
    </row>
    <row r="368" spans="1:13" ht="15" customHeight="1" x14ac:dyDescent="0.2">
      <c r="A368" s="58" t="str">
        <f ca="1">IF(OR('📊 Training Matrix'!$W$23="EXPIRED",'📊 Training Matrix'!$W$23="EXPIRING"),'📊 Training Matrix'!$A$23,"")</f>
        <v/>
      </c>
      <c r="B368" s="58" t="str">
        <f ca="1">IF(OR('📊 Training Matrix'!$W$23="EXPIRED",'📊 Training Matrix'!$W$23="EXPIRING"),'📊 Training Matrix'!$B$23,"")</f>
        <v/>
      </c>
      <c r="C368" s="58" t="str">
        <f ca="1">IF(OR('📊 Training Matrix'!$W$23="EXPIRED",'📊 Training Matrix'!$W$23="EXPIRING"),'📊 Training Matrix'!$C$23,"")</f>
        <v/>
      </c>
      <c r="D368" s="58" t="str">
        <f ca="1">IF(OR('📊 Training Matrix'!$W$23="EXPIRED",'📊 Training Matrix'!$W$23="EXPIRING"),'📊 Training Matrix'!$D$23,"")</f>
        <v/>
      </c>
      <c r="E368" s="58" t="str">
        <f ca="1">IF(OR('📊 Training Matrix'!$W$23="EXPIRED",'📊 Training Matrix'!$W$23="EXPIRING"),'📊 Training Matrix'!$F$23,"")</f>
        <v/>
      </c>
      <c r="F368" s="58" t="str">
        <f ca="1">IF(OR('📊 Training Matrix'!$W$23="EXPIRED",'📊 Training Matrix'!$W$23="EXPIRING"),'📊 Training Matrix'!$E$23,"")</f>
        <v/>
      </c>
      <c r="G368" s="58" t="str">
        <f ca="1">IF(OR('📊 Training Matrix'!$W$23="EXPIRED",'📊 Training Matrix'!$W$23="EXPIRING"),"EL-001","")</f>
        <v/>
      </c>
      <c r="H368" s="58" t="str">
        <f ca="1">IF(OR('📊 Training Matrix'!$W$23="EXPIRED",'📊 Training Matrix'!$W$23="EXPIRING"),"C&amp;G 2391 Inspection","")</f>
        <v/>
      </c>
      <c r="I368" s="58" t="str">
        <f ca="1">IF(OR('📊 Training Matrix'!$W$23="EXPIRED",'📊 Training Matrix'!$W$23="EXPIRING"),IF(ISNUMBER('📊 Training Matrix'!$V$23),TEXT('📊 Training Matrix'!$V$23,"DD/MM/YYYY"),""),"")</f>
        <v/>
      </c>
      <c r="J368" s="58" t="str">
        <f ca="1">IF(OR('📊 Training Matrix'!$W$23="EXPIRED",'📊 Training Matrix'!$W$23="EXPIRING"),TEXT('📊 Training Matrix'!$V$23+365,"DD/MM/YYYY"),"")</f>
        <v/>
      </c>
      <c r="K368" s="58" t="str">
        <f ca="1">IF(OR('📊 Training Matrix'!$W$23="EXPIRED",'📊 Training Matrix'!$W$23="EXPIRING"),'📊 Training Matrix'!$W$23,"")</f>
        <v/>
      </c>
      <c r="L368" s="58" t="str">
        <f ca="1">IF(OR('📊 Training Matrix'!$W$23="EXPIRED",'📊 Training Matrix'!$W$23="EXPIRING"),IF('📊 Training Matrix'!$W$23="EXPIRED","Overdue by "&amp;TEXT(TODAY()-('📊 Training Matrix'!$V$23+365),"0")&amp;" days","Expires in "&amp;TEXT(('📊 Training Matrix'!$V$23+365)-TODAY(),"0")&amp;" days"),"—")</f>
        <v>—</v>
      </c>
      <c r="M368" s="58" t="str">
        <f ca="1">IF(OR('📊 Training Matrix'!$W$23="EXPIRED",'📊 Training Matrix'!$W$23="EXPIRING"),'📊 Training Matrix'!$H$23,"")</f>
        <v/>
      </c>
    </row>
    <row r="369" spans="1:13" ht="15" customHeight="1" x14ac:dyDescent="0.2">
      <c r="A369" s="58" t="str">
        <f ca="1">IF(OR('📊 Training Matrix'!$Y$23="EXPIRED",'📊 Training Matrix'!$Y$23="EXPIRING"),'📊 Training Matrix'!$A$23,"")</f>
        <v/>
      </c>
      <c r="B369" s="58" t="str">
        <f ca="1">IF(OR('📊 Training Matrix'!$Y$23="EXPIRED",'📊 Training Matrix'!$Y$23="EXPIRING"),'📊 Training Matrix'!$B$23,"")</f>
        <v/>
      </c>
      <c r="C369" s="58" t="str">
        <f ca="1">IF(OR('📊 Training Matrix'!$Y$23="EXPIRED",'📊 Training Matrix'!$Y$23="EXPIRING"),'📊 Training Matrix'!$C$23,"")</f>
        <v/>
      </c>
      <c r="D369" s="58" t="str">
        <f ca="1">IF(OR('📊 Training Matrix'!$Y$23="EXPIRED",'📊 Training Matrix'!$Y$23="EXPIRING"),'📊 Training Matrix'!$D$23,"")</f>
        <v/>
      </c>
      <c r="E369" s="58" t="str">
        <f ca="1">IF(OR('📊 Training Matrix'!$Y$23="EXPIRED",'📊 Training Matrix'!$Y$23="EXPIRING"),'📊 Training Matrix'!$F$23,"")</f>
        <v/>
      </c>
      <c r="F369" s="58" t="str">
        <f ca="1">IF(OR('📊 Training Matrix'!$Y$23="EXPIRED",'📊 Training Matrix'!$Y$23="EXPIRING"),'📊 Training Matrix'!$E$23,"")</f>
        <v/>
      </c>
      <c r="G369" s="58" t="str">
        <f ca="1">IF(OR('📊 Training Matrix'!$Y$23="EXPIRED",'📊 Training Matrix'!$Y$23="EXPIRING"),"EL-002","")</f>
        <v/>
      </c>
      <c r="H369" s="58" t="str">
        <f ca="1">IF(OR('📊 Training Matrix'!$Y$23="EXPIRED",'📊 Training Matrix'!$Y$23="EXPIRING"),"18th Edition","")</f>
        <v/>
      </c>
      <c r="I369" s="58" t="str">
        <f ca="1">IF(OR('📊 Training Matrix'!$Y$23="EXPIRED",'📊 Training Matrix'!$Y$23="EXPIRING"),IF(ISNUMBER('📊 Training Matrix'!$X$23),TEXT('📊 Training Matrix'!$X$23,"DD/MM/YYYY"),""),"")</f>
        <v/>
      </c>
      <c r="J369" s="58" t="str">
        <f ca="1">IF(OR('📊 Training Matrix'!$Y$23="EXPIRED",'📊 Training Matrix'!$Y$23="EXPIRING"),TEXT('📊 Training Matrix'!$X$23+365,"DD/MM/YYYY"),"")</f>
        <v/>
      </c>
      <c r="K369" s="58" t="str">
        <f ca="1">IF(OR('📊 Training Matrix'!$Y$23="EXPIRED",'📊 Training Matrix'!$Y$23="EXPIRING"),'📊 Training Matrix'!$Y$23,"")</f>
        <v/>
      </c>
      <c r="L369" s="58" t="str">
        <f ca="1">IF(OR('📊 Training Matrix'!$Y$23="EXPIRED",'📊 Training Matrix'!$Y$23="EXPIRING"),IF('📊 Training Matrix'!$Y$23="EXPIRED","Overdue by "&amp;TEXT(TODAY()-('📊 Training Matrix'!$X$23+365),"0")&amp;" days","Expires in "&amp;TEXT(('📊 Training Matrix'!$X$23+365)-TODAY(),"0")&amp;" days"),"—")</f>
        <v>—</v>
      </c>
      <c r="M369" s="58" t="str">
        <f ca="1">IF(OR('📊 Training Matrix'!$Y$23="EXPIRED",'📊 Training Matrix'!$Y$23="EXPIRING"),'📊 Training Matrix'!$H$23,"")</f>
        <v/>
      </c>
    </row>
    <row r="370" spans="1:13" ht="15" customHeight="1" x14ac:dyDescent="0.2">
      <c r="A370" s="58" t="str">
        <f ca="1">IF(OR('📊 Training Matrix'!$AA$23="EXPIRED",'📊 Training Matrix'!$AA$23="EXPIRING"),'📊 Training Matrix'!$A$23,"")</f>
        <v/>
      </c>
      <c r="B370" s="58" t="str">
        <f ca="1">IF(OR('📊 Training Matrix'!$AA$23="EXPIRED",'📊 Training Matrix'!$AA$23="EXPIRING"),'📊 Training Matrix'!$B$23,"")</f>
        <v/>
      </c>
      <c r="C370" s="58" t="str">
        <f ca="1">IF(OR('📊 Training Matrix'!$AA$23="EXPIRED",'📊 Training Matrix'!$AA$23="EXPIRING"),'📊 Training Matrix'!$C$23,"")</f>
        <v/>
      </c>
      <c r="D370" s="58" t="str">
        <f ca="1">IF(OR('📊 Training Matrix'!$AA$23="EXPIRED",'📊 Training Matrix'!$AA$23="EXPIRING"),'📊 Training Matrix'!$D$23,"")</f>
        <v/>
      </c>
      <c r="E370" s="58" t="str">
        <f ca="1">IF(OR('📊 Training Matrix'!$AA$23="EXPIRED",'📊 Training Matrix'!$AA$23="EXPIRING"),'📊 Training Matrix'!$F$23,"")</f>
        <v/>
      </c>
      <c r="F370" s="58" t="str">
        <f ca="1">IF(OR('📊 Training Matrix'!$AA$23="EXPIRED",'📊 Training Matrix'!$AA$23="EXPIRING"),'📊 Training Matrix'!$E$23,"")</f>
        <v/>
      </c>
      <c r="G370" s="58" t="str">
        <f ca="1">IF(OR('📊 Training Matrix'!$AA$23="EXPIRED",'📊 Training Matrix'!$AA$23="EXPIRING"),"EL-003","")</f>
        <v/>
      </c>
      <c r="H370" s="58" t="str">
        <f ca="1">IF(OR('📊 Training Matrix'!$AA$23="EXPIRED",'📊 Training Matrix'!$AA$23="EXPIRING"),"HV Auth. Person","")</f>
        <v/>
      </c>
      <c r="I370" s="58" t="str">
        <f ca="1">IF(OR('📊 Training Matrix'!$AA$23="EXPIRED",'📊 Training Matrix'!$AA$23="EXPIRING"),IF(ISNUMBER('📊 Training Matrix'!$Z$23),TEXT('📊 Training Matrix'!$Z$23,"DD/MM/YYYY"),""),"")</f>
        <v/>
      </c>
      <c r="J370" s="58" t="str">
        <f ca="1">IF(OR('📊 Training Matrix'!$AA$23="EXPIRED",'📊 Training Matrix'!$AA$23="EXPIRING"),TEXT('📊 Training Matrix'!$Z$23+365,"DD/MM/YYYY"),"")</f>
        <v/>
      </c>
      <c r="K370" s="58" t="str">
        <f ca="1">IF(OR('📊 Training Matrix'!$AA$23="EXPIRED",'📊 Training Matrix'!$AA$23="EXPIRING"),'📊 Training Matrix'!$AA$23,"")</f>
        <v/>
      </c>
      <c r="L370" s="58" t="str">
        <f ca="1">IF(OR('📊 Training Matrix'!$AA$23="EXPIRED",'📊 Training Matrix'!$AA$23="EXPIRING"),IF('📊 Training Matrix'!$AA$23="EXPIRED","Overdue by "&amp;TEXT(TODAY()-('📊 Training Matrix'!$Z$23+365),"0")&amp;" days","Expires in "&amp;TEXT(('📊 Training Matrix'!$Z$23+365)-TODAY(),"0")&amp;" days"),"—")</f>
        <v>—</v>
      </c>
      <c r="M370" s="58" t="str">
        <f ca="1">IF(OR('📊 Training Matrix'!$AA$23="EXPIRED",'📊 Training Matrix'!$AA$23="EXPIRING"),'📊 Training Matrix'!$H$23,"")</f>
        <v/>
      </c>
    </row>
    <row r="371" spans="1:13" ht="15" customHeight="1" x14ac:dyDescent="0.2">
      <c r="A371" s="58" t="str">
        <f ca="1">IF(OR('📊 Training Matrix'!$AC$23="EXPIRED",'📊 Training Matrix'!$AC$23="EXPIRING"),'📊 Training Matrix'!$A$23,"")</f>
        <v/>
      </c>
      <c r="B371" s="58" t="str">
        <f ca="1">IF(OR('📊 Training Matrix'!$AC$23="EXPIRED",'📊 Training Matrix'!$AC$23="EXPIRING"),'📊 Training Matrix'!$B$23,"")</f>
        <v/>
      </c>
      <c r="C371" s="58" t="str">
        <f ca="1">IF(OR('📊 Training Matrix'!$AC$23="EXPIRED",'📊 Training Matrix'!$AC$23="EXPIRING"),'📊 Training Matrix'!$C$23,"")</f>
        <v/>
      </c>
      <c r="D371" s="58" t="str">
        <f ca="1">IF(OR('📊 Training Matrix'!$AC$23="EXPIRED",'📊 Training Matrix'!$AC$23="EXPIRING"),'📊 Training Matrix'!$D$23,"")</f>
        <v/>
      </c>
      <c r="E371" s="58" t="str">
        <f ca="1">IF(OR('📊 Training Matrix'!$AC$23="EXPIRED",'📊 Training Matrix'!$AC$23="EXPIRING"),'📊 Training Matrix'!$F$23,"")</f>
        <v/>
      </c>
      <c r="F371" s="58" t="str">
        <f ca="1">IF(OR('📊 Training Matrix'!$AC$23="EXPIRED",'📊 Training Matrix'!$AC$23="EXPIRING"),'📊 Training Matrix'!$E$23,"")</f>
        <v/>
      </c>
      <c r="G371" s="58" t="str">
        <f ca="1">IF(OR('📊 Training Matrix'!$AC$23="EXPIRED",'📊 Training Matrix'!$AC$23="EXPIRING"),"EL-004","")</f>
        <v/>
      </c>
      <c r="H371" s="58" t="str">
        <f ca="1">IF(OR('📊 Training Matrix'!$AC$23="EXPIRED",'📊 Training Matrix'!$AC$23="EXPIRING"),"LV Switching","")</f>
        <v/>
      </c>
      <c r="I371" s="58" t="str">
        <f ca="1">IF(OR('📊 Training Matrix'!$AC$23="EXPIRED",'📊 Training Matrix'!$AC$23="EXPIRING"),IF(ISNUMBER('📊 Training Matrix'!$AB$23),TEXT('📊 Training Matrix'!$AB$23,"DD/MM/YYYY"),""),"")</f>
        <v/>
      </c>
      <c r="J371" s="58" t="str">
        <f ca="1">IF(OR('📊 Training Matrix'!$AC$23="EXPIRED",'📊 Training Matrix'!$AC$23="EXPIRING"),TEXT('📊 Training Matrix'!$AB$23+365,"DD/MM/YYYY"),"")</f>
        <v/>
      </c>
      <c r="K371" s="58" t="str">
        <f ca="1">IF(OR('📊 Training Matrix'!$AC$23="EXPIRED",'📊 Training Matrix'!$AC$23="EXPIRING"),'📊 Training Matrix'!$AC$23,"")</f>
        <v/>
      </c>
      <c r="L371" s="58" t="str">
        <f ca="1">IF(OR('📊 Training Matrix'!$AC$23="EXPIRED",'📊 Training Matrix'!$AC$23="EXPIRING"),IF('📊 Training Matrix'!$AC$23="EXPIRED","Overdue by "&amp;TEXT(TODAY()-('📊 Training Matrix'!$AB$23+365),"0")&amp;" days","Expires in "&amp;TEXT(('📊 Training Matrix'!$AB$23+365)-TODAY(),"0")&amp;" days"),"—")</f>
        <v>—</v>
      </c>
      <c r="M371" s="58" t="str">
        <f ca="1">IF(OR('📊 Training Matrix'!$AC$23="EXPIRED",'📊 Training Matrix'!$AC$23="EXPIRING"),'📊 Training Matrix'!$H$23,"")</f>
        <v/>
      </c>
    </row>
    <row r="372" spans="1:13" ht="15" customHeight="1" x14ac:dyDescent="0.2">
      <c r="A372" s="58" t="str">
        <f ca="1">IF(OR('📊 Training Matrix'!$AE$23="EXPIRED",'📊 Training Matrix'!$AE$23="EXPIRING"),'📊 Training Matrix'!$A$23,"")</f>
        <v/>
      </c>
      <c r="B372" s="58" t="str">
        <f ca="1">IF(OR('📊 Training Matrix'!$AE$23="EXPIRED",'📊 Training Matrix'!$AE$23="EXPIRING"),'📊 Training Matrix'!$B$23,"")</f>
        <v/>
      </c>
      <c r="C372" s="58" t="str">
        <f ca="1">IF(OR('📊 Training Matrix'!$AE$23="EXPIRED",'📊 Training Matrix'!$AE$23="EXPIRING"),'📊 Training Matrix'!$C$23,"")</f>
        <v/>
      </c>
      <c r="D372" s="58" t="str">
        <f ca="1">IF(OR('📊 Training Matrix'!$AE$23="EXPIRED",'📊 Training Matrix'!$AE$23="EXPIRING"),'📊 Training Matrix'!$D$23,"")</f>
        <v/>
      </c>
      <c r="E372" s="58" t="str">
        <f ca="1">IF(OR('📊 Training Matrix'!$AE$23="EXPIRED",'📊 Training Matrix'!$AE$23="EXPIRING"),'📊 Training Matrix'!$F$23,"")</f>
        <v/>
      </c>
      <c r="F372" s="58" t="str">
        <f ca="1">IF(OR('📊 Training Matrix'!$AE$23="EXPIRED",'📊 Training Matrix'!$AE$23="EXPIRING"),'📊 Training Matrix'!$E$23,"")</f>
        <v/>
      </c>
      <c r="G372" s="58" t="str">
        <f ca="1">IF(OR('📊 Training Matrix'!$AE$23="EXPIRED",'📊 Training Matrix'!$AE$23="EXPIRING"),"CV-005","")</f>
        <v/>
      </c>
      <c r="H372" s="58" t="str">
        <f ca="1">IF(OR('📊 Training Matrix'!$AE$23="EXPIRED",'📊 Training Matrix'!$AE$23="EXPIRING"),"NRSWA Supervisor","")</f>
        <v/>
      </c>
      <c r="I372" s="58" t="str">
        <f ca="1">IF(OR('📊 Training Matrix'!$AE$23="EXPIRED",'📊 Training Matrix'!$AE$23="EXPIRING"),IF(ISNUMBER('📊 Training Matrix'!$AD$23),TEXT('📊 Training Matrix'!$AD$23,"DD/MM/YYYY"),""),"")</f>
        <v/>
      </c>
      <c r="J372" s="58" t="str">
        <f ca="1">IF(OR('📊 Training Matrix'!$AE$23="EXPIRED",'📊 Training Matrix'!$AE$23="EXPIRING"),TEXT('📊 Training Matrix'!$AD$23+365,"DD/MM/YYYY"),"")</f>
        <v/>
      </c>
      <c r="K372" s="58" t="str">
        <f ca="1">IF(OR('📊 Training Matrix'!$AE$23="EXPIRED",'📊 Training Matrix'!$AE$23="EXPIRING"),'📊 Training Matrix'!$AE$23,"")</f>
        <v/>
      </c>
      <c r="L372" s="58" t="str">
        <f ca="1">IF(OR('📊 Training Matrix'!$AE$23="EXPIRED",'📊 Training Matrix'!$AE$23="EXPIRING"),IF('📊 Training Matrix'!$AE$23="EXPIRED","Overdue by "&amp;TEXT(TODAY()-('📊 Training Matrix'!$AD$23+365),"0")&amp;" days","Expires in "&amp;TEXT(('📊 Training Matrix'!$AD$23+365)-TODAY(),"0")&amp;" days"),"—")</f>
        <v>—</v>
      </c>
      <c r="M372" s="58" t="str">
        <f ca="1">IF(OR('📊 Training Matrix'!$AE$23="EXPIRED",'📊 Training Matrix'!$AE$23="EXPIRING"),'📊 Training Matrix'!$H$23,"")</f>
        <v/>
      </c>
    </row>
    <row r="373" spans="1:13" ht="15" customHeight="1" x14ac:dyDescent="0.2">
      <c r="A373" s="58" t="str">
        <f ca="1">IF(OR('📊 Training Matrix'!$AG$23="EXPIRED",'📊 Training Matrix'!$AG$23="EXPIRING"),'📊 Training Matrix'!$A$23,"")</f>
        <v/>
      </c>
      <c r="B373" s="58" t="str">
        <f ca="1">IF(OR('📊 Training Matrix'!$AG$23="EXPIRED",'📊 Training Matrix'!$AG$23="EXPIRING"),'📊 Training Matrix'!$B$23,"")</f>
        <v/>
      </c>
      <c r="C373" s="58" t="str">
        <f ca="1">IF(OR('📊 Training Matrix'!$AG$23="EXPIRED",'📊 Training Matrix'!$AG$23="EXPIRING"),'📊 Training Matrix'!$C$23,"")</f>
        <v/>
      </c>
      <c r="D373" s="58" t="str">
        <f ca="1">IF(OR('📊 Training Matrix'!$AG$23="EXPIRED",'📊 Training Matrix'!$AG$23="EXPIRING"),'📊 Training Matrix'!$D$23,"")</f>
        <v/>
      </c>
      <c r="E373" s="58" t="str">
        <f ca="1">IF(OR('📊 Training Matrix'!$AG$23="EXPIRED",'📊 Training Matrix'!$AG$23="EXPIRING"),'📊 Training Matrix'!$F$23,"")</f>
        <v/>
      </c>
      <c r="F373" s="58" t="str">
        <f ca="1">IF(OR('📊 Training Matrix'!$AG$23="EXPIRED",'📊 Training Matrix'!$AG$23="EXPIRING"),'📊 Training Matrix'!$E$23,"")</f>
        <v/>
      </c>
      <c r="G373" s="58" t="str">
        <f ca="1">IF(OR('📊 Training Matrix'!$AG$23="EXPIRED",'📊 Training Matrix'!$AG$23="EXPIRING"),"CV-006","")</f>
        <v/>
      </c>
      <c r="H373" s="58" t="str">
        <f ca="1">IF(OR('📊 Training Matrix'!$AG$23="EXPIRED",'📊 Training Matrix'!$AG$23="EXPIRING"),"NRSWA Operative","")</f>
        <v/>
      </c>
      <c r="I373" s="58" t="str">
        <f ca="1">IF(OR('📊 Training Matrix'!$AG$23="EXPIRED",'📊 Training Matrix'!$AG$23="EXPIRING"),IF(ISNUMBER('📊 Training Matrix'!$AF$23),TEXT('📊 Training Matrix'!$AF$23,"DD/MM/YYYY"),""),"")</f>
        <v/>
      </c>
      <c r="J373" s="58" t="str">
        <f ca="1">IF(OR('📊 Training Matrix'!$AG$23="EXPIRED",'📊 Training Matrix'!$AG$23="EXPIRING"),TEXT('📊 Training Matrix'!$AF$23+365,"DD/MM/YYYY"),"")</f>
        <v/>
      </c>
      <c r="K373" s="58" t="str">
        <f ca="1">IF(OR('📊 Training Matrix'!$AG$23="EXPIRED",'📊 Training Matrix'!$AG$23="EXPIRING"),'📊 Training Matrix'!$AG$23,"")</f>
        <v/>
      </c>
      <c r="L373" s="58" t="str">
        <f ca="1">IF(OR('📊 Training Matrix'!$AG$23="EXPIRED",'📊 Training Matrix'!$AG$23="EXPIRING"),IF('📊 Training Matrix'!$AG$23="EXPIRED","Overdue by "&amp;TEXT(TODAY()-('📊 Training Matrix'!$AF$23+365),"0")&amp;" days","Expires in "&amp;TEXT(('📊 Training Matrix'!$AF$23+365)-TODAY(),"0")&amp;" days"),"—")</f>
        <v>—</v>
      </c>
      <c r="M373" s="58" t="str">
        <f ca="1">IF(OR('📊 Training Matrix'!$AG$23="EXPIRED",'📊 Training Matrix'!$AG$23="EXPIRING"),'📊 Training Matrix'!$H$23,"")</f>
        <v/>
      </c>
    </row>
    <row r="374" spans="1:13" ht="15" customHeight="1" x14ac:dyDescent="0.2">
      <c r="A374" s="58" t="str">
        <f ca="1">IF(OR('📊 Training Matrix'!$AI$23="EXPIRED",'📊 Training Matrix'!$AI$23="EXPIRING"),'📊 Training Matrix'!$A$23,"")</f>
        <v/>
      </c>
      <c r="B374" s="58" t="str">
        <f ca="1">IF(OR('📊 Training Matrix'!$AI$23="EXPIRED",'📊 Training Matrix'!$AI$23="EXPIRING"),'📊 Training Matrix'!$B$23,"")</f>
        <v/>
      </c>
      <c r="C374" s="58" t="str">
        <f ca="1">IF(OR('📊 Training Matrix'!$AI$23="EXPIRED",'📊 Training Matrix'!$AI$23="EXPIRING"),'📊 Training Matrix'!$C$23,"")</f>
        <v/>
      </c>
      <c r="D374" s="58" t="str">
        <f ca="1">IF(OR('📊 Training Matrix'!$AI$23="EXPIRED",'📊 Training Matrix'!$AI$23="EXPIRING"),'📊 Training Matrix'!$D$23,"")</f>
        <v/>
      </c>
      <c r="E374" s="58" t="str">
        <f ca="1">IF(OR('📊 Training Matrix'!$AI$23="EXPIRED",'📊 Training Matrix'!$AI$23="EXPIRING"),'📊 Training Matrix'!$F$23,"")</f>
        <v/>
      </c>
      <c r="F374" s="58" t="str">
        <f ca="1">IF(OR('📊 Training Matrix'!$AI$23="EXPIRED",'📊 Training Matrix'!$AI$23="EXPIRING"),'📊 Training Matrix'!$E$23,"")</f>
        <v/>
      </c>
      <c r="G374" s="58" t="str">
        <f ca="1">IF(OR('📊 Training Matrix'!$AI$23="EXPIRED",'📊 Training Matrix'!$AI$23="EXPIRING"),"CV-002","")</f>
        <v/>
      </c>
      <c r="H374" s="58" t="str">
        <f ca="1">IF(OR('📊 Training Matrix'!$AI$23="EXPIRED",'📊 Training Matrix'!$AI$23="EXPIRING"),"CSCS Blue Card","")</f>
        <v/>
      </c>
      <c r="I374" s="58" t="str">
        <f ca="1">IF(OR('📊 Training Matrix'!$AI$23="EXPIRED",'📊 Training Matrix'!$AI$23="EXPIRING"),IF(ISNUMBER('📊 Training Matrix'!$AH$23),TEXT('📊 Training Matrix'!$AH$23,"DD/MM/YYYY"),""),"")</f>
        <v/>
      </c>
      <c r="J374" s="58" t="str">
        <f ca="1">IF(OR('📊 Training Matrix'!$AI$23="EXPIRED",'📊 Training Matrix'!$AI$23="EXPIRING"),TEXT('📊 Training Matrix'!$AH$23+365,"DD/MM/YYYY"),"")</f>
        <v/>
      </c>
      <c r="K374" s="58" t="str">
        <f ca="1">IF(OR('📊 Training Matrix'!$AI$23="EXPIRED",'📊 Training Matrix'!$AI$23="EXPIRING"),'📊 Training Matrix'!$AI$23,"")</f>
        <v/>
      </c>
      <c r="L374" s="58" t="str">
        <f ca="1">IF(OR('📊 Training Matrix'!$AI$23="EXPIRED",'📊 Training Matrix'!$AI$23="EXPIRING"),IF('📊 Training Matrix'!$AI$23="EXPIRED","Overdue by "&amp;TEXT(TODAY()-('📊 Training Matrix'!$AH$23+365),"0")&amp;" days","Expires in "&amp;TEXT(('📊 Training Matrix'!$AH$23+365)-TODAY(),"0")&amp;" days"),"—")</f>
        <v>—</v>
      </c>
      <c r="M374" s="58" t="str">
        <f ca="1">IF(OR('📊 Training Matrix'!$AI$23="EXPIRED",'📊 Training Matrix'!$AI$23="EXPIRING"),'📊 Training Matrix'!$H$23,"")</f>
        <v/>
      </c>
    </row>
    <row r="375" spans="1:13" ht="15" customHeight="1" x14ac:dyDescent="0.2">
      <c r="A375" s="58" t="str">
        <f ca="1">IF(OR('📊 Training Matrix'!$AK$23="EXPIRED",'📊 Training Matrix'!$AK$23="EXPIRING"),'📊 Training Matrix'!$A$23,"")</f>
        <v/>
      </c>
      <c r="B375" s="58" t="str">
        <f ca="1">IF(OR('📊 Training Matrix'!$AK$23="EXPIRED",'📊 Training Matrix'!$AK$23="EXPIRING"),'📊 Training Matrix'!$B$23,"")</f>
        <v/>
      </c>
      <c r="C375" s="58" t="str">
        <f ca="1">IF(OR('📊 Training Matrix'!$AK$23="EXPIRED",'📊 Training Matrix'!$AK$23="EXPIRING"),'📊 Training Matrix'!$C$23,"")</f>
        <v/>
      </c>
      <c r="D375" s="58" t="str">
        <f ca="1">IF(OR('📊 Training Matrix'!$AK$23="EXPIRED",'📊 Training Matrix'!$AK$23="EXPIRING"),'📊 Training Matrix'!$D$23,"")</f>
        <v/>
      </c>
      <c r="E375" s="58" t="str">
        <f ca="1">IF(OR('📊 Training Matrix'!$AK$23="EXPIRED",'📊 Training Matrix'!$AK$23="EXPIRING"),'📊 Training Matrix'!$F$23,"")</f>
        <v/>
      </c>
      <c r="F375" s="58" t="str">
        <f ca="1">IF(OR('📊 Training Matrix'!$AK$23="EXPIRED",'📊 Training Matrix'!$AK$23="EXPIRING"),'📊 Training Matrix'!$E$23,"")</f>
        <v/>
      </c>
      <c r="G375" s="58" t="str">
        <f ca="1">IF(OR('📊 Training Matrix'!$AK$23="EXPIRED",'📊 Training Matrix'!$AK$23="EXPIRING"),"GS-001","")</f>
        <v/>
      </c>
      <c r="H375" s="58" t="str">
        <f ca="1">IF(OR('📊 Training Matrix'!$AK$23="EXPIRED",'📊 Training Matrix'!$AK$23="EXPIRING"),"Gas Safe Reg.","")</f>
        <v/>
      </c>
      <c r="I375" s="58" t="str">
        <f ca="1">IF(OR('📊 Training Matrix'!$AK$23="EXPIRED",'📊 Training Matrix'!$AK$23="EXPIRING"),IF(ISNUMBER('📊 Training Matrix'!$AJ$23),TEXT('📊 Training Matrix'!$AJ$23,"DD/MM/YYYY"),""),"")</f>
        <v/>
      </c>
      <c r="J375" s="58" t="str">
        <f ca="1">IF(OR('📊 Training Matrix'!$AK$23="EXPIRED",'📊 Training Matrix'!$AK$23="EXPIRING"),TEXT('📊 Training Matrix'!$AJ$23+365,"DD/MM/YYYY"),"")</f>
        <v/>
      </c>
      <c r="K375" s="58" t="str">
        <f ca="1">IF(OR('📊 Training Matrix'!$AK$23="EXPIRED",'📊 Training Matrix'!$AK$23="EXPIRING"),'📊 Training Matrix'!$AK$23,"")</f>
        <v/>
      </c>
      <c r="L375" s="58" t="str">
        <f ca="1">IF(OR('📊 Training Matrix'!$AK$23="EXPIRED",'📊 Training Matrix'!$AK$23="EXPIRING"),IF('📊 Training Matrix'!$AK$23="EXPIRED","Overdue by "&amp;TEXT(TODAY()-('📊 Training Matrix'!$AJ$23+365),"0")&amp;" days","Expires in "&amp;TEXT(('📊 Training Matrix'!$AJ$23+365)-TODAY(),"0")&amp;" days"),"—")</f>
        <v>—</v>
      </c>
      <c r="M375" s="58" t="str">
        <f ca="1">IF(OR('📊 Training Matrix'!$AK$23="EXPIRED",'📊 Training Matrix'!$AK$23="EXPIRING"),'📊 Training Matrix'!$H$23,"")</f>
        <v/>
      </c>
    </row>
    <row r="376" spans="1:13" ht="15" customHeight="1" x14ac:dyDescent="0.2">
      <c r="A376" s="58" t="str">
        <f ca="1">IF(OR('📊 Training Matrix'!$AM$23="EXPIRED",'📊 Training Matrix'!$AM$23="EXPIRING"),'📊 Training Matrix'!$A$23,"")</f>
        <v/>
      </c>
      <c r="B376" s="58" t="str">
        <f ca="1">IF(OR('📊 Training Matrix'!$AM$23="EXPIRED",'📊 Training Matrix'!$AM$23="EXPIRING"),'📊 Training Matrix'!$B$23,"")</f>
        <v/>
      </c>
      <c r="C376" s="58" t="str">
        <f ca="1">IF(OR('📊 Training Matrix'!$AM$23="EXPIRED",'📊 Training Matrix'!$AM$23="EXPIRING"),'📊 Training Matrix'!$C$23,"")</f>
        <v/>
      </c>
      <c r="D376" s="58" t="str">
        <f ca="1">IF(OR('📊 Training Matrix'!$AM$23="EXPIRED",'📊 Training Matrix'!$AM$23="EXPIRING"),'📊 Training Matrix'!$D$23,"")</f>
        <v/>
      </c>
      <c r="E376" s="58" t="str">
        <f ca="1">IF(OR('📊 Training Matrix'!$AM$23="EXPIRED",'📊 Training Matrix'!$AM$23="EXPIRING"),'📊 Training Matrix'!$F$23,"")</f>
        <v/>
      </c>
      <c r="F376" s="58" t="str">
        <f ca="1">IF(OR('📊 Training Matrix'!$AM$23="EXPIRED",'📊 Training Matrix'!$AM$23="EXPIRING"),'📊 Training Matrix'!$E$23,"")</f>
        <v/>
      </c>
      <c r="G376" s="58" t="str">
        <f ca="1">IF(OR('📊 Training Matrix'!$AM$23="EXPIRED",'📊 Training Matrix'!$AM$23="EXPIRING"),"GS-002","")</f>
        <v/>
      </c>
      <c r="H376" s="58" t="str">
        <f ca="1">IF(OR('📊 Training Matrix'!$AM$23="EXPIRED",'📊 Training Matrix'!$AM$23="EXPIRING"),"ACS Gas (CCN1)","")</f>
        <v/>
      </c>
      <c r="I376" s="58" t="str">
        <f ca="1">IF(OR('📊 Training Matrix'!$AM$23="EXPIRED",'📊 Training Matrix'!$AM$23="EXPIRING"),IF(ISNUMBER('📊 Training Matrix'!$AL$23),TEXT('📊 Training Matrix'!$AL$23,"DD/MM/YYYY"),""),"")</f>
        <v/>
      </c>
      <c r="J376" s="58" t="str">
        <f ca="1">IF(OR('📊 Training Matrix'!$AM$23="EXPIRED",'📊 Training Matrix'!$AM$23="EXPIRING"),TEXT('📊 Training Matrix'!$AL$23+365,"DD/MM/YYYY"),"")</f>
        <v/>
      </c>
      <c r="K376" s="58" t="str">
        <f ca="1">IF(OR('📊 Training Matrix'!$AM$23="EXPIRED",'📊 Training Matrix'!$AM$23="EXPIRING"),'📊 Training Matrix'!$AM$23,"")</f>
        <v/>
      </c>
      <c r="L376" s="58" t="str">
        <f ca="1">IF(OR('📊 Training Matrix'!$AM$23="EXPIRED",'📊 Training Matrix'!$AM$23="EXPIRING"),IF('📊 Training Matrix'!$AM$23="EXPIRED","Overdue by "&amp;TEXT(TODAY()-('📊 Training Matrix'!$AL$23+365),"0")&amp;" days","Expires in "&amp;TEXT(('📊 Training Matrix'!$AL$23+365)-TODAY(),"0")&amp;" days"),"—")</f>
        <v>—</v>
      </c>
      <c r="M376" s="58" t="str">
        <f ca="1">IF(OR('📊 Training Matrix'!$AM$23="EXPIRED",'📊 Training Matrix'!$AM$23="EXPIRING"),'📊 Training Matrix'!$H$23,"")</f>
        <v/>
      </c>
    </row>
    <row r="377" spans="1:13" ht="15" customHeight="1" x14ac:dyDescent="0.2">
      <c r="A377" s="58" t="str">
        <f ca="1">IF(OR('📊 Training Matrix'!$AO$23="EXPIRED",'📊 Training Matrix'!$AO$23="EXPIRING"),'📊 Training Matrix'!$A$23,"")</f>
        <v/>
      </c>
      <c r="B377" s="58" t="str">
        <f ca="1">IF(OR('📊 Training Matrix'!$AO$23="EXPIRED",'📊 Training Matrix'!$AO$23="EXPIRING"),'📊 Training Matrix'!$B$23,"")</f>
        <v/>
      </c>
      <c r="C377" s="58" t="str">
        <f ca="1">IF(OR('📊 Training Matrix'!$AO$23="EXPIRED",'📊 Training Matrix'!$AO$23="EXPIRING"),'📊 Training Matrix'!$C$23,"")</f>
        <v/>
      </c>
      <c r="D377" s="58" t="str">
        <f ca="1">IF(OR('📊 Training Matrix'!$AO$23="EXPIRED",'📊 Training Matrix'!$AO$23="EXPIRING"),'📊 Training Matrix'!$D$23,"")</f>
        <v/>
      </c>
      <c r="E377" s="58" t="str">
        <f ca="1">IF(OR('📊 Training Matrix'!$AO$23="EXPIRED",'📊 Training Matrix'!$AO$23="EXPIRING"),'📊 Training Matrix'!$F$23,"")</f>
        <v/>
      </c>
      <c r="F377" s="58" t="str">
        <f ca="1">IF(OR('📊 Training Matrix'!$AO$23="EXPIRED",'📊 Training Matrix'!$AO$23="EXPIRING"),'📊 Training Matrix'!$E$23,"")</f>
        <v/>
      </c>
      <c r="G377" s="58" t="str">
        <f ca="1">IF(OR('📊 Training Matrix'!$AO$23="EXPIRED",'📊 Training Matrix'!$AO$23="EXPIRING"),"WA-001","")</f>
        <v/>
      </c>
      <c r="H377" s="58" t="str">
        <f ca="1">IF(OR('📊 Training Matrix'!$AO$23="EXPIRED",'📊 Training Matrix'!$AO$23="EXPIRING"),"WIAPS Cert.","")</f>
        <v/>
      </c>
      <c r="I377" s="58" t="str">
        <f ca="1">IF(OR('📊 Training Matrix'!$AO$23="EXPIRED",'📊 Training Matrix'!$AO$23="EXPIRING"),IF(ISNUMBER('📊 Training Matrix'!$AN$23),TEXT('📊 Training Matrix'!$AN$23,"DD/MM/YYYY"),""),"")</f>
        <v/>
      </c>
      <c r="J377" s="58" t="str">
        <f ca="1">IF(OR('📊 Training Matrix'!$AO$23="EXPIRED",'📊 Training Matrix'!$AO$23="EXPIRING"),TEXT('📊 Training Matrix'!$AN$23+365,"DD/MM/YYYY"),"")</f>
        <v/>
      </c>
      <c r="K377" s="58" t="str">
        <f ca="1">IF(OR('📊 Training Matrix'!$AO$23="EXPIRED",'📊 Training Matrix'!$AO$23="EXPIRING"),'📊 Training Matrix'!$AO$23,"")</f>
        <v/>
      </c>
      <c r="L377" s="58" t="str">
        <f ca="1">IF(OR('📊 Training Matrix'!$AO$23="EXPIRED",'📊 Training Matrix'!$AO$23="EXPIRING"),IF('📊 Training Matrix'!$AO$23="EXPIRED","Overdue by "&amp;TEXT(TODAY()-('📊 Training Matrix'!$AN$23+365),"0")&amp;" days","Expires in "&amp;TEXT(('📊 Training Matrix'!$AN$23+365)-TODAY(),"0")&amp;" days"),"—")</f>
        <v>—</v>
      </c>
      <c r="M377" s="58" t="str">
        <f ca="1">IF(OR('📊 Training Matrix'!$AO$23="EXPIRED",'📊 Training Matrix'!$AO$23="EXPIRING"),'📊 Training Matrix'!$H$23,"")</f>
        <v/>
      </c>
    </row>
    <row r="378" spans="1:13" ht="15" customHeight="1" x14ac:dyDescent="0.2">
      <c r="A378" s="58" t="str">
        <f ca="1">IF(OR('📊 Training Matrix'!$AQ$23="EXPIRED",'📊 Training Matrix'!$AQ$23="EXPIRING"),'📊 Training Matrix'!$A$23,"")</f>
        <v/>
      </c>
      <c r="B378" s="58" t="str">
        <f ca="1">IF(OR('📊 Training Matrix'!$AQ$23="EXPIRED",'📊 Training Matrix'!$AQ$23="EXPIRING"),'📊 Training Matrix'!$B$23,"")</f>
        <v/>
      </c>
      <c r="C378" s="58" t="str">
        <f ca="1">IF(OR('📊 Training Matrix'!$AQ$23="EXPIRED",'📊 Training Matrix'!$AQ$23="EXPIRING"),'📊 Training Matrix'!$C$23,"")</f>
        <v/>
      </c>
      <c r="D378" s="58" t="str">
        <f ca="1">IF(OR('📊 Training Matrix'!$AQ$23="EXPIRED",'📊 Training Matrix'!$AQ$23="EXPIRING"),'📊 Training Matrix'!$D$23,"")</f>
        <v/>
      </c>
      <c r="E378" s="58" t="str">
        <f ca="1">IF(OR('📊 Training Matrix'!$AQ$23="EXPIRED",'📊 Training Matrix'!$AQ$23="EXPIRING"),'📊 Training Matrix'!$F$23,"")</f>
        <v/>
      </c>
      <c r="F378" s="58" t="str">
        <f ca="1">IF(OR('📊 Training Matrix'!$AQ$23="EXPIRED",'📊 Training Matrix'!$AQ$23="EXPIRING"),'📊 Training Matrix'!$E$23,"")</f>
        <v/>
      </c>
      <c r="G378" s="58" t="str">
        <f ca="1">IF(OR('📊 Training Matrix'!$AQ$23="EXPIRED",'📊 Training Matrix'!$AQ$23="EXPIRING"),"DR-004","")</f>
        <v/>
      </c>
      <c r="H378" s="58" t="str">
        <f ca="1">IF(OR('📊 Training Matrix'!$AQ$23="EXPIRED",'📊 Training Matrix'!$AQ$23="EXPIRING"),"CPCS Excavator","")</f>
        <v/>
      </c>
      <c r="I378" s="58" t="str">
        <f ca="1">IF(OR('📊 Training Matrix'!$AQ$23="EXPIRED",'📊 Training Matrix'!$AQ$23="EXPIRING"),IF(ISNUMBER('📊 Training Matrix'!$AP$23),TEXT('📊 Training Matrix'!$AP$23,"DD/MM/YYYY"),""),"")</f>
        <v/>
      </c>
      <c r="J378" s="58" t="str">
        <f ca="1">IF(OR('📊 Training Matrix'!$AQ$23="EXPIRED",'📊 Training Matrix'!$AQ$23="EXPIRING"),TEXT('📊 Training Matrix'!$AP$23+365,"DD/MM/YYYY"),"")</f>
        <v/>
      </c>
      <c r="K378" s="58" t="str">
        <f ca="1">IF(OR('📊 Training Matrix'!$AQ$23="EXPIRED",'📊 Training Matrix'!$AQ$23="EXPIRING"),'📊 Training Matrix'!$AQ$23,"")</f>
        <v/>
      </c>
      <c r="L378" s="58" t="str">
        <f ca="1">IF(OR('📊 Training Matrix'!$AQ$23="EXPIRED",'📊 Training Matrix'!$AQ$23="EXPIRING"),IF('📊 Training Matrix'!$AQ$23="EXPIRED","Overdue by "&amp;TEXT(TODAY()-('📊 Training Matrix'!$AP$23+365),"0")&amp;" days","Expires in "&amp;TEXT(('📊 Training Matrix'!$AP$23+365)-TODAY(),"0")&amp;" days"),"—")</f>
        <v>—</v>
      </c>
      <c r="M378" s="58" t="str">
        <f ca="1">IF(OR('📊 Training Matrix'!$AQ$23="EXPIRED",'📊 Training Matrix'!$AQ$23="EXPIRING"),'📊 Training Matrix'!$H$23,"")</f>
        <v/>
      </c>
    </row>
    <row r="379" spans="1:13" ht="15" customHeight="1" x14ac:dyDescent="0.2">
      <c r="A379" s="58" t="str">
        <f ca="1">IF(OR('📊 Training Matrix'!$AS$23="EXPIRED",'📊 Training Matrix'!$AS$23="EXPIRING"),'📊 Training Matrix'!$A$23,"")</f>
        <v/>
      </c>
      <c r="B379" s="58" t="str">
        <f ca="1">IF(OR('📊 Training Matrix'!$AS$23="EXPIRED",'📊 Training Matrix'!$AS$23="EXPIRING"),'📊 Training Matrix'!$B$23,"")</f>
        <v/>
      </c>
      <c r="C379" s="58" t="str">
        <f ca="1">IF(OR('📊 Training Matrix'!$AS$23="EXPIRED",'📊 Training Matrix'!$AS$23="EXPIRING"),'📊 Training Matrix'!$C$23,"")</f>
        <v/>
      </c>
      <c r="D379" s="58" t="str">
        <f ca="1">IF(OR('📊 Training Matrix'!$AS$23="EXPIRED",'📊 Training Matrix'!$AS$23="EXPIRING"),'📊 Training Matrix'!$D$23,"")</f>
        <v/>
      </c>
      <c r="E379" s="58" t="str">
        <f ca="1">IF(OR('📊 Training Matrix'!$AS$23="EXPIRED",'📊 Training Matrix'!$AS$23="EXPIRING"),'📊 Training Matrix'!$F$23,"")</f>
        <v/>
      </c>
      <c r="F379" s="58" t="str">
        <f ca="1">IF(OR('📊 Training Matrix'!$AS$23="EXPIRED",'📊 Training Matrix'!$AS$23="EXPIRING"),'📊 Training Matrix'!$E$23,"")</f>
        <v/>
      </c>
      <c r="G379" s="58" t="str">
        <f ca="1">IF(OR('📊 Training Matrix'!$AS$23="EXPIRED",'📊 Training Matrix'!$AS$23="EXPIRING"),"MG-002","")</f>
        <v/>
      </c>
      <c r="H379" s="58" t="str">
        <f ca="1">IF(OR('📊 Training Matrix'!$AS$23="EXPIRED",'📊 Training Matrix'!$AS$23="EXPIRING"),"SMSTS","")</f>
        <v/>
      </c>
      <c r="I379" s="58" t="str">
        <f ca="1">IF(OR('📊 Training Matrix'!$AS$23="EXPIRED",'📊 Training Matrix'!$AS$23="EXPIRING"),IF(ISNUMBER('📊 Training Matrix'!$AR$23),TEXT('📊 Training Matrix'!$AR$23,"DD/MM/YYYY"),""),"")</f>
        <v/>
      </c>
      <c r="J379" s="58" t="str">
        <f ca="1">IF(OR('📊 Training Matrix'!$AS$23="EXPIRED",'📊 Training Matrix'!$AS$23="EXPIRING"),TEXT('📊 Training Matrix'!$AR$23+365,"DD/MM/YYYY"),"")</f>
        <v/>
      </c>
      <c r="K379" s="58" t="str">
        <f ca="1">IF(OR('📊 Training Matrix'!$AS$23="EXPIRED",'📊 Training Matrix'!$AS$23="EXPIRING"),'📊 Training Matrix'!$AS$23,"")</f>
        <v/>
      </c>
      <c r="L379" s="58" t="str">
        <f ca="1">IF(OR('📊 Training Matrix'!$AS$23="EXPIRED",'📊 Training Matrix'!$AS$23="EXPIRING"),IF('📊 Training Matrix'!$AS$23="EXPIRED","Overdue by "&amp;TEXT(TODAY()-('📊 Training Matrix'!$AR$23+365),"0")&amp;" days","Expires in "&amp;TEXT(('📊 Training Matrix'!$AR$23+365)-TODAY(),"0")&amp;" days"),"—")</f>
        <v>—</v>
      </c>
      <c r="M379" s="58" t="str">
        <f ca="1">IF(OR('📊 Training Matrix'!$AS$23="EXPIRED",'📊 Training Matrix'!$AS$23="EXPIRING"),'📊 Training Matrix'!$H$23,"")</f>
        <v/>
      </c>
    </row>
    <row r="380" spans="1:13" ht="15" customHeight="1" x14ac:dyDescent="0.2">
      <c r="A380" s="58" t="str">
        <f ca="1">IF(OR('📊 Training Matrix'!$AU$23="EXPIRED",'📊 Training Matrix'!$AU$23="EXPIRING"),'📊 Training Matrix'!$A$23,"")</f>
        <v/>
      </c>
      <c r="B380" s="58" t="str">
        <f ca="1">IF(OR('📊 Training Matrix'!$AU$23="EXPIRED",'📊 Training Matrix'!$AU$23="EXPIRING"),'📊 Training Matrix'!$B$23,"")</f>
        <v/>
      </c>
      <c r="C380" s="58" t="str">
        <f ca="1">IF(OR('📊 Training Matrix'!$AU$23="EXPIRED",'📊 Training Matrix'!$AU$23="EXPIRING"),'📊 Training Matrix'!$C$23,"")</f>
        <v/>
      </c>
      <c r="D380" s="58" t="str">
        <f ca="1">IF(OR('📊 Training Matrix'!$AU$23="EXPIRED",'📊 Training Matrix'!$AU$23="EXPIRING"),'📊 Training Matrix'!$D$23,"")</f>
        <v/>
      </c>
      <c r="E380" s="58" t="str">
        <f ca="1">IF(OR('📊 Training Matrix'!$AU$23="EXPIRED",'📊 Training Matrix'!$AU$23="EXPIRING"),'📊 Training Matrix'!$F$23,"")</f>
        <v/>
      </c>
      <c r="F380" s="58" t="str">
        <f ca="1">IF(OR('📊 Training Matrix'!$AU$23="EXPIRED",'📊 Training Matrix'!$AU$23="EXPIRING"),'📊 Training Matrix'!$E$23,"")</f>
        <v/>
      </c>
      <c r="G380" s="58" t="str">
        <f ca="1">IF(OR('📊 Training Matrix'!$AU$23="EXPIRED",'📊 Training Matrix'!$AU$23="EXPIRING"),"MG-003","")</f>
        <v/>
      </c>
      <c r="H380" s="58" t="str">
        <f ca="1">IF(OR('📊 Training Matrix'!$AU$23="EXPIRED",'📊 Training Matrix'!$AU$23="EXPIRING"),"SSSTS","")</f>
        <v/>
      </c>
      <c r="I380" s="58" t="str">
        <f ca="1">IF(OR('📊 Training Matrix'!$AU$23="EXPIRED",'📊 Training Matrix'!$AU$23="EXPIRING"),IF(ISNUMBER('📊 Training Matrix'!$AT$23),TEXT('📊 Training Matrix'!$AT$23,"DD/MM/YYYY"),""),"")</f>
        <v/>
      </c>
      <c r="J380" s="58" t="str">
        <f ca="1">IF(OR('📊 Training Matrix'!$AU$23="EXPIRED",'📊 Training Matrix'!$AU$23="EXPIRING"),TEXT('📊 Training Matrix'!$AT$23+365,"DD/MM/YYYY"),"")</f>
        <v/>
      </c>
      <c r="K380" s="58" t="str">
        <f ca="1">IF(OR('📊 Training Matrix'!$AU$23="EXPIRED",'📊 Training Matrix'!$AU$23="EXPIRING"),'📊 Training Matrix'!$AU$23,"")</f>
        <v/>
      </c>
      <c r="L380" s="58" t="str">
        <f ca="1">IF(OR('📊 Training Matrix'!$AU$23="EXPIRED",'📊 Training Matrix'!$AU$23="EXPIRING"),IF('📊 Training Matrix'!$AU$23="EXPIRED","Overdue by "&amp;TEXT(TODAY()-('📊 Training Matrix'!$AT$23+365),"0")&amp;" days","Expires in "&amp;TEXT(('📊 Training Matrix'!$AT$23+365)-TODAY(),"0")&amp;" days"),"—")</f>
        <v>—</v>
      </c>
      <c r="M380" s="58" t="str">
        <f ca="1">IF(OR('📊 Training Matrix'!$AU$23="EXPIRED",'📊 Training Matrix'!$AU$23="EXPIRING"),'📊 Training Matrix'!$H$23,"")</f>
        <v/>
      </c>
    </row>
    <row r="381" spans="1:13" ht="15" customHeight="1" x14ac:dyDescent="0.2">
      <c r="A381" s="58" t="str">
        <f ca="1">IF(OR('📊 Training Matrix'!$AW$23="EXPIRED",'📊 Training Matrix'!$AW$23="EXPIRING"),'📊 Training Matrix'!$A$23,"")</f>
        <v/>
      </c>
      <c r="B381" s="58" t="str">
        <f ca="1">IF(OR('📊 Training Matrix'!$AW$23="EXPIRED",'📊 Training Matrix'!$AW$23="EXPIRING"),'📊 Training Matrix'!$B$23,"")</f>
        <v/>
      </c>
      <c r="C381" s="58" t="str">
        <f ca="1">IF(OR('📊 Training Matrix'!$AW$23="EXPIRED",'📊 Training Matrix'!$AW$23="EXPIRING"),'📊 Training Matrix'!$C$23,"")</f>
        <v/>
      </c>
      <c r="D381" s="58" t="str">
        <f ca="1">IF(OR('📊 Training Matrix'!$AW$23="EXPIRED",'📊 Training Matrix'!$AW$23="EXPIRING"),'📊 Training Matrix'!$D$23,"")</f>
        <v/>
      </c>
      <c r="E381" s="58" t="str">
        <f ca="1">IF(OR('📊 Training Matrix'!$AW$23="EXPIRED",'📊 Training Matrix'!$AW$23="EXPIRING"),'📊 Training Matrix'!$F$23,"")</f>
        <v/>
      </c>
      <c r="F381" s="58" t="str">
        <f ca="1">IF(OR('📊 Training Matrix'!$AW$23="EXPIRED",'📊 Training Matrix'!$AW$23="EXPIRING"),'📊 Training Matrix'!$E$23,"")</f>
        <v/>
      </c>
      <c r="G381" s="58" t="str">
        <f ca="1">IF(OR('📊 Training Matrix'!$AW$23="EXPIRED",'📊 Training Matrix'!$AW$23="EXPIRING"),"IT-002","")</f>
        <v/>
      </c>
      <c r="H381" s="58" t="str">
        <f ca="1">IF(OR('📊 Training Matrix'!$AW$23="EXPIRED",'📊 Training Matrix'!$AW$23="EXPIRING"),"GDPR Awareness","")</f>
        <v/>
      </c>
      <c r="I381" s="58" t="str">
        <f ca="1">IF(OR('📊 Training Matrix'!$AW$23="EXPIRED",'📊 Training Matrix'!$AW$23="EXPIRING"),IF(ISNUMBER('📊 Training Matrix'!$AV$23),TEXT('📊 Training Matrix'!$AV$23,"DD/MM/YYYY"),""),"")</f>
        <v/>
      </c>
      <c r="J381" s="58" t="str">
        <f ca="1">IF(OR('📊 Training Matrix'!$AW$23="EXPIRED",'📊 Training Matrix'!$AW$23="EXPIRING"),TEXT('📊 Training Matrix'!$AV$23+365,"DD/MM/YYYY"),"")</f>
        <v/>
      </c>
      <c r="K381" s="58" t="str">
        <f ca="1">IF(OR('📊 Training Matrix'!$AW$23="EXPIRED",'📊 Training Matrix'!$AW$23="EXPIRING"),'📊 Training Matrix'!$AW$23,"")</f>
        <v/>
      </c>
      <c r="L381" s="58" t="str">
        <f ca="1">IF(OR('📊 Training Matrix'!$AW$23="EXPIRED",'📊 Training Matrix'!$AW$23="EXPIRING"),IF('📊 Training Matrix'!$AW$23="EXPIRED","Overdue by "&amp;TEXT(TODAY()-('📊 Training Matrix'!$AV$23+365),"0")&amp;" days","Expires in "&amp;TEXT(('📊 Training Matrix'!$AV$23+365)-TODAY(),"0")&amp;" days"),"—")</f>
        <v>—</v>
      </c>
      <c r="M381" s="58" t="str">
        <f ca="1">IF(OR('📊 Training Matrix'!$AW$23="EXPIRED",'📊 Training Matrix'!$AW$23="EXPIRING"),'📊 Training Matrix'!$H$23,"")</f>
        <v/>
      </c>
    </row>
    <row r="382" spans="1:13" ht="15" customHeight="1" x14ac:dyDescent="0.2">
      <c r="A382" s="58" t="str">
        <f ca="1">IF(OR('📊 Training Matrix'!$K$24="EXPIRED",'📊 Training Matrix'!$K$24="EXPIRING"),'📊 Training Matrix'!$A$24,"")</f>
        <v/>
      </c>
      <c r="B382" s="58" t="str">
        <f ca="1">IF(OR('📊 Training Matrix'!$K$24="EXPIRED",'📊 Training Matrix'!$K$24="EXPIRING"),'📊 Training Matrix'!$B$24,"")</f>
        <v/>
      </c>
      <c r="C382" s="58" t="str">
        <f ca="1">IF(OR('📊 Training Matrix'!$K$24="EXPIRED",'📊 Training Matrix'!$K$24="EXPIRING"),'📊 Training Matrix'!$C$24,"")</f>
        <v/>
      </c>
      <c r="D382" s="58" t="str">
        <f ca="1">IF(OR('📊 Training Matrix'!$K$24="EXPIRED",'📊 Training Matrix'!$K$24="EXPIRING"),'📊 Training Matrix'!$D$24,"")</f>
        <v/>
      </c>
      <c r="E382" s="58" t="str">
        <f ca="1">IF(OR('📊 Training Matrix'!$K$24="EXPIRED",'📊 Training Matrix'!$K$24="EXPIRING"),'📊 Training Matrix'!$F$24,"")</f>
        <v/>
      </c>
      <c r="F382" s="58" t="str">
        <f ca="1">IF(OR('📊 Training Matrix'!$K$24="EXPIRED",'📊 Training Matrix'!$K$24="EXPIRING"),'📊 Training Matrix'!$E$24,"")</f>
        <v/>
      </c>
      <c r="G382" s="58" t="str">
        <f ca="1">IF(OR('📊 Training Matrix'!$K$24="EXPIRED",'📊 Training Matrix'!$K$24="EXPIRING"),"HS-001","")</f>
        <v/>
      </c>
      <c r="H382" s="58" t="str">
        <f ca="1">IF(OR('📊 Training Matrix'!$K$24="EXPIRED",'📊 Training Matrix'!$K$24="EXPIRING"),"H&amp;S Induction","")</f>
        <v/>
      </c>
      <c r="I382" s="58" t="str">
        <f ca="1">IF(OR('📊 Training Matrix'!$K$24="EXPIRED",'📊 Training Matrix'!$K$24="EXPIRING"),IF(ISNUMBER('📊 Training Matrix'!$J$24),TEXT('📊 Training Matrix'!$J$24,"DD/MM/YYYY"),""),"")</f>
        <v/>
      </c>
      <c r="J382" s="58" t="str">
        <f ca="1">IF(OR('📊 Training Matrix'!$K$24="EXPIRED",'📊 Training Matrix'!$K$24="EXPIRING"),TEXT('📊 Training Matrix'!$J$24+365,"DD/MM/YYYY"),"")</f>
        <v/>
      </c>
      <c r="K382" s="58" t="str">
        <f ca="1">IF(OR('📊 Training Matrix'!$K$24="EXPIRED",'📊 Training Matrix'!$K$24="EXPIRING"),'📊 Training Matrix'!$K$24,"")</f>
        <v/>
      </c>
      <c r="L382" s="58" t="str">
        <f ca="1">IF(OR('📊 Training Matrix'!$K$24="EXPIRED",'📊 Training Matrix'!$K$24="EXPIRING"),IF('📊 Training Matrix'!$K$24="EXPIRED","Overdue by "&amp;TEXT(TODAY()-('📊 Training Matrix'!$J$24+365),"0")&amp;" days","Expires in "&amp;TEXT(('📊 Training Matrix'!$J$24+365)-TODAY(),"0")&amp;" days"),"—")</f>
        <v>—</v>
      </c>
      <c r="M382" s="58" t="str">
        <f ca="1">IF(OR('📊 Training Matrix'!$K$24="EXPIRED",'📊 Training Matrix'!$K$24="EXPIRING"),'📊 Training Matrix'!$H$24,"")</f>
        <v/>
      </c>
    </row>
    <row r="383" spans="1:13" ht="15" customHeight="1" x14ac:dyDescent="0.2">
      <c r="A383" s="58" t="str">
        <f ca="1">IF(OR('📊 Training Matrix'!$M$24="EXPIRED",'📊 Training Matrix'!$M$24="EXPIRING"),'📊 Training Matrix'!$A$24,"")</f>
        <v/>
      </c>
      <c r="B383" s="58" t="str">
        <f ca="1">IF(OR('📊 Training Matrix'!$M$24="EXPIRED",'📊 Training Matrix'!$M$24="EXPIRING"),'📊 Training Matrix'!$B$24,"")</f>
        <v/>
      </c>
      <c r="C383" s="58" t="str">
        <f ca="1">IF(OR('📊 Training Matrix'!$M$24="EXPIRED",'📊 Training Matrix'!$M$24="EXPIRING"),'📊 Training Matrix'!$C$24,"")</f>
        <v/>
      </c>
      <c r="D383" s="58" t="str">
        <f ca="1">IF(OR('📊 Training Matrix'!$M$24="EXPIRED",'📊 Training Matrix'!$M$24="EXPIRING"),'📊 Training Matrix'!$D$24,"")</f>
        <v/>
      </c>
      <c r="E383" s="58" t="str">
        <f ca="1">IF(OR('📊 Training Matrix'!$M$24="EXPIRED",'📊 Training Matrix'!$M$24="EXPIRING"),'📊 Training Matrix'!$F$24,"")</f>
        <v/>
      </c>
      <c r="F383" s="58" t="str">
        <f ca="1">IF(OR('📊 Training Matrix'!$M$24="EXPIRED",'📊 Training Matrix'!$M$24="EXPIRING"),'📊 Training Matrix'!$E$24,"")</f>
        <v/>
      </c>
      <c r="G383" s="58" t="str">
        <f ca="1">IF(OR('📊 Training Matrix'!$M$24="EXPIRED",'📊 Training Matrix'!$M$24="EXPIRING"),"HS-002","")</f>
        <v/>
      </c>
      <c r="H383" s="58" t="str">
        <f ca="1">IF(OR('📊 Training Matrix'!$M$24="EXPIRED",'📊 Training Matrix'!$M$24="EXPIRING"),"Working at Height","")</f>
        <v/>
      </c>
      <c r="I383" s="58" t="str">
        <f ca="1">IF(OR('📊 Training Matrix'!$M$24="EXPIRED",'📊 Training Matrix'!$M$24="EXPIRING"),IF(ISNUMBER('📊 Training Matrix'!$L$24),TEXT('📊 Training Matrix'!$L$24,"DD/MM/YYYY"),""),"")</f>
        <v/>
      </c>
      <c r="J383" s="58" t="str">
        <f ca="1">IF(OR('📊 Training Matrix'!$M$24="EXPIRED",'📊 Training Matrix'!$M$24="EXPIRING"),TEXT('📊 Training Matrix'!$L$24+365,"DD/MM/YYYY"),"")</f>
        <v/>
      </c>
      <c r="K383" s="58" t="str">
        <f ca="1">IF(OR('📊 Training Matrix'!$M$24="EXPIRED",'📊 Training Matrix'!$M$24="EXPIRING"),'📊 Training Matrix'!$M$24,"")</f>
        <v/>
      </c>
      <c r="L383" s="58" t="str">
        <f ca="1">IF(OR('📊 Training Matrix'!$M$24="EXPIRED",'📊 Training Matrix'!$M$24="EXPIRING"),IF('📊 Training Matrix'!$M$24="EXPIRED","Overdue by "&amp;TEXT(TODAY()-('📊 Training Matrix'!$L$24+365),"0")&amp;" days","Expires in "&amp;TEXT(('📊 Training Matrix'!$L$24+365)-TODAY(),"0")&amp;" days"),"—")</f>
        <v>—</v>
      </c>
      <c r="M383" s="58" t="str">
        <f ca="1">IF(OR('📊 Training Matrix'!$M$24="EXPIRED",'📊 Training Matrix'!$M$24="EXPIRING"),'📊 Training Matrix'!$H$24,"")</f>
        <v/>
      </c>
    </row>
    <row r="384" spans="1:13" ht="15" customHeight="1" x14ac:dyDescent="0.2">
      <c r="A384" s="58" t="str">
        <f ca="1">IF(OR('📊 Training Matrix'!$O$24="EXPIRED",'📊 Training Matrix'!$O$24="EXPIRING"),'📊 Training Matrix'!$A$24,"")</f>
        <v/>
      </c>
      <c r="B384" s="58" t="str">
        <f ca="1">IF(OR('📊 Training Matrix'!$O$24="EXPIRED",'📊 Training Matrix'!$O$24="EXPIRING"),'📊 Training Matrix'!$B$24,"")</f>
        <v/>
      </c>
      <c r="C384" s="58" t="str">
        <f ca="1">IF(OR('📊 Training Matrix'!$O$24="EXPIRED",'📊 Training Matrix'!$O$24="EXPIRING"),'📊 Training Matrix'!$C$24,"")</f>
        <v/>
      </c>
      <c r="D384" s="58" t="str">
        <f ca="1">IF(OR('📊 Training Matrix'!$O$24="EXPIRED",'📊 Training Matrix'!$O$24="EXPIRING"),'📊 Training Matrix'!$D$24,"")</f>
        <v/>
      </c>
      <c r="E384" s="58" t="str">
        <f ca="1">IF(OR('📊 Training Matrix'!$O$24="EXPIRED",'📊 Training Matrix'!$O$24="EXPIRING"),'📊 Training Matrix'!$F$24,"")</f>
        <v/>
      </c>
      <c r="F384" s="58" t="str">
        <f ca="1">IF(OR('📊 Training Matrix'!$O$24="EXPIRED",'📊 Training Matrix'!$O$24="EXPIRING"),'📊 Training Matrix'!$E$24,"")</f>
        <v/>
      </c>
      <c r="G384" s="58" t="str">
        <f ca="1">IF(OR('📊 Training Matrix'!$O$24="EXPIRED",'📊 Training Matrix'!$O$24="EXPIRING"),"HS-003","")</f>
        <v/>
      </c>
      <c r="H384" s="58" t="str">
        <f ca="1">IF(OR('📊 Training Matrix'!$O$24="EXPIRED",'📊 Training Matrix'!$O$24="EXPIRING"),"Confined Space","")</f>
        <v/>
      </c>
      <c r="I384" s="58" t="str">
        <f ca="1">IF(OR('📊 Training Matrix'!$O$24="EXPIRED",'📊 Training Matrix'!$O$24="EXPIRING"),IF(ISNUMBER('📊 Training Matrix'!$N$24),TEXT('📊 Training Matrix'!$N$24,"DD/MM/YYYY"),""),"")</f>
        <v/>
      </c>
      <c r="J384" s="58" t="str">
        <f ca="1">IF(OR('📊 Training Matrix'!$O$24="EXPIRED",'📊 Training Matrix'!$O$24="EXPIRING"),TEXT('📊 Training Matrix'!$N$24+365,"DD/MM/YYYY"),"")</f>
        <v/>
      </c>
      <c r="K384" s="58" t="str">
        <f ca="1">IF(OR('📊 Training Matrix'!$O$24="EXPIRED",'📊 Training Matrix'!$O$24="EXPIRING"),'📊 Training Matrix'!$O$24,"")</f>
        <v/>
      </c>
      <c r="L384" s="58" t="str">
        <f ca="1">IF(OR('📊 Training Matrix'!$O$24="EXPIRED",'📊 Training Matrix'!$O$24="EXPIRING"),IF('📊 Training Matrix'!$O$24="EXPIRED","Overdue by "&amp;TEXT(TODAY()-('📊 Training Matrix'!$N$24+365),"0")&amp;" days","Expires in "&amp;TEXT(('📊 Training Matrix'!$N$24+365)-TODAY(),"0")&amp;" days"),"—")</f>
        <v>—</v>
      </c>
      <c r="M384" s="58" t="str">
        <f ca="1">IF(OR('📊 Training Matrix'!$O$24="EXPIRED",'📊 Training Matrix'!$O$24="EXPIRING"),'📊 Training Matrix'!$H$24,"")</f>
        <v/>
      </c>
    </row>
    <row r="385" spans="1:13" ht="15" customHeight="1" x14ac:dyDescent="0.2">
      <c r="A385" s="58" t="str">
        <f ca="1">IF(OR('📊 Training Matrix'!$Q$24="EXPIRED",'📊 Training Matrix'!$Q$24="EXPIRING"),'📊 Training Matrix'!$A$24,"")</f>
        <v>W1020</v>
      </c>
      <c r="B385" s="58" t="str">
        <f ca="1">IF(OR('📊 Training Matrix'!$Q$24="EXPIRED",'📊 Training Matrix'!$Q$24="EXPIRING"),'📊 Training Matrix'!$B$24,"")</f>
        <v>Garcia</v>
      </c>
      <c r="C385" s="58" t="str">
        <f ca="1">IF(OR('📊 Training Matrix'!$Q$24="EXPIRED",'📊 Training Matrix'!$Q$24="EXPIRING"),'📊 Training Matrix'!$C$24,"")</f>
        <v>Gary</v>
      </c>
      <c r="D385" s="58" t="str">
        <f ca="1">IF(OR('📊 Training Matrix'!$Q$24="EXPIRED",'📊 Training Matrix'!$Q$24="EXPIRING"),'📊 Training Matrix'!$D$24,"")</f>
        <v>Subcontractor</v>
      </c>
      <c r="E385" s="58" t="str">
        <f ca="1">IF(OR('📊 Training Matrix'!$Q$24="EXPIRED",'📊 Training Matrix'!$Q$24="EXPIRING"),'📊 Training Matrix'!$F$24,"")</f>
        <v>Environmental Coordinator</v>
      </c>
      <c r="F385" s="58" t="str">
        <f ca="1">IF(OR('📊 Training Matrix'!$Q$24="EXPIRED",'📊 Training Matrix'!$Q$24="EXPIRING"),'📊 Training Matrix'!$E$24,"")</f>
        <v>HSEQ</v>
      </c>
      <c r="G385" s="58" t="str">
        <f ca="1">IF(OR('📊 Training Matrix'!$Q$24="EXPIRED",'📊 Training Matrix'!$Q$24="EXPIRING"),"HS-004","")</f>
        <v>HS-004</v>
      </c>
      <c r="H385" s="58" t="str">
        <f ca="1">IF(OR('📊 Training Matrix'!$Q$24="EXPIRED",'📊 Training Matrix'!$Q$24="EXPIRING"),"Manual Handling","")</f>
        <v>Manual Handling</v>
      </c>
      <c r="I385" s="58" t="str">
        <f ca="1">IF(OR('📊 Training Matrix'!$Q$24="EXPIRED",'📊 Training Matrix'!$Q$24="EXPIRING"),IF(ISNUMBER('📊 Training Matrix'!$P$24),TEXT('📊 Training Matrix'!$P$24,"DD/MM/YYYY"),""),"")</f>
        <v>30/06/2023</v>
      </c>
      <c r="J385" s="58" t="str">
        <f ca="1">IF(OR('📊 Training Matrix'!$Q$24="EXPIRED",'📊 Training Matrix'!$Q$24="EXPIRING"),TEXT('📊 Training Matrix'!$P$24+365,"DD/MM/YYYY"),"")</f>
        <v>29/06/2024</v>
      </c>
      <c r="K385" s="58" t="str">
        <f ca="1">IF(OR('📊 Training Matrix'!$Q$24="EXPIRED",'📊 Training Matrix'!$Q$24="EXPIRING"),'📊 Training Matrix'!$Q$24,"")</f>
        <v>EXPIRED</v>
      </c>
      <c r="L385" s="58" t="str">
        <f ca="1">IF(OR('📊 Training Matrix'!$Q$24="EXPIRED",'📊 Training Matrix'!$Q$24="EXPIRING"),IF('📊 Training Matrix'!$Q$24="EXPIRED","Overdue by "&amp;TEXT(TODAY()-('📊 Training Matrix'!$P$24+365),"0")&amp;" days","Expires in "&amp;TEXT(('📊 Training Matrix'!$P$24+365)-TODAY(),"0")&amp;" days"),"—")</f>
        <v>Overdue by 780 days</v>
      </c>
      <c r="M385" s="58" t="str">
        <f ca="1">IF(OR('📊 Training Matrix'!$Q$24="EXPIRED",'📊 Training Matrix'!$Q$24="EXPIRING"),'📊 Training Matrix'!$H$24,"")</f>
        <v>S. Patel</v>
      </c>
    </row>
    <row r="386" spans="1:13" ht="15" customHeight="1" x14ac:dyDescent="0.2">
      <c r="A386" s="58" t="str">
        <f ca="1">IF(OR('📊 Training Matrix'!$S$24="EXPIRED",'📊 Training Matrix'!$S$24="EXPIRING"),'📊 Training Matrix'!$A$24,"")</f>
        <v/>
      </c>
      <c r="B386" s="58" t="str">
        <f ca="1">IF(OR('📊 Training Matrix'!$S$24="EXPIRED",'📊 Training Matrix'!$S$24="EXPIRING"),'📊 Training Matrix'!$B$24,"")</f>
        <v/>
      </c>
      <c r="C386" s="58" t="str">
        <f ca="1">IF(OR('📊 Training Matrix'!$S$24="EXPIRED",'📊 Training Matrix'!$S$24="EXPIRING"),'📊 Training Matrix'!$C$24,"")</f>
        <v/>
      </c>
      <c r="D386" s="58" t="str">
        <f ca="1">IF(OR('📊 Training Matrix'!$S$24="EXPIRED",'📊 Training Matrix'!$S$24="EXPIRING"),'📊 Training Matrix'!$D$24,"")</f>
        <v/>
      </c>
      <c r="E386" s="58" t="str">
        <f ca="1">IF(OR('📊 Training Matrix'!$S$24="EXPIRED",'📊 Training Matrix'!$S$24="EXPIRING"),'📊 Training Matrix'!$F$24,"")</f>
        <v/>
      </c>
      <c r="F386" s="58" t="str">
        <f ca="1">IF(OR('📊 Training Matrix'!$S$24="EXPIRED",'📊 Training Matrix'!$S$24="EXPIRING"),'📊 Training Matrix'!$E$24,"")</f>
        <v/>
      </c>
      <c r="G386" s="58" t="str">
        <f ca="1">IF(OR('📊 Training Matrix'!$S$24="EXPIRED",'📊 Training Matrix'!$S$24="EXPIRING"),"HS-005","")</f>
        <v/>
      </c>
      <c r="H386" s="58" t="str">
        <f ca="1">IF(OR('📊 Training Matrix'!$S$24="EXPIRED",'📊 Training Matrix'!$S$24="EXPIRING"),"First Aid (FAW)","")</f>
        <v/>
      </c>
      <c r="I386" s="58" t="str">
        <f ca="1">IF(OR('📊 Training Matrix'!$S$24="EXPIRED",'📊 Training Matrix'!$S$24="EXPIRING"),IF(ISNUMBER('📊 Training Matrix'!$R$24),TEXT('📊 Training Matrix'!$R$24,"DD/MM/YYYY"),""),"")</f>
        <v/>
      </c>
      <c r="J386" s="58" t="str">
        <f ca="1">IF(OR('📊 Training Matrix'!$S$24="EXPIRED",'📊 Training Matrix'!$S$24="EXPIRING"),TEXT('📊 Training Matrix'!$R$24+365,"DD/MM/YYYY"),"")</f>
        <v/>
      </c>
      <c r="K386" s="58" t="str">
        <f ca="1">IF(OR('📊 Training Matrix'!$S$24="EXPIRED",'📊 Training Matrix'!$S$24="EXPIRING"),'📊 Training Matrix'!$S$24,"")</f>
        <v/>
      </c>
      <c r="L386" s="58" t="str">
        <f ca="1">IF(OR('📊 Training Matrix'!$S$24="EXPIRED",'📊 Training Matrix'!$S$24="EXPIRING"),IF('📊 Training Matrix'!$S$24="EXPIRED","Overdue by "&amp;TEXT(TODAY()-('📊 Training Matrix'!$R$24+365),"0")&amp;" days","Expires in "&amp;TEXT(('📊 Training Matrix'!$R$24+365)-TODAY(),"0")&amp;" days"),"—")</f>
        <v>—</v>
      </c>
      <c r="M386" s="58" t="str">
        <f ca="1">IF(OR('📊 Training Matrix'!$S$24="EXPIRED",'📊 Training Matrix'!$S$24="EXPIRING"),'📊 Training Matrix'!$H$24,"")</f>
        <v/>
      </c>
    </row>
    <row r="387" spans="1:13" ht="15" customHeight="1" x14ac:dyDescent="0.2">
      <c r="A387" s="58" t="str">
        <f ca="1">IF(OR('📊 Training Matrix'!$U$24="EXPIRED",'📊 Training Matrix'!$U$24="EXPIRING"),'📊 Training Matrix'!$A$24,"")</f>
        <v/>
      </c>
      <c r="B387" s="58" t="str">
        <f ca="1">IF(OR('📊 Training Matrix'!$U$24="EXPIRED",'📊 Training Matrix'!$U$24="EXPIRING"),'📊 Training Matrix'!$B$24,"")</f>
        <v/>
      </c>
      <c r="C387" s="58" t="str">
        <f ca="1">IF(OR('📊 Training Matrix'!$U$24="EXPIRED",'📊 Training Matrix'!$U$24="EXPIRING"),'📊 Training Matrix'!$C$24,"")</f>
        <v/>
      </c>
      <c r="D387" s="58" t="str">
        <f ca="1">IF(OR('📊 Training Matrix'!$U$24="EXPIRED",'📊 Training Matrix'!$U$24="EXPIRING"),'📊 Training Matrix'!$D$24,"")</f>
        <v/>
      </c>
      <c r="E387" s="58" t="str">
        <f ca="1">IF(OR('📊 Training Matrix'!$U$24="EXPIRED",'📊 Training Matrix'!$U$24="EXPIRING"),'📊 Training Matrix'!$F$24,"")</f>
        <v/>
      </c>
      <c r="F387" s="58" t="str">
        <f ca="1">IF(OR('📊 Training Matrix'!$U$24="EXPIRED",'📊 Training Matrix'!$U$24="EXPIRING"),'📊 Training Matrix'!$E$24,"")</f>
        <v/>
      </c>
      <c r="G387" s="58" t="str">
        <f ca="1">IF(OR('📊 Training Matrix'!$U$24="EXPIRED",'📊 Training Matrix'!$U$24="EXPIRING"),"HS-006","")</f>
        <v/>
      </c>
      <c r="H387" s="58" t="str">
        <f ca="1">IF(OR('📊 Training Matrix'!$U$24="EXPIRED",'📊 Training Matrix'!$U$24="EXPIRING"),"Asbestos Awareness","")</f>
        <v/>
      </c>
      <c r="I387" s="58" t="str">
        <f ca="1">IF(OR('📊 Training Matrix'!$U$24="EXPIRED",'📊 Training Matrix'!$U$24="EXPIRING"),IF(ISNUMBER('📊 Training Matrix'!$T$24),TEXT('📊 Training Matrix'!$T$24,"DD/MM/YYYY"),""),"")</f>
        <v/>
      </c>
      <c r="J387" s="58" t="str">
        <f ca="1">IF(OR('📊 Training Matrix'!$U$24="EXPIRED",'📊 Training Matrix'!$U$24="EXPIRING"),TEXT('📊 Training Matrix'!$T$24+365,"DD/MM/YYYY"),"")</f>
        <v/>
      </c>
      <c r="K387" s="58" t="str">
        <f ca="1">IF(OR('📊 Training Matrix'!$U$24="EXPIRED",'📊 Training Matrix'!$U$24="EXPIRING"),'📊 Training Matrix'!$U$24,"")</f>
        <v/>
      </c>
      <c r="L387" s="58" t="str">
        <f ca="1">IF(OR('📊 Training Matrix'!$U$24="EXPIRED",'📊 Training Matrix'!$U$24="EXPIRING"),IF('📊 Training Matrix'!$U$24="EXPIRED","Overdue by "&amp;TEXT(TODAY()-('📊 Training Matrix'!$T$24+365),"0")&amp;" days","Expires in "&amp;TEXT(('📊 Training Matrix'!$T$24+365)-TODAY(),"0")&amp;" days"),"—")</f>
        <v>—</v>
      </c>
      <c r="M387" s="58" t="str">
        <f ca="1">IF(OR('📊 Training Matrix'!$U$24="EXPIRED",'📊 Training Matrix'!$U$24="EXPIRING"),'📊 Training Matrix'!$H$24,"")</f>
        <v/>
      </c>
    </row>
    <row r="388" spans="1:13" ht="15" customHeight="1" x14ac:dyDescent="0.2">
      <c r="A388" s="58" t="str">
        <f ca="1">IF(OR('📊 Training Matrix'!$W$24="EXPIRED",'📊 Training Matrix'!$W$24="EXPIRING"),'📊 Training Matrix'!$A$24,"")</f>
        <v/>
      </c>
      <c r="B388" s="58" t="str">
        <f ca="1">IF(OR('📊 Training Matrix'!$W$24="EXPIRED",'📊 Training Matrix'!$W$24="EXPIRING"),'📊 Training Matrix'!$B$24,"")</f>
        <v/>
      </c>
      <c r="C388" s="58" t="str">
        <f ca="1">IF(OR('📊 Training Matrix'!$W$24="EXPIRED",'📊 Training Matrix'!$W$24="EXPIRING"),'📊 Training Matrix'!$C$24,"")</f>
        <v/>
      </c>
      <c r="D388" s="58" t="str">
        <f ca="1">IF(OR('📊 Training Matrix'!$W$24="EXPIRED",'📊 Training Matrix'!$W$24="EXPIRING"),'📊 Training Matrix'!$D$24,"")</f>
        <v/>
      </c>
      <c r="E388" s="58" t="str">
        <f ca="1">IF(OR('📊 Training Matrix'!$W$24="EXPIRED",'📊 Training Matrix'!$W$24="EXPIRING"),'📊 Training Matrix'!$F$24,"")</f>
        <v/>
      </c>
      <c r="F388" s="58" t="str">
        <f ca="1">IF(OR('📊 Training Matrix'!$W$24="EXPIRED",'📊 Training Matrix'!$W$24="EXPIRING"),'📊 Training Matrix'!$E$24,"")</f>
        <v/>
      </c>
      <c r="G388" s="58" t="str">
        <f ca="1">IF(OR('📊 Training Matrix'!$W$24="EXPIRED",'📊 Training Matrix'!$W$24="EXPIRING"),"EL-001","")</f>
        <v/>
      </c>
      <c r="H388" s="58" t="str">
        <f ca="1">IF(OR('📊 Training Matrix'!$W$24="EXPIRED",'📊 Training Matrix'!$W$24="EXPIRING"),"C&amp;G 2391 Inspection","")</f>
        <v/>
      </c>
      <c r="I388" s="58" t="str">
        <f ca="1">IF(OR('📊 Training Matrix'!$W$24="EXPIRED",'📊 Training Matrix'!$W$24="EXPIRING"),IF(ISNUMBER('📊 Training Matrix'!$V$24),TEXT('📊 Training Matrix'!$V$24,"DD/MM/YYYY"),""),"")</f>
        <v/>
      </c>
      <c r="J388" s="58" t="str">
        <f ca="1">IF(OR('📊 Training Matrix'!$W$24="EXPIRED",'📊 Training Matrix'!$W$24="EXPIRING"),TEXT('📊 Training Matrix'!$V$24+365,"DD/MM/YYYY"),"")</f>
        <v/>
      </c>
      <c r="K388" s="58" t="str">
        <f ca="1">IF(OR('📊 Training Matrix'!$W$24="EXPIRED",'📊 Training Matrix'!$W$24="EXPIRING"),'📊 Training Matrix'!$W$24,"")</f>
        <v/>
      </c>
      <c r="L388" s="58" t="str">
        <f ca="1">IF(OR('📊 Training Matrix'!$W$24="EXPIRED",'📊 Training Matrix'!$W$24="EXPIRING"),IF('📊 Training Matrix'!$W$24="EXPIRED","Overdue by "&amp;TEXT(TODAY()-('📊 Training Matrix'!$V$24+365),"0")&amp;" days","Expires in "&amp;TEXT(('📊 Training Matrix'!$V$24+365)-TODAY(),"0")&amp;" days"),"—")</f>
        <v>—</v>
      </c>
      <c r="M388" s="58" t="str">
        <f ca="1">IF(OR('📊 Training Matrix'!$W$24="EXPIRED",'📊 Training Matrix'!$W$24="EXPIRING"),'📊 Training Matrix'!$H$24,"")</f>
        <v/>
      </c>
    </row>
    <row r="389" spans="1:13" ht="15" customHeight="1" x14ac:dyDescent="0.2">
      <c r="A389" s="58" t="str">
        <f ca="1">IF(OR('📊 Training Matrix'!$Y$24="EXPIRED",'📊 Training Matrix'!$Y$24="EXPIRING"),'📊 Training Matrix'!$A$24,"")</f>
        <v/>
      </c>
      <c r="B389" s="58" t="str">
        <f ca="1">IF(OR('📊 Training Matrix'!$Y$24="EXPIRED",'📊 Training Matrix'!$Y$24="EXPIRING"),'📊 Training Matrix'!$B$24,"")</f>
        <v/>
      </c>
      <c r="C389" s="58" t="str">
        <f ca="1">IF(OR('📊 Training Matrix'!$Y$24="EXPIRED",'📊 Training Matrix'!$Y$24="EXPIRING"),'📊 Training Matrix'!$C$24,"")</f>
        <v/>
      </c>
      <c r="D389" s="58" t="str">
        <f ca="1">IF(OR('📊 Training Matrix'!$Y$24="EXPIRED",'📊 Training Matrix'!$Y$24="EXPIRING"),'📊 Training Matrix'!$D$24,"")</f>
        <v/>
      </c>
      <c r="E389" s="58" t="str">
        <f ca="1">IF(OR('📊 Training Matrix'!$Y$24="EXPIRED",'📊 Training Matrix'!$Y$24="EXPIRING"),'📊 Training Matrix'!$F$24,"")</f>
        <v/>
      </c>
      <c r="F389" s="58" t="str">
        <f ca="1">IF(OR('📊 Training Matrix'!$Y$24="EXPIRED",'📊 Training Matrix'!$Y$24="EXPIRING"),'📊 Training Matrix'!$E$24,"")</f>
        <v/>
      </c>
      <c r="G389" s="58" t="str">
        <f ca="1">IF(OR('📊 Training Matrix'!$Y$24="EXPIRED",'📊 Training Matrix'!$Y$24="EXPIRING"),"EL-002","")</f>
        <v/>
      </c>
      <c r="H389" s="58" t="str">
        <f ca="1">IF(OR('📊 Training Matrix'!$Y$24="EXPIRED",'📊 Training Matrix'!$Y$24="EXPIRING"),"18th Edition","")</f>
        <v/>
      </c>
      <c r="I389" s="58" t="str">
        <f ca="1">IF(OR('📊 Training Matrix'!$Y$24="EXPIRED",'📊 Training Matrix'!$Y$24="EXPIRING"),IF(ISNUMBER('📊 Training Matrix'!$X$24),TEXT('📊 Training Matrix'!$X$24,"DD/MM/YYYY"),""),"")</f>
        <v/>
      </c>
      <c r="J389" s="58" t="str">
        <f ca="1">IF(OR('📊 Training Matrix'!$Y$24="EXPIRED",'📊 Training Matrix'!$Y$24="EXPIRING"),TEXT('📊 Training Matrix'!$X$24+365,"DD/MM/YYYY"),"")</f>
        <v/>
      </c>
      <c r="K389" s="58" t="str">
        <f ca="1">IF(OR('📊 Training Matrix'!$Y$24="EXPIRED",'📊 Training Matrix'!$Y$24="EXPIRING"),'📊 Training Matrix'!$Y$24,"")</f>
        <v/>
      </c>
      <c r="L389" s="58" t="str">
        <f ca="1">IF(OR('📊 Training Matrix'!$Y$24="EXPIRED",'📊 Training Matrix'!$Y$24="EXPIRING"),IF('📊 Training Matrix'!$Y$24="EXPIRED","Overdue by "&amp;TEXT(TODAY()-('📊 Training Matrix'!$X$24+365),"0")&amp;" days","Expires in "&amp;TEXT(('📊 Training Matrix'!$X$24+365)-TODAY(),"0")&amp;" days"),"—")</f>
        <v>—</v>
      </c>
      <c r="M389" s="58" t="str">
        <f ca="1">IF(OR('📊 Training Matrix'!$Y$24="EXPIRED",'📊 Training Matrix'!$Y$24="EXPIRING"),'📊 Training Matrix'!$H$24,"")</f>
        <v/>
      </c>
    </row>
    <row r="390" spans="1:13" ht="15" customHeight="1" x14ac:dyDescent="0.2">
      <c r="A390" s="58" t="str">
        <f ca="1">IF(OR('📊 Training Matrix'!$AA$24="EXPIRED",'📊 Training Matrix'!$AA$24="EXPIRING"),'📊 Training Matrix'!$A$24,"")</f>
        <v/>
      </c>
      <c r="B390" s="58" t="str">
        <f ca="1">IF(OR('📊 Training Matrix'!$AA$24="EXPIRED",'📊 Training Matrix'!$AA$24="EXPIRING"),'📊 Training Matrix'!$B$24,"")</f>
        <v/>
      </c>
      <c r="C390" s="58" t="str">
        <f ca="1">IF(OR('📊 Training Matrix'!$AA$24="EXPIRED",'📊 Training Matrix'!$AA$24="EXPIRING"),'📊 Training Matrix'!$C$24,"")</f>
        <v/>
      </c>
      <c r="D390" s="58" t="str">
        <f ca="1">IF(OR('📊 Training Matrix'!$AA$24="EXPIRED",'📊 Training Matrix'!$AA$24="EXPIRING"),'📊 Training Matrix'!$D$24,"")</f>
        <v/>
      </c>
      <c r="E390" s="58" t="str">
        <f ca="1">IF(OR('📊 Training Matrix'!$AA$24="EXPIRED",'📊 Training Matrix'!$AA$24="EXPIRING"),'📊 Training Matrix'!$F$24,"")</f>
        <v/>
      </c>
      <c r="F390" s="58" t="str">
        <f ca="1">IF(OR('📊 Training Matrix'!$AA$24="EXPIRED",'📊 Training Matrix'!$AA$24="EXPIRING"),'📊 Training Matrix'!$E$24,"")</f>
        <v/>
      </c>
      <c r="G390" s="58" t="str">
        <f ca="1">IF(OR('📊 Training Matrix'!$AA$24="EXPIRED",'📊 Training Matrix'!$AA$24="EXPIRING"),"EL-003","")</f>
        <v/>
      </c>
      <c r="H390" s="58" t="str">
        <f ca="1">IF(OR('📊 Training Matrix'!$AA$24="EXPIRED",'📊 Training Matrix'!$AA$24="EXPIRING"),"HV Auth. Person","")</f>
        <v/>
      </c>
      <c r="I390" s="58" t="str">
        <f ca="1">IF(OR('📊 Training Matrix'!$AA$24="EXPIRED",'📊 Training Matrix'!$AA$24="EXPIRING"),IF(ISNUMBER('📊 Training Matrix'!$Z$24),TEXT('📊 Training Matrix'!$Z$24,"DD/MM/YYYY"),""),"")</f>
        <v/>
      </c>
      <c r="J390" s="58" t="str">
        <f ca="1">IF(OR('📊 Training Matrix'!$AA$24="EXPIRED",'📊 Training Matrix'!$AA$24="EXPIRING"),TEXT('📊 Training Matrix'!$Z$24+365,"DD/MM/YYYY"),"")</f>
        <v/>
      </c>
      <c r="K390" s="58" t="str">
        <f ca="1">IF(OR('📊 Training Matrix'!$AA$24="EXPIRED",'📊 Training Matrix'!$AA$24="EXPIRING"),'📊 Training Matrix'!$AA$24,"")</f>
        <v/>
      </c>
      <c r="L390" s="58" t="str">
        <f ca="1">IF(OR('📊 Training Matrix'!$AA$24="EXPIRED",'📊 Training Matrix'!$AA$24="EXPIRING"),IF('📊 Training Matrix'!$AA$24="EXPIRED","Overdue by "&amp;TEXT(TODAY()-('📊 Training Matrix'!$Z$24+365),"0")&amp;" days","Expires in "&amp;TEXT(('📊 Training Matrix'!$Z$24+365)-TODAY(),"0")&amp;" days"),"—")</f>
        <v>—</v>
      </c>
      <c r="M390" s="58" t="str">
        <f ca="1">IF(OR('📊 Training Matrix'!$AA$24="EXPIRED",'📊 Training Matrix'!$AA$24="EXPIRING"),'📊 Training Matrix'!$H$24,"")</f>
        <v/>
      </c>
    </row>
    <row r="391" spans="1:13" ht="15" customHeight="1" x14ac:dyDescent="0.2">
      <c r="A391" s="58" t="str">
        <f ca="1">IF(OR('📊 Training Matrix'!$AC$24="EXPIRED",'📊 Training Matrix'!$AC$24="EXPIRING"),'📊 Training Matrix'!$A$24,"")</f>
        <v/>
      </c>
      <c r="B391" s="58" t="str">
        <f ca="1">IF(OR('📊 Training Matrix'!$AC$24="EXPIRED",'📊 Training Matrix'!$AC$24="EXPIRING"),'📊 Training Matrix'!$B$24,"")</f>
        <v/>
      </c>
      <c r="C391" s="58" t="str">
        <f ca="1">IF(OR('📊 Training Matrix'!$AC$24="EXPIRED",'📊 Training Matrix'!$AC$24="EXPIRING"),'📊 Training Matrix'!$C$24,"")</f>
        <v/>
      </c>
      <c r="D391" s="58" t="str">
        <f ca="1">IF(OR('📊 Training Matrix'!$AC$24="EXPIRED",'📊 Training Matrix'!$AC$24="EXPIRING"),'📊 Training Matrix'!$D$24,"")</f>
        <v/>
      </c>
      <c r="E391" s="58" t="str">
        <f ca="1">IF(OR('📊 Training Matrix'!$AC$24="EXPIRED",'📊 Training Matrix'!$AC$24="EXPIRING"),'📊 Training Matrix'!$F$24,"")</f>
        <v/>
      </c>
      <c r="F391" s="58" t="str">
        <f ca="1">IF(OR('📊 Training Matrix'!$AC$24="EXPIRED",'📊 Training Matrix'!$AC$24="EXPIRING"),'📊 Training Matrix'!$E$24,"")</f>
        <v/>
      </c>
      <c r="G391" s="58" t="str">
        <f ca="1">IF(OR('📊 Training Matrix'!$AC$24="EXPIRED",'📊 Training Matrix'!$AC$24="EXPIRING"),"EL-004","")</f>
        <v/>
      </c>
      <c r="H391" s="58" t="str">
        <f ca="1">IF(OR('📊 Training Matrix'!$AC$24="EXPIRED",'📊 Training Matrix'!$AC$24="EXPIRING"),"LV Switching","")</f>
        <v/>
      </c>
      <c r="I391" s="58" t="str">
        <f ca="1">IF(OR('📊 Training Matrix'!$AC$24="EXPIRED",'📊 Training Matrix'!$AC$24="EXPIRING"),IF(ISNUMBER('📊 Training Matrix'!$AB$24),TEXT('📊 Training Matrix'!$AB$24,"DD/MM/YYYY"),""),"")</f>
        <v/>
      </c>
      <c r="J391" s="58" t="str">
        <f ca="1">IF(OR('📊 Training Matrix'!$AC$24="EXPIRED",'📊 Training Matrix'!$AC$24="EXPIRING"),TEXT('📊 Training Matrix'!$AB$24+365,"DD/MM/YYYY"),"")</f>
        <v/>
      </c>
      <c r="K391" s="58" t="str">
        <f ca="1">IF(OR('📊 Training Matrix'!$AC$24="EXPIRED",'📊 Training Matrix'!$AC$24="EXPIRING"),'📊 Training Matrix'!$AC$24,"")</f>
        <v/>
      </c>
      <c r="L391" s="58" t="str">
        <f ca="1">IF(OR('📊 Training Matrix'!$AC$24="EXPIRED",'📊 Training Matrix'!$AC$24="EXPIRING"),IF('📊 Training Matrix'!$AC$24="EXPIRED","Overdue by "&amp;TEXT(TODAY()-('📊 Training Matrix'!$AB$24+365),"0")&amp;" days","Expires in "&amp;TEXT(('📊 Training Matrix'!$AB$24+365)-TODAY(),"0")&amp;" days"),"—")</f>
        <v>—</v>
      </c>
      <c r="M391" s="58" t="str">
        <f ca="1">IF(OR('📊 Training Matrix'!$AC$24="EXPIRED",'📊 Training Matrix'!$AC$24="EXPIRING"),'📊 Training Matrix'!$H$24,"")</f>
        <v/>
      </c>
    </row>
    <row r="392" spans="1:13" ht="15" customHeight="1" x14ac:dyDescent="0.2">
      <c r="A392" s="58" t="str">
        <f ca="1">IF(OR('📊 Training Matrix'!$AE$24="EXPIRED",'📊 Training Matrix'!$AE$24="EXPIRING"),'📊 Training Matrix'!$A$24,"")</f>
        <v/>
      </c>
      <c r="B392" s="58" t="str">
        <f ca="1">IF(OR('📊 Training Matrix'!$AE$24="EXPIRED",'📊 Training Matrix'!$AE$24="EXPIRING"),'📊 Training Matrix'!$B$24,"")</f>
        <v/>
      </c>
      <c r="C392" s="58" t="str">
        <f ca="1">IF(OR('📊 Training Matrix'!$AE$24="EXPIRED",'📊 Training Matrix'!$AE$24="EXPIRING"),'📊 Training Matrix'!$C$24,"")</f>
        <v/>
      </c>
      <c r="D392" s="58" t="str">
        <f ca="1">IF(OR('📊 Training Matrix'!$AE$24="EXPIRED",'📊 Training Matrix'!$AE$24="EXPIRING"),'📊 Training Matrix'!$D$24,"")</f>
        <v/>
      </c>
      <c r="E392" s="58" t="str">
        <f ca="1">IF(OR('📊 Training Matrix'!$AE$24="EXPIRED",'📊 Training Matrix'!$AE$24="EXPIRING"),'📊 Training Matrix'!$F$24,"")</f>
        <v/>
      </c>
      <c r="F392" s="58" t="str">
        <f ca="1">IF(OR('📊 Training Matrix'!$AE$24="EXPIRED",'📊 Training Matrix'!$AE$24="EXPIRING"),'📊 Training Matrix'!$E$24,"")</f>
        <v/>
      </c>
      <c r="G392" s="58" t="str">
        <f ca="1">IF(OR('📊 Training Matrix'!$AE$24="EXPIRED",'📊 Training Matrix'!$AE$24="EXPIRING"),"CV-005","")</f>
        <v/>
      </c>
      <c r="H392" s="58" t="str">
        <f ca="1">IF(OR('📊 Training Matrix'!$AE$24="EXPIRED",'📊 Training Matrix'!$AE$24="EXPIRING"),"NRSWA Supervisor","")</f>
        <v/>
      </c>
      <c r="I392" s="58" t="str">
        <f ca="1">IF(OR('📊 Training Matrix'!$AE$24="EXPIRED",'📊 Training Matrix'!$AE$24="EXPIRING"),IF(ISNUMBER('📊 Training Matrix'!$AD$24),TEXT('📊 Training Matrix'!$AD$24,"DD/MM/YYYY"),""),"")</f>
        <v/>
      </c>
      <c r="J392" s="58" t="str">
        <f ca="1">IF(OR('📊 Training Matrix'!$AE$24="EXPIRED",'📊 Training Matrix'!$AE$24="EXPIRING"),TEXT('📊 Training Matrix'!$AD$24+365,"DD/MM/YYYY"),"")</f>
        <v/>
      </c>
      <c r="K392" s="58" t="str">
        <f ca="1">IF(OR('📊 Training Matrix'!$AE$24="EXPIRED",'📊 Training Matrix'!$AE$24="EXPIRING"),'📊 Training Matrix'!$AE$24,"")</f>
        <v/>
      </c>
      <c r="L392" s="58" t="str">
        <f ca="1">IF(OR('📊 Training Matrix'!$AE$24="EXPIRED",'📊 Training Matrix'!$AE$24="EXPIRING"),IF('📊 Training Matrix'!$AE$24="EXPIRED","Overdue by "&amp;TEXT(TODAY()-('📊 Training Matrix'!$AD$24+365),"0")&amp;" days","Expires in "&amp;TEXT(('📊 Training Matrix'!$AD$24+365)-TODAY(),"0")&amp;" days"),"—")</f>
        <v>—</v>
      </c>
      <c r="M392" s="58" t="str">
        <f ca="1">IF(OR('📊 Training Matrix'!$AE$24="EXPIRED",'📊 Training Matrix'!$AE$24="EXPIRING"),'📊 Training Matrix'!$H$24,"")</f>
        <v/>
      </c>
    </row>
    <row r="393" spans="1:13" ht="15" customHeight="1" x14ac:dyDescent="0.2">
      <c r="A393" s="58" t="str">
        <f ca="1">IF(OR('📊 Training Matrix'!$AG$24="EXPIRED",'📊 Training Matrix'!$AG$24="EXPIRING"),'📊 Training Matrix'!$A$24,"")</f>
        <v/>
      </c>
      <c r="B393" s="58" t="str">
        <f ca="1">IF(OR('📊 Training Matrix'!$AG$24="EXPIRED",'📊 Training Matrix'!$AG$24="EXPIRING"),'📊 Training Matrix'!$B$24,"")</f>
        <v/>
      </c>
      <c r="C393" s="58" t="str">
        <f ca="1">IF(OR('📊 Training Matrix'!$AG$24="EXPIRED",'📊 Training Matrix'!$AG$24="EXPIRING"),'📊 Training Matrix'!$C$24,"")</f>
        <v/>
      </c>
      <c r="D393" s="58" t="str">
        <f ca="1">IF(OR('📊 Training Matrix'!$AG$24="EXPIRED",'📊 Training Matrix'!$AG$24="EXPIRING"),'📊 Training Matrix'!$D$24,"")</f>
        <v/>
      </c>
      <c r="E393" s="58" t="str">
        <f ca="1">IF(OR('📊 Training Matrix'!$AG$24="EXPIRED",'📊 Training Matrix'!$AG$24="EXPIRING"),'📊 Training Matrix'!$F$24,"")</f>
        <v/>
      </c>
      <c r="F393" s="58" t="str">
        <f ca="1">IF(OR('📊 Training Matrix'!$AG$24="EXPIRED",'📊 Training Matrix'!$AG$24="EXPIRING"),'📊 Training Matrix'!$E$24,"")</f>
        <v/>
      </c>
      <c r="G393" s="58" t="str">
        <f ca="1">IF(OR('📊 Training Matrix'!$AG$24="EXPIRED",'📊 Training Matrix'!$AG$24="EXPIRING"),"CV-006","")</f>
        <v/>
      </c>
      <c r="H393" s="58" t="str">
        <f ca="1">IF(OR('📊 Training Matrix'!$AG$24="EXPIRED",'📊 Training Matrix'!$AG$24="EXPIRING"),"NRSWA Operative","")</f>
        <v/>
      </c>
      <c r="I393" s="58" t="str">
        <f ca="1">IF(OR('📊 Training Matrix'!$AG$24="EXPIRED",'📊 Training Matrix'!$AG$24="EXPIRING"),IF(ISNUMBER('📊 Training Matrix'!$AF$24),TEXT('📊 Training Matrix'!$AF$24,"DD/MM/YYYY"),""),"")</f>
        <v/>
      </c>
      <c r="J393" s="58" t="str">
        <f ca="1">IF(OR('📊 Training Matrix'!$AG$24="EXPIRED",'📊 Training Matrix'!$AG$24="EXPIRING"),TEXT('📊 Training Matrix'!$AF$24+365,"DD/MM/YYYY"),"")</f>
        <v/>
      </c>
      <c r="K393" s="58" t="str">
        <f ca="1">IF(OR('📊 Training Matrix'!$AG$24="EXPIRED",'📊 Training Matrix'!$AG$24="EXPIRING"),'📊 Training Matrix'!$AG$24,"")</f>
        <v/>
      </c>
      <c r="L393" s="58" t="str">
        <f ca="1">IF(OR('📊 Training Matrix'!$AG$24="EXPIRED",'📊 Training Matrix'!$AG$24="EXPIRING"),IF('📊 Training Matrix'!$AG$24="EXPIRED","Overdue by "&amp;TEXT(TODAY()-('📊 Training Matrix'!$AF$24+365),"0")&amp;" days","Expires in "&amp;TEXT(('📊 Training Matrix'!$AF$24+365)-TODAY(),"0")&amp;" days"),"—")</f>
        <v>—</v>
      </c>
      <c r="M393" s="58" t="str">
        <f ca="1">IF(OR('📊 Training Matrix'!$AG$24="EXPIRED",'📊 Training Matrix'!$AG$24="EXPIRING"),'📊 Training Matrix'!$H$24,"")</f>
        <v/>
      </c>
    </row>
    <row r="394" spans="1:13" ht="15" customHeight="1" x14ac:dyDescent="0.2">
      <c r="A394" s="58" t="str">
        <f ca="1">IF(OR('📊 Training Matrix'!$AI$24="EXPIRED",'📊 Training Matrix'!$AI$24="EXPIRING"),'📊 Training Matrix'!$A$24,"")</f>
        <v/>
      </c>
      <c r="B394" s="58" t="str">
        <f ca="1">IF(OR('📊 Training Matrix'!$AI$24="EXPIRED",'📊 Training Matrix'!$AI$24="EXPIRING"),'📊 Training Matrix'!$B$24,"")</f>
        <v/>
      </c>
      <c r="C394" s="58" t="str">
        <f ca="1">IF(OR('📊 Training Matrix'!$AI$24="EXPIRED",'📊 Training Matrix'!$AI$24="EXPIRING"),'📊 Training Matrix'!$C$24,"")</f>
        <v/>
      </c>
      <c r="D394" s="58" t="str">
        <f ca="1">IF(OR('📊 Training Matrix'!$AI$24="EXPIRED",'📊 Training Matrix'!$AI$24="EXPIRING"),'📊 Training Matrix'!$D$24,"")</f>
        <v/>
      </c>
      <c r="E394" s="58" t="str">
        <f ca="1">IF(OR('📊 Training Matrix'!$AI$24="EXPIRED",'📊 Training Matrix'!$AI$24="EXPIRING"),'📊 Training Matrix'!$F$24,"")</f>
        <v/>
      </c>
      <c r="F394" s="58" t="str">
        <f ca="1">IF(OR('📊 Training Matrix'!$AI$24="EXPIRED",'📊 Training Matrix'!$AI$24="EXPIRING"),'📊 Training Matrix'!$E$24,"")</f>
        <v/>
      </c>
      <c r="G394" s="58" t="str">
        <f ca="1">IF(OR('📊 Training Matrix'!$AI$24="EXPIRED",'📊 Training Matrix'!$AI$24="EXPIRING"),"CV-002","")</f>
        <v/>
      </c>
      <c r="H394" s="58" t="str">
        <f ca="1">IF(OR('📊 Training Matrix'!$AI$24="EXPIRED",'📊 Training Matrix'!$AI$24="EXPIRING"),"CSCS Blue Card","")</f>
        <v/>
      </c>
      <c r="I394" s="58" t="str">
        <f ca="1">IF(OR('📊 Training Matrix'!$AI$24="EXPIRED",'📊 Training Matrix'!$AI$24="EXPIRING"),IF(ISNUMBER('📊 Training Matrix'!$AH$24),TEXT('📊 Training Matrix'!$AH$24,"DD/MM/YYYY"),""),"")</f>
        <v/>
      </c>
      <c r="J394" s="58" t="str">
        <f ca="1">IF(OR('📊 Training Matrix'!$AI$24="EXPIRED",'📊 Training Matrix'!$AI$24="EXPIRING"),TEXT('📊 Training Matrix'!$AH$24+365,"DD/MM/YYYY"),"")</f>
        <v/>
      </c>
      <c r="K394" s="58" t="str">
        <f ca="1">IF(OR('📊 Training Matrix'!$AI$24="EXPIRED",'📊 Training Matrix'!$AI$24="EXPIRING"),'📊 Training Matrix'!$AI$24,"")</f>
        <v/>
      </c>
      <c r="L394" s="58" t="str">
        <f ca="1">IF(OR('📊 Training Matrix'!$AI$24="EXPIRED",'📊 Training Matrix'!$AI$24="EXPIRING"),IF('📊 Training Matrix'!$AI$24="EXPIRED","Overdue by "&amp;TEXT(TODAY()-('📊 Training Matrix'!$AH$24+365),"0")&amp;" days","Expires in "&amp;TEXT(('📊 Training Matrix'!$AH$24+365)-TODAY(),"0")&amp;" days"),"—")</f>
        <v>—</v>
      </c>
      <c r="M394" s="58" t="str">
        <f ca="1">IF(OR('📊 Training Matrix'!$AI$24="EXPIRED",'📊 Training Matrix'!$AI$24="EXPIRING"),'📊 Training Matrix'!$H$24,"")</f>
        <v/>
      </c>
    </row>
    <row r="395" spans="1:13" ht="15" customHeight="1" x14ac:dyDescent="0.2">
      <c r="A395" s="58" t="str">
        <f ca="1">IF(OR('📊 Training Matrix'!$AK$24="EXPIRED",'📊 Training Matrix'!$AK$24="EXPIRING"),'📊 Training Matrix'!$A$24,"")</f>
        <v/>
      </c>
      <c r="B395" s="58" t="str">
        <f ca="1">IF(OR('📊 Training Matrix'!$AK$24="EXPIRED",'📊 Training Matrix'!$AK$24="EXPIRING"),'📊 Training Matrix'!$B$24,"")</f>
        <v/>
      </c>
      <c r="C395" s="58" t="str">
        <f ca="1">IF(OR('📊 Training Matrix'!$AK$24="EXPIRED",'📊 Training Matrix'!$AK$24="EXPIRING"),'📊 Training Matrix'!$C$24,"")</f>
        <v/>
      </c>
      <c r="D395" s="58" t="str">
        <f ca="1">IF(OR('📊 Training Matrix'!$AK$24="EXPIRED",'📊 Training Matrix'!$AK$24="EXPIRING"),'📊 Training Matrix'!$D$24,"")</f>
        <v/>
      </c>
      <c r="E395" s="58" t="str">
        <f ca="1">IF(OR('📊 Training Matrix'!$AK$24="EXPIRED",'📊 Training Matrix'!$AK$24="EXPIRING"),'📊 Training Matrix'!$F$24,"")</f>
        <v/>
      </c>
      <c r="F395" s="58" t="str">
        <f ca="1">IF(OR('📊 Training Matrix'!$AK$24="EXPIRED",'📊 Training Matrix'!$AK$24="EXPIRING"),'📊 Training Matrix'!$E$24,"")</f>
        <v/>
      </c>
      <c r="G395" s="58" t="str">
        <f ca="1">IF(OR('📊 Training Matrix'!$AK$24="EXPIRED",'📊 Training Matrix'!$AK$24="EXPIRING"),"GS-001","")</f>
        <v/>
      </c>
      <c r="H395" s="58" t="str">
        <f ca="1">IF(OR('📊 Training Matrix'!$AK$24="EXPIRED",'📊 Training Matrix'!$AK$24="EXPIRING"),"Gas Safe Reg.","")</f>
        <v/>
      </c>
      <c r="I395" s="58" t="str">
        <f ca="1">IF(OR('📊 Training Matrix'!$AK$24="EXPIRED",'📊 Training Matrix'!$AK$24="EXPIRING"),IF(ISNUMBER('📊 Training Matrix'!$AJ$24),TEXT('📊 Training Matrix'!$AJ$24,"DD/MM/YYYY"),""),"")</f>
        <v/>
      </c>
      <c r="J395" s="58" t="str">
        <f ca="1">IF(OR('📊 Training Matrix'!$AK$24="EXPIRED",'📊 Training Matrix'!$AK$24="EXPIRING"),TEXT('📊 Training Matrix'!$AJ$24+365,"DD/MM/YYYY"),"")</f>
        <v/>
      </c>
      <c r="K395" s="58" t="str">
        <f ca="1">IF(OR('📊 Training Matrix'!$AK$24="EXPIRED",'📊 Training Matrix'!$AK$24="EXPIRING"),'📊 Training Matrix'!$AK$24,"")</f>
        <v/>
      </c>
      <c r="L395" s="58" t="str">
        <f ca="1">IF(OR('📊 Training Matrix'!$AK$24="EXPIRED",'📊 Training Matrix'!$AK$24="EXPIRING"),IF('📊 Training Matrix'!$AK$24="EXPIRED","Overdue by "&amp;TEXT(TODAY()-('📊 Training Matrix'!$AJ$24+365),"0")&amp;" days","Expires in "&amp;TEXT(('📊 Training Matrix'!$AJ$24+365)-TODAY(),"0")&amp;" days"),"—")</f>
        <v>—</v>
      </c>
      <c r="M395" s="58" t="str">
        <f ca="1">IF(OR('📊 Training Matrix'!$AK$24="EXPIRED",'📊 Training Matrix'!$AK$24="EXPIRING"),'📊 Training Matrix'!$H$24,"")</f>
        <v/>
      </c>
    </row>
    <row r="396" spans="1:13" ht="15" customHeight="1" x14ac:dyDescent="0.2">
      <c r="A396" s="58" t="str">
        <f ca="1">IF(OR('📊 Training Matrix'!$AM$24="EXPIRED",'📊 Training Matrix'!$AM$24="EXPIRING"),'📊 Training Matrix'!$A$24,"")</f>
        <v/>
      </c>
      <c r="B396" s="58" t="str">
        <f ca="1">IF(OR('📊 Training Matrix'!$AM$24="EXPIRED",'📊 Training Matrix'!$AM$24="EXPIRING"),'📊 Training Matrix'!$B$24,"")</f>
        <v/>
      </c>
      <c r="C396" s="58" t="str">
        <f ca="1">IF(OR('📊 Training Matrix'!$AM$24="EXPIRED",'📊 Training Matrix'!$AM$24="EXPIRING"),'📊 Training Matrix'!$C$24,"")</f>
        <v/>
      </c>
      <c r="D396" s="58" t="str">
        <f ca="1">IF(OR('📊 Training Matrix'!$AM$24="EXPIRED",'📊 Training Matrix'!$AM$24="EXPIRING"),'📊 Training Matrix'!$D$24,"")</f>
        <v/>
      </c>
      <c r="E396" s="58" t="str">
        <f ca="1">IF(OR('📊 Training Matrix'!$AM$24="EXPIRED",'📊 Training Matrix'!$AM$24="EXPIRING"),'📊 Training Matrix'!$F$24,"")</f>
        <v/>
      </c>
      <c r="F396" s="58" t="str">
        <f ca="1">IF(OR('📊 Training Matrix'!$AM$24="EXPIRED",'📊 Training Matrix'!$AM$24="EXPIRING"),'📊 Training Matrix'!$E$24,"")</f>
        <v/>
      </c>
      <c r="G396" s="58" t="str">
        <f ca="1">IF(OR('📊 Training Matrix'!$AM$24="EXPIRED",'📊 Training Matrix'!$AM$24="EXPIRING"),"GS-002","")</f>
        <v/>
      </c>
      <c r="H396" s="58" t="str">
        <f ca="1">IF(OR('📊 Training Matrix'!$AM$24="EXPIRED",'📊 Training Matrix'!$AM$24="EXPIRING"),"ACS Gas (CCN1)","")</f>
        <v/>
      </c>
      <c r="I396" s="58" t="str">
        <f ca="1">IF(OR('📊 Training Matrix'!$AM$24="EXPIRED",'📊 Training Matrix'!$AM$24="EXPIRING"),IF(ISNUMBER('📊 Training Matrix'!$AL$24),TEXT('📊 Training Matrix'!$AL$24,"DD/MM/YYYY"),""),"")</f>
        <v/>
      </c>
      <c r="J396" s="58" t="str">
        <f ca="1">IF(OR('📊 Training Matrix'!$AM$24="EXPIRED",'📊 Training Matrix'!$AM$24="EXPIRING"),TEXT('📊 Training Matrix'!$AL$24+365,"DD/MM/YYYY"),"")</f>
        <v/>
      </c>
      <c r="K396" s="58" t="str">
        <f ca="1">IF(OR('📊 Training Matrix'!$AM$24="EXPIRED",'📊 Training Matrix'!$AM$24="EXPIRING"),'📊 Training Matrix'!$AM$24,"")</f>
        <v/>
      </c>
      <c r="L396" s="58" t="str">
        <f ca="1">IF(OR('📊 Training Matrix'!$AM$24="EXPIRED",'📊 Training Matrix'!$AM$24="EXPIRING"),IF('📊 Training Matrix'!$AM$24="EXPIRED","Overdue by "&amp;TEXT(TODAY()-('📊 Training Matrix'!$AL$24+365),"0")&amp;" days","Expires in "&amp;TEXT(('📊 Training Matrix'!$AL$24+365)-TODAY(),"0")&amp;" days"),"—")</f>
        <v>—</v>
      </c>
      <c r="M396" s="58" t="str">
        <f ca="1">IF(OR('📊 Training Matrix'!$AM$24="EXPIRED",'📊 Training Matrix'!$AM$24="EXPIRING"),'📊 Training Matrix'!$H$24,"")</f>
        <v/>
      </c>
    </row>
    <row r="397" spans="1:13" ht="15" customHeight="1" x14ac:dyDescent="0.2">
      <c r="A397" s="58" t="str">
        <f ca="1">IF(OR('📊 Training Matrix'!$AO$24="EXPIRED",'📊 Training Matrix'!$AO$24="EXPIRING"),'📊 Training Matrix'!$A$24,"")</f>
        <v/>
      </c>
      <c r="B397" s="58" t="str">
        <f ca="1">IF(OR('📊 Training Matrix'!$AO$24="EXPIRED",'📊 Training Matrix'!$AO$24="EXPIRING"),'📊 Training Matrix'!$B$24,"")</f>
        <v/>
      </c>
      <c r="C397" s="58" t="str">
        <f ca="1">IF(OR('📊 Training Matrix'!$AO$24="EXPIRED",'📊 Training Matrix'!$AO$24="EXPIRING"),'📊 Training Matrix'!$C$24,"")</f>
        <v/>
      </c>
      <c r="D397" s="58" t="str">
        <f ca="1">IF(OR('📊 Training Matrix'!$AO$24="EXPIRED",'📊 Training Matrix'!$AO$24="EXPIRING"),'📊 Training Matrix'!$D$24,"")</f>
        <v/>
      </c>
      <c r="E397" s="58" t="str">
        <f ca="1">IF(OR('📊 Training Matrix'!$AO$24="EXPIRED",'📊 Training Matrix'!$AO$24="EXPIRING"),'📊 Training Matrix'!$F$24,"")</f>
        <v/>
      </c>
      <c r="F397" s="58" t="str">
        <f ca="1">IF(OR('📊 Training Matrix'!$AO$24="EXPIRED",'📊 Training Matrix'!$AO$24="EXPIRING"),'📊 Training Matrix'!$E$24,"")</f>
        <v/>
      </c>
      <c r="G397" s="58" t="str">
        <f ca="1">IF(OR('📊 Training Matrix'!$AO$24="EXPIRED",'📊 Training Matrix'!$AO$24="EXPIRING"),"WA-001","")</f>
        <v/>
      </c>
      <c r="H397" s="58" t="str">
        <f ca="1">IF(OR('📊 Training Matrix'!$AO$24="EXPIRED",'📊 Training Matrix'!$AO$24="EXPIRING"),"WIAPS Cert.","")</f>
        <v/>
      </c>
      <c r="I397" s="58" t="str">
        <f ca="1">IF(OR('📊 Training Matrix'!$AO$24="EXPIRED",'📊 Training Matrix'!$AO$24="EXPIRING"),IF(ISNUMBER('📊 Training Matrix'!$AN$24),TEXT('📊 Training Matrix'!$AN$24,"DD/MM/YYYY"),""),"")</f>
        <v/>
      </c>
      <c r="J397" s="58" t="str">
        <f ca="1">IF(OR('📊 Training Matrix'!$AO$24="EXPIRED",'📊 Training Matrix'!$AO$24="EXPIRING"),TEXT('📊 Training Matrix'!$AN$24+365,"DD/MM/YYYY"),"")</f>
        <v/>
      </c>
      <c r="K397" s="58" t="str">
        <f ca="1">IF(OR('📊 Training Matrix'!$AO$24="EXPIRED",'📊 Training Matrix'!$AO$24="EXPIRING"),'📊 Training Matrix'!$AO$24,"")</f>
        <v/>
      </c>
      <c r="L397" s="58" t="str">
        <f ca="1">IF(OR('📊 Training Matrix'!$AO$24="EXPIRED",'📊 Training Matrix'!$AO$24="EXPIRING"),IF('📊 Training Matrix'!$AO$24="EXPIRED","Overdue by "&amp;TEXT(TODAY()-('📊 Training Matrix'!$AN$24+365),"0")&amp;" days","Expires in "&amp;TEXT(('📊 Training Matrix'!$AN$24+365)-TODAY(),"0")&amp;" days"),"—")</f>
        <v>—</v>
      </c>
      <c r="M397" s="58" t="str">
        <f ca="1">IF(OR('📊 Training Matrix'!$AO$24="EXPIRED",'📊 Training Matrix'!$AO$24="EXPIRING"),'📊 Training Matrix'!$H$24,"")</f>
        <v/>
      </c>
    </row>
    <row r="398" spans="1:13" ht="15" customHeight="1" x14ac:dyDescent="0.2">
      <c r="A398" s="58" t="str">
        <f ca="1">IF(OR('📊 Training Matrix'!$AQ$24="EXPIRED",'📊 Training Matrix'!$AQ$24="EXPIRING"),'📊 Training Matrix'!$A$24,"")</f>
        <v/>
      </c>
      <c r="B398" s="58" t="str">
        <f ca="1">IF(OR('📊 Training Matrix'!$AQ$24="EXPIRED",'📊 Training Matrix'!$AQ$24="EXPIRING"),'📊 Training Matrix'!$B$24,"")</f>
        <v/>
      </c>
      <c r="C398" s="58" t="str">
        <f ca="1">IF(OR('📊 Training Matrix'!$AQ$24="EXPIRED",'📊 Training Matrix'!$AQ$24="EXPIRING"),'📊 Training Matrix'!$C$24,"")</f>
        <v/>
      </c>
      <c r="D398" s="58" t="str">
        <f ca="1">IF(OR('📊 Training Matrix'!$AQ$24="EXPIRED",'📊 Training Matrix'!$AQ$24="EXPIRING"),'📊 Training Matrix'!$D$24,"")</f>
        <v/>
      </c>
      <c r="E398" s="58" t="str">
        <f ca="1">IF(OR('📊 Training Matrix'!$AQ$24="EXPIRED",'📊 Training Matrix'!$AQ$24="EXPIRING"),'📊 Training Matrix'!$F$24,"")</f>
        <v/>
      </c>
      <c r="F398" s="58" t="str">
        <f ca="1">IF(OR('📊 Training Matrix'!$AQ$24="EXPIRED",'📊 Training Matrix'!$AQ$24="EXPIRING"),'📊 Training Matrix'!$E$24,"")</f>
        <v/>
      </c>
      <c r="G398" s="58" t="str">
        <f ca="1">IF(OR('📊 Training Matrix'!$AQ$24="EXPIRED",'📊 Training Matrix'!$AQ$24="EXPIRING"),"DR-004","")</f>
        <v/>
      </c>
      <c r="H398" s="58" t="str">
        <f ca="1">IF(OR('📊 Training Matrix'!$AQ$24="EXPIRED",'📊 Training Matrix'!$AQ$24="EXPIRING"),"CPCS Excavator","")</f>
        <v/>
      </c>
      <c r="I398" s="58" t="str">
        <f ca="1">IF(OR('📊 Training Matrix'!$AQ$24="EXPIRED",'📊 Training Matrix'!$AQ$24="EXPIRING"),IF(ISNUMBER('📊 Training Matrix'!$AP$24),TEXT('📊 Training Matrix'!$AP$24,"DD/MM/YYYY"),""),"")</f>
        <v/>
      </c>
      <c r="J398" s="58" t="str">
        <f ca="1">IF(OR('📊 Training Matrix'!$AQ$24="EXPIRED",'📊 Training Matrix'!$AQ$24="EXPIRING"),TEXT('📊 Training Matrix'!$AP$24+365,"DD/MM/YYYY"),"")</f>
        <v/>
      </c>
      <c r="K398" s="58" t="str">
        <f ca="1">IF(OR('📊 Training Matrix'!$AQ$24="EXPIRED",'📊 Training Matrix'!$AQ$24="EXPIRING"),'📊 Training Matrix'!$AQ$24,"")</f>
        <v/>
      </c>
      <c r="L398" s="58" t="str">
        <f ca="1">IF(OR('📊 Training Matrix'!$AQ$24="EXPIRED",'📊 Training Matrix'!$AQ$24="EXPIRING"),IF('📊 Training Matrix'!$AQ$24="EXPIRED","Overdue by "&amp;TEXT(TODAY()-('📊 Training Matrix'!$AP$24+365),"0")&amp;" days","Expires in "&amp;TEXT(('📊 Training Matrix'!$AP$24+365)-TODAY(),"0")&amp;" days"),"—")</f>
        <v>—</v>
      </c>
      <c r="M398" s="58" t="str">
        <f ca="1">IF(OR('📊 Training Matrix'!$AQ$24="EXPIRED",'📊 Training Matrix'!$AQ$24="EXPIRING"),'📊 Training Matrix'!$H$24,"")</f>
        <v/>
      </c>
    </row>
    <row r="399" spans="1:13" ht="15" customHeight="1" x14ac:dyDescent="0.2">
      <c r="A399" s="58" t="str">
        <f ca="1">IF(OR('📊 Training Matrix'!$AS$24="EXPIRED",'📊 Training Matrix'!$AS$24="EXPIRING"),'📊 Training Matrix'!$A$24,"")</f>
        <v/>
      </c>
      <c r="B399" s="58" t="str">
        <f ca="1">IF(OR('📊 Training Matrix'!$AS$24="EXPIRED",'📊 Training Matrix'!$AS$24="EXPIRING"),'📊 Training Matrix'!$B$24,"")</f>
        <v/>
      </c>
      <c r="C399" s="58" t="str">
        <f ca="1">IF(OR('📊 Training Matrix'!$AS$24="EXPIRED",'📊 Training Matrix'!$AS$24="EXPIRING"),'📊 Training Matrix'!$C$24,"")</f>
        <v/>
      </c>
      <c r="D399" s="58" t="str">
        <f ca="1">IF(OR('📊 Training Matrix'!$AS$24="EXPIRED",'📊 Training Matrix'!$AS$24="EXPIRING"),'📊 Training Matrix'!$D$24,"")</f>
        <v/>
      </c>
      <c r="E399" s="58" t="str">
        <f ca="1">IF(OR('📊 Training Matrix'!$AS$24="EXPIRED",'📊 Training Matrix'!$AS$24="EXPIRING"),'📊 Training Matrix'!$F$24,"")</f>
        <v/>
      </c>
      <c r="F399" s="58" t="str">
        <f ca="1">IF(OR('📊 Training Matrix'!$AS$24="EXPIRED",'📊 Training Matrix'!$AS$24="EXPIRING"),'📊 Training Matrix'!$E$24,"")</f>
        <v/>
      </c>
      <c r="G399" s="58" t="str">
        <f ca="1">IF(OR('📊 Training Matrix'!$AS$24="EXPIRED",'📊 Training Matrix'!$AS$24="EXPIRING"),"MG-002","")</f>
        <v/>
      </c>
      <c r="H399" s="58" t="str">
        <f ca="1">IF(OR('📊 Training Matrix'!$AS$24="EXPIRED",'📊 Training Matrix'!$AS$24="EXPIRING"),"SMSTS","")</f>
        <v/>
      </c>
      <c r="I399" s="58" t="str">
        <f ca="1">IF(OR('📊 Training Matrix'!$AS$24="EXPIRED",'📊 Training Matrix'!$AS$24="EXPIRING"),IF(ISNUMBER('📊 Training Matrix'!$AR$24),TEXT('📊 Training Matrix'!$AR$24,"DD/MM/YYYY"),""),"")</f>
        <v/>
      </c>
      <c r="J399" s="58" t="str">
        <f ca="1">IF(OR('📊 Training Matrix'!$AS$24="EXPIRED",'📊 Training Matrix'!$AS$24="EXPIRING"),TEXT('📊 Training Matrix'!$AR$24+365,"DD/MM/YYYY"),"")</f>
        <v/>
      </c>
      <c r="K399" s="58" t="str">
        <f ca="1">IF(OR('📊 Training Matrix'!$AS$24="EXPIRED",'📊 Training Matrix'!$AS$24="EXPIRING"),'📊 Training Matrix'!$AS$24,"")</f>
        <v/>
      </c>
      <c r="L399" s="58" t="str">
        <f ca="1">IF(OR('📊 Training Matrix'!$AS$24="EXPIRED",'📊 Training Matrix'!$AS$24="EXPIRING"),IF('📊 Training Matrix'!$AS$24="EXPIRED","Overdue by "&amp;TEXT(TODAY()-('📊 Training Matrix'!$AR$24+365),"0")&amp;" days","Expires in "&amp;TEXT(('📊 Training Matrix'!$AR$24+365)-TODAY(),"0")&amp;" days"),"—")</f>
        <v>—</v>
      </c>
      <c r="M399" s="58" t="str">
        <f ca="1">IF(OR('📊 Training Matrix'!$AS$24="EXPIRED",'📊 Training Matrix'!$AS$24="EXPIRING"),'📊 Training Matrix'!$H$24,"")</f>
        <v/>
      </c>
    </row>
    <row r="400" spans="1:13" ht="15" customHeight="1" x14ac:dyDescent="0.2">
      <c r="A400" s="58" t="str">
        <f ca="1">IF(OR('📊 Training Matrix'!$AU$24="EXPIRED",'📊 Training Matrix'!$AU$24="EXPIRING"),'📊 Training Matrix'!$A$24,"")</f>
        <v/>
      </c>
      <c r="B400" s="58" t="str">
        <f ca="1">IF(OR('📊 Training Matrix'!$AU$24="EXPIRED",'📊 Training Matrix'!$AU$24="EXPIRING"),'📊 Training Matrix'!$B$24,"")</f>
        <v/>
      </c>
      <c r="C400" s="58" t="str">
        <f ca="1">IF(OR('📊 Training Matrix'!$AU$24="EXPIRED",'📊 Training Matrix'!$AU$24="EXPIRING"),'📊 Training Matrix'!$C$24,"")</f>
        <v/>
      </c>
      <c r="D400" s="58" t="str">
        <f ca="1">IF(OR('📊 Training Matrix'!$AU$24="EXPIRED",'📊 Training Matrix'!$AU$24="EXPIRING"),'📊 Training Matrix'!$D$24,"")</f>
        <v/>
      </c>
      <c r="E400" s="58" t="str">
        <f ca="1">IF(OR('📊 Training Matrix'!$AU$24="EXPIRED",'📊 Training Matrix'!$AU$24="EXPIRING"),'📊 Training Matrix'!$F$24,"")</f>
        <v/>
      </c>
      <c r="F400" s="58" t="str">
        <f ca="1">IF(OR('📊 Training Matrix'!$AU$24="EXPIRED",'📊 Training Matrix'!$AU$24="EXPIRING"),'📊 Training Matrix'!$E$24,"")</f>
        <v/>
      </c>
      <c r="G400" s="58" t="str">
        <f ca="1">IF(OR('📊 Training Matrix'!$AU$24="EXPIRED",'📊 Training Matrix'!$AU$24="EXPIRING"),"MG-003","")</f>
        <v/>
      </c>
      <c r="H400" s="58" t="str">
        <f ca="1">IF(OR('📊 Training Matrix'!$AU$24="EXPIRED",'📊 Training Matrix'!$AU$24="EXPIRING"),"SSSTS","")</f>
        <v/>
      </c>
      <c r="I400" s="58" t="str">
        <f ca="1">IF(OR('📊 Training Matrix'!$AU$24="EXPIRED",'📊 Training Matrix'!$AU$24="EXPIRING"),IF(ISNUMBER('📊 Training Matrix'!$AT$24),TEXT('📊 Training Matrix'!$AT$24,"DD/MM/YYYY"),""),"")</f>
        <v/>
      </c>
      <c r="J400" s="58" t="str">
        <f ca="1">IF(OR('📊 Training Matrix'!$AU$24="EXPIRED",'📊 Training Matrix'!$AU$24="EXPIRING"),TEXT('📊 Training Matrix'!$AT$24+365,"DD/MM/YYYY"),"")</f>
        <v/>
      </c>
      <c r="K400" s="58" t="str">
        <f ca="1">IF(OR('📊 Training Matrix'!$AU$24="EXPIRED",'📊 Training Matrix'!$AU$24="EXPIRING"),'📊 Training Matrix'!$AU$24,"")</f>
        <v/>
      </c>
      <c r="L400" s="58" t="str">
        <f ca="1">IF(OR('📊 Training Matrix'!$AU$24="EXPIRED",'📊 Training Matrix'!$AU$24="EXPIRING"),IF('📊 Training Matrix'!$AU$24="EXPIRED","Overdue by "&amp;TEXT(TODAY()-('📊 Training Matrix'!$AT$24+365),"0")&amp;" days","Expires in "&amp;TEXT(('📊 Training Matrix'!$AT$24+365)-TODAY(),"0")&amp;" days"),"—")</f>
        <v>—</v>
      </c>
      <c r="M400" s="58" t="str">
        <f ca="1">IF(OR('📊 Training Matrix'!$AU$24="EXPIRED",'📊 Training Matrix'!$AU$24="EXPIRING"),'📊 Training Matrix'!$H$24,"")</f>
        <v/>
      </c>
    </row>
    <row r="401" spans="1:13" ht="15" customHeight="1" x14ac:dyDescent="0.2">
      <c r="A401" s="58" t="str">
        <f ca="1">IF(OR('📊 Training Matrix'!$AW$24="EXPIRED",'📊 Training Matrix'!$AW$24="EXPIRING"),'📊 Training Matrix'!$A$24,"")</f>
        <v>W1020</v>
      </c>
      <c r="B401" s="58" t="str">
        <f ca="1">IF(OR('📊 Training Matrix'!$AW$24="EXPIRED",'📊 Training Matrix'!$AW$24="EXPIRING"),'📊 Training Matrix'!$B$24,"")</f>
        <v>Garcia</v>
      </c>
      <c r="C401" s="58" t="str">
        <f ca="1">IF(OR('📊 Training Matrix'!$AW$24="EXPIRED",'📊 Training Matrix'!$AW$24="EXPIRING"),'📊 Training Matrix'!$C$24,"")</f>
        <v>Gary</v>
      </c>
      <c r="D401" s="58" t="str">
        <f ca="1">IF(OR('📊 Training Matrix'!$AW$24="EXPIRED",'📊 Training Matrix'!$AW$24="EXPIRING"),'📊 Training Matrix'!$D$24,"")</f>
        <v>Subcontractor</v>
      </c>
      <c r="E401" s="58" t="str">
        <f ca="1">IF(OR('📊 Training Matrix'!$AW$24="EXPIRED",'📊 Training Matrix'!$AW$24="EXPIRING"),'📊 Training Matrix'!$F$24,"")</f>
        <v>Environmental Coordinator</v>
      </c>
      <c r="F401" s="58" t="str">
        <f ca="1">IF(OR('📊 Training Matrix'!$AW$24="EXPIRED",'📊 Training Matrix'!$AW$24="EXPIRING"),'📊 Training Matrix'!$E$24,"")</f>
        <v>HSEQ</v>
      </c>
      <c r="G401" s="58" t="str">
        <f ca="1">IF(OR('📊 Training Matrix'!$AW$24="EXPIRED",'📊 Training Matrix'!$AW$24="EXPIRING"),"IT-002","")</f>
        <v>IT-002</v>
      </c>
      <c r="H401" s="58" t="str">
        <f ca="1">IF(OR('📊 Training Matrix'!$AW$24="EXPIRED",'📊 Training Matrix'!$AW$24="EXPIRING"),"GDPR Awareness","")</f>
        <v>GDPR Awareness</v>
      </c>
      <c r="I401" s="58" t="str">
        <f ca="1">IF(OR('📊 Training Matrix'!$AW$24="EXPIRED",'📊 Training Matrix'!$AW$24="EXPIRING"),IF(ISNUMBER('📊 Training Matrix'!$AV$24),TEXT('📊 Training Matrix'!$AV$24,"DD/MM/YYYY"),""),"")</f>
        <v>26/05/2025</v>
      </c>
      <c r="J401" s="58" t="str">
        <f ca="1">IF(OR('📊 Training Matrix'!$AW$24="EXPIRED",'📊 Training Matrix'!$AW$24="EXPIRING"),TEXT('📊 Training Matrix'!$AV$24+365,"DD/MM/YYYY"),"")</f>
        <v>26/05/2026</v>
      </c>
      <c r="K401" s="58" t="str">
        <f ca="1">IF(OR('📊 Training Matrix'!$AW$24="EXPIRED",'📊 Training Matrix'!$AW$24="EXPIRING"),'📊 Training Matrix'!$AW$24,"")</f>
        <v>EXPIRED</v>
      </c>
      <c r="L401" s="58" t="str">
        <f ca="1">IF(OR('📊 Training Matrix'!$AW$24="EXPIRED",'📊 Training Matrix'!$AW$24="EXPIRING"),IF('📊 Training Matrix'!$AW$24="EXPIRED","Overdue by "&amp;TEXT(TODAY()-('📊 Training Matrix'!$AV$24+365),"0")&amp;" days","Expires in "&amp;TEXT(('📊 Training Matrix'!$AV$24+365)-TODAY(),"0")&amp;" days"),"—")</f>
        <v>Overdue by 84 days</v>
      </c>
      <c r="M401" s="58" t="str">
        <f ca="1">IF(OR('📊 Training Matrix'!$AW$24="EXPIRED",'📊 Training Matrix'!$AW$24="EXPIRING"),'📊 Training Matrix'!$H$24,"")</f>
        <v>S. Patel</v>
      </c>
    </row>
    <row r="402" spans="1:13" ht="15" customHeight="1" x14ac:dyDescent="0.2">
      <c r="A402" s="58" t="str">
        <f ca="1">IF(OR('📊 Training Matrix'!$K$25="EXPIRED",'📊 Training Matrix'!$K$25="EXPIRING"),'📊 Training Matrix'!$A$25,"")</f>
        <v/>
      </c>
      <c r="B402" s="58" t="str">
        <f ca="1">IF(OR('📊 Training Matrix'!$K$25="EXPIRED",'📊 Training Matrix'!$K$25="EXPIRING"),'📊 Training Matrix'!$B$25,"")</f>
        <v/>
      </c>
      <c r="C402" s="58" t="str">
        <f ca="1">IF(OR('📊 Training Matrix'!$K$25="EXPIRED",'📊 Training Matrix'!$K$25="EXPIRING"),'📊 Training Matrix'!$C$25,"")</f>
        <v/>
      </c>
      <c r="D402" s="58" t="str">
        <f ca="1">IF(OR('📊 Training Matrix'!$K$25="EXPIRED",'📊 Training Matrix'!$K$25="EXPIRING"),'📊 Training Matrix'!$D$25,"")</f>
        <v/>
      </c>
      <c r="E402" s="58" t="str">
        <f ca="1">IF(OR('📊 Training Matrix'!$K$25="EXPIRED",'📊 Training Matrix'!$K$25="EXPIRING"),'📊 Training Matrix'!$F$25,"")</f>
        <v/>
      </c>
      <c r="F402" s="58" t="str">
        <f ca="1">IF(OR('📊 Training Matrix'!$K$25="EXPIRED",'📊 Training Matrix'!$K$25="EXPIRING"),'📊 Training Matrix'!$E$25,"")</f>
        <v/>
      </c>
      <c r="G402" s="58" t="str">
        <f ca="1">IF(OR('📊 Training Matrix'!$K$25="EXPIRED",'📊 Training Matrix'!$K$25="EXPIRING"),"HS-001","")</f>
        <v/>
      </c>
      <c r="H402" s="58" t="str">
        <f ca="1">IF(OR('📊 Training Matrix'!$K$25="EXPIRED",'📊 Training Matrix'!$K$25="EXPIRING"),"H&amp;S Induction","")</f>
        <v/>
      </c>
      <c r="I402" s="58" t="str">
        <f ca="1">IF(OR('📊 Training Matrix'!$K$25="EXPIRED",'📊 Training Matrix'!$K$25="EXPIRING"),IF(ISNUMBER('📊 Training Matrix'!$J$25),TEXT('📊 Training Matrix'!$J$25,"DD/MM/YYYY"),""),"")</f>
        <v/>
      </c>
      <c r="J402" s="58" t="str">
        <f ca="1">IF(OR('📊 Training Matrix'!$K$25="EXPIRED",'📊 Training Matrix'!$K$25="EXPIRING"),TEXT('📊 Training Matrix'!$J$25+365,"DD/MM/YYYY"),"")</f>
        <v/>
      </c>
      <c r="K402" s="58" t="str">
        <f ca="1">IF(OR('📊 Training Matrix'!$K$25="EXPIRED",'📊 Training Matrix'!$K$25="EXPIRING"),'📊 Training Matrix'!$K$25,"")</f>
        <v/>
      </c>
      <c r="L402" s="58" t="str">
        <f ca="1">IF(OR('📊 Training Matrix'!$K$25="EXPIRED",'📊 Training Matrix'!$K$25="EXPIRING"),IF('📊 Training Matrix'!$K$25="EXPIRED","Overdue by "&amp;TEXT(TODAY()-('📊 Training Matrix'!$J$25+365),"0")&amp;" days","Expires in "&amp;TEXT(('📊 Training Matrix'!$J$25+365)-TODAY(),"0")&amp;" days"),"—")</f>
        <v>—</v>
      </c>
      <c r="M402" s="58" t="str">
        <f ca="1">IF(OR('📊 Training Matrix'!$K$25="EXPIRED",'📊 Training Matrix'!$K$25="EXPIRING"),'📊 Training Matrix'!$H$25,"")</f>
        <v/>
      </c>
    </row>
    <row r="403" spans="1:13" ht="15" customHeight="1" x14ac:dyDescent="0.2">
      <c r="A403" s="58" t="str">
        <f ca="1">IF(OR('📊 Training Matrix'!$M$25="EXPIRED",'📊 Training Matrix'!$M$25="EXPIRING"),'📊 Training Matrix'!$A$25,"")</f>
        <v/>
      </c>
      <c r="B403" s="58" t="str">
        <f ca="1">IF(OR('📊 Training Matrix'!$M$25="EXPIRED",'📊 Training Matrix'!$M$25="EXPIRING"),'📊 Training Matrix'!$B$25,"")</f>
        <v/>
      </c>
      <c r="C403" s="58" t="str">
        <f ca="1">IF(OR('📊 Training Matrix'!$M$25="EXPIRED",'📊 Training Matrix'!$M$25="EXPIRING"),'📊 Training Matrix'!$C$25,"")</f>
        <v/>
      </c>
      <c r="D403" s="58" t="str">
        <f ca="1">IF(OR('📊 Training Matrix'!$M$25="EXPIRED",'📊 Training Matrix'!$M$25="EXPIRING"),'📊 Training Matrix'!$D$25,"")</f>
        <v/>
      </c>
      <c r="E403" s="58" t="str">
        <f ca="1">IF(OR('📊 Training Matrix'!$M$25="EXPIRED",'📊 Training Matrix'!$M$25="EXPIRING"),'📊 Training Matrix'!$F$25,"")</f>
        <v/>
      </c>
      <c r="F403" s="58" t="str">
        <f ca="1">IF(OR('📊 Training Matrix'!$M$25="EXPIRED",'📊 Training Matrix'!$M$25="EXPIRING"),'📊 Training Matrix'!$E$25,"")</f>
        <v/>
      </c>
      <c r="G403" s="58" t="str">
        <f ca="1">IF(OR('📊 Training Matrix'!$M$25="EXPIRED",'📊 Training Matrix'!$M$25="EXPIRING"),"HS-002","")</f>
        <v/>
      </c>
      <c r="H403" s="58" t="str">
        <f ca="1">IF(OR('📊 Training Matrix'!$M$25="EXPIRED",'📊 Training Matrix'!$M$25="EXPIRING"),"Working at Height","")</f>
        <v/>
      </c>
      <c r="I403" s="58" t="str">
        <f ca="1">IF(OR('📊 Training Matrix'!$M$25="EXPIRED",'📊 Training Matrix'!$M$25="EXPIRING"),IF(ISNUMBER('📊 Training Matrix'!$L$25),TEXT('📊 Training Matrix'!$L$25,"DD/MM/YYYY"),""),"")</f>
        <v/>
      </c>
      <c r="J403" s="58" t="str">
        <f ca="1">IF(OR('📊 Training Matrix'!$M$25="EXPIRED",'📊 Training Matrix'!$M$25="EXPIRING"),TEXT('📊 Training Matrix'!$L$25+365,"DD/MM/YYYY"),"")</f>
        <v/>
      </c>
      <c r="K403" s="58" t="str">
        <f ca="1">IF(OR('📊 Training Matrix'!$M$25="EXPIRED",'📊 Training Matrix'!$M$25="EXPIRING"),'📊 Training Matrix'!$M$25,"")</f>
        <v/>
      </c>
      <c r="L403" s="58" t="str">
        <f ca="1">IF(OR('📊 Training Matrix'!$M$25="EXPIRED",'📊 Training Matrix'!$M$25="EXPIRING"),IF('📊 Training Matrix'!$M$25="EXPIRED","Overdue by "&amp;TEXT(TODAY()-('📊 Training Matrix'!$L$25+365),"0")&amp;" days","Expires in "&amp;TEXT(('📊 Training Matrix'!$L$25+365)-TODAY(),"0")&amp;" days"),"—")</f>
        <v>—</v>
      </c>
      <c r="M403" s="58" t="str">
        <f ca="1">IF(OR('📊 Training Matrix'!$M$25="EXPIRED",'📊 Training Matrix'!$M$25="EXPIRING"),'📊 Training Matrix'!$H$25,"")</f>
        <v/>
      </c>
    </row>
    <row r="404" spans="1:13" ht="15" customHeight="1" x14ac:dyDescent="0.2">
      <c r="A404" s="58" t="str">
        <f ca="1">IF(OR('📊 Training Matrix'!$O$25="EXPIRED",'📊 Training Matrix'!$O$25="EXPIRING"),'📊 Training Matrix'!$A$25,"")</f>
        <v/>
      </c>
      <c r="B404" s="58" t="str">
        <f ca="1">IF(OR('📊 Training Matrix'!$O$25="EXPIRED",'📊 Training Matrix'!$O$25="EXPIRING"),'📊 Training Matrix'!$B$25,"")</f>
        <v/>
      </c>
      <c r="C404" s="58" t="str">
        <f ca="1">IF(OR('📊 Training Matrix'!$O$25="EXPIRED",'📊 Training Matrix'!$O$25="EXPIRING"),'📊 Training Matrix'!$C$25,"")</f>
        <v/>
      </c>
      <c r="D404" s="58" t="str">
        <f ca="1">IF(OR('📊 Training Matrix'!$O$25="EXPIRED",'📊 Training Matrix'!$O$25="EXPIRING"),'📊 Training Matrix'!$D$25,"")</f>
        <v/>
      </c>
      <c r="E404" s="58" t="str">
        <f ca="1">IF(OR('📊 Training Matrix'!$O$25="EXPIRED",'📊 Training Matrix'!$O$25="EXPIRING"),'📊 Training Matrix'!$F$25,"")</f>
        <v/>
      </c>
      <c r="F404" s="58" t="str">
        <f ca="1">IF(OR('📊 Training Matrix'!$O$25="EXPIRED",'📊 Training Matrix'!$O$25="EXPIRING"),'📊 Training Matrix'!$E$25,"")</f>
        <v/>
      </c>
      <c r="G404" s="58" t="str">
        <f ca="1">IF(OR('📊 Training Matrix'!$O$25="EXPIRED",'📊 Training Matrix'!$O$25="EXPIRING"),"HS-003","")</f>
        <v/>
      </c>
      <c r="H404" s="58" t="str">
        <f ca="1">IF(OR('📊 Training Matrix'!$O$25="EXPIRED",'📊 Training Matrix'!$O$25="EXPIRING"),"Confined Space","")</f>
        <v/>
      </c>
      <c r="I404" s="58" t="str">
        <f ca="1">IF(OR('📊 Training Matrix'!$O$25="EXPIRED",'📊 Training Matrix'!$O$25="EXPIRING"),IF(ISNUMBER('📊 Training Matrix'!$N$25),TEXT('📊 Training Matrix'!$N$25,"DD/MM/YYYY"),""),"")</f>
        <v/>
      </c>
      <c r="J404" s="58" t="str">
        <f ca="1">IF(OR('📊 Training Matrix'!$O$25="EXPIRED",'📊 Training Matrix'!$O$25="EXPIRING"),TEXT('📊 Training Matrix'!$N$25+365,"DD/MM/YYYY"),"")</f>
        <v/>
      </c>
      <c r="K404" s="58" t="str">
        <f ca="1">IF(OR('📊 Training Matrix'!$O$25="EXPIRED",'📊 Training Matrix'!$O$25="EXPIRING"),'📊 Training Matrix'!$O$25,"")</f>
        <v/>
      </c>
      <c r="L404" s="58" t="str">
        <f ca="1">IF(OR('📊 Training Matrix'!$O$25="EXPIRED",'📊 Training Matrix'!$O$25="EXPIRING"),IF('📊 Training Matrix'!$O$25="EXPIRED","Overdue by "&amp;TEXT(TODAY()-('📊 Training Matrix'!$N$25+365),"0")&amp;" days","Expires in "&amp;TEXT(('📊 Training Matrix'!$N$25+365)-TODAY(),"0")&amp;" days"),"—")</f>
        <v>—</v>
      </c>
      <c r="M404" s="58" t="str">
        <f ca="1">IF(OR('📊 Training Matrix'!$O$25="EXPIRED",'📊 Training Matrix'!$O$25="EXPIRING"),'📊 Training Matrix'!$H$25,"")</f>
        <v/>
      </c>
    </row>
    <row r="405" spans="1:13" ht="15" customHeight="1" x14ac:dyDescent="0.2">
      <c r="A405" s="58" t="str">
        <f ca="1">IF(OR('📊 Training Matrix'!$Q$25="EXPIRED",'📊 Training Matrix'!$Q$25="EXPIRING"),'📊 Training Matrix'!$A$25,"")</f>
        <v>W1021</v>
      </c>
      <c r="B405" s="58" t="str">
        <f ca="1">IF(OR('📊 Training Matrix'!$Q$25="EXPIRED",'📊 Training Matrix'!$Q$25="EXPIRING"),'📊 Training Matrix'!$B$25,"")</f>
        <v>Evans</v>
      </c>
      <c r="C405" s="58" t="str">
        <f ca="1">IF(OR('📊 Training Matrix'!$Q$25="EXPIRED",'📊 Training Matrix'!$Q$25="EXPIRING"),'📊 Training Matrix'!$C$25,"")</f>
        <v>Diane</v>
      </c>
      <c r="D405" s="58" t="str">
        <f ca="1">IF(OR('📊 Training Matrix'!$Q$25="EXPIRED",'📊 Training Matrix'!$Q$25="EXPIRING"),'📊 Training Matrix'!$D$25,"")</f>
        <v>Employee</v>
      </c>
      <c r="E405" s="58" t="str">
        <f ca="1">IF(OR('📊 Training Matrix'!$Q$25="EXPIRED",'📊 Training Matrix'!$Q$25="EXPIRING"),'📊 Training Matrix'!$F$25,"")</f>
        <v>Control Room Manager</v>
      </c>
      <c r="F405" s="58" t="str">
        <f ca="1">IF(OR('📊 Training Matrix'!$Q$25="EXPIRED",'📊 Training Matrix'!$Q$25="EXPIRING"),'📊 Training Matrix'!$E$25,"")</f>
        <v>Control Room</v>
      </c>
      <c r="G405" s="58" t="str">
        <f ca="1">IF(OR('📊 Training Matrix'!$Q$25="EXPIRED",'📊 Training Matrix'!$Q$25="EXPIRING"),"HS-004","")</f>
        <v>HS-004</v>
      </c>
      <c r="H405" s="58" t="str">
        <f ca="1">IF(OR('📊 Training Matrix'!$Q$25="EXPIRED",'📊 Training Matrix'!$Q$25="EXPIRING"),"Manual Handling","")</f>
        <v>Manual Handling</v>
      </c>
      <c r="I405" s="58" t="str">
        <f ca="1">IF(OR('📊 Training Matrix'!$Q$25="EXPIRED",'📊 Training Matrix'!$Q$25="EXPIRING"),IF(ISNUMBER('📊 Training Matrix'!$P$25),TEXT('📊 Training Matrix'!$P$25,"DD/MM/YYYY"),""),"")</f>
        <v>29/07/2025</v>
      </c>
      <c r="J405" s="58" t="str">
        <f ca="1">IF(OR('📊 Training Matrix'!$Q$25="EXPIRED",'📊 Training Matrix'!$Q$25="EXPIRING"),TEXT('📊 Training Matrix'!$P$25+365,"DD/MM/YYYY"),"")</f>
        <v>29/07/2026</v>
      </c>
      <c r="K405" s="58" t="str">
        <f ca="1">IF(OR('📊 Training Matrix'!$Q$25="EXPIRED",'📊 Training Matrix'!$Q$25="EXPIRING"),'📊 Training Matrix'!$Q$25,"")</f>
        <v>EXPIRED</v>
      </c>
      <c r="L405" s="58" t="str">
        <f ca="1">IF(OR('📊 Training Matrix'!$Q$25="EXPIRED",'📊 Training Matrix'!$Q$25="EXPIRING"),IF('📊 Training Matrix'!$Q$25="EXPIRED","Overdue by "&amp;TEXT(TODAY()-('📊 Training Matrix'!$P$25+365),"0")&amp;" days","Expires in "&amp;TEXT(('📊 Training Matrix'!$P$25+365)-TODAY(),"0")&amp;" days"),"—")</f>
        <v>Overdue by 20 days</v>
      </c>
      <c r="M405" s="58" t="str">
        <f ca="1">IF(OR('📊 Training Matrix'!$Q$25="EXPIRED",'📊 Training Matrix'!$Q$25="EXPIRING"),'📊 Training Matrix'!$H$25,"")</f>
        <v>R. O'Brien</v>
      </c>
    </row>
    <row r="406" spans="1:13" ht="15" customHeight="1" x14ac:dyDescent="0.2">
      <c r="A406" s="58" t="str">
        <f ca="1">IF(OR('📊 Training Matrix'!$S$25="EXPIRED",'📊 Training Matrix'!$S$25="EXPIRING"),'📊 Training Matrix'!$A$25,"")</f>
        <v>W1021</v>
      </c>
      <c r="B406" s="58" t="str">
        <f ca="1">IF(OR('📊 Training Matrix'!$S$25="EXPIRED",'📊 Training Matrix'!$S$25="EXPIRING"),'📊 Training Matrix'!$B$25,"")</f>
        <v>Evans</v>
      </c>
      <c r="C406" s="58" t="str">
        <f ca="1">IF(OR('📊 Training Matrix'!$S$25="EXPIRED",'📊 Training Matrix'!$S$25="EXPIRING"),'📊 Training Matrix'!$C$25,"")</f>
        <v>Diane</v>
      </c>
      <c r="D406" s="58" t="str">
        <f ca="1">IF(OR('📊 Training Matrix'!$S$25="EXPIRED",'📊 Training Matrix'!$S$25="EXPIRING"),'📊 Training Matrix'!$D$25,"")</f>
        <v>Employee</v>
      </c>
      <c r="E406" s="58" t="str">
        <f ca="1">IF(OR('📊 Training Matrix'!$S$25="EXPIRED",'📊 Training Matrix'!$S$25="EXPIRING"),'📊 Training Matrix'!$F$25,"")</f>
        <v>Control Room Manager</v>
      </c>
      <c r="F406" s="58" t="str">
        <f ca="1">IF(OR('📊 Training Matrix'!$S$25="EXPIRED",'📊 Training Matrix'!$S$25="EXPIRING"),'📊 Training Matrix'!$E$25,"")</f>
        <v>Control Room</v>
      </c>
      <c r="G406" s="58" t="str">
        <f ca="1">IF(OR('📊 Training Matrix'!$S$25="EXPIRED",'📊 Training Matrix'!$S$25="EXPIRING"),"HS-005","")</f>
        <v>HS-005</v>
      </c>
      <c r="H406" s="58" t="str">
        <f ca="1">IF(OR('📊 Training Matrix'!$S$25="EXPIRED",'📊 Training Matrix'!$S$25="EXPIRING"),"First Aid (FAW)","")</f>
        <v>First Aid (FAW)</v>
      </c>
      <c r="I406" s="58" t="str">
        <f ca="1">IF(OR('📊 Training Matrix'!$S$25="EXPIRED",'📊 Training Matrix'!$S$25="EXPIRING"),IF(ISNUMBER('📊 Training Matrix'!$R$25),TEXT('📊 Training Matrix'!$R$25,"DD/MM/YYYY"),""),"")</f>
        <v>15/03/2025</v>
      </c>
      <c r="J406" s="58" t="str">
        <f ca="1">IF(OR('📊 Training Matrix'!$S$25="EXPIRED",'📊 Training Matrix'!$S$25="EXPIRING"),TEXT('📊 Training Matrix'!$R$25+365,"DD/MM/YYYY"),"")</f>
        <v>15/03/2026</v>
      </c>
      <c r="K406" s="58" t="str">
        <f ca="1">IF(OR('📊 Training Matrix'!$S$25="EXPIRED",'📊 Training Matrix'!$S$25="EXPIRING"),'📊 Training Matrix'!$S$25,"")</f>
        <v>EXPIRED</v>
      </c>
      <c r="L406" s="58" t="str">
        <f ca="1">IF(OR('📊 Training Matrix'!$S$25="EXPIRED",'📊 Training Matrix'!$S$25="EXPIRING"),IF('📊 Training Matrix'!$S$25="EXPIRED","Overdue by "&amp;TEXT(TODAY()-('📊 Training Matrix'!$R$25+365),"0")&amp;" days","Expires in "&amp;TEXT(('📊 Training Matrix'!$R$25+365)-TODAY(),"0")&amp;" days"),"—")</f>
        <v>Overdue by 156 days</v>
      </c>
      <c r="M406" s="58" t="str">
        <f ca="1">IF(OR('📊 Training Matrix'!$S$25="EXPIRED",'📊 Training Matrix'!$S$25="EXPIRING"),'📊 Training Matrix'!$H$25,"")</f>
        <v>R. O'Brien</v>
      </c>
    </row>
    <row r="407" spans="1:13" ht="15" customHeight="1" x14ac:dyDescent="0.2">
      <c r="A407" s="58" t="str">
        <f ca="1">IF(OR('📊 Training Matrix'!$U$25="EXPIRED",'📊 Training Matrix'!$U$25="EXPIRING"),'📊 Training Matrix'!$A$25,"")</f>
        <v/>
      </c>
      <c r="B407" s="58" t="str">
        <f ca="1">IF(OR('📊 Training Matrix'!$U$25="EXPIRED",'📊 Training Matrix'!$U$25="EXPIRING"),'📊 Training Matrix'!$B$25,"")</f>
        <v/>
      </c>
      <c r="C407" s="58" t="str">
        <f ca="1">IF(OR('📊 Training Matrix'!$U$25="EXPIRED",'📊 Training Matrix'!$U$25="EXPIRING"),'📊 Training Matrix'!$C$25,"")</f>
        <v/>
      </c>
      <c r="D407" s="58" t="str">
        <f ca="1">IF(OR('📊 Training Matrix'!$U$25="EXPIRED",'📊 Training Matrix'!$U$25="EXPIRING"),'📊 Training Matrix'!$D$25,"")</f>
        <v/>
      </c>
      <c r="E407" s="58" t="str">
        <f ca="1">IF(OR('📊 Training Matrix'!$U$25="EXPIRED",'📊 Training Matrix'!$U$25="EXPIRING"),'📊 Training Matrix'!$F$25,"")</f>
        <v/>
      </c>
      <c r="F407" s="58" t="str">
        <f ca="1">IF(OR('📊 Training Matrix'!$U$25="EXPIRED",'📊 Training Matrix'!$U$25="EXPIRING"),'📊 Training Matrix'!$E$25,"")</f>
        <v/>
      </c>
      <c r="G407" s="58" t="str">
        <f ca="1">IF(OR('📊 Training Matrix'!$U$25="EXPIRED",'📊 Training Matrix'!$U$25="EXPIRING"),"HS-006","")</f>
        <v/>
      </c>
      <c r="H407" s="58" t="str">
        <f ca="1">IF(OR('📊 Training Matrix'!$U$25="EXPIRED",'📊 Training Matrix'!$U$25="EXPIRING"),"Asbestos Awareness","")</f>
        <v/>
      </c>
      <c r="I407" s="58" t="str">
        <f ca="1">IF(OR('📊 Training Matrix'!$U$25="EXPIRED",'📊 Training Matrix'!$U$25="EXPIRING"),IF(ISNUMBER('📊 Training Matrix'!$T$25),TEXT('📊 Training Matrix'!$T$25,"DD/MM/YYYY"),""),"")</f>
        <v/>
      </c>
      <c r="J407" s="58" t="str">
        <f ca="1">IF(OR('📊 Training Matrix'!$U$25="EXPIRED",'📊 Training Matrix'!$U$25="EXPIRING"),TEXT('📊 Training Matrix'!$T$25+365,"DD/MM/YYYY"),"")</f>
        <v/>
      </c>
      <c r="K407" s="58" t="str">
        <f ca="1">IF(OR('📊 Training Matrix'!$U$25="EXPIRED",'📊 Training Matrix'!$U$25="EXPIRING"),'📊 Training Matrix'!$U$25,"")</f>
        <v/>
      </c>
      <c r="L407" s="58" t="str">
        <f ca="1">IF(OR('📊 Training Matrix'!$U$25="EXPIRED",'📊 Training Matrix'!$U$25="EXPIRING"),IF('📊 Training Matrix'!$U$25="EXPIRED","Overdue by "&amp;TEXT(TODAY()-('📊 Training Matrix'!$T$25+365),"0")&amp;" days","Expires in "&amp;TEXT(('📊 Training Matrix'!$T$25+365)-TODAY(),"0")&amp;" days"),"—")</f>
        <v>—</v>
      </c>
      <c r="M407" s="58" t="str">
        <f ca="1">IF(OR('📊 Training Matrix'!$U$25="EXPIRED",'📊 Training Matrix'!$U$25="EXPIRING"),'📊 Training Matrix'!$H$25,"")</f>
        <v/>
      </c>
    </row>
    <row r="408" spans="1:13" ht="15" customHeight="1" x14ac:dyDescent="0.2">
      <c r="A408" s="58" t="str">
        <f ca="1">IF(OR('📊 Training Matrix'!$W$25="EXPIRED",'📊 Training Matrix'!$W$25="EXPIRING"),'📊 Training Matrix'!$A$25,"")</f>
        <v/>
      </c>
      <c r="B408" s="58" t="str">
        <f ca="1">IF(OR('📊 Training Matrix'!$W$25="EXPIRED",'📊 Training Matrix'!$W$25="EXPIRING"),'📊 Training Matrix'!$B$25,"")</f>
        <v/>
      </c>
      <c r="C408" s="58" t="str">
        <f ca="1">IF(OR('📊 Training Matrix'!$W$25="EXPIRED",'📊 Training Matrix'!$W$25="EXPIRING"),'📊 Training Matrix'!$C$25,"")</f>
        <v/>
      </c>
      <c r="D408" s="58" t="str">
        <f ca="1">IF(OR('📊 Training Matrix'!$W$25="EXPIRED",'📊 Training Matrix'!$W$25="EXPIRING"),'📊 Training Matrix'!$D$25,"")</f>
        <v/>
      </c>
      <c r="E408" s="58" t="str">
        <f ca="1">IF(OR('📊 Training Matrix'!$W$25="EXPIRED",'📊 Training Matrix'!$W$25="EXPIRING"),'📊 Training Matrix'!$F$25,"")</f>
        <v/>
      </c>
      <c r="F408" s="58" t="str">
        <f ca="1">IF(OR('📊 Training Matrix'!$W$25="EXPIRED",'📊 Training Matrix'!$W$25="EXPIRING"),'📊 Training Matrix'!$E$25,"")</f>
        <v/>
      </c>
      <c r="G408" s="58" t="str">
        <f ca="1">IF(OR('📊 Training Matrix'!$W$25="EXPIRED",'📊 Training Matrix'!$W$25="EXPIRING"),"EL-001","")</f>
        <v/>
      </c>
      <c r="H408" s="58" t="str">
        <f ca="1">IF(OR('📊 Training Matrix'!$W$25="EXPIRED",'📊 Training Matrix'!$W$25="EXPIRING"),"C&amp;G 2391 Inspection","")</f>
        <v/>
      </c>
      <c r="I408" s="58" t="str">
        <f ca="1">IF(OR('📊 Training Matrix'!$W$25="EXPIRED",'📊 Training Matrix'!$W$25="EXPIRING"),IF(ISNUMBER('📊 Training Matrix'!$V$25),TEXT('📊 Training Matrix'!$V$25,"DD/MM/YYYY"),""),"")</f>
        <v/>
      </c>
      <c r="J408" s="58" t="str">
        <f ca="1">IF(OR('📊 Training Matrix'!$W$25="EXPIRED",'📊 Training Matrix'!$W$25="EXPIRING"),TEXT('📊 Training Matrix'!$V$25+365,"DD/MM/YYYY"),"")</f>
        <v/>
      </c>
      <c r="K408" s="58" t="str">
        <f ca="1">IF(OR('📊 Training Matrix'!$W$25="EXPIRED",'📊 Training Matrix'!$W$25="EXPIRING"),'📊 Training Matrix'!$W$25,"")</f>
        <v/>
      </c>
      <c r="L408" s="58" t="str">
        <f ca="1">IF(OR('📊 Training Matrix'!$W$25="EXPIRED",'📊 Training Matrix'!$W$25="EXPIRING"),IF('📊 Training Matrix'!$W$25="EXPIRED","Overdue by "&amp;TEXT(TODAY()-('📊 Training Matrix'!$V$25+365),"0")&amp;" days","Expires in "&amp;TEXT(('📊 Training Matrix'!$V$25+365)-TODAY(),"0")&amp;" days"),"—")</f>
        <v>—</v>
      </c>
      <c r="M408" s="58" t="str">
        <f ca="1">IF(OR('📊 Training Matrix'!$W$25="EXPIRED",'📊 Training Matrix'!$W$25="EXPIRING"),'📊 Training Matrix'!$H$25,"")</f>
        <v/>
      </c>
    </row>
    <row r="409" spans="1:13" ht="15" customHeight="1" x14ac:dyDescent="0.2">
      <c r="A409" s="58" t="str">
        <f ca="1">IF(OR('📊 Training Matrix'!$Y$25="EXPIRED",'📊 Training Matrix'!$Y$25="EXPIRING"),'📊 Training Matrix'!$A$25,"")</f>
        <v/>
      </c>
      <c r="B409" s="58" t="str">
        <f ca="1">IF(OR('📊 Training Matrix'!$Y$25="EXPIRED",'📊 Training Matrix'!$Y$25="EXPIRING"),'📊 Training Matrix'!$B$25,"")</f>
        <v/>
      </c>
      <c r="C409" s="58" t="str">
        <f ca="1">IF(OR('📊 Training Matrix'!$Y$25="EXPIRED",'📊 Training Matrix'!$Y$25="EXPIRING"),'📊 Training Matrix'!$C$25,"")</f>
        <v/>
      </c>
      <c r="D409" s="58" t="str">
        <f ca="1">IF(OR('📊 Training Matrix'!$Y$25="EXPIRED",'📊 Training Matrix'!$Y$25="EXPIRING"),'📊 Training Matrix'!$D$25,"")</f>
        <v/>
      </c>
      <c r="E409" s="58" t="str">
        <f ca="1">IF(OR('📊 Training Matrix'!$Y$25="EXPIRED",'📊 Training Matrix'!$Y$25="EXPIRING"),'📊 Training Matrix'!$F$25,"")</f>
        <v/>
      </c>
      <c r="F409" s="58" t="str">
        <f ca="1">IF(OR('📊 Training Matrix'!$Y$25="EXPIRED",'📊 Training Matrix'!$Y$25="EXPIRING"),'📊 Training Matrix'!$E$25,"")</f>
        <v/>
      </c>
      <c r="G409" s="58" t="str">
        <f ca="1">IF(OR('📊 Training Matrix'!$Y$25="EXPIRED",'📊 Training Matrix'!$Y$25="EXPIRING"),"EL-002","")</f>
        <v/>
      </c>
      <c r="H409" s="58" t="str">
        <f ca="1">IF(OR('📊 Training Matrix'!$Y$25="EXPIRED",'📊 Training Matrix'!$Y$25="EXPIRING"),"18th Edition","")</f>
        <v/>
      </c>
      <c r="I409" s="58" t="str">
        <f ca="1">IF(OR('📊 Training Matrix'!$Y$25="EXPIRED",'📊 Training Matrix'!$Y$25="EXPIRING"),IF(ISNUMBER('📊 Training Matrix'!$X$25),TEXT('📊 Training Matrix'!$X$25,"DD/MM/YYYY"),""),"")</f>
        <v/>
      </c>
      <c r="J409" s="58" t="str">
        <f ca="1">IF(OR('📊 Training Matrix'!$Y$25="EXPIRED",'📊 Training Matrix'!$Y$25="EXPIRING"),TEXT('📊 Training Matrix'!$X$25+365,"DD/MM/YYYY"),"")</f>
        <v/>
      </c>
      <c r="K409" s="58" t="str">
        <f ca="1">IF(OR('📊 Training Matrix'!$Y$25="EXPIRED",'📊 Training Matrix'!$Y$25="EXPIRING"),'📊 Training Matrix'!$Y$25,"")</f>
        <v/>
      </c>
      <c r="L409" s="58" t="str">
        <f ca="1">IF(OR('📊 Training Matrix'!$Y$25="EXPIRED",'📊 Training Matrix'!$Y$25="EXPIRING"),IF('📊 Training Matrix'!$Y$25="EXPIRED","Overdue by "&amp;TEXT(TODAY()-('📊 Training Matrix'!$X$25+365),"0")&amp;" days","Expires in "&amp;TEXT(('📊 Training Matrix'!$X$25+365)-TODAY(),"0")&amp;" days"),"—")</f>
        <v>—</v>
      </c>
      <c r="M409" s="58" t="str">
        <f ca="1">IF(OR('📊 Training Matrix'!$Y$25="EXPIRED",'📊 Training Matrix'!$Y$25="EXPIRING"),'📊 Training Matrix'!$H$25,"")</f>
        <v/>
      </c>
    </row>
    <row r="410" spans="1:13" ht="15" customHeight="1" x14ac:dyDescent="0.2">
      <c r="A410" s="58" t="str">
        <f ca="1">IF(OR('📊 Training Matrix'!$AA$25="EXPIRED",'📊 Training Matrix'!$AA$25="EXPIRING"),'📊 Training Matrix'!$A$25,"")</f>
        <v/>
      </c>
      <c r="B410" s="58" t="str">
        <f ca="1">IF(OR('📊 Training Matrix'!$AA$25="EXPIRED",'📊 Training Matrix'!$AA$25="EXPIRING"),'📊 Training Matrix'!$B$25,"")</f>
        <v/>
      </c>
      <c r="C410" s="58" t="str">
        <f ca="1">IF(OR('📊 Training Matrix'!$AA$25="EXPIRED",'📊 Training Matrix'!$AA$25="EXPIRING"),'📊 Training Matrix'!$C$25,"")</f>
        <v/>
      </c>
      <c r="D410" s="58" t="str">
        <f ca="1">IF(OR('📊 Training Matrix'!$AA$25="EXPIRED",'📊 Training Matrix'!$AA$25="EXPIRING"),'📊 Training Matrix'!$D$25,"")</f>
        <v/>
      </c>
      <c r="E410" s="58" t="str">
        <f ca="1">IF(OR('📊 Training Matrix'!$AA$25="EXPIRED",'📊 Training Matrix'!$AA$25="EXPIRING"),'📊 Training Matrix'!$F$25,"")</f>
        <v/>
      </c>
      <c r="F410" s="58" t="str">
        <f ca="1">IF(OR('📊 Training Matrix'!$AA$25="EXPIRED",'📊 Training Matrix'!$AA$25="EXPIRING"),'📊 Training Matrix'!$E$25,"")</f>
        <v/>
      </c>
      <c r="G410" s="58" t="str">
        <f ca="1">IF(OR('📊 Training Matrix'!$AA$25="EXPIRED",'📊 Training Matrix'!$AA$25="EXPIRING"),"EL-003","")</f>
        <v/>
      </c>
      <c r="H410" s="58" t="str">
        <f ca="1">IF(OR('📊 Training Matrix'!$AA$25="EXPIRED",'📊 Training Matrix'!$AA$25="EXPIRING"),"HV Auth. Person","")</f>
        <v/>
      </c>
      <c r="I410" s="58" t="str">
        <f ca="1">IF(OR('📊 Training Matrix'!$AA$25="EXPIRED",'📊 Training Matrix'!$AA$25="EXPIRING"),IF(ISNUMBER('📊 Training Matrix'!$Z$25),TEXT('📊 Training Matrix'!$Z$25,"DD/MM/YYYY"),""),"")</f>
        <v/>
      </c>
      <c r="J410" s="58" t="str">
        <f ca="1">IF(OR('📊 Training Matrix'!$AA$25="EXPIRED",'📊 Training Matrix'!$AA$25="EXPIRING"),TEXT('📊 Training Matrix'!$Z$25+365,"DD/MM/YYYY"),"")</f>
        <v/>
      </c>
      <c r="K410" s="58" t="str">
        <f ca="1">IF(OR('📊 Training Matrix'!$AA$25="EXPIRED",'📊 Training Matrix'!$AA$25="EXPIRING"),'📊 Training Matrix'!$AA$25,"")</f>
        <v/>
      </c>
      <c r="L410" s="58" t="str">
        <f ca="1">IF(OR('📊 Training Matrix'!$AA$25="EXPIRED",'📊 Training Matrix'!$AA$25="EXPIRING"),IF('📊 Training Matrix'!$AA$25="EXPIRED","Overdue by "&amp;TEXT(TODAY()-('📊 Training Matrix'!$Z$25+365),"0")&amp;" days","Expires in "&amp;TEXT(('📊 Training Matrix'!$Z$25+365)-TODAY(),"0")&amp;" days"),"—")</f>
        <v>—</v>
      </c>
      <c r="M410" s="58" t="str">
        <f ca="1">IF(OR('📊 Training Matrix'!$AA$25="EXPIRED",'📊 Training Matrix'!$AA$25="EXPIRING"),'📊 Training Matrix'!$H$25,"")</f>
        <v/>
      </c>
    </row>
    <row r="411" spans="1:13" ht="15" customHeight="1" x14ac:dyDescent="0.2">
      <c r="A411" s="58" t="str">
        <f ca="1">IF(OR('📊 Training Matrix'!$AC$25="EXPIRED",'📊 Training Matrix'!$AC$25="EXPIRING"),'📊 Training Matrix'!$A$25,"")</f>
        <v/>
      </c>
      <c r="B411" s="58" t="str">
        <f ca="1">IF(OR('📊 Training Matrix'!$AC$25="EXPIRED",'📊 Training Matrix'!$AC$25="EXPIRING"),'📊 Training Matrix'!$B$25,"")</f>
        <v/>
      </c>
      <c r="C411" s="58" t="str">
        <f ca="1">IF(OR('📊 Training Matrix'!$AC$25="EXPIRED",'📊 Training Matrix'!$AC$25="EXPIRING"),'📊 Training Matrix'!$C$25,"")</f>
        <v/>
      </c>
      <c r="D411" s="58" t="str">
        <f ca="1">IF(OR('📊 Training Matrix'!$AC$25="EXPIRED",'📊 Training Matrix'!$AC$25="EXPIRING"),'📊 Training Matrix'!$D$25,"")</f>
        <v/>
      </c>
      <c r="E411" s="58" t="str">
        <f ca="1">IF(OR('📊 Training Matrix'!$AC$25="EXPIRED",'📊 Training Matrix'!$AC$25="EXPIRING"),'📊 Training Matrix'!$F$25,"")</f>
        <v/>
      </c>
      <c r="F411" s="58" t="str">
        <f ca="1">IF(OR('📊 Training Matrix'!$AC$25="EXPIRED",'📊 Training Matrix'!$AC$25="EXPIRING"),'📊 Training Matrix'!$E$25,"")</f>
        <v/>
      </c>
      <c r="G411" s="58" t="str">
        <f ca="1">IF(OR('📊 Training Matrix'!$AC$25="EXPIRED",'📊 Training Matrix'!$AC$25="EXPIRING"),"EL-004","")</f>
        <v/>
      </c>
      <c r="H411" s="58" t="str">
        <f ca="1">IF(OR('📊 Training Matrix'!$AC$25="EXPIRED",'📊 Training Matrix'!$AC$25="EXPIRING"),"LV Switching","")</f>
        <v/>
      </c>
      <c r="I411" s="58" t="str">
        <f ca="1">IF(OR('📊 Training Matrix'!$AC$25="EXPIRED",'📊 Training Matrix'!$AC$25="EXPIRING"),IF(ISNUMBER('📊 Training Matrix'!$AB$25),TEXT('📊 Training Matrix'!$AB$25,"DD/MM/YYYY"),""),"")</f>
        <v/>
      </c>
      <c r="J411" s="58" t="str">
        <f ca="1">IF(OR('📊 Training Matrix'!$AC$25="EXPIRED",'📊 Training Matrix'!$AC$25="EXPIRING"),TEXT('📊 Training Matrix'!$AB$25+365,"DD/MM/YYYY"),"")</f>
        <v/>
      </c>
      <c r="K411" s="58" t="str">
        <f ca="1">IF(OR('📊 Training Matrix'!$AC$25="EXPIRED",'📊 Training Matrix'!$AC$25="EXPIRING"),'📊 Training Matrix'!$AC$25,"")</f>
        <v/>
      </c>
      <c r="L411" s="58" t="str">
        <f ca="1">IF(OR('📊 Training Matrix'!$AC$25="EXPIRED",'📊 Training Matrix'!$AC$25="EXPIRING"),IF('📊 Training Matrix'!$AC$25="EXPIRED","Overdue by "&amp;TEXT(TODAY()-('📊 Training Matrix'!$AB$25+365),"0")&amp;" days","Expires in "&amp;TEXT(('📊 Training Matrix'!$AB$25+365)-TODAY(),"0")&amp;" days"),"—")</f>
        <v>—</v>
      </c>
      <c r="M411" s="58" t="str">
        <f ca="1">IF(OR('📊 Training Matrix'!$AC$25="EXPIRED",'📊 Training Matrix'!$AC$25="EXPIRING"),'📊 Training Matrix'!$H$25,"")</f>
        <v/>
      </c>
    </row>
    <row r="412" spans="1:13" ht="15" customHeight="1" x14ac:dyDescent="0.2">
      <c r="A412" s="58" t="str">
        <f ca="1">IF(OR('📊 Training Matrix'!$AE$25="EXPIRED",'📊 Training Matrix'!$AE$25="EXPIRING"),'📊 Training Matrix'!$A$25,"")</f>
        <v/>
      </c>
      <c r="B412" s="58" t="str">
        <f ca="1">IF(OR('📊 Training Matrix'!$AE$25="EXPIRED",'📊 Training Matrix'!$AE$25="EXPIRING"),'📊 Training Matrix'!$B$25,"")</f>
        <v/>
      </c>
      <c r="C412" s="58" t="str">
        <f ca="1">IF(OR('📊 Training Matrix'!$AE$25="EXPIRED",'📊 Training Matrix'!$AE$25="EXPIRING"),'📊 Training Matrix'!$C$25,"")</f>
        <v/>
      </c>
      <c r="D412" s="58" t="str">
        <f ca="1">IF(OR('📊 Training Matrix'!$AE$25="EXPIRED",'📊 Training Matrix'!$AE$25="EXPIRING"),'📊 Training Matrix'!$D$25,"")</f>
        <v/>
      </c>
      <c r="E412" s="58" t="str">
        <f ca="1">IF(OR('📊 Training Matrix'!$AE$25="EXPIRED",'📊 Training Matrix'!$AE$25="EXPIRING"),'📊 Training Matrix'!$F$25,"")</f>
        <v/>
      </c>
      <c r="F412" s="58" t="str">
        <f ca="1">IF(OR('📊 Training Matrix'!$AE$25="EXPIRED",'📊 Training Matrix'!$AE$25="EXPIRING"),'📊 Training Matrix'!$E$25,"")</f>
        <v/>
      </c>
      <c r="G412" s="58" t="str">
        <f ca="1">IF(OR('📊 Training Matrix'!$AE$25="EXPIRED",'📊 Training Matrix'!$AE$25="EXPIRING"),"CV-005","")</f>
        <v/>
      </c>
      <c r="H412" s="58" t="str">
        <f ca="1">IF(OR('📊 Training Matrix'!$AE$25="EXPIRED",'📊 Training Matrix'!$AE$25="EXPIRING"),"NRSWA Supervisor","")</f>
        <v/>
      </c>
      <c r="I412" s="58" t="str">
        <f ca="1">IF(OR('📊 Training Matrix'!$AE$25="EXPIRED",'📊 Training Matrix'!$AE$25="EXPIRING"),IF(ISNUMBER('📊 Training Matrix'!$AD$25),TEXT('📊 Training Matrix'!$AD$25,"DD/MM/YYYY"),""),"")</f>
        <v/>
      </c>
      <c r="J412" s="58" t="str">
        <f ca="1">IF(OR('📊 Training Matrix'!$AE$25="EXPIRED",'📊 Training Matrix'!$AE$25="EXPIRING"),TEXT('📊 Training Matrix'!$AD$25+365,"DD/MM/YYYY"),"")</f>
        <v/>
      </c>
      <c r="K412" s="58" t="str">
        <f ca="1">IF(OR('📊 Training Matrix'!$AE$25="EXPIRED",'📊 Training Matrix'!$AE$25="EXPIRING"),'📊 Training Matrix'!$AE$25,"")</f>
        <v/>
      </c>
      <c r="L412" s="58" t="str">
        <f ca="1">IF(OR('📊 Training Matrix'!$AE$25="EXPIRED",'📊 Training Matrix'!$AE$25="EXPIRING"),IF('📊 Training Matrix'!$AE$25="EXPIRED","Overdue by "&amp;TEXT(TODAY()-('📊 Training Matrix'!$AD$25+365),"0")&amp;" days","Expires in "&amp;TEXT(('📊 Training Matrix'!$AD$25+365)-TODAY(),"0")&amp;" days"),"—")</f>
        <v>—</v>
      </c>
      <c r="M412" s="58" t="str">
        <f ca="1">IF(OR('📊 Training Matrix'!$AE$25="EXPIRED",'📊 Training Matrix'!$AE$25="EXPIRING"),'📊 Training Matrix'!$H$25,"")</f>
        <v/>
      </c>
    </row>
    <row r="413" spans="1:13" ht="15" customHeight="1" x14ac:dyDescent="0.2">
      <c r="A413" s="58" t="str">
        <f ca="1">IF(OR('📊 Training Matrix'!$AG$25="EXPIRED",'📊 Training Matrix'!$AG$25="EXPIRING"),'📊 Training Matrix'!$A$25,"")</f>
        <v/>
      </c>
      <c r="B413" s="58" t="str">
        <f ca="1">IF(OR('📊 Training Matrix'!$AG$25="EXPIRED",'📊 Training Matrix'!$AG$25="EXPIRING"),'📊 Training Matrix'!$B$25,"")</f>
        <v/>
      </c>
      <c r="C413" s="58" t="str">
        <f ca="1">IF(OR('📊 Training Matrix'!$AG$25="EXPIRED",'📊 Training Matrix'!$AG$25="EXPIRING"),'📊 Training Matrix'!$C$25,"")</f>
        <v/>
      </c>
      <c r="D413" s="58" t="str">
        <f ca="1">IF(OR('📊 Training Matrix'!$AG$25="EXPIRED",'📊 Training Matrix'!$AG$25="EXPIRING"),'📊 Training Matrix'!$D$25,"")</f>
        <v/>
      </c>
      <c r="E413" s="58" t="str">
        <f ca="1">IF(OR('📊 Training Matrix'!$AG$25="EXPIRED",'📊 Training Matrix'!$AG$25="EXPIRING"),'📊 Training Matrix'!$F$25,"")</f>
        <v/>
      </c>
      <c r="F413" s="58" t="str">
        <f ca="1">IF(OR('📊 Training Matrix'!$AG$25="EXPIRED",'📊 Training Matrix'!$AG$25="EXPIRING"),'📊 Training Matrix'!$E$25,"")</f>
        <v/>
      </c>
      <c r="G413" s="58" t="str">
        <f ca="1">IF(OR('📊 Training Matrix'!$AG$25="EXPIRED",'📊 Training Matrix'!$AG$25="EXPIRING"),"CV-006","")</f>
        <v/>
      </c>
      <c r="H413" s="58" t="str">
        <f ca="1">IF(OR('📊 Training Matrix'!$AG$25="EXPIRED",'📊 Training Matrix'!$AG$25="EXPIRING"),"NRSWA Operative","")</f>
        <v/>
      </c>
      <c r="I413" s="58" t="str">
        <f ca="1">IF(OR('📊 Training Matrix'!$AG$25="EXPIRED",'📊 Training Matrix'!$AG$25="EXPIRING"),IF(ISNUMBER('📊 Training Matrix'!$AF$25),TEXT('📊 Training Matrix'!$AF$25,"DD/MM/YYYY"),""),"")</f>
        <v/>
      </c>
      <c r="J413" s="58" t="str">
        <f ca="1">IF(OR('📊 Training Matrix'!$AG$25="EXPIRED",'📊 Training Matrix'!$AG$25="EXPIRING"),TEXT('📊 Training Matrix'!$AF$25+365,"DD/MM/YYYY"),"")</f>
        <v/>
      </c>
      <c r="K413" s="58" t="str">
        <f ca="1">IF(OR('📊 Training Matrix'!$AG$25="EXPIRED",'📊 Training Matrix'!$AG$25="EXPIRING"),'📊 Training Matrix'!$AG$25,"")</f>
        <v/>
      </c>
      <c r="L413" s="58" t="str">
        <f ca="1">IF(OR('📊 Training Matrix'!$AG$25="EXPIRED",'📊 Training Matrix'!$AG$25="EXPIRING"),IF('📊 Training Matrix'!$AG$25="EXPIRED","Overdue by "&amp;TEXT(TODAY()-('📊 Training Matrix'!$AF$25+365),"0")&amp;" days","Expires in "&amp;TEXT(('📊 Training Matrix'!$AF$25+365)-TODAY(),"0")&amp;" days"),"—")</f>
        <v>—</v>
      </c>
      <c r="M413" s="58" t="str">
        <f ca="1">IF(OR('📊 Training Matrix'!$AG$25="EXPIRED",'📊 Training Matrix'!$AG$25="EXPIRING"),'📊 Training Matrix'!$H$25,"")</f>
        <v/>
      </c>
    </row>
    <row r="414" spans="1:13" ht="15" customHeight="1" x14ac:dyDescent="0.2">
      <c r="A414" s="58" t="str">
        <f ca="1">IF(OR('📊 Training Matrix'!$AI$25="EXPIRED",'📊 Training Matrix'!$AI$25="EXPIRING"),'📊 Training Matrix'!$A$25,"")</f>
        <v/>
      </c>
      <c r="B414" s="58" t="str">
        <f ca="1">IF(OR('📊 Training Matrix'!$AI$25="EXPIRED",'📊 Training Matrix'!$AI$25="EXPIRING"),'📊 Training Matrix'!$B$25,"")</f>
        <v/>
      </c>
      <c r="C414" s="58" t="str">
        <f ca="1">IF(OR('📊 Training Matrix'!$AI$25="EXPIRED",'📊 Training Matrix'!$AI$25="EXPIRING"),'📊 Training Matrix'!$C$25,"")</f>
        <v/>
      </c>
      <c r="D414" s="58" t="str">
        <f ca="1">IF(OR('📊 Training Matrix'!$AI$25="EXPIRED",'📊 Training Matrix'!$AI$25="EXPIRING"),'📊 Training Matrix'!$D$25,"")</f>
        <v/>
      </c>
      <c r="E414" s="58" t="str">
        <f ca="1">IF(OR('📊 Training Matrix'!$AI$25="EXPIRED",'📊 Training Matrix'!$AI$25="EXPIRING"),'📊 Training Matrix'!$F$25,"")</f>
        <v/>
      </c>
      <c r="F414" s="58" t="str">
        <f ca="1">IF(OR('📊 Training Matrix'!$AI$25="EXPIRED",'📊 Training Matrix'!$AI$25="EXPIRING"),'📊 Training Matrix'!$E$25,"")</f>
        <v/>
      </c>
      <c r="G414" s="58" t="str">
        <f ca="1">IF(OR('📊 Training Matrix'!$AI$25="EXPIRED",'📊 Training Matrix'!$AI$25="EXPIRING"),"CV-002","")</f>
        <v/>
      </c>
      <c r="H414" s="58" t="str">
        <f ca="1">IF(OR('📊 Training Matrix'!$AI$25="EXPIRED",'📊 Training Matrix'!$AI$25="EXPIRING"),"CSCS Blue Card","")</f>
        <v/>
      </c>
      <c r="I414" s="58" t="str">
        <f ca="1">IF(OR('📊 Training Matrix'!$AI$25="EXPIRED",'📊 Training Matrix'!$AI$25="EXPIRING"),IF(ISNUMBER('📊 Training Matrix'!$AH$25),TEXT('📊 Training Matrix'!$AH$25,"DD/MM/YYYY"),""),"")</f>
        <v/>
      </c>
      <c r="J414" s="58" t="str">
        <f ca="1">IF(OR('📊 Training Matrix'!$AI$25="EXPIRED",'📊 Training Matrix'!$AI$25="EXPIRING"),TEXT('📊 Training Matrix'!$AH$25+365,"DD/MM/YYYY"),"")</f>
        <v/>
      </c>
      <c r="K414" s="58" t="str">
        <f ca="1">IF(OR('📊 Training Matrix'!$AI$25="EXPIRED",'📊 Training Matrix'!$AI$25="EXPIRING"),'📊 Training Matrix'!$AI$25,"")</f>
        <v/>
      </c>
      <c r="L414" s="58" t="str">
        <f ca="1">IF(OR('📊 Training Matrix'!$AI$25="EXPIRED",'📊 Training Matrix'!$AI$25="EXPIRING"),IF('📊 Training Matrix'!$AI$25="EXPIRED","Overdue by "&amp;TEXT(TODAY()-('📊 Training Matrix'!$AH$25+365),"0")&amp;" days","Expires in "&amp;TEXT(('📊 Training Matrix'!$AH$25+365)-TODAY(),"0")&amp;" days"),"—")</f>
        <v>—</v>
      </c>
      <c r="M414" s="58" t="str">
        <f ca="1">IF(OR('📊 Training Matrix'!$AI$25="EXPIRED",'📊 Training Matrix'!$AI$25="EXPIRING"),'📊 Training Matrix'!$H$25,"")</f>
        <v/>
      </c>
    </row>
    <row r="415" spans="1:13" ht="15" customHeight="1" x14ac:dyDescent="0.2">
      <c r="A415" s="58" t="str">
        <f ca="1">IF(OR('📊 Training Matrix'!$AK$25="EXPIRED",'📊 Training Matrix'!$AK$25="EXPIRING"),'📊 Training Matrix'!$A$25,"")</f>
        <v/>
      </c>
      <c r="B415" s="58" t="str">
        <f ca="1">IF(OR('📊 Training Matrix'!$AK$25="EXPIRED",'📊 Training Matrix'!$AK$25="EXPIRING"),'📊 Training Matrix'!$B$25,"")</f>
        <v/>
      </c>
      <c r="C415" s="58" t="str">
        <f ca="1">IF(OR('📊 Training Matrix'!$AK$25="EXPIRED",'📊 Training Matrix'!$AK$25="EXPIRING"),'📊 Training Matrix'!$C$25,"")</f>
        <v/>
      </c>
      <c r="D415" s="58" t="str">
        <f ca="1">IF(OR('📊 Training Matrix'!$AK$25="EXPIRED",'📊 Training Matrix'!$AK$25="EXPIRING"),'📊 Training Matrix'!$D$25,"")</f>
        <v/>
      </c>
      <c r="E415" s="58" t="str">
        <f ca="1">IF(OR('📊 Training Matrix'!$AK$25="EXPIRED",'📊 Training Matrix'!$AK$25="EXPIRING"),'📊 Training Matrix'!$F$25,"")</f>
        <v/>
      </c>
      <c r="F415" s="58" t="str">
        <f ca="1">IF(OR('📊 Training Matrix'!$AK$25="EXPIRED",'📊 Training Matrix'!$AK$25="EXPIRING"),'📊 Training Matrix'!$E$25,"")</f>
        <v/>
      </c>
      <c r="G415" s="58" t="str">
        <f ca="1">IF(OR('📊 Training Matrix'!$AK$25="EXPIRED",'📊 Training Matrix'!$AK$25="EXPIRING"),"GS-001","")</f>
        <v/>
      </c>
      <c r="H415" s="58" t="str">
        <f ca="1">IF(OR('📊 Training Matrix'!$AK$25="EXPIRED",'📊 Training Matrix'!$AK$25="EXPIRING"),"Gas Safe Reg.","")</f>
        <v/>
      </c>
      <c r="I415" s="58" t="str">
        <f ca="1">IF(OR('📊 Training Matrix'!$AK$25="EXPIRED",'📊 Training Matrix'!$AK$25="EXPIRING"),IF(ISNUMBER('📊 Training Matrix'!$AJ$25),TEXT('📊 Training Matrix'!$AJ$25,"DD/MM/YYYY"),""),"")</f>
        <v/>
      </c>
      <c r="J415" s="58" t="str">
        <f ca="1">IF(OR('📊 Training Matrix'!$AK$25="EXPIRED",'📊 Training Matrix'!$AK$25="EXPIRING"),TEXT('📊 Training Matrix'!$AJ$25+365,"DD/MM/YYYY"),"")</f>
        <v/>
      </c>
      <c r="K415" s="58" t="str">
        <f ca="1">IF(OR('📊 Training Matrix'!$AK$25="EXPIRED",'📊 Training Matrix'!$AK$25="EXPIRING"),'📊 Training Matrix'!$AK$25,"")</f>
        <v/>
      </c>
      <c r="L415" s="58" t="str">
        <f ca="1">IF(OR('📊 Training Matrix'!$AK$25="EXPIRED",'📊 Training Matrix'!$AK$25="EXPIRING"),IF('📊 Training Matrix'!$AK$25="EXPIRED","Overdue by "&amp;TEXT(TODAY()-('📊 Training Matrix'!$AJ$25+365),"0")&amp;" days","Expires in "&amp;TEXT(('📊 Training Matrix'!$AJ$25+365)-TODAY(),"0")&amp;" days"),"—")</f>
        <v>—</v>
      </c>
      <c r="M415" s="58" t="str">
        <f ca="1">IF(OR('📊 Training Matrix'!$AK$25="EXPIRED",'📊 Training Matrix'!$AK$25="EXPIRING"),'📊 Training Matrix'!$H$25,"")</f>
        <v/>
      </c>
    </row>
    <row r="416" spans="1:13" ht="15" customHeight="1" x14ac:dyDescent="0.2">
      <c r="A416" s="58" t="str">
        <f ca="1">IF(OR('📊 Training Matrix'!$AM$25="EXPIRED",'📊 Training Matrix'!$AM$25="EXPIRING"),'📊 Training Matrix'!$A$25,"")</f>
        <v/>
      </c>
      <c r="B416" s="58" t="str">
        <f ca="1">IF(OR('📊 Training Matrix'!$AM$25="EXPIRED",'📊 Training Matrix'!$AM$25="EXPIRING"),'📊 Training Matrix'!$B$25,"")</f>
        <v/>
      </c>
      <c r="C416" s="58" t="str">
        <f ca="1">IF(OR('📊 Training Matrix'!$AM$25="EXPIRED",'📊 Training Matrix'!$AM$25="EXPIRING"),'📊 Training Matrix'!$C$25,"")</f>
        <v/>
      </c>
      <c r="D416" s="58" t="str">
        <f ca="1">IF(OR('📊 Training Matrix'!$AM$25="EXPIRED",'📊 Training Matrix'!$AM$25="EXPIRING"),'📊 Training Matrix'!$D$25,"")</f>
        <v/>
      </c>
      <c r="E416" s="58" t="str">
        <f ca="1">IF(OR('📊 Training Matrix'!$AM$25="EXPIRED",'📊 Training Matrix'!$AM$25="EXPIRING"),'📊 Training Matrix'!$F$25,"")</f>
        <v/>
      </c>
      <c r="F416" s="58" t="str">
        <f ca="1">IF(OR('📊 Training Matrix'!$AM$25="EXPIRED",'📊 Training Matrix'!$AM$25="EXPIRING"),'📊 Training Matrix'!$E$25,"")</f>
        <v/>
      </c>
      <c r="G416" s="58" t="str">
        <f ca="1">IF(OR('📊 Training Matrix'!$AM$25="EXPIRED",'📊 Training Matrix'!$AM$25="EXPIRING"),"GS-002","")</f>
        <v/>
      </c>
      <c r="H416" s="58" t="str">
        <f ca="1">IF(OR('📊 Training Matrix'!$AM$25="EXPIRED",'📊 Training Matrix'!$AM$25="EXPIRING"),"ACS Gas (CCN1)","")</f>
        <v/>
      </c>
      <c r="I416" s="58" t="str">
        <f ca="1">IF(OR('📊 Training Matrix'!$AM$25="EXPIRED",'📊 Training Matrix'!$AM$25="EXPIRING"),IF(ISNUMBER('📊 Training Matrix'!$AL$25),TEXT('📊 Training Matrix'!$AL$25,"DD/MM/YYYY"),""),"")</f>
        <v/>
      </c>
      <c r="J416" s="58" t="str">
        <f ca="1">IF(OR('📊 Training Matrix'!$AM$25="EXPIRED",'📊 Training Matrix'!$AM$25="EXPIRING"),TEXT('📊 Training Matrix'!$AL$25+365,"DD/MM/YYYY"),"")</f>
        <v/>
      </c>
      <c r="K416" s="58" t="str">
        <f ca="1">IF(OR('📊 Training Matrix'!$AM$25="EXPIRED",'📊 Training Matrix'!$AM$25="EXPIRING"),'📊 Training Matrix'!$AM$25,"")</f>
        <v/>
      </c>
      <c r="L416" s="58" t="str">
        <f ca="1">IF(OR('📊 Training Matrix'!$AM$25="EXPIRED",'📊 Training Matrix'!$AM$25="EXPIRING"),IF('📊 Training Matrix'!$AM$25="EXPIRED","Overdue by "&amp;TEXT(TODAY()-('📊 Training Matrix'!$AL$25+365),"0")&amp;" days","Expires in "&amp;TEXT(('📊 Training Matrix'!$AL$25+365)-TODAY(),"0")&amp;" days"),"—")</f>
        <v>—</v>
      </c>
      <c r="M416" s="58" t="str">
        <f ca="1">IF(OR('📊 Training Matrix'!$AM$25="EXPIRED",'📊 Training Matrix'!$AM$25="EXPIRING"),'📊 Training Matrix'!$H$25,"")</f>
        <v/>
      </c>
    </row>
    <row r="417" spans="1:13" ht="15" customHeight="1" x14ac:dyDescent="0.2">
      <c r="A417" s="58" t="str">
        <f ca="1">IF(OR('📊 Training Matrix'!$AO$25="EXPIRED",'📊 Training Matrix'!$AO$25="EXPIRING"),'📊 Training Matrix'!$A$25,"")</f>
        <v/>
      </c>
      <c r="B417" s="58" t="str">
        <f ca="1">IF(OR('📊 Training Matrix'!$AO$25="EXPIRED",'📊 Training Matrix'!$AO$25="EXPIRING"),'📊 Training Matrix'!$B$25,"")</f>
        <v/>
      </c>
      <c r="C417" s="58" t="str">
        <f ca="1">IF(OR('📊 Training Matrix'!$AO$25="EXPIRED",'📊 Training Matrix'!$AO$25="EXPIRING"),'📊 Training Matrix'!$C$25,"")</f>
        <v/>
      </c>
      <c r="D417" s="58" t="str">
        <f ca="1">IF(OR('📊 Training Matrix'!$AO$25="EXPIRED",'📊 Training Matrix'!$AO$25="EXPIRING"),'📊 Training Matrix'!$D$25,"")</f>
        <v/>
      </c>
      <c r="E417" s="58" t="str">
        <f ca="1">IF(OR('📊 Training Matrix'!$AO$25="EXPIRED",'📊 Training Matrix'!$AO$25="EXPIRING"),'📊 Training Matrix'!$F$25,"")</f>
        <v/>
      </c>
      <c r="F417" s="58" t="str">
        <f ca="1">IF(OR('📊 Training Matrix'!$AO$25="EXPIRED",'📊 Training Matrix'!$AO$25="EXPIRING"),'📊 Training Matrix'!$E$25,"")</f>
        <v/>
      </c>
      <c r="G417" s="58" t="str">
        <f ca="1">IF(OR('📊 Training Matrix'!$AO$25="EXPIRED",'📊 Training Matrix'!$AO$25="EXPIRING"),"WA-001","")</f>
        <v/>
      </c>
      <c r="H417" s="58" t="str">
        <f ca="1">IF(OR('📊 Training Matrix'!$AO$25="EXPIRED",'📊 Training Matrix'!$AO$25="EXPIRING"),"WIAPS Cert.","")</f>
        <v/>
      </c>
      <c r="I417" s="58" t="str">
        <f ca="1">IF(OR('📊 Training Matrix'!$AO$25="EXPIRED",'📊 Training Matrix'!$AO$25="EXPIRING"),IF(ISNUMBER('📊 Training Matrix'!$AN$25),TEXT('📊 Training Matrix'!$AN$25,"DD/MM/YYYY"),""),"")</f>
        <v/>
      </c>
      <c r="J417" s="58" t="str">
        <f ca="1">IF(OR('📊 Training Matrix'!$AO$25="EXPIRED",'📊 Training Matrix'!$AO$25="EXPIRING"),TEXT('📊 Training Matrix'!$AN$25+365,"DD/MM/YYYY"),"")</f>
        <v/>
      </c>
      <c r="K417" s="58" t="str">
        <f ca="1">IF(OR('📊 Training Matrix'!$AO$25="EXPIRED",'📊 Training Matrix'!$AO$25="EXPIRING"),'📊 Training Matrix'!$AO$25,"")</f>
        <v/>
      </c>
      <c r="L417" s="58" t="str">
        <f ca="1">IF(OR('📊 Training Matrix'!$AO$25="EXPIRED",'📊 Training Matrix'!$AO$25="EXPIRING"),IF('📊 Training Matrix'!$AO$25="EXPIRED","Overdue by "&amp;TEXT(TODAY()-('📊 Training Matrix'!$AN$25+365),"0")&amp;" days","Expires in "&amp;TEXT(('📊 Training Matrix'!$AN$25+365)-TODAY(),"0")&amp;" days"),"—")</f>
        <v>—</v>
      </c>
      <c r="M417" s="58" t="str">
        <f ca="1">IF(OR('📊 Training Matrix'!$AO$25="EXPIRED",'📊 Training Matrix'!$AO$25="EXPIRING"),'📊 Training Matrix'!$H$25,"")</f>
        <v/>
      </c>
    </row>
    <row r="418" spans="1:13" ht="15" customHeight="1" x14ac:dyDescent="0.2">
      <c r="A418" s="58" t="str">
        <f ca="1">IF(OR('📊 Training Matrix'!$AQ$25="EXPIRED",'📊 Training Matrix'!$AQ$25="EXPIRING"),'📊 Training Matrix'!$A$25,"")</f>
        <v/>
      </c>
      <c r="B418" s="58" t="str">
        <f ca="1">IF(OR('📊 Training Matrix'!$AQ$25="EXPIRED",'📊 Training Matrix'!$AQ$25="EXPIRING"),'📊 Training Matrix'!$B$25,"")</f>
        <v/>
      </c>
      <c r="C418" s="58" t="str">
        <f ca="1">IF(OR('📊 Training Matrix'!$AQ$25="EXPIRED",'📊 Training Matrix'!$AQ$25="EXPIRING"),'📊 Training Matrix'!$C$25,"")</f>
        <v/>
      </c>
      <c r="D418" s="58" t="str">
        <f ca="1">IF(OR('📊 Training Matrix'!$AQ$25="EXPIRED",'📊 Training Matrix'!$AQ$25="EXPIRING"),'📊 Training Matrix'!$D$25,"")</f>
        <v/>
      </c>
      <c r="E418" s="58" t="str">
        <f ca="1">IF(OR('📊 Training Matrix'!$AQ$25="EXPIRED",'📊 Training Matrix'!$AQ$25="EXPIRING"),'📊 Training Matrix'!$F$25,"")</f>
        <v/>
      </c>
      <c r="F418" s="58" t="str">
        <f ca="1">IF(OR('📊 Training Matrix'!$AQ$25="EXPIRED",'📊 Training Matrix'!$AQ$25="EXPIRING"),'📊 Training Matrix'!$E$25,"")</f>
        <v/>
      </c>
      <c r="G418" s="58" t="str">
        <f ca="1">IF(OR('📊 Training Matrix'!$AQ$25="EXPIRED",'📊 Training Matrix'!$AQ$25="EXPIRING"),"DR-004","")</f>
        <v/>
      </c>
      <c r="H418" s="58" t="str">
        <f ca="1">IF(OR('📊 Training Matrix'!$AQ$25="EXPIRED",'📊 Training Matrix'!$AQ$25="EXPIRING"),"CPCS Excavator","")</f>
        <v/>
      </c>
      <c r="I418" s="58" t="str">
        <f ca="1">IF(OR('📊 Training Matrix'!$AQ$25="EXPIRED",'📊 Training Matrix'!$AQ$25="EXPIRING"),IF(ISNUMBER('📊 Training Matrix'!$AP$25),TEXT('📊 Training Matrix'!$AP$25,"DD/MM/YYYY"),""),"")</f>
        <v/>
      </c>
      <c r="J418" s="58" t="str">
        <f ca="1">IF(OR('📊 Training Matrix'!$AQ$25="EXPIRED",'📊 Training Matrix'!$AQ$25="EXPIRING"),TEXT('📊 Training Matrix'!$AP$25+365,"DD/MM/YYYY"),"")</f>
        <v/>
      </c>
      <c r="K418" s="58" t="str">
        <f ca="1">IF(OR('📊 Training Matrix'!$AQ$25="EXPIRED",'📊 Training Matrix'!$AQ$25="EXPIRING"),'📊 Training Matrix'!$AQ$25,"")</f>
        <v/>
      </c>
      <c r="L418" s="58" t="str">
        <f ca="1">IF(OR('📊 Training Matrix'!$AQ$25="EXPIRED",'📊 Training Matrix'!$AQ$25="EXPIRING"),IF('📊 Training Matrix'!$AQ$25="EXPIRED","Overdue by "&amp;TEXT(TODAY()-('📊 Training Matrix'!$AP$25+365),"0")&amp;" days","Expires in "&amp;TEXT(('📊 Training Matrix'!$AP$25+365)-TODAY(),"0")&amp;" days"),"—")</f>
        <v>—</v>
      </c>
      <c r="M418" s="58" t="str">
        <f ca="1">IF(OR('📊 Training Matrix'!$AQ$25="EXPIRED",'📊 Training Matrix'!$AQ$25="EXPIRING"),'📊 Training Matrix'!$H$25,"")</f>
        <v/>
      </c>
    </row>
    <row r="419" spans="1:13" ht="15" customHeight="1" x14ac:dyDescent="0.2">
      <c r="A419" s="58" t="str">
        <f ca="1">IF(OR('📊 Training Matrix'!$AS$25="EXPIRED",'📊 Training Matrix'!$AS$25="EXPIRING"),'📊 Training Matrix'!$A$25,"")</f>
        <v/>
      </c>
      <c r="B419" s="58" t="str">
        <f ca="1">IF(OR('📊 Training Matrix'!$AS$25="EXPIRED",'📊 Training Matrix'!$AS$25="EXPIRING"),'📊 Training Matrix'!$B$25,"")</f>
        <v/>
      </c>
      <c r="C419" s="58" t="str">
        <f ca="1">IF(OR('📊 Training Matrix'!$AS$25="EXPIRED",'📊 Training Matrix'!$AS$25="EXPIRING"),'📊 Training Matrix'!$C$25,"")</f>
        <v/>
      </c>
      <c r="D419" s="58" t="str">
        <f ca="1">IF(OR('📊 Training Matrix'!$AS$25="EXPIRED",'📊 Training Matrix'!$AS$25="EXPIRING"),'📊 Training Matrix'!$D$25,"")</f>
        <v/>
      </c>
      <c r="E419" s="58" t="str">
        <f ca="1">IF(OR('📊 Training Matrix'!$AS$25="EXPIRED",'📊 Training Matrix'!$AS$25="EXPIRING"),'📊 Training Matrix'!$F$25,"")</f>
        <v/>
      </c>
      <c r="F419" s="58" t="str">
        <f ca="1">IF(OR('📊 Training Matrix'!$AS$25="EXPIRED",'📊 Training Matrix'!$AS$25="EXPIRING"),'📊 Training Matrix'!$E$25,"")</f>
        <v/>
      </c>
      <c r="G419" s="58" t="str">
        <f ca="1">IF(OR('📊 Training Matrix'!$AS$25="EXPIRED",'📊 Training Matrix'!$AS$25="EXPIRING"),"MG-002","")</f>
        <v/>
      </c>
      <c r="H419" s="58" t="str">
        <f ca="1">IF(OR('📊 Training Matrix'!$AS$25="EXPIRED",'📊 Training Matrix'!$AS$25="EXPIRING"),"SMSTS","")</f>
        <v/>
      </c>
      <c r="I419" s="58" t="str">
        <f ca="1">IF(OR('📊 Training Matrix'!$AS$25="EXPIRED",'📊 Training Matrix'!$AS$25="EXPIRING"),IF(ISNUMBER('📊 Training Matrix'!$AR$25),TEXT('📊 Training Matrix'!$AR$25,"DD/MM/YYYY"),""),"")</f>
        <v/>
      </c>
      <c r="J419" s="58" t="str">
        <f ca="1">IF(OR('📊 Training Matrix'!$AS$25="EXPIRED",'📊 Training Matrix'!$AS$25="EXPIRING"),TEXT('📊 Training Matrix'!$AR$25+365,"DD/MM/YYYY"),"")</f>
        <v/>
      </c>
      <c r="K419" s="58" t="str">
        <f ca="1">IF(OR('📊 Training Matrix'!$AS$25="EXPIRED",'📊 Training Matrix'!$AS$25="EXPIRING"),'📊 Training Matrix'!$AS$25,"")</f>
        <v/>
      </c>
      <c r="L419" s="58" t="str">
        <f ca="1">IF(OR('📊 Training Matrix'!$AS$25="EXPIRED",'📊 Training Matrix'!$AS$25="EXPIRING"),IF('📊 Training Matrix'!$AS$25="EXPIRED","Overdue by "&amp;TEXT(TODAY()-('📊 Training Matrix'!$AR$25+365),"0")&amp;" days","Expires in "&amp;TEXT(('📊 Training Matrix'!$AR$25+365)-TODAY(),"0")&amp;" days"),"—")</f>
        <v>—</v>
      </c>
      <c r="M419" s="58" t="str">
        <f ca="1">IF(OR('📊 Training Matrix'!$AS$25="EXPIRED",'📊 Training Matrix'!$AS$25="EXPIRING"),'📊 Training Matrix'!$H$25,"")</f>
        <v/>
      </c>
    </row>
    <row r="420" spans="1:13" ht="15" customHeight="1" x14ac:dyDescent="0.2">
      <c r="A420" s="58" t="str">
        <f ca="1">IF(OR('📊 Training Matrix'!$AU$25="EXPIRED",'📊 Training Matrix'!$AU$25="EXPIRING"),'📊 Training Matrix'!$A$25,"")</f>
        <v/>
      </c>
      <c r="B420" s="58" t="str">
        <f ca="1">IF(OR('📊 Training Matrix'!$AU$25="EXPIRED",'📊 Training Matrix'!$AU$25="EXPIRING"),'📊 Training Matrix'!$B$25,"")</f>
        <v/>
      </c>
      <c r="C420" s="58" t="str">
        <f ca="1">IF(OR('📊 Training Matrix'!$AU$25="EXPIRED",'📊 Training Matrix'!$AU$25="EXPIRING"),'📊 Training Matrix'!$C$25,"")</f>
        <v/>
      </c>
      <c r="D420" s="58" t="str">
        <f ca="1">IF(OR('📊 Training Matrix'!$AU$25="EXPIRED",'📊 Training Matrix'!$AU$25="EXPIRING"),'📊 Training Matrix'!$D$25,"")</f>
        <v/>
      </c>
      <c r="E420" s="58" t="str">
        <f ca="1">IF(OR('📊 Training Matrix'!$AU$25="EXPIRED",'📊 Training Matrix'!$AU$25="EXPIRING"),'📊 Training Matrix'!$F$25,"")</f>
        <v/>
      </c>
      <c r="F420" s="58" t="str">
        <f ca="1">IF(OR('📊 Training Matrix'!$AU$25="EXPIRED",'📊 Training Matrix'!$AU$25="EXPIRING"),'📊 Training Matrix'!$E$25,"")</f>
        <v/>
      </c>
      <c r="G420" s="58" t="str">
        <f ca="1">IF(OR('📊 Training Matrix'!$AU$25="EXPIRED",'📊 Training Matrix'!$AU$25="EXPIRING"),"MG-003","")</f>
        <v/>
      </c>
      <c r="H420" s="58" t="str">
        <f ca="1">IF(OR('📊 Training Matrix'!$AU$25="EXPIRED",'📊 Training Matrix'!$AU$25="EXPIRING"),"SSSTS","")</f>
        <v/>
      </c>
      <c r="I420" s="58" t="str">
        <f ca="1">IF(OR('📊 Training Matrix'!$AU$25="EXPIRED",'📊 Training Matrix'!$AU$25="EXPIRING"),IF(ISNUMBER('📊 Training Matrix'!$AT$25),TEXT('📊 Training Matrix'!$AT$25,"DD/MM/YYYY"),""),"")</f>
        <v/>
      </c>
      <c r="J420" s="58" t="str">
        <f ca="1">IF(OR('📊 Training Matrix'!$AU$25="EXPIRED",'📊 Training Matrix'!$AU$25="EXPIRING"),TEXT('📊 Training Matrix'!$AT$25+365,"DD/MM/YYYY"),"")</f>
        <v/>
      </c>
      <c r="K420" s="58" t="str">
        <f ca="1">IF(OR('📊 Training Matrix'!$AU$25="EXPIRED",'📊 Training Matrix'!$AU$25="EXPIRING"),'📊 Training Matrix'!$AU$25,"")</f>
        <v/>
      </c>
      <c r="L420" s="58" t="str">
        <f ca="1">IF(OR('📊 Training Matrix'!$AU$25="EXPIRED",'📊 Training Matrix'!$AU$25="EXPIRING"),IF('📊 Training Matrix'!$AU$25="EXPIRED","Overdue by "&amp;TEXT(TODAY()-('📊 Training Matrix'!$AT$25+365),"0")&amp;" days","Expires in "&amp;TEXT(('📊 Training Matrix'!$AT$25+365)-TODAY(),"0")&amp;" days"),"—")</f>
        <v>—</v>
      </c>
      <c r="M420" s="58" t="str">
        <f ca="1">IF(OR('📊 Training Matrix'!$AU$25="EXPIRED",'📊 Training Matrix'!$AU$25="EXPIRING"),'📊 Training Matrix'!$H$25,"")</f>
        <v/>
      </c>
    </row>
    <row r="421" spans="1:13" ht="15" customHeight="1" x14ac:dyDescent="0.2">
      <c r="A421" s="58" t="str">
        <f ca="1">IF(OR('📊 Training Matrix'!$AW$25="EXPIRED",'📊 Training Matrix'!$AW$25="EXPIRING"),'📊 Training Matrix'!$A$25,"")</f>
        <v/>
      </c>
      <c r="B421" s="58" t="str">
        <f ca="1">IF(OR('📊 Training Matrix'!$AW$25="EXPIRED",'📊 Training Matrix'!$AW$25="EXPIRING"),'📊 Training Matrix'!$B$25,"")</f>
        <v/>
      </c>
      <c r="C421" s="58" t="str">
        <f ca="1">IF(OR('📊 Training Matrix'!$AW$25="EXPIRED",'📊 Training Matrix'!$AW$25="EXPIRING"),'📊 Training Matrix'!$C$25,"")</f>
        <v/>
      </c>
      <c r="D421" s="58" t="str">
        <f ca="1">IF(OR('📊 Training Matrix'!$AW$25="EXPIRED",'📊 Training Matrix'!$AW$25="EXPIRING"),'📊 Training Matrix'!$D$25,"")</f>
        <v/>
      </c>
      <c r="E421" s="58" t="str">
        <f ca="1">IF(OR('📊 Training Matrix'!$AW$25="EXPIRED",'📊 Training Matrix'!$AW$25="EXPIRING"),'📊 Training Matrix'!$F$25,"")</f>
        <v/>
      </c>
      <c r="F421" s="58" t="str">
        <f ca="1">IF(OR('📊 Training Matrix'!$AW$25="EXPIRED",'📊 Training Matrix'!$AW$25="EXPIRING"),'📊 Training Matrix'!$E$25,"")</f>
        <v/>
      </c>
      <c r="G421" s="58" t="str">
        <f ca="1">IF(OR('📊 Training Matrix'!$AW$25="EXPIRED",'📊 Training Matrix'!$AW$25="EXPIRING"),"IT-002","")</f>
        <v/>
      </c>
      <c r="H421" s="58" t="str">
        <f ca="1">IF(OR('📊 Training Matrix'!$AW$25="EXPIRED",'📊 Training Matrix'!$AW$25="EXPIRING"),"GDPR Awareness","")</f>
        <v/>
      </c>
      <c r="I421" s="58" t="str">
        <f ca="1">IF(OR('📊 Training Matrix'!$AW$25="EXPIRED",'📊 Training Matrix'!$AW$25="EXPIRING"),IF(ISNUMBER('📊 Training Matrix'!$AV$25),TEXT('📊 Training Matrix'!$AV$25,"DD/MM/YYYY"),""),"")</f>
        <v/>
      </c>
      <c r="J421" s="58" t="str">
        <f ca="1">IF(OR('📊 Training Matrix'!$AW$25="EXPIRED",'📊 Training Matrix'!$AW$25="EXPIRING"),TEXT('📊 Training Matrix'!$AV$25+365,"DD/MM/YYYY"),"")</f>
        <v/>
      </c>
      <c r="K421" s="58" t="str">
        <f ca="1">IF(OR('📊 Training Matrix'!$AW$25="EXPIRED",'📊 Training Matrix'!$AW$25="EXPIRING"),'📊 Training Matrix'!$AW$25,"")</f>
        <v/>
      </c>
      <c r="L421" s="58" t="str">
        <f ca="1">IF(OR('📊 Training Matrix'!$AW$25="EXPIRED",'📊 Training Matrix'!$AW$25="EXPIRING"),IF('📊 Training Matrix'!$AW$25="EXPIRED","Overdue by "&amp;TEXT(TODAY()-('📊 Training Matrix'!$AV$25+365),"0")&amp;" days","Expires in "&amp;TEXT(('📊 Training Matrix'!$AV$25+365)-TODAY(),"0")&amp;" days"),"—")</f>
        <v>—</v>
      </c>
      <c r="M421" s="58" t="str">
        <f ca="1">IF(OR('📊 Training Matrix'!$AW$25="EXPIRED",'📊 Training Matrix'!$AW$25="EXPIRING"),'📊 Training Matrix'!$H$25,"")</f>
        <v/>
      </c>
    </row>
    <row r="422" spans="1:13" ht="15" customHeight="1" x14ac:dyDescent="0.2">
      <c r="A422" s="58" t="str">
        <f ca="1">IF(OR('📊 Training Matrix'!$K$26="EXPIRED",'📊 Training Matrix'!$K$26="EXPIRING"),'📊 Training Matrix'!$A$26,"")</f>
        <v/>
      </c>
      <c r="B422" s="58" t="str">
        <f ca="1">IF(OR('📊 Training Matrix'!$K$26="EXPIRED",'📊 Training Matrix'!$K$26="EXPIRING"),'📊 Training Matrix'!$B$26,"")</f>
        <v/>
      </c>
      <c r="C422" s="58" t="str">
        <f ca="1">IF(OR('📊 Training Matrix'!$K$26="EXPIRED",'📊 Training Matrix'!$K$26="EXPIRING"),'📊 Training Matrix'!$C$26,"")</f>
        <v/>
      </c>
      <c r="D422" s="58" t="str">
        <f ca="1">IF(OR('📊 Training Matrix'!$K$26="EXPIRED",'📊 Training Matrix'!$K$26="EXPIRING"),'📊 Training Matrix'!$D$26,"")</f>
        <v/>
      </c>
      <c r="E422" s="58" t="str">
        <f ca="1">IF(OR('📊 Training Matrix'!$K$26="EXPIRED",'📊 Training Matrix'!$K$26="EXPIRING"),'📊 Training Matrix'!$F$26,"")</f>
        <v/>
      </c>
      <c r="F422" s="58" t="str">
        <f ca="1">IF(OR('📊 Training Matrix'!$K$26="EXPIRED",'📊 Training Matrix'!$K$26="EXPIRING"),'📊 Training Matrix'!$E$26,"")</f>
        <v/>
      </c>
      <c r="G422" s="58" t="str">
        <f ca="1">IF(OR('📊 Training Matrix'!$K$26="EXPIRED",'📊 Training Matrix'!$K$26="EXPIRING"),"HS-001","")</f>
        <v/>
      </c>
      <c r="H422" s="58" t="str">
        <f ca="1">IF(OR('📊 Training Matrix'!$K$26="EXPIRED",'📊 Training Matrix'!$K$26="EXPIRING"),"H&amp;S Induction","")</f>
        <v/>
      </c>
      <c r="I422" s="58" t="str">
        <f ca="1">IF(OR('📊 Training Matrix'!$K$26="EXPIRED",'📊 Training Matrix'!$K$26="EXPIRING"),IF(ISNUMBER('📊 Training Matrix'!$J$26),TEXT('📊 Training Matrix'!$J$26,"DD/MM/YYYY"),""),"")</f>
        <v/>
      </c>
      <c r="J422" s="58" t="str">
        <f ca="1">IF(OR('📊 Training Matrix'!$K$26="EXPIRED",'📊 Training Matrix'!$K$26="EXPIRING"),TEXT('📊 Training Matrix'!$J$26+365,"DD/MM/YYYY"),"")</f>
        <v/>
      </c>
      <c r="K422" s="58" t="str">
        <f ca="1">IF(OR('📊 Training Matrix'!$K$26="EXPIRED",'📊 Training Matrix'!$K$26="EXPIRING"),'📊 Training Matrix'!$K$26,"")</f>
        <v/>
      </c>
      <c r="L422" s="58" t="str">
        <f ca="1">IF(OR('📊 Training Matrix'!$K$26="EXPIRED",'📊 Training Matrix'!$K$26="EXPIRING"),IF('📊 Training Matrix'!$K$26="EXPIRED","Overdue by "&amp;TEXT(TODAY()-('📊 Training Matrix'!$J$26+365),"0")&amp;" days","Expires in "&amp;TEXT(('📊 Training Matrix'!$J$26+365)-TODAY(),"0")&amp;" days"),"—")</f>
        <v>—</v>
      </c>
      <c r="M422" s="58" t="str">
        <f ca="1">IF(OR('📊 Training Matrix'!$K$26="EXPIRED",'📊 Training Matrix'!$K$26="EXPIRING"),'📊 Training Matrix'!$H$26,"")</f>
        <v/>
      </c>
    </row>
    <row r="423" spans="1:13" ht="15" customHeight="1" x14ac:dyDescent="0.2">
      <c r="A423" s="58" t="str">
        <f ca="1">IF(OR('📊 Training Matrix'!$M$26="EXPIRED",'📊 Training Matrix'!$M$26="EXPIRING"),'📊 Training Matrix'!$A$26,"")</f>
        <v>W1022</v>
      </c>
      <c r="B423" s="58" t="str">
        <f ca="1">IF(OR('📊 Training Matrix'!$M$26="EXPIRED",'📊 Training Matrix'!$M$26="EXPIRING"),'📊 Training Matrix'!$B$26,"")</f>
        <v>Smith</v>
      </c>
      <c r="C423" s="58" t="str">
        <f ca="1">IF(OR('📊 Training Matrix'!$M$26="EXPIRED",'📊 Training Matrix'!$M$26="EXPIRING"),'📊 Training Matrix'!$C$26,"")</f>
        <v>Tom</v>
      </c>
      <c r="D423" s="58" t="str">
        <f ca="1">IF(OR('📊 Training Matrix'!$M$26="EXPIRED",'📊 Training Matrix'!$M$26="EXPIRING"),'📊 Training Matrix'!$D$26,"")</f>
        <v>Employee</v>
      </c>
      <c r="E423" s="58" t="str">
        <f ca="1">IF(OR('📊 Training Matrix'!$M$26="EXPIRED",'📊 Training Matrix'!$M$26="EXPIRING"),'📊 Training Matrix'!$F$26,"")</f>
        <v>Groundworker</v>
      </c>
      <c r="F423" s="58" t="str">
        <f ca="1">IF(OR('📊 Training Matrix'!$M$26="EXPIRED",'📊 Training Matrix'!$M$26="EXPIRING"),'📊 Training Matrix'!$E$26,"")</f>
        <v>Civil Works</v>
      </c>
      <c r="G423" s="58" t="str">
        <f ca="1">IF(OR('📊 Training Matrix'!$M$26="EXPIRED",'📊 Training Matrix'!$M$26="EXPIRING"),"HS-002","")</f>
        <v>HS-002</v>
      </c>
      <c r="H423" s="58" t="str">
        <f ca="1">IF(OR('📊 Training Matrix'!$M$26="EXPIRED",'📊 Training Matrix'!$M$26="EXPIRING"),"Working at Height","")</f>
        <v>Working at Height</v>
      </c>
      <c r="I423" s="58" t="str">
        <f ca="1">IF(OR('📊 Training Matrix'!$M$26="EXPIRED",'📊 Training Matrix'!$M$26="EXPIRING"),IF(ISNUMBER('📊 Training Matrix'!$L$26),TEXT('📊 Training Matrix'!$L$26,"DD/MM/YYYY"),""),"")</f>
        <v>06/06/2025</v>
      </c>
      <c r="J423" s="58" t="str">
        <f ca="1">IF(OR('📊 Training Matrix'!$M$26="EXPIRED",'📊 Training Matrix'!$M$26="EXPIRING"),TEXT('📊 Training Matrix'!$L$26+365,"DD/MM/YYYY"),"")</f>
        <v>06/06/2026</v>
      </c>
      <c r="K423" s="58" t="str">
        <f ca="1">IF(OR('📊 Training Matrix'!$M$26="EXPIRED",'📊 Training Matrix'!$M$26="EXPIRING"),'📊 Training Matrix'!$M$26,"")</f>
        <v>EXPIRED</v>
      </c>
      <c r="L423" s="58" t="str">
        <f ca="1">IF(OR('📊 Training Matrix'!$M$26="EXPIRED",'📊 Training Matrix'!$M$26="EXPIRING"),IF('📊 Training Matrix'!$M$26="EXPIRED","Overdue by "&amp;TEXT(TODAY()-('📊 Training Matrix'!$L$26+365),"0")&amp;" days","Expires in "&amp;TEXT(('📊 Training Matrix'!$L$26+365)-TODAY(),"0")&amp;" days"),"—")</f>
        <v>Overdue by 73 days</v>
      </c>
      <c r="M423" s="58" t="str">
        <f ca="1">IF(OR('📊 Training Matrix'!$M$26="EXPIRED",'📊 Training Matrix'!$M$26="EXPIRING"),'📊 Training Matrix'!$H$26,"")</f>
        <v>S. Patel</v>
      </c>
    </row>
    <row r="424" spans="1:13" ht="15" customHeight="1" x14ac:dyDescent="0.2">
      <c r="A424" s="58" t="str">
        <f ca="1">IF(OR('📊 Training Matrix'!$O$26="EXPIRED",'📊 Training Matrix'!$O$26="EXPIRING"),'📊 Training Matrix'!$A$26,"")</f>
        <v/>
      </c>
      <c r="B424" s="58" t="str">
        <f ca="1">IF(OR('📊 Training Matrix'!$O$26="EXPIRED",'📊 Training Matrix'!$O$26="EXPIRING"),'📊 Training Matrix'!$B$26,"")</f>
        <v/>
      </c>
      <c r="C424" s="58" t="str">
        <f ca="1">IF(OR('📊 Training Matrix'!$O$26="EXPIRED",'📊 Training Matrix'!$O$26="EXPIRING"),'📊 Training Matrix'!$C$26,"")</f>
        <v/>
      </c>
      <c r="D424" s="58" t="str">
        <f ca="1">IF(OR('📊 Training Matrix'!$O$26="EXPIRED",'📊 Training Matrix'!$O$26="EXPIRING"),'📊 Training Matrix'!$D$26,"")</f>
        <v/>
      </c>
      <c r="E424" s="58" t="str">
        <f ca="1">IF(OR('📊 Training Matrix'!$O$26="EXPIRED",'📊 Training Matrix'!$O$26="EXPIRING"),'📊 Training Matrix'!$F$26,"")</f>
        <v/>
      </c>
      <c r="F424" s="58" t="str">
        <f ca="1">IF(OR('📊 Training Matrix'!$O$26="EXPIRED",'📊 Training Matrix'!$O$26="EXPIRING"),'📊 Training Matrix'!$E$26,"")</f>
        <v/>
      </c>
      <c r="G424" s="58" t="str">
        <f ca="1">IF(OR('📊 Training Matrix'!$O$26="EXPIRED",'📊 Training Matrix'!$O$26="EXPIRING"),"HS-003","")</f>
        <v/>
      </c>
      <c r="H424" s="58" t="str">
        <f ca="1">IF(OR('📊 Training Matrix'!$O$26="EXPIRED",'📊 Training Matrix'!$O$26="EXPIRING"),"Confined Space","")</f>
        <v/>
      </c>
      <c r="I424" s="58" t="str">
        <f ca="1">IF(OR('📊 Training Matrix'!$O$26="EXPIRED",'📊 Training Matrix'!$O$26="EXPIRING"),IF(ISNUMBER('📊 Training Matrix'!$N$26),TEXT('📊 Training Matrix'!$N$26,"DD/MM/YYYY"),""),"")</f>
        <v/>
      </c>
      <c r="J424" s="58" t="str">
        <f ca="1">IF(OR('📊 Training Matrix'!$O$26="EXPIRED",'📊 Training Matrix'!$O$26="EXPIRING"),TEXT('📊 Training Matrix'!$N$26+365,"DD/MM/YYYY"),"")</f>
        <v/>
      </c>
      <c r="K424" s="58" t="str">
        <f ca="1">IF(OR('📊 Training Matrix'!$O$26="EXPIRED",'📊 Training Matrix'!$O$26="EXPIRING"),'📊 Training Matrix'!$O$26,"")</f>
        <v/>
      </c>
      <c r="L424" s="58" t="str">
        <f ca="1">IF(OR('📊 Training Matrix'!$O$26="EXPIRED",'📊 Training Matrix'!$O$26="EXPIRING"),IF('📊 Training Matrix'!$O$26="EXPIRED","Overdue by "&amp;TEXT(TODAY()-('📊 Training Matrix'!$N$26+365),"0")&amp;" days","Expires in "&amp;TEXT(('📊 Training Matrix'!$N$26+365)-TODAY(),"0")&amp;" days"),"—")</f>
        <v>—</v>
      </c>
      <c r="M424" s="58" t="str">
        <f ca="1">IF(OR('📊 Training Matrix'!$O$26="EXPIRED",'📊 Training Matrix'!$O$26="EXPIRING"),'📊 Training Matrix'!$H$26,"")</f>
        <v/>
      </c>
    </row>
    <row r="425" spans="1:13" ht="15" customHeight="1" x14ac:dyDescent="0.2">
      <c r="A425" s="58" t="str">
        <f ca="1">IF(OR('📊 Training Matrix'!$Q$26="EXPIRED",'📊 Training Matrix'!$Q$26="EXPIRING"),'📊 Training Matrix'!$A$26,"")</f>
        <v>W1022</v>
      </c>
      <c r="B425" s="58" t="str">
        <f ca="1">IF(OR('📊 Training Matrix'!$Q$26="EXPIRED",'📊 Training Matrix'!$Q$26="EXPIRING"),'📊 Training Matrix'!$B$26,"")</f>
        <v>Smith</v>
      </c>
      <c r="C425" s="58" t="str">
        <f ca="1">IF(OR('📊 Training Matrix'!$Q$26="EXPIRED",'📊 Training Matrix'!$Q$26="EXPIRING"),'📊 Training Matrix'!$C$26,"")</f>
        <v>Tom</v>
      </c>
      <c r="D425" s="58" t="str">
        <f ca="1">IF(OR('📊 Training Matrix'!$Q$26="EXPIRED",'📊 Training Matrix'!$Q$26="EXPIRING"),'📊 Training Matrix'!$D$26,"")</f>
        <v>Employee</v>
      </c>
      <c r="E425" s="58" t="str">
        <f ca="1">IF(OR('📊 Training Matrix'!$Q$26="EXPIRED",'📊 Training Matrix'!$Q$26="EXPIRING"),'📊 Training Matrix'!$F$26,"")</f>
        <v>Groundworker</v>
      </c>
      <c r="F425" s="58" t="str">
        <f ca="1">IF(OR('📊 Training Matrix'!$Q$26="EXPIRED",'📊 Training Matrix'!$Q$26="EXPIRING"),'📊 Training Matrix'!$E$26,"")</f>
        <v>Civil Works</v>
      </c>
      <c r="G425" s="58" t="str">
        <f ca="1">IF(OR('📊 Training Matrix'!$Q$26="EXPIRED",'📊 Training Matrix'!$Q$26="EXPIRING"),"HS-004","")</f>
        <v>HS-004</v>
      </c>
      <c r="H425" s="58" t="str">
        <f ca="1">IF(OR('📊 Training Matrix'!$Q$26="EXPIRED",'📊 Training Matrix'!$Q$26="EXPIRING"),"Manual Handling","")</f>
        <v>Manual Handling</v>
      </c>
      <c r="I425" s="58" t="str">
        <f ca="1">IF(OR('📊 Training Matrix'!$Q$26="EXPIRED",'📊 Training Matrix'!$Q$26="EXPIRING"),IF(ISNUMBER('📊 Training Matrix'!$P$26),TEXT('📊 Training Matrix'!$P$26,"DD/MM/YYYY"),""),"")</f>
        <v>13/12/2024</v>
      </c>
      <c r="J425" s="58" t="str">
        <f ca="1">IF(OR('📊 Training Matrix'!$Q$26="EXPIRED",'📊 Training Matrix'!$Q$26="EXPIRING"),TEXT('📊 Training Matrix'!$P$26+365,"DD/MM/YYYY"),"")</f>
        <v>13/12/2025</v>
      </c>
      <c r="K425" s="58" t="str">
        <f ca="1">IF(OR('📊 Training Matrix'!$Q$26="EXPIRED",'📊 Training Matrix'!$Q$26="EXPIRING"),'📊 Training Matrix'!$Q$26,"")</f>
        <v>EXPIRED</v>
      </c>
      <c r="L425" s="58" t="str">
        <f ca="1">IF(OR('📊 Training Matrix'!$Q$26="EXPIRED",'📊 Training Matrix'!$Q$26="EXPIRING"),IF('📊 Training Matrix'!$Q$26="EXPIRED","Overdue by "&amp;TEXT(TODAY()-('📊 Training Matrix'!$P$26+365),"0")&amp;" days","Expires in "&amp;TEXT(('📊 Training Matrix'!$P$26+365)-TODAY(),"0")&amp;" days"),"—")</f>
        <v>Overdue by 248 days</v>
      </c>
      <c r="M425" s="58" t="str">
        <f ca="1">IF(OR('📊 Training Matrix'!$Q$26="EXPIRED",'📊 Training Matrix'!$Q$26="EXPIRING"),'📊 Training Matrix'!$H$26,"")</f>
        <v>S. Patel</v>
      </c>
    </row>
    <row r="426" spans="1:13" ht="15" customHeight="1" x14ac:dyDescent="0.2">
      <c r="A426" s="58" t="str">
        <f ca="1">IF(OR('📊 Training Matrix'!$S$26="EXPIRED",'📊 Training Matrix'!$S$26="EXPIRING"),'📊 Training Matrix'!$A$26,"")</f>
        <v/>
      </c>
      <c r="B426" s="58" t="str">
        <f ca="1">IF(OR('📊 Training Matrix'!$S$26="EXPIRED",'📊 Training Matrix'!$S$26="EXPIRING"),'📊 Training Matrix'!$B$26,"")</f>
        <v/>
      </c>
      <c r="C426" s="58" t="str">
        <f ca="1">IF(OR('📊 Training Matrix'!$S$26="EXPIRED",'📊 Training Matrix'!$S$26="EXPIRING"),'📊 Training Matrix'!$C$26,"")</f>
        <v/>
      </c>
      <c r="D426" s="58" t="str">
        <f ca="1">IF(OR('📊 Training Matrix'!$S$26="EXPIRED",'📊 Training Matrix'!$S$26="EXPIRING"),'📊 Training Matrix'!$D$26,"")</f>
        <v/>
      </c>
      <c r="E426" s="58" t="str">
        <f ca="1">IF(OR('📊 Training Matrix'!$S$26="EXPIRED",'📊 Training Matrix'!$S$26="EXPIRING"),'📊 Training Matrix'!$F$26,"")</f>
        <v/>
      </c>
      <c r="F426" s="58" t="str">
        <f ca="1">IF(OR('📊 Training Matrix'!$S$26="EXPIRED",'📊 Training Matrix'!$S$26="EXPIRING"),'📊 Training Matrix'!$E$26,"")</f>
        <v/>
      </c>
      <c r="G426" s="58" t="str">
        <f ca="1">IF(OR('📊 Training Matrix'!$S$26="EXPIRED",'📊 Training Matrix'!$S$26="EXPIRING"),"HS-005","")</f>
        <v/>
      </c>
      <c r="H426" s="58" t="str">
        <f ca="1">IF(OR('📊 Training Matrix'!$S$26="EXPIRED",'📊 Training Matrix'!$S$26="EXPIRING"),"First Aid (FAW)","")</f>
        <v/>
      </c>
      <c r="I426" s="58" t="str">
        <f ca="1">IF(OR('📊 Training Matrix'!$S$26="EXPIRED",'📊 Training Matrix'!$S$26="EXPIRING"),IF(ISNUMBER('📊 Training Matrix'!$R$26),TEXT('📊 Training Matrix'!$R$26,"DD/MM/YYYY"),""),"")</f>
        <v/>
      </c>
      <c r="J426" s="58" t="str">
        <f ca="1">IF(OR('📊 Training Matrix'!$S$26="EXPIRED",'📊 Training Matrix'!$S$26="EXPIRING"),TEXT('📊 Training Matrix'!$R$26+365,"DD/MM/YYYY"),"")</f>
        <v/>
      </c>
      <c r="K426" s="58" t="str">
        <f ca="1">IF(OR('📊 Training Matrix'!$S$26="EXPIRED",'📊 Training Matrix'!$S$26="EXPIRING"),'📊 Training Matrix'!$S$26,"")</f>
        <v/>
      </c>
      <c r="L426" s="58" t="str">
        <f ca="1">IF(OR('📊 Training Matrix'!$S$26="EXPIRED",'📊 Training Matrix'!$S$26="EXPIRING"),IF('📊 Training Matrix'!$S$26="EXPIRED","Overdue by "&amp;TEXT(TODAY()-('📊 Training Matrix'!$R$26+365),"0")&amp;" days","Expires in "&amp;TEXT(('📊 Training Matrix'!$R$26+365)-TODAY(),"0")&amp;" days"),"—")</f>
        <v>—</v>
      </c>
      <c r="M426" s="58" t="str">
        <f ca="1">IF(OR('📊 Training Matrix'!$S$26="EXPIRED",'📊 Training Matrix'!$S$26="EXPIRING"),'📊 Training Matrix'!$H$26,"")</f>
        <v/>
      </c>
    </row>
    <row r="427" spans="1:13" ht="15" customHeight="1" x14ac:dyDescent="0.2">
      <c r="A427" s="58" t="str">
        <f ca="1">IF(OR('📊 Training Matrix'!$U$26="EXPIRED",'📊 Training Matrix'!$U$26="EXPIRING"),'📊 Training Matrix'!$A$26,"")</f>
        <v/>
      </c>
      <c r="B427" s="58" t="str">
        <f ca="1">IF(OR('📊 Training Matrix'!$U$26="EXPIRED",'📊 Training Matrix'!$U$26="EXPIRING"),'📊 Training Matrix'!$B$26,"")</f>
        <v/>
      </c>
      <c r="C427" s="58" t="str">
        <f ca="1">IF(OR('📊 Training Matrix'!$U$26="EXPIRED",'📊 Training Matrix'!$U$26="EXPIRING"),'📊 Training Matrix'!$C$26,"")</f>
        <v/>
      </c>
      <c r="D427" s="58" t="str">
        <f ca="1">IF(OR('📊 Training Matrix'!$U$26="EXPIRED",'📊 Training Matrix'!$U$26="EXPIRING"),'📊 Training Matrix'!$D$26,"")</f>
        <v/>
      </c>
      <c r="E427" s="58" t="str">
        <f ca="1">IF(OR('📊 Training Matrix'!$U$26="EXPIRED",'📊 Training Matrix'!$U$26="EXPIRING"),'📊 Training Matrix'!$F$26,"")</f>
        <v/>
      </c>
      <c r="F427" s="58" t="str">
        <f ca="1">IF(OR('📊 Training Matrix'!$U$26="EXPIRED",'📊 Training Matrix'!$U$26="EXPIRING"),'📊 Training Matrix'!$E$26,"")</f>
        <v/>
      </c>
      <c r="G427" s="58" t="str">
        <f ca="1">IF(OR('📊 Training Matrix'!$U$26="EXPIRED",'📊 Training Matrix'!$U$26="EXPIRING"),"HS-006","")</f>
        <v/>
      </c>
      <c r="H427" s="58" t="str">
        <f ca="1">IF(OR('📊 Training Matrix'!$U$26="EXPIRED",'📊 Training Matrix'!$U$26="EXPIRING"),"Asbestos Awareness","")</f>
        <v/>
      </c>
      <c r="I427" s="58" t="str">
        <f ca="1">IF(OR('📊 Training Matrix'!$U$26="EXPIRED",'📊 Training Matrix'!$U$26="EXPIRING"),IF(ISNUMBER('📊 Training Matrix'!$T$26),TEXT('📊 Training Matrix'!$T$26,"DD/MM/YYYY"),""),"")</f>
        <v/>
      </c>
      <c r="J427" s="58" t="str">
        <f ca="1">IF(OR('📊 Training Matrix'!$U$26="EXPIRED",'📊 Training Matrix'!$U$26="EXPIRING"),TEXT('📊 Training Matrix'!$T$26+365,"DD/MM/YYYY"),"")</f>
        <v/>
      </c>
      <c r="K427" s="58" t="str">
        <f ca="1">IF(OR('📊 Training Matrix'!$U$26="EXPIRED",'📊 Training Matrix'!$U$26="EXPIRING"),'📊 Training Matrix'!$U$26,"")</f>
        <v/>
      </c>
      <c r="L427" s="58" t="str">
        <f ca="1">IF(OR('📊 Training Matrix'!$U$26="EXPIRED",'📊 Training Matrix'!$U$26="EXPIRING"),IF('📊 Training Matrix'!$U$26="EXPIRED","Overdue by "&amp;TEXT(TODAY()-('📊 Training Matrix'!$T$26+365),"0")&amp;" days","Expires in "&amp;TEXT(('📊 Training Matrix'!$T$26+365)-TODAY(),"0")&amp;" days"),"—")</f>
        <v>—</v>
      </c>
      <c r="M427" s="58" t="str">
        <f ca="1">IF(OR('📊 Training Matrix'!$U$26="EXPIRED",'📊 Training Matrix'!$U$26="EXPIRING"),'📊 Training Matrix'!$H$26,"")</f>
        <v/>
      </c>
    </row>
    <row r="428" spans="1:13" ht="15" customHeight="1" x14ac:dyDescent="0.2">
      <c r="A428" s="58" t="str">
        <f ca="1">IF(OR('📊 Training Matrix'!$W$26="EXPIRED",'📊 Training Matrix'!$W$26="EXPIRING"),'📊 Training Matrix'!$A$26,"")</f>
        <v/>
      </c>
      <c r="B428" s="58" t="str">
        <f ca="1">IF(OR('📊 Training Matrix'!$W$26="EXPIRED",'📊 Training Matrix'!$W$26="EXPIRING"),'📊 Training Matrix'!$B$26,"")</f>
        <v/>
      </c>
      <c r="C428" s="58" t="str">
        <f ca="1">IF(OR('📊 Training Matrix'!$W$26="EXPIRED",'📊 Training Matrix'!$W$26="EXPIRING"),'📊 Training Matrix'!$C$26,"")</f>
        <v/>
      </c>
      <c r="D428" s="58" t="str">
        <f ca="1">IF(OR('📊 Training Matrix'!$W$26="EXPIRED",'📊 Training Matrix'!$W$26="EXPIRING"),'📊 Training Matrix'!$D$26,"")</f>
        <v/>
      </c>
      <c r="E428" s="58" t="str">
        <f ca="1">IF(OR('📊 Training Matrix'!$W$26="EXPIRED",'📊 Training Matrix'!$W$26="EXPIRING"),'📊 Training Matrix'!$F$26,"")</f>
        <v/>
      </c>
      <c r="F428" s="58" t="str">
        <f ca="1">IF(OR('📊 Training Matrix'!$W$26="EXPIRED",'📊 Training Matrix'!$W$26="EXPIRING"),'📊 Training Matrix'!$E$26,"")</f>
        <v/>
      </c>
      <c r="G428" s="58" t="str">
        <f ca="1">IF(OR('📊 Training Matrix'!$W$26="EXPIRED",'📊 Training Matrix'!$W$26="EXPIRING"),"EL-001","")</f>
        <v/>
      </c>
      <c r="H428" s="58" t="str">
        <f ca="1">IF(OR('📊 Training Matrix'!$W$26="EXPIRED",'📊 Training Matrix'!$W$26="EXPIRING"),"C&amp;G 2391 Inspection","")</f>
        <v/>
      </c>
      <c r="I428" s="58" t="str">
        <f ca="1">IF(OR('📊 Training Matrix'!$W$26="EXPIRED",'📊 Training Matrix'!$W$26="EXPIRING"),IF(ISNUMBER('📊 Training Matrix'!$V$26),TEXT('📊 Training Matrix'!$V$26,"DD/MM/YYYY"),""),"")</f>
        <v/>
      </c>
      <c r="J428" s="58" t="str">
        <f ca="1">IF(OR('📊 Training Matrix'!$W$26="EXPIRED",'📊 Training Matrix'!$W$26="EXPIRING"),TEXT('📊 Training Matrix'!$V$26+365,"DD/MM/YYYY"),"")</f>
        <v/>
      </c>
      <c r="K428" s="58" t="str">
        <f ca="1">IF(OR('📊 Training Matrix'!$W$26="EXPIRED",'📊 Training Matrix'!$W$26="EXPIRING"),'📊 Training Matrix'!$W$26,"")</f>
        <v/>
      </c>
      <c r="L428" s="58" t="str">
        <f ca="1">IF(OR('📊 Training Matrix'!$W$26="EXPIRED",'📊 Training Matrix'!$W$26="EXPIRING"),IF('📊 Training Matrix'!$W$26="EXPIRED","Overdue by "&amp;TEXT(TODAY()-('📊 Training Matrix'!$V$26+365),"0")&amp;" days","Expires in "&amp;TEXT(('📊 Training Matrix'!$V$26+365)-TODAY(),"0")&amp;" days"),"—")</f>
        <v>—</v>
      </c>
      <c r="M428" s="58" t="str">
        <f ca="1">IF(OR('📊 Training Matrix'!$W$26="EXPIRED",'📊 Training Matrix'!$W$26="EXPIRING"),'📊 Training Matrix'!$H$26,"")</f>
        <v/>
      </c>
    </row>
    <row r="429" spans="1:13" ht="15" customHeight="1" x14ac:dyDescent="0.2">
      <c r="A429" s="58" t="str">
        <f ca="1">IF(OR('📊 Training Matrix'!$Y$26="EXPIRED",'📊 Training Matrix'!$Y$26="EXPIRING"),'📊 Training Matrix'!$A$26,"")</f>
        <v/>
      </c>
      <c r="B429" s="58" t="str">
        <f ca="1">IF(OR('📊 Training Matrix'!$Y$26="EXPIRED",'📊 Training Matrix'!$Y$26="EXPIRING"),'📊 Training Matrix'!$B$26,"")</f>
        <v/>
      </c>
      <c r="C429" s="58" t="str">
        <f ca="1">IF(OR('📊 Training Matrix'!$Y$26="EXPIRED",'📊 Training Matrix'!$Y$26="EXPIRING"),'📊 Training Matrix'!$C$26,"")</f>
        <v/>
      </c>
      <c r="D429" s="58" t="str">
        <f ca="1">IF(OR('📊 Training Matrix'!$Y$26="EXPIRED",'📊 Training Matrix'!$Y$26="EXPIRING"),'📊 Training Matrix'!$D$26,"")</f>
        <v/>
      </c>
      <c r="E429" s="58" t="str">
        <f ca="1">IF(OR('📊 Training Matrix'!$Y$26="EXPIRED",'📊 Training Matrix'!$Y$26="EXPIRING"),'📊 Training Matrix'!$F$26,"")</f>
        <v/>
      </c>
      <c r="F429" s="58" t="str">
        <f ca="1">IF(OR('📊 Training Matrix'!$Y$26="EXPIRED",'📊 Training Matrix'!$Y$26="EXPIRING"),'📊 Training Matrix'!$E$26,"")</f>
        <v/>
      </c>
      <c r="G429" s="58" t="str">
        <f ca="1">IF(OR('📊 Training Matrix'!$Y$26="EXPIRED",'📊 Training Matrix'!$Y$26="EXPIRING"),"EL-002","")</f>
        <v/>
      </c>
      <c r="H429" s="58" t="str">
        <f ca="1">IF(OR('📊 Training Matrix'!$Y$26="EXPIRED",'📊 Training Matrix'!$Y$26="EXPIRING"),"18th Edition","")</f>
        <v/>
      </c>
      <c r="I429" s="58" t="str">
        <f ca="1">IF(OR('📊 Training Matrix'!$Y$26="EXPIRED",'📊 Training Matrix'!$Y$26="EXPIRING"),IF(ISNUMBER('📊 Training Matrix'!$X$26),TEXT('📊 Training Matrix'!$X$26,"DD/MM/YYYY"),""),"")</f>
        <v/>
      </c>
      <c r="J429" s="58" t="str">
        <f ca="1">IF(OR('📊 Training Matrix'!$Y$26="EXPIRED",'📊 Training Matrix'!$Y$26="EXPIRING"),TEXT('📊 Training Matrix'!$X$26+365,"DD/MM/YYYY"),"")</f>
        <v/>
      </c>
      <c r="K429" s="58" t="str">
        <f ca="1">IF(OR('📊 Training Matrix'!$Y$26="EXPIRED",'📊 Training Matrix'!$Y$26="EXPIRING"),'📊 Training Matrix'!$Y$26,"")</f>
        <v/>
      </c>
      <c r="L429" s="58" t="str">
        <f ca="1">IF(OR('📊 Training Matrix'!$Y$26="EXPIRED",'📊 Training Matrix'!$Y$26="EXPIRING"),IF('📊 Training Matrix'!$Y$26="EXPIRED","Overdue by "&amp;TEXT(TODAY()-('📊 Training Matrix'!$X$26+365),"0")&amp;" days","Expires in "&amp;TEXT(('📊 Training Matrix'!$X$26+365)-TODAY(),"0")&amp;" days"),"—")</f>
        <v>—</v>
      </c>
      <c r="M429" s="58" t="str">
        <f ca="1">IF(OR('📊 Training Matrix'!$Y$26="EXPIRED",'📊 Training Matrix'!$Y$26="EXPIRING"),'📊 Training Matrix'!$H$26,"")</f>
        <v/>
      </c>
    </row>
    <row r="430" spans="1:13" ht="15" customHeight="1" x14ac:dyDescent="0.2">
      <c r="A430" s="58" t="str">
        <f ca="1">IF(OR('📊 Training Matrix'!$AA$26="EXPIRED",'📊 Training Matrix'!$AA$26="EXPIRING"),'📊 Training Matrix'!$A$26,"")</f>
        <v/>
      </c>
      <c r="B430" s="58" t="str">
        <f ca="1">IF(OR('📊 Training Matrix'!$AA$26="EXPIRED",'📊 Training Matrix'!$AA$26="EXPIRING"),'📊 Training Matrix'!$B$26,"")</f>
        <v/>
      </c>
      <c r="C430" s="58" t="str">
        <f ca="1">IF(OR('📊 Training Matrix'!$AA$26="EXPIRED",'📊 Training Matrix'!$AA$26="EXPIRING"),'📊 Training Matrix'!$C$26,"")</f>
        <v/>
      </c>
      <c r="D430" s="58" t="str">
        <f ca="1">IF(OR('📊 Training Matrix'!$AA$26="EXPIRED",'📊 Training Matrix'!$AA$26="EXPIRING"),'📊 Training Matrix'!$D$26,"")</f>
        <v/>
      </c>
      <c r="E430" s="58" t="str">
        <f ca="1">IF(OR('📊 Training Matrix'!$AA$26="EXPIRED",'📊 Training Matrix'!$AA$26="EXPIRING"),'📊 Training Matrix'!$F$26,"")</f>
        <v/>
      </c>
      <c r="F430" s="58" t="str">
        <f ca="1">IF(OR('📊 Training Matrix'!$AA$26="EXPIRED",'📊 Training Matrix'!$AA$26="EXPIRING"),'📊 Training Matrix'!$E$26,"")</f>
        <v/>
      </c>
      <c r="G430" s="58" t="str">
        <f ca="1">IF(OR('📊 Training Matrix'!$AA$26="EXPIRED",'📊 Training Matrix'!$AA$26="EXPIRING"),"EL-003","")</f>
        <v/>
      </c>
      <c r="H430" s="58" t="str">
        <f ca="1">IF(OR('📊 Training Matrix'!$AA$26="EXPIRED",'📊 Training Matrix'!$AA$26="EXPIRING"),"HV Auth. Person","")</f>
        <v/>
      </c>
      <c r="I430" s="58" t="str">
        <f ca="1">IF(OR('📊 Training Matrix'!$AA$26="EXPIRED",'📊 Training Matrix'!$AA$26="EXPIRING"),IF(ISNUMBER('📊 Training Matrix'!$Z$26),TEXT('📊 Training Matrix'!$Z$26,"DD/MM/YYYY"),""),"")</f>
        <v/>
      </c>
      <c r="J430" s="58" t="str">
        <f ca="1">IF(OR('📊 Training Matrix'!$AA$26="EXPIRED",'📊 Training Matrix'!$AA$26="EXPIRING"),TEXT('📊 Training Matrix'!$Z$26+365,"DD/MM/YYYY"),"")</f>
        <v/>
      </c>
      <c r="K430" s="58" t="str">
        <f ca="1">IF(OR('📊 Training Matrix'!$AA$26="EXPIRED",'📊 Training Matrix'!$AA$26="EXPIRING"),'📊 Training Matrix'!$AA$26,"")</f>
        <v/>
      </c>
      <c r="L430" s="58" t="str">
        <f ca="1">IF(OR('📊 Training Matrix'!$AA$26="EXPIRED",'📊 Training Matrix'!$AA$26="EXPIRING"),IF('📊 Training Matrix'!$AA$26="EXPIRED","Overdue by "&amp;TEXT(TODAY()-('📊 Training Matrix'!$Z$26+365),"0")&amp;" days","Expires in "&amp;TEXT(('📊 Training Matrix'!$Z$26+365)-TODAY(),"0")&amp;" days"),"—")</f>
        <v>—</v>
      </c>
      <c r="M430" s="58" t="str">
        <f ca="1">IF(OR('📊 Training Matrix'!$AA$26="EXPIRED",'📊 Training Matrix'!$AA$26="EXPIRING"),'📊 Training Matrix'!$H$26,"")</f>
        <v/>
      </c>
    </row>
    <row r="431" spans="1:13" ht="15" customHeight="1" x14ac:dyDescent="0.2">
      <c r="A431" s="58" t="str">
        <f ca="1">IF(OR('📊 Training Matrix'!$AC$26="EXPIRED",'📊 Training Matrix'!$AC$26="EXPIRING"),'📊 Training Matrix'!$A$26,"")</f>
        <v/>
      </c>
      <c r="B431" s="58" t="str">
        <f ca="1">IF(OR('📊 Training Matrix'!$AC$26="EXPIRED",'📊 Training Matrix'!$AC$26="EXPIRING"),'📊 Training Matrix'!$B$26,"")</f>
        <v/>
      </c>
      <c r="C431" s="58" t="str">
        <f ca="1">IF(OR('📊 Training Matrix'!$AC$26="EXPIRED",'📊 Training Matrix'!$AC$26="EXPIRING"),'📊 Training Matrix'!$C$26,"")</f>
        <v/>
      </c>
      <c r="D431" s="58" t="str">
        <f ca="1">IF(OR('📊 Training Matrix'!$AC$26="EXPIRED",'📊 Training Matrix'!$AC$26="EXPIRING"),'📊 Training Matrix'!$D$26,"")</f>
        <v/>
      </c>
      <c r="E431" s="58" t="str">
        <f ca="1">IF(OR('📊 Training Matrix'!$AC$26="EXPIRED",'📊 Training Matrix'!$AC$26="EXPIRING"),'📊 Training Matrix'!$F$26,"")</f>
        <v/>
      </c>
      <c r="F431" s="58" t="str">
        <f ca="1">IF(OR('📊 Training Matrix'!$AC$26="EXPIRED",'📊 Training Matrix'!$AC$26="EXPIRING"),'📊 Training Matrix'!$E$26,"")</f>
        <v/>
      </c>
      <c r="G431" s="58" t="str">
        <f ca="1">IF(OR('📊 Training Matrix'!$AC$26="EXPIRED",'📊 Training Matrix'!$AC$26="EXPIRING"),"EL-004","")</f>
        <v/>
      </c>
      <c r="H431" s="58" t="str">
        <f ca="1">IF(OR('📊 Training Matrix'!$AC$26="EXPIRED",'📊 Training Matrix'!$AC$26="EXPIRING"),"LV Switching","")</f>
        <v/>
      </c>
      <c r="I431" s="58" t="str">
        <f ca="1">IF(OR('📊 Training Matrix'!$AC$26="EXPIRED",'📊 Training Matrix'!$AC$26="EXPIRING"),IF(ISNUMBER('📊 Training Matrix'!$AB$26),TEXT('📊 Training Matrix'!$AB$26,"DD/MM/YYYY"),""),"")</f>
        <v/>
      </c>
      <c r="J431" s="58" t="str">
        <f ca="1">IF(OR('📊 Training Matrix'!$AC$26="EXPIRED",'📊 Training Matrix'!$AC$26="EXPIRING"),TEXT('📊 Training Matrix'!$AB$26+365,"DD/MM/YYYY"),"")</f>
        <v/>
      </c>
      <c r="K431" s="58" t="str">
        <f ca="1">IF(OR('📊 Training Matrix'!$AC$26="EXPIRED",'📊 Training Matrix'!$AC$26="EXPIRING"),'📊 Training Matrix'!$AC$26,"")</f>
        <v/>
      </c>
      <c r="L431" s="58" t="str">
        <f ca="1">IF(OR('📊 Training Matrix'!$AC$26="EXPIRED",'📊 Training Matrix'!$AC$26="EXPIRING"),IF('📊 Training Matrix'!$AC$26="EXPIRED","Overdue by "&amp;TEXT(TODAY()-('📊 Training Matrix'!$AB$26+365),"0")&amp;" days","Expires in "&amp;TEXT(('📊 Training Matrix'!$AB$26+365)-TODAY(),"0")&amp;" days"),"—")</f>
        <v>—</v>
      </c>
      <c r="M431" s="58" t="str">
        <f ca="1">IF(OR('📊 Training Matrix'!$AC$26="EXPIRED",'📊 Training Matrix'!$AC$26="EXPIRING"),'📊 Training Matrix'!$H$26,"")</f>
        <v/>
      </c>
    </row>
    <row r="432" spans="1:13" ht="15" customHeight="1" x14ac:dyDescent="0.2">
      <c r="A432" s="58" t="str">
        <f ca="1">IF(OR('📊 Training Matrix'!$AE$26="EXPIRED",'📊 Training Matrix'!$AE$26="EXPIRING"),'📊 Training Matrix'!$A$26,"")</f>
        <v/>
      </c>
      <c r="B432" s="58" t="str">
        <f ca="1">IF(OR('📊 Training Matrix'!$AE$26="EXPIRED",'📊 Training Matrix'!$AE$26="EXPIRING"),'📊 Training Matrix'!$B$26,"")</f>
        <v/>
      </c>
      <c r="C432" s="58" t="str">
        <f ca="1">IF(OR('📊 Training Matrix'!$AE$26="EXPIRED",'📊 Training Matrix'!$AE$26="EXPIRING"),'📊 Training Matrix'!$C$26,"")</f>
        <v/>
      </c>
      <c r="D432" s="58" t="str">
        <f ca="1">IF(OR('📊 Training Matrix'!$AE$26="EXPIRED",'📊 Training Matrix'!$AE$26="EXPIRING"),'📊 Training Matrix'!$D$26,"")</f>
        <v/>
      </c>
      <c r="E432" s="58" t="str">
        <f ca="1">IF(OR('📊 Training Matrix'!$AE$26="EXPIRED",'📊 Training Matrix'!$AE$26="EXPIRING"),'📊 Training Matrix'!$F$26,"")</f>
        <v/>
      </c>
      <c r="F432" s="58" t="str">
        <f ca="1">IF(OR('📊 Training Matrix'!$AE$26="EXPIRED",'📊 Training Matrix'!$AE$26="EXPIRING"),'📊 Training Matrix'!$E$26,"")</f>
        <v/>
      </c>
      <c r="G432" s="58" t="str">
        <f ca="1">IF(OR('📊 Training Matrix'!$AE$26="EXPIRED",'📊 Training Matrix'!$AE$26="EXPIRING"),"CV-005","")</f>
        <v/>
      </c>
      <c r="H432" s="58" t="str">
        <f ca="1">IF(OR('📊 Training Matrix'!$AE$26="EXPIRED",'📊 Training Matrix'!$AE$26="EXPIRING"),"NRSWA Supervisor","")</f>
        <v/>
      </c>
      <c r="I432" s="58" t="str">
        <f ca="1">IF(OR('📊 Training Matrix'!$AE$26="EXPIRED",'📊 Training Matrix'!$AE$26="EXPIRING"),IF(ISNUMBER('📊 Training Matrix'!$AD$26),TEXT('📊 Training Matrix'!$AD$26,"DD/MM/YYYY"),""),"")</f>
        <v/>
      </c>
      <c r="J432" s="58" t="str">
        <f ca="1">IF(OR('📊 Training Matrix'!$AE$26="EXPIRED",'📊 Training Matrix'!$AE$26="EXPIRING"),TEXT('📊 Training Matrix'!$AD$26+365,"DD/MM/YYYY"),"")</f>
        <v/>
      </c>
      <c r="K432" s="58" t="str">
        <f ca="1">IF(OR('📊 Training Matrix'!$AE$26="EXPIRED",'📊 Training Matrix'!$AE$26="EXPIRING"),'📊 Training Matrix'!$AE$26,"")</f>
        <v/>
      </c>
      <c r="L432" s="58" t="str">
        <f ca="1">IF(OR('📊 Training Matrix'!$AE$26="EXPIRED",'📊 Training Matrix'!$AE$26="EXPIRING"),IF('📊 Training Matrix'!$AE$26="EXPIRED","Overdue by "&amp;TEXT(TODAY()-('📊 Training Matrix'!$AD$26+365),"0")&amp;" days","Expires in "&amp;TEXT(('📊 Training Matrix'!$AD$26+365)-TODAY(),"0")&amp;" days"),"—")</f>
        <v>—</v>
      </c>
      <c r="M432" s="58" t="str">
        <f ca="1">IF(OR('📊 Training Matrix'!$AE$26="EXPIRED",'📊 Training Matrix'!$AE$26="EXPIRING"),'📊 Training Matrix'!$H$26,"")</f>
        <v/>
      </c>
    </row>
    <row r="433" spans="1:13" ht="15" customHeight="1" x14ac:dyDescent="0.2">
      <c r="A433" s="58" t="str">
        <f ca="1">IF(OR('📊 Training Matrix'!$AG$26="EXPIRED",'📊 Training Matrix'!$AG$26="EXPIRING"),'📊 Training Matrix'!$A$26,"")</f>
        <v>W1022</v>
      </c>
      <c r="B433" s="58" t="str">
        <f ca="1">IF(OR('📊 Training Matrix'!$AG$26="EXPIRED",'📊 Training Matrix'!$AG$26="EXPIRING"),'📊 Training Matrix'!$B$26,"")</f>
        <v>Smith</v>
      </c>
      <c r="C433" s="58" t="str">
        <f ca="1">IF(OR('📊 Training Matrix'!$AG$26="EXPIRED",'📊 Training Matrix'!$AG$26="EXPIRING"),'📊 Training Matrix'!$C$26,"")</f>
        <v>Tom</v>
      </c>
      <c r="D433" s="58" t="str">
        <f ca="1">IF(OR('📊 Training Matrix'!$AG$26="EXPIRED",'📊 Training Matrix'!$AG$26="EXPIRING"),'📊 Training Matrix'!$D$26,"")</f>
        <v>Employee</v>
      </c>
      <c r="E433" s="58" t="str">
        <f ca="1">IF(OR('📊 Training Matrix'!$AG$26="EXPIRED",'📊 Training Matrix'!$AG$26="EXPIRING"),'📊 Training Matrix'!$F$26,"")</f>
        <v>Groundworker</v>
      </c>
      <c r="F433" s="58" t="str">
        <f ca="1">IF(OR('📊 Training Matrix'!$AG$26="EXPIRED",'📊 Training Matrix'!$AG$26="EXPIRING"),'📊 Training Matrix'!$E$26,"")</f>
        <v>Civil Works</v>
      </c>
      <c r="G433" s="58" t="str">
        <f ca="1">IF(OR('📊 Training Matrix'!$AG$26="EXPIRED",'📊 Training Matrix'!$AG$26="EXPIRING"),"CV-006","")</f>
        <v>CV-006</v>
      </c>
      <c r="H433" s="58" t="str">
        <f ca="1">IF(OR('📊 Training Matrix'!$AG$26="EXPIRED",'📊 Training Matrix'!$AG$26="EXPIRING"),"NRSWA Operative","")</f>
        <v>NRSWA Operative</v>
      </c>
      <c r="I433" s="58" t="str">
        <f ca="1">IF(OR('📊 Training Matrix'!$AG$26="EXPIRED",'📊 Training Matrix'!$AG$26="EXPIRING"),IF(ISNUMBER('📊 Training Matrix'!$AF$26),TEXT('📊 Training Matrix'!$AF$26,"DD/MM/YYYY"),""),"")</f>
        <v>01/01/2025</v>
      </c>
      <c r="J433" s="58" t="str">
        <f ca="1">IF(OR('📊 Training Matrix'!$AG$26="EXPIRED",'📊 Training Matrix'!$AG$26="EXPIRING"),TEXT('📊 Training Matrix'!$AF$26+365,"DD/MM/YYYY"),"")</f>
        <v>01/01/2026</v>
      </c>
      <c r="K433" s="58" t="str">
        <f ca="1">IF(OR('📊 Training Matrix'!$AG$26="EXPIRED",'📊 Training Matrix'!$AG$26="EXPIRING"),'📊 Training Matrix'!$AG$26,"")</f>
        <v>EXPIRED</v>
      </c>
      <c r="L433" s="58" t="str">
        <f ca="1">IF(OR('📊 Training Matrix'!$AG$26="EXPIRED",'📊 Training Matrix'!$AG$26="EXPIRING"),IF('📊 Training Matrix'!$AG$26="EXPIRED","Overdue by "&amp;TEXT(TODAY()-('📊 Training Matrix'!$AF$26+365),"0")&amp;" days","Expires in "&amp;TEXT(('📊 Training Matrix'!$AF$26+365)-TODAY(),"0")&amp;" days"),"—")</f>
        <v>Overdue by 229 days</v>
      </c>
      <c r="M433" s="58" t="str">
        <f ca="1">IF(OR('📊 Training Matrix'!$AG$26="EXPIRED",'📊 Training Matrix'!$AG$26="EXPIRING"),'📊 Training Matrix'!$H$26,"")</f>
        <v>S. Patel</v>
      </c>
    </row>
    <row r="434" spans="1:13" ht="15" customHeight="1" x14ac:dyDescent="0.2">
      <c r="A434" s="58" t="str">
        <f ca="1">IF(OR('📊 Training Matrix'!$AI$26="EXPIRED",'📊 Training Matrix'!$AI$26="EXPIRING"),'📊 Training Matrix'!$A$26,"")</f>
        <v>W1022</v>
      </c>
      <c r="B434" s="58" t="str">
        <f ca="1">IF(OR('📊 Training Matrix'!$AI$26="EXPIRED",'📊 Training Matrix'!$AI$26="EXPIRING"),'📊 Training Matrix'!$B$26,"")</f>
        <v>Smith</v>
      </c>
      <c r="C434" s="58" t="str">
        <f ca="1">IF(OR('📊 Training Matrix'!$AI$26="EXPIRED",'📊 Training Matrix'!$AI$26="EXPIRING"),'📊 Training Matrix'!$C$26,"")</f>
        <v>Tom</v>
      </c>
      <c r="D434" s="58" t="str">
        <f ca="1">IF(OR('📊 Training Matrix'!$AI$26="EXPIRED",'📊 Training Matrix'!$AI$26="EXPIRING"),'📊 Training Matrix'!$D$26,"")</f>
        <v>Employee</v>
      </c>
      <c r="E434" s="58" t="str">
        <f ca="1">IF(OR('📊 Training Matrix'!$AI$26="EXPIRED",'📊 Training Matrix'!$AI$26="EXPIRING"),'📊 Training Matrix'!$F$26,"")</f>
        <v>Groundworker</v>
      </c>
      <c r="F434" s="58" t="str">
        <f ca="1">IF(OR('📊 Training Matrix'!$AI$26="EXPIRED",'📊 Training Matrix'!$AI$26="EXPIRING"),'📊 Training Matrix'!$E$26,"")</f>
        <v>Civil Works</v>
      </c>
      <c r="G434" s="58" t="str">
        <f ca="1">IF(OR('📊 Training Matrix'!$AI$26="EXPIRED",'📊 Training Matrix'!$AI$26="EXPIRING"),"CV-002","")</f>
        <v>CV-002</v>
      </c>
      <c r="H434" s="58" t="str">
        <f ca="1">IF(OR('📊 Training Matrix'!$AI$26="EXPIRED",'📊 Training Matrix'!$AI$26="EXPIRING"),"CSCS Blue Card","")</f>
        <v>CSCS Blue Card</v>
      </c>
      <c r="I434" s="58" t="str">
        <f ca="1">IF(OR('📊 Training Matrix'!$AI$26="EXPIRED",'📊 Training Matrix'!$AI$26="EXPIRING"),IF(ISNUMBER('📊 Training Matrix'!$AH$26),TEXT('📊 Training Matrix'!$AH$26,"DD/MM/YYYY"),""),"")</f>
        <v>15/09/2024</v>
      </c>
      <c r="J434" s="58" t="str">
        <f ca="1">IF(OR('📊 Training Matrix'!$AI$26="EXPIRED",'📊 Training Matrix'!$AI$26="EXPIRING"),TEXT('📊 Training Matrix'!$AH$26+365,"DD/MM/YYYY"),"")</f>
        <v>15/09/2025</v>
      </c>
      <c r="K434" s="58" t="str">
        <f ca="1">IF(OR('📊 Training Matrix'!$AI$26="EXPIRED",'📊 Training Matrix'!$AI$26="EXPIRING"),'📊 Training Matrix'!$AI$26,"")</f>
        <v>EXPIRED</v>
      </c>
      <c r="L434" s="58" t="str">
        <f ca="1">IF(OR('📊 Training Matrix'!$AI$26="EXPIRED",'📊 Training Matrix'!$AI$26="EXPIRING"),IF('📊 Training Matrix'!$AI$26="EXPIRED","Overdue by "&amp;TEXT(TODAY()-('📊 Training Matrix'!$AH$26+365),"0")&amp;" days","Expires in "&amp;TEXT(('📊 Training Matrix'!$AH$26+365)-TODAY(),"0")&amp;" days"),"—")</f>
        <v>Overdue by 337 days</v>
      </c>
      <c r="M434" s="58" t="str">
        <f ca="1">IF(OR('📊 Training Matrix'!$AI$26="EXPIRED",'📊 Training Matrix'!$AI$26="EXPIRING"),'📊 Training Matrix'!$H$26,"")</f>
        <v>S. Patel</v>
      </c>
    </row>
    <row r="435" spans="1:13" ht="15" customHeight="1" x14ac:dyDescent="0.2">
      <c r="A435" s="58" t="str">
        <f ca="1">IF(OR('📊 Training Matrix'!$AK$26="EXPIRED",'📊 Training Matrix'!$AK$26="EXPIRING"),'📊 Training Matrix'!$A$26,"")</f>
        <v/>
      </c>
      <c r="B435" s="58" t="str">
        <f ca="1">IF(OR('📊 Training Matrix'!$AK$26="EXPIRED",'📊 Training Matrix'!$AK$26="EXPIRING"),'📊 Training Matrix'!$B$26,"")</f>
        <v/>
      </c>
      <c r="C435" s="58" t="str">
        <f ca="1">IF(OR('📊 Training Matrix'!$AK$26="EXPIRED",'📊 Training Matrix'!$AK$26="EXPIRING"),'📊 Training Matrix'!$C$26,"")</f>
        <v/>
      </c>
      <c r="D435" s="58" t="str">
        <f ca="1">IF(OR('📊 Training Matrix'!$AK$26="EXPIRED",'📊 Training Matrix'!$AK$26="EXPIRING"),'📊 Training Matrix'!$D$26,"")</f>
        <v/>
      </c>
      <c r="E435" s="58" t="str">
        <f ca="1">IF(OR('📊 Training Matrix'!$AK$26="EXPIRED",'📊 Training Matrix'!$AK$26="EXPIRING"),'📊 Training Matrix'!$F$26,"")</f>
        <v/>
      </c>
      <c r="F435" s="58" t="str">
        <f ca="1">IF(OR('📊 Training Matrix'!$AK$26="EXPIRED",'📊 Training Matrix'!$AK$26="EXPIRING"),'📊 Training Matrix'!$E$26,"")</f>
        <v/>
      </c>
      <c r="G435" s="58" t="str">
        <f ca="1">IF(OR('📊 Training Matrix'!$AK$26="EXPIRED",'📊 Training Matrix'!$AK$26="EXPIRING"),"GS-001","")</f>
        <v/>
      </c>
      <c r="H435" s="58" t="str">
        <f ca="1">IF(OR('📊 Training Matrix'!$AK$26="EXPIRED",'📊 Training Matrix'!$AK$26="EXPIRING"),"Gas Safe Reg.","")</f>
        <v/>
      </c>
      <c r="I435" s="58" t="str">
        <f ca="1">IF(OR('📊 Training Matrix'!$AK$26="EXPIRED",'📊 Training Matrix'!$AK$26="EXPIRING"),IF(ISNUMBER('📊 Training Matrix'!$AJ$26),TEXT('📊 Training Matrix'!$AJ$26,"DD/MM/YYYY"),""),"")</f>
        <v/>
      </c>
      <c r="J435" s="58" t="str">
        <f ca="1">IF(OR('📊 Training Matrix'!$AK$26="EXPIRED",'📊 Training Matrix'!$AK$26="EXPIRING"),TEXT('📊 Training Matrix'!$AJ$26+365,"DD/MM/YYYY"),"")</f>
        <v/>
      </c>
      <c r="K435" s="58" t="str">
        <f ca="1">IF(OR('📊 Training Matrix'!$AK$26="EXPIRED",'📊 Training Matrix'!$AK$26="EXPIRING"),'📊 Training Matrix'!$AK$26,"")</f>
        <v/>
      </c>
      <c r="L435" s="58" t="str">
        <f ca="1">IF(OR('📊 Training Matrix'!$AK$26="EXPIRED",'📊 Training Matrix'!$AK$26="EXPIRING"),IF('📊 Training Matrix'!$AK$26="EXPIRED","Overdue by "&amp;TEXT(TODAY()-('📊 Training Matrix'!$AJ$26+365),"0")&amp;" days","Expires in "&amp;TEXT(('📊 Training Matrix'!$AJ$26+365)-TODAY(),"0")&amp;" days"),"—")</f>
        <v>—</v>
      </c>
      <c r="M435" s="58" t="str">
        <f ca="1">IF(OR('📊 Training Matrix'!$AK$26="EXPIRED",'📊 Training Matrix'!$AK$26="EXPIRING"),'📊 Training Matrix'!$H$26,"")</f>
        <v/>
      </c>
    </row>
    <row r="436" spans="1:13" ht="15" customHeight="1" x14ac:dyDescent="0.2">
      <c r="A436" s="58" t="str">
        <f ca="1">IF(OR('📊 Training Matrix'!$AM$26="EXPIRED",'📊 Training Matrix'!$AM$26="EXPIRING"),'📊 Training Matrix'!$A$26,"")</f>
        <v/>
      </c>
      <c r="B436" s="58" t="str">
        <f ca="1">IF(OR('📊 Training Matrix'!$AM$26="EXPIRED",'📊 Training Matrix'!$AM$26="EXPIRING"),'📊 Training Matrix'!$B$26,"")</f>
        <v/>
      </c>
      <c r="C436" s="58" t="str">
        <f ca="1">IF(OR('📊 Training Matrix'!$AM$26="EXPIRED",'📊 Training Matrix'!$AM$26="EXPIRING"),'📊 Training Matrix'!$C$26,"")</f>
        <v/>
      </c>
      <c r="D436" s="58" t="str">
        <f ca="1">IF(OR('📊 Training Matrix'!$AM$26="EXPIRED",'📊 Training Matrix'!$AM$26="EXPIRING"),'📊 Training Matrix'!$D$26,"")</f>
        <v/>
      </c>
      <c r="E436" s="58" t="str">
        <f ca="1">IF(OR('📊 Training Matrix'!$AM$26="EXPIRED",'📊 Training Matrix'!$AM$26="EXPIRING"),'📊 Training Matrix'!$F$26,"")</f>
        <v/>
      </c>
      <c r="F436" s="58" t="str">
        <f ca="1">IF(OR('📊 Training Matrix'!$AM$26="EXPIRED",'📊 Training Matrix'!$AM$26="EXPIRING"),'📊 Training Matrix'!$E$26,"")</f>
        <v/>
      </c>
      <c r="G436" s="58" t="str">
        <f ca="1">IF(OR('📊 Training Matrix'!$AM$26="EXPIRED",'📊 Training Matrix'!$AM$26="EXPIRING"),"GS-002","")</f>
        <v/>
      </c>
      <c r="H436" s="58" t="str">
        <f ca="1">IF(OR('📊 Training Matrix'!$AM$26="EXPIRED",'📊 Training Matrix'!$AM$26="EXPIRING"),"ACS Gas (CCN1)","")</f>
        <v/>
      </c>
      <c r="I436" s="58" t="str">
        <f ca="1">IF(OR('📊 Training Matrix'!$AM$26="EXPIRED",'📊 Training Matrix'!$AM$26="EXPIRING"),IF(ISNUMBER('📊 Training Matrix'!$AL$26),TEXT('📊 Training Matrix'!$AL$26,"DD/MM/YYYY"),""),"")</f>
        <v/>
      </c>
      <c r="J436" s="58" t="str">
        <f ca="1">IF(OR('📊 Training Matrix'!$AM$26="EXPIRED",'📊 Training Matrix'!$AM$26="EXPIRING"),TEXT('📊 Training Matrix'!$AL$26+365,"DD/MM/YYYY"),"")</f>
        <v/>
      </c>
      <c r="K436" s="58" t="str">
        <f ca="1">IF(OR('📊 Training Matrix'!$AM$26="EXPIRED",'📊 Training Matrix'!$AM$26="EXPIRING"),'📊 Training Matrix'!$AM$26,"")</f>
        <v/>
      </c>
      <c r="L436" s="58" t="str">
        <f ca="1">IF(OR('📊 Training Matrix'!$AM$26="EXPIRED",'📊 Training Matrix'!$AM$26="EXPIRING"),IF('📊 Training Matrix'!$AM$26="EXPIRED","Overdue by "&amp;TEXT(TODAY()-('📊 Training Matrix'!$AL$26+365),"0")&amp;" days","Expires in "&amp;TEXT(('📊 Training Matrix'!$AL$26+365)-TODAY(),"0")&amp;" days"),"—")</f>
        <v>—</v>
      </c>
      <c r="M436" s="58" t="str">
        <f ca="1">IF(OR('📊 Training Matrix'!$AM$26="EXPIRED",'📊 Training Matrix'!$AM$26="EXPIRING"),'📊 Training Matrix'!$H$26,"")</f>
        <v/>
      </c>
    </row>
    <row r="437" spans="1:13" ht="15" customHeight="1" x14ac:dyDescent="0.2">
      <c r="A437" s="58" t="str">
        <f ca="1">IF(OR('📊 Training Matrix'!$AO$26="EXPIRED",'📊 Training Matrix'!$AO$26="EXPIRING"),'📊 Training Matrix'!$A$26,"")</f>
        <v/>
      </c>
      <c r="B437" s="58" t="str">
        <f ca="1">IF(OR('📊 Training Matrix'!$AO$26="EXPIRED",'📊 Training Matrix'!$AO$26="EXPIRING"),'📊 Training Matrix'!$B$26,"")</f>
        <v/>
      </c>
      <c r="C437" s="58" t="str">
        <f ca="1">IF(OR('📊 Training Matrix'!$AO$26="EXPIRED",'📊 Training Matrix'!$AO$26="EXPIRING"),'📊 Training Matrix'!$C$26,"")</f>
        <v/>
      </c>
      <c r="D437" s="58" t="str">
        <f ca="1">IF(OR('📊 Training Matrix'!$AO$26="EXPIRED",'📊 Training Matrix'!$AO$26="EXPIRING"),'📊 Training Matrix'!$D$26,"")</f>
        <v/>
      </c>
      <c r="E437" s="58" t="str">
        <f ca="1">IF(OR('📊 Training Matrix'!$AO$26="EXPIRED",'📊 Training Matrix'!$AO$26="EXPIRING"),'📊 Training Matrix'!$F$26,"")</f>
        <v/>
      </c>
      <c r="F437" s="58" t="str">
        <f ca="1">IF(OR('📊 Training Matrix'!$AO$26="EXPIRED",'📊 Training Matrix'!$AO$26="EXPIRING"),'📊 Training Matrix'!$E$26,"")</f>
        <v/>
      </c>
      <c r="G437" s="58" t="str">
        <f ca="1">IF(OR('📊 Training Matrix'!$AO$26="EXPIRED",'📊 Training Matrix'!$AO$26="EXPIRING"),"WA-001","")</f>
        <v/>
      </c>
      <c r="H437" s="58" t="str">
        <f ca="1">IF(OR('📊 Training Matrix'!$AO$26="EXPIRED",'📊 Training Matrix'!$AO$26="EXPIRING"),"WIAPS Cert.","")</f>
        <v/>
      </c>
      <c r="I437" s="58" t="str">
        <f ca="1">IF(OR('📊 Training Matrix'!$AO$26="EXPIRED",'📊 Training Matrix'!$AO$26="EXPIRING"),IF(ISNUMBER('📊 Training Matrix'!$AN$26),TEXT('📊 Training Matrix'!$AN$26,"DD/MM/YYYY"),""),"")</f>
        <v/>
      </c>
      <c r="J437" s="58" t="str">
        <f ca="1">IF(OR('📊 Training Matrix'!$AO$26="EXPIRED",'📊 Training Matrix'!$AO$26="EXPIRING"),TEXT('📊 Training Matrix'!$AN$26+365,"DD/MM/YYYY"),"")</f>
        <v/>
      </c>
      <c r="K437" s="58" t="str">
        <f ca="1">IF(OR('📊 Training Matrix'!$AO$26="EXPIRED",'📊 Training Matrix'!$AO$26="EXPIRING"),'📊 Training Matrix'!$AO$26,"")</f>
        <v/>
      </c>
      <c r="L437" s="58" t="str">
        <f ca="1">IF(OR('📊 Training Matrix'!$AO$26="EXPIRED",'📊 Training Matrix'!$AO$26="EXPIRING"),IF('📊 Training Matrix'!$AO$26="EXPIRED","Overdue by "&amp;TEXT(TODAY()-('📊 Training Matrix'!$AN$26+365),"0")&amp;" days","Expires in "&amp;TEXT(('📊 Training Matrix'!$AN$26+365)-TODAY(),"0")&amp;" days"),"—")</f>
        <v>—</v>
      </c>
      <c r="M437" s="58" t="str">
        <f ca="1">IF(OR('📊 Training Matrix'!$AO$26="EXPIRED",'📊 Training Matrix'!$AO$26="EXPIRING"),'📊 Training Matrix'!$H$26,"")</f>
        <v/>
      </c>
    </row>
    <row r="438" spans="1:13" ht="15" customHeight="1" x14ac:dyDescent="0.2">
      <c r="A438" s="58" t="str">
        <f ca="1">IF(OR('📊 Training Matrix'!$AQ$26="EXPIRED",'📊 Training Matrix'!$AQ$26="EXPIRING"),'📊 Training Matrix'!$A$26,"")</f>
        <v/>
      </c>
      <c r="B438" s="58" t="str">
        <f ca="1">IF(OR('📊 Training Matrix'!$AQ$26="EXPIRED",'📊 Training Matrix'!$AQ$26="EXPIRING"),'📊 Training Matrix'!$B$26,"")</f>
        <v/>
      </c>
      <c r="C438" s="58" t="str">
        <f ca="1">IF(OR('📊 Training Matrix'!$AQ$26="EXPIRED",'📊 Training Matrix'!$AQ$26="EXPIRING"),'📊 Training Matrix'!$C$26,"")</f>
        <v/>
      </c>
      <c r="D438" s="58" t="str">
        <f ca="1">IF(OR('📊 Training Matrix'!$AQ$26="EXPIRED",'📊 Training Matrix'!$AQ$26="EXPIRING"),'📊 Training Matrix'!$D$26,"")</f>
        <v/>
      </c>
      <c r="E438" s="58" t="str">
        <f ca="1">IF(OR('📊 Training Matrix'!$AQ$26="EXPIRED",'📊 Training Matrix'!$AQ$26="EXPIRING"),'📊 Training Matrix'!$F$26,"")</f>
        <v/>
      </c>
      <c r="F438" s="58" t="str">
        <f ca="1">IF(OR('📊 Training Matrix'!$AQ$26="EXPIRED",'📊 Training Matrix'!$AQ$26="EXPIRING"),'📊 Training Matrix'!$E$26,"")</f>
        <v/>
      </c>
      <c r="G438" s="58" t="str">
        <f ca="1">IF(OR('📊 Training Matrix'!$AQ$26="EXPIRED",'📊 Training Matrix'!$AQ$26="EXPIRING"),"DR-004","")</f>
        <v/>
      </c>
      <c r="H438" s="58" t="str">
        <f ca="1">IF(OR('📊 Training Matrix'!$AQ$26="EXPIRED",'📊 Training Matrix'!$AQ$26="EXPIRING"),"CPCS Excavator","")</f>
        <v/>
      </c>
      <c r="I438" s="58" t="str">
        <f ca="1">IF(OR('📊 Training Matrix'!$AQ$26="EXPIRED",'📊 Training Matrix'!$AQ$26="EXPIRING"),IF(ISNUMBER('📊 Training Matrix'!$AP$26),TEXT('📊 Training Matrix'!$AP$26,"DD/MM/YYYY"),""),"")</f>
        <v/>
      </c>
      <c r="J438" s="58" t="str">
        <f ca="1">IF(OR('📊 Training Matrix'!$AQ$26="EXPIRED",'📊 Training Matrix'!$AQ$26="EXPIRING"),TEXT('📊 Training Matrix'!$AP$26+365,"DD/MM/YYYY"),"")</f>
        <v/>
      </c>
      <c r="K438" s="58" t="str">
        <f ca="1">IF(OR('📊 Training Matrix'!$AQ$26="EXPIRED",'📊 Training Matrix'!$AQ$26="EXPIRING"),'📊 Training Matrix'!$AQ$26,"")</f>
        <v/>
      </c>
      <c r="L438" s="58" t="str">
        <f ca="1">IF(OR('📊 Training Matrix'!$AQ$26="EXPIRED",'📊 Training Matrix'!$AQ$26="EXPIRING"),IF('📊 Training Matrix'!$AQ$26="EXPIRED","Overdue by "&amp;TEXT(TODAY()-('📊 Training Matrix'!$AP$26+365),"0")&amp;" days","Expires in "&amp;TEXT(('📊 Training Matrix'!$AP$26+365)-TODAY(),"0")&amp;" days"),"—")</f>
        <v>—</v>
      </c>
      <c r="M438" s="58" t="str">
        <f ca="1">IF(OR('📊 Training Matrix'!$AQ$26="EXPIRED",'📊 Training Matrix'!$AQ$26="EXPIRING"),'📊 Training Matrix'!$H$26,"")</f>
        <v/>
      </c>
    </row>
    <row r="439" spans="1:13" ht="15" customHeight="1" x14ac:dyDescent="0.2">
      <c r="A439" s="58" t="str">
        <f ca="1">IF(OR('📊 Training Matrix'!$AS$26="EXPIRED",'📊 Training Matrix'!$AS$26="EXPIRING"),'📊 Training Matrix'!$A$26,"")</f>
        <v/>
      </c>
      <c r="B439" s="58" t="str">
        <f ca="1">IF(OR('📊 Training Matrix'!$AS$26="EXPIRED",'📊 Training Matrix'!$AS$26="EXPIRING"),'📊 Training Matrix'!$B$26,"")</f>
        <v/>
      </c>
      <c r="C439" s="58" t="str">
        <f ca="1">IF(OR('📊 Training Matrix'!$AS$26="EXPIRED",'📊 Training Matrix'!$AS$26="EXPIRING"),'📊 Training Matrix'!$C$26,"")</f>
        <v/>
      </c>
      <c r="D439" s="58" t="str">
        <f ca="1">IF(OR('📊 Training Matrix'!$AS$26="EXPIRED",'📊 Training Matrix'!$AS$26="EXPIRING"),'📊 Training Matrix'!$D$26,"")</f>
        <v/>
      </c>
      <c r="E439" s="58" t="str">
        <f ca="1">IF(OR('📊 Training Matrix'!$AS$26="EXPIRED",'📊 Training Matrix'!$AS$26="EXPIRING"),'📊 Training Matrix'!$F$26,"")</f>
        <v/>
      </c>
      <c r="F439" s="58" t="str">
        <f ca="1">IF(OR('📊 Training Matrix'!$AS$26="EXPIRED",'📊 Training Matrix'!$AS$26="EXPIRING"),'📊 Training Matrix'!$E$26,"")</f>
        <v/>
      </c>
      <c r="G439" s="58" t="str">
        <f ca="1">IF(OR('📊 Training Matrix'!$AS$26="EXPIRED",'📊 Training Matrix'!$AS$26="EXPIRING"),"MG-002","")</f>
        <v/>
      </c>
      <c r="H439" s="58" t="str">
        <f ca="1">IF(OR('📊 Training Matrix'!$AS$26="EXPIRED",'📊 Training Matrix'!$AS$26="EXPIRING"),"SMSTS","")</f>
        <v/>
      </c>
      <c r="I439" s="58" t="str">
        <f ca="1">IF(OR('📊 Training Matrix'!$AS$26="EXPIRED",'📊 Training Matrix'!$AS$26="EXPIRING"),IF(ISNUMBER('📊 Training Matrix'!$AR$26),TEXT('📊 Training Matrix'!$AR$26,"DD/MM/YYYY"),""),"")</f>
        <v/>
      </c>
      <c r="J439" s="58" t="str">
        <f ca="1">IF(OR('📊 Training Matrix'!$AS$26="EXPIRED",'📊 Training Matrix'!$AS$26="EXPIRING"),TEXT('📊 Training Matrix'!$AR$26+365,"DD/MM/YYYY"),"")</f>
        <v/>
      </c>
      <c r="K439" s="58" t="str">
        <f ca="1">IF(OR('📊 Training Matrix'!$AS$26="EXPIRED",'📊 Training Matrix'!$AS$26="EXPIRING"),'📊 Training Matrix'!$AS$26,"")</f>
        <v/>
      </c>
      <c r="L439" s="58" t="str">
        <f ca="1">IF(OR('📊 Training Matrix'!$AS$26="EXPIRED",'📊 Training Matrix'!$AS$26="EXPIRING"),IF('📊 Training Matrix'!$AS$26="EXPIRED","Overdue by "&amp;TEXT(TODAY()-('📊 Training Matrix'!$AR$26+365),"0")&amp;" days","Expires in "&amp;TEXT(('📊 Training Matrix'!$AR$26+365)-TODAY(),"0")&amp;" days"),"—")</f>
        <v>—</v>
      </c>
      <c r="M439" s="58" t="str">
        <f ca="1">IF(OR('📊 Training Matrix'!$AS$26="EXPIRED",'📊 Training Matrix'!$AS$26="EXPIRING"),'📊 Training Matrix'!$H$26,"")</f>
        <v/>
      </c>
    </row>
    <row r="440" spans="1:13" ht="15" customHeight="1" x14ac:dyDescent="0.2">
      <c r="A440" s="58" t="str">
        <f ca="1">IF(OR('📊 Training Matrix'!$AU$26="EXPIRED",'📊 Training Matrix'!$AU$26="EXPIRING"),'📊 Training Matrix'!$A$26,"")</f>
        <v/>
      </c>
      <c r="B440" s="58" t="str">
        <f ca="1">IF(OR('📊 Training Matrix'!$AU$26="EXPIRED",'📊 Training Matrix'!$AU$26="EXPIRING"),'📊 Training Matrix'!$B$26,"")</f>
        <v/>
      </c>
      <c r="C440" s="58" t="str">
        <f ca="1">IF(OR('📊 Training Matrix'!$AU$26="EXPIRED",'📊 Training Matrix'!$AU$26="EXPIRING"),'📊 Training Matrix'!$C$26,"")</f>
        <v/>
      </c>
      <c r="D440" s="58" t="str">
        <f ca="1">IF(OR('📊 Training Matrix'!$AU$26="EXPIRED",'📊 Training Matrix'!$AU$26="EXPIRING"),'📊 Training Matrix'!$D$26,"")</f>
        <v/>
      </c>
      <c r="E440" s="58" t="str">
        <f ca="1">IF(OR('📊 Training Matrix'!$AU$26="EXPIRED",'📊 Training Matrix'!$AU$26="EXPIRING"),'📊 Training Matrix'!$F$26,"")</f>
        <v/>
      </c>
      <c r="F440" s="58" t="str">
        <f ca="1">IF(OR('📊 Training Matrix'!$AU$26="EXPIRED",'📊 Training Matrix'!$AU$26="EXPIRING"),'📊 Training Matrix'!$E$26,"")</f>
        <v/>
      </c>
      <c r="G440" s="58" t="str">
        <f ca="1">IF(OR('📊 Training Matrix'!$AU$26="EXPIRED",'📊 Training Matrix'!$AU$26="EXPIRING"),"MG-003","")</f>
        <v/>
      </c>
      <c r="H440" s="58" t="str">
        <f ca="1">IF(OR('📊 Training Matrix'!$AU$26="EXPIRED",'📊 Training Matrix'!$AU$26="EXPIRING"),"SSSTS","")</f>
        <v/>
      </c>
      <c r="I440" s="58" t="str">
        <f ca="1">IF(OR('📊 Training Matrix'!$AU$26="EXPIRED",'📊 Training Matrix'!$AU$26="EXPIRING"),IF(ISNUMBER('📊 Training Matrix'!$AT$26),TEXT('📊 Training Matrix'!$AT$26,"DD/MM/YYYY"),""),"")</f>
        <v/>
      </c>
      <c r="J440" s="58" t="str">
        <f ca="1">IF(OR('📊 Training Matrix'!$AU$26="EXPIRED",'📊 Training Matrix'!$AU$26="EXPIRING"),TEXT('📊 Training Matrix'!$AT$26+365,"DD/MM/YYYY"),"")</f>
        <v/>
      </c>
      <c r="K440" s="58" t="str">
        <f ca="1">IF(OR('📊 Training Matrix'!$AU$26="EXPIRED",'📊 Training Matrix'!$AU$26="EXPIRING"),'📊 Training Matrix'!$AU$26,"")</f>
        <v/>
      </c>
      <c r="L440" s="58" t="str">
        <f ca="1">IF(OR('📊 Training Matrix'!$AU$26="EXPIRED",'📊 Training Matrix'!$AU$26="EXPIRING"),IF('📊 Training Matrix'!$AU$26="EXPIRED","Overdue by "&amp;TEXT(TODAY()-('📊 Training Matrix'!$AT$26+365),"0")&amp;" days","Expires in "&amp;TEXT(('📊 Training Matrix'!$AT$26+365)-TODAY(),"0")&amp;" days"),"—")</f>
        <v>—</v>
      </c>
      <c r="M440" s="58" t="str">
        <f ca="1">IF(OR('📊 Training Matrix'!$AU$26="EXPIRED",'📊 Training Matrix'!$AU$26="EXPIRING"),'📊 Training Matrix'!$H$26,"")</f>
        <v/>
      </c>
    </row>
    <row r="441" spans="1:13" ht="15" customHeight="1" x14ac:dyDescent="0.2">
      <c r="A441" s="58" t="str">
        <f ca="1">IF(OR('📊 Training Matrix'!$AW$26="EXPIRED",'📊 Training Matrix'!$AW$26="EXPIRING"),'📊 Training Matrix'!$A$26,"")</f>
        <v/>
      </c>
      <c r="B441" s="58" t="str">
        <f ca="1">IF(OR('📊 Training Matrix'!$AW$26="EXPIRED",'📊 Training Matrix'!$AW$26="EXPIRING"),'📊 Training Matrix'!$B$26,"")</f>
        <v/>
      </c>
      <c r="C441" s="58" t="str">
        <f ca="1">IF(OR('📊 Training Matrix'!$AW$26="EXPIRED",'📊 Training Matrix'!$AW$26="EXPIRING"),'📊 Training Matrix'!$C$26,"")</f>
        <v/>
      </c>
      <c r="D441" s="58" t="str">
        <f ca="1">IF(OR('📊 Training Matrix'!$AW$26="EXPIRED",'📊 Training Matrix'!$AW$26="EXPIRING"),'📊 Training Matrix'!$D$26,"")</f>
        <v/>
      </c>
      <c r="E441" s="58" t="str">
        <f ca="1">IF(OR('📊 Training Matrix'!$AW$26="EXPIRED",'📊 Training Matrix'!$AW$26="EXPIRING"),'📊 Training Matrix'!$F$26,"")</f>
        <v/>
      </c>
      <c r="F441" s="58" t="str">
        <f ca="1">IF(OR('📊 Training Matrix'!$AW$26="EXPIRED",'📊 Training Matrix'!$AW$26="EXPIRING"),'📊 Training Matrix'!$E$26,"")</f>
        <v/>
      </c>
      <c r="G441" s="58" t="str">
        <f ca="1">IF(OR('📊 Training Matrix'!$AW$26="EXPIRED",'📊 Training Matrix'!$AW$26="EXPIRING"),"IT-002","")</f>
        <v/>
      </c>
      <c r="H441" s="58" t="str">
        <f ca="1">IF(OR('📊 Training Matrix'!$AW$26="EXPIRED",'📊 Training Matrix'!$AW$26="EXPIRING"),"GDPR Awareness","")</f>
        <v/>
      </c>
      <c r="I441" s="58" t="str">
        <f ca="1">IF(OR('📊 Training Matrix'!$AW$26="EXPIRED",'📊 Training Matrix'!$AW$26="EXPIRING"),IF(ISNUMBER('📊 Training Matrix'!$AV$26),TEXT('📊 Training Matrix'!$AV$26,"DD/MM/YYYY"),""),"")</f>
        <v/>
      </c>
      <c r="J441" s="58" t="str">
        <f ca="1">IF(OR('📊 Training Matrix'!$AW$26="EXPIRED",'📊 Training Matrix'!$AW$26="EXPIRING"),TEXT('📊 Training Matrix'!$AV$26+365,"DD/MM/YYYY"),"")</f>
        <v/>
      </c>
      <c r="K441" s="58" t="str">
        <f ca="1">IF(OR('📊 Training Matrix'!$AW$26="EXPIRED",'📊 Training Matrix'!$AW$26="EXPIRING"),'📊 Training Matrix'!$AW$26,"")</f>
        <v/>
      </c>
      <c r="L441" s="58" t="str">
        <f ca="1">IF(OR('📊 Training Matrix'!$AW$26="EXPIRED",'📊 Training Matrix'!$AW$26="EXPIRING"),IF('📊 Training Matrix'!$AW$26="EXPIRED","Overdue by "&amp;TEXT(TODAY()-('📊 Training Matrix'!$AV$26+365),"0")&amp;" days","Expires in "&amp;TEXT(('📊 Training Matrix'!$AV$26+365)-TODAY(),"0")&amp;" days"),"—")</f>
        <v>—</v>
      </c>
      <c r="M441" s="58" t="str">
        <f ca="1">IF(OR('📊 Training Matrix'!$AW$26="EXPIRED",'📊 Training Matrix'!$AW$26="EXPIRING"),'📊 Training Matrix'!$H$26,"")</f>
        <v/>
      </c>
    </row>
    <row r="442" spans="1:13" ht="15" customHeight="1" x14ac:dyDescent="0.2">
      <c r="A442" s="58" t="str">
        <f ca="1">IF(OR('📊 Training Matrix'!$K$27="EXPIRED",'📊 Training Matrix'!$K$27="EXPIRING"),'📊 Training Matrix'!$A$27,"")</f>
        <v/>
      </c>
      <c r="B442" s="58" t="str">
        <f ca="1">IF(OR('📊 Training Matrix'!$K$27="EXPIRED",'📊 Training Matrix'!$K$27="EXPIRING"),'📊 Training Matrix'!$B$27,"")</f>
        <v/>
      </c>
      <c r="C442" s="58" t="str">
        <f ca="1">IF(OR('📊 Training Matrix'!$K$27="EXPIRED",'📊 Training Matrix'!$K$27="EXPIRING"),'📊 Training Matrix'!$C$27,"")</f>
        <v/>
      </c>
      <c r="D442" s="58" t="str">
        <f ca="1">IF(OR('📊 Training Matrix'!$K$27="EXPIRED",'📊 Training Matrix'!$K$27="EXPIRING"),'📊 Training Matrix'!$D$27,"")</f>
        <v/>
      </c>
      <c r="E442" s="58" t="str">
        <f ca="1">IF(OR('📊 Training Matrix'!$K$27="EXPIRED",'📊 Training Matrix'!$K$27="EXPIRING"),'📊 Training Matrix'!$F$27,"")</f>
        <v/>
      </c>
      <c r="F442" s="58" t="str">
        <f ca="1">IF(OR('📊 Training Matrix'!$K$27="EXPIRED",'📊 Training Matrix'!$K$27="EXPIRING"),'📊 Training Matrix'!$E$27,"")</f>
        <v/>
      </c>
      <c r="G442" s="58" t="str">
        <f ca="1">IF(OR('📊 Training Matrix'!$K$27="EXPIRED",'📊 Training Matrix'!$K$27="EXPIRING"),"HS-001","")</f>
        <v/>
      </c>
      <c r="H442" s="58" t="str">
        <f ca="1">IF(OR('📊 Training Matrix'!$K$27="EXPIRED",'📊 Training Matrix'!$K$27="EXPIRING"),"H&amp;S Induction","")</f>
        <v/>
      </c>
      <c r="I442" s="58" t="str">
        <f ca="1">IF(OR('📊 Training Matrix'!$K$27="EXPIRED",'📊 Training Matrix'!$K$27="EXPIRING"),IF(ISNUMBER('📊 Training Matrix'!$J$27),TEXT('📊 Training Matrix'!$J$27,"DD/MM/YYYY"),""),"")</f>
        <v/>
      </c>
      <c r="J442" s="58" t="str">
        <f ca="1">IF(OR('📊 Training Matrix'!$K$27="EXPIRED",'📊 Training Matrix'!$K$27="EXPIRING"),TEXT('📊 Training Matrix'!$J$27+365,"DD/MM/YYYY"),"")</f>
        <v/>
      </c>
      <c r="K442" s="58" t="str">
        <f ca="1">IF(OR('📊 Training Matrix'!$K$27="EXPIRED",'📊 Training Matrix'!$K$27="EXPIRING"),'📊 Training Matrix'!$K$27,"")</f>
        <v/>
      </c>
      <c r="L442" s="58" t="str">
        <f ca="1">IF(OR('📊 Training Matrix'!$K$27="EXPIRED",'📊 Training Matrix'!$K$27="EXPIRING"),IF('📊 Training Matrix'!$K$27="EXPIRED","Overdue by "&amp;TEXT(TODAY()-('📊 Training Matrix'!$J$27+365),"0")&amp;" days","Expires in "&amp;TEXT(('📊 Training Matrix'!$J$27+365)-TODAY(),"0")&amp;" days"),"—")</f>
        <v>—</v>
      </c>
      <c r="M442" s="58" t="str">
        <f ca="1">IF(OR('📊 Training Matrix'!$K$27="EXPIRED",'📊 Training Matrix'!$K$27="EXPIRING"),'📊 Training Matrix'!$H$27,"")</f>
        <v/>
      </c>
    </row>
    <row r="443" spans="1:13" ht="15" customHeight="1" x14ac:dyDescent="0.2">
      <c r="A443" s="58" t="str">
        <f ca="1">IF(OR('📊 Training Matrix'!$M$27="EXPIRED",'📊 Training Matrix'!$M$27="EXPIRING"),'📊 Training Matrix'!$A$27,"")</f>
        <v/>
      </c>
      <c r="B443" s="58" t="str">
        <f ca="1">IF(OR('📊 Training Matrix'!$M$27="EXPIRED",'📊 Training Matrix'!$M$27="EXPIRING"),'📊 Training Matrix'!$B$27,"")</f>
        <v/>
      </c>
      <c r="C443" s="58" t="str">
        <f ca="1">IF(OR('📊 Training Matrix'!$M$27="EXPIRED",'📊 Training Matrix'!$M$27="EXPIRING"),'📊 Training Matrix'!$C$27,"")</f>
        <v/>
      </c>
      <c r="D443" s="58" t="str">
        <f ca="1">IF(OR('📊 Training Matrix'!$M$27="EXPIRED",'📊 Training Matrix'!$M$27="EXPIRING"),'📊 Training Matrix'!$D$27,"")</f>
        <v/>
      </c>
      <c r="E443" s="58" t="str">
        <f ca="1">IF(OR('📊 Training Matrix'!$M$27="EXPIRED",'📊 Training Matrix'!$M$27="EXPIRING"),'📊 Training Matrix'!$F$27,"")</f>
        <v/>
      </c>
      <c r="F443" s="58" t="str">
        <f ca="1">IF(OR('📊 Training Matrix'!$M$27="EXPIRED",'📊 Training Matrix'!$M$27="EXPIRING"),'📊 Training Matrix'!$E$27,"")</f>
        <v/>
      </c>
      <c r="G443" s="58" t="str">
        <f ca="1">IF(OR('📊 Training Matrix'!$M$27="EXPIRED",'📊 Training Matrix'!$M$27="EXPIRING"),"HS-002","")</f>
        <v/>
      </c>
      <c r="H443" s="58" t="str">
        <f ca="1">IF(OR('📊 Training Matrix'!$M$27="EXPIRED",'📊 Training Matrix'!$M$27="EXPIRING"),"Working at Height","")</f>
        <v/>
      </c>
      <c r="I443" s="58" t="str">
        <f ca="1">IF(OR('📊 Training Matrix'!$M$27="EXPIRED",'📊 Training Matrix'!$M$27="EXPIRING"),IF(ISNUMBER('📊 Training Matrix'!$L$27),TEXT('📊 Training Matrix'!$L$27,"DD/MM/YYYY"),""),"")</f>
        <v/>
      </c>
      <c r="J443" s="58" t="str">
        <f ca="1">IF(OR('📊 Training Matrix'!$M$27="EXPIRED",'📊 Training Matrix'!$M$27="EXPIRING"),TEXT('📊 Training Matrix'!$L$27+365,"DD/MM/YYYY"),"")</f>
        <v/>
      </c>
      <c r="K443" s="58" t="str">
        <f ca="1">IF(OR('📊 Training Matrix'!$M$27="EXPIRED",'📊 Training Matrix'!$M$27="EXPIRING"),'📊 Training Matrix'!$M$27,"")</f>
        <v/>
      </c>
      <c r="L443" s="58" t="str">
        <f ca="1">IF(OR('📊 Training Matrix'!$M$27="EXPIRED",'📊 Training Matrix'!$M$27="EXPIRING"),IF('📊 Training Matrix'!$M$27="EXPIRED","Overdue by "&amp;TEXT(TODAY()-('📊 Training Matrix'!$L$27+365),"0")&amp;" days","Expires in "&amp;TEXT(('📊 Training Matrix'!$L$27+365)-TODAY(),"0")&amp;" days"),"—")</f>
        <v>—</v>
      </c>
      <c r="M443" s="58" t="str">
        <f ca="1">IF(OR('📊 Training Matrix'!$M$27="EXPIRED",'📊 Training Matrix'!$M$27="EXPIRING"),'📊 Training Matrix'!$H$27,"")</f>
        <v/>
      </c>
    </row>
    <row r="444" spans="1:13" ht="15" customHeight="1" x14ac:dyDescent="0.2">
      <c r="A444" s="58" t="str">
        <f ca="1">IF(OR('📊 Training Matrix'!$O$27="EXPIRED",'📊 Training Matrix'!$O$27="EXPIRING"),'📊 Training Matrix'!$A$27,"")</f>
        <v>W1023</v>
      </c>
      <c r="B444" s="58" t="str">
        <f ca="1">IF(OR('📊 Training Matrix'!$O$27="EXPIRED",'📊 Training Matrix'!$O$27="EXPIRING"),'📊 Training Matrix'!$B$27,"")</f>
        <v>Carter</v>
      </c>
      <c r="C444" s="58" t="str">
        <f ca="1">IF(OR('📊 Training Matrix'!$O$27="EXPIRED",'📊 Training Matrix'!$O$27="EXPIRING"),'📊 Training Matrix'!$C$27,"")</f>
        <v>Chris</v>
      </c>
      <c r="D444" s="58" t="str">
        <f ca="1">IF(OR('📊 Training Matrix'!$O$27="EXPIRED",'📊 Training Matrix'!$O$27="EXPIRING"),'📊 Training Matrix'!$D$27,"")</f>
        <v>Employee</v>
      </c>
      <c r="E444" s="58" t="str">
        <f ca="1">IF(OR('📊 Training Matrix'!$O$27="EXPIRED",'📊 Training Matrix'!$O$27="EXPIRING"),'📊 Training Matrix'!$F$27,"")</f>
        <v>Senior Field Engineer</v>
      </c>
      <c r="F444" s="58" t="str">
        <f ca="1">IF(OR('📊 Training Matrix'!$O$27="EXPIRED",'📊 Training Matrix'!$O$27="EXPIRING"),'📊 Training Matrix'!$E$27,"")</f>
        <v>Field Engineering</v>
      </c>
      <c r="G444" s="58" t="str">
        <f ca="1">IF(OR('📊 Training Matrix'!$O$27="EXPIRED",'📊 Training Matrix'!$O$27="EXPIRING"),"HS-003","")</f>
        <v>HS-003</v>
      </c>
      <c r="H444" s="58" t="str">
        <f ca="1">IF(OR('📊 Training Matrix'!$O$27="EXPIRED",'📊 Training Matrix'!$O$27="EXPIRING"),"Confined Space","")</f>
        <v>Confined Space</v>
      </c>
      <c r="I444" s="58" t="str">
        <f ca="1">IF(OR('📊 Training Matrix'!$O$27="EXPIRED",'📊 Training Matrix'!$O$27="EXPIRING"),IF(ISNUMBER('📊 Training Matrix'!$N$27),TEXT('📊 Training Matrix'!$N$27,"DD/MM/YYYY"),""),"")</f>
        <v>24/06/2025</v>
      </c>
      <c r="J444" s="58" t="str">
        <f ca="1">IF(OR('📊 Training Matrix'!$O$27="EXPIRED",'📊 Training Matrix'!$O$27="EXPIRING"),TEXT('📊 Training Matrix'!$N$27+365,"DD/MM/YYYY"),"")</f>
        <v>24/06/2026</v>
      </c>
      <c r="K444" s="58" t="str">
        <f ca="1">IF(OR('📊 Training Matrix'!$O$27="EXPIRED",'📊 Training Matrix'!$O$27="EXPIRING"),'📊 Training Matrix'!$O$27,"")</f>
        <v>EXPIRED</v>
      </c>
      <c r="L444" s="58" t="str">
        <f ca="1">IF(OR('📊 Training Matrix'!$O$27="EXPIRED",'📊 Training Matrix'!$O$27="EXPIRING"),IF('📊 Training Matrix'!$O$27="EXPIRED","Overdue by "&amp;TEXT(TODAY()-('📊 Training Matrix'!$N$27+365),"0")&amp;" days","Expires in "&amp;TEXT(('📊 Training Matrix'!$N$27+365)-TODAY(),"0")&amp;" days"),"—")</f>
        <v>Overdue by 55 days</v>
      </c>
      <c r="M444" s="58" t="str">
        <f ca="1">IF(OR('📊 Training Matrix'!$O$27="EXPIRED",'📊 Training Matrix'!$O$27="EXPIRING"),'📊 Training Matrix'!$H$27,"")</f>
        <v>R. O'Brien</v>
      </c>
    </row>
    <row r="445" spans="1:13" ht="15" customHeight="1" x14ac:dyDescent="0.2">
      <c r="A445" s="58" t="str">
        <f ca="1">IF(OR('📊 Training Matrix'!$Q$27="EXPIRED",'📊 Training Matrix'!$Q$27="EXPIRING"),'📊 Training Matrix'!$A$27,"")</f>
        <v/>
      </c>
      <c r="B445" s="58" t="str">
        <f ca="1">IF(OR('📊 Training Matrix'!$Q$27="EXPIRED",'📊 Training Matrix'!$Q$27="EXPIRING"),'📊 Training Matrix'!$B$27,"")</f>
        <v/>
      </c>
      <c r="C445" s="58" t="str">
        <f ca="1">IF(OR('📊 Training Matrix'!$Q$27="EXPIRED",'📊 Training Matrix'!$Q$27="EXPIRING"),'📊 Training Matrix'!$C$27,"")</f>
        <v/>
      </c>
      <c r="D445" s="58" t="str">
        <f ca="1">IF(OR('📊 Training Matrix'!$Q$27="EXPIRED",'📊 Training Matrix'!$Q$27="EXPIRING"),'📊 Training Matrix'!$D$27,"")</f>
        <v/>
      </c>
      <c r="E445" s="58" t="str">
        <f ca="1">IF(OR('📊 Training Matrix'!$Q$27="EXPIRED",'📊 Training Matrix'!$Q$27="EXPIRING"),'📊 Training Matrix'!$F$27,"")</f>
        <v/>
      </c>
      <c r="F445" s="58" t="str">
        <f ca="1">IF(OR('📊 Training Matrix'!$Q$27="EXPIRED",'📊 Training Matrix'!$Q$27="EXPIRING"),'📊 Training Matrix'!$E$27,"")</f>
        <v/>
      </c>
      <c r="G445" s="58" t="str">
        <f ca="1">IF(OR('📊 Training Matrix'!$Q$27="EXPIRED",'📊 Training Matrix'!$Q$27="EXPIRING"),"HS-004","")</f>
        <v/>
      </c>
      <c r="H445" s="58" t="str">
        <f ca="1">IF(OR('📊 Training Matrix'!$Q$27="EXPIRED",'📊 Training Matrix'!$Q$27="EXPIRING"),"Manual Handling","")</f>
        <v/>
      </c>
      <c r="I445" s="58" t="str">
        <f ca="1">IF(OR('📊 Training Matrix'!$Q$27="EXPIRED",'📊 Training Matrix'!$Q$27="EXPIRING"),IF(ISNUMBER('📊 Training Matrix'!$P$27),TEXT('📊 Training Matrix'!$P$27,"DD/MM/YYYY"),""),"")</f>
        <v/>
      </c>
      <c r="J445" s="58" t="str">
        <f ca="1">IF(OR('📊 Training Matrix'!$Q$27="EXPIRED",'📊 Training Matrix'!$Q$27="EXPIRING"),TEXT('📊 Training Matrix'!$P$27+365,"DD/MM/YYYY"),"")</f>
        <v/>
      </c>
      <c r="K445" s="58" t="str">
        <f ca="1">IF(OR('📊 Training Matrix'!$Q$27="EXPIRED",'📊 Training Matrix'!$Q$27="EXPIRING"),'📊 Training Matrix'!$Q$27,"")</f>
        <v/>
      </c>
      <c r="L445" s="58" t="str">
        <f ca="1">IF(OR('📊 Training Matrix'!$Q$27="EXPIRED",'📊 Training Matrix'!$Q$27="EXPIRING"),IF('📊 Training Matrix'!$Q$27="EXPIRED","Overdue by "&amp;TEXT(TODAY()-('📊 Training Matrix'!$P$27+365),"0")&amp;" days","Expires in "&amp;TEXT(('📊 Training Matrix'!$P$27+365)-TODAY(),"0")&amp;" days"),"—")</f>
        <v>—</v>
      </c>
      <c r="M445" s="58" t="str">
        <f ca="1">IF(OR('📊 Training Matrix'!$Q$27="EXPIRED",'📊 Training Matrix'!$Q$27="EXPIRING"),'📊 Training Matrix'!$H$27,"")</f>
        <v/>
      </c>
    </row>
    <row r="446" spans="1:13" ht="15" customHeight="1" x14ac:dyDescent="0.2">
      <c r="A446" s="58" t="str">
        <f ca="1">IF(OR('📊 Training Matrix'!$S$27="EXPIRED",'📊 Training Matrix'!$S$27="EXPIRING"),'📊 Training Matrix'!$A$27,"")</f>
        <v/>
      </c>
      <c r="B446" s="58" t="str">
        <f ca="1">IF(OR('📊 Training Matrix'!$S$27="EXPIRED",'📊 Training Matrix'!$S$27="EXPIRING"),'📊 Training Matrix'!$B$27,"")</f>
        <v/>
      </c>
      <c r="C446" s="58" t="str">
        <f ca="1">IF(OR('📊 Training Matrix'!$S$27="EXPIRED",'📊 Training Matrix'!$S$27="EXPIRING"),'📊 Training Matrix'!$C$27,"")</f>
        <v/>
      </c>
      <c r="D446" s="58" t="str">
        <f ca="1">IF(OR('📊 Training Matrix'!$S$27="EXPIRED",'📊 Training Matrix'!$S$27="EXPIRING"),'📊 Training Matrix'!$D$27,"")</f>
        <v/>
      </c>
      <c r="E446" s="58" t="str">
        <f ca="1">IF(OR('📊 Training Matrix'!$S$27="EXPIRED",'📊 Training Matrix'!$S$27="EXPIRING"),'📊 Training Matrix'!$F$27,"")</f>
        <v/>
      </c>
      <c r="F446" s="58" t="str">
        <f ca="1">IF(OR('📊 Training Matrix'!$S$27="EXPIRED",'📊 Training Matrix'!$S$27="EXPIRING"),'📊 Training Matrix'!$E$27,"")</f>
        <v/>
      </c>
      <c r="G446" s="58" t="str">
        <f ca="1">IF(OR('📊 Training Matrix'!$S$27="EXPIRED",'📊 Training Matrix'!$S$27="EXPIRING"),"HS-005","")</f>
        <v/>
      </c>
      <c r="H446" s="58" t="str">
        <f ca="1">IF(OR('📊 Training Matrix'!$S$27="EXPIRED",'📊 Training Matrix'!$S$27="EXPIRING"),"First Aid (FAW)","")</f>
        <v/>
      </c>
      <c r="I446" s="58" t="str">
        <f ca="1">IF(OR('📊 Training Matrix'!$S$27="EXPIRED",'📊 Training Matrix'!$S$27="EXPIRING"),IF(ISNUMBER('📊 Training Matrix'!$R$27),TEXT('📊 Training Matrix'!$R$27,"DD/MM/YYYY"),""),"")</f>
        <v/>
      </c>
      <c r="J446" s="58" t="str">
        <f ca="1">IF(OR('📊 Training Matrix'!$S$27="EXPIRED",'📊 Training Matrix'!$S$27="EXPIRING"),TEXT('📊 Training Matrix'!$R$27+365,"DD/MM/YYYY"),"")</f>
        <v/>
      </c>
      <c r="K446" s="58" t="str">
        <f ca="1">IF(OR('📊 Training Matrix'!$S$27="EXPIRED",'📊 Training Matrix'!$S$27="EXPIRING"),'📊 Training Matrix'!$S$27,"")</f>
        <v/>
      </c>
      <c r="L446" s="58" t="str">
        <f ca="1">IF(OR('📊 Training Matrix'!$S$27="EXPIRED",'📊 Training Matrix'!$S$27="EXPIRING"),IF('📊 Training Matrix'!$S$27="EXPIRED","Overdue by "&amp;TEXT(TODAY()-('📊 Training Matrix'!$R$27+365),"0")&amp;" days","Expires in "&amp;TEXT(('📊 Training Matrix'!$R$27+365)-TODAY(),"0")&amp;" days"),"—")</f>
        <v>—</v>
      </c>
      <c r="M446" s="58" t="str">
        <f ca="1">IF(OR('📊 Training Matrix'!$S$27="EXPIRED",'📊 Training Matrix'!$S$27="EXPIRING"),'📊 Training Matrix'!$H$27,"")</f>
        <v/>
      </c>
    </row>
    <row r="447" spans="1:13" ht="15" customHeight="1" x14ac:dyDescent="0.2">
      <c r="A447" s="58" t="str">
        <f ca="1">IF(OR('📊 Training Matrix'!$U$27="EXPIRED",'📊 Training Matrix'!$U$27="EXPIRING"),'📊 Training Matrix'!$A$27,"")</f>
        <v/>
      </c>
      <c r="B447" s="58" t="str">
        <f ca="1">IF(OR('📊 Training Matrix'!$U$27="EXPIRED",'📊 Training Matrix'!$U$27="EXPIRING"),'📊 Training Matrix'!$B$27,"")</f>
        <v/>
      </c>
      <c r="C447" s="58" t="str">
        <f ca="1">IF(OR('📊 Training Matrix'!$U$27="EXPIRED",'📊 Training Matrix'!$U$27="EXPIRING"),'📊 Training Matrix'!$C$27,"")</f>
        <v/>
      </c>
      <c r="D447" s="58" t="str">
        <f ca="1">IF(OR('📊 Training Matrix'!$U$27="EXPIRED",'📊 Training Matrix'!$U$27="EXPIRING"),'📊 Training Matrix'!$D$27,"")</f>
        <v/>
      </c>
      <c r="E447" s="58" t="str">
        <f ca="1">IF(OR('📊 Training Matrix'!$U$27="EXPIRED",'📊 Training Matrix'!$U$27="EXPIRING"),'📊 Training Matrix'!$F$27,"")</f>
        <v/>
      </c>
      <c r="F447" s="58" t="str">
        <f ca="1">IF(OR('📊 Training Matrix'!$U$27="EXPIRED",'📊 Training Matrix'!$U$27="EXPIRING"),'📊 Training Matrix'!$E$27,"")</f>
        <v/>
      </c>
      <c r="G447" s="58" t="str">
        <f ca="1">IF(OR('📊 Training Matrix'!$U$27="EXPIRED",'📊 Training Matrix'!$U$27="EXPIRING"),"HS-006","")</f>
        <v/>
      </c>
      <c r="H447" s="58" t="str">
        <f ca="1">IF(OR('📊 Training Matrix'!$U$27="EXPIRED",'📊 Training Matrix'!$U$27="EXPIRING"),"Asbestos Awareness","")</f>
        <v/>
      </c>
      <c r="I447" s="58" t="str">
        <f ca="1">IF(OR('📊 Training Matrix'!$U$27="EXPIRED",'📊 Training Matrix'!$U$27="EXPIRING"),IF(ISNUMBER('📊 Training Matrix'!$T$27),TEXT('📊 Training Matrix'!$T$27,"DD/MM/YYYY"),""),"")</f>
        <v/>
      </c>
      <c r="J447" s="58" t="str">
        <f ca="1">IF(OR('📊 Training Matrix'!$U$27="EXPIRED",'📊 Training Matrix'!$U$27="EXPIRING"),TEXT('📊 Training Matrix'!$T$27+365,"DD/MM/YYYY"),"")</f>
        <v/>
      </c>
      <c r="K447" s="58" t="str">
        <f ca="1">IF(OR('📊 Training Matrix'!$U$27="EXPIRED",'📊 Training Matrix'!$U$27="EXPIRING"),'📊 Training Matrix'!$U$27,"")</f>
        <v/>
      </c>
      <c r="L447" s="58" t="str">
        <f ca="1">IF(OR('📊 Training Matrix'!$U$27="EXPIRED",'📊 Training Matrix'!$U$27="EXPIRING"),IF('📊 Training Matrix'!$U$27="EXPIRED","Overdue by "&amp;TEXT(TODAY()-('📊 Training Matrix'!$T$27+365),"0")&amp;" days","Expires in "&amp;TEXT(('📊 Training Matrix'!$T$27+365)-TODAY(),"0")&amp;" days"),"—")</f>
        <v>—</v>
      </c>
      <c r="M447" s="58" t="str">
        <f ca="1">IF(OR('📊 Training Matrix'!$U$27="EXPIRED",'📊 Training Matrix'!$U$27="EXPIRING"),'📊 Training Matrix'!$H$27,"")</f>
        <v/>
      </c>
    </row>
    <row r="448" spans="1:13" ht="15" customHeight="1" x14ac:dyDescent="0.2">
      <c r="A448" s="58" t="str">
        <f ca="1">IF(OR('📊 Training Matrix'!$W$27="EXPIRED",'📊 Training Matrix'!$W$27="EXPIRING"),'📊 Training Matrix'!$A$27,"")</f>
        <v/>
      </c>
      <c r="B448" s="58" t="str">
        <f ca="1">IF(OR('📊 Training Matrix'!$W$27="EXPIRED",'📊 Training Matrix'!$W$27="EXPIRING"),'📊 Training Matrix'!$B$27,"")</f>
        <v/>
      </c>
      <c r="C448" s="58" t="str">
        <f ca="1">IF(OR('📊 Training Matrix'!$W$27="EXPIRED",'📊 Training Matrix'!$W$27="EXPIRING"),'📊 Training Matrix'!$C$27,"")</f>
        <v/>
      </c>
      <c r="D448" s="58" t="str">
        <f ca="1">IF(OR('📊 Training Matrix'!$W$27="EXPIRED",'📊 Training Matrix'!$W$27="EXPIRING"),'📊 Training Matrix'!$D$27,"")</f>
        <v/>
      </c>
      <c r="E448" s="58" t="str">
        <f ca="1">IF(OR('📊 Training Matrix'!$W$27="EXPIRED",'📊 Training Matrix'!$W$27="EXPIRING"),'📊 Training Matrix'!$F$27,"")</f>
        <v/>
      </c>
      <c r="F448" s="58" t="str">
        <f ca="1">IF(OR('📊 Training Matrix'!$W$27="EXPIRED",'📊 Training Matrix'!$W$27="EXPIRING"),'📊 Training Matrix'!$E$27,"")</f>
        <v/>
      </c>
      <c r="G448" s="58" t="str">
        <f ca="1">IF(OR('📊 Training Matrix'!$W$27="EXPIRED",'📊 Training Matrix'!$W$27="EXPIRING"),"EL-001","")</f>
        <v/>
      </c>
      <c r="H448" s="58" t="str">
        <f ca="1">IF(OR('📊 Training Matrix'!$W$27="EXPIRED",'📊 Training Matrix'!$W$27="EXPIRING"),"C&amp;G 2391 Inspection","")</f>
        <v/>
      </c>
      <c r="I448" s="58" t="str">
        <f ca="1">IF(OR('📊 Training Matrix'!$W$27="EXPIRED",'📊 Training Matrix'!$W$27="EXPIRING"),IF(ISNUMBER('📊 Training Matrix'!$V$27),TEXT('📊 Training Matrix'!$V$27,"DD/MM/YYYY"),""),"")</f>
        <v/>
      </c>
      <c r="J448" s="58" t="str">
        <f ca="1">IF(OR('📊 Training Matrix'!$W$27="EXPIRED",'📊 Training Matrix'!$W$27="EXPIRING"),TEXT('📊 Training Matrix'!$V$27+365,"DD/MM/YYYY"),"")</f>
        <v/>
      </c>
      <c r="K448" s="58" t="str">
        <f ca="1">IF(OR('📊 Training Matrix'!$W$27="EXPIRED",'📊 Training Matrix'!$W$27="EXPIRING"),'📊 Training Matrix'!$W$27,"")</f>
        <v/>
      </c>
      <c r="L448" s="58" t="str">
        <f ca="1">IF(OR('📊 Training Matrix'!$W$27="EXPIRED",'📊 Training Matrix'!$W$27="EXPIRING"),IF('📊 Training Matrix'!$W$27="EXPIRED","Overdue by "&amp;TEXT(TODAY()-('📊 Training Matrix'!$V$27+365),"0")&amp;" days","Expires in "&amp;TEXT(('📊 Training Matrix'!$V$27+365)-TODAY(),"0")&amp;" days"),"—")</f>
        <v>—</v>
      </c>
      <c r="M448" s="58" t="str">
        <f ca="1">IF(OR('📊 Training Matrix'!$W$27="EXPIRED",'📊 Training Matrix'!$W$27="EXPIRING"),'📊 Training Matrix'!$H$27,"")</f>
        <v/>
      </c>
    </row>
    <row r="449" spans="1:13" ht="15" customHeight="1" x14ac:dyDescent="0.2">
      <c r="A449" s="58" t="str">
        <f ca="1">IF(OR('📊 Training Matrix'!$Y$27="EXPIRED",'📊 Training Matrix'!$Y$27="EXPIRING"),'📊 Training Matrix'!$A$27,"")</f>
        <v/>
      </c>
      <c r="B449" s="58" t="str">
        <f ca="1">IF(OR('📊 Training Matrix'!$Y$27="EXPIRED",'📊 Training Matrix'!$Y$27="EXPIRING"),'📊 Training Matrix'!$B$27,"")</f>
        <v/>
      </c>
      <c r="C449" s="58" t="str">
        <f ca="1">IF(OR('📊 Training Matrix'!$Y$27="EXPIRED",'📊 Training Matrix'!$Y$27="EXPIRING"),'📊 Training Matrix'!$C$27,"")</f>
        <v/>
      </c>
      <c r="D449" s="58" t="str">
        <f ca="1">IF(OR('📊 Training Matrix'!$Y$27="EXPIRED",'📊 Training Matrix'!$Y$27="EXPIRING"),'📊 Training Matrix'!$D$27,"")</f>
        <v/>
      </c>
      <c r="E449" s="58" t="str">
        <f ca="1">IF(OR('📊 Training Matrix'!$Y$27="EXPIRED",'📊 Training Matrix'!$Y$27="EXPIRING"),'📊 Training Matrix'!$F$27,"")</f>
        <v/>
      </c>
      <c r="F449" s="58" t="str">
        <f ca="1">IF(OR('📊 Training Matrix'!$Y$27="EXPIRED",'📊 Training Matrix'!$Y$27="EXPIRING"),'📊 Training Matrix'!$E$27,"")</f>
        <v/>
      </c>
      <c r="G449" s="58" t="str">
        <f ca="1">IF(OR('📊 Training Matrix'!$Y$27="EXPIRED",'📊 Training Matrix'!$Y$27="EXPIRING"),"EL-002","")</f>
        <v/>
      </c>
      <c r="H449" s="58" t="str">
        <f ca="1">IF(OR('📊 Training Matrix'!$Y$27="EXPIRED",'📊 Training Matrix'!$Y$27="EXPIRING"),"18th Edition","")</f>
        <v/>
      </c>
      <c r="I449" s="58" t="str">
        <f ca="1">IF(OR('📊 Training Matrix'!$Y$27="EXPIRED",'📊 Training Matrix'!$Y$27="EXPIRING"),IF(ISNUMBER('📊 Training Matrix'!$X$27),TEXT('📊 Training Matrix'!$X$27,"DD/MM/YYYY"),""),"")</f>
        <v/>
      </c>
      <c r="J449" s="58" t="str">
        <f ca="1">IF(OR('📊 Training Matrix'!$Y$27="EXPIRED",'📊 Training Matrix'!$Y$27="EXPIRING"),TEXT('📊 Training Matrix'!$X$27+365,"DD/MM/YYYY"),"")</f>
        <v/>
      </c>
      <c r="K449" s="58" t="str">
        <f ca="1">IF(OR('📊 Training Matrix'!$Y$27="EXPIRED",'📊 Training Matrix'!$Y$27="EXPIRING"),'📊 Training Matrix'!$Y$27,"")</f>
        <v/>
      </c>
      <c r="L449" s="58" t="str">
        <f ca="1">IF(OR('📊 Training Matrix'!$Y$27="EXPIRED",'📊 Training Matrix'!$Y$27="EXPIRING"),IF('📊 Training Matrix'!$Y$27="EXPIRED","Overdue by "&amp;TEXT(TODAY()-('📊 Training Matrix'!$X$27+365),"0")&amp;" days","Expires in "&amp;TEXT(('📊 Training Matrix'!$X$27+365)-TODAY(),"0")&amp;" days"),"—")</f>
        <v>—</v>
      </c>
      <c r="M449" s="58" t="str">
        <f ca="1">IF(OR('📊 Training Matrix'!$Y$27="EXPIRED",'📊 Training Matrix'!$Y$27="EXPIRING"),'📊 Training Matrix'!$H$27,"")</f>
        <v/>
      </c>
    </row>
    <row r="450" spans="1:13" ht="15" customHeight="1" x14ac:dyDescent="0.2">
      <c r="A450" s="58" t="str">
        <f ca="1">IF(OR('📊 Training Matrix'!$AA$27="EXPIRED",'📊 Training Matrix'!$AA$27="EXPIRING"),'📊 Training Matrix'!$A$27,"")</f>
        <v/>
      </c>
      <c r="B450" s="58" t="str">
        <f ca="1">IF(OR('📊 Training Matrix'!$AA$27="EXPIRED",'📊 Training Matrix'!$AA$27="EXPIRING"),'📊 Training Matrix'!$B$27,"")</f>
        <v/>
      </c>
      <c r="C450" s="58" t="str">
        <f ca="1">IF(OR('📊 Training Matrix'!$AA$27="EXPIRED",'📊 Training Matrix'!$AA$27="EXPIRING"),'📊 Training Matrix'!$C$27,"")</f>
        <v/>
      </c>
      <c r="D450" s="58" t="str">
        <f ca="1">IF(OR('📊 Training Matrix'!$AA$27="EXPIRED",'📊 Training Matrix'!$AA$27="EXPIRING"),'📊 Training Matrix'!$D$27,"")</f>
        <v/>
      </c>
      <c r="E450" s="58" t="str">
        <f ca="1">IF(OR('📊 Training Matrix'!$AA$27="EXPIRED",'📊 Training Matrix'!$AA$27="EXPIRING"),'📊 Training Matrix'!$F$27,"")</f>
        <v/>
      </c>
      <c r="F450" s="58" t="str">
        <f ca="1">IF(OR('📊 Training Matrix'!$AA$27="EXPIRED",'📊 Training Matrix'!$AA$27="EXPIRING"),'📊 Training Matrix'!$E$27,"")</f>
        <v/>
      </c>
      <c r="G450" s="58" t="str">
        <f ca="1">IF(OR('📊 Training Matrix'!$AA$27="EXPIRED",'📊 Training Matrix'!$AA$27="EXPIRING"),"EL-003","")</f>
        <v/>
      </c>
      <c r="H450" s="58" t="str">
        <f ca="1">IF(OR('📊 Training Matrix'!$AA$27="EXPIRED",'📊 Training Matrix'!$AA$27="EXPIRING"),"HV Auth. Person","")</f>
        <v/>
      </c>
      <c r="I450" s="58" t="str">
        <f ca="1">IF(OR('📊 Training Matrix'!$AA$27="EXPIRED",'📊 Training Matrix'!$AA$27="EXPIRING"),IF(ISNUMBER('📊 Training Matrix'!$Z$27),TEXT('📊 Training Matrix'!$Z$27,"DD/MM/YYYY"),""),"")</f>
        <v/>
      </c>
      <c r="J450" s="58" t="str">
        <f ca="1">IF(OR('📊 Training Matrix'!$AA$27="EXPIRED",'📊 Training Matrix'!$AA$27="EXPIRING"),TEXT('📊 Training Matrix'!$Z$27+365,"DD/MM/YYYY"),"")</f>
        <v/>
      </c>
      <c r="K450" s="58" t="str">
        <f ca="1">IF(OR('📊 Training Matrix'!$AA$27="EXPIRED",'📊 Training Matrix'!$AA$27="EXPIRING"),'📊 Training Matrix'!$AA$27,"")</f>
        <v/>
      </c>
      <c r="L450" s="58" t="str">
        <f ca="1">IF(OR('📊 Training Matrix'!$AA$27="EXPIRED",'📊 Training Matrix'!$AA$27="EXPIRING"),IF('📊 Training Matrix'!$AA$27="EXPIRED","Overdue by "&amp;TEXT(TODAY()-('📊 Training Matrix'!$Z$27+365),"0")&amp;" days","Expires in "&amp;TEXT(('📊 Training Matrix'!$Z$27+365)-TODAY(),"0")&amp;" days"),"—")</f>
        <v>—</v>
      </c>
      <c r="M450" s="58" t="str">
        <f ca="1">IF(OR('📊 Training Matrix'!$AA$27="EXPIRED",'📊 Training Matrix'!$AA$27="EXPIRING"),'📊 Training Matrix'!$H$27,"")</f>
        <v/>
      </c>
    </row>
    <row r="451" spans="1:13" ht="15" customHeight="1" x14ac:dyDescent="0.2">
      <c r="A451" s="58" t="str">
        <f ca="1">IF(OR('📊 Training Matrix'!$AC$27="EXPIRED",'📊 Training Matrix'!$AC$27="EXPIRING"),'📊 Training Matrix'!$A$27,"")</f>
        <v/>
      </c>
      <c r="B451" s="58" t="str">
        <f ca="1">IF(OR('📊 Training Matrix'!$AC$27="EXPIRED",'📊 Training Matrix'!$AC$27="EXPIRING"),'📊 Training Matrix'!$B$27,"")</f>
        <v/>
      </c>
      <c r="C451" s="58" t="str">
        <f ca="1">IF(OR('📊 Training Matrix'!$AC$27="EXPIRED",'📊 Training Matrix'!$AC$27="EXPIRING"),'📊 Training Matrix'!$C$27,"")</f>
        <v/>
      </c>
      <c r="D451" s="58" t="str">
        <f ca="1">IF(OR('📊 Training Matrix'!$AC$27="EXPIRED",'📊 Training Matrix'!$AC$27="EXPIRING"),'📊 Training Matrix'!$D$27,"")</f>
        <v/>
      </c>
      <c r="E451" s="58" t="str">
        <f ca="1">IF(OR('📊 Training Matrix'!$AC$27="EXPIRED",'📊 Training Matrix'!$AC$27="EXPIRING"),'📊 Training Matrix'!$F$27,"")</f>
        <v/>
      </c>
      <c r="F451" s="58" t="str">
        <f ca="1">IF(OR('📊 Training Matrix'!$AC$27="EXPIRED",'📊 Training Matrix'!$AC$27="EXPIRING"),'📊 Training Matrix'!$E$27,"")</f>
        <v/>
      </c>
      <c r="G451" s="58" t="str">
        <f ca="1">IF(OR('📊 Training Matrix'!$AC$27="EXPIRED",'📊 Training Matrix'!$AC$27="EXPIRING"),"EL-004","")</f>
        <v/>
      </c>
      <c r="H451" s="58" t="str">
        <f ca="1">IF(OR('📊 Training Matrix'!$AC$27="EXPIRED",'📊 Training Matrix'!$AC$27="EXPIRING"),"LV Switching","")</f>
        <v/>
      </c>
      <c r="I451" s="58" t="str">
        <f ca="1">IF(OR('📊 Training Matrix'!$AC$27="EXPIRED",'📊 Training Matrix'!$AC$27="EXPIRING"),IF(ISNUMBER('📊 Training Matrix'!$AB$27),TEXT('📊 Training Matrix'!$AB$27,"DD/MM/YYYY"),""),"")</f>
        <v/>
      </c>
      <c r="J451" s="58" t="str">
        <f ca="1">IF(OR('📊 Training Matrix'!$AC$27="EXPIRED",'📊 Training Matrix'!$AC$27="EXPIRING"),TEXT('📊 Training Matrix'!$AB$27+365,"DD/MM/YYYY"),"")</f>
        <v/>
      </c>
      <c r="K451" s="58" t="str">
        <f ca="1">IF(OR('📊 Training Matrix'!$AC$27="EXPIRED",'📊 Training Matrix'!$AC$27="EXPIRING"),'📊 Training Matrix'!$AC$27,"")</f>
        <v/>
      </c>
      <c r="L451" s="58" t="str">
        <f ca="1">IF(OR('📊 Training Matrix'!$AC$27="EXPIRED",'📊 Training Matrix'!$AC$27="EXPIRING"),IF('📊 Training Matrix'!$AC$27="EXPIRED","Overdue by "&amp;TEXT(TODAY()-('📊 Training Matrix'!$AB$27+365),"0")&amp;" days","Expires in "&amp;TEXT(('📊 Training Matrix'!$AB$27+365)-TODAY(),"0")&amp;" days"),"—")</f>
        <v>—</v>
      </c>
      <c r="M451" s="58" t="str">
        <f ca="1">IF(OR('📊 Training Matrix'!$AC$27="EXPIRED",'📊 Training Matrix'!$AC$27="EXPIRING"),'📊 Training Matrix'!$H$27,"")</f>
        <v/>
      </c>
    </row>
    <row r="452" spans="1:13" ht="15" customHeight="1" x14ac:dyDescent="0.2">
      <c r="A452" s="58" t="str">
        <f ca="1">IF(OR('📊 Training Matrix'!$AE$27="EXPIRED",'📊 Training Matrix'!$AE$27="EXPIRING"),'📊 Training Matrix'!$A$27,"")</f>
        <v/>
      </c>
      <c r="B452" s="58" t="str">
        <f ca="1">IF(OR('📊 Training Matrix'!$AE$27="EXPIRED",'📊 Training Matrix'!$AE$27="EXPIRING"),'📊 Training Matrix'!$B$27,"")</f>
        <v/>
      </c>
      <c r="C452" s="58" t="str">
        <f ca="1">IF(OR('📊 Training Matrix'!$AE$27="EXPIRED",'📊 Training Matrix'!$AE$27="EXPIRING"),'📊 Training Matrix'!$C$27,"")</f>
        <v/>
      </c>
      <c r="D452" s="58" t="str">
        <f ca="1">IF(OR('📊 Training Matrix'!$AE$27="EXPIRED",'📊 Training Matrix'!$AE$27="EXPIRING"),'📊 Training Matrix'!$D$27,"")</f>
        <v/>
      </c>
      <c r="E452" s="58" t="str">
        <f ca="1">IF(OR('📊 Training Matrix'!$AE$27="EXPIRED",'📊 Training Matrix'!$AE$27="EXPIRING"),'📊 Training Matrix'!$F$27,"")</f>
        <v/>
      </c>
      <c r="F452" s="58" t="str">
        <f ca="1">IF(OR('📊 Training Matrix'!$AE$27="EXPIRED",'📊 Training Matrix'!$AE$27="EXPIRING"),'📊 Training Matrix'!$E$27,"")</f>
        <v/>
      </c>
      <c r="G452" s="58" t="str">
        <f ca="1">IF(OR('📊 Training Matrix'!$AE$27="EXPIRED",'📊 Training Matrix'!$AE$27="EXPIRING"),"CV-005","")</f>
        <v/>
      </c>
      <c r="H452" s="58" t="str">
        <f ca="1">IF(OR('📊 Training Matrix'!$AE$27="EXPIRED",'📊 Training Matrix'!$AE$27="EXPIRING"),"NRSWA Supervisor","")</f>
        <v/>
      </c>
      <c r="I452" s="58" t="str">
        <f ca="1">IF(OR('📊 Training Matrix'!$AE$27="EXPIRED",'📊 Training Matrix'!$AE$27="EXPIRING"),IF(ISNUMBER('📊 Training Matrix'!$AD$27),TEXT('📊 Training Matrix'!$AD$27,"DD/MM/YYYY"),""),"")</f>
        <v/>
      </c>
      <c r="J452" s="58" t="str">
        <f ca="1">IF(OR('📊 Training Matrix'!$AE$27="EXPIRED",'📊 Training Matrix'!$AE$27="EXPIRING"),TEXT('📊 Training Matrix'!$AD$27+365,"DD/MM/YYYY"),"")</f>
        <v/>
      </c>
      <c r="K452" s="58" t="str">
        <f ca="1">IF(OR('📊 Training Matrix'!$AE$27="EXPIRED",'📊 Training Matrix'!$AE$27="EXPIRING"),'📊 Training Matrix'!$AE$27,"")</f>
        <v/>
      </c>
      <c r="L452" s="58" t="str">
        <f ca="1">IF(OR('📊 Training Matrix'!$AE$27="EXPIRED",'📊 Training Matrix'!$AE$27="EXPIRING"),IF('📊 Training Matrix'!$AE$27="EXPIRED","Overdue by "&amp;TEXT(TODAY()-('📊 Training Matrix'!$AD$27+365),"0")&amp;" days","Expires in "&amp;TEXT(('📊 Training Matrix'!$AD$27+365)-TODAY(),"0")&amp;" days"),"—")</f>
        <v>—</v>
      </c>
      <c r="M452" s="58" t="str">
        <f ca="1">IF(OR('📊 Training Matrix'!$AE$27="EXPIRED",'📊 Training Matrix'!$AE$27="EXPIRING"),'📊 Training Matrix'!$H$27,"")</f>
        <v/>
      </c>
    </row>
    <row r="453" spans="1:13" ht="15" customHeight="1" x14ac:dyDescent="0.2">
      <c r="A453" s="58" t="str">
        <f ca="1">IF(OR('📊 Training Matrix'!$AG$27="EXPIRED",'📊 Training Matrix'!$AG$27="EXPIRING"),'📊 Training Matrix'!$A$27,"")</f>
        <v/>
      </c>
      <c r="B453" s="58" t="str">
        <f ca="1">IF(OR('📊 Training Matrix'!$AG$27="EXPIRED",'📊 Training Matrix'!$AG$27="EXPIRING"),'📊 Training Matrix'!$B$27,"")</f>
        <v/>
      </c>
      <c r="C453" s="58" t="str">
        <f ca="1">IF(OR('📊 Training Matrix'!$AG$27="EXPIRED",'📊 Training Matrix'!$AG$27="EXPIRING"),'📊 Training Matrix'!$C$27,"")</f>
        <v/>
      </c>
      <c r="D453" s="58" t="str">
        <f ca="1">IF(OR('📊 Training Matrix'!$AG$27="EXPIRED",'📊 Training Matrix'!$AG$27="EXPIRING"),'📊 Training Matrix'!$D$27,"")</f>
        <v/>
      </c>
      <c r="E453" s="58" t="str">
        <f ca="1">IF(OR('📊 Training Matrix'!$AG$27="EXPIRED",'📊 Training Matrix'!$AG$27="EXPIRING"),'📊 Training Matrix'!$F$27,"")</f>
        <v/>
      </c>
      <c r="F453" s="58" t="str">
        <f ca="1">IF(OR('📊 Training Matrix'!$AG$27="EXPIRED",'📊 Training Matrix'!$AG$27="EXPIRING"),'📊 Training Matrix'!$E$27,"")</f>
        <v/>
      </c>
      <c r="G453" s="58" t="str">
        <f ca="1">IF(OR('📊 Training Matrix'!$AG$27="EXPIRED",'📊 Training Matrix'!$AG$27="EXPIRING"),"CV-006","")</f>
        <v/>
      </c>
      <c r="H453" s="58" t="str">
        <f ca="1">IF(OR('📊 Training Matrix'!$AG$27="EXPIRED",'📊 Training Matrix'!$AG$27="EXPIRING"),"NRSWA Operative","")</f>
        <v/>
      </c>
      <c r="I453" s="58" t="str">
        <f ca="1">IF(OR('📊 Training Matrix'!$AG$27="EXPIRED",'📊 Training Matrix'!$AG$27="EXPIRING"),IF(ISNUMBER('📊 Training Matrix'!$AF$27),TEXT('📊 Training Matrix'!$AF$27,"DD/MM/YYYY"),""),"")</f>
        <v/>
      </c>
      <c r="J453" s="58" t="str">
        <f ca="1">IF(OR('📊 Training Matrix'!$AG$27="EXPIRED",'📊 Training Matrix'!$AG$27="EXPIRING"),TEXT('📊 Training Matrix'!$AF$27+365,"DD/MM/YYYY"),"")</f>
        <v/>
      </c>
      <c r="K453" s="58" t="str">
        <f ca="1">IF(OR('📊 Training Matrix'!$AG$27="EXPIRED",'📊 Training Matrix'!$AG$27="EXPIRING"),'📊 Training Matrix'!$AG$27,"")</f>
        <v/>
      </c>
      <c r="L453" s="58" t="str">
        <f ca="1">IF(OR('📊 Training Matrix'!$AG$27="EXPIRED",'📊 Training Matrix'!$AG$27="EXPIRING"),IF('📊 Training Matrix'!$AG$27="EXPIRED","Overdue by "&amp;TEXT(TODAY()-('📊 Training Matrix'!$AF$27+365),"0")&amp;" days","Expires in "&amp;TEXT(('📊 Training Matrix'!$AF$27+365)-TODAY(),"0")&amp;" days"),"—")</f>
        <v>—</v>
      </c>
      <c r="M453" s="58" t="str">
        <f ca="1">IF(OR('📊 Training Matrix'!$AG$27="EXPIRED",'📊 Training Matrix'!$AG$27="EXPIRING"),'📊 Training Matrix'!$H$27,"")</f>
        <v/>
      </c>
    </row>
    <row r="454" spans="1:13" ht="15" customHeight="1" x14ac:dyDescent="0.2">
      <c r="A454" s="58" t="str">
        <f ca="1">IF(OR('📊 Training Matrix'!$AI$27="EXPIRED",'📊 Training Matrix'!$AI$27="EXPIRING"),'📊 Training Matrix'!$A$27,"")</f>
        <v/>
      </c>
      <c r="B454" s="58" t="str">
        <f ca="1">IF(OR('📊 Training Matrix'!$AI$27="EXPIRED",'📊 Training Matrix'!$AI$27="EXPIRING"),'📊 Training Matrix'!$B$27,"")</f>
        <v/>
      </c>
      <c r="C454" s="58" t="str">
        <f ca="1">IF(OR('📊 Training Matrix'!$AI$27="EXPIRED",'📊 Training Matrix'!$AI$27="EXPIRING"),'📊 Training Matrix'!$C$27,"")</f>
        <v/>
      </c>
      <c r="D454" s="58" t="str">
        <f ca="1">IF(OR('📊 Training Matrix'!$AI$27="EXPIRED",'📊 Training Matrix'!$AI$27="EXPIRING"),'📊 Training Matrix'!$D$27,"")</f>
        <v/>
      </c>
      <c r="E454" s="58" t="str">
        <f ca="1">IF(OR('📊 Training Matrix'!$AI$27="EXPIRED",'📊 Training Matrix'!$AI$27="EXPIRING"),'📊 Training Matrix'!$F$27,"")</f>
        <v/>
      </c>
      <c r="F454" s="58" t="str">
        <f ca="1">IF(OR('📊 Training Matrix'!$AI$27="EXPIRED",'📊 Training Matrix'!$AI$27="EXPIRING"),'📊 Training Matrix'!$E$27,"")</f>
        <v/>
      </c>
      <c r="G454" s="58" t="str">
        <f ca="1">IF(OR('📊 Training Matrix'!$AI$27="EXPIRED",'📊 Training Matrix'!$AI$27="EXPIRING"),"CV-002","")</f>
        <v/>
      </c>
      <c r="H454" s="58" t="str">
        <f ca="1">IF(OR('📊 Training Matrix'!$AI$27="EXPIRED",'📊 Training Matrix'!$AI$27="EXPIRING"),"CSCS Blue Card","")</f>
        <v/>
      </c>
      <c r="I454" s="58" t="str">
        <f ca="1">IF(OR('📊 Training Matrix'!$AI$27="EXPIRED",'📊 Training Matrix'!$AI$27="EXPIRING"),IF(ISNUMBER('📊 Training Matrix'!$AH$27),TEXT('📊 Training Matrix'!$AH$27,"DD/MM/YYYY"),""),"")</f>
        <v/>
      </c>
      <c r="J454" s="58" t="str">
        <f ca="1">IF(OR('📊 Training Matrix'!$AI$27="EXPIRED",'📊 Training Matrix'!$AI$27="EXPIRING"),TEXT('📊 Training Matrix'!$AH$27+365,"DD/MM/YYYY"),"")</f>
        <v/>
      </c>
      <c r="K454" s="58" t="str">
        <f ca="1">IF(OR('📊 Training Matrix'!$AI$27="EXPIRED",'📊 Training Matrix'!$AI$27="EXPIRING"),'📊 Training Matrix'!$AI$27,"")</f>
        <v/>
      </c>
      <c r="L454" s="58" t="str">
        <f ca="1">IF(OR('📊 Training Matrix'!$AI$27="EXPIRED",'📊 Training Matrix'!$AI$27="EXPIRING"),IF('📊 Training Matrix'!$AI$27="EXPIRED","Overdue by "&amp;TEXT(TODAY()-('📊 Training Matrix'!$AH$27+365),"0")&amp;" days","Expires in "&amp;TEXT(('📊 Training Matrix'!$AH$27+365)-TODAY(),"0")&amp;" days"),"—")</f>
        <v>—</v>
      </c>
      <c r="M454" s="58" t="str">
        <f ca="1">IF(OR('📊 Training Matrix'!$AI$27="EXPIRED",'📊 Training Matrix'!$AI$27="EXPIRING"),'📊 Training Matrix'!$H$27,"")</f>
        <v/>
      </c>
    </row>
    <row r="455" spans="1:13" ht="15" customHeight="1" x14ac:dyDescent="0.2">
      <c r="A455" s="58" t="str">
        <f ca="1">IF(OR('📊 Training Matrix'!$AK$27="EXPIRED",'📊 Training Matrix'!$AK$27="EXPIRING"),'📊 Training Matrix'!$A$27,"")</f>
        <v/>
      </c>
      <c r="B455" s="58" t="str">
        <f ca="1">IF(OR('📊 Training Matrix'!$AK$27="EXPIRED",'📊 Training Matrix'!$AK$27="EXPIRING"),'📊 Training Matrix'!$B$27,"")</f>
        <v/>
      </c>
      <c r="C455" s="58" t="str">
        <f ca="1">IF(OR('📊 Training Matrix'!$AK$27="EXPIRED",'📊 Training Matrix'!$AK$27="EXPIRING"),'📊 Training Matrix'!$C$27,"")</f>
        <v/>
      </c>
      <c r="D455" s="58" t="str">
        <f ca="1">IF(OR('📊 Training Matrix'!$AK$27="EXPIRED",'📊 Training Matrix'!$AK$27="EXPIRING"),'📊 Training Matrix'!$D$27,"")</f>
        <v/>
      </c>
      <c r="E455" s="58" t="str">
        <f ca="1">IF(OR('📊 Training Matrix'!$AK$27="EXPIRED",'📊 Training Matrix'!$AK$27="EXPIRING"),'📊 Training Matrix'!$F$27,"")</f>
        <v/>
      </c>
      <c r="F455" s="58" t="str">
        <f ca="1">IF(OR('📊 Training Matrix'!$AK$27="EXPIRED",'📊 Training Matrix'!$AK$27="EXPIRING"),'📊 Training Matrix'!$E$27,"")</f>
        <v/>
      </c>
      <c r="G455" s="58" t="str">
        <f ca="1">IF(OR('📊 Training Matrix'!$AK$27="EXPIRED",'📊 Training Matrix'!$AK$27="EXPIRING"),"GS-001","")</f>
        <v/>
      </c>
      <c r="H455" s="58" t="str">
        <f ca="1">IF(OR('📊 Training Matrix'!$AK$27="EXPIRED",'📊 Training Matrix'!$AK$27="EXPIRING"),"Gas Safe Reg.","")</f>
        <v/>
      </c>
      <c r="I455" s="58" t="str">
        <f ca="1">IF(OR('📊 Training Matrix'!$AK$27="EXPIRED",'📊 Training Matrix'!$AK$27="EXPIRING"),IF(ISNUMBER('📊 Training Matrix'!$AJ$27),TEXT('📊 Training Matrix'!$AJ$27,"DD/MM/YYYY"),""),"")</f>
        <v/>
      </c>
      <c r="J455" s="58" t="str">
        <f ca="1">IF(OR('📊 Training Matrix'!$AK$27="EXPIRED",'📊 Training Matrix'!$AK$27="EXPIRING"),TEXT('📊 Training Matrix'!$AJ$27+365,"DD/MM/YYYY"),"")</f>
        <v/>
      </c>
      <c r="K455" s="58" t="str">
        <f ca="1">IF(OR('📊 Training Matrix'!$AK$27="EXPIRED",'📊 Training Matrix'!$AK$27="EXPIRING"),'📊 Training Matrix'!$AK$27,"")</f>
        <v/>
      </c>
      <c r="L455" s="58" t="str">
        <f ca="1">IF(OR('📊 Training Matrix'!$AK$27="EXPIRED",'📊 Training Matrix'!$AK$27="EXPIRING"),IF('📊 Training Matrix'!$AK$27="EXPIRED","Overdue by "&amp;TEXT(TODAY()-('📊 Training Matrix'!$AJ$27+365),"0")&amp;" days","Expires in "&amp;TEXT(('📊 Training Matrix'!$AJ$27+365)-TODAY(),"0")&amp;" days"),"—")</f>
        <v>—</v>
      </c>
      <c r="M455" s="58" t="str">
        <f ca="1">IF(OR('📊 Training Matrix'!$AK$27="EXPIRED",'📊 Training Matrix'!$AK$27="EXPIRING"),'📊 Training Matrix'!$H$27,"")</f>
        <v/>
      </c>
    </row>
    <row r="456" spans="1:13" ht="15" customHeight="1" x14ac:dyDescent="0.2">
      <c r="A456" s="58" t="str">
        <f ca="1">IF(OR('📊 Training Matrix'!$AM$27="EXPIRED",'📊 Training Matrix'!$AM$27="EXPIRING"),'📊 Training Matrix'!$A$27,"")</f>
        <v/>
      </c>
      <c r="B456" s="58" t="str">
        <f ca="1">IF(OR('📊 Training Matrix'!$AM$27="EXPIRED",'📊 Training Matrix'!$AM$27="EXPIRING"),'📊 Training Matrix'!$B$27,"")</f>
        <v/>
      </c>
      <c r="C456" s="58" t="str">
        <f ca="1">IF(OR('📊 Training Matrix'!$AM$27="EXPIRED",'📊 Training Matrix'!$AM$27="EXPIRING"),'📊 Training Matrix'!$C$27,"")</f>
        <v/>
      </c>
      <c r="D456" s="58" t="str">
        <f ca="1">IF(OR('📊 Training Matrix'!$AM$27="EXPIRED",'📊 Training Matrix'!$AM$27="EXPIRING"),'📊 Training Matrix'!$D$27,"")</f>
        <v/>
      </c>
      <c r="E456" s="58" t="str">
        <f ca="1">IF(OR('📊 Training Matrix'!$AM$27="EXPIRED",'📊 Training Matrix'!$AM$27="EXPIRING"),'📊 Training Matrix'!$F$27,"")</f>
        <v/>
      </c>
      <c r="F456" s="58" t="str">
        <f ca="1">IF(OR('📊 Training Matrix'!$AM$27="EXPIRED",'📊 Training Matrix'!$AM$27="EXPIRING"),'📊 Training Matrix'!$E$27,"")</f>
        <v/>
      </c>
      <c r="G456" s="58" t="str">
        <f ca="1">IF(OR('📊 Training Matrix'!$AM$27="EXPIRED",'📊 Training Matrix'!$AM$27="EXPIRING"),"GS-002","")</f>
        <v/>
      </c>
      <c r="H456" s="58" t="str">
        <f ca="1">IF(OR('📊 Training Matrix'!$AM$27="EXPIRED",'📊 Training Matrix'!$AM$27="EXPIRING"),"ACS Gas (CCN1)","")</f>
        <v/>
      </c>
      <c r="I456" s="58" t="str">
        <f ca="1">IF(OR('📊 Training Matrix'!$AM$27="EXPIRED",'📊 Training Matrix'!$AM$27="EXPIRING"),IF(ISNUMBER('📊 Training Matrix'!$AL$27),TEXT('📊 Training Matrix'!$AL$27,"DD/MM/YYYY"),""),"")</f>
        <v/>
      </c>
      <c r="J456" s="58" t="str">
        <f ca="1">IF(OR('📊 Training Matrix'!$AM$27="EXPIRED",'📊 Training Matrix'!$AM$27="EXPIRING"),TEXT('📊 Training Matrix'!$AL$27+365,"DD/MM/YYYY"),"")</f>
        <v/>
      </c>
      <c r="K456" s="58" t="str">
        <f ca="1">IF(OR('📊 Training Matrix'!$AM$27="EXPIRED",'📊 Training Matrix'!$AM$27="EXPIRING"),'📊 Training Matrix'!$AM$27,"")</f>
        <v/>
      </c>
      <c r="L456" s="58" t="str">
        <f ca="1">IF(OR('📊 Training Matrix'!$AM$27="EXPIRED",'📊 Training Matrix'!$AM$27="EXPIRING"),IF('📊 Training Matrix'!$AM$27="EXPIRED","Overdue by "&amp;TEXT(TODAY()-('📊 Training Matrix'!$AL$27+365),"0")&amp;" days","Expires in "&amp;TEXT(('📊 Training Matrix'!$AL$27+365)-TODAY(),"0")&amp;" days"),"—")</f>
        <v>—</v>
      </c>
      <c r="M456" s="58" t="str">
        <f ca="1">IF(OR('📊 Training Matrix'!$AM$27="EXPIRED",'📊 Training Matrix'!$AM$27="EXPIRING"),'📊 Training Matrix'!$H$27,"")</f>
        <v/>
      </c>
    </row>
    <row r="457" spans="1:13" ht="15" customHeight="1" x14ac:dyDescent="0.2">
      <c r="A457" s="58" t="str">
        <f ca="1">IF(OR('📊 Training Matrix'!$AO$27="EXPIRED",'📊 Training Matrix'!$AO$27="EXPIRING"),'📊 Training Matrix'!$A$27,"")</f>
        <v/>
      </c>
      <c r="B457" s="58" t="str">
        <f ca="1">IF(OR('📊 Training Matrix'!$AO$27="EXPIRED",'📊 Training Matrix'!$AO$27="EXPIRING"),'📊 Training Matrix'!$B$27,"")</f>
        <v/>
      </c>
      <c r="C457" s="58" t="str">
        <f ca="1">IF(OR('📊 Training Matrix'!$AO$27="EXPIRED",'📊 Training Matrix'!$AO$27="EXPIRING"),'📊 Training Matrix'!$C$27,"")</f>
        <v/>
      </c>
      <c r="D457" s="58" t="str">
        <f ca="1">IF(OR('📊 Training Matrix'!$AO$27="EXPIRED",'📊 Training Matrix'!$AO$27="EXPIRING"),'📊 Training Matrix'!$D$27,"")</f>
        <v/>
      </c>
      <c r="E457" s="58" t="str">
        <f ca="1">IF(OR('📊 Training Matrix'!$AO$27="EXPIRED",'📊 Training Matrix'!$AO$27="EXPIRING"),'📊 Training Matrix'!$F$27,"")</f>
        <v/>
      </c>
      <c r="F457" s="58" t="str">
        <f ca="1">IF(OR('📊 Training Matrix'!$AO$27="EXPIRED",'📊 Training Matrix'!$AO$27="EXPIRING"),'📊 Training Matrix'!$E$27,"")</f>
        <v/>
      </c>
      <c r="G457" s="58" t="str">
        <f ca="1">IF(OR('📊 Training Matrix'!$AO$27="EXPIRED",'📊 Training Matrix'!$AO$27="EXPIRING"),"WA-001","")</f>
        <v/>
      </c>
      <c r="H457" s="58" t="str">
        <f ca="1">IF(OR('📊 Training Matrix'!$AO$27="EXPIRED",'📊 Training Matrix'!$AO$27="EXPIRING"),"WIAPS Cert.","")</f>
        <v/>
      </c>
      <c r="I457" s="58" t="str">
        <f ca="1">IF(OR('📊 Training Matrix'!$AO$27="EXPIRED",'📊 Training Matrix'!$AO$27="EXPIRING"),IF(ISNUMBER('📊 Training Matrix'!$AN$27),TEXT('📊 Training Matrix'!$AN$27,"DD/MM/YYYY"),""),"")</f>
        <v/>
      </c>
      <c r="J457" s="58" t="str">
        <f ca="1">IF(OR('📊 Training Matrix'!$AO$27="EXPIRED",'📊 Training Matrix'!$AO$27="EXPIRING"),TEXT('📊 Training Matrix'!$AN$27+365,"DD/MM/YYYY"),"")</f>
        <v/>
      </c>
      <c r="K457" s="58" t="str">
        <f ca="1">IF(OR('📊 Training Matrix'!$AO$27="EXPIRED",'📊 Training Matrix'!$AO$27="EXPIRING"),'📊 Training Matrix'!$AO$27,"")</f>
        <v/>
      </c>
      <c r="L457" s="58" t="str">
        <f ca="1">IF(OR('📊 Training Matrix'!$AO$27="EXPIRED",'📊 Training Matrix'!$AO$27="EXPIRING"),IF('📊 Training Matrix'!$AO$27="EXPIRED","Overdue by "&amp;TEXT(TODAY()-('📊 Training Matrix'!$AN$27+365),"0")&amp;" days","Expires in "&amp;TEXT(('📊 Training Matrix'!$AN$27+365)-TODAY(),"0")&amp;" days"),"—")</f>
        <v>—</v>
      </c>
      <c r="M457" s="58" t="str">
        <f ca="1">IF(OR('📊 Training Matrix'!$AO$27="EXPIRED",'📊 Training Matrix'!$AO$27="EXPIRING"),'📊 Training Matrix'!$H$27,"")</f>
        <v/>
      </c>
    </row>
    <row r="458" spans="1:13" ht="15" customHeight="1" x14ac:dyDescent="0.2">
      <c r="A458" s="58" t="str">
        <f ca="1">IF(OR('📊 Training Matrix'!$AQ$27="EXPIRED",'📊 Training Matrix'!$AQ$27="EXPIRING"),'📊 Training Matrix'!$A$27,"")</f>
        <v/>
      </c>
      <c r="B458" s="58" t="str">
        <f ca="1">IF(OR('📊 Training Matrix'!$AQ$27="EXPIRED",'📊 Training Matrix'!$AQ$27="EXPIRING"),'📊 Training Matrix'!$B$27,"")</f>
        <v/>
      </c>
      <c r="C458" s="58" t="str">
        <f ca="1">IF(OR('📊 Training Matrix'!$AQ$27="EXPIRED",'📊 Training Matrix'!$AQ$27="EXPIRING"),'📊 Training Matrix'!$C$27,"")</f>
        <v/>
      </c>
      <c r="D458" s="58" t="str">
        <f ca="1">IF(OR('📊 Training Matrix'!$AQ$27="EXPIRED",'📊 Training Matrix'!$AQ$27="EXPIRING"),'📊 Training Matrix'!$D$27,"")</f>
        <v/>
      </c>
      <c r="E458" s="58" t="str">
        <f ca="1">IF(OR('📊 Training Matrix'!$AQ$27="EXPIRED",'📊 Training Matrix'!$AQ$27="EXPIRING"),'📊 Training Matrix'!$F$27,"")</f>
        <v/>
      </c>
      <c r="F458" s="58" t="str">
        <f ca="1">IF(OR('📊 Training Matrix'!$AQ$27="EXPIRED",'📊 Training Matrix'!$AQ$27="EXPIRING"),'📊 Training Matrix'!$E$27,"")</f>
        <v/>
      </c>
      <c r="G458" s="58" t="str">
        <f ca="1">IF(OR('📊 Training Matrix'!$AQ$27="EXPIRED",'📊 Training Matrix'!$AQ$27="EXPIRING"),"DR-004","")</f>
        <v/>
      </c>
      <c r="H458" s="58" t="str">
        <f ca="1">IF(OR('📊 Training Matrix'!$AQ$27="EXPIRED",'📊 Training Matrix'!$AQ$27="EXPIRING"),"CPCS Excavator","")</f>
        <v/>
      </c>
      <c r="I458" s="58" t="str">
        <f ca="1">IF(OR('📊 Training Matrix'!$AQ$27="EXPIRED",'📊 Training Matrix'!$AQ$27="EXPIRING"),IF(ISNUMBER('📊 Training Matrix'!$AP$27),TEXT('📊 Training Matrix'!$AP$27,"DD/MM/YYYY"),""),"")</f>
        <v/>
      </c>
      <c r="J458" s="58" t="str">
        <f ca="1">IF(OR('📊 Training Matrix'!$AQ$27="EXPIRED",'📊 Training Matrix'!$AQ$27="EXPIRING"),TEXT('📊 Training Matrix'!$AP$27+365,"DD/MM/YYYY"),"")</f>
        <v/>
      </c>
      <c r="K458" s="58" t="str">
        <f ca="1">IF(OR('📊 Training Matrix'!$AQ$27="EXPIRED",'📊 Training Matrix'!$AQ$27="EXPIRING"),'📊 Training Matrix'!$AQ$27,"")</f>
        <v/>
      </c>
      <c r="L458" s="58" t="str">
        <f ca="1">IF(OR('📊 Training Matrix'!$AQ$27="EXPIRED",'📊 Training Matrix'!$AQ$27="EXPIRING"),IF('📊 Training Matrix'!$AQ$27="EXPIRED","Overdue by "&amp;TEXT(TODAY()-('📊 Training Matrix'!$AP$27+365),"0")&amp;" days","Expires in "&amp;TEXT(('📊 Training Matrix'!$AP$27+365)-TODAY(),"0")&amp;" days"),"—")</f>
        <v>—</v>
      </c>
      <c r="M458" s="58" t="str">
        <f ca="1">IF(OR('📊 Training Matrix'!$AQ$27="EXPIRED",'📊 Training Matrix'!$AQ$27="EXPIRING"),'📊 Training Matrix'!$H$27,"")</f>
        <v/>
      </c>
    </row>
    <row r="459" spans="1:13" ht="15" customHeight="1" x14ac:dyDescent="0.2">
      <c r="A459" s="58" t="str">
        <f ca="1">IF(OR('📊 Training Matrix'!$AS$27="EXPIRED",'📊 Training Matrix'!$AS$27="EXPIRING"),'📊 Training Matrix'!$A$27,"")</f>
        <v/>
      </c>
      <c r="B459" s="58" t="str">
        <f ca="1">IF(OR('📊 Training Matrix'!$AS$27="EXPIRED",'📊 Training Matrix'!$AS$27="EXPIRING"),'📊 Training Matrix'!$B$27,"")</f>
        <v/>
      </c>
      <c r="C459" s="58" t="str">
        <f ca="1">IF(OR('📊 Training Matrix'!$AS$27="EXPIRED",'📊 Training Matrix'!$AS$27="EXPIRING"),'📊 Training Matrix'!$C$27,"")</f>
        <v/>
      </c>
      <c r="D459" s="58" t="str">
        <f ca="1">IF(OR('📊 Training Matrix'!$AS$27="EXPIRED",'📊 Training Matrix'!$AS$27="EXPIRING"),'📊 Training Matrix'!$D$27,"")</f>
        <v/>
      </c>
      <c r="E459" s="58" t="str">
        <f ca="1">IF(OR('📊 Training Matrix'!$AS$27="EXPIRED",'📊 Training Matrix'!$AS$27="EXPIRING"),'📊 Training Matrix'!$F$27,"")</f>
        <v/>
      </c>
      <c r="F459" s="58" t="str">
        <f ca="1">IF(OR('📊 Training Matrix'!$AS$27="EXPIRED",'📊 Training Matrix'!$AS$27="EXPIRING"),'📊 Training Matrix'!$E$27,"")</f>
        <v/>
      </c>
      <c r="G459" s="58" t="str">
        <f ca="1">IF(OR('📊 Training Matrix'!$AS$27="EXPIRED",'📊 Training Matrix'!$AS$27="EXPIRING"),"MG-002","")</f>
        <v/>
      </c>
      <c r="H459" s="58" t="str">
        <f ca="1">IF(OR('📊 Training Matrix'!$AS$27="EXPIRED",'📊 Training Matrix'!$AS$27="EXPIRING"),"SMSTS","")</f>
        <v/>
      </c>
      <c r="I459" s="58" t="str">
        <f ca="1">IF(OR('📊 Training Matrix'!$AS$27="EXPIRED",'📊 Training Matrix'!$AS$27="EXPIRING"),IF(ISNUMBER('📊 Training Matrix'!$AR$27),TEXT('📊 Training Matrix'!$AR$27,"DD/MM/YYYY"),""),"")</f>
        <v/>
      </c>
      <c r="J459" s="58" t="str">
        <f ca="1">IF(OR('📊 Training Matrix'!$AS$27="EXPIRED",'📊 Training Matrix'!$AS$27="EXPIRING"),TEXT('📊 Training Matrix'!$AR$27+365,"DD/MM/YYYY"),"")</f>
        <v/>
      </c>
      <c r="K459" s="58" t="str">
        <f ca="1">IF(OR('📊 Training Matrix'!$AS$27="EXPIRED",'📊 Training Matrix'!$AS$27="EXPIRING"),'📊 Training Matrix'!$AS$27,"")</f>
        <v/>
      </c>
      <c r="L459" s="58" t="str">
        <f ca="1">IF(OR('📊 Training Matrix'!$AS$27="EXPIRED",'📊 Training Matrix'!$AS$27="EXPIRING"),IF('📊 Training Matrix'!$AS$27="EXPIRED","Overdue by "&amp;TEXT(TODAY()-('📊 Training Matrix'!$AR$27+365),"0")&amp;" days","Expires in "&amp;TEXT(('📊 Training Matrix'!$AR$27+365)-TODAY(),"0")&amp;" days"),"—")</f>
        <v>—</v>
      </c>
      <c r="M459" s="58" t="str">
        <f ca="1">IF(OR('📊 Training Matrix'!$AS$27="EXPIRED",'📊 Training Matrix'!$AS$27="EXPIRING"),'📊 Training Matrix'!$H$27,"")</f>
        <v/>
      </c>
    </row>
    <row r="460" spans="1:13" ht="15" customHeight="1" x14ac:dyDescent="0.2">
      <c r="A460" s="58" t="str">
        <f ca="1">IF(OR('📊 Training Matrix'!$AU$27="EXPIRED",'📊 Training Matrix'!$AU$27="EXPIRING"),'📊 Training Matrix'!$A$27,"")</f>
        <v/>
      </c>
      <c r="B460" s="58" t="str">
        <f ca="1">IF(OR('📊 Training Matrix'!$AU$27="EXPIRED",'📊 Training Matrix'!$AU$27="EXPIRING"),'📊 Training Matrix'!$B$27,"")</f>
        <v/>
      </c>
      <c r="C460" s="58" t="str">
        <f ca="1">IF(OR('📊 Training Matrix'!$AU$27="EXPIRED",'📊 Training Matrix'!$AU$27="EXPIRING"),'📊 Training Matrix'!$C$27,"")</f>
        <v/>
      </c>
      <c r="D460" s="58" t="str">
        <f ca="1">IF(OR('📊 Training Matrix'!$AU$27="EXPIRED",'📊 Training Matrix'!$AU$27="EXPIRING"),'📊 Training Matrix'!$D$27,"")</f>
        <v/>
      </c>
      <c r="E460" s="58" t="str">
        <f ca="1">IF(OR('📊 Training Matrix'!$AU$27="EXPIRED",'📊 Training Matrix'!$AU$27="EXPIRING"),'📊 Training Matrix'!$F$27,"")</f>
        <v/>
      </c>
      <c r="F460" s="58" t="str">
        <f ca="1">IF(OR('📊 Training Matrix'!$AU$27="EXPIRED",'📊 Training Matrix'!$AU$27="EXPIRING"),'📊 Training Matrix'!$E$27,"")</f>
        <v/>
      </c>
      <c r="G460" s="58" t="str">
        <f ca="1">IF(OR('📊 Training Matrix'!$AU$27="EXPIRED",'📊 Training Matrix'!$AU$27="EXPIRING"),"MG-003","")</f>
        <v/>
      </c>
      <c r="H460" s="58" t="str">
        <f ca="1">IF(OR('📊 Training Matrix'!$AU$27="EXPIRED",'📊 Training Matrix'!$AU$27="EXPIRING"),"SSSTS","")</f>
        <v/>
      </c>
      <c r="I460" s="58" t="str">
        <f ca="1">IF(OR('📊 Training Matrix'!$AU$27="EXPIRED",'📊 Training Matrix'!$AU$27="EXPIRING"),IF(ISNUMBER('📊 Training Matrix'!$AT$27),TEXT('📊 Training Matrix'!$AT$27,"DD/MM/YYYY"),""),"")</f>
        <v/>
      </c>
      <c r="J460" s="58" t="str">
        <f ca="1">IF(OR('📊 Training Matrix'!$AU$27="EXPIRED",'📊 Training Matrix'!$AU$27="EXPIRING"),TEXT('📊 Training Matrix'!$AT$27+365,"DD/MM/YYYY"),"")</f>
        <v/>
      </c>
      <c r="K460" s="58" t="str">
        <f ca="1">IF(OR('📊 Training Matrix'!$AU$27="EXPIRED",'📊 Training Matrix'!$AU$27="EXPIRING"),'📊 Training Matrix'!$AU$27,"")</f>
        <v/>
      </c>
      <c r="L460" s="58" t="str">
        <f ca="1">IF(OR('📊 Training Matrix'!$AU$27="EXPIRED",'📊 Training Matrix'!$AU$27="EXPIRING"),IF('📊 Training Matrix'!$AU$27="EXPIRED","Overdue by "&amp;TEXT(TODAY()-('📊 Training Matrix'!$AT$27+365),"0")&amp;" days","Expires in "&amp;TEXT(('📊 Training Matrix'!$AT$27+365)-TODAY(),"0")&amp;" days"),"—")</f>
        <v>—</v>
      </c>
      <c r="M460" s="58" t="str">
        <f ca="1">IF(OR('📊 Training Matrix'!$AU$27="EXPIRED",'📊 Training Matrix'!$AU$27="EXPIRING"),'📊 Training Matrix'!$H$27,"")</f>
        <v/>
      </c>
    </row>
    <row r="461" spans="1:13" ht="15" customHeight="1" x14ac:dyDescent="0.2">
      <c r="A461" s="58" t="str">
        <f ca="1">IF(OR('📊 Training Matrix'!$AW$27="EXPIRED",'📊 Training Matrix'!$AW$27="EXPIRING"),'📊 Training Matrix'!$A$27,"")</f>
        <v/>
      </c>
      <c r="B461" s="58" t="str">
        <f ca="1">IF(OR('📊 Training Matrix'!$AW$27="EXPIRED",'📊 Training Matrix'!$AW$27="EXPIRING"),'📊 Training Matrix'!$B$27,"")</f>
        <v/>
      </c>
      <c r="C461" s="58" t="str">
        <f ca="1">IF(OR('📊 Training Matrix'!$AW$27="EXPIRED",'📊 Training Matrix'!$AW$27="EXPIRING"),'📊 Training Matrix'!$C$27,"")</f>
        <v/>
      </c>
      <c r="D461" s="58" t="str">
        <f ca="1">IF(OR('📊 Training Matrix'!$AW$27="EXPIRED",'📊 Training Matrix'!$AW$27="EXPIRING"),'📊 Training Matrix'!$D$27,"")</f>
        <v/>
      </c>
      <c r="E461" s="58" t="str">
        <f ca="1">IF(OR('📊 Training Matrix'!$AW$27="EXPIRED",'📊 Training Matrix'!$AW$27="EXPIRING"),'📊 Training Matrix'!$F$27,"")</f>
        <v/>
      </c>
      <c r="F461" s="58" t="str">
        <f ca="1">IF(OR('📊 Training Matrix'!$AW$27="EXPIRED",'📊 Training Matrix'!$AW$27="EXPIRING"),'📊 Training Matrix'!$E$27,"")</f>
        <v/>
      </c>
      <c r="G461" s="58" t="str">
        <f ca="1">IF(OR('📊 Training Matrix'!$AW$27="EXPIRED",'📊 Training Matrix'!$AW$27="EXPIRING"),"IT-002","")</f>
        <v/>
      </c>
      <c r="H461" s="58" t="str">
        <f ca="1">IF(OR('📊 Training Matrix'!$AW$27="EXPIRED",'📊 Training Matrix'!$AW$27="EXPIRING"),"GDPR Awareness","")</f>
        <v/>
      </c>
      <c r="I461" s="58" t="str">
        <f ca="1">IF(OR('📊 Training Matrix'!$AW$27="EXPIRED",'📊 Training Matrix'!$AW$27="EXPIRING"),IF(ISNUMBER('📊 Training Matrix'!$AV$27),TEXT('📊 Training Matrix'!$AV$27,"DD/MM/YYYY"),""),"")</f>
        <v/>
      </c>
      <c r="J461" s="58" t="str">
        <f ca="1">IF(OR('📊 Training Matrix'!$AW$27="EXPIRED",'📊 Training Matrix'!$AW$27="EXPIRING"),TEXT('📊 Training Matrix'!$AV$27+365,"DD/MM/YYYY"),"")</f>
        <v/>
      </c>
      <c r="K461" s="58" t="str">
        <f ca="1">IF(OR('📊 Training Matrix'!$AW$27="EXPIRED",'📊 Training Matrix'!$AW$27="EXPIRING"),'📊 Training Matrix'!$AW$27,"")</f>
        <v/>
      </c>
      <c r="L461" s="58" t="str">
        <f ca="1">IF(OR('📊 Training Matrix'!$AW$27="EXPIRED",'📊 Training Matrix'!$AW$27="EXPIRING"),IF('📊 Training Matrix'!$AW$27="EXPIRED","Overdue by "&amp;TEXT(TODAY()-('📊 Training Matrix'!$AV$27+365),"0")&amp;" days","Expires in "&amp;TEXT(('📊 Training Matrix'!$AV$27+365)-TODAY(),"0")&amp;" days"),"—")</f>
        <v>—</v>
      </c>
      <c r="M461" s="58" t="str">
        <f ca="1">IF(OR('📊 Training Matrix'!$AW$27="EXPIRED",'📊 Training Matrix'!$AW$27="EXPIRING"),'📊 Training Matrix'!$H$27,"")</f>
        <v/>
      </c>
    </row>
    <row r="462" spans="1:13" ht="15" customHeight="1" x14ac:dyDescent="0.2">
      <c r="A462" s="58" t="str">
        <f ca="1">IF(OR('📊 Training Matrix'!$K$28="EXPIRED",'📊 Training Matrix'!$K$28="EXPIRING"),'📊 Training Matrix'!$A$28,"")</f>
        <v/>
      </c>
      <c r="B462" s="58" t="str">
        <f ca="1">IF(OR('📊 Training Matrix'!$K$28="EXPIRED",'📊 Training Matrix'!$K$28="EXPIRING"),'📊 Training Matrix'!$B$28,"")</f>
        <v/>
      </c>
      <c r="C462" s="58" t="str">
        <f ca="1">IF(OR('📊 Training Matrix'!$K$28="EXPIRED",'📊 Training Matrix'!$K$28="EXPIRING"),'📊 Training Matrix'!$C$28,"")</f>
        <v/>
      </c>
      <c r="D462" s="58" t="str">
        <f ca="1">IF(OR('📊 Training Matrix'!$K$28="EXPIRED",'📊 Training Matrix'!$K$28="EXPIRING"),'📊 Training Matrix'!$D$28,"")</f>
        <v/>
      </c>
      <c r="E462" s="58" t="str">
        <f ca="1">IF(OR('📊 Training Matrix'!$K$28="EXPIRED",'📊 Training Matrix'!$K$28="EXPIRING"),'📊 Training Matrix'!$F$28,"")</f>
        <v/>
      </c>
      <c r="F462" s="58" t="str">
        <f ca="1">IF(OR('📊 Training Matrix'!$K$28="EXPIRED",'📊 Training Matrix'!$K$28="EXPIRING"),'📊 Training Matrix'!$E$28,"")</f>
        <v/>
      </c>
      <c r="G462" s="58" t="str">
        <f ca="1">IF(OR('📊 Training Matrix'!$K$28="EXPIRED",'📊 Training Matrix'!$K$28="EXPIRING"),"HS-001","")</f>
        <v/>
      </c>
      <c r="H462" s="58" t="str">
        <f ca="1">IF(OR('📊 Training Matrix'!$K$28="EXPIRED",'📊 Training Matrix'!$K$28="EXPIRING"),"H&amp;S Induction","")</f>
        <v/>
      </c>
      <c r="I462" s="58" t="str">
        <f ca="1">IF(OR('📊 Training Matrix'!$K$28="EXPIRED",'📊 Training Matrix'!$K$28="EXPIRING"),IF(ISNUMBER('📊 Training Matrix'!$J$28),TEXT('📊 Training Matrix'!$J$28,"DD/MM/YYYY"),""),"")</f>
        <v/>
      </c>
      <c r="J462" s="58" t="str">
        <f ca="1">IF(OR('📊 Training Matrix'!$K$28="EXPIRED",'📊 Training Matrix'!$K$28="EXPIRING"),TEXT('📊 Training Matrix'!$J$28+365,"DD/MM/YYYY"),"")</f>
        <v/>
      </c>
      <c r="K462" s="58" t="str">
        <f ca="1">IF(OR('📊 Training Matrix'!$K$28="EXPIRED",'📊 Training Matrix'!$K$28="EXPIRING"),'📊 Training Matrix'!$K$28,"")</f>
        <v/>
      </c>
      <c r="L462" s="58" t="str">
        <f ca="1">IF(OR('📊 Training Matrix'!$K$28="EXPIRED",'📊 Training Matrix'!$K$28="EXPIRING"),IF('📊 Training Matrix'!$K$28="EXPIRED","Overdue by "&amp;TEXT(TODAY()-('📊 Training Matrix'!$J$28+365),"0")&amp;" days","Expires in "&amp;TEXT(('📊 Training Matrix'!$J$28+365)-TODAY(),"0")&amp;" days"),"—")</f>
        <v>—</v>
      </c>
      <c r="M462" s="58" t="str">
        <f ca="1">IF(OR('📊 Training Matrix'!$K$28="EXPIRED",'📊 Training Matrix'!$K$28="EXPIRING"),'📊 Training Matrix'!$H$28,"")</f>
        <v/>
      </c>
    </row>
    <row r="463" spans="1:13" ht="15" customHeight="1" x14ac:dyDescent="0.2">
      <c r="A463" s="58" t="str">
        <f ca="1">IF(OR('📊 Training Matrix'!$M$28="EXPIRED",'📊 Training Matrix'!$M$28="EXPIRING"),'📊 Training Matrix'!$A$28,"")</f>
        <v/>
      </c>
      <c r="B463" s="58" t="str">
        <f ca="1">IF(OR('📊 Training Matrix'!$M$28="EXPIRED",'📊 Training Matrix'!$M$28="EXPIRING"),'📊 Training Matrix'!$B$28,"")</f>
        <v/>
      </c>
      <c r="C463" s="58" t="str">
        <f ca="1">IF(OR('📊 Training Matrix'!$M$28="EXPIRED",'📊 Training Matrix'!$M$28="EXPIRING"),'📊 Training Matrix'!$C$28,"")</f>
        <v/>
      </c>
      <c r="D463" s="58" t="str">
        <f ca="1">IF(OR('📊 Training Matrix'!$M$28="EXPIRED",'📊 Training Matrix'!$M$28="EXPIRING"),'📊 Training Matrix'!$D$28,"")</f>
        <v/>
      </c>
      <c r="E463" s="58" t="str">
        <f ca="1">IF(OR('📊 Training Matrix'!$M$28="EXPIRED",'📊 Training Matrix'!$M$28="EXPIRING"),'📊 Training Matrix'!$F$28,"")</f>
        <v/>
      </c>
      <c r="F463" s="58" t="str">
        <f ca="1">IF(OR('📊 Training Matrix'!$M$28="EXPIRED",'📊 Training Matrix'!$M$28="EXPIRING"),'📊 Training Matrix'!$E$28,"")</f>
        <v/>
      </c>
      <c r="G463" s="58" t="str">
        <f ca="1">IF(OR('📊 Training Matrix'!$M$28="EXPIRED",'📊 Training Matrix'!$M$28="EXPIRING"),"HS-002","")</f>
        <v/>
      </c>
      <c r="H463" s="58" t="str">
        <f ca="1">IF(OR('📊 Training Matrix'!$M$28="EXPIRED",'📊 Training Matrix'!$M$28="EXPIRING"),"Working at Height","")</f>
        <v/>
      </c>
      <c r="I463" s="58" t="str">
        <f ca="1">IF(OR('📊 Training Matrix'!$M$28="EXPIRED",'📊 Training Matrix'!$M$28="EXPIRING"),IF(ISNUMBER('📊 Training Matrix'!$L$28),TEXT('📊 Training Matrix'!$L$28,"DD/MM/YYYY"),""),"")</f>
        <v/>
      </c>
      <c r="J463" s="58" t="str">
        <f ca="1">IF(OR('📊 Training Matrix'!$M$28="EXPIRED",'📊 Training Matrix'!$M$28="EXPIRING"),TEXT('📊 Training Matrix'!$L$28+365,"DD/MM/YYYY"),"")</f>
        <v/>
      </c>
      <c r="K463" s="58" t="str">
        <f ca="1">IF(OR('📊 Training Matrix'!$M$28="EXPIRED",'📊 Training Matrix'!$M$28="EXPIRING"),'📊 Training Matrix'!$M$28,"")</f>
        <v/>
      </c>
      <c r="L463" s="58" t="str">
        <f ca="1">IF(OR('📊 Training Matrix'!$M$28="EXPIRED",'📊 Training Matrix'!$M$28="EXPIRING"),IF('📊 Training Matrix'!$M$28="EXPIRED","Overdue by "&amp;TEXT(TODAY()-('📊 Training Matrix'!$L$28+365),"0")&amp;" days","Expires in "&amp;TEXT(('📊 Training Matrix'!$L$28+365)-TODAY(),"0")&amp;" days"),"—")</f>
        <v>—</v>
      </c>
      <c r="M463" s="58" t="str">
        <f ca="1">IF(OR('📊 Training Matrix'!$M$28="EXPIRED",'📊 Training Matrix'!$M$28="EXPIRING"),'📊 Training Matrix'!$H$28,"")</f>
        <v/>
      </c>
    </row>
    <row r="464" spans="1:13" ht="15" customHeight="1" x14ac:dyDescent="0.2">
      <c r="A464" s="58" t="str">
        <f ca="1">IF(OR('📊 Training Matrix'!$O$28="EXPIRED",'📊 Training Matrix'!$O$28="EXPIRING"),'📊 Training Matrix'!$A$28,"")</f>
        <v/>
      </c>
      <c r="B464" s="58" t="str">
        <f ca="1">IF(OR('📊 Training Matrix'!$O$28="EXPIRED",'📊 Training Matrix'!$O$28="EXPIRING"),'📊 Training Matrix'!$B$28,"")</f>
        <v/>
      </c>
      <c r="C464" s="58" t="str">
        <f ca="1">IF(OR('📊 Training Matrix'!$O$28="EXPIRED",'📊 Training Matrix'!$O$28="EXPIRING"),'📊 Training Matrix'!$C$28,"")</f>
        <v/>
      </c>
      <c r="D464" s="58" t="str">
        <f ca="1">IF(OR('📊 Training Matrix'!$O$28="EXPIRED",'📊 Training Matrix'!$O$28="EXPIRING"),'📊 Training Matrix'!$D$28,"")</f>
        <v/>
      </c>
      <c r="E464" s="58" t="str">
        <f ca="1">IF(OR('📊 Training Matrix'!$O$28="EXPIRED",'📊 Training Matrix'!$O$28="EXPIRING"),'📊 Training Matrix'!$F$28,"")</f>
        <v/>
      </c>
      <c r="F464" s="58" t="str">
        <f ca="1">IF(OR('📊 Training Matrix'!$O$28="EXPIRED",'📊 Training Matrix'!$O$28="EXPIRING"),'📊 Training Matrix'!$E$28,"")</f>
        <v/>
      </c>
      <c r="G464" s="58" t="str">
        <f ca="1">IF(OR('📊 Training Matrix'!$O$28="EXPIRED",'📊 Training Matrix'!$O$28="EXPIRING"),"HS-003","")</f>
        <v/>
      </c>
      <c r="H464" s="58" t="str">
        <f ca="1">IF(OR('📊 Training Matrix'!$O$28="EXPIRED",'📊 Training Matrix'!$O$28="EXPIRING"),"Confined Space","")</f>
        <v/>
      </c>
      <c r="I464" s="58" t="str">
        <f ca="1">IF(OR('📊 Training Matrix'!$O$28="EXPIRED",'📊 Training Matrix'!$O$28="EXPIRING"),IF(ISNUMBER('📊 Training Matrix'!$N$28),TEXT('📊 Training Matrix'!$N$28,"DD/MM/YYYY"),""),"")</f>
        <v/>
      </c>
      <c r="J464" s="58" t="str">
        <f ca="1">IF(OR('📊 Training Matrix'!$O$28="EXPIRED",'📊 Training Matrix'!$O$28="EXPIRING"),TEXT('📊 Training Matrix'!$N$28+365,"DD/MM/YYYY"),"")</f>
        <v/>
      </c>
      <c r="K464" s="58" t="str">
        <f ca="1">IF(OR('📊 Training Matrix'!$O$28="EXPIRED",'📊 Training Matrix'!$O$28="EXPIRING"),'📊 Training Matrix'!$O$28,"")</f>
        <v/>
      </c>
      <c r="L464" s="58" t="str">
        <f ca="1">IF(OR('📊 Training Matrix'!$O$28="EXPIRED",'📊 Training Matrix'!$O$28="EXPIRING"),IF('📊 Training Matrix'!$O$28="EXPIRED","Overdue by "&amp;TEXT(TODAY()-('📊 Training Matrix'!$N$28+365),"0")&amp;" days","Expires in "&amp;TEXT(('📊 Training Matrix'!$N$28+365)-TODAY(),"0")&amp;" days"),"—")</f>
        <v>—</v>
      </c>
      <c r="M464" s="58" t="str">
        <f ca="1">IF(OR('📊 Training Matrix'!$O$28="EXPIRED",'📊 Training Matrix'!$O$28="EXPIRING"),'📊 Training Matrix'!$H$28,"")</f>
        <v/>
      </c>
    </row>
    <row r="465" spans="1:13" ht="15" customHeight="1" x14ac:dyDescent="0.2">
      <c r="A465" s="58" t="str">
        <f ca="1">IF(OR('📊 Training Matrix'!$Q$28="EXPIRED",'📊 Training Matrix'!$Q$28="EXPIRING"),'📊 Training Matrix'!$A$28,"")</f>
        <v/>
      </c>
      <c r="B465" s="58" t="str">
        <f ca="1">IF(OR('📊 Training Matrix'!$Q$28="EXPIRED",'📊 Training Matrix'!$Q$28="EXPIRING"),'📊 Training Matrix'!$B$28,"")</f>
        <v/>
      </c>
      <c r="C465" s="58" t="str">
        <f ca="1">IF(OR('📊 Training Matrix'!$Q$28="EXPIRED",'📊 Training Matrix'!$Q$28="EXPIRING"),'📊 Training Matrix'!$C$28,"")</f>
        <v/>
      </c>
      <c r="D465" s="58" t="str">
        <f ca="1">IF(OR('📊 Training Matrix'!$Q$28="EXPIRED",'📊 Training Matrix'!$Q$28="EXPIRING"),'📊 Training Matrix'!$D$28,"")</f>
        <v/>
      </c>
      <c r="E465" s="58" t="str">
        <f ca="1">IF(OR('📊 Training Matrix'!$Q$28="EXPIRED",'📊 Training Matrix'!$Q$28="EXPIRING"),'📊 Training Matrix'!$F$28,"")</f>
        <v/>
      </c>
      <c r="F465" s="58" t="str">
        <f ca="1">IF(OR('📊 Training Matrix'!$Q$28="EXPIRED",'📊 Training Matrix'!$Q$28="EXPIRING"),'📊 Training Matrix'!$E$28,"")</f>
        <v/>
      </c>
      <c r="G465" s="58" t="str">
        <f ca="1">IF(OR('📊 Training Matrix'!$Q$28="EXPIRED",'📊 Training Matrix'!$Q$28="EXPIRING"),"HS-004","")</f>
        <v/>
      </c>
      <c r="H465" s="58" t="str">
        <f ca="1">IF(OR('📊 Training Matrix'!$Q$28="EXPIRED",'📊 Training Matrix'!$Q$28="EXPIRING"),"Manual Handling","")</f>
        <v/>
      </c>
      <c r="I465" s="58" t="str">
        <f ca="1">IF(OR('📊 Training Matrix'!$Q$28="EXPIRED",'📊 Training Matrix'!$Q$28="EXPIRING"),IF(ISNUMBER('📊 Training Matrix'!$P$28),TEXT('📊 Training Matrix'!$P$28,"DD/MM/YYYY"),""),"")</f>
        <v/>
      </c>
      <c r="J465" s="58" t="str">
        <f ca="1">IF(OR('📊 Training Matrix'!$Q$28="EXPIRED",'📊 Training Matrix'!$Q$28="EXPIRING"),TEXT('📊 Training Matrix'!$P$28+365,"DD/MM/YYYY"),"")</f>
        <v/>
      </c>
      <c r="K465" s="58" t="str">
        <f ca="1">IF(OR('📊 Training Matrix'!$Q$28="EXPIRED",'📊 Training Matrix'!$Q$28="EXPIRING"),'📊 Training Matrix'!$Q$28,"")</f>
        <v/>
      </c>
      <c r="L465" s="58" t="str">
        <f ca="1">IF(OR('📊 Training Matrix'!$Q$28="EXPIRED",'📊 Training Matrix'!$Q$28="EXPIRING"),IF('📊 Training Matrix'!$Q$28="EXPIRED","Overdue by "&amp;TEXT(TODAY()-('📊 Training Matrix'!$P$28+365),"0")&amp;" days","Expires in "&amp;TEXT(('📊 Training Matrix'!$P$28+365)-TODAY(),"0")&amp;" days"),"—")</f>
        <v>—</v>
      </c>
      <c r="M465" s="58" t="str">
        <f ca="1">IF(OR('📊 Training Matrix'!$Q$28="EXPIRED",'📊 Training Matrix'!$Q$28="EXPIRING"),'📊 Training Matrix'!$H$28,"")</f>
        <v/>
      </c>
    </row>
    <row r="466" spans="1:13" ht="15" customHeight="1" x14ac:dyDescent="0.2">
      <c r="A466" s="58" t="str">
        <f ca="1">IF(OR('📊 Training Matrix'!$S$28="EXPIRED",'📊 Training Matrix'!$S$28="EXPIRING"),'📊 Training Matrix'!$A$28,"")</f>
        <v>W1024</v>
      </c>
      <c r="B466" s="58" t="str">
        <f ca="1">IF(OR('📊 Training Matrix'!$S$28="EXPIRED",'📊 Training Matrix'!$S$28="EXPIRING"),'📊 Training Matrix'!$B$28,"")</f>
        <v>Parker</v>
      </c>
      <c r="C466" s="58" t="str">
        <f ca="1">IF(OR('📊 Training Matrix'!$S$28="EXPIRED",'📊 Training Matrix'!$S$28="EXPIRING"),'📊 Training Matrix'!$C$28,"")</f>
        <v>Mark</v>
      </c>
      <c r="D466" s="58" t="str">
        <f ca="1">IF(OR('📊 Training Matrix'!$S$28="EXPIRED",'📊 Training Matrix'!$S$28="EXPIRING"),'📊 Training Matrix'!$D$28,"")</f>
        <v>Subcontractor</v>
      </c>
      <c r="E466" s="58" t="str">
        <f ca="1">IF(OR('📊 Training Matrix'!$S$28="EXPIRED",'📊 Training Matrix'!$S$28="EXPIRING"),'📊 Training Matrix'!$F$28,"")</f>
        <v>Groundworker</v>
      </c>
      <c r="F466" s="58" t="str">
        <f ca="1">IF(OR('📊 Training Matrix'!$S$28="EXPIRED",'📊 Training Matrix'!$S$28="EXPIRING"),'📊 Training Matrix'!$E$28,"")</f>
        <v>Civil Works</v>
      </c>
      <c r="G466" s="58" t="str">
        <f ca="1">IF(OR('📊 Training Matrix'!$S$28="EXPIRED",'📊 Training Matrix'!$S$28="EXPIRING"),"HS-005","")</f>
        <v>HS-005</v>
      </c>
      <c r="H466" s="58" t="str">
        <f ca="1">IF(OR('📊 Training Matrix'!$S$28="EXPIRED",'📊 Training Matrix'!$S$28="EXPIRING"),"First Aid (FAW)","")</f>
        <v>First Aid (FAW)</v>
      </c>
      <c r="I466" s="58" t="str">
        <f ca="1">IF(OR('📊 Training Matrix'!$S$28="EXPIRED",'📊 Training Matrix'!$S$28="EXPIRING"),IF(ISNUMBER('📊 Training Matrix'!$R$28),TEXT('📊 Training Matrix'!$R$28,"DD/MM/YYYY"),""),"")</f>
        <v>25/06/2023</v>
      </c>
      <c r="J466" s="58" t="str">
        <f ca="1">IF(OR('📊 Training Matrix'!$S$28="EXPIRED",'📊 Training Matrix'!$S$28="EXPIRING"),TEXT('📊 Training Matrix'!$R$28+365,"DD/MM/YYYY"),"")</f>
        <v>24/06/2024</v>
      </c>
      <c r="K466" s="58" t="str">
        <f ca="1">IF(OR('📊 Training Matrix'!$S$28="EXPIRED",'📊 Training Matrix'!$S$28="EXPIRING"),'📊 Training Matrix'!$S$28,"")</f>
        <v>EXPIRED</v>
      </c>
      <c r="L466" s="58" t="str">
        <f ca="1">IF(OR('📊 Training Matrix'!$S$28="EXPIRED",'📊 Training Matrix'!$S$28="EXPIRING"),IF('📊 Training Matrix'!$S$28="EXPIRED","Overdue by "&amp;TEXT(TODAY()-('📊 Training Matrix'!$R$28+365),"0")&amp;" days","Expires in "&amp;TEXT(('📊 Training Matrix'!$R$28+365)-TODAY(),"0")&amp;" days"),"—")</f>
        <v>Overdue by 785 days</v>
      </c>
      <c r="M466" s="58" t="str">
        <f ca="1">IF(OR('📊 Training Matrix'!$S$28="EXPIRED",'📊 Training Matrix'!$S$28="EXPIRING"),'📊 Training Matrix'!$H$28,"")</f>
        <v>T. Morrison</v>
      </c>
    </row>
    <row r="467" spans="1:13" ht="15" customHeight="1" x14ac:dyDescent="0.2">
      <c r="A467" s="58" t="str">
        <f ca="1">IF(OR('📊 Training Matrix'!$U$28="EXPIRED",'📊 Training Matrix'!$U$28="EXPIRING"),'📊 Training Matrix'!$A$28,"")</f>
        <v/>
      </c>
      <c r="B467" s="58" t="str">
        <f ca="1">IF(OR('📊 Training Matrix'!$U$28="EXPIRED",'📊 Training Matrix'!$U$28="EXPIRING"),'📊 Training Matrix'!$B$28,"")</f>
        <v/>
      </c>
      <c r="C467" s="58" t="str">
        <f ca="1">IF(OR('📊 Training Matrix'!$U$28="EXPIRED",'📊 Training Matrix'!$U$28="EXPIRING"),'📊 Training Matrix'!$C$28,"")</f>
        <v/>
      </c>
      <c r="D467" s="58" t="str">
        <f ca="1">IF(OR('📊 Training Matrix'!$U$28="EXPIRED",'📊 Training Matrix'!$U$28="EXPIRING"),'📊 Training Matrix'!$D$28,"")</f>
        <v/>
      </c>
      <c r="E467" s="58" t="str">
        <f ca="1">IF(OR('📊 Training Matrix'!$U$28="EXPIRED",'📊 Training Matrix'!$U$28="EXPIRING"),'📊 Training Matrix'!$F$28,"")</f>
        <v/>
      </c>
      <c r="F467" s="58" t="str">
        <f ca="1">IF(OR('📊 Training Matrix'!$U$28="EXPIRED",'📊 Training Matrix'!$U$28="EXPIRING"),'📊 Training Matrix'!$E$28,"")</f>
        <v/>
      </c>
      <c r="G467" s="58" t="str">
        <f ca="1">IF(OR('📊 Training Matrix'!$U$28="EXPIRED",'📊 Training Matrix'!$U$28="EXPIRING"),"HS-006","")</f>
        <v/>
      </c>
      <c r="H467" s="58" t="str">
        <f ca="1">IF(OR('📊 Training Matrix'!$U$28="EXPIRED",'📊 Training Matrix'!$U$28="EXPIRING"),"Asbestos Awareness","")</f>
        <v/>
      </c>
      <c r="I467" s="58" t="str">
        <f ca="1">IF(OR('📊 Training Matrix'!$U$28="EXPIRED",'📊 Training Matrix'!$U$28="EXPIRING"),IF(ISNUMBER('📊 Training Matrix'!$T$28),TEXT('📊 Training Matrix'!$T$28,"DD/MM/YYYY"),""),"")</f>
        <v/>
      </c>
      <c r="J467" s="58" t="str">
        <f ca="1">IF(OR('📊 Training Matrix'!$U$28="EXPIRED",'📊 Training Matrix'!$U$28="EXPIRING"),TEXT('📊 Training Matrix'!$T$28+365,"DD/MM/YYYY"),"")</f>
        <v/>
      </c>
      <c r="K467" s="58" t="str">
        <f ca="1">IF(OR('📊 Training Matrix'!$U$28="EXPIRED",'📊 Training Matrix'!$U$28="EXPIRING"),'📊 Training Matrix'!$U$28,"")</f>
        <v/>
      </c>
      <c r="L467" s="58" t="str">
        <f ca="1">IF(OR('📊 Training Matrix'!$U$28="EXPIRED",'📊 Training Matrix'!$U$28="EXPIRING"),IF('📊 Training Matrix'!$U$28="EXPIRED","Overdue by "&amp;TEXT(TODAY()-('📊 Training Matrix'!$T$28+365),"0")&amp;" days","Expires in "&amp;TEXT(('📊 Training Matrix'!$T$28+365)-TODAY(),"0")&amp;" days"),"—")</f>
        <v>—</v>
      </c>
      <c r="M467" s="58" t="str">
        <f ca="1">IF(OR('📊 Training Matrix'!$U$28="EXPIRED",'📊 Training Matrix'!$U$28="EXPIRING"),'📊 Training Matrix'!$H$28,"")</f>
        <v/>
      </c>
    </row>
    <row r="468" spans="1:13" ht="15" customHeight="1" x14ac:dyDescent="0.2">
      <c r="A468" s="58" t="str">
        <f ca="1">IF(OR('📊 Training Matrix'!$W$28="EXPIRED",'📊 Training Matrix'!$W$28="EXPIRING"),'📊 Training Matrix'!$A$28,"")</f>
        <v/>
      </c>
      <c r="B468" s="58" t="str">
        <f ca="1">IF(OR('📊 Training Matrix'!$W$28="EXPIRED",'📊 Training Matrix'!$W$28="EXPIRING"),'📊 Training Matrix'!$B$28,"")</f>
        <v/>
      </c>
      <c r="C468" s="58" t="str">
        <f ca="1">IF(OR('📊 Training Matrix'!$W$28="EXPIRED",'📊 Training Matrix'!$W$28="EXPIRING"),'📊 Training Matrix'!$C$28,"")</f>
        <v/>
      </c>
      <c r="D468" s="58" t="str">
        <f ca="1">IF(OR('📊 Training Matrix'!$W$28="EXPIRED",'📊 Training Matrix'!$W$28="EXPIRING"),'📊 Training Matrix'!$D$28,"")</f>
        <v/>
      </c>
      <c r="E468" s="58" t="str">
        <f ca="1">IF(OR('📊 Training Matrix'!$W$28="EXPIRED",'📊 Training Matrix'!$W$28="EXPIRING"),'📊 Training Matrix'!$F$28,"")</f>
        <v/>
      </c>
      <c r="F468" s="58" t="str">
        <f ca="1">IF(OR('📊 Training Matrix'!$W$28="EXPIRED",'📊 Training Matrix'!$W$28="EXPIRING"),'📊 Training Matrix'!$E$28,"")</f>
        <v/>
      </c>
      <c r="G468" s="58" t="str">
        <f ca="1">IF(OR('📊 Training Matrix'!$W$28="EXPIRED",'📊 Training Matrix'!$W$28="EXPIRING"),"EL-001","")</f>
        <v/>
      </c>
      <c r="H468" s="58" t="str">
        <f ca="1">IF(OR('📊 Training Matrix'!$W$28="EXPIRED",'📊 Training Matrix'!$W$28="EXPIRING"),"C&amp;G 2391 Inspection","")</f>
        <v/>
      </c>
      <c r="I468" s="58" t="str">
        <f ca="1">IF(OR('📊 Training Matrix'!$W$28="EXPIRED",'📊 Training Matrix'!$W$28="EXPIRING"),IF(ISNUMBER('📊 Training Matrix'!$V$28),TEXT('📊 Training Matrix'!$V$28,"DD/MM/YYYY"),""),"")</f>
        <v/>
      </c>
      <c r="J468" s="58" t="str">
        <f ca="1">IF(OR('📊 Training Matrix'!$W$28="EXPIRED",'📊 Training Matrix'!$W$28="EXPIRING"),TEXT('📊 Training Matrix'!$V$28+365,"DD/MM/YYYY"),"")</f>
        <v/>
      </c>
      <c r="K468" s="58" t="str">
        <f ca="1">IF(OR('📊 Training Matrix'!$W$28="EXPIRED",'📊 Training Matrix'!$W$28="EXPIRING"),'📊 Training Matrix'!$W$28,"")</f>
        <v/>
      </c>
      <c r="L468" s="58" t="str">
        <f ca="1">IF(OR('📊 Training Matrix'!$W$28="EXPIRED",'📊 Training Matrix'!$W$28="EXPIRING"),IF('📊 Training Matrix'!$W$28="EXPIRED","Overdue by "&amp;TEXT(TODAY()-('📊 Training Matrix'!$V$28+365),"0")&amp;" days","Expires in "&amp;TEXT(('📊 Training Matrix'!$V$28+365)-TODAY(),"0")&amp;" days"),"—")</f>
        <v>—</v>
      </c>
      <c r="M468" s="58" t="str">
        <f ca="1">IF(OR('📊 Training Matrix'!$W$28="EXPIRED",'📊 Training Matrix'!$W$28="EXPIRING"),'📊 Training Matrix'!$H$28,"")</f>
        <v/>
      </c>
    </row>
    <row r="469" spans="1:13" ht="15" customHeight="1" x14ac:dyDescent="0.2">
      <c r="A469" s="58" t="str">
        <f ca="1">IF(OR('📊 Training Matrix'!$Y$28="EXPIRED",'📊 Training Matrix'!$Y$28="EXPIRING"),'📊 Training Matrix'!$A$28,"")</f>
        <v/>
      </c>
      <c r="B469" s="58" t="str">
        <f ca="1">IF(OR('📊 Training Matrix'!$Y$28="EXPIRED",'📊 Training Matrix'!$Y$28="EXPIRING"),'📊 Training Matrix'!$B$28,"")</f>
        <v/>
      </c>
      <c r="C469" s="58" t="str">
        <f ca="1">IF(OR('📊 Training Matrix'!$Y$28="EXPIRED",'📊 Training Matrix'!$Y$28="EXPIRING"),'📊 Training Matrix'!$C$28,"")</f>
        <v/>
      </c>
      <c r="D469" s="58" t="str">
        <f ca="1">IF(OR('📊 Training Matrix'!$Y$28="EXPIRED",'📊 Training Matrix'!$Y$28="EXPIRING"),'📊 Training Matrix'!$D$28,"")</f>
        <v/>
      </c>
      <c r="E469" s="58" t="str">
        <f ca="1">IF(OR('📊 Training Matrix'!$Y$28="EXPIRED",'📊 Training Matrix'!$Y$28="EXPIRING"),'📊 Training Matrix'!$F$28,"")</f>
        <v/>
      </c>
      <c r="F469" s="58" t="str">
        <f ca="1">IF(OR('📊 Training Matrix'!$Y$28="EXPIRED",'📊 Training Matrix'!$Y$28="EXPIRING"),'📊 Training Matrix'!$E$28,"")</f>
        <v/>
      </c>
      <c r="G469" s="58" t="str">
        <f ca="1">IF(OR('📊 Training Matrix'!$Y$28="EXPIRED",'📊 Training Matrix'!$Y$28="EXPIRING"),"EL-002","")</f>
        <v/>
      </c>
      <c r="H469" s="58" t="str">
        <f ca="1">IF(OR('📊 Training Matrix'!$Y$28="EXPIRED",'📊 Training Matrix'!$Y$28="EXPIRING"),"18th Edition","")</f>
        <v/>
      </c>
      <c r="I469" s="58" t="str">
        <f ca="1">IF(OR('📊 Training Matrix'!$Y$28="EXPIRED",'📊 Training Matrix'!$Y$28="EXPIRING"),IF(ISNUMBER('📊 Training Matrix'!$X$28),TEXT('📊 Training Matrix'!$X$28,"DD/MM/YYYY"),""),"")</f>
        <v/>
      </c>
      <c r="J469" s="58" t="str">
        <f ca="1">IF(OR('📊 Training Matrix'!$Y$28="EXPIRED",'📊 Training Matrix'!$Y$28="EXPIRING"),TEXT('📊 Training Matrix'!$X$28+365,"DD/MM/YYYY"),"")</f>
        <v/>
      </c>
      <c r="K469" s="58" t="str">
        <f ca="1">IF(OR('📊 Training Matrix'!$Y$28="EXPIRED",'📊 Training Matrix'!$Y$28="EXPIRING"),'📊 Training Matrix'!$Y$28,"")</f>
        <v/>
      </c>
      <c r="L469" s="58" t="str">
        <f ca="1">IF(OR('📊 Training Matrix'!$Y$28="EXPIRED",'📊 Training Matrix'!$Y$28="EXPIRING"),IF('📊 Training Matrix'!$Y$28="EXPIRED","Overdue by "&amp;TEXT(TODAY()-('📊 Training Matrix'!$X$28+365),"0")&amp;" days","Expires in "&amp;TEXT(('📊 Training Matrix'!$X$28+365)-TODAY(),"0")&amp;" days"),"—")</f>
        <v>—</v>
      </c>
      <c r="M469" s="58" t="str">
        <f ca="1">IF(OR('📊 Training Matrix'!$Y$28="EXPIRED",'📊 Training Matrix'!$Y$28="EXPIRING"),'📊 Training Matrix'!$H$28,"")</f>
        <v/>
      </c>
    </row>
    <row r="470" spans="1:13" ht="15" customHeight="1" x14ac:dyDescent="0.2">
      <c r="A470" s="58" t="str">
        <f ca="1">IF(OR('📊 Training Matrix'!$AA$28="EXPIRED",'📊 Training Matrix'!$AA$28="EXPIRING"),'📊 Training Matrix'!$A$28,"")</f>
        <v/>
      </c>
      <c r="B470" s="58" t="str">
        <f ca="1">IF(OR('📊 Training Matrix'!$AA$28="EXPIRED",'📊 Training Matrix'!$AA$28="EXPIRING"),'📊 Training Matrix'!$B$28,"")</f>
        <v/>
      </c>
      <c r="C470" s="58" t="str">
        <f ca="1">IF(OR('📊 Training Matrix'!$AA$28="EXPIRED",'📊 Training Matrix'!$AA$28="EXPIRING"),'📊 Training Matrix'!$C$28,"")</f>
        <v/>
      </c>
      <c r="D470" s="58" t="str">
        <f ca="1">IF(OR('📊 Training Matrix'!$AA$28="EXPIRED",'📊 Training Matrix'!$AA$28="EXPIRING"),'📊 Training Matrix'!$D$28,"")</f>
        <v/>
      </c>
      <c r="E470" s="58" t="str">
        <f ca="1">IF(OR('📊 Training Matrix'!$AA$28="EXPIRED",'📊 Training Matrix'!$AA$28="EXPIRING"),'📊 Training Matrix'!$F$28,"")</f>
        <v/>
      </c>
      <c r="F470" s="58" t="str">
        <f ca="1">IF(OR('📊 Training Matrix'!$AA$28="EXPIRED",'📊 Training Matrix'!$AA$28="EXPIRING"),'📊 Training Matrix'!$E$28,"")</f>
        <v/>
      </c>
      <c r="G470" s="58" t="str">
        <f ca="1">IF(OR('📊 Training Matrix'!$AA$28="EXPIRED",'📊 Training Matrix'!$AA$28="EXPIRING"),"EL-003","")</f>
        <v/>
      </c>
      <c r="H470" s="58" t="str">
        <f ca="1">IF(OR('📊 Training Matrix'!$AA$28="EXPIRED",'📊 Training Matrix'!$AA$28="EXPIRING"),"HV Auth. Person","")</f>
        <v/>
      </c>
      <c r="I470" s="58" t="str">
        <f ca="1">IF(OR('📊 Training Matrix'!$AA$28="EXPIRED",'📊 Training Matrix'!$AA$28="EXPIRING"),IF(ISNUMBER('📊 Training Matrix'!$Z$28),TEXT('📊 Training Matrix'!$Z$28,"DD/MM/YYYY"),""),"")</f>
        <v/>
      </c>
      <c r="J470" s="58" t="str">
        <f ca="1">IF(OR('📊 Training Matrix'!$AA$28="EXPIRED",'📊 Training Matrix'!$AA$28="EXPIRING"),TEXT('📊 Training Matrix'!$Z$28+365,"DD/MM/YYYY"),"")</f>
        <v/>
      </c>
      <c r="K470" s="58" t="str">
        <f ca="1">IF(OR('📊 Training Matrix'!$AA$28="EXPIRED",'📊 Training Matrix'!$AA$28="EXPIRING"),'📊 Training Matrix'!$AA$28,"")</f>
        <v/>
      </c>
      <c r="L470" s="58" t="str">
        <f ca="1">IF(OR('📊 Training Matrix'!$AA$28="EXPIRED",'📊 Training Matrix'!$AA$28="EXPIRING"),IF('📊 Training Matrix'!$AA$28="EXPIRED","Overdue by "&amp;TEXT(TODAY()-('📊 Training Matrix'!$Z$28+365),"0")&amp;" days","Expires in "&amp;TEXT(('📊 Training Matrix'!$Z$28+365)-TODAY(),"0")&amp;" days"),"—")</f>
        <v>—</v>
      </c>
      <c r="M470" s="58" t="str">
        <f ca="1">IF(OR('📊 Training Matrix'!$AA$28="EXPIRED",'📊 Training Matrix'!$AA$28="EXPIRING"),'📊 Training Matrix'!$H$28,"")</f>
        <v/>
      </c>
    </row>
    <row r="471" spans="1:13" ht="15" customHeight="1" x14ac:dyDescent="0.2">
      <c r="A471" s="58" t="str">
        <f ca="1">IF(OR('📊 Training Matrix'!$AC$28="EXPIRED",'📊 Training Matrix'!$AC$28="EXPIRING"),'📊 Training Matrix'!$A$28,"")</f>
        <v/>
      </c>
      <c r="B471" s="58" t="str">
        <f ca="1">IF(OR('📊 Training Matrix'!$AC$28="EXPIRED",'📊 Training Matrix'!$AC$28="EXPIRING"),'📊 Training Matrix'!$B$28,"")</f>
        <v/>
      </c>
      <c r="C471" s="58" t="str">
        <f ca="1">IF(OR('📊 Training Matrix'!$AC$28="EXPIRED",'📊 Training Matrix'!$AC$28="EXPIRING"),'📊 Training Matrix'!$C$28,"")</f>
        <v/>
      </c>
      <c r="D471" s="58" t="str">
        <f ca="1">IF(OR('📊 Training Matrix'!$AC$28="EXPIRED",'📊 Training Matrix'!$AC$28="EXPIRING"),'📊 Training Matrix'!$D$28,"")</f>
        <v/>
      </c>
      <c r="E471" s="58" t="str">
        <f ca="1">IF(OR('📊 Training Matrix'!$AC$28="EXPIRED",'📊 Training Matrix'!$AC$28="EXPIRING"),'📊 Training Matrix'!$F$28,"")</f>
        <v/>
      </c>
      <c r="F471" s="58" t="str">
        <f ca="1">IF(OR('📊 Training Matrix'!$AC$28="EXPIRED",'📊 Training Matrix'!$AC$28="EXPIRING"),'📊 Training Matrix'!$E$28,"")</f>
        <v/>
      </c>
      <c r="G471" s="58" t="str">
        <f ca="1">IF(OR('📊 Training Matrix'!$AC$28="EXPIRED",'📊 Training Matrix'!$AC$28="EXPIRING"),"EL-004","")</f>
        <v/>
      </c>
      <c r="H471" s="58" t="str">
        <f ca="1">IF(OR('📊 Training Matrix'!$AC$28="EXPIRED",'📊 Training Matrix'!$AC$28="EXPIRING"),"LV Switching","")</f>
        <v/>
      </c>
      <c r="I471" s="58" t="str">
        <f ca="1">IF(OR('📊 Training Matrix'!$AC$28="EXPIRED",'📊 Training Matrix'!$AC$28="EXPIRING"),IF(ISNUMBER('📊 Training Matrix'!$AB$28),TEXT('📊 Training Matrix'!$AB$28,"DD/MM/YYYY"),""),"")</f>
        <v/>
      </c>
      <c r="J471" s="58" t="str">
        <f ca="1">IF(OR('📊 Training Matrix'!$AC$28="EXPIRED",'📊 Training Matrix'!$AC$28="EXPIRING"),TEXT('📊 Training Matrix'!$AB$28+365,"DD/MM/YYYY"),"")</f>
        <v/>
      </c>
      <c r="K471" s="58" t="str">
        <f ca="1">IF(OR('📊 Training Matrix'!$AC$28="EXPIRED",'📊 Training Matrix'!$AC$28="EXPIRING"),'📊 Training Matrix'!$AC$28,"")</f>
        <v/>
      </c>
      <c r="L471" s="58" t="str">
        <f ca="1">IF(OR('📊 Training Matrix'!$AC$28="EXPIRED",'📊 Training Matrix'!$AC$28="EXPIRING"),IF('📊 Training Matrix'!$AC$28="EXPIRED","Overdue by "&amp;TEXT(TODAY()-('📊 Training Matrix'!$AB$28+365),"0")&amp;" days","Expires in "&amp;TEXT(('📊 Training Matrix'!$AB$28+365)-TODAY(),"0")&amp;" days"),"—")</f>
        <v>—</v>
      </c>
      <c r="M471" s="58" t="str">
        <f ca="1">IF(OR('📊 Training Matrix'!$AC$28="EXPIRED",'📊 Training Matrix'!$AC$28="EXPIRING"),'📊 Training Matrix'!$H$28,"")</f>
        <v/>
      </c>
    </row>
    <row r="472" spans="1:13" ht="15" customHeight="1" x14ac:dyDescent="0.2">
      <c r="A472" s="58" t="str">
        <f ca="1">IF(OR('📊 Training Matrix'!$AE$28="EXPIRED",'📊 Training Matrix'!$AE$28="EXPIRING"),'📊 Training Matrix'!$A$28,"")</f>
        <v/>
      </c>
      <c r="B472" s="58" t="str">
        <f ca="1">IF(OR('📊 Training Matrix'!$AE$28="EXPIRED",'📊 Training Matrix'!$AE$28="EXPIRING"),'📊 Training Matrix'!$B$28,"")</f>
        <v/>
      </c>
      <c r="C472" s="58" t="str">
        <f ca="1">IF(OR('📊 Training Matrix'!$AE$28="EXPIRED",'📊 Training Matrix'!$AE$28="EXPIRING"),'📊 Training Matrix'!$C$28,"")</f>
        <v/>
      </c>
      <c r="D472" s="58" t="str">
        <f ca="1">IF(OR('📊 Training Matrix'!$AE$28="EXPIRED",'📊 Training Matrix'!$AE$28="EXPIRING"),'📊 Training Matrix'!$D$28,"")</f>
        <v/>
      </c>
      <c r="E472" s="58" t="str">
        <f ca="1">IF(OR('📊 Training Matrix'!$AE$28="EXPIRED",'📊 Training Matrix'!$AE$28="EXPIRING"),'📊 Training Matrix'!$F$28,"")</f>
        <v/>
      </c>
      <c r="F472" s="58" t="str">
        <f ca="1">IF(OR('📊 Training Matrix'!$AE$28="EXPIRED",'📊 Training Matrix'!$AE$28="EXPIRING"),'📊 Training Matrix'!$E$28,"")</f>
        <v/>
      </c>
      <c r="G472" s="58" t="str">
        <f ca="1">IF(OR('📊 Training Matrix'!$AE$28="EXPIRED",'📊 Training Matrix'!$AE$28="EXPIRING"),"CV-005","")</f>
        <v/>
      </c>
      <c r="H472" s="58" t="str">
        <f ca="1">IF(OR('📊 Training Matrix'!$AE$28="EXPIRED",'📊 Training Matrix'!$AE$28="EXPIRING"),"NRSWA Supervisor","")</f>
        <v/>
      </c>
      <c r="I472" s="58" t="str">
        <f ca="1">IF(OR('📊 Training Matrix'!$AE$28="EXPIRED",'📊 Training Matrix'!$AE$28="EXPIRING"),IF(ISNUMBER('📊 Training Matrix'!$AD$28),TEXT('📊 Training Matrix'!$AD$28,"DD/MM/YYYY"),""),"")</f>
        <v/>
      </c>
      <c r="J472" s="58" t="str">
        <f ca="1">IF(OR('📊 Training Matrix'!$AE$28="EXPIRED",'📊 Training Matrix'!$AE$28="EXPIRING"),TEXT('📊 Training Matrix'!$AD$28+365,"DD/MM/YYYY"),"")</f>
        <v/>
      </c>
      <c r="K472" s="58" t="str">
        <f ca="1">IF(OR('📊 Training Matrix'!$AE$28="EXPIRED",'📊 Training Matrix'!$AE$28="EXPIRING"),'📊 Training Matrix'!$AE$28,"")</f>
        <v/>
      </c>
      <c r="L472" s="58" t="str">
        <f ca="1">IF(OR('📊 Training Matrix'!$AE$28="EXPIRED",'📊 Training Matrix'!$AE$28="EXPIRING"),IF('📊 Training Matrix'!$AE$28="EXPIRED","Overdue by "&amp;TEXT(TODAY()-('📊 Training Matrix'!$AD$28+365),"0")&amp;" days","Expires in "&amp;TEXT(('📊 Training Matrix'!$AD$28+365)-TODAY(),"0")&amp;" days"),"—")</f>
        <v>—</v>
      </c>
      <c r="M472" s="58" t="str">
        <f ca="1">IF(OR('📊 Training Matrix'!$AE$28="EXPIRED",'📊 Training Matrix'!$AE$28="EXPIRING"),'📊 Training Matrix'!$H$28,"")</f>
        <v/>
      </c>
    </row>
    <row r="473" spans="1:13" ht="15" customHeight="1" x14ac:dyDescent="0.2">
      <c r="A473" s="58" t="str">
        <f ca="1">IF(OR('📊 Training Matrix'!$AG$28="EXPIRED",'📊 Training Matrix'!$AG$28="EXPIRING"),'📊 Training Matrix'!$A$28,"")</f>
        <v>W1024</v>
      </c>
      <c r="B473" s="58" t="str">
        <f ca="1">IF(OR('📊 Training Matrix'!$AG$28="EXPIRED",'📊 Training Matrix'!$AG$28="EXPIRING"),'📊 Training Matrix'!$B$28,"")</f>
        <v>Parker</v>
      </c>
      <c r="C473" s="58" t="str">
        <f ca="1">IF(OR('📊 Training Matrix'!$AG$28="EXPIRED",'📊 Training Matrix'!$AG$28="EXPIRING"),'📊 Training Matrix'!$C$28,"")</f>
        <v>Mark</v>
      </c>
      <c r="D473" s="58" t="str">
        <f ca="1">IF(OR('📊 Training Matrix'!$AG$28="EXPIRED",'📊 Training Matrix'!$AG$28="EXPIRING"),'📊 Training Matrix'!$D$28,"")</f>
        <v>Subcontractor</v>
      </c>
      <c r="E473" s="58" t="str">
        <f ca="1">IF(OR('📊 Training Matrix'!$AG$28="EXPIRED",'📊 Training Matrix'!$AG$28="EXPIRING"),'📊 Training Matrix'!$F$28,"")</f>
        <v>Groundworker</v>
      </c>
      <c r="F473" s="58" t="str">
        <f ca="1">IF(OR('📊 Training Matrix'!$AG$28="EXPIRED",'📊 Training Matrix'!$AG$28="EXPIRING"),'📊 Training Matrix'!$E$28,"")</f>
        <v>Civil Works</v>
      </c>
      <c r="G473" s="58" t="str">
        <f ca="1">IF(OR('📊 Training Matrix'!$AG$28="EXPIRED",'📊 Training Matrix'!$AG$28="EXPIRING"),"CV-006","")</f>
        <v>CV-006</v>
      </c>
      <c r="H473" s="58" t="str">
        <f ca="1">IF(OR('📊 Training Matrix'!$AG$28="EXPIRED",'📊 Training Matrix'!$AG$28="EXPIRING"),"NRSWA Operative","")</f>
        <v>NRSWA Operative</v>
      </c>
      <c r="I473" s="58" t="str">
        <f ca="1">IF(OR('📊 Training Matrix'!$AG$28="EXPIRED",'📊 Training Matrix'!$AG$28="EXPIRING"),IF(ISNUMBER('📊 Training Matrix'!$AF$28),TEXT('📊 Training Matrix'!$AF$28,"DD/MM/YYYY"),""),"")</f>
        <v>19/12/2024</v>
      </c>
      <c r="J473" s="58" t="str">
        <f ca="1">IF(OR('📊 Training Matrix'!$AG$28="EXPIRED",'📊 Training Matrix'!$AG$28="EXPIRING"),TEXT('📊 Training Matrix'!$AF$28+365,"DD/MM/YYYY"),"")</f>
        <v>19/12/2025</v>
      </c>
      <c r="K473" s="58" t="str">
        <f ca="1">IF(OR('📊 Training Matrix'!$AG$28="EXPIRED",'📊 Training Matrix'!$AG$28="EXPIRING"),'📊 Training Matrix'!$AG$28,"")</f>
        <v>EXPIRED</v>
      </c>
      <c r="L473" s="58" t="str">
        <f ca="1">IF(OR('📊 Training Matrix'!$AG$28="EXPIRED",'📊 Training Matrix'!$AG$28="EXPIRING"),IF('📊 Training Matrix'!$AG$28="EXPIRED","Overdue by "&amp;TEXT(TODAY()-('📊 Training Matrix'!$AF$28+365),"0")&amp;" days","Expires in "&amp;TEXT(('📊 Training Matrix'!$AF$28+365)-TODAY(),"0")&amp;" days"),"—")</f>
        <v>Overdue by 242 days</v>
      </c>
      <c r="M473" s="58" t="str">
        <f ca="1">IF(OR('📊 Training Matrix'!$AG$28="EXPIRED",'📊 Training Matrix'!$AG$28="EXPIRING"),'📊 Training Matrix'!$H$28,"")</f>
        <v>T. Morrison</v>
      </c>
    </row>
    <row r="474" spans="1:13" ht="15" customHeight="1" x14ac:dyDescent="0.2">
      <c r="A474" s="58" t="str">
        <f ca="1">IF(OR('📊 Training Matrix'!$AI$28="EXPIRED",'📊 Training Matrix'!$AI$28="EXPIRING"),'📊 Training Matrix'!$A$28,"")</f>
        <v>W1024</v>
      </c>
      <c r="B474" s="58" t="str">
        <f ca="1">IF(OR('📊 Training Matrix'!$AI$28="EXPIRED",'📊 Training Matrix'!$AI$28="EXPIRING"),'📊 Training Matrix'!$B$28,"")</f>
        <v>Parker</v>
      </c>
      <c r="C474" s="58" t="str">
        <f ca="1">IF(OR('📊 Training Matrix'!$AI$28="EXPIRED",'📊 Training Matrix'!$AI$28="EXPIRING"),'📊 Training Matrix'!$C$28,"")</f>
        <v>Mark</v>
      </c>
      <c r="D474" s="58" t="str">
        <f ca="1">IF(OR('📊 Training Matrix'!$AI$28="EXPIRED",'📊 Training Matrix'!$AI$28="EXPIRING"),'📊 Training Matrix'!$D$28,"")</f>
        <v>Subcontractor</v>
      </c>
      <c r="E474" s="58" t="str">
        <f ca="1">IF(OR('📊 Training Matrix'!$AI$28="EXPIRED",'📊 Training Matrix'!$AI$28="EXPIRING"),'📊 Training Matrix'!$F$28,"")</f>
        <v>Groundworker</v>
      </c>
      <c r="F474" s="58" t="str">
        <f ca="1">IF(OR('📊 Training Matrix'!$AI$28="EXPIRED",'📊 Training Matrix'!$AI$28="EXPIRING"),'📊 Training Matrix'!$E$28,"")</f>
        <v>Civil Works</v>
      </c>
      <c r="G474" s="58" t="str">
        <f ca="1">IF(OR('📊 Training Matrix'!$AI$28="EXPIRED",'📊 Training Matrix'!$AI$28="EXPIRING"),"CV-002","")</f>
        <v>CV-002</v>
      </c>
      <c r="H474" s="58" t="str">
        <f ca="1">IF(OR('📊 Training Matrix'!$AI$28="EXPIRED",'📊 Training Matrix'!$AI$28="EXPIRING"),"CSCS Blue Card","")</f>
        <v>CSCS Blue Card</v>
      </c>
      <c r="I474" s="58" t="str">
        <f ca="1">IF(OR('📊 Training Matrix'!$AI$28="EXPIRED",'📊 Training Matrix'!$AI$28="EXPIRING"),IF(ISNUMBER('📊 Training Matrix'!$AH$28),TEXT('📊 Training Matrix'!$AH$28,"DD/MM/YYYY"),""),"")</f>
        <v>18/01/2023</v>
      </c>
      <c r="J474" s="58" t="str">
        <f ca="1">IF(OR('📊 Training Matrix'!$AI$28="EXPIRED",'📊 Training Matrix'!$AI$28="EXPIRING"),TEXT('📊 Training Matrix'!$AH$28+365,"DD/MM/YYYY"),"")</f>
        <v>18/01/2024</v>
      </c>
      <c r="K474" s="58" t="str">
        <f ca="1">IF(OR('📊 Training Matrix'!$AI$28="EXPIRED",'📊 Training Matrix'!$AI$28="EXPIRING"),'📊 Training Matrix'!$AI$28,"")</f>
        <v>EXPIRED</v>
      </c>
      <c r="L474" s="58" t="str">
        <f ca="1">IF(OR('📊 Training Matrix'!$AI$28="EXPIRED",'📊 Training Matrix'!$AI$28="EXPIRING"),IF('📊 Training Matrix'!$AI$28="EXPIRED","Overdue by "&amp;TEXT(TODAY()-('📊 Training Matrix'!$AH$28+365),"0")&amp;" days","Expires in "&amp;TEXT(('📊 Training Matrix'!$AH$28+365)-TODAY(),"0")&amp;" days"),"—")</f>
        <v>Overdue by 943 days</v>
      </c>
      <c r="M474" s="58" t="str">
        <f ca="1">IF(OR('📊 Training Matrix'!$AI$28="EXPIRED",'📊 Training Matrix'!$AI$28="EXPIRING"),'📊 Training Matrix'!$H$28,"")</f>
        <v>T. Morrison</v>
      </c>
    </row>
    <row r="475" spans="1:13" ht="15" customHeight="1" x14ac:dyDescent="0.2">
      <c r="A475" s="58" t="str">
        <f ca="1">IF(OR('📊 Training Matrix'!$AK$28="EXPIRED",'📊 Training Matrix'!$AK$28="EXPIRING"),'📊 Training Matrix'!$A$28,"")</f>
        <v/>
      </c>
      <c r="B475" s="58" t="str">
        <f ca="1">IF(OR('📊 Training Matrix'!$AK$28="EXPIRED",'📊 Training Matrix'!$AK$28="EXPIRING"),'📊 Training Matrix'!$B$28,"")</f>
        <v/>
      </c>
      <c r="C475" s="58" t="str">
        <f ca="1">IF(OR('📊 Training Matrix'!$AK$28="EXPIRED",'📊 Training Matrix'!$AK$28="EXPIRING"),'📊 Training Matrix'!$C$28,"")</f>
        <v/>
      </c>
      <c r="D475" s="58" t="str">
        <f ca="1">IF(OR('📊 Training Matrix'!$AK$28="EXPIRED",'📊 Training Matrix'!$AK$28="EXPIRING"),'📊 Training Matrix'!$D$28,"")</f>
        <v/>
      </c>
      <c r="E475" s="58" t="str">
        <f ca="1">IF(OR('📊 Training Matrix'!$AK$28="EXPIRED",'📊 Training Matrix'!$AK$28="EXPIRING"),'📊 Training Matrix'!$F$28,"")</f>
        <v/>
      </c>
      <c r="F475" s="58" t="str">
        <f ca="1">IF(OR('📊 Training Matrix'!$AK$28="EXPIRED",'📊 Training Matrix'!$AK$28="EXPIRING"),'📊 Training Matrix'!$E$28,"")</f>
        <v/>
      </c>
      <c r="G475" s="58" t="str">
        <f ca="1">IF(OR('📊 Training Matrix'!$AK$28="EXPIRED",'📊 Training Matrix'!$AK$28="EXPIRING"),"GS-001","")</f>
        <v/>
      </c>
      <c r="H475" s="58" t="str">
        <f ca="1">IF(OR('📊 Training Matrix'!$AK$28="EXPIRED",'📊 Training Matrix'!$AK$28="EXPIRING"),"Gas Safe Reg.","")</f>
        <v/>
      </c>
      <c r="I475" s="58" t="str">
        <f ca="1">IF(OR('📊 Training Matrix'!$AK$28="EXPIRED",'📊 Training Matrix'!$AK$28="EXPIRING"),IF(ISNUMBER('📊 Training Matrix'!$AJ$28),TEXT('📊 Training Matrix'!$AJ$28,"DD/MM/YYYY"),""),"")</f>
        <v/>
      </c>
      <c r="J475" s="58" t="str">
        <f ca="1">IF(OR('📊 Training Matrix'!$AK$28="EXPIRED",'📊 Training Matrix'!$AK$28="EXPIRING"),TEXT('📊 Training Matrix'!$AJ$28+365,"DD/MM/YYYY"),"")</f>
        <v/>
      </c>
      <c r="K475" s="58" t="str">
        <f ca="1">IF(OR('📊 Training Matrix'!$AK$28="EXPIRED",'📊 Training Matrix'!$AK$28="EXPIRING"),'📊 Training Matrix'!$AK$28,"")</f>
        <v/>
      </c>
      <c r="L475" s="58" t="str">
        <f ca="1">IF(OR('📊 Training Matrix'!$AK$28="EXPIRED",'📊 Training Matrix'!$AK$28="EXPIRING"),IF('📊 Training Matrix'!$AK$28="EXPIRED","Overdue by "&amp;TEXT(TODAY()-('📊 Training Matrix'!$AJ$28+365),"0")&amp;" days","Expires in "&amp;TEXT(('📊 Training Matrix'!$AJ$28+365)-TODAY(),"0")&amp;" days"),"—")</f>
        <v>—</v>
      </c>
      <c r="M475" s="58" t="str">
        <f ca="1">IF(OR('📊 Training Matrix'!$AK$28="EXPIRED",'📊 Training Matrix'!$AK$28="EXPIRING"),'📊 Training Matrix'!$H$28,"")</f>
        <v/>
      </c>
    </row>
    <row r="476" spans="1:13" ht="15" customHeight="1" x14ac:dyDescent="0.2">
      <c r="A476" s="58" t="str">
        <f ca="1">IF(OR('📊 Training Matrix'!$AM$28="EXPIRED",'📊 Training Matrix'!$AM$28="EXPIRING"),'📊 Training Matrix'!$A$28,"")</f>
        <v/>
      </c>
      <c r="B476" s="58" t="str">
        <f ca="1">IF(OR('📊 Training Matrix'!$AM$28="EXPIRED",'📊 Training Matrix'!$AM$28="EXPIRING"),'📊 Training Matrix'!$B$28,"")</f>
        <v/>
      </c>
      <c r="C476" s="58" t="str">
        <f ca="1">IF(OR('📊 Training Matrix'!$AM$28="EXPIRED",'📊 Training Matrix'!$AM$28="EXPIRING"),'📊 Training Matrix'!$C$28,"")</f>
        <v/>
      </c>
      <c r="D476" s="58" t="str">
        <f ca="1">IF(OR('📊 Training Matrix'!$AM$28="EXPIRED",'📊 Training Matrix'!$AM$28="EXPIRING"),'📊 Training Matrix'!$D$28,"")</f>
        <v/>
      </c>
      <c r="E476" s="58" t="str">
        <f ca="1">IF(OR('📊 Training Matrix'!$AM$28="EXPIRED",'📊 Training Matrix'!$AM$28="EXPIRING"),'📊 Training Matrix'!$F$28,"")</f>
        <v/>
      </c>
      <c r="F476" s="58" t="str">
        <f ca="1">IF(OR('📊 Training Matrix'!$AM$28="EXPIRED",'📊 Training Matrix'!$AM$28="EXPIRING"),'📊 Training Matrix'!$E$28,"")</f>
        <v/>
      </c>
      <c r="G476" s="58" t="str">
        <f ca="1">IF(OR('📊 Training Matrix'!$AM$28="EXPIRED",'📊 Training Matrix'!$AM$28="EXPIRING"),"GS-002","")</f>
        <v/>
      </c>
      <c r="H476" s="58" t="str">
        <f ca="1">IF(OR('📊 Training Matrix'!$AM$28="EXPIRED",'📊 Training Matrix'!$AM$28="EXPIRING"),"ACS Gas (CCN1)","")</f>
        <v/>
      </c>
      <c r="I476" s="58" t="str">
        <f ca="1">IF(OR('📊 Training Matrix'!$AM$28="EXPIRED",'📊 Training Matrix'!$AM$28="EXPIRING"),IF(ISNUMBER('📊 Training Matrix'!$AL$28),TEXT('📊 Training Matrix'!$AL$28,"DD/MM/YYYY"),""),"")</f>
        <v/>
      </c>
      <c r="J476" s="58" t="str">
        <f ca="1">IF(OR('📊 Training Matrix'!$AM$28="EXPIRED",'📊 Training Matrix'!$AM$28="EXPIRING"),TEXT('📊 Training Matrix'!$AL$28+365,"DD/MM/YYYY"),"")</f>
        <v/>
      </c>
      <c r="K476" s="58" t="str">
        <f ca="1">IF(OR('📊 Training Matrix'!$AM$28="EXPIRED",'📊 Training Matrix'!$AM$28="EXPIRING"),'📊 Training Matrix'!$AM$28,"")</f>
        <v/>
      </c>
      <c r="L476" s="58" t="str">
        <f ca="1">IF(OR('📊 Training Matrix'!$AM$28="EXPIRED",'📊 Training Matrix'!$AM$28="EXPIRING"),IF('📊 Training Matrix'!$AM$28="EXPIRED","Overdue by "&amp;TEXT(TODAY()-('📊 Training Matrix'!$AL$28+365),"0")&amp;" days","Expires in "&amp;TEXT(('📊 Training Matrix'!$AL$28+365)-TODAY(),"0")&amp;" days"),"—")</f>
        <v>—</v>
      </c>
      <c r="M476" s="58" t="str">
        <f ca="1">IF(OR('📊 Training Matrix'!$AM$28="EXPIRED",'📊 Training Matrix'!$AM$28="EXPIRING"),'📊 Training Matrix'!$H$28,"")</f>
        <v/>
      </c>
    </row>
    <row r="477" spans="1:13" ht="15" customHeight="1" x14ac:dyDescent="0.2">
      <c r="A477" s="58" t="str">
        <f ca="1">IF(OR('📊 Training Matrix'!$AO$28="EXPIRED",'📊 Training Matrix'!$AO$28="EXPIRING"),'📊 Training Matrix'!$A$28,"")</f>
        <v/>
      </c>
      <c r="B477" s="58" t="str">
        <f ca="1">IF(OR('📊 Training Matrix'!$AO$28="EXPIRED",'📊 Training Matrix'!$AO$28="EXPIRING"),'📊 Training Matrix'!$B$28,"")</f>
        <v/>
      </c>
      <c r="C477" s="58" t="str">
        <f ca="1">IF(OR('📊 Training Matrix'!$AO$28="EXPIRED",'📊 Training Matrix'!$AO$28="EXPIRING"),'📊 Training Matrix'!$C$28,"")</f>
        <v/>
      </c>
      <c r="D477" s="58" t="str">
        <f ca="1">IF(OR('📊 Training Matrix'!$AO$28="EXPIRED",'📊 Training Matrix'!$AO$28="EXPIRING"),'📊 Training Matrix'!$D$28,"")</f>
        <v/>
      </c>
      <c r="E477" s="58" t="str">
        <f ca="1">IF(OR('📊 Training Matrix'!$AO$28="EXPIRED",'📊 Training Matrix'!$AO$28="EXPIRING"),'📊 Training Matrix'!$F$28,"")</f>
        <v/>
      </c>
      <c r="F477" s="58" t="str">
        <f ca="1">IF(OR('📊 Training Matrix'!$AO$28="EXPIRED",'📊 Training Matrix'!$AO$28="EXPIRING"),'📊 Training Matrix'!$E$28,"")</f>
        <v/>
      </c>
      <c r="G477" s="58" t="str">
        <f ca="1">IF(OR('📊 Training Matrix'!$AO$28="EXPIRED",'📊 Training Matrix'!$AO$28="EXPIRING"),"WA-001","")</f>
        <v/>
      </c>
      <c r="H477" s="58" t="str">
        <f ca="1">IF(OR('📊 Training Matrix'!$AO$28="EXPIRED",'📊 Training Matrix'!$AO$28="EXPIRING"),"WIAPS Cert.","")</f>
        <v/>
      </c>
      <c r="I477" s="58" t="str">
        <f ca="1">IF(OR('📊 Training Matrix'!$AO$28="EXPIRED",'📊 Training Matrix'!$AO$28="EXPIRING"),IF(ISNUMBER('📊 Training Matrix'!$AN$28),TEXT('📊 Training Matrix'!$AN$28,"DD/MM/YYYY"),""),"")</f>
        <v/>
      </c>
      <c r="J477" s="58" t="str">
        <f ca="1">IF(OR('📊 Training Matrix'!$AO$28="EXPIRED",'📊 Training Matrix'!$AO$28="EXPIRING"),TEXT('📊 Training Matrix'!$AN$28+365,"DD/MM/YYYY"),"")</f>
        <v/>
      </c>
      <c r="K477" s="58" t="str">
        <f ca="1">IF(OR('📊 Training Matrix'!$AO$28="EXPIRED",'📊 Training Matrix'!$AO$28="EXPIRING"),'📊 Training Matrix'!$AO$28,"")</f>
        <v/>
      </c>
      <c r="L477" s="58" t="str">
        <f ca="1">IF(OR('📊 Training Matrix'!$AO$28="EXPIRED",'📊 Training Matrix'!$AO$28="EXPIRING"),IF('📊 Training Matrix'!$AO$28="EXPIRED","Overdue by "&amp;TEXT(TODAY()-('📊 Training Matrix'!$AN$28+365),"0")&amp;" days","Expires in "&amp;TEXT(('📊 Training Matrix'!$AN$28+365)-TODAY(),"0")&amp;" days"),"—")</f>
        <v>—</v>
      </c>
      <c r="M477" s="58" t="str">
        <f ca="1">IF(OR('📊 Training Matrix'!$AO$28="EXPIRED",'📊 Training Matrix'!$AO$28="EXPIRING"),'📊 Training Matrix'!$H$28,"")</f>
        <v/>
      </c>
    </row>
    <row r="478" spans="1:13" ht="15" customHeight="1" x14ac:dyDescent="0.2">
      <c r="A478" s="58" t="str">
        <f ca="1">IF(OR('📊 Training Matrix'!$AQ$28="EXPIRED",'📊 Training Matrix'!$AQ$28="EXPIRING"),'📊 Training Matrix'!$A$28,"")</f>
        <v/>
      </c>
      <c r="B478" s="58" t="str">
        <f ca="1">IF(OR('📊 Training Matrix'!$AQ$28="EXPIRED",'📊 Training Matrix'!$AQ$28="EXPIRING"),'📊 Training Matrix'!$B$28,"")</f>
        <v/>
      </c>
      <c r="C478" s="58" t="str">
        <f ca="1">IF(OR('📊 Training Matrix'!$AQ$28="EXPIRED",'📊 Training Matrix'!$AQ$28="EXPIRING"),'📊 Training Matrix'!$C$28,"")</f>
        <v/>
      </c>
      <c r="D478" s="58" t="str">
        <f ca="1">IF(OR('📊 Training Matrix'!$AQ$28="EXPIRED",'📊 Training Matrix'!$AQ$28="EXPIRING"),'📊 Training Matrix'!$D$28,"")</f>
        <v/>
      </c>
      <c r="E478" s="58" t="str">
        <f ca="1">IF(OR('📊 Training Matrix'!$AQ$28="EXPIRED",'📊 Training Matrix'!$AQ$28="EXPIRING"),'📊 Training Matrix'!$F$28,"")</f>
        <v/>
      </c>
      <c r="F478" s="58" t="str">
        <f ca="1">IF(OR('📊 Training Matrix'!$AQ$28="EXPIRED",'📊 Training Matrix'!$AQ$28="EXPIRING"),'📊 Training Matrix'!$E$28,"")</f>
        <v/>
      </c>
      <c r="G478" s="58" t="str">
        <f ca="1">IF(OR('📊 Training Matrix'!$AQ$28="EXPIRED",'📊 Training Matrix'!$AQ$28="EXPIRING"),"DR-004","")</f>
        <v/>
      </c>
      <c r="H478" s="58" t="str">
        <f ca="1">IF(OR('📊 Training Matrix'!$AQ$28="EXPIRED",'📊 Training Matrix'!$AQ$28="EXPIRING"),"CPCS Excavator","")</f>
        <v/>
      </c>
      <c r="I478" s="58" t="str">
        <f ca="1">IF(OR('📊 Training Matrix'!$AQ$28="EXPIRED",'📊 Training Matrix'!$AQ$28="EXPIRING"),IF(ISNUMBER('📊 Training Matrix'!$AP$28),TEXT('📊 Training Matrix'!$AP$28,"DD/MM/YYYY"),""),"")</f>
        <v/>
      </c>
      <c r="J478" s="58" t="str">
        <f ca="1">IF(OR('📊 Training Matrix'!$AQ$28="EXPIRED",'📊 Training Matrix'!$AQ$28="EXPIRING"),TEXT('📊 Training Matrix'!$AP$28+365,"DD/MM/YYYY"),"")</f>
        <v/>
      </c>
      <c r="K478" s="58" t="str">
        <f ca="1">IF(OR('📊 Training Matrix'!$AQ$28="EXPIRED",'📊 Training Matrix'!$AQ$28="EXPIRING"),'📊 Training Matrix'!$AQ$28,"")</f>
        <v/>
      </c>
      <c r="L478" s="58" t="str">
        <f ca="1">IF(OR('📊 Training Matrix'!$AQ$28="EXPIRED",'📊 Training Matrix'!$AQ$28="EXPIRING"),IF('📊 Training Matrix'!$AQ$28="EXPIRED","Overdue by "&amp;TEXT(TODAY()-('📊 Training Matrix'!$AP$28+365),"0")&amp;" days","Expires in "&amp;TEXT(('📊 Training Matrix'!$AP$28+365)-TODAY(),"0")&amp;" days"),"—")</f>
        <v>—</v>
      </c>
      <c r="M478" s="58" t="str">
        <f ca="1">IF(OR('📊 Training Matrix'!$AQ$28="EXPIRED",'📊 Training Matrix'!$AQ$28="EXPIRING"),'📊 Training Matrix'!$H$28,"")</f>
        <v/>
      </c>
    </row>
    <row r="479" spans="1:13" ht="15" customHeight="1" x14ac:dyDescent="0.2">
      <c r="A479" s="58" t="str">
        <f ca="1">IF(OR('📊 Training Matrix'!$AS$28="EXPIRED",'📊 Training Matrix'!$AS$28="EXPIRING"),'📊 Training Matrix'!$A$28,"")</f>
        <v/>
      </c>
      <c r="B479" s="58" t="str">
        <f ca="1">IF(OR('📊 Training Matrix'!$AS$28="EXPIRED",'📊 Training Matrix'!$AS$28="EXPIRING"),'📊 Training Matrix'!$B$28,"")</f>
        <v/>
      </c>
      <c r="C479" s="58" t="str">
        <f ca="1">IF(OR('📊 Training Matrix'!$AS$28="EXPIRED",'📊 Training Matrix'!$AS$28="EXPIRING"),'📊 Training Matrix'!$C$28,"")</f>
        <v/>
      </c>
      <c r="D479" s="58" t="str">
        <f ca="1">IF(OR('📊 Training Matrix'!$AS$28="EXPIRED",'📊 Training Matrix'!$AS$28="EXPIRING"),'📊 Training Matrix'!$D$28,"")</f>
        <v/>
      </c>
      <c r="E479" s="58" t="str">
        <f ca="1">IF(OR('📊 Training Matrix'!$AS$28="EXPIRED",'📊 Training Matrix'!$AS$28="EXPIRING"),'📊 Training Matrix'!$F$28,"")</f>
        <v/>
      </c>
      <c r="F479" s="58" t="str">
        <f ca="1">IF(OR('📊 Training Matrix'!$AS$28="EXPIRED",'📊 Training Matrix'!$AS$28="EXPIRING"),'📊 Training Matrix'!$E$28,"")</f>
        <v/>
      </c>
      <c r="G479" s="58" t="str">
        <f ca="1">IF(OR('📊 Training Matrix'!$AS$28="EXPIRED",'📊 Training Matrix'!$AS$28="EXPIRING"),"MG-002","")</f>
        <v/>
      </c>
      <c r="H479" s="58" t="str">
        <f ca="1">IF(OR('📊 Training Matrix'!$AS$28="EXPIRED",'📊 Training Matrix'!$AS$28="EXPIRING"),"SMSTS","")</f>
        <v/>
      </c>
      <c r="I479" s="58" t="str">
        <f ca="1">IF(OR('📊 Training Matrix'!$AS$28="EXPIRED",'📊 Training Matrix'!$AS$28="EXPIRING"),IF(ISNUMBER('📊 Training Matrix'!$AR$28),TEXT('📊 Training Matrix'!$AR$28,"DD/MM/YYYY"),""),"")</f>
        <v/>
      </c>
      <c r="J479" s="58" t="str">
        <f ca="1">IF(OR('📊 Training Matrix'!$AS$28="EXPIRED",'📊 Training Matrix'!$AS$28="EXPIRING"),TEXT('📊 Training Matrix'!$AR$28+365,"DD/MM/YYYY"),"")</f>
        <v/>
      </c>
      <c r="K479" s="58" t="str">
        <f ca="1">IF(OR('📊 Training Matrix'!$AS$28="EXPIRED",'📊 Training Matrix'!$AS$28="EXPIRING"),'📊 Training Matrix'!$AS$28,"")</f>
        <v/>
      </c>
      <c r="L479" s="58" t="str">
        <f ca="1">IF(OR('📊 Training Matrix'!$AS$28="EXPIRED",'📊 Training Matrix'!$AS$28="EXPIRING"),IF('📊 Training Matrix'!$AS$28="EXPIRED","Overdue by "&amp;TEXT(TODAY()-('📊 Training Matrix'!$AR$28+365),"0")&amp;" days","Expires in "&amp;TEXT(('📊 Training Matrix'!$AR$28+365)-TODAY(),"0")&amp;" days"),"—")</f>
        <v>—</v>
      </c>
      <c r="M479" s="58" t="str">
        <f ca="1">IF(OR('📊 Training Matrix'!$AS$28="EXPIRED",'📊 Training Matrix'!$AS$28="EXPIRING"),'📊 Training Matrix'!$H$28,"")</f>
        <v/>
      </c>
    </row>
    <row r="480" spans="1:13" ht="15" customHeight="1" x14ac:dyDescent="0.2">
      <c r="A480" s="58" t="str">
        <f ca="1">IF(OR('📊 Training Matrix'!$AU$28="EXPIRED",'📊 Training Matrix'!$AU$28="EXPIRING"),'📊 Training Matrix'!$A$28,"")</f>
        <v/>
      </c>
      <c r="B480" s="58" t="str">
        <f ca="1">IF(OR('📊 Training Matrix'!$AU$28="EXPIRED",'📊 Training Matrix'!$AU$28="EXPIRING"),'📊 Training Matrix'!$B$28,"")</f>
        <v/>
      </c>
      <c r="C480" s="58" t="str">
        <f ca="1">IF(OR('📊 Training Matrix'!$AU$28="EXPIRED",'📊 Training Matrix'!$AU$28="EXPIRING"),'📊 Training Matrix'!$C$28,"")</f>
        <v/>
      </c>
      <c r="D480" s="58" t="str">
        <f ca="1">IF(OR('📊 Training Matrix'!$AU$28="EXPIRED",'📊 Training Matrix'!$AU$28="EXPIRING"),'📊 Training Matrix'!$D$28,"")</f>
        <v/>
      </c>
      <c r="E480" s="58" t="str">
        <f ca="1">IF(OR('📊 Training Matrix'!$AU$28="EXPIRED",'📊 Training Matrix'!$AU$28="EXPIRING"),'📊 Training Matrix'!$F$28,"")</f>
        <v/>
      </c>
      <c r="F480" s="58" t="str">
        <f ca="1">IF(OR('📊 Training Matrix'!$AU$28="EXPIRED",'📊 Training Matrix'!$AU$28="EXPIRING"),'📊 Training Matrix'!$E$28,"")</f>
        <v/>
      </c>
      <c r="G480" s="58" t="str">
        <f ca="1">IF(OR('📊 Training Matrix'!$AU$28="EXPIRED",'📊 Training Matrix'!$AU$28="EXPIRING"),"MG-003","")</f>
        <v/>
      </c>
      <c r="H480" s="58" t="str">
        <f ca="1">IF(OR('📊 Training Matrix'!$AU$28="EXPIRED",'📊 Training Matrix'!$AU$28="EXPIRING"),"SSSTS","")</f>
        <v/>
      </c>
      <c r="I480" s="58" t="str">
        <f ca="1">IF(OR('📊 Training Matrix'!$AU$28="EXPIRED",'📊 Training Matrix'!$AU$28="EXPIRING"),IF(ISNUMBER('📊 Training Matrix'!$AT$28),TEXT('📊 Training Matrix'!$AT$28,"DD/MM/YYYY"),""),"")</f>
        <v/>
      </c>
      <c r="J480" s="58" t="str">
        <f ca="1">IF(OR('📊 Training Matrix'!$AU$28="EXPIRED",'📊 Training Matrix'!$AU$28="EXPIRING"),TEXT('📊 Training Matrix'!$AT$28+365,"DD/MM/YYYY"),"")</f>
        <v/>
      </c>
      <c r="K480" s="58" t="str">
        <f ca="1">IF(OR('📊 Training Matrix'!$AU$28="EXPIRED",'📊 Training Matrix'!$AU$28="EXPIRING"),'📊 Training Matrix'!$AU$28,"")</f>
        <v/>
      </c>
      <c r="L480" s="58" t="str">
        <f ca="1">IF(OR('📊 Training Matrix'!$AU$28="EXPIRED",'📊 Training Matrix'!$AU$28="EXPIRING"),IF('📊 Training Matrix'!$AU$28="EXPIRED","Overdue by "&amp;TEXT(TODAY()-('📊 Training Matrix'!$AT$28+365),"0")&amp;" days","Expires in "&amp;TEXT(('📊 Training Matrix'!$AT$28+365)-TODAY(),"0")&amp;" days"),"—")</f>
        <v>—</v>
      </c>
      <c r="M480" s="58" t="str">
        <f ca="1">IF(OR('📊 Training Matrix'!$AU$28="EXPIRED",'📊 Training Matrix'!$AU$28="EXPIRING"),'📊 Training Matrix'!$H$28,"")</f>
        <v/>
      </c>
    </row>
    <row r="481" spans="1:13" ht="15" customHeight="1" x14ac:dyDescent="0.2">
      <c r="A481" s="58" t="str">
        <f ca="1">IF(OR('📊 Training Matrix'!$AW$28="EXPIRED",'📊 Training Matrix'!$AW$28="EXPIRING"),'📊 Training Matrix'!$A$28,"")</f>
        <v>W1024</v>
      </c>
      <c r="B481" s="58" t="str">
        <f ca="1">IF(OR('📊 Training Matrix'!$AW$28="EXPIRED",'📊 Training Matrix'!$AW$28="EXPIRING"),'📊 Training Matrix'!$B$28,"")</f>
        <v>Parker</v>
      </c>
      <c r="C481" s="58" t="str">
        <f ca="1">IF(OR('📊 Training Matrix'!$AW$28="EXPIRED",'📊 Training Matrix'!$AW$28="EXPIRING"),'📊 Training Matrix'!$C$28,"")</f>
        <v>Mark</v>
      </c>
      <c r="D481" s="58" t="str">
        <f ca="1">IF(OR('📊 Training Matrix'!$AW$28="EXPIRED",'📊 Training Matrix'!$AW$28="EXPIRING"),'📊 Training Matrix'!$D$28,"")</f>
        <v>Subcontractor</v>
      </c>
      <c r="E481" s="58" t="str">
        <f ca="1">IF(OR('📊 Training Matrix'!$AW$28="EXPIRED",'📊 Training Matrix'!$AW$28="EXPIRING"),'📊 Training Matrix'!$F$28,"")</f>
        <v>Groundworker</v>
      </c>
      <c r="F481" s="58" t="str">
        <f ca="1">IF(OR('📊 Training Matrix'!$AW$28="EXPIRED",'📊 Training Matrix'!$AW$28="EXPIRING"),'📊 Training Matrix'!$E$28,"")</f>
        <v>Civil Works</v>
      </c>
      <c r="G481" s="58" t="str">
        <f ca="1">IF(OR('📊 Training Matrix'!$AW$28="EXPIRED",'📊 Training Matrix'!$AW$28="EXPIRING"),"IT-002","")</f>
        <v>IT-002</v>
      </c>
      <c r="H481" s="58" t="str">
        <f ca="1">IF(OR('📊 Training Matrix'!$AW$28="EXPIRED",'📊 Training Matrix'!$AW$28="EXPIRING"),"GDPR Awareness","")</f>
        <v>GDPR Awareness</v>
      </c>
      <c r="I481" s="58" t="str">
        <f ca="1">IF(OR('📊 Training Matrix'!$AW$28="EXPIRED",'📊 Training Matrix'!$AW$28="EXPIRING"),IF(ISNUMBER('📊 Training Matrix'!$AV$28),TEXT('📊 Training Matrix'!$AV$28,"DD/MM/YYYY"),""),"")</f>
        <v>29/06/2024</v>
      </c>
      <c r="J481" s="58" t="str">
        <f ca="1">IF(OR('📊 Training Matrix'!$AW$28="EXPIRED",'📊 Training Matrix'!$AW$28="EXPIRING"),TEXT('📊 Training Matrix'!$AV$28+365,"DD/MM/YYYY"),"")</f>
        <v>29/06/2025</v>
      </c>
      <c r="K481" s="58" t="str">
        <f ca="1">IF(OR('📊 Training Matrix'!$AW$28="EXPIRED",'📊 Training Matrix'!$AW$28="EXPIRING"),'📊 Training Matrix'!$AW$28,"")</f>
        <v>EXPIRED</v>
      </c>
      <c r="L481" s="58" t="str">
        <f ca="1">IF(OR('📊 Training Matrix'!$AW$28="EXPIRED",'📊 Training Matrix'!$AW$28="EXPIRING"),IF('📊 Training Matrix'!$AW$28="EXPIRED","Overdue by "&amp;TEXT(TODAY()-('📊 Training Matrix'!$AV$28+365),"0")&amp;" days","Expires in "&amp;TEXT(('📊 Training Matrix'!$AV$28+365)-TODAY(),"0")&amp;" days"),"—")</f>
        <v>Overdue by 415 days</v>
      </c>
      <c r="M481" s="58" t="str">
        <f ca="1">IF(OR('📊 Training Matrix'!$AW$28="EXPIRED",'📊 Training Matrix'!$AW$28="EXPIRING"),'📊 Training Matrix'!$H$28,"")</f>
        <v>T. Morrison</v>
      </c>
    </row>
    <row r="482" spans="1:13" ht="15" customHeight="1" x14ac:dyDescent="0.2">
      <c r="A482" s="58" t="str">
        <f ca="1">IF(OR('📊 Training Matrix'!$K$29="EXPIRED",'📊 Training Matrix'!$K$29="EXPIRING"),'📊 Training Matrix'!$A$29,"")</f>
        <v/>
      </c>
      <c r="B482" s="58" t="str">
        <f ca="1">IF(OR('📊 Training Matrix'!$K$29="EXPIRED",'📊 Training Matrix'!$K$29="EXPIRING"),'📊 Training Matrix'!$B$29,"")</f>
        <v/>
      </c>
      <c r="C482" s="58" t="str">
        <f ca="1">IF(OR('📊 Training Matrix'!$K$29="EXPIRED",'📊 Training Matrix'!$K$29="EXPIRING"),'📊 Training Matrix'!$C$29,"")</f>
        <v/>
      </c>
      <c r="D482" s="58" t="str">
        <f ca="1">IF(OR('📊 Training Matrix'!$K$29="EXPIRED",'📊 Training Matrix'!$K$29="EXPIRING"),'📊 Training Matrix'!$D$29,"")</f>
        <v/>
      </c>
      <c r="E482" s="58" t="str">
        <f ca="1">IF(OR('📊 Training Matrix'!$K$29="EXPIRED",'📊 Training Matrix'!$K$29="EXPIRING"),'📊 Training Matrix'!$F$29,"")</f>
        <v/>
      </c>
      <c r="F482" s="58" t="str">
        <f ca="1">IF(OR('📊 Training Matrix'!$K$29="EXPIRED",'📊 Training Matrix'!$K$29="EXPIRING"),'📊 Training Matrix'!$E$29,"")</f>
        <v/>
      </c>
      <c r="G482" s="58" t="str">
        <f ca="1">IF(OR('📊 Training Matrix'!$K$29="EXPIRED",'📊 Training Matrix'!$K$29="EXPIRING"),"HS-001","")</f>
        <v/>
      </c>
      <c r="H482" s="58" t="str">
        <f ca="1">IF(OR('📊 Training Matrix'!$K$29="EXPIRED",'📊 Training Matrix'!$K$29="EXPIRING"),"H&amp;S Induction","")</f>
        <v/>
      </c>
      <c r="I482" s="58" t="str">
        <f ca="1">IF(OR('📊 Training Matrix'!$K$29="EXPIRED",'📊 Training Matrix'!$K$29="EXPIRING"),IF(ISNUMBER('📊 Training Matrix'!$J$29),TEXT('📊 Training Matrix'!$J$29,"DD/MM/YYYY"),""),"")</f>
        <v/>
      </c>
      <c r="J482" s="58" t="str">
        <f ca="1">IF(OR('📊 Training Matrix'!$K$29="EXPIRED",'📊 Training Matrix'!$K$29="EXPIRING"),TEXT('📊 Training Matrix'!$J$29+365,"DD/MM/YYYY"),"")</f>
        <v/>
      </c>
      <c r="K482" s="58" t="str">
        <f ca="1">IF(OR('📊 Training Matrix'!$K$29="EXPIRED",'📊 Training Matrix'!$K$29="EXPIRING"),'📊 Training Matrix'!$K$29,"")</f>
        <v/>
      </c>
      <c r="L482" s="58" t="str">
        <f ca="1">IF(OR('📊 Training Matrix'!$K$29="EXPIRED",'📊 Training Matrix'!$K$29="EXPIRING"),IF('📊 Training Matrix'!$K$29="EXPIRED","Overdue by "&amp;TEXT(TODAY()-('📊 Training Matrix'!$J$29+365),"0")&amp;" days","Expires in "&amp;TEXT(('📊 Training Matrix'!$J$29+365)-TODAY(),"0")&amp;" days"),"—")</f>
        <v>—</v>
      </c>
      <c r="M482" s="58" t="str">
        <f ca="1">IF(OR('📊 Training Matrix'!$K$29="EXPIRED",'📊 Training Matrix'!$K$29="EXPIRING"),'📊 Training Matrix'!$H$29,"")</f>
        <v/>
      </c>
    </row>
    <row r="483" spans="1:13" ht="15" customHeight="1" x14ac:dyDescent="0.2">
      <c r="A483" s="58" t="str">
        <f ca="1">IF(OR('📊 Training Matrix'!$M$29="EXPIRED",'📊 Training Matrix'!$M$29="EXPIRING"),'📊 Training Matrix'!$A$29,"")</f>
        <v/>
      </c>
      <c r="B483" s="58" t="str">
        <f ca="1">IF(OR('📊 Training Matrix'!$M$29="EXPIRED",'📊 Training Matrix'!$M$29="EXPIRING"),'📊 Training Matrix'!$B$29,"")</f>
        <v/>
      </c>
      <c r="C483" s="58" t="str">
        <f ca="1">IF(OR('📊 Training Matrix'!$M$29="EXPIRED",'📊 Training Matrix'!$M$29="EXPIRING"),'📊 Training Matrix'!$C$29,"")</f>
        <v/>
      </c>
      <c r="D483" s="58" t="str">
        <f ca="1">IF(OR('📊 Training Matrix'!$M$29="EXPIRED",'📊 Training Matrix'!$M$29="EXPIRING"),'📊 Training Matrix'!$D$29,"")</f>
        <v/>
      </c>
      <c r="E483" s="58" t="str">
        <f ca="1">IF(OR('📊 Training Matrix'!$M$29="EXPIRED",'📊 Training Matrix'!$M$29="EXPIRING"),'📊 Training Matrix'!$F$29,"")</f>
        <v/>
      </c>
      <c r="F483" s="58" t="str">
        <f ca="1">IF(OR('📊 Training Matrix'!$M$29="EXPIRED",'📊 Training Matrix'!$M$29="EXPIRING"),'📊 Training Matrix'!$E$29,"")</f>
        <v/>
      </c>
      <c r="G483" s="58" t="str">
        <f ca="1">IF(OR('📊 Training Matrix'!$M$29="EXPIRED",'📊 Training Matrix'!$M$29="EXPIRING"),"HS-002","")</f>
        <v/>
      </c>
      <c r="H483" s="58" t="str">
        <f ca="1">IF(OR('📊 Training Matrix'!$M$29="EXPIRED",'📊 Training Matrix'!$M$29="EXPIRING"),"Working at Height","")</f>
        <v/>
      </c>
      <c r="I483" s="58" t="str">
        <f ca="1">IF(OR('📊 Training Matrix'!$M$29="EXPIRED",'📊 Training Matrix'!$M$29="EXPIRING"),IF(ISNUMBER('📊 Training Matrix'!$L$29),TEXT('📊 Training Matrix'!$L$29,"DD/MM/YYYY"),""),"")</f>
        <v/>
      </c>
      <c r="J483" s="58" t="str">
        <f ca="1">IF(OR('📊 Training Matrix'!$M$29="EXPIRED",'📊 Training Matrix'!$M$29="EXPIRING"),TEXT('📊 Training Matrix'!$L$29+365,"DD/MM/YYYY"),"")</f>
        <v/>
      </c>
      <c r="K483" s="58" t="str">
        <f ca="1">IF(OR('📊 Training Matrix'!$M$29="EXPIRED",'📊 Training Matrix'!$M$29="EXPIRING"),'📊 Training Matrix'!$M$29,"")</f>
        <v/>
      </c>
      <c r="L483" s="58" t="str">
        <f ca="1">IF(OR('📊 Training Matrix'!$M$29="EXPIRED",'📊 Training Matrix'!$M$29="EXPIRING"),IF('📊 Training Matrix'!$M$29="EXPIRED","Overdue by "&amp;TEXT(TODAY()-('📊 Training Matrix'!$L$29+365),"0")&amp;" days","Expires in "&amp;TEXT(('📊 Training Matrix'!$L$29+365)-TODAY(),"0")&amp;" days"),"—")</f>
        <v>—</v>
      </c>
      <c r="M483" s="58" t="str">
        <f ca="1">IF(OR('📊 Training Matrix'!$M$29="EXPIRED",'📊 Training Matrix'!$M$29="EXPIRING"),'📊 Training Matrix'!$H$29,"")</f>
        <v/>
      </c>
    </row>
    <row r="484" spans="1:13" ht="15" customHeight="1" x14ac:dyDescent="0.2">
      <c r="A484" s="58" t="str">
        <f ca="1">IF(OR('📊 Training Matrix'!$O$29="EXPIRED",'📊 Training Matrix'!$O$29="EXPIRING"),'📊 Training Matrix'!$A$29,"")</f>
        <v/>
      </c>
      <c r="B484" s="58" t="str">
        <f ca="1">IF(OR('📊 Training Matrix'!$O$29="EXPIRED",'📊 Training Matrix'!$O$29="EXPIRING"),'📊 Training Matrix'!$B$29,"")</f>
        <v/>
      </c>
      <c r="C484" s="58" t="str">
        <f ca="1">IF(OR('📊 Training Matrix'!$O$29="EXPIRED",'📊 Training Matrix'!$O$29="EXPIRING"),'📊 Training Matrix'!$C$29,"")</f>
        <v/>
      </c>
      <c r="D484" s="58" t="str">
        <f ca="1">IF(OR('📊 Training Matrix'!$O$29="EXPIRED",'📊 Training Matrix'!$O$29="EXPIRING"),'📊 Training Matrix'!$D$29,"")</f>
        <v/>
      </c>
      <c r="E484" s="58" t="str">
        <f ca="1">IF(OR('📊 Training Matrix'!$O$29="EXPIRED",'📊 Training Matrix'!$O$29="EXPIRING"),'📊 Training Matrix'!$F$29,"")</f>
        <v/>
      </c>
      <c r="F484" s="58" t="str">
        <f ca="1">IF(OR('📊 Training Matrix'!$O$29="EXPIRED",'📊 Training Matrix'!$O$29="EXPIRING"),'📊 Training Matrix'!$E$29,"")</f>
        <v/>
      </c>
      <c r="G484" s="58" t="str">
        <f ca="1">IF(OR('📊 Training Matrix'!$O$29="EXPIRED",'📊 Training Matrix'!$O$29="EXPIRING"),"HS-003","")</f>
        <v/>
      </c>
      <c r="H484" s="58" t="str">
        <f ca="1">IF(OR('📊 Training Matrix'!$O$29="EXPIRED",'📊 Training Matrix'!$O$29="EXPIRING"),"Confined Space","")</f>
        <v/>
      </c>
      <c r="I484" s="58" t="str">
        <f ca="1">IF(OR('📊 Training Matrix'!$O$29="EXPIRED",'📊 Training Matrix'!$O$29="EXPIRING"),IF(ISNUMBER('📊 Training Matrix'!$N$29),TEXT('📊 Training Matrix'!$N$29,"DD/MM/YYYY"),""),"")</f>
        <v/>
      </c>
      <c r="J484" s="58" t="str">
        <f ca="1">IF(OR('📊 Training Matrix'!$O$29="EXPIRED",'📊 Training Matrix'!$O$29="EXPIRING"),TEXT('📊 Training Matrix'!$N$29+365,"DD/MM/YYYY"),"")</f>
        <v/>
      </c>
      <c r="K484" s="58" t="str">
        <f ca="1">IF(OR('📊 Training Matrix'!$O$29="EXPIRED",'📊 Training Matrix'!$O$29="EXPIRING"),'📊 Training Matrix'!$O$29,"")</f>
        <v/>
      </c>
      <c r="L484" s="58" t="str">
        <f ca="1">IF(OR('📊 Training Matrix'!$O$29="EXPIRED",'📊 Training Matrix'!$O$29="EXPIRING"),IF('📊 Training Matrix'!$O$29="EXPIRED","Overdue by "&amp;TEXT(TODAY()-('📊 Training Matrix'!$N$29+365),"0")&amp;" days","Expires in "&amp;TEXT(('📊 Training Matrix'!$N$29+365)-TODAY(),"0")&amp;" days"),"—")</f>
        <v>—</v>
      </c>
      <c r="M484" s="58" t="str">
        <f ca="1">IF(OR('📊 Training Matrix'!$O$29="EXPIRED",'📊 Training Matrix'!$O$29="EXPIRING"),'📊 Training Matrix'!$H$29,"")</f>
        <v/>
      </c>
    </row>
    <row r="485" spans="1:13" ht="15" customHeight="1" x14ac:dyDescent="0.2">
      <c r="A485" s="58" t="str">
        <f ca="1">IF(OR('📊 Training Matrix'!$Q$29="EXPIRED",'📊 Training Matrix'!$Q$29="EXPIRING"),'📊 Training Matrix'!$A$29,"")</f>
        <v/>
      </c>
      <c r="B485" s="58" t="str">
        <f ca="1">IF(OR('📊 Training Matrix'!$Q$29="EXPIRED",'📊 Training Matrix'!$Q$29="EXPIRING"),'📊 Training Matrix'!$B$29,"")</f>
        <v/>
      </c>
      <c r="C485" s="58" t="str">
        <f ca="1">IF(OR('📊 Training Matrix'!$Q$29="EXPIRED",'📊 Training Matrix'!$Q$29="EXPIRING"),'📊 Training Matrix'!$C$29,"")</f>
        <v/>
      </c>
      <c r="D485" s="58" t="str">
        <f ca="1">IF(OR('📊 Training Matrix'!$Q$29="EXPIRED",'📊 Training Matrix'!$Q$29="EXPIRING"),'📊 Training Matrix'!$D$29,"")</f>
        <v/>
      </c>
      <c r="E485" s="58" t="str">
        <f ca="1">IF(OR('📊 Training Matrix'!$Q$29="EXPIRED",'📊 Training Matrix'!$Q$29="EXPIRING"),'📊 Training Matrix'!$F$29,"")</f>
        <v/>
      </c>
      <c r="F485" s="58" t="str">
        <f ca="1">IF(OR('📊 Training Matrix'!$Q$29="EXPIRED",'📊 Training Matrix'!$Q$29="EXPIRING"),'📊 Training Matrix'!$E$29,"")</f>
        <v/>
      </c>
      <c r="G485" s="58" t="str">
        <f ca="1">IF(OR('📊 Training Matrix'!$Q$29="EXPIRED",'📊 Training Matrix'!$Q$29="EXPIRING"),"HS-004","")</f>
        <v/>
      </c>
      <c r="H485" s="58" t="str">
        <f ca="1">IF(OR('📊 Training Matrix'!$Q$29="EXPIRED",'📊 Training Matrix'!$Q$29="EXPIRING"),"Manual Handling","")</f>
        <v/>
      </c>
      <c r="I485" s="58" t="str">
        <f ca="1">IF(OR('📊 Training Matrix'!$Q$29="EXPIRED",'📊 Training Matrix'!$Q$29="EXPIRING"),IF(ISNUMBER('📊 Training Matrix'!$P$29),TEXT('📊 Training Matrix'!$P$29,"DD/MM/YYYY"),""),"")</f>
        <v/>
      </c>
      <c r="J485" s="58" t="str">
        <f ca="1">IF(OR('📊 Training Matrix'!$Q$29="EXPIRED",'📊 Training Matrix'!$Q$29="EXPIRING"),TEXT('📊 Training Matrix'!$P$29+365,"DD/MM/YYYY"),"")</f>
        <v/>
      </c>
      <c r="K485" s="58" t="str">
        <f ca="1">IF(OR('📊 Training Matrix'!$Q$29="EXPIRED",'📊 Training Matrix'!$Q$29="EXPIRING"),'📊 Training Matrix'!$Q$29,"")</f>
        <v/>
      </c>
      <c r="L485" s="58" t="str">
        <f ca="1">IF(OR('📊 Training Matrix'!$Q$29="EXPIRED",'📊 Training Matrix'!$Q$29="EXPIRING"),IF('📊 Training Matrix'!$Q$29="EXPIRED","Overdue by "&amp;TEXT(TODAY()-('📊 Training Matrix'!$P$29+365),"0")&amp;" days","Expires in "&amp;TEXT(('📊 Training Matrix'!$P$29+365)-TODAY(),"0")&amp;" days"),"—")</f>
        <v>—</v>
      </c>
      <c r="M485" s="58" t="str">
        <f ca="1">IF(OR('📊 Training Matrix'!$Q$29="EXPIRED",'📊 Training Matrix'!$Q$29="EXPIRING"),'📊 Training Matrix'!$H$29,"")</f>
        <v/>
      </c>
    </row>
    <row r="486" spans="1:13" ht="15" customHeight="1" x14ac:dyDescent="0.2">
      <c r="A486" s="58" t="str">
        <f ca="1">IF(OR('📊 Training Matrix'!$S$29="EXPIRED",'📊 Training Matrix'!$S$29="EXPIRING"),'📊 Training Matrix'!$A$29,"")</f>
        <v>W1025</v>
      </c>
      <c r="B486" s="58" t="str">
        <f ca="1">IF(OR('📊 Training Matrix'!$S$29="EXPIRED",'📊 Training Matrix'!$S$29="EXPIRING"),'📊 Training Matrix'!$B$29,"")</f>
        <v>Williams</v>
      </c>
      <c r="C486" s="58" t="str">
        <f ca="1">IF(OR('📊 Training Matrix'!$S$29="EXPIRED",'📊 Training Matrix'!$S$29="EXPIRING"),'📊 Training Matrix'!$C$29,"")</f>
        <v>Hannah</v>
      </c>
      <c r="D486" s="58" t="str">
        <f ca="1">IF(OR('📊 Training Matrix'!$S$29="EXPIRED",'📊 Training Matrix'!$S$29="EXPIRING"),'📊 Training Matrix'!$D$29,"")</f>
        <v>Employee</v>
      </c>
      <c r="E486" s="58" t="str">
        <f ca="1">IF(OR('📊 Training Matrix'!$S$29="EXPIRED",'📊 Training Matrix'!$S$29="EXPIRING"),'📊 Training Matrix'!$F$29,"")</f>
        <v>Network Operations Manager</v>
      </c>
      <c r="F486" s="58" t="str">
        <f ca="1">IF(OR('📊 Training Matrix'!$S$29="EXPIRED",'📊 Training Matrix'!$S$29="EXPIRING"),'📊 Training Matrix'!$E$29,"")</f>
        <v>Network Operations</v>
      </c>
      <c r="G486" s="58" t="str">
        <f ca="1">IF(OR('📊 Training Matrix'!$S$29="EXPIRED",'📊 Training Matrix'!$S$29="EXPIRING"),"HS-005","")</f>
        <v>HS-005</v>
      </c>
      <c r="H486" s="58" t="str">
        <f ca="1">IF(OR('📊 Training Matrix'!$S$29="EXPIRED",'📊 Training Matrix'!$S$29="EXPIRING"),"First Aid (FAW)","")</f>
        <v>First Aid (FAW)</v>
      </c>
      <c r="I486" s="58" t="str">
        <f ca="1">IF(OR('📊 Training Matrix'!$S$29="EXPIRED",'📊 Training Matrix'!$S$29="EXPIRING"),IF(ISNUMBER('📊 Training Matrix'!$R$29),TEXT('📊 Training Matrix'!$R$29,"DD/MM/YYYY"),""),"")</f>
        <v>05/01/2025</v>
      </c>
      <c r="J486" s="58" t="str">
        <f ca="1">IF(OR('📊 Training Matrix'!$S$29="EXPIRED",'📊 Training Matrix'!$S$29="EXPIRING"),TEXT('📊 Training Matrix'!$R$29+365,"DD/MM/YYYY"),"")</f>
        <v>05/01/2026</v>
      </c>
      <c r="K486" s="58" t="str">
        <f ca="1">IF(OR('📊 Training Matrix'!$S$29="EXPIRED",'📊 Training Matrix'!$S$29="EXPIRING"),'📊 Training Matrix'!$S$29,"")</f>
        <v>EXPIRED</v>
      </c>
      <c r="L486" s="58" t="str">
        <f ca="1">IF(OR('📊 Training Matrix'!$S$29="EXPIRED",'📊 Training Matrix'!$S$29="EXPIRING"),IF('📊 Training Matrix'!$S$29="EXPIRED","Overdue by "&amp;TEXT(TODAY()-('📊 Training Matrix'!$R$29+365),"0")&amp;" days","Expires in "&amp;TEXT(('📊 Training Matrix'!$R$29+365)-TODAY(),"0")&amp;" days"),"—")</f>
        <v>Overdue by 225 days</v>
      </c>
      <c r="M486" s="58" t="str">
        <f ca="1">IF(OR('📊 Training Matrix'!$S$29="EXPIRED",'📊 Training Matrix'!$S$29="EXPIRING"),'📊 Training Matrix'!$H$29,"")</f>
        <v>A. Williams</v>
      </c>
    </row>
    <row r="487" spans="1:13" ht="15" customHeight="1" x14ac:dyDescent="0.2">
      <c r="A487" s="58" t="str">
        <f ca="1">IF(OR('📊 Training Matrix'!$U$29="EXPIRED",'📊 Training Matrix'!$U$29="EXPIRING"),'📊 Training Matrix'!$A$29,"")</f>
        <v/>
      </c>
      <c r="B487" s="58" t="str">
        <f ca="1">IF(OR('📊 Training Matrix'!$U$29="EXPIRED",'📊 Training Matrix'!$U$29="EXPIRING"),'📊 Training Matrix'!$B$29,"")</f>
        <v/>
      </c>
      <c r="C487" s="58" t="str">
        <f ca="1">IF(OR('📊 Training Matrix'!$U$29="EXPIRED",'📊 Training Matrix'!$U$29="EXPIRING"),'📊 Training Matrix'!$C$29,"")</f>
        <v/>
      </c>
      <c r="D487" s="58" t="str">
        <f ca="1">IF(OR('📊 Training Matrix'!$U$29="EXPIRED",'📊 Training Matrix'!$U$29="EXPIRING"),'📊 Training Matrix'!$D$29,"")</f>
        <v/>
      </c>
      <c r="E487" s="58" t="str">
        <f ca="1">IF(OR('📊 Training Matrix'!$U$29="EXPIRED",'📊 Training Matrix'!$U$29="EXPIRING"),'📊 Training Matrix'!$F$29,"")</f>
        <v/>
      </c>
      <c r="F487" s="58" t="str">
        <f ca="1">IF(OR('📊 Training Matrix'!$U$29="EXPIRED",'📊 Training Matrix'!$U$29="EXPIRING"),'📊 Training Matrix'!$E$29,"")</f>
        <v/>
      </c>
      <c r="G487" s="58" t="str">
        <f ca="1">IF(OR('📊 Training Matrix'!$U$29="EXPIRED",'📊 Training Matrix'!$U$29="EXPIRING"),"HS-006","")</f>
        <v/>
      </c>
      <c r="H487" s="58" t="str">
        <f ca="1">IF(OR('📊 Training Matrix'!$U$29="EXPIRED",'📊 Training Matrix'!$U$29="EXPIRING"),"Asbestos Awareness","")</f>
        <v/>
      </c>
      <c r="I487" s="58" t="str">
        <f ca="1">IF(OR('📊 Training Matrix'!$U$29="EXPIRED",'📊 Training Matrix'!$U$29="EXPIRING"),IF(ISNUMBER('📊 Training Matrix'!$T$29),TEXT('📊 Training Matrix'!$T$29,"DD/MM/YYYY"),""),"")</f>
        <v/>
      </c>
      <c r="J487" s="58" t="str">
        <f ca="1">IF(OR('📊 Training Matrix'!$U$29="EXPIRED",'📊 Training Matrix'!$U$29="EXPIRING"),TEXT('📊 Training Matrix'!$T$29+365,"DD/MM/YYYY"),"")</f>
        <v/>
      </c>
      <c r="K487" s="58" t="str">
        <f ca="1">IF(OR('📊 Training Matrix'!$U$29="EXPIRED",'📊 Training Matrix'!$U$29="EXPIRING"),'📊 Training Matrix'!$U$29,"")</f>
        <v/>
      </c>
      <c r="L487" s="58" t="str">
        <f ca="1">IF(OR('📊 Training Matrix'!$U$29="EXPIRED",'📊 Training Matrix'!$U$29="EXPIRING"),IF('📊 Training Matrix'!$U$29="EXPIRED","Overdue by "&amp;TEXT(TODAY()-('📊 Training Matrix'!$T$29+365),"0")&amp;" days","Expires in "&amp;TEXT(('📊 Training Matrix'!$T$29+365)-TODAY(),"0")&amp;" days"),"—")</f>
        <v>—</v>
      </c>
      <c r="M487" s="58" t="str">
        <f ca="1">IF(OR('📊 Training Matrix'!$U$29="EXPIRED",'📊 Training Matrix'!$U$29="EXPIRING"),'📊 Training Matrix'!$H$29,"")</f>
        <v/>
      </c>
    </row>
    <row r="488" spans="1:13" ht="15" customHeight="1" x14ac:dyDescent="0.2">
      <c r="A488" s="58" t="str">
        <f ca="1">IF(OR('📊 Training Matrix'!$W$29="EXPIRED",'📊 Training Matrix'!$W$29="EXPIRING"),'📊 Training Matrix'!$A$29,"")</f>
        <v/>
      </c>
      <c r="B488" s="58" t="str">
        <f ca="1">IF(OR('📊 Training Matrix'!$W$29="EXPIRED",'📊 Training Matrix'!$W$29="EXPIRING"),'📊 Training Matrix'!$B$29,"")</f>
        <v/>
      </c>
      <c r="C488" s="58" t="str">
        <f ca="1">IF(OR('📊 Training Matrix'!$W$29="EXPIRED",'📊 Training Matrix'!$W$29="EXPIRING"),'📊 Training Matrix'!$C$29,"")</f>
        <v/>
      </c>
      <c r="D488" s="58" t="str">
        <f ca="1">IF(OR('📊 Training Matrix'!$W$29="EXPIRED",'📊 Training Matrix'!$W$29="EXPIRING"),'📊 Training Matrix'!$D$29,"")</f>
        <v/>
      </c>
      <c r="E488" s="58" t="str">
        <f ca="1">IF(OR('📊 Training Matrix'!$W$29="EXPIRED",'📊 Training Matrix'!$W$29="EXPIRING"),'📊 Training Matrix'!$F$29,"")</f>
        <v/>
      </c>
      <c r="F488" s="58" t="str">
        <f ca="1">IF(OR('📊 Training Matrix'!$W$29="EXPIRED",'📊 Training Matrix'!$W$29="EXPIRING"),'📊 Training Matrix'!$E$29,"")</f>
        <v/>
      </c>
      <c r="G488" s="58" t="str">
        <f ca="1">IF(OR('📊 Training Matrix'!$W$29="EXPIRED",'📊 Training Matrix'!$W$29="EXPIRING"),"EL-001","")</f>
        <v/>
      </c>
      <c r="H488" s="58" t="str">
        <f ca="1">IF(OR('📊 Training Matrix'!$W$29="EXPIRED",'📊 Training Matrix'!$W$29="EXPIRING"),"C&amp;G 2391 Inspection","")</f>
        <v/>
      </c>
      <c r="I488" s="58" t="str">
        <f ca="1">IF(OR('📊 Training Matrix'!$W$29="EXPIRED",'📊 Training Matrix'!$W$29="EXPIRING"),IF(ISNUMBER('📊 Training Matrix'!$V$29),TEXT('📊 Training Matrix'!$V$29,"DD/MM/YYYY"),""),"")</f>
        <v/>
      </c>
      <c r="J488" s="58" t="str">
        <f ca="1">IF(OR('📊 Training Matrix'!$W$29="EXPIRED",'📊 Training Matrix'!$W$29="EXPIRING"),TEXT('📊 Training Matrix'!$V$29+365,"DD/MM/YYYY"),"")</f>
        <v/>
      </c>
      <c r="K488" s="58" t="str">
        <f ca="1">IF(OR('📊 Training Matrix'!$W$29="EXPIRED",'📊 Training Matrix'!$W$29="EXPIRING"),'📊 Training Matrix'!$W$29,"")</f>
        <v/>
      </c>
      <c r="L488" s="58" t="str">
        <f ca="1">IF(OR('📊 Training Matrix'!$W$29="EXPIRED",'📊 Training Matrix'!$W$29="EXPIRING"),IF('📊 Training Matrix'!$W$29="EXPIRED","Overdue by "&amp;TEXT(TODAY()-('📊 Training Matrix'!$V$29+365),"0")&amp;" days","Expires in "&amp;TEXT(('📊 Training Matrix'!$V$29+365)-TODAY(),"0")&amp;" days"),"—")</f>
        <v>—</v>
      </c>
      <c r="M488" s="58" t="str">
        <f ca="1">IF(OR('📊 Training Matrix'!$W$29="EXPIRED",'📊 Training Matrix'!$W$29="EXPIRING"),'📊 Training Matrix'!$H$29,"")</f>
        <v/>
      </c>
    </row>
    <row r="489" spans="1:13" ht="15" customHeight="1" x14ac:dyDescent="0.2">
      <c r="A489" s="58" t="str">
        <f ca="1">IF(OR('📊 Training Matrix'!$Y$29="EXPIRED",'📊 Training Matrix'!$Y$29="EXPIRING"),'📊 Training Matrix'!$A$29,"")</f>
        <v/>
      </c>
      <c r="B489" s="58" t="str">
        <f ca="1">IF(OR('📊 Training Matrix'!$Y$29="EXPIRED",'📊 Training Matrix'!$Y$29="EXPIRING"),'📊 Training Matrix'!$B$29,"")</f>
        <v/>
      </c>
      <c r="C489" s="58" t="str">
        <f ca="1">IF(OR('📊 Training Matrix'!$Y$29="EXPIRED",'📊 Training Matrix'!$Y$29="EXPIRING"),'📊 Training Matrix'!$C$29,"")</f>
        <v/>
      </c>
      <c r="D489" s="58" t="str">
        <f ca="1">IF(OR('📊 Training Matrix'!$Y$29="EXPIRED",'📊 Training Matrix'!$Y$29="EXPIRING"),'📊 Training Matrix'!$D$29,"")</f>
        <v/>
      </c>
      <c r="E489" s="58" t="str">
        <f ca="1">IF(OR('📊 Training Matrix'!$Y$29="EXPIRED",'📊 Training Matrix'!$Y$29="EXPIRING"),'📊 Training Matrix'!$F$29,"")</f>
        <v/>
      </c>
      <c r="F489" s="58" t="str">
        <f ca="1">IF(OR('📊 Training Matrix'!$Y$29="EXPIRED",'📊 Training Matrix'!$Y$29="EXPIRING"),'📊 Training Matrix'!$E$29,"")</f>
        <v/>
      </c>
      <c r="G489" s="58" t="str">
        <f ca="1">IF(OR('📊 Training Matrix'!$Y$29="EXPIRED",'📊 Training Matrix'!$Y$29="EXPIRING"),"EL-002","")</f>
        <v/>
      </c>
      <c r="H489" s="58" t="str">
        <f ca="1">IF(OR('📊 Training Matrix'!$Y$29="EXPIRED",'📊 Training Matrix'!$Y$29="EXPIRING"),"18th Edition","")</f>
        <v/>
      </c>
      <c r="I489" s="58" t="str">
        <f ca="1">IF(OR('📊 Training Matrix'!$Y$29="EXPIRED",'📊 Training Matrix'!$Y$29="EXPIRING"),IF(ISNUMBER('📊 Training Matrix'!$X$29),TEXT('📊 Training Matrix'!$X$29,"DD/MM/YYYY"),""),"")</f>
        <v/>
      </c>
      <c r="J489" s="58" t="str">
        <f ca="1">IF(OR('📊 Training Matrix'!$Y$29="EXPIRED",'📊 Training Matrix'!$Y$29="EXPIRING"),TEXT('📊 Training Matrix'!$X$29+365,"DD/MM/YYYY"),"")</f>
        <v/>
      </c>
      <c r="K489" s="58" t="str">
        <f ca="1">IF(OR('📊 Training Matrix'!$Y$29="EXPIRED",'📊 Training Matrix'!$Y$29="EXPIRING"),'📊 Training Matrix'!$Y$29,"")</f>
        <v/>
      </c>
      <c r="L489" s="58" t="str">
        <f ca="1">IF(OR('📊 Training Matrix'!$Y$29="EXPIRED",'📊 Training Matrix'!$Y$29="EXPIRING"),IF('📊 Training Matrix'!$Y$29="EXPIRED","Overdue by "&amp;TEXT(TODAY()-('📊 Training Matrix'!$X$29+365),"0")&amp;" days","Expires in "&amp;TEXT(('📊 Training Matrix'!$X$29+365)-TODAY(),"0")&amp;" days"),"—")</f>
        <v>—</v>
      </c>
      <c r="M489" s="58" t="str">
        <f ca="1">IF(OR('📊 Training Matrix'!$Y$29="EXPIRED",'📊 Training Matrix'!$Y$29="EXPIRING"),'📊 Training Matrix'!$H$29,"")</f>
        <v/>
      </c>
    </row>
    <row r="490" spans="1:13" ht="15" customHeight="1" x14ac:dyDescent="0.2">
      <c r="A490" s="58" t="str">
        <f ca="1">IF(OR('📊 Training Matrix'!$AA$29="EXPIRED",'📊 Training Matrix'!$AA$29="EXPIRING"),'📊 Training Matrix'!$A$29,"")</f>
        <v/>
      </c>
      <c r="B490" s="58" t="str">
        <f ca="1">IF(OR('📊 Training Matrix'!$AA$29="EXPIRED",'📊 Training Matrix'!$AA$29="EXPIRING"),'📊 Training Matrix'!$B$29,"")</f>
        <v/>
      </c>
      <c r="C490" s="58" t="str">
        <f ca="1">IF(OR('📊 Training Matrix'!$AA$29="EXPIRED",'📊 Training Matrix'!$AA$29="EXPIRING"),'📊 Training Matrix'!$C$29,"")</f>
        <v/>
      </c>
      <c r="D490" s="58" t="str">
        <f ca="1">IF(OR('📊 Training Matrix'!$AA$29="EXPIRED",'📊 Training Matrix'!$AA$29="EXPIRING"),'📊 Training Matrix'!$D$29,"")</f>
        <v/>
      </c>
      <c r="E490" s="58" t="str">
        <f ca="1">IF(OR('📊 Training Matrix'!$AA$29="EXPIRED",'📊 Training Matrix'!$AA$29="EXPIRING"),'📊 Training Matrix'!$F$29,"")</f>
        <v/>
      </c>
      <c r="F490" s="58" t="str">
        <f ca="1">IF(OR('📊 Training Matrix'!$AA$29="EXPIRED",'📊 Training Matrix'!$AA$29="EXPIRING"),'📊 Training Matrix'!$E$29,"")</f>
        <v/>
      </c>
      <c r="G490" s="58" t="str">
        <f ca="1">IF(OR('📊 Training Matrix'!$AA$29="EXPIRED",'📊 Training Matrix'!$AA$29="EXPIRING"),"EL-003","")</f>
        <v/>
      </c>
      <c r="H490" s="58" t="str">
        <f ca="1">IF(OR('📊 Training Matrix'!$AA$29="EXPIRED",'📊 Training Matrix'!$AA$29="EXPIRING"),"HV Auth. Person","")</f>
        <v/>
      </c>
      <c r="I490" s="58" t="str">
        <f ca="1">IF(OR('📊 Training Matrix'!$AA$29="EXPIRED",'📊 Training Matrix'!$AA$29="EXPIRING"),IF(ISNUMBER('📊 Training Matrix'!$Z$29),TEXT('📊 Training Matrix'!$Z$29,"DD/MM/YYYY"),""),"")</f>
        <v/>
      </c>
      <c r="J490" s="58" t="str">
        <f ca="1">IF(OR('📊 Training Matrix'!$AA$29="EXPIRED",'📊 Training Matrix'!$AA$29="EXPIRING"),TEXT('📊 Training Matrix'!$Z$29+365,"DD/MM/YYYY"),"")</f>
        <v/>
      </c>
      <c r="K490" s="58" t="str">
        <f ca="1">IF(OR('📊 Training Matrix'!$AA$29="EXPIRED",'📊 Training Matrix'!$AA$29="EXPIRING"),'📊 Training Matrix'!$AA$29,"")</f>
        <v/>
      </c>
      <c r="L490" s="58" t="str">
        <f ca="1">IF(OR('📊 Training Matrix'!$AA$29="EXPIRED",'📊 Training Matrix'!$AA$29="EXPIRING"),IF('📊 Training Matrix'!$AA$29="EXPIRED","Overdue by "&amp;TEXT(TODAY()-('📊 Training Matrix'!$Z$29+365),"0")&amp;" days","Expires in "&amp;TEXT(('📊 Training Matrix'!$Z$29+365)-TODAY(),"0")&amp;" days"),"—")</f>
        <v>—</v>
      </c>
      <c r="M490" s="58" t="str">
        <f ca="1">IF(OR('📊 Training Matrix'!$AA$29="EXPIRED",'📊 Training Matrix'!$AA$29="EXPIRING"),'📊 Training Matrix'!$H$29,"")</f>
        <v/>
      </c>
    </row>
    <row r="491" spans="1:13" ht="15" customHeight="1" x14ac:dyDescent="0.2">
      <c r="A491" s="58" t="str">
        <f ca="1">IF(OR('📊 Training Matrix'!$AC$29="EXPIRED",'📊 Training Matrix'!$AC$29="EXPIRING"),'📊 Training Matrix'!$A$29,"")</f>
        <v/>
      </c>
      <c r="B491" s="58" t="str">
        <f ca="1">IF(OR('📊 Training Matrix'!$AC$29="EXPIRED",'📊 Training Matrix'!$AC$29="EXPIRING"),'📊 Training Matrix'!$B$29,"")</f>
        <v/>
      </c>
      <c r="C491" s="58" t="str">
        <f ca="1">IF(OR('📊 Training Matrix'!$AC$29="EXPIRED",'📊 Training Matrix'!$AC$29="EXPIRING"),'📊 Training Matrix'!$C$29,"")</f>
        <v/>
      </c>
      <c r="D491" s="58" t="str">
        <f ca="1">IF(OR('📊 Training Matrix'!$AC$29="EXPIRED",'📊 Training Matrix'!$AC$29="EXPIRING"),'📊 Training Matrix'!$D$29,"")</f>
        <v/>
      </c>
      <c r="E491" s="58" t="str">
        <f ca="1">IF(OR('📊 Training Matrix'!$AC$29="EXPIRED",'📊 Training Matrix'!$AC$29="EXPIRING"),'📊 Training Matrix'!$F$29,"")</f>
        <v/>
      </c>
      <c r="F491" s="58" t="str">
        <f ca="1">IF(OR('📊 Training Matrix'!$AC$29="EXPIRED",'📊 Training Matrix'!$AC$29="EXPIRING"),'📊 Training Matrix'!$E$29,"")</f>
        <v/>
      </c>
      <c r="G491" s="58" t="str">
        <f ca="1">IF(OR('📊 Training Matrix'!$AC$29="EXPIRED",'📊 Training Matrix'!$AC$29="EXPIRING"),"EL-004","")</f>
        <v/>
      </c>
      <c r="H491" s="58" t="str">
        <f ca="1">IF(OR('📊 Training Matrix'!$AC$29="EXPIRED",'📊 Training Matrix'!$AC$29="EXPIRING"),"LV Switching","")</f>
        <v/>
      </c>
      <c r="I491" s="58" t="str">
        <f ca="1">IF(OR('📊 Training Matrix'!$AC$29="EXPIRED",'📊 Training Matrix'!$AC$29="EXPIRING"),IF(ISNUMBER('📊 Training Matrix'!$AB$29),TEXT('📊 Training Matrix'!$AB$29,"DD/MM/YYYY"),""),"")</f>
        <v/>
      </c>
      <c r="J491" s="58" t="str">
        <f ca="1">IF(OR('📊 Training Matrix'!$AC$29="EXPIRED",'📊 Training Matrix'!$AC$29="EXPIRING"),TEXT('📊 Training Matrix'!$AB$29+365,"DD/MM/YYYY"),"")</f>
        <v/>
      </c>
      <c r="K491" s="58" t="str">
        <f ca="1">IF(OR('📊 Training Matrix'!$AC$29="EXPIRED",'📊 Training Matrix'!$AC$29="EXPIRING"),'📊 Training Matrix'!$AC$29,"")</f>
        <v/>
      </c>
      <c r="L491" s="58" t="str">
        <f ca="1">IF(OR('📊 Training Matrix'!$AC$29="EXPIRED",'📊 Training Matrix'!$AC$29="EXPIRING"),IF('📊 Training Matrix'!$AC$29="EXPIRED","Overdue by "&amp;TEXT(TODAY()-('📊 Training Matrix'!$AB$29+365),"0")&amp;" days","Expires in "&amp;TEXT(('📊 Training Matrix'!$AB$29+365)-TODAY(),"0")&amp;" days"),"—")</f>
        <v>—</v>
      </c>
      <c r="M491" s="58" t="str">
        <f ca="1">IF(OR('📊 Training Matrix'!$AC$29="EXPIRED",'📊 Training Matrix'!$AC$29="EXPIRING"),'📊 Training Matrix'!$H$29,"")</f>
        <v/>
      </c>
    </row>
    <row r="492" spans="1:13" ht="15" customHeight="1" x14ac:dyDescent="0.2">
      <c r="A492" s="58" t="str">
        <f ca="1">IF(OR('📊 Training Matrix'!$AE$29="EXPIRED",'📊 Training Matrix'!$AE$29="EXPIRING"),'📊 Training Matrix'!$A$29,"")</f>
        <v/>
      </c>
      <c r="B492" s="58" t="str">
        <f ca="1">IF(OR('📊 Training Matrix'!$AE$29="EXPIRED",'📊 Training Matrix'!$AE$29="EXPIRING"),'📊 Training Matrix'!$B$29,"")</f>
        <v/>
      </c>
      <c r="C492" s="58" t="str">
        <f ca="1">IF(OR('📊 Training Matrix'!$AE$29="EXPIRED",'📊 Training Matrix'!$AE$29="EXPIRING"),'📊 Training Matrix'!$C$29,"")</f>
        <v/>
      </c>
      <c r="D492" s="58" t="str">
        <f ca="1">IF(OR('📊 Training Matrix'!$AE$29="EXPIRED",'📊 Training Matrix'!$AE$29="EXPIRING"),'📊 Training Matrix'!$D$29,"")</f>
        <v/>
      </c>
      <c r="E492" s="58" t="str">
        <f ca="1">IF(OR('📊 Training Matrix'!$AE$29="EXPIRED",'📊 Training Matrix'!$AE$29="EXPIRING"),'📊 Training Matrix'!$F$29,"")</f>
        <v/>
      </c>
      <c r="F492" s="58" t="str">
        <f ca="1">IF(OR('📊 Training Matrix'!$AE$29="EXPIRED",'📊 Training Matrix'!$AE$29="EXPIRING"),'📊 Training Matrix'!$E$29,"")</f>
        <v/>
      </c>
      <c r="G492" s="58" t="str">
        <f ca="1">IF(OR('📊 Training Matrix'!$AE$29="EXPIRED",'📊 Training Matrix'!$AE$29="EXPIRING"),"CV-005","")</f>
        <v/>
      </c>
      <c r="H492" s="58" t="str">
        <f ca="1">IF(OR('📊 Training Matrix'!$AE$29="EXPIRED",'📊 Training Matrix'!$AE$29="EXPIRING"),"NRSWA Supervisor","")</f>
        <v/>
      </c>
      <c r="I492" s="58" t="str">
        <f ca="1">IF(OR('📊 Training Matrix'!$AE$29="EXPIRED",'📊 Training Matrix'!$AE$29="EXPIRING"),IF(ISNUMBER('📊 Training Matrix'!$AD$29),TEXT('📊 Training Matrix'!$AD$29,"DD/MM/YYYY"),""),"")</f>
        <v/>
      </c>
      <c r="J492" s="58" t="str">
        <f ca="1">IF(OR('📊 Training Matrix'!$AE$29="EXPIRED",'📊 Training Matrix'!$AE$29="EXPIRING"),TEXT('📊 Training Matrix'!$AD$29+365,"DD/MM/YYYY"),"")</f>
        <v/>
      </c>
      <c r="K492" s="58" t="str">
        <f ca="1">IF(OR('📊 Training Matrix'!$AE$29="EXPIRED",'📊 Training Matrix'!$AE$29="EXPIRING"),'📊 Training Matrix'!$AE$29,"")</f>
        <v/>
      </c>
      <c r="L492" s="58" t="str">
        <f ca="1">IF(OR('📊 Training Matrix'!$AE$29="EXPIRED",'📊 Training Matrix'!$AE$29="EXPIRING"),IF('📊 Training Matrix'!$AE$29="EXPIRED","Overdue by "&amp;TEXT(TODAY()-('📊 Training Matrix'!$AD$29+365),"0")&amp;" days","Expires in "&amp;TEXT(('📊 Training Matrix'!$AD$29+365)-TODAY(),"0")&amp;" days"),"—")</f>
        <v>—</v>
      </c>
      <c r="M492" s="58" t="str">
        <f ca="1">IF(OR('📊 Training Matrix'!$AE$29="EXPIRED",'📊 Training Matrix'!$AE$29="EXPIRING"),'📊 Training Matrix'!$H$29,"")</f>
        <v/>
      </c>
    </row>
    <row r="493" spans="1:13" ht="15" customHeight="1" x14ac:dyDescent="0.2">
      <c r="A493" s="58" t="str">
        <f ca="1">IF(OR('📊 Training Matrix'!$AG$29="EXPIRED",'📊 Training Matrix'!$AG$29="EXPIRING"),'📊 Training Matrix'!$A$29,"")</f>
        <v/>
      </c>
      <c r="B493" s="58" t="str">
        <f ca="1">IF(OR('📊 Training Matrix'!$AG$29="EXPIRED",'📊 Training Matrix'!$AG$29="EXPIRING"),'📊 Training Matrix'!$B$29,"")</f>
        <v/>
      </c>
      <c r="C493" s="58" t="str">
        <f ca="1">IF(OR('📊 Training Matrix'!$AG$29="EXPIRED",'📊 Training Matrix'!$AG$29="EXPIRING"),'📊 Training Matrix'!$C$29,"")</f>
        <v/>
      </c>
      <c r="D493" s="58" t="str">
        <f ca="1">IF(OR('📊 Training Matrix'!$AG$29="EXPIRED",'📊 Training Matrix'!$AG$29="EXPIRING"),'📊 Training Matrix'!$D$29,"")</f>
        <v/>
      </c>
      <c r="E493" s="58" t="str">
        <f ca="1">IF(OR('📊 Training Matrix'!$AG$29="EXPIRED",'📊 Training Matrix'!$AG$29="EXPIRING"),'📊 Training Matrix'!$F$29,"")</f>
        <v/>
      </c>
      <c r="F493" s="58" t="str">
        <f ca="1">IF(OR('📊 Training Matrix'!$AG$29="EXPIRED",'📊 Training Matrix'!$AG$29="EXPIRING"),'📊 Training Matrix'!$E$29,"")</f>
        <v/>
      </c>
      <c r="G493" s="58" t="str">
        <f ca="1">IF(OR('📊 Training Matrix'!$AG$29="EXPIRED",'📊 Training Matrix'!$AG$29="EXPIRING"),"CV-006","")</f>
        <v/>
      </c>
      <c r="H493" s="58" t="str">
        <f ca="1">IF(OR('📊 Training Matrix'!$AG$29="EXPIRED",'📊 Training Matrix'!$AG$29="EXPIRING"),"NRSWA Operative","")</f>
        <v/>
      </c>
      <c r="I493" s="58" t="str">
        <f ca="1">IF(OR('📊 Training Matrix'!$AG$29="EXPIRED",'📊 Training Matrix'!$AG$29="EXPIRING"),IF(ISNUMBER('📊 Training Matrix'!$AF$29),TEXT('📊 Training Matrix'!$AF$29,"DD/MM/YYYY"),""),"")</f>
        <v/>
      </c>
      <c r="J493" s="58" t="str">
        <f ca="1">IF(OR('📊 Training Matrix'!$AG$29="EXPIRED",'📊 Training Matrix'!$AG$29="EXPIRING"),TEXT('📊 Training Matrix'!$AF$29+365,"DD/MM/YYYY"),"")</f>
        <v/>
      </c>
      <c r="K493" s="58" t="str">
        <f ca="1">IF(OR('📊 Training Matrix'!$AG$29="EXPIRED",'📊 Training Matrix'!$AG$29="EXPIRING"),'📊 Training Matrix'!$AG$29,"")</f>
        <v/>
      </c>
      <c r="L493" s="58" t="str">
        <f ca="1">IF(OR('📊 Training Matrix'!$AG$29="EXPIRED",'📊 Training Matrix'!$AG$29="EXPIRING"),IF('📊 Training Matrix'!$AG$29="EXPIRED","Overdue by "&amp;TEXT(TODAY()-('📊 Training Matrix'!$AF$29+365),"0")&amp;" days","Expires in "&amp;TEXT(('📊 Training Matrix'!$AF$29+365)-TODAY(),"0")&amp;" days"),"—")</f>
        <v>—</v>
      </c>
      <c r="M493" s="58" t="str">
        <f ca="1">IF(OR('📊 Training Matrix'!$AG$29="EXPIRED",'📊 Training Matrix'!$AG$29="EXPIRING"),'📊 Training Matrix'!$H$29,"")</f>
        <v/>
      </c>
    </row>
    <row r="494" spans="1:13" ht="15" customHeight="1" x14ac:dyDescent="0.2">
      <c r="A494" s="58" t="str">
        <f ca="1">IF(OR('📊 Training Matrix'!$AI$29="EXPIRED",'📊 Training Matrix'!$AI$29="EXPIRING"),'📊 Training Matrix'!$A$29,"")</f>
        <v/>
      </c>
      <c r="B494" s="58" t="str">
        <f ca="1">IF(OR('📊 Training Matrix'!$AI$29="EXPIRED",'📊 Training Matrix'!$AI$29="EXPIRING"),'📊 Training Matrix'!$B$29,"")</f>
        <v/>
      </c>
      <c r="C494" s="58" t="str">
        <f ca="1">IF(OR('📊 Training Matrix'!$AI$29="EXPIRED",'📊 Training Matrix'!$AI$29="EXPIRING"),'📊 Training Matrix'!$C$29,"")</f>
        <v/>
      </c>
      <c r="D494" s="58" t="str">
        <f ca="1">IF(OR('📊 Training Matrix'!$AI$29="EXPIRED",'📊 Training Matrix'!$AI$29="EXPIRING"),'📊 Training Matrix'!$D$29,"")</f>
        <v/>
      </c>
      <c r="E494" s="58" t="str">
        <f ca="1">IF(OR('📊 Training Matrix'!$AI$29="EXPIRED",'📊 Training Matrix'!$AI$29="EXPIRING"),'📊 Training Matrix'!$F$29,"")</f>
        <v/>
      </c>
      <c r="F494" s="58" t="str">
        <f ca="1">IF(OR('📊 Training Matrix'!$AI$29="EXPIRED",'📊 Training Matrix'!$AI$29="EXPIRING"),'📊 Training Matrix'!$E$29,"")</f>
        <v/>
      </c>
      <c r="G494" s="58" t="str">
        <f ca="1">IF(OR('📊 Training Matrix'!$AI$29="EXPIRED",'📊 Training Matrix'!$AI$29="EXPIRING"),"CV-002","")</f>
        <v/>
      </c>
      <c r="H494" s="58" t="str">
        <f ca="1">IF(OR('📊 Training Matrix'!$AI$29="EXPIRED",'📊 Training Matrix'!$AI$29="EXPIRING"),"CSCS Blue Card","")</f>
        <v/>
      </c>
      <c r="I494" s="58" t="str">
        <f ca="1">IF(OR('📊 Training Matrix'!$AI$29="EXPIRED",'📊 Training Matrix'!$AI$29="EXPIRING"),IF(ISNUMBER('📊 Training Matrix'!$AH$29),TEXT('📊 Training Matrix'!$AH$29,"DD/MM/YYYY"),""),"")</f>
        <v/>
      </c>
      <c r="J494" s="58" t="str">
        <f ca="1">IF(OR('📊 Training Matrix'!$AI$29="EXPIRED",'📊 Training Matrix'!$AI$29="EXPIRING"),TEXT('📊 Training Matrix'!$AH$29+365,"DD/MM/YYYY"),"")</f>
        <v/>
      </c>
      <c r="K494" s="58" t="str">
        <f ca="1">IF(OR('📊 Training Matrix'!$AI$29="EXPIRED",'📊 Training Matrix'!$AI$29="EXPIRING"),'📊 Training Matrix'!$AI$29,"")</f>
        <v/>
      </c>
      <c r="L494" s="58" t="str">
        <f ca="1">IF(OR('📊 Training Matrix'!$AI$29="EXPIRED",'📊 Training Matrix'!$AI$29="EXPIRING"),IF('📊 Training Matrix'!$AI$29="EXPIRED","Overdue by "&amp;TEXT(TODAY()-('📊 Training Matrix'!$AH$29+365),"0")&amp;" days","Expires in "&amp;TEXT(('📊 Training Matrix'!$AH$29+365)-TODAY(),"0")&amp;" days"),"—")</f>
        <v>—</v>
      </c>
      <c r="M494" s="58" t="str">
        <f ca="1">IF(OR('📊 Training Matrix'!$AI$29="EXPIRED",'📊 Training Matrix'!$AI$29="EXPIRING"),'📊 Training Matrix'!$H$29,"")</f>
        <v/>
      </c>
    </row>
    <row r="495" spans="1:13" ht="15" customHeight="1" x14ac:dyDescent="0.2">
      <c r="A495" s="58" t="str">
        <f ca="1">IF(OR('📊 Training Matrix'!$AK$29="EXPIRED",'📊 Training Matrix'!$AK$29="EXPIRING"),'📊 Training Matrix'!$A$29,"")</f>
        <v/>
      </c>
      <c r="B495" s="58" t="str">
        <f ca="1">IF(OR('📊 Training Matrix'!$AK$29="EXPIRED",'📊 Training Matrix'!$AK$29="EXPIRING"),'📊 Training Matrix'!$B$29,"")</f>
        <v/>
      </c>
      <c r="C495" s="58" t="str">
        <f ca="1">IF(OR('📊 Training Matrix'!$AK$29="EXPIRED",'📊 Training Matrix'!$AK$29="EXPIRING"),'📊 Training Matrix'!$C$29,"")</f>
        <v/>
      </c>
      <c r="D495" s="58" t="str">
        <f ca="1">IF(OR('📊 Training Matrix'!$AK$29="EXPIRED",'📊 Training Matrix'!$AK$29="EXPIRING"),'📊 Training Matrix'!$D$29,"")</f>
        <v/>
      </c>
      <c r="E495" s="58" t="str">
        <f ca="1">IF(OR('📊 Training Matrix'!$AK$29="EXPIRED",'📊 Training Matrix'!$AK$29="EXPIRING"),'📊 Training Matrix'!$F$29,"")</f>
        <v/>
      </c>
      <c r="F495" s="58" t="str">
        <f ca="1">IF(OR('📊 Training Matrix'!$AK$29="EXPIRED",'📊 Training Matrix'!$AK$29="EXPIRING"),'📊 Training Matrix'!$E$29,"")</f>
        <v/>
      </c>
      <c r="G495" s="58" t="str">
        <f ca="1">IF(OR('📊 Training Matrix'!$AK$29="EXPIRED",'📊 Training Matrix'!$AK$29="EXPIRING"),"GS-001","")</f>
        <v/>
      </c>
      <c r="H495" s="58" t="str">
        <f ca="1">IF(OR('📊 Training Matrix'!$AK$29="EXPIRED",'📊 Training Matrix'!$AK$29="EXPIRING"),"Gas Safe Reg.","")</f>
        <v/>
      </c>
      <c r="I495" s="58" t="str">
        <f ca="1">IF(OR('📊 Training Matrix'!$AK$29="EXPIRED",'📊 Training Matrix'!$AK$29="EXPIRING"),IF(ISNUMBER('📊 Training Matrix'!$AJ$29),TEXT('📊 Training Matrix'!$AJ$29,"DD/MM/YYYY"),""),"")</f>
        <v/>
      </c>
      <c r="J495" s="58" t="str">
        <f ca="1">IF(OR('📊 Training Matrix'!$AK$29="EXPIRED",'📊 Training Matrix'!$AK$29="EXPIRING"),TEXT('📊 Training Matrix'!$AJ$29+365,"DD/MM/YYYY"),"")</f>
        <v/>
      </c>
      <c r="K495" s="58" t="str">
        <f ca="1">IF(OR('📊 Training Matrix'!$AK$29="EXPIRED",'📊 Training Matrix'!$AK$29="EXPIRING"),'📊 Training Matrix'!$AK$29,"")</f>
        <v/>
      </c>
      <c r="L495" s="58" t="str">
        <f ca="1">IF(OR('📊 Training Matrix'!$AK$29="EXPIRED",'📊 Training Matrix'!$AK$29="EXPIRING"),IF('📊 Training Matrix'!$AK$29="EXPIRED","Overdue by "&amp;TEXT(TODAY()-('📊 Training Matrix'!$AJ$29+365),"0")&amp;" days","Expires in "&amp;TEXT(('📊 Training Matrix'!$AJ$29+365)-TODAY(),"0")&amp;" days"),"—")</f>
        <v>—</v>
      </c>
      <c r="M495" s="58" t="str">
        <f ca="1">IF(OR('📊 Training Matrix'!$AK$29="EXPIRED",'📊 Training Matrix'!$AK$29="EXPIRING"),'📊 Training Matrix'!$H$29,"")</f>
        <v/>
      </c>
    </row>
    <row r="496" spans="1:13" ht="15" customHeight="1" x14ac:dyDescent="0.2">
      <c r="A496" s="58" t="str">
        <f ca="1">IF(OR('📊 Training Matrix'!$AM$29="EXPIRED",'📊 Training Matrix'!$AM$29="EXPIRING"),'📊 Training Matrix'!$A$29,"")</f>
        <v/>
      </c>
      <c r="B496" s="58" t="str">
        <f ca="1">IF(OR('📊 Training Matrix'!$AM$29="EXPIRED",'📊 Training Matrix'!$AM$29="EXPIRING"),'📊 Training Matrix'!$B$29,"")</f>
        <v/>
      </c>
      <c r="C496" s="58" t="str">
        <f ca="1">IF(OR('📊 Training Matrix'!$AM$29="EXPIRED",'📊 Training Matrix'!$AM$29="EXPIRING"),'📊 Training Matrix'!$C$29,"")</f>
        <v/>
      </c>
      <c r="D496" s="58" t="str">
        <f ca="1">IF(OR('📊 Training Matrix'!$AM$29="EXPIRED",'📊 Training Matrix'!$AM$29="EXPIRING"),'📊 Training Matrix'!$D$29,"")</f>
        <v/>
      </c>
      <c r="E496" s="58" t="str">
        <f ca="1">IF(OR('📊 Training Matrix'!$AM$29="EXPIRED",'📊 Training Matrix'!$AM$29="EXPIRING"),'📊 Training Matrix'!$F$29,"")</f>
        <v/>
      </c>
      <c r="F496" s="58" t="str">
        <f ca="1">IF(OR('📊 Training Matrix'!$AM$29="EXPIRED",'📊 Training Matrix'!$AM$29="EXPIRING"),'📊 Training Matrix'!$E$29,"")</f>
        <v/>
      </c>
      <c r="G496" s="58" t="str">
        <f ca="1">IF(OR('📊 Training Matrix'!$AM$29="EXPIRED",'📊 Training Matrix'!$AM$29="EXPIRING"),"GS-002","")</f>
        <v/>
      </c>
      <c r="H496" s="58" t="str">
        <f ca="1">IF(OR('📊 Training Matrix'!$AM$29="EXPIRED",'📊 Training Matrix'!$AM$29="EXPIRING"),"ACS Gas (CCN1)","")</f>
        <v/>
      </c>
      <c r="I496" s="58" t="str">
        <f ca="1">IF(OR('📊 Training Matrix'!$AM$29="EXPIRED",'📊 Training Matrix'!$AM$29="EXPIRING"),IF(ISNUMBER('📊 Training Matrix'!$AL$29),TEXT('📊 Training Matrix'!$AL$29,"DD/MM/YYYY"),""),"")</f>
        <v/>
      </c>
      <c r="J496" s="58" t="str">
        <f ca="1">IF(OR('📊 Training Matrix'!$AM$29="EXPIRED",'📊 Training Matrix'!$AM$29="EXPIRING"),TEXT('📊 Training Matrix'!$AL$29+365,"DD/MM/YYYY"),"")</f>
        <v/>
      </c>
      <c r="K496" s="58" t="str">
        <f ca="1">IF(OR('📊 Training Matrix'!$AM$29="EXPIRED",'📊 Training Matrix'!$AM$29="EXPIRING"),'📊 Training Matrix'!$AM$29,"")</f>
        <v/>
      </c>
      <c r="L496" s="58" t="str">
        <f ca="1">IF(OR('📊 Training Matrix'!$AM$29="EXPIRED",'📊 Training Matrix'!$AM$29="EXPIRING"),IF('📊 Training Matrix'!$AM$29="EXPIRED","Overdue by "&amp;TEXT(TODAY()-('📊 Training Matrix'!$AL$29+365),"0")&amp;" days","Expires in "&amp;TEXT(('📊 Training Matrix'!$AL$29+365)-TODAY(),"0")&amp;" days"),"—")</f>
        <v>—</v>
      </c>
      <c r="M496" s="58" t="str">
        <f ca="1">IF(OR('📊 Training Matrix'!$AM$29="EXPIRED",'📊 Training Matrix'!$AM$29="EXPIRING"),'📊 Training Matrix'!$H$29,"")</f>
        <v/>
      </c>
    </row>
    <row r="497" spans="1:13" ht="15" customHeight="1" x14ac:dyDescent="0.2">
      <c r="A497" s="58" t="str">
        <f ca="1">IF(OR('📊 Training Matrix'!$AO$29="EXPIRED",'📊 Training Matrix'!$AO$29="EXPIRING"),'📊 Training Matrix'!$A$29,"")</f>
        <v/>
      </c>
      <c r="B497" s="58" t="str">
        <f ca="1">IF(OR('📊 Training Matrix'!$AO$29="EXPIRED",'📊 Training Matrix'!$AO$29="EXPIRING"),'📊 Training Matrix'!$B$29,"")</f>
        <v/>
      </c>
      <c r="C497" s="58" t="str">
        <f ca="1">IF(OR('📊 Training Matrix'!$AO$29="EXPIRED",'📊 Training Matrix'!$AO$29="EXPIRING"),'📊 Training Matrix'!$C$29,"")</f>
        <v/>
      </c>
      <c r="D497" s="58" t="str">
        <f ca="1">IF(OR('📊 Training Matrix'!$AO$29="EXPIRED",'📊 Training Matrix'!$AO$29="EXPIRING"),'📊 Training Matrix'!$D$29,"")</f>
        <v/>
      </c>
      <c r="E497" s="58" t="str">
        <f ca="1">IF(OR('📊 Training Matrix'!$AO$29="EXPIRED",'📊 Training Matrix'!$AO$29="EXPIRING"),'📊 Training Matrix'!$F$29,"")</f>
        <v/>
      </c>
      <c r="F497" s="58" t="str">
        <f ca="1">IF(OR('📊 Training Matrix'!$AO$29="EXPIRED",'📊 Training Matrix'!$AO$29="EXPIRING"),'📊 Training Matrix'!$E$29,"")</f>
        <v/>
      </c>
      <c r="G497" s="58" t="str">
        <f ca="1">IF(OR('📊 Training Matrix'!$AO$29="EXPIRED",'📊 Training Matrix'!$AO$29="EXPIRING"),"WA-001","")</f>
        <v/>
      </c>
      <c r="H497" s="58" t="str">
        <f ca="1">IF(OR('📊 Training Matrix'!$AO$29="EXPIRED",'📊 Training Matrix'!$AO$29="EXPIRING"),"WIAPS Cert.","")</f>
        <v/>
      </c>
      <c r="I497" s="58" t="str">
        <f ca="1">IF(OR('📊 Training Matrix'!$AO$29="EXPIRED",'📊 Training Matrix'!$AO$29="EXPIRING"),IF(ISNUMBER('📊 Training Matrix'!$AN$29),TEXT('📊 Training Matrix'!$AN$29,"DD/MM/YYYY"),""),"")</f>
        <v/>
      </c>
      <c r="J497" s="58" t="str">
        <f ca="1">IF(OR('📊 Training Matrix'!$AO$29="EXPIRED",'📊 Training Matrix'!$AO$29="EXPIRING"),TEXT('📊 Training Matrix'!$AN$29+365,"DD/MM/YYYY"),"")</f>
        <v/>
      </c>
      <c r="K497" s="58" t="str">
        <f ca="1">IF(OR('📊 Training Matrix'!$AO$29="EXPIRED",'📊 Training Matrix'!$AO$29="EXPIRING"),'📊 Training Matrix'!$AO$29,"")</f>
        <v/>
      </c>
      <c r="L497" s="58" t="str">
        <f ca="1">IF(OR('📊 Training Matrix'!$AO$29="EXPIRED",'📊 Training Matrix'!$AO$29="EXPIRING"),IF('📊 Training Matrix'!$AO$29="EXPIRED","Overdue by "&amp;TEXT(TODAY()-('📊 Training Matrix'!$AN$29+365),"0")&amp;" days","Expires in "&amp;TEXT(('📊 Training Matrix'!$AN$29+365)-TODAY(),"0")&amp;" days"),"—")</f>
        <v>—</v>
      </c>
      <c r="M497" s="58" t="str">
        <f ca="1">IF(OR('📊 Training Matrix'!$AO$29="EXPIRED",'📊 Training Matrix'!$AO$29="EXPIRING"),'📊 Training Matrix'!$H$29,"")</f>
        <v/>
      </c>
    </row>
    <row r="498" spans="1:13" ht="15" customHeight="1" x14ac:dyDescent="0.2">
      <c r="A498" s="58" t="str">
        <f ca="1">IF(OR('📊 Training Matrix'!$AQ$29="EXPIRED",'📊 Training Matrix'!$AQ$29="EXPIRING"),'📊 Training Matrix'!$A$29,"")</f>
        <v/>
      </c>
      <c r="B498" s="58" t="str">
        <f ca="1">IF(OR('📊 Training Matrix'!$AQ$29="EXPIRED",'📊 Training Matrix'!$AQ$29="EXPIRING"),'📊 Training Matrix'!$B$29,"")</f>
        <v/>
      </c>
      <c r="C498" s="58" t="str">
        <f ca="1">IF(OR('📊 Training Matrix'!$AQ$29="EXPIRED",'📊 Training Matrix'!$AQ$29="EXPIRING"),'📊 Training Matrix'!$C$29,"")</f>
        <v/>
      </c>
      <c r="D498" s="58" t="str">
        <f ca="1">IF(OR('📊 Training Matrix'!$AQ$29="EXPIRED",'📊 Training Matrix'!$AQ$29="EXPIRING"),'📊 Training Matrix'!$D$29,"")</f>
        <v/>
      </c>
      <c r="E498" s="58" t="str">
        <f ca="1">IF(OR('📊 Training Matrix'!$AQ$29="EXPIRED",'📊 Training Matrix'!$AQ$29="EXPIRING"),'📊 Training Matrix'!$F$29,"")</f>
        <v/>
      </c>
      <c r="F498" s="58" t="str">
        <f ca="1">IF(OR('📊 Training Matrix'!$AQ$29="EXPIRED",'📊 Training Matrix'!$AQ$29="EXPIRING"),'📊 Training Matrix'!$E$29,"")</f>
        <v/>
      </c>
      <c r="G498" s="58" t="str">
        <f ca="1">IF(OR('📊 Training Matrix'!$AQ$29="EXPIRED",'📊 Training Matrix'!$AQ$29="EXPIRING"),"DR-004","")</f>
        <v/>
      </c>
      <c r="H498" s="58" t="str">
        <f ca="1">IF(OR('📊 Training Matrix'!$AQ$29="EXPIRED",'📊 Training Matrix'!$AQ$29="EXPIRING"),"CPCS Excavator","")</f>
        <v/>
      </c>
      <c r="I498" s="58" t="str">
        <f ca="1">IF(OR('📊 Training Matrix'!$AQ$29="EXPIRED",'📊 Training Matrix'!$AQ$29="EXPIRING"),IF(ISNUMBER('📊 Training Matrix'!$AP$29),TEXT('📊 Training Matrix'!$AP$29,"DD/MM/YYYY"),""),"")</f>
        <v/>
      </c>
      <c r="J498" s="58" t="str">
        <f ca="1">IF(OR('📊 Training Matrix'!$AQ$29="EXPIRED",'📊 Training Matrix'!$AQ$29="EXPIRING"),TEXT('📊 Training Matrix'!$AP$29+365,"DD/MM/YYYY"),"")</f>
        <v/>
      </c>
      <c r="K498" s="58" t="str">
        <f ca="1">IF(OR('📊 Training Matrix'!$AQ$29="EXPIRED",'📊 Training Matrix'!$AQ$29="EXPIRING"),'📊 Training Matrix'!$AQ$29,"")</f>
        <v/>
      </c>
      <c r="L498" s="58" t="str">
        <f ca="1">IF(OR('📊 Training Matrix'!$AQ$29="EXPIRED",'📊 Training Matrix'!$AQ$29="EXPIRING"),IF('📊 Training Matrix'!$AQ$29="EXPIRED","Overdue by "&amp;TEXT(TODAY()-('📊 Training Matrix'!$AP$29+365),"0")&amp;" days","Expires in "&amp;TEXT(('📊 Training Matrix'!$AP$29+365)-TODAY(),"0")&amp;" days"),"—")</f>
        <v>—</v>
      </c>
      <c r="M498" s="58" t="str">
        <f ca="1">IF(OR('📊 Training Matrix'!$AQ$29="EXPIRED",'📊 Training Matrix'!$AQ$29="EXPIRING"),'📊 Training Matrix'!$H$29,"")</f>
        <v/>
      </c>
    </row>
    <row r="499" spans="1:13" ht="15" customHeight="1" x14ac:dyDescent="0.2">
      <c r="A499" s="58" t="str">
        <f ca="1">IF(OR('📊 Training Matrix'!$AS$29="EXPIRED",'📊 Training Matrix'!$AS$29="EXPIRING"),'📊 Training Matrix'!$A$29,"")</f>
        <v/>
      </c>
      <c r="B499" s="58" t="str">
        <f ca="1">IF(OR('📊 Training Matrix'!$AS$29="EXPIRED",'📊 Training Matrix'!$AS$29="EXPIRING"),'📊 Training Matrix'!$B$29,"")</f>
        <v/>
      </c>
      <c r="C499" s="58" t="str">
        <f ca="1">IF(OR('📊 Training Matrix'!$AS$29="EXPIRED",'📊 Training Matrix'!$AS$29="EXPIRING"),'📊 Training Matrix'!$C$29,"")</f>
        <v/>
      </c>
      <c r="D499" s="58" t="str">
        <f ca="1">IF(OR('📊 Training Matrix'!$AS$29="EXPIRED",'📊 Training Matrix'!$AS$29="EXPIRING"),'📊 Training Matrix'!$D$29,"")</f>
        <v/>
      </c>
      <c r="E499" s="58" t="str">
        <f ca="1">IF(OR('📊 Training Matrix'!$AS$29="EXPIRED",'📊 Training Matrix'!$AS$29="EXPIRING"),'📊 Training Matrix'!$F$29,"")</f>
        <v/>
      </c>
      <c r="F499" s="58" t="str">
        <f ca="1">IF(OR('📊 Training Matrix'!$AS$29="EXPIRED",'📊 Training Matrix'!$AS$29="EXPIRING"),'📊 Training Matrix'!$E$29,"")</f>
        <v/>
      </c>
      <c r="G499" s="58" t="str">
        <f ca="1">IF(OR('📊 Training Matrix'!$AS$29="EXPIRED",'📊 Training Matrix'!$AS$29="EXPIRING"),"MG-002","")</f>
        <v/>
      </c>
      <c r="H499" s="58" t="str">
        <f ca="1">IF(OR('📊 Training Matrix'!$AS$29="EXPIRED",'📊 Training Matrix'!$AS$29="EXPIRING"),"SMSTS","")</f>
        <v/>
      </c>
      <c r="I499" s="58" t="str">
        <f ca="1">IF(OR('📊 Training Matrix'!$AS$29="EXPIRED",'📊 Training Matrix'!$AS$29="EXPIRING"),IF(ISNUMBER('📊 Training Matrix'!$AR$29),TEXT('📊 Training Matrix'!$AR$29,"DD/MM/YYYY"),""),"")</f>
        <v/>
      </c>
      <c r="J499" s="58" t="str">
        <f ca="1">IF(OR('📊 Training Matrix'!$AS$29="EXPIRED",'📊 Training Matrix'!$AS$29="EXPIRING"),TEXT('📊 Training Matrix'!$AR$29+365,"DD/MM/YYYY"),"")</f>
        <v/>
      </c>
      <c r="K499" s="58" t="str">
        <f ca="1">IF(OR('📊 Training Matrix'!$AS$29="EXPIRED",'📊 Training Matrix'!$AS$29="EXPIRING"),'📊 Training Matrix'!$AS$29,"")</f>
        <v/>
      </c>
      <c r="L499" s="58" t="str">
        <f ca="1">IF(OR('📊 Training Matrix'!$AS$29="EXPIRED",'📊 Training Matrix'!$AS$29="EXPIRING"),IF('📊 Training Matrix'!$AS$29="EXPIRED","Overdue by "&amp;TEXT(TODAY()-('📊 Training Matrix'!$AR$29+365),"0")&amp;" days","Expires in "&amp;TEXT(('📊 Training Matrix'!$AR$29+365)-TODAY(),"0")&amp;" days"),"—")</f>
        <v>—</v>
      </c>
      <c r="M499" s="58" t="str">
        <f ca="1">IF(OR('📊 Training Matrix'!$AS$29="EXPIRED",'📊 Training Matrix'!$AS$29="EXPIRING"),'📊 Training Matrix'!$H$29,"")</f>
        <v/>
      </c>
    </row>
    <row r="500" spans="1:13" ht="15" customHeight="1" x14ac:dyDescent="0.2">
      <c r="A500" s="58" t="str">
        <f ca="1">IF(OR('📊 Training Matrix'!$AU$29="EXPIRED",'📊 Training Matrix'!$AU$29="EXPIRING"),'📊 Training Matrix'!$A$29,"")</f>
        <v/>
      </c>
      <c r="B500" s="58" t="str">
        <f ca="1">IF(OR('📊 Training Matrix'!$AU$29="EXPIRED",'📊 Training Matrix'!$AU$29="EXPIRING"),'📊 Training Matrix'!$B$29,"")</f>
        <v/>
      </c>
      <c r="C500" s="58" t="str">
        <f ca="1">IF(OR('📊 Training Matrix'!$AU$29="EXPIRED",'📊 Training Matrix'!$AU$29="EXPIRING"),'📊 Training Matrix'!$C$29,"")</f>
        <v/>
      </c>
      <c r="D500" s="58" t="str">
        <f ca="1">IF(OR('📊 Training Matrix'!$AU$29="EXPIRED",'📊 Training Matrix'!$AU$29="EXPIRING"),'📊 Training Matrix'!$D$29,"")</f>
        <v/>
      </c>
      <c r="E500" s="58" t="str">
        <f ca="1">IF(OR('📊 Training Matrix'!$AU$29="EXPIRED",'📊 Training Matrix'!$AU$29="EXPIRING"),'📊 Training Matrix'!$F$29,"")</f>
        <v/>
      </c>
      <c r="F500" s="58" t="str">
        <f ca="1">IF(OR('📊 Training Matrix'!$AU$29="EXPIRED",'📊 Training Matrix'!$AU$29="EXPIRING"),'📊 Training Matrix'!$E$29,"")</f>
        <v/>
      </c>
      <c r="G500" s="58" t="str">
        <f ca="1">IF(OR('📊 Training Matrix'!$AU$29="EXPIRED",'📊 Training Matrix'!$AU$29="EXPIRING"),"MG-003","")</f>
        <v/>
      </c>
      <c r="H500" s="58" t="str">
        <f ca="1">IF(OR('📊 Training Matrix'!$AU$29="EXPIRED",'📊 Training Matrix'!$AU$29="EXPIRING"),"SSSTS","")</f>
        <v/>
      </c>
      <c r="I500" s="58" t="str">
        <f ca="1">IF(OR('📊 Training Matrix'!$AU$29="EXPIRED",'📊 Training Matrix'!$AU$29="EXPIRING"),IF(ISNUMBER('📊 Training Matrix'!$AT$29),TEXT('📊 Training Matrix'!$AT$29,"DD/MM/YYYY"),""),"")</f>
        <v/>
      </c>
      <c r="J500" s="58" t="str">
        <f ca="1">IF(OR('📊 Training Matrix'!$AU$29="EXPIRED",'📊 Training Matrix'!$AU$29="EXPIRING"),TEXT('📊 Training Matrix'!$AT$29+365,"DD/MM/YYYY"),"")</f>
        <v/>
      </c>
      <c r="K500" s="58" t="str">
        <f ca="1">IF(OR('📊 Training Matrix'!$AU$29="EXPIRED",'📊 Training Matrix'!$AU$29="EXPIRING"),'📊 Training Matrix'!$AU$29,"")</f>
        <v/>
      </c>
      <c r="L500" s="58" t="str">
        <f ca="1">IF(OR('📊 Training Matrix'!$AU$29="EXPIRED",'📊 Training Matrix'!$AU$29="EXPIRING"),IF('📊 Training Matrix'!$AU$29="EXPIRED","Overdue by "&amp;TEXT(TODAY()-('📊 Training Matrix'!$AT$29+365),"0")&amp;" days","Expires in "&amp;TEXT(('📊 Training Matrix'!$AT$29+365)-TODAY(),"0")&amp;" days"),"—")</f>
        <v>—</v>
      </c>
      <c r="M500" s="58" t="str">
        <f ca="1">IF(OR('📊 Training Matrix'!$AU$29="EXPIRED",'📊 Training Matrix'!$AU$29="EXPIRING"),'📊 Training Matrix'!$H$29,"")</f>
        <v/>
      </c>
    </row>
    <row r="501" spans="1:13" ht="15" customHeight="1" x14ac:dyDescent="0.2">
      <c r="A501" s="58" t="str">
        <f ca="1">IF(OR('📊 Training Matrix'!$AW$29="EXPIRED",'📊 Training Matrix'!$AW$29="EXPIRING"),'📊 Training Matrix'!$A$29,"")</f>
        <v>W1025</v>
      </c>
      <c r="B501" s="58" t="str">
        <f ca="1">IF(OR('📊 Training Matrix'!$AW$29="EXPIRED",'📊 Training Matrix'!$AW$29="EXPIRING"),'📊 Training Matrix'!$B$29,"")</f>
        <v>Williams</v>
      </c>
      <c r="C501" s="58" t="str">
        <f ca="1">IF(OR('📊 Training Matrix'!$AW$29="EXPIRED",'📊 Training Matrix'!$AW$29="EXPIRING"),'📊 Training Matrix'!$C$29,"")</f>
        <v>Hannah</v>
      </c>
      <c r="D501" s="58" t="str">
        <f ca="1">IF(OR('📊 Training Matrix'!$AW$29="EXPIRED",'📊 Training Matrix'!$AW$29="EXPIRING"),'📊 Training Matrix'!$D$29,"")</f>
        <v>Employee</v>
      </c>
      <c r="E501" s="58" t="str">
        <f ca="1">IF(OR('📊 Training Matrix'!$AW$29="EXPIRED",'📊 Training Matrix'!$AW$29="EXPIRING"),'📊 Training Matrix'!$F$29,"")</f>
        <v>Network Operations Manager</v>
      </c>
      <c r="F501" s="58" t="str">
        <f ca="1">IF(OR('📊 Training Matrix'!$AW$29="EXPIRED",'📊 Training Matrix'!$AW$29="EXPIRING"),'📊 Training Matrix'!$E$29,"")</f>
        <v>Network Operations</v>
      </c>
      <c r="G501" s="58" t="str">
        <f ca="1">IF(OR('📊 Training Matrix'!$AW$29="EXPIRED",'📊 Training Matrix'!$AW$29="EXPIRING"),"IT-002","")</f>
        <v>IT-002</v>
      </c>
      <c r="H501" s="58" t="str">
        <f ca="1">IF(OR('📊 Training Matrix'!$AW$29="EXPIRED",'📊 Training Matrix'!$AW$29="EXPIRING"),"GDPR Awareness","")</f>
        <v>GDPR Awareness</v>
      </c>
      <c r="I501" s="58" t="str">
        <f ca="1">IF(OR('📊 Training Matrix'!$AW$29="EXPIRED",'📊 Training Matrix'!$AW$29="EXPIRING"),IF(ISNUMBER('📊 Training Matrix'!$AV$29),TEXT('📊 Training Matrix'!$AV$29,"DD/MM/YYYY"),""),"")</f>
        <v>21/07/2025</v>
      </c>
      <c r="J501" s="58" t="str">
        <f ca="1">IF(OR('📊 Training Matrix'!$AW$29="EXPIRED",'📊 Training Matrix'!$AW$29="EXPIRING"),TEXT('📊 Training Matrix'!$AV$29+365,"DD/MM/YYYY"),"")</f>
        <v>21/07/2026</v>
      </c>
      <c r="K501" s="58" t="str">
        <f ca="1">IF(OR('📊 Training Matrix'!$AW$29="EXPIRED",'📊 Training Matrix'!$AW$29="EXPIRING"),'📊 Training Matrix'!$AW$29,"")</f>
        <v>EXPIRED</v>
      </c>
      <c r="L501" s="58" t="str">
        <f ca="1">IF(OR('📊 Training Matrix'!$AW$29="EXPIRED",'📊 Training Matrix'!$AW$29="EXPIRING"),IF('📊 Training Matrix'!$AW$29="EXPIRED","Overdue by "&amp;TEXT(TODAY()-('📊 Training Matrix'!$AV$29+365),"0")&amp;" days","Expires in "&amp;TEXT(('📊 Training Matrix'!$AV$29+365)-TODAY(),"0")&amp;" days"),"—")</f>
        <v>Overdue by 28 days</v>
      </c>
      <c r="M501" s="58" t="str">
        <f ca="1">IF(OR('📊 Training Matrix'!$AW$29="EXPIRED",'📊 Training Matrix'!$AW$29="EXPIRING"),'📊 Training Matrix'!$H$29,"")</f>
        <v>A. Williams</v>
      </c>
    </row>
    <row r="502" spans="1:13" ht="15" customHeight="1" x14ac:dyDescent="0.2">
      <c r="A502" s="58" t="str">
        <f ca="1">IF(OR('📊 Training Matrix'!$K$30="EXPIRED",'📊 Training Matrix'!$K$30="EXPIRING"),'📊 Training Matrix'!$A$30,"")</f>
        <v/>
      </c>
      <c r="B502" s="58" t="str">
        <f ca="1">IF(OR('📊 Training Matrix'!$K$30="EXPIRED",'📊 Training Matrix'!$K$30="EXPIRING"),'📊 Training Matrix'!$B$30,"")</f>
        <v/>
      </c>
      <c r="C502" s="58" t="str">
        <f ca="1">IF(OR('📊 Training Matrix'!$K$30="EXPIRED",'📊 Training Matrix'!$K$30="EXPIRING"),'📊 Training Matrix'!$C$30,"")</f>
        <v/>
      </c>
      <c r="D502" s="58" t="str">
        <f ca="1">IF(OR('📊 Training Matrix'!$K$30="EXPIRED",'📊 Training Matrix'!$K$30="EXPIRING"),'📊 Training Matrix'!$D$30,"")</f>
        <v/>
      </c>
      <c r="E502" s="58" t="str">
        <f ca="1">IF(OR('📊 Training Matrix'!$K$30="EXPIRED",'📊 Training Matrix'!$K$30="EXPIRING"),'📊 Training Matrix'!$F$30,"")</f>
        <v/>
      </c>
      <c r="F502" s="58" t="str">
        <f ca="1">IF(OR('📊 Training Matrix'!$K$30="EXPIRED",'📊 Training Matrix'!$K$30="EXPIRING"),'📊 Training Matrix'!$E$30,"")</f>
        <v/>
      </c>
      <c r="G502" s="58" t="str">
        <f ca="1">IF(OR('📊 Training Matrix'!$K$30="EXPIRED",'📊 Training Matrix'!$K$30="EXPIRING"),"HS-001","")</f>
        <v/>
      </c>
      <c r="H502" s="58" t="str">
        <f ca="1">IF(OR('📊 Training Matrix'!$K$30="EXPIRED",'📊 Training Matrix'!$K$30="EXPIRING"),"H&amp;S Induction","")</f>
        <v/>
      </c>
      <c r="I502" s="58" t="str">
        <f ca="1">IF(OR('📊 Training Matrix'!$K$30="EXPIRED",'📊 Training Matrix'!$K$30="EXPIRING"),IF(ISNUMBER('📊 Training Matrix'!$J$30),TEXT('📊 Training Matrix'!$J$30,"DD/MM/YYYY"),""),"")</f>
        <v/>
      </c>
      <c r="J502" s="58" t="str">
        <f ca="1">IF(OR('📊 Training Matrix'!$K$30="EXPIRED",'📊 Training Matrix'!$K$30="EXPIRING"),TEXT('📊 Training Matrix'!$J$30+365,"DD/MM/YYYY"),"")</f>
        <v/>
      </c>
      <c r="K502" s="58" t="str">
        <f ca="1">IF(OR('📊 Training Matrix'!$K$30="EXPIRED",'📊 Training Matrix'!$K$30="EXPIRING"),'📊 Training Matrix'!$K$30,"")</f>
        <v/>
      </c>
      <c r="L502" s="58" t="str">
        <f ca="1">IF(OR('📊 Training Matrix'!$K$30="EXPIRED",'📊 Training Matrix'!$K$30="EXPIRING"),IF('📊 Training Matrix'!$K$30="EXPIRED","Overdue by "&amp;TEXT(TODAY()-('📊 Training Matrix'!$J$30+365),"0")&amp;" days","Expires in "&amp;TEXT(('📊 Training Matrix'!$J$30+365)-TODAY(),"0")&amp;" days"),"—")</f>
        <v>—</v>
      </c>
      <c r="M502" s="58" t="str">
        <f ca="1">IF(OR('📊 Training Matrix'!$K$30="EXPIRED",'📊 Training Matrix'!$K$30="EXPIRING"),'📊 Training Matrix'!$H$30,"")</f>
        <v/>
      </c>
    </row>
    <row r="503" spans="1:13" ht="15" customHeight="1" x14ac:dyDescent="0.2">
      <c r="A503" s="58" t="str">
        <f ca="1">IF(OR('📊 Training Matrix'!$M$30="EXPIRED",'📊 Training Matrix'!$M$30="EXPIRING"),'📊 Training Matrix'!$A$30,"")</f>
        <v/>
      </c>
      <c r="B503" s="58" t="str">
        <f ca="1">IF(OR('📊 Training Matrix'!$M$30="EXPIRED",'📊 Training Matrix'!$M$30="EXPIRING"),'📊 Training Matrix'!$B$30,"")</f>
        <v/>
      </c>
      <c r="C503" s="58" t="str">
        <f ca="1">IF(OR('📊 Training Matrix'!$M$30="EXPIRED",'📊 Training Matrix'!$M$30="EXPIRING"),'📊 Training Matrix'!$C$30,"")</f>
        <v/>
      </c>
      <c r="D503" s="58" t="str">
        <f ca="1">IF(OR('📊 Training Matrix'!$M$30="EXPIRED",'📊 Training Matrix'!$M$30="EXPIRING"),'📊 Training Matrix'!$D$30,"")</f>
        <v/>
      </c>
      <c r="E503" s="58" t="str">
        <f ca="1">IF(OR('📊 Training Matrix'!$M$30="EXPIRED",'📊 Training Matrix'!$M$30="EXPIRING"),'📊 Training Matrix'!$F$30,"")</f>
        <v/>
      </c>
      <c r="F503" s="58" t="str">
        <f ca="1">IF(OR('📊 Training Matrix'!$M$30="EXPIRED",'📊 Training Matrix'!$M$30="EXPIRING"),'📊 Training Matrix'!$E$30,"")</f>
        <v/>
      </c>
      <c r="G503" s="58" t="str">
        <f ca="1">IF(OR('📊 Training Matrix'!$M$30="EXPIRED",'📊 Training Matrix'!$M$30="EXPIRING"),"HS-002","")</f>
        <v/>
      </c>
      <c r="H503" s="58" t="str">
        <f ca="1">IF(OR('📊 Training Matrix'!$M$30="EXPIRED",'📊 Training Matrix'!$M$30="EXPIRING"),"Working at Height","")</f>
        <v/>
      </c>
      <c r="I503" s="58" t="str">
        <f ca="1">IF(OR('📊 Training Matrix'!$M$30="EXPIRED",'📊 Training Matrix'!$M$30="EXPIRING"),IF(ISNUMBER('📊 Training Matrix'!$L$30),TEXT('📊 Training Matrix'!$L$30,"DD/MM/YYYY"),""),"")</f>
        <v/>
      </c>
      <c r="J503" s="58" t="str">
        <f ca="1">IF(OR('📊 Training Matrix'!$M$30="EXPIRED",'📊 Training Matrix'!$M$30="EXPIRING"),TEXT('📊 Training Matrix'!$L$30+365,"DD/MM/YYYY"),"")</f>
        <v/>
      </c>
      <c r="K503" s="58" t="str">
        <f ca="1">IF(OR('📊 Training Matrix'!$M$30="EXPIRED",'📊 Training Matrix'!$M$30="EXPIRING"),'📊 Training Matrix'!$M$30,"")</f>
        <v/>
      </c>
      <c r="L503" s="58" t="str">
        <f ca="1">IF(OR('📊 Training Matrix'!$M$30="EXPIRED",'📊 Training Matrix'!$M$30="EXPIRING"),IF('📊 Training Matrix'!$M$30="EXPIRED","Overdue by "&amp;TEXT(TODAY()-('📊 Training Matrix'!$L$30+365),"0")&amp;" days","Expires in "&amp;TEXT(('📊 Training Matrix'!$L$30+365)-TODAY(),"0")&amp;" days"),"—")</f>
        <v>—</v>
      </c>
      <c r="M503" s="58" t="str">
        <f ca="1">IF(OR('📊 Training Matrix'!$M$30="EXPIRED",'📊 Training Matrix'!$M$30="EXPIRING"),'📊 Training Matrix'!$H$30,"")</f>
        <v/>
      </c>
    </row>
    <row r="504" spans="1:13" ht="15" customHeight="1" x14ac:dyDescent="0.2">
      <c r="A504" s="58" t="str">
        <f ca="1">IF(OR('📊 Training Matrix'!$O$30="EXPIRED",'📊 Training Matrix'!$O$30="EXPIRING"),'📊 Training Matrix'!$A$30,"")</f>
        <v/>
      </c>
      <c r="B504" s="58" t="str">
        <f ca="1">IF(OR('📊 Training Matrix'!$O$30="EXPIRED",'📊 Training Matrix'!$O$30="EXPIRING"),'📊 Training Matrix'!$B$30,"")</f>
        <v/>
      </c>
      <c r="C504" s="58" t="str">
        <f ca="1">IF(OR('📊 Training Matrix'!$O$30="EXPIRED",'📊 Training Matrix'!$O$30="EXPIRING"),'📊 Training Matrix'!$C$30,"")</f>
        <v/>
      </c>
      <c r="D504" s="58" t="str">
        <f ca="1">IF(OR('📊 Training Matrix'!$O$30="EXPIRED",'📊 Training Matrix'!$O$30="EXPIRING"),'📊 Training Matrix'!$D$30,"")</f>
        <v/>
      </c>
      <c r="E504" s="58" t="str">
        <f ca="1">IF(OR('📊 Training Matrix'!$O$30="EXPIRED",'📊 Training Matrix'!$O$30="EXPIRING"),'📊 Training Matrix'!$F$30,"")</f>
        <v/>
      </c>
      <c r="F504" s="58" t="str">
        <f ca="1">IF(OR('📊 Training Matrix'!$O$30="EXPIRED",'📊 Training Matrix'!$O$30="EXPIRING"),'📊 Training Matrix'!$E$30,"")</f>
        <v/>
      </c>
      <c r="G504" s="58" t="str">
        <f ca="1">IF(OR('📊 Training Matrix'!$O$30="EXPIRED",'📊 Training Matrix'!$O$30="EXPIRING"),"HS-003","")</f>
        <v/>
      </c>
      <c r="H504" s="58" t="str">
        <f ca="1">IF(OR('📊 Training Matrix'!$O$30="EXPIRED",'📊 Training Matrix'!$O$30="EXPIRING"),"Confined Space","")</f>
        <v/>
      </c>
      <c r="I504" s="58" t="str">
        <f ca="1">IF(OR('📊 Training Matrix'!$O$30="EXPIRED",'📊 Training Matrix'!$O$30="EXPIRING"),IF(ISNUMBER('📊 Training Matrix'!$N$30),TEXT('📊 Training Matrix'!$N$30,"DD/MM/YYYY"),""),"")</f>
        <v/>
      </c>
      <c r="J504" s="58" t="str">
        <f ca="1">IF(OR('📊 Training Matrix'!$O$30="EXPIRED",'📊 Training Matrix'!$O$30="EXPIRING"),TEXT('📊 Training Matrix'!$N$30+365,"DD/MM/YYYY"),"")</f>
        <v/>
      </c>
      <c r="K504" s="58" t="str">
        <f ca="1">IF(OR('📊 Training Matrix'!$O$30="EXPIRED",'📊 Training Matrix'!$O$30="EXPIRING"),'📊 Training Matrix'!$O$30,"")</f>
        <v/>
      </c>
      <c r="L504" s="58" t="str">
        <f ca="1">IF(OR('📊 Training Matrix'!$O$30="EXPIRED",'📊 Training Matrix'!$O$30="EXPIRING"),IF('📊 Training Matrix'!$O$30="EXPIRED","Overdue by "&amp;TEXT(TODAY()-('📊 Training Matrix'!$N$30+365),"0")&amp;" days","Expires in "&amp;TEXT(('📊 Training Matrix'!$N$30+365)-TODAY(),"0")&amp;" days"),"—")</f>
        <v>—</v>
      </c>
      <c r="M504" s="58" t="str">
        <f ca="1">IF(OR('📊 Training Matrix'!$O$30="EXPIRED",'📊 Training Matrix'!$O$30="EXPIRING"),'📊 Training Matrix'!$H$30,"")</f>
        <v/>
      </c>
    </row>
    <row r="505" spans="1:13" ht="15" customHeight="1" x14ac:dyDescent="0.2">
      <c r="A505" s="58" t="str">
        <f ca="1">IF(OR('📊 Training Matrix'!$Q$30="EXPIRED",'📊 Training Matrix'!$Q$30="EXPIRING"),'📊 Training Matrix'!$A$30,"")</f>
        <v>W1026</v>
      </c>
      <c r="B505" s="58" t="str">
        <f ca="1">IF(OR('📊 Training Matrix'!$Q$30="EXPIRED",'📊 Training Matrix'!$Q$30="EXPIRING"),'📊 Training Matrix'!$B$30,"")</f>
        <v>Campbell</v>
      </c>
      <c r="C505" s="58" t="str">
        <f ca="1">IF(OR('📊 Training Matrix'!$Q$30="EXPIRED",'📊 Training Matrix'!$Q$30="EXPIRING"),'📊 Training Matrix'!$C$30,"")</f>
        <v>Zara</v>
      </c>
      <c r="D505" s="58" t="str">
        <f ca="1">IF(OR('📊 Training Matrix'!$Q$30="EXPIRED",'📊 Training Matrix'!$Q$30="EXPIRING"),'📊 Training Matrix'!$D$30,"")</f>
        <v>Subcontractor</v>
      </c>
      <c r="E505" s="58" t="str">
        <f ca="1">IF(OR('📊 Training Matrix'!$Q$30="EXPIRED",'📊 Training Matrix'!$Q$30="EXPIRING"),'📊 Training Matrix'!$F$30,"")</f>
        <v>HSEQ Manager</v>
      </c>
      <c r="F505" s="58" t="str">
        <f ca="1">IF(OR('📊 Training Matrix'!$Q$30="EXPIRED",'📊 Training Matrix'!$Q$30="EXPIRING"),'📊 Training Matrix'!$E$30,"")</f>
        <v>HSEQ</v>
      </c>
      <c r="G505" s="58" t="str">
        <f ca="1">IF(OR('📊 Training Matrix'!$Q$30="EXPIRED",'📊 Training Matrix'!$Q$30="EXPIRING"),"HS-004","")</f>
        <v>HS-004</v>
      </c>
      <c r="H505" s="58" t="str">
        <f ca="1">IF(OR('📊 Training Matrix'!$Q$30="EXPIRED",'📊 Training Matrix'!$Q$30="EXPIRING"),"Manual Handling","")</f>
        <v>Manual Handling</v>
      </c>
      <c r="I505" s="58" t="str">
        <f ca="1">IF(OR('📊 Training Matrix'!$Q$30="EXPIRED",'📊 Training Matrix'!$Q$30="EXPIRING"),IF(ISNUMBER('📊 Training Matrix'!$P$30),TEXT('📊 Training Matrix'!$P$30,"DD/MM/YYYY"),""),"")</f>
        <v>08/05/2025</v>
      </c>
      <c r="J505" s="58" t="str">
        <f ca="1">IF(OR('📊 Training Matrix'!$Q$30="EXPIRED",'📊 Training Matrix'!$Q$30="EXPIRING"),TEXT('📊 Training Matrix'!$P$30+365,"DD/MM/YYYY"),"")</f>
        <v>08/05/2026</v>
      </c>
      <c r="K505" s="58" t="str">
        <f ca="1">IF(OR('📊 Training Matrix'!$Q$30="EXPIRED",'📊 Training Matrix'!$Q$30="EXPIRING"),'📊 Training Matrix'!$Q$30,"")</f>
        <v>EXPIRED</v>
      </c>
      <c r="L505" s="58" t="str">
        <f ca="1">IF(OR('📊 Training Matrix'!$Q$30="EXPIRED",'📊 Training Matrix'!$Q$30="EXPIRING"),IF('📊 Training Matrix'!$Q$30="EXPIRED","Overdue by "&amp;TEXT(TODAY()-('📊 Training Matrix'!$P$30+365),"0")&amp;" days","Expires in "&amp;TEXT(('📊 Training Matrix'!$P$30+365)-TODAY(),"0")&amp;" days"),"—")</f>
        <v>Overdue by 102 days</v>
      </c>
      <c r="M505" s="58" t="str">
        <f ca="1">IF(OR('📊 Training Matrix'!$Q$30="EXPIRED",'📊 Training Matrix'!$Q$30="EXPIRING"),'📊 Training Matrix'!$H$30,"")</f>
        <v>A. Williams</v>
      </c>
    </row>
    <row r="506" spans="1:13" ht="15" customHeight="1" x14ac:dyDescent="0.2">
      <c r="A506" s="58" t="str">
        <f ca="1">IF(OR('📊 Training Matrix'!$S$30="EXPIRED",'📊 Training Matrix'!$S$30="EXPIRING"),'📊 Training Matrix'!$A$30,"")</f>
        <v>W1026</v>
      </c>
      <c r="B506" s="58" t="str">
        <f ca="1">IF(OR('📊 Training Matrix'!$S$30="EXPIRED",'📊 Training Matrix'!$S$30="EXPIRING"),'📊 Training Matrix'!$B$30,"")</f>
        <v>Campbell</v>
      </c>
      <c r="C506" s="58" t="str">
        <f ca="1">IF(OR('📊 Training Matrix'!$S$30="EXPIRED",'📊 Training Matrix'!$S$30="EXPIRING"),'📊 Training Matrix'!$C$30,"")</f>
        <v>Zara</v>
      </c>
      <c r="D506" s="58" t="str">
        <f ca="1">IF(OR('📊 Training Matrix'!$S$30="EXPIRED",'📊 Training Matrix'!$S$30="EXPIRING"),'📊 Training Matrix'!$D$30,"")</f>
        <v>Subcontractor</v>
      </c>
      <c r="E506" s="58" t="str">
        <f ca="1">IF(OR('📊 Training Matrix'!$S$30="EXPIRED",'📊 Training Matrix'!$S$30="EXPIRING"),'📊 Training Matrix'!$F$30,"")</f>
        <v>HSEQ Manager</v>
      </c>
      <c r="F506" s="58" t="str">
        <f ca="1">IF(OR('📊 Training Matrix'!$S$30="EXPIRED",'📊 Training Matrix'!$S$30="EXPIRING"),'📊 Training Matrix'!$E$30,"")</f>
        <v>HSEQ</v>
      </c>
      <c r="G506" s="58" t="str">
        <f ca="1">IF(OR('📊 Training Matrix'!$S$30="EXPIRED",'📊 Training Matrix'!$S$30="EXPIRING"),"HS-005","")</f>
        <v>HS-005</v>
      </c>
      <c r="H506" s="58" t="str">
        <f ca="1">IF(OR('📊 Training Matrix'!$S$30="EXPIRED",'📊 Training Matrix'!$S$30="EXPIRING"),"First Aid (FAW)","")</f>
        <v>First Aid (FAW)</v>
      </c>
      <c r="I506" s="58" t="str">
        <f ca="1">IF(OR('📊 Training Matrix'!$S$30="EXPIRED",'📊 Training Matrix'!$S$30="EXPIRING"),IF(ISNUMBER('📊 Training Matrix'!$R$30),TEXT('📊 Training Matrix'!$R$30,"DD/MM/YYYY"),""),"")</f>
        <v>24/06/2025</v>
      </c>
      <c r="J506" s="58" t="str">
        <f ca="1">IF(OR('📊 Training Matrix'!$S$30="EXPIRED",'📊 Training Matrix'!$S$30="EXPIRING"),TEXT('📊 Training Matrix'!$R$30+365,"DD/MM/YYYY"),"")</f>
        <v>24/06/2026</v>
      </c>
      <c r="K506" s="58" t="str">
        <f ca="1">IF(OR('📊 Training Matrix'!$S$30="EXPIRED",'📊 Training Matrix'!$S$30="EXPIRING"),'📊 Training Matrix'!$S$30,"")</f>
        <v>EXPIRED</v>
      </c>
      <c r="L506" s="58" t="str">
        <f ca="1">IF(OR('📊 Training Matrix'!$S$30="EXPIRED",'📊 Training Matrix'!$S$30="EXPIRING"),IF('📊 Training Matrix'!$S$30="EXPIRED","Overdue by "&amp;TEXT(TODAY()-('📊 Training Matrix'!$R$30+365),"0")&amp;" days","Expires in "&amp;TEXT(('📊 Training Matrix'!$R$30+365)-TODAY(),"0")&amp;" days"),"—")</f>
        <v>Overdue by 55 days</v>
      </c>
      <c r="M506" s="58" t="str">
        <f ca="1">IF(OR('📊 Training Matrix'!$S$30="EXPIRED",'📊 Training Matrix'!$S$30="EXPIRING"),'📊 Training Matrix'!$H$30,"")</f>
        <v>A. Williams</v>
      </c>
    </row>
    <row r="507" spans="1:13" ht="15" customHeight="1" x14ac:dyDescent="0.2">
      <c r="A507" s="58" t="str">
        <f ca="1">IF(OR('📊 Training Matrix'!$U$30="EXPIRED",'📊 Training Matrix'!$U$30="EXPIRING"),'📊 Training Matrix'!$A$30,"")</f>
        <v/>
      </c>
      <c r="B507" s="58" t="str">
        <f ca="1">IF(OR('📊 Training Matrix'!$U$30="EXPIRED",'📊 Training Matrix'!$U$30="EXPIRING"),'📊 Training Matrix'!$B$30,"")</f>
        <v/>
      </c>
      <c r="C507" s="58" t="str">
        <f ca="1">IF(OR('📊 Training Matrix'!$U$30="EXPIRED",'📊 Training Matrix'!$U$30="EXPIRING"),'📊 Training Matrix'!$C$30,"")</f>
        <v/>
      </c>
      <c r="D507" s="58" t="str">
        <f ca="1">IF(OR('📊 Training Matrix'!$U$30="EXPIRED",'📊 Training Matrix'!$U$30="EXPIRING"),'📊 Training Matrix'!$D$30,"")</f>
        <v/>
      </c>
      <c r="E507" s="58" t="str">
        <f ca="1">IF(OR('📊 Training Matrix'!$U$30="EXPIRED",'📊 Training Matrix'!$U$30="EXPIRING"),'📊 Training Matrix'!$F$30,"")</f>
        <v/>
      </c>
      <c r="F507" s="58" t="str">
        <f ca="1">IF(OR('📊 Training Matrix'!$U$30="EXPIRED",'📊 Training Matrix'!$U$30="EXPIRING"),'📊 Training Matrix'!$E$30,"")</f>
        <v/>
      </c>
      <c r="G507" s="58" t="str">
        <f ca="1">IF(OR('📊 Training Matrix'!$U$30="EXPIRED",'📊 Training Matrix'!$U$30="EXPIRING"),"HS-006","")</f>
        <v/>
      </c>
      <c r="H507" s="58" t="str">
        <f ca="1">IF(OR('📊 Training Matrix'!$U$30="EXPIRED",'📊 Training Matrix'!$U$30="EXPIRING"),"Asbestos Awareness","")</f>
        <v/>
      </c>
      <c r="I507" s="58" t="str">
        <f ca="1">IF(OR('📊 Training Matrix'!$U$30="EXPIRED",'📊 Training Matrix'!$U$30="EXPIRING"),IF(ISNUMBER('📊 Training Matrix'!$T$30),TEXT('📊 Training Matrix'!$T$30,"DD/MM/YYYY"),""),"")</f>
        <v/>
      </c>
      <c r="J507" s="58" t="str">
        <f ca="1">IF(OR('📊 Training Matrix'!$U$30="EXPIRED",'📊 Training Matrix'!$U$30="EXPIRING"),TEXT('📊 Training Matrix'!$T$30+365,"DD/MM/YYYY"),"")</f>
        <v/>
      </c>
      <c r="K507" s="58" t="str">
        <f ca="1">IF(OR('📊 Training Matrix'!$U$30="EXPIRED",'📊 Training Matrix'!$U$30="EXPIRING"),'📊 Training Matrix'!$U$30,"")</f>
        <v/>
      </c>
      <c r="L507" s="58" t="str">
        <f ca="1">IF(OR('📊 Training Matrix'!$U$30="EXPIRED",'📊 Training Matrix'!$U$30="EXPIRING"),IF('📊 Training Matrix'!$U$30="EXPIRED","Overdue by "&amp;TEXT(TODAY()-('📊 Training Matrix'!$T$30+365),"0")&amp;" days","Expires in "&amp;TEXT(('📊 Training Matrix'!$T$30+365)-TODAY(),"0")&amp;" days"),"—")</f>
        <v>—</v>
      </c>
      <c r="M507" s="58" t="str">
        <f ca="1">IF(OR('📊 Training Matrix'!$U$30="EXPIRED",'📊 Training Matrix'!$U$30="EXPIRING"),'📊 Training Matrix'!$H$30,"")</f>
        <v/>
      </c>
    </row>
    <row r="508" spans="1:13" ht="15" customHeight="1" x14ac:dyDescent="0.2">
      <c r="A508" s="58" t="str">
        <f ca="1">IF(OR('📊 Training Matrix'!$W$30="EXPIRED",'📊 Training Matrix'!$W$30="EXPIRING"),'📊 Training Matrix'!$A$30,"")</f>
        <v/>
      </c>
      <c r="B508" s="58" t="str">
        <f ca="1">IF(OR('📊 Training Matrix'!$W$30="EXPIRED",'📊 Training Matrix'!$W$30="EXPIRING"),'📊 Training Matrix'!$B$30,"")</f>
        <v/>
      </c>
      <c r="C508" s="58" t="str">
        <f ca="1">IF(OR('📊 Training Matrix'!$W$30="EXPIRED",'📊 Training Matrix'!$W$30="EXPIRING"),'📊 Training Matrix'!$C$30,"")</f>
        <v/>
      </c>
      <c r="D508" s="58" t="str">
        <f ca="1">IF(OR('📊 Training Matrix'!$W$30="EXPIRED",'📊 Training Matrix'!$W$30="EXPIRING"),'📊 Training Matrix'!$D$30,"")</f>
        <v/>
      </c>
      <c r="E508" s="58" t="str">
        <f ca="1">IF(OR('📊 Training Matrix'!$W$30="EXPIRED",'📊 Training Matrix'!$W$30="EXPIRING"),'📊 Training Matrix'!$F$30,"")</f>
        <v/>
      </c>
      <c r="F508" s="58" t="str">
        <f ca="1">IF(OR('📊 Training Matrix'!$W$30="EXPIRED",'📊 Training Matrix'!$W$30="EXPIRING"),'📊 Training Matrix'!$E$30,"")</f>
        <v/>
      </c>
      <c r="G508" s="58" t="str">
        <f ca="1">IF(OR('📊 Training Matrix'!$W$30="EXPIRED",'📊 Training Matrix'!$W$30="EXPIRING"),"EL-001","")</f>
        <v/>
      </c>
      <c r="H508" s="58" t="str">
        <f ca="1">IF(OR('📊 Training Matrix'!$W$30="EXPIRED",'📊 Training Matrix'!$W$30="EXPIRING"),"C&amp;G 2391 Inspection","")</f>
        <v/>
      </c>
      <c r="I508" s="58" t="str">
        <f ca="1">IF(OR('📊 Training Matrix'!$W$30="EXPIRED",'📊 Training Matrix'!$W$30="EXPIRING"),IF(ISNUMBER('📊 Training Matrix'!$V$30),TEXT('📊 Training Matrix'!$V$30,"DD/MM/YYYY"),""),"")</f>
        <v/>
      </c>
      <c r="J508" s="58" t="str">
        <f ca="1">IF(OR('📊 Training Matrix'!$W$30="EXPIRED",'📊 Training Matrix'!$W$30="EXPIRING"),TEXT('📊 Training Matrix'!$V$30+365,"DD/MM/YYYY"),"")</f>
        <v/>
      </c>
      <c r="K508" s="58" t="str">
        <f ca="1">IF(OR('📊 Training Matrix'!$W$30="EXPIRED",'📊 Training Matrix'!$W$30="EXPIRING"),'📊 Training Matrix'!$W$30,"")</f>
        <v/>
      </c>
      <c r="L508" s="58" t="str">
        <f ca="1">IF(OR('📊 Training Matrix'!$W$30="EXPIRED",'📊 Training Matrix'!$W$30="EXPIRING"),IF('📊 Training Matrix'!$W$30="EXPIRED","Overdue by "&amp;TEXT(TODAY()-('📊 Training Matrix'!$V$30+365),"0")&amp;" days","Expires in "&amp;TEXT(('📊 Training Matrix'!$V$30+365)-TODAY(),"0")&amp;" days"),"—")</f>
        <v>—</v>
      </c>
      <c r="M508" s="58" t="str">
        <f ca="1">IF(OR('📊 Training Matrix'!$W$30="EXPIRED",'📊 Training Matrix'!$W$30="EXPIRING"),'📊 Training Matrix'!$H$30,"")</f>
        <v/>
      </c>
    </row>
    <row r="509" spans="1:13" ht="15" customHeight="1" x14ac:dyDescent="0.2">
      <c r="A509" s="58" t="str">
        <f ca="1">IF(OR('📊 Training Matrix'!$Y$30="EXPIRED",'📊 Training Matrix'!$Y$30="EXPIRING"),'📊 Training Matrix'!$A$30,"")</f>
        <v/>
      </c>
      <c r="B509" s="58" t="str">
        <f ca="1">IF(OR('📊 Training Matrix'!$Y$30="EXPIRED",'📊 Training Matrix'!$Y$30="EXPIRING"),'📊 Training Matrix'!$B$30,"")</f>
        <v/>
      </c>
      <c r="C509" s="58" t="str">
        <f ca="1">IF(OR('📊 Training Matrix'!$Y$30="EXPIRED",'📊 Training Matrix'!$Y$30="EXPIRING"),'📊 Training Matrix'!$C$30,"")</f>
        <v/>
      </c>
      <c r="D509" s="58" t="str">
        <f ca="1">IF(OR('📊 Training Matrix'!$Y$30="EXPIRED",'📊 Training Matrix'!$Y$30="EXPIRING"),'📊 Training Matrix'!$D$30,"")</f>
        <v/>
      </c>
      <c r="E509" s="58" t="str">
        <f ca="1">IF(OR('📊 Training Matrix'!$Y$30="EXPIRED",'📊 Training Matrix'!$Y$30="EXPIRING"),'📊 Training Matrix'!$F$30,"")</f>
        <v/>
      </c>
      <c r="F509" s="58" t="str">
        <f ca="1">IF(OR('📊 Training Matrix'!$Y$30="EXPIRED",'📊 Training Matrix'!$Y$30="EXPIRING"),'📊 Training Matrix'!$E$30,"")</f>
        <v/>
      </c>
      <c r="G509" s="58" t="str">
        <f ca="1">IF(OR('📊 Training Matrix'!$Y$30="EXPIRED",'📊 Training Matrix'!$Y$30="EXPIRING"),"EL-002","")</f>
        <v/>
      </c>
      <c r="H509" s="58" t="str">
        <f ca="1">IF(OR('📊 Training Matrix'!$Y$30="EXPIRED",'📊 Training Matrix'!$Y$30="EXPIRING"),"18th Edition","")</f>
        <v/>
      </c>
      <c r="I509" s="58" t="str">
        <f ca="1">IF(OR('📊 Training Matrix'!$Y$30="EXPIRED",'📊 Training Matrix'!$Y$30="EXPIRING"),IF(ISNUMBER('📊 Training Matrix'!$X$30),TEXT('📊 Training Matrix'!$X$30,"DD/MM/YYYY"),""),"")</f>
        <v/>
      </c>
      <c r="J509" s="58" t="str">
        <f ca="1">IF(OR('📊 Training Matrix'!$Y$30="EXPIRED",'📊 Training Matrix'!$Y$30="EXPIRING"),TEXT('📊 Training Matrix'!$X$30+365,"DD/MM/YYYY"),"")</f>
        <v/>
      </c>
      <c r="K509" s="58" t="str">
        <f ca="1">IF(OR('📊 Training Matrix'!$Y$30="EXPIRED",'📊 Training Matrix'!$Y$30="EXPIRING"),'📊 Training Matrix'!$Y$30,"")</f>
        <v/>
      </c>
      <c r="L509" s="58" t="str">
        <f ca="1">IF(OR('📊 Training Matrix'!$Y$30="EXPIRED",'📊 Training Matrix'!$Y$30="EXPIRING"),IF('📊 Training Matrix'!$Y$30="EXPIRED","Overdue by "&amp;TEXT(TODAY()-('📊 Training Matrix'!$X$30+365),"0")&amp;" days","Expires in "&amp;TEXT(('📊 Training Matrix'!$X$30+365)-TODAY(),"0")&amp;" days"),"—")</f>
        <v>—</v>
      </c>
      <c r="M509" s="58" t="str">
        <f ca="1">IF(OR('📊 Training Matrix'!$Y$30="EXPIRED",'📊 Training Matrix'!$Y$30="EXPIRING"),'📊 Training Matrix'!$H$30,"")</f>
        <v/>
      </c>
    </row>
    <row r="510" spans="1:13" ht="15" customHeight="1" x14ac:dyDescent="0.2">
      <c r="A510" s="58" t="str">
        <f ca="1">IF(OR('📊 Training Matrix'!$AA$30="EXPIRED",'📊 Training Matrix'!$AA$30="EXPIRING"),'📊 Training Matrix'!$A$30,"")</f>
        <v/>
      </c>
      <c r="B510" s="58" t="str">
        <f ca="1">IF(OR('📊 Training Matrix'!$AA$30="EXPIRED",'📊 Training Matrix'!$AA$30="EXPIRING"),'📊 Training Matrix'!$B$30,"")</f>
        <v/>
      </c>
      <c r="C510" s="58" t="str">
        <f ca="1">IF(OR('📊 Training Matrix'!$AA$30="EXPIRED",'📊 Training Matrix'!$AA$30="EXPIRING"),'📊 Training Matrix'!$C$30,"")</f>
        <v/>
      </c>
      <c r="D510" s="58" t="str">
        <f ca="1">IF(OR('📊 Training Matrix'!$AA$30="EXPIRED",'📊 Training Matrix'!$AA$30="EXPIRING"),'📊 Training Matrix'!$D$30,"")</f>
        <v/>
      </c>
      <c r="E510" s="58" t="str">
        <f ca="1">IF(OR('📊 Training Matrix'!$AA$30="EXPIRED",'📊 Training Matrix'!$AA$30="EXPIRING"),'📊 Training Matrix'!$F$30,"")</f>
        <v/>
      </c>
      <c r="F510" s="58" t="str">
        <f ca="1">IF(OR('📊 Training Matrix'!$AA$30="EXPIRED",'📊 Training Matrix'!$AA$30="EXPIRING"),'📊 Training Matrix'!$E$30,"")</f>
        <v/>
      </c>
      <c r="G510" s="58" t="str">
        <f ca="1">IF(OR('📊 Training Matrix'!$AA$30="EXPIRED",'📊 Training Matrix'!$AA$30="EXPIRING"),"EL-003","")</f>
        <v/>
      </c>
      <c r="H510" s="58" t="str">
        <f ca="1">IF(OR('📊 Training Matrix'!$AA$30="EXPIRED",'📊 Training Matrix'!$AA$30="EXPIRING"),"HV Auth. Person","")</f>
        <v/>
      </c>
      <c r="I510" s="58" t="str">
        <f ca="1">IF(OR('📊 Training Matrix'!$AA$30="EXPIRED",'📊 Training Matrix'!$AA$30="EXPIRING"),IF(ISNUMBER('📊 Training Matrix'!$Z$30),TEXT('📊 Training Matrix'!$Z$30,"DD/MM/YYYY"),""),"")</f>
        <v/>
      </c>
      <c r="J510" s="58" t="str">
        <f ca="1">IF(OR('📊 Training Matrix'!$AA$30="EXPIRED",'📊 Training Matrix'!$AA$30="EXPIRING"),TEXT('📊 Training Matrix'!$Z$30+365,"DD/MM/YYYY"),"")</f>
        <v/>
      </c>
      <c r="K510" s="58" t="str">
        <f ca="1">IF(OR('📊 Training Matrix'!$AA$30="EXPIRED",'📊 Training Matrix'!$AA$30="EXPIRING"),'📊 Training Matrix'!$AA$30,"")</f>
        <v/>
      </c>
      <c r="L510" s="58" t="str">
        <f ca="1">IF(OR('📊 Training Matrix'!$AA$30="EXPIRED",'📊 Training Matrix'!$AA$30="EXPIRING"),IF('📊 Training Matrix'!$AA$30="EXPIRED","Overdue by "&amp;TEXT(TODAY()-('📊 Training Matrix'!$Z$30+365),"0")&amp;" days","Expires in "&amp;TEXT(('📊 Training Matrix'!$Z$30+365)-TODAY(),"0")&amp;" days"),"—")</f>
        <v>—</v>
      </c>
      <c r="M510" s="58" t="str">
        <f ca="1">IF(OR('📊 Training Matrix'!$AA$30="EXPIRED",'📊 Training Matrix'!$AA$30="EXPIRING"),'📊 Training Matrix'!$H$30,"")</f>
        <v/>
      </c>
    </row>
    <row r="511" spans="1:13" ht="15" customHeight="1" x14ac:dyDescent="0.2">
      <c r="A511" s="58" t="str">
        <f ca="1">IF(OR('📊 Training Matrix'!$AC$30="EXPIRED",'📊 Training Matrix'!$AC$30="EXPIRING"),'📊 Training Matrix'!$A$30,"")</f>
        <v/>
      </c>
      <c r="B511" s="58" t="str">
        <f ca="1">IF(OR('📊 Training Matrix'!$AC$30="EXPIRED",'📊 Training Matrix'!$AC$30="EXPIRING"),'📊 Training Matrix'!$B$30,"")</f>
        <v/>
      </c>
      <c r="C511" s="58" t="str">
        <f ca="1">IF(OR('📊 Training Matrix'!$AC$30="EXPIRED",'📊 Training Matrix'!$AC$30="EXPIRING"),'📊 Training Matrix'!$C$30,"")</f>
        <v/>
      </c>
      <c r="D511" s="58" t="str">
        <f ca="1">IF(OR('📊 Training Matrix'!$AC$30="EXPIRED",'📊 Training Matrix'!$AC$30="EXPIRING"),'📊 Training Matrix'!$D$30,"")</f>
        <v/>
      </c>
      <c r="E511" s="58" t="str">
        <f ca="1">IF(OR('📊 Training Matrix'!$AC$30="EXPIRED",'📊 Training Matrix'!$AC$30="EXPIRING"),'📊 Training Matrix'!$F$30,"")</f>
        <v/>
      </c>
      <c r="F511" s="58" t="str">
        <f ca="1">IF(OR('📊 Training Matrix'!$AC$30="EXPIRED",'📊 Training Matrix'!$AC$30="EXPIRING"),'📊 Training Matrix'!$E$30,"")</f>
        <v/>
      </c>
      <c r="G511" s="58" t="str">
        <f ca="1">IF(OR('📊 Training Matrix'!$AC$30="EXPIRED",'📊 Training Matrix'!$AC$30="EXPIRING"),"EL-004","")</f>
        <v/>
      </c>
      <c r="H511" s="58" t="str">
        <f ca="1">IF(OR('📊 Training Matrix'!$AC$30="EXPIRED",'📊 Training Matrix'!$AC$30="EXPIRING"),"LV Switching","")</f>
        <v/>
      </c>
      <c r="I511" s="58" t="str">
        <f ca="1">IF(OR('📊 Training Matrix'!$AC$30="EXPIRED",'📊 Training Matrix'!$AC$30="EXPIRING"),IF(ISNUMBER('📊 Training Matrix'!$AB$30),TEXT('📊 Training Matrix'!$AB$30,"DD/MM/YYYY"),""),"")</f>
        <v/>
      </c>
      <c r="J511" s="58" t="str">
        <f ca="1">IF(OR('📊 Training Matrix'!$AC$30="EXPIRED",'📊 Training Matrix'!$AC$30="EXPIRING"),TEXT('📊 Training Matrix'!$AB$30+365,"DD/MM/YYYY"),"")</f>
        <v/>
      </c>
      <c r="K511" s="58" t="str">
        <f ca="1">IF(OR('📊 Training Matrix'!$AC$30="EXPIRED",'📊 Training Matrix'!$AC$30="EXPIRING"),'📊 Training Matrix'!$AC$30,"")</f>
        <v/>
      </c>
      <c r="L511" s="58" t="str">
        <f ca="1">IF(OR('📊 Training Matrix'!$AC$30="EXPIRED",'📊 Training Matrix'!$AC$30="EXPIRING"),IF('📊 Training Matrix'!$AC$30="EXPIRED","Overdue by "&amp;TEXT(TODAY()-('📊 Training Matrix'!$AB$30+365),"0")&amp;" days","Expires in "&amp;TEXT(('📊 Training Matrix'!$AB$30+365)-TODAY(),"0")&amp;" days"),"—")</f>
        <v>—</v>
      </c>
      <c r="M511" s="58" t="str">
        <f ca="1">IF(OR('📊 Training Matrix'!$AC$30="EXPIRED",'📊 Training Matrix'!$AC$30="EXPIRING"),'📊 Training Matrix'!$H$30,"")</f>
        <v/>
      </c>
    </row>
    <row r="512" spans="1:13" ht="15" customHeight="1" x14ac:dyDescent="0.2">
      <c r="A512" s="58" t="str">
        <f ca="1">IF(OR('📊 Training Matrix'!$AE$30="EXPIRED",'📊 Training Matrix'!$AE$30="EXPIRING"),'📊 Training Matrix'!$A$30,"")</f>
        <v/>
      </c>
      <c r="B512" s="58" t="str">
        <f ca="1">IF(OR('📊 Training Matrix'!$AE$30="EXPIRED",'📊 Training Matrix'!$AE$30="EXPIRING"),'📊 Training Matrix'!$B$30,"")</f>
        <v/>
      </c>
      <c r="C512" s="58" t="str">
        <f ca="1">IF(OR('📊 Training Matrix'!$AE$30="EXPIRED",'📊 Training Matrix'!$AE$30="EXPIRING"),'📊 Training Matrix'!$C$30,"")</f>
        <v/>
      </c>
      <c r="D512" s="58" t="str">
        <f ca="1">IF(OR('📊 Training Matrix'!$AE$30="EXPIRED",'📊 Training Matrix'!$AE$30="EXPIRING"),'📊 Training Matrix'!$D$30,"")</f>
        <v/>
      </c>
      <c r="E512" s="58" t="str">
        <f ca="1">IF(OR('📊 Training Matrix'!$AE$30="EXPIRED",'📊 Training Matrix'!$AE$30="EXPIRING"),'📊 Training Matrix'!$F$30,"")</f>
        <v/>
      </c>
      <c r="F512" s="58" t="str">
        <f ca="1">IF(OR('📊 Training Matrix'!$AE$30="EXPIRED",'📊 Training Matrix'!$AE$30="EXPIRING"),'📊 Training Matrix'!$E$30,"")</f>
        <v/>
      </c>
      <c r="G512" s="58" t="str">
        <f ca="1">IF(OR('📊 Training Matrix'!$AE$30="EXPIRED",'📊 Training Matrix'!$AE$30="EXPIRING"),"CV-005","")</f>
        <v/>
      </c>
      <c r="H512" s="58" t="str">
        <f ca="1">IF(OR('📊 Training Matrix'!$AE$30="EXPIRED",'📊 Training Matrix'!$AE$30="EXPIRING"),"NRSWA Supervisor","")</f>
        <v/>
      </c>
      <c r="I512" s="58" t="str">
        <f ca="1">IF(OR('📊 Training Matrix'!$AE$30="EXPIRED",'📊 Training Matrix'!$AE$30="EXPIRING"),IF(ISNUMBER('📊 Training Matrix'!$AD$30),TEXT('📊 Training Matrix'!$AD$30,"DD/MM/YYYY"),""),"")</f>
        <v/>
      </c>
      <c r="J512" s="58" t="str">
        <f ca="1">IF(OR('📊 Training Matrix'!$AE$30="EXPIRED",'📊 Training Matrix'!$AE$30="EXPIRING"),TEXT('📊 Training Matrix'!$AD$30+365,"DD/MM/YYYY"),"")</f>
        <v/>
      </c>
      <c r="K512" s="58" t="str">
        <f ca="1">IF(OR('📊 Training Matrix'!$AE$30="EXPIRED",'📊 Training Matrix'!$AE$30="EXPIRING"),'📊 Training Matrix'!$AE$30,"")</f>
        <v/>
      </c>
      <c r="L512" s="58" t="str">
        <f ca="1">IF(OR('📊 Training Matrix'!$AE$30="EXPIRED",'📊 Training Matrix'!$AE$30="EXPIRING"),IF('📊 Training Matrix'!$AE$30="EXPIRED","Overdue by "&amp;TEXT(TODAY()-('📊 Training Matrix'!$AD$30+365),"0")&amp;" days","Expires in "&amp;TEXT(('📊 Training Matrix'!$AD$30+365)-TODAY(),"0")&amp;" days"),"—")</f>
        <v>—</v>
      </c>
      <c r="M512" s="58" t="str">
        <f ca="1">IF(OR('📊 Training Matrix'!$AE$30="EXPIRED",'📊 Training Matrix'!$AE$30="EXPIRING"),'📊 Training Matrix'!$H$30,"")</f>
        <v/>
      </c>
    </row>
    <row r="513" spans="1:13" ht="15" customHeight="1" x14ac:dyDescent="0.2">
      <c r="A513" s="58" t="str">
        <f ca="1">IF(OR('📊 Training Matrix'!$AG$30="EXPIRED",'📊 Training Matrix'!$AG$30="EXPIRING"),'📊 Training Matrix'!$A$30,"")</f>
        <v/>
      </c>
      <c r="B513" s="58" t="str">
        <f ca="1">IF(OR('📊 Training Matrix'!$AG$30="EXPIRED",'📊 Training Matrix'!$AG$30="EXPIRING"),'📊 Training Matrix'!$B$30,"")</f>
        <v/>
      </c>
      <c r="C513" s="58" t="str">
        <f ca="1">IF(OR('📊 Training Matrix'!$AG$30="EXPIRED",'📊 Training Matrix'!$AG$30="EXPIRING"),'📊 Training Matrix'!$C$30,"")</f>
        <v/>
      </c>
      <c r="D513" s="58" t="str">
        <f ca="1">IF(OR('📊 Training Matrix'!$AG$30="EXPIRED",'📊 Training Matrix'!$AG$30="EXPIRING"),'📊 Training Matrix'!$D$30,"")</f>
        <v/>
      </c>
      <c r="E513" s="58" t="str">
        <f ca="1">IF(OR('📊 Training Matrix'!$AG$30="EXPIRED",'📊 Training Matrix'!$AG$30="EXPIRING"),'📊 Training Matrix'!$F$30,"")</f>
        <v/>
      </c>
      <c r="F513" s="58" t="str">
        <f ca="1">IF(OR('📊 Training Matrix'!$AG$30="EXPIRED",'📊 Training Matrix'!$AG$30="EXPIRING"),'📊 Training Matrix'!$E$30,"")</f>
        <v/>
      </c>
      <c r="G513" s="58" t="str">
        <f ca="1">IF(OR('📊 Training Matrix'!$AG$30="EXPIRED",'📊 Training Matrix'!$AG$30="EXPIRING"),"CV-006","")</f>
        <v/>
      </c>
      <c r="H513" s="58" t="str">
        <f ca="1">IF(OR('📊 Training Matrix'!$AG$30="EXPIRED",'📊 Training Matrix'!$AG$30="EXPIRING"),"NRSWA Operative","")</f>
        <v/>
      </c>
      <c r="I513" s="58" t="str">
        <f ca="1">IF(OR('📊 Training Matrix'!$AG$30="EXPIRED",'📊 Training Matrix'!$AG$30="EXPIRING"),IF(ISNUMBER('📊 Training Matrix'!$AF$30),TEXT('📊 Training Matrix'!$AF$30,"DD/MM/YYYY"),""),"")</f>
        <v/>
      </c>
      <c r="J513" s="58" t="str">
        <f ca="1">IF(OR('📊 Training Matrix'!$AG$30="EXPIRED",'📊 Training Matrix'!$AG$30="EXPIRING"),TEXT('📊 Training Matrix'!$AF$30+365,"DD/MM/YYYY"),"")</f>
        <v/>
      </c>
      <c r="K513" s="58" t="str">
        <f ca="1">IF(OR('📊 Training Matrix'!$AG$30="EXPIRED",'📊 Training Matrix'!$AG$30="EXPIRING"),'📊 Training Matrix'!$AG$30,"")</f>
        <v/>
      </c>
      <c r="L513" s="58" t="str">
        <f ca="1">IF(OR('📊 Training Matrix'!$AG$30="EXPIRED",'📊 Training Matrix'!$AG$30="EXPIRING"),IF('📊 Training Matrix'!$AG$30="EXPIRED","Overdue by "&amp;TEXT(TODAY()-('📊 Training Matrix'!$AF$30+365),"0")&amp;" days","Expires in "&amp;TEXT(('📊 Training Matrix'!$AF$30+365)-TODAY(),"0")&amp;" days"),"—")</f>
        <v>—</v>
      </c>
      <c r="M513" s="58" t="str">
        <f ca="1">IF(OR('📊 Training Matrix'!$AG$30="EXPIRED",'📊 Training Matrix'!$AG$30="EXPIRING"),'📊 Training Matrix'!$H$30,"")</f>
        <v/>
      </c>
    </row>
    <row r="514" spans="1:13" ht="15" customHeight="1" x14ac:dyDescent="0.2">
      <c r="A514" s="58" t="str">
        <f ca="1">IF(OR('📊 Training Matrix'!$AI$30="EXPIRED",'📊 Training Matrix'!$AI$30="EXPIRING"),'📊 Training Matrix'!$A$30,"")</f>
        <v/>
      </c>
      <c r="B514" s="58" t="str">
        <f ca="1">IF(OR('📊 Training Matrix'!$AI$30="EXPIRED",'📊 Training Matrix'!$AI$30="EXPIRING"),'📊 Training Matrix'!$B$30,"")</f>
        <v/>
      </c>
      <c r="C514" s="58" t="str">
        <f ca="1">IF(OR('📊 Training Matrix'!$AI$30="EXPIRED",'📊 Training Matrix'!$AI$30="EXPIRING"),'📊 Training Matrix'!$C$30,"")</f>
        <v/>
      </c>
      <c r="D514" s="58" t="str">
        <f ca="1">IF(OR('📊 Training Matrix'!$AI$30="EXPIRED",'📊 Training Matrix'!$AI$30="EXPIRING"),'📊 Training Matrix'!$D$30,"")</f>
        <v/>
      </c>
      <c r="E514" s="58" t="str">
        <f ca="1">IF(OR('📊 Training Matrix'!$AI$30="EXPIRED",'📊 Training Matrix'!$AI$30="EXPIRING"),'📊 Training Matrix'!$F$30,"")</f>
        <v/>
      </c>
      <c r="F514" s="58" t="str">
        <f ca="1">IF(OR('📊 Training Matrix'!$AI$30="EXPIRED",'📊 Training Matrix'!$AI$30="EXPIRING"),'📊 Training Matrix'!$E$30,"")</f>
        <v/>
      </c>
      <c r="G514" s="58" t="str">
        <f ca="1">IF(OR('📊 Training Matrix'!$AI$30="EXPIRED",'📊 Training Matrix'!$AI$30="EXPIRING"),"CV-002","")</f>
        <v/>
      </c>
      <c r="H514" s="58" t="str">
        <f ca="1">IF(OR('📊 Training Matrix'!$AI$30="EXPIRED",'📊 Training Matrix'!$AI$30="EXPIRING"),"CSCS Blue Card","")</f>
        <v/>
      </c>
      <c r="I514" s="58" t="str">
        <f ca="1">IF(OR('📊 Training Matrix'!$AI$30="EXPIRED",'📊 Training Matrix'!$AI$30="EXPIRING"),IF(ISNUMBER('📊 Training Matrix'!$AH$30),TEXT('📊 Training Matrix'!$AH$30,"DD/MM/YYYY"),""),"")</f>
        <v/>
      </c>
      <c r="J514" s="58" t="str">
        <f ca="1">IF(OR('📊 Training Matrix'!$AI$30="EXPIRED",'📊 Training Matrix'!$AI$30="EXPIRING"),TEXT('📊 Training Matrix'!$AH$30+365,"DD/MM/YYYY"),"")</f>
        <v/>
      </c>
      <c r="K514" s="58" t="str">
        <f ca="1">IF(OR('📊 Training Matrix'!$AI$30="EXPIRED",'📊 Training Matrix'!$AI$30="EXPIRING"),'📊 Training Matrix'!$AI$30,"")</f>
        <v/>
      </c>
      <c r="L514" s="58" t="str">
        <f ca="1">IF(OR('📊 Training Matrix'!$AI$30="EXPIRED",'📊 Training Matrix'!$AI$30="EXPIRING"),IF('📊 Training Matrix'!$AI$30="EXPIRED","Overdue by "&amp;TEXT(TODAY()-('📊 Training Matrix'!$AH$30+365),"0")&amp;" days","Expires in "&amp;TEXT(('📊 Training Matrix'!$AH$30+365)-TODAY(),"0")&amp;" days"),"—")</f>
        <v>—</v>
      </c>
      <c r="M514" s="58" t="str">
        <f ca="1">IF(OR('📊 Training Matrix'!$AI$30="EXPIRED",'📊 Training Matrix'!$AI$30="EXPIRING"),'📊 Training Matrix'!$H$30,"")</f>
        <v/>
      </c>
    </row>
    <row r="515" spans="1:13" ht="15" customHeight="1" x14ac:dyDescent="0.2">
      <c r="A515" s="58" t="str">
        <f ca="1">IF(OR('📊 Training Matrix'!$AK$30="EXPIRED",'📊 Training Matrix'!$AK$30="EXPIRING"),'📊 Training Matrix'!$A$30,"")</f>
        <v/>
      </c>
      <c r="B515" s="58" t="str">
        <f ca="1">IF(OR('📊 Training Matrix'!$AK$30="EXPIRED",'📊 Training Matrix'!$AK$30="EXPIRING"),'📊 Training Matrix'!$B$30,"")</f>
        <v/>
      </c>
      <c r="C515" s="58" t="str">
        <f ca="1">IF(OR('📊 Training Matrix'!$AK$30="EXPIRED",'📊 Training Matrix'!$AK$30="EXPIRING"),'📊 Training Matrix'!$C$30,"")</f>
        <v/>
      </c>
      <c r="D515" s="58" t="str">
        <f ca="1">IF(OR('📊 Training Matrix'!$AK$30="EXPIRED",'📊 Training Matrix'!$AK$30="EXPIRING"),'📊 Training Matrix'!$D$30,"")</f>
        <v/>
      </c>
      <c r="E515" s="58" t="str">
        <f ca="1">IF(OR('📊 Training Matrix'!$AK$30="EXPIRED",'📊 Training Matrix'!$AK$30="EXPIRING"),'📊 Training Matrix'!$F$30,"")</f>
        <v/>
      </c>
      <c r="F515" s="58" t="str">
        <f ca="1">IF(OR('📊 Training Matrix'!$AK$30="EXPIRED",'📊 Training Matrix'!$AK$30="EXPIRING"),'📊 Training Matrix'!$E$30,"")</f>
        <v/>
      </c>
      <c r="G515" s="58" t="str">
        <f ca="1">IF(OR('📊 Training Matrix'!$AK$30="EXPIRED",'📊 Training Matrix'!$AK$30="EXPIRING"),"GS-001","")</f>
        <v/>
      </c>
      <c r="H515" s="58" t="str">
        <f ca="1">IF(OR('📊 Training Matrix'!$AK$30="EXPIRED",'📊 Training Matrix'!$AK$30="EXPIRING"),"Gas Safe Reg.","")</f>
        <v/>
      </c>
      <c r="I515" s="58" t="str">
        <f ca="1">IF(OR('📊 Training Matrix'!$AK$30="EXPIRED",'📊 Training Matrix'!$AK$30="EXPIRING"),IF(ISNUMBER('📊 Training Matrix'!$AJ$30),TEXT('📊 Training Matrix'!$AJ$30,"DD/MM/YYYY"),""),"")</f>
        <v/>
      </c>
      <c r="J515" s="58" t="str">
        <f ca="1">IF(OR('📊 Training Matrix'!$AK$30="EXPIRED",'📊 Training Matrix'!$AK$30="EXPIRING"),TEXT('📊 Training Matrix'!$AJ$30+365,"DD/MM/YYYY"),"")</f>
        <v/>
      </c>
      <c r="K515" s="58" t="str">
        <f ca="1">IF(OR('📊 Training Matrix'!$AK$30="EXPIRED",'📊 Training Matrix'!$AK$30="EXPIRING"),'📊 Training Matrix'!$AK$30,"")</f>
        <v/>
      </c>
      <c r="L515" s="58" t="str">
        <f ca="1">IF(OR('📊 Training Matrix'!$AK$30="EXPIRED",'📊 Training Matrix'!$AK$30="EXPIRING"),IF('📊 Training Matrix'!$AK$30="EXPIRED","Overdue by "&amp;TEXT(TODAY()-('📊 Training Matrix'!$AJ$30+365),"0")&amp;" days","Expires in "&amp;TEXT(('📊 Training Matrix'!$AJ$30+365)-TODAY(),"0")&amp;" days"),"—")</f>
        <v>—</v>
      </c>
      <c r="M515" s="58" t="str">
        <f ca="1">IF(OR('📊 Training Matrix'!$AK$30="EXPIRED",'📊 Training Matrix'!$AK$30="EXPIRING"),'📊 Training Matrix'!$H$30,"")</f>
        <v/>
      </c>
    </row>
    <row r="516" spans="1:13" ht="15" customHeight="1" x14ac:dyDescent="0.2">
      <c r="A516" s="58" t="str">
        <f ca="1">IF(OR('📊 Training Matrix'!$AM$30="EXPIRED",'📊 Training Matrix'!$AM$30="EXPIRING"),'📊 Training Matrix'!$A$30,"")</f>
        <v/>
      </c>
      <c r="B516" s="58" t="str">
        <f ca="1">IF(OR('📊 Training Matrix'!$AM$30="EXPIRED",'📊 Training Matrix'!$AM$30="EXPIRING"),'📊 Training Matrix'!$B$30,"")</f>
        <v/>
      </c>
      <c r="C516" s="58" t="str">
        <f ca="1">IF(OR('📊 Training Matrix'!$AM$30="EXPIRED",'📊 Training Matrix'!$AM$30="EXPIRING"),'📊 Training Matrix'!$C$30,"")</f>
        <v/>
      </c>
      <c r="D516" s="58" t="str">
        <f ca="1">IF(OR('📊 Training Matrix'!$AM$30="EXPIRED",'📊 Training Matrix'!$AM$30="EXPIRING"),'📊 Training Matrix'!$D$30,"")</f>
        <v/>
      </c>
      <c r="E516" s="58" t="str">
        <f ca="1">IF(OR('📊 Training Matrix'!$AM$30="EXPIRED",'📊 Training Matrix'!$AM$30="EXPIRING"),'📊 Training Matrix'!$F$30,"")</f>
        <v/>
      </c>
      <c r="F516" s="58" t="str">
        <f ca="1">IF(OR('📊 Training Matrix'!$AM$30="EXPIRED",'📊 Training Matrix'!$AM$30="EXPIRING"),'📊 Training Matrix'!$E$30,"")</f>
        <v/>
      </c>
      <c r="G516" s="58" t="str">
        <f ca="1">IF(OR('📊 Training Matrix'!$AM$30="EXPIRED",'📊 Training Matrix'!$AM$30="EXPIRING"),"GS-002","")</f>
        <v/>
      </c>
      <c r="H516" s="58" t="str">
        <f ca="1">IF(OR('📊 Training Matrix'!$AM$30="EXPIRED",'📊 Training Matrix'!$AM$30="EXPIRING"),"ACS Gas (CCN1)","")</f>
        <v/>
      </c>
      <c r="I516" s="58" t="str">
        <f ca="1">IF(OR('📊 Training Matrix'!$AM$30="EXPIRED",'📊 Training Matrix'!$AM$30="EXPIRING"),IF(ISNUMBER('📊 Training Matrix'!$AL$30),TEXT('📊 Training Matrix'!$AL$30,"DD/MM/YYYY"),""),"")</f>
        <v/>
      </c>
      <c r="J516" s="58" t="str">
        <f ca="1">IF(OR('📊 Training Matrix'!$AM$30="EXPIRED",'📊 Training Matrix'!$AM$30="EXPIRING"),TEXT('📊 Training Matrix'!$AL$30+365,"DD/MM/YYYY"),"")</f>
        <v/>
      </c>
      <c r="K516" s="58" t="str">
        <f ca="1">IF(OR('📊 Training Matrix'!$AM$30="EXPIRED",'📊 Training Matrix'!$AM$30="EXPIRING"),'📊 Training Matrix'!$AM$30,"")</f>
        <v/>
      </c>
      <c r="L516" s="58" t="str">
        <f ca="1">IF(OR('📊 Training Matrix'!$AM$30="EXPIRED",'📊 Training Matrix'!$AM$30="EXPIRING"),IF('📊 Training Matrix'!$AM$30="EXPIRED","Overdue by "&amp;TEXT(TODAY()-('📊 Training Matrix'!$AL$30+365),"0")&amp;" days","Expires in "&amp;TEXT(('📊 Training Matrix'!$AL$30+365)-TODAY(),"0")&amp;" days"),"—")</f>
        <v>—</v>
      </c>
      <c r="M516" s="58" t="str">
        <f ca="1">IF(OR('📊 Training Matrix'!$AM$30="EXPIRED",'📊 Training Matrix'!$AM$30="EXPIRING"),'📊 Training Matrix'!$H$30,"")</f>
        <v/>
      </c>
    </row>
    <row r="517" spans="1:13" ht="15" customHeight="1" x14ac:dyDescent="0.2">
      <c r="A517" s="58" t="str">
        <f ca="1">IF(OR('📊 Training Matrix'!$AO$30="EXPIRED",'📊 Training Matrix'!$AO$30="EXPIRING"),'📊 Training Matrix'!$A$30,"")</f>
        <v/>
      </c>
      <c r="B517" s="58" t="str">
        <f ca="1">IF(OR('📊 Training Matrix'!$AO$30="EXPIRED",'📊 Training Matrix'!$AO$30="EXPIRING"),'📊 Training Matrix'!$B$30,"")</f>
        <v/>
      </c>
      <c r="C517" s="58" t="str">
        <f ca="1">IF(OR('📊 Training Matrix'!$AO$30="EXPIRED",'📊 Training Matrix'!$AO$30="EXPIRING"),'📊 Training Matrix'!$C$30,"")</f>
        <v/>
      </c>
      <c r="D517" s="58" t="str">
        <f ca="1">IF(OR('📊 Training Matrix'!$AO$30="EXPIRED",'📊 Training Matrix'!$AO$30="EXPIRING"),'📊 Training Matrix'!$D$30,"")</f>
        <v/>
      </c>
      <c r="E517" s="58" t="str">
        <f ca="1">IF(OR('📊 Training Matrix'!$AO$30="EXPIRED",'📊 Training Matrix'!$AO$30="EXPIRING"),'📊 Training Matrix'!$F$30,"")</f>
        <v/>
      </c>
      <c r="F517" s="58" t="str">
        <f ca="1">IF(OR('📊 Training Matrix'!$AO$30="EXPIRED",'📊 Training Matrix'!$AO$30="EXPIRING"),'📊 Training Matrix'!$E$30,"")</f>
        <v/>
      </c>
      <c r="G517" s="58" t="str">
        <f ca="1">IF(OR('📊 Training Matrix'!$AO$30="EXPIRED",'📊 Training Matrix'!$AO$30="EXPIRING"),"WA-001","")</f>
        <v/>
      </c>
      <c r="H517" s="58" t="str">
        <f ca="1">IF(OR('📊 Training Matrix'!$AO$30="EXPIRED",'📊 Training Matrix'!$AO$30="EXPIRING"),"WIAPS Cert.","")</f>
        <v/>
      </c>
      <c r="I517" s="58" t="str">
        <f ca="1">IF(OR('📊 Training Matrix'!$AO$30="EXPIRED",'📊 Training Matrix'!$AO$30="EXPIRING"),IF(ISNUMBER('📊 Training Matrix'!$AN$30),TEXT('📊 Training Matrix'!$AN$30,"DD/MM/YYYY"),""),"")</f>
        <v/>
      </c>
      <c r="J517" s="58" t="str">
        <f ca="1">IF(OR('📊 Training Matrix'!$AO$30="EXPIRED",'📊 Training Matrix'!$AO$30="EXPIRING"),TEXT('📊 Training Matrix'!$AN$30+365,"DD/MM/YYYY"),"")</f>
        <v/>
      </c>
      <c r="K517" s="58" t="str">
        <f ca="1">IF(OR('📊 Training Matrix'!$AO$30="EXPIRED",'📊 Training Matrix'!$AO$30="EXPIRING"),'📊 Training Matrix'!$AO$30,"")</f>
        <v/>
      </c>
      <c r="L517" s="58" t="str">
        <f ca="1">IF(OR('📊 Training Matrix'!$AO$30="EXPIRED",'📊 Training Matrix'!$AO$30="EXPIRING"),IF('📊 Training Matrix'!$AO$30="EXPIRED","Overdue by "&amp;TEXT(TODAY()-('📊 Training Matrix'!$AN$30+365),"0")&amp;" days","Expires in "&amp;TEXT(('📊 Training Matrix'!$AN$30+365)-TODAY(),"0")&amp;" days"),"—")</f>
        <v>—</v>
      </c>
      <c r="M517" s="58" t="str">
        <f ca="1">IF(OR('📊 Training Matrix'!$AO$30="EXPIRED",'📊 Training Matrix'!$AO$30="EXPIRING"),'📊 Training Matrix'!$H$30,"")</f>
        <v/>
      </c>
    </row>
    <row r="518" spans="1:13" ht="15" customHeight="1" x14ac:dyDescent="0.2">
      <c r="A518" s="58" t="str">
        <f ca="1">IF(OR('📊 Training Matrix'!$AQ$30="EXPIRED",'📊 Training Matrix'!$AQ$30="EXPIRING"),'📊 Training Matrix'!$A$30,"")</f>
        <v/>
      </c>
      <c r="B518" s="58" t="str">
        <f ca="1">IF(OR('📊 Training Matrix'!$AQ$30="EXPIRED",'📊 Training Matrix'!$AQ$30="EXPIRING"),'📊 Training Matrix'!$B$30,"")</f>
        <v/>
      </c>
      <c r="C518" s="58" t="str">
        <f ca="1">IF(OR('📊 Training Matrix'!$AQ$30="EXPIRED",'📊 Training Matrix'!$AQ$30="EXPIRING"),'📊 Training Matrix'!$C$30,"")</f>
        <v/>
      </c>
      <c r="D518" s="58" t="str">
        <f ca="1">IF(OR('📊 Training Matrix'!$AQ$30="EXPIRED",'📊 Training Matrix'!$AQ$30="EXPIRING"),'📊 Training Matrix'!$D$30,"")</f>
        <v/>
      </c>
      <c r="E518" s="58" t="str">
        <f ca="1">IF(OR('📊 Training Matrix'!$AQ$30="EXPIRED",'📊 Training Matrix'!$AQ$30="EXPIRING"),'📊 Training Matrix'!$F$30,"")</f>
        <v/>
      </c>
      <c r="F518" s="58" t="str">
        <f ca="1">IF(OR('📊 Training Matrix'!$AQ$30="EXPIRED",'📊 Training Matrix'!$AQ$30="EXPIRING"),'📊 Training Matrix'!$E$30,"")</f>
        <v/>
      </c>
      <c r="G518" s="58" t="str">
        <f ca="1">IF(OR('📊 Training Matrix'!$AQ$30="EXPIRED",'📊 Training Matrix'!$AQ$30="EXPIRING"),"DR-004","")</f>
        <v/>
      </c>
      <c r="H518" s="58" t="str">
        <f ca="1">IF(OR('📊 Training Matrix'!$AQ$30="EXPIRED",'📊 Training Matrix'!$AQ$30="EXPIRING"),"CPCS Excavator","")</f>
        <v/>
      </c>
      <c r="I518" s="58" t="str">
        <f ca="1">IF(OR('📊 Training Matrix'!$AQ$30="EXPIRED",'📊 Training Matrix'!$AQ$30="EXPIRING"),IF(ISNUMBER('📊 Training Matrix'!$AP$30),TEXT('📊 Training Matrix'!$AP$30,"DD/MM/YYYY"),""),"")</f>
        <v/>
      </c>
      <c r="J518" s="58" t="str">
        <f ca="1">IF(OR('📊 Training Matrix'!$AQ$30="EXPIRED",'📊 Training Matrix'!$AQ$30="EXPIRING"),TEXT('📊 Training Matrix'!$AP$30+365,"DD/MM/YYYY"),"")</f>
        <v/>
      </c>
      <c r="K518" s="58" t="str">
        <f ca="1">IF(OR('📊 Training Matrix'!$AQ$30="EXPIRED",'📊 Training Matrix'!$AQ$30="EXPIRING"),'📊 Training Matrix'!$AQ$30,"")</f>
        <v/>
      </c>
      <c r="L518" s="58" t="str">
        <f ca="1">IF(OR('📊 Training Matrix'!$AQ$30="EXPIRED",'📊 Training Matrix'!$AQ$30="EXPIRING"),IF('📊 Training Matrix'!$AQ$30="EXPIRED","Overdue by "&amp;TEXT(TODAY()-('📊 Training Matrix'!$AP$30+365),"0")&amp;" days","Expires in "&amp;TEXT(('📊 Training Matrix'!$AP$30+365)-TODAY(),"0")&amp;" days"),"—")</f>
        <v>—</v>
      </c>
      <c r="M518" s="58" t="str">
        <f ca="1">IF(OR('📊 Training Matrix'!$AQ$30="EXPIRED",'📊 Training Matrix'!$AQ$30="EXPIRING"),'📊 Training Matrix'!$H$30,"")</f>
        <v/>
      </c>
    </row>
    <row r="519" spans="1:13" ht="15" customHeight="1" x14ac:dyDescent="0.2">
      <c r="A519" s="58" t="str">
        <f ca="1">IF(OR('📊 Training Matrix'!$AS$30="EXPIRED",'📊 Training Matrix'!$AS$30="EXPIRING"),'📊 Training Matrix'!$A$30,"")</f>
        <v/>
      </c>
      <c r="B519" s="58" t="str">
        <f ca="1">IF(OR('📊 Training Matrix'!$AS$30="EXPIRED",'📊 Training Matrix'!$AS$30="EXPIRING"),'📊 Training Matrix'!$B$30,"")</f>
        <v/>
      </c>
      <c r="C519" s="58" t="str">
        <f ca="1">IF(OR('📊 Training Matrix'!$AS$30="EXPIRED",'📊 Training Matrix'!$AS$30="EXPIRING"),'📊 Training Matrix'!$C$30,"")</f>
        <v/>
      </c>
      <c r="D519" s="58" t="str">
        <f ca="1">IF(OR('📊 Training Matrix'!$AS$30="EXPIRED",'📊 Training Matrix'!$AS$30="EXPIRING"),'📊 Training Matrix'!$D$30,"")</f>
        <v/>
      </c>
      <c r="E519" s="58" t="str">
        <f ca="1">IF(OR('📊 Training Matrix'!$AS$30="EXPIRED",'📊 Training Matrix'!$AS$30="EXPIRING"),'📊 Training Matrix'!$F$30,"")</f>
        <v/>
      </c>
      <c r="F519" s="58" t="str">
        <f ca="1">IF(OR('📊 Training Matrix'!$AS$30="EXPIRED",'📊 Training Matrix'!$AS$30="EXPIRING"),'📊 Training Matrix'!$E$30,"")</f>
        <v/>
      </c>
      <c r="G519" s="58" t="str">
        <f ca="1">IF(OR('📊 Training Matrix'!$AS$30="EXPIRED",'📊 Training Matrix'!$AS$30="EXPIRING"),"MG-002","")</f>
        <v/>
      </c>
      <c r="H519" s="58" t="str">
        <f ca="1">IF(OR('📊 Training Matrix'!$AS$30="EXPIRED",'📊 Training Matrix'!$AS$30="EXPIRING"),"SMSTS","")</f>
        <v/>
      </c>
      <c r="I519" s="58" t="str">
        <f ca="1">IF(OR('📊 Training Matrix'!$AS$30="EXPIRED",'📊 Training Matrix'!$AS$30="EXPIRING"),IF(ISNUMBER('📊 Training Matrix'!$AR$30),TEXT('📊 Training Matrix'!$AR$30,"DD/MM/YYYY"),""),"")</f>
        <v/>
      </c>
      <c r="J519" s="58" t="str">
        <f ca="1">IF(OR('📊 Training Matrix'!$AS$30="EXPIRED",'📊 Training Matrix'!$AS$30="EXPIRING"),TEXT('📊 Training Matrix'!$AR$30+365,"DD/MM/YYYY"),"")</f>
        <v/>
      </c>
      <c r="K519" s="58" t="str">
        <f ca="1">IF(OR('📊 Training Matrix'!$AS$30="EXPIRED",'📊 Training Matrix'!$AS$30="EXPIRING"),'📊 Training Matrix'!$AS$30,"")</f>
        <v/>
      </c>
      <c r="L519" s="58" t="str">
        <f ca="1">IF(OR('📊 Training Matrix'!$AS$30="EXPIRED",'📊 Training Matrix'!$AS$30="EXPIRING"),IF('📊 Training Matrix'!$AS$30="EXPIRED","Overdue by "&amp;TEXT(TODAY()-('📊 Training Matrix'!$AR$30+365),"0")&amp;" days","Expires in "&amp;TEXT(('📊 Training Matrix'!$AR$30+365)-TODAY(),"0")&amp;" days"),"—")</f>
        <v>—</v>
      </c>
      <c r="M519" s="58" t="str">
        <f ca="1">IF(OR('📊 Training Matrix'!$AS$30="EXPIRED",'📊 Training Matrix'!$AS$30="EXPIRING"),'📊 Training Matrix'!$H$30,"")</f>
        <v/>
      </c>
    </row>
    <row r="520" spans="1:13" ht="15" customHeight="1" x14ac:dyDescent="0.2">
      <c r="A520" s="58" t="str">
        <f ca="1">IF(OR('📊 Training Matrix'!$AU$30="EXPIRED",'📊 Training Matrix'!$AU$30="EXPIRING"),'📊 Training Matrix'!$A$30,"")</f>
        <v/>
      </c>
      <c r="B520" s="58" t="str">
        <f ca="1">IF(OR('📊 Training Matrix'!$AU$30="EXPIRED",'📊 Training Matrix'!$AU$30="EXPIRING"),'📊 Training Matrix'!$B$30,"")</f>
        <v/>
      </c>
      <c r="C520" s="58" t="str">
        <f ca="1">IF(OR('📊 Training Matrix'!$AU$30="EXPIRED",'📊 Training Matrix'!$AU$30="EXPIRING"),'📊 Training Matrix'!$C$30,"")</f>
        <v/>
      </c>
      <c r="D520" s="58" t="str">
        <f ca="1">IF(OR('📊 Training Matrix'!$AU$30="EXPIRED",'📊 Training Matrix'!$AU$30="EXPIRING"),'📊 Training Matrix'!$D$30,"")</f>
        <v/>
      </c>
      <c r="E520" s="58" t="str">
        <f ca="1">IF(OR('📊 Training Matrix'!$AU$30="EXPIRED",'📊 Training Matrix'!$AU$30="EXPIRING"),'📊 Training Matrix'!$F$30,"")</f>
        <v/>
      </c>
      <c r="F520" s="58" t="str">
        <f ca="1">IF(OR('📊 Training Matrix'!$AU$30="EXPIRED",'📊 Training Matrix'!$AU$30="EXPIRING"),'📊 Training Matrix'!$E$30,"")</f>
        <v/>
      </c>
      <c r="G520" s="58" t="str">
        <f ca="1">IF(OR('📊 Training Matrix'!$AU$30="EXPIRED",'📊 Training Matrix'!$AU$30="EXPIRING"),"MG-003","")</f>
        <v/>
      </c>
      <c r="H520" s="58" t="str">
        <f ca="1">IF(OR('📊 Training Matrix'!$AU$30="EXPIRED",'📊 Training Matrix'!$AU$30="EXPIRING"),"SSSTS","")</f>
        <v/>
      </c>
      <c r="I520" s="58" t="str">
        <f ca="1">IF(OR('📊 Training Matrix'!$AU$30="EXPIRED",'📊 Training Matrix'!$AU$30="EXPIRING"),IF(ISNUMBER('📊 Training Matrix'!$AT$30),TEXT('📊 Training Matrix'!$AT$30,"DD/MM/YYYY"),""),"")</f>
        <v/>
      </c>
      <c r="J520" s="58" t="str">
        <f ca="1">IF(OR('📊 Training Matrix'!$AU$30="EXPIRED",'📊 Training Matrix'!$AU$30="EXPIRING"),TEXT('📊 Training Matrix'!$AT$30+365,"DD/MM/YYYY"),"")</f>
        <v/>
      </c>
      <c r="K520" s="58" t="str">
        <f ca="1">IF(OR('📊 Training Matrix'!$AU$30="EXPIRED",'📊 Training Matrix'!$AU$30="EXPIRING"),'📊 Training Matrix'!$AU$30,"")</f>
        <v/>
      </c>
      <c r="L520" s="58" t="str">
        <f ca="1">IF(OR('📊 Training Matrix'!$AU$30="EXPIRED",'📊 Training Matrix'!$AU$30="EXPIRING"),IF('📊 Training Matrix'!$AU$30="EXPIRED","Overdue by "&amp;TEXT(TODAY()-('📊 Training Matrix'!$AT$30+365),"0")&amp;" days","Expires in "&amp;TEXT(('📊 Training Matrix'!$AT$30+365)-TODAY(),"0")&amp;" days"),"—")</f>
        <v>—</v>
      </c>
      <c r="M520" s="58" t="str">
        <f ca="1">IF(OR('📊 Training Matrix'!$AU$30="EXPIRED",'📊 Training Matrix'!$AU$30="EXPIRING"),'📊 Training Matrix'!$H$30,"")</f>
        <v/>
      </c>
    </row>
    <row r="521" spans="1:13" ht="15" customHeight="1" x14ac:dyDescent="0.2">
      <c r="A521" s="58" t="str">
        <f ca="1">IF(OR('📊 Training Matrix'!$AW$30="EXPIRED",'📊 Training Matrix'!$AW$30="EXPIRING"),'📊 Training Matrix'!$A$30,"")</f>
        <v>W1026</v>
      </c>
      <c r="B521" s="58" t="str">
        <f ca="1">IF(OR('📊 Training Matrix'!$AW$30="EXPIRED",'📊 Training Matrix'!$AW$30="EXPIRING"),'📊 Training Matrix'!$B$30,"")</f>
        <v>Campbell</v>
      </c>
      <c r="C521" s="58" t="str">
        <f ca="1">IF(OR('📊 Training Matrix'!$AW$30="EXPIRED",'📊 Training Matrix'!$AW$30="EXPIRING"),'📊 Training Matrix'!$C$30,"")</f>
        <v>Zara</v>
      </c>
      <c r="D521" s="58" t="str">
        <f ca="1">IF(OR('📊 Training Matrix'!$AW$30="EXPIRED",'📊 Training Matrix'!$AW$30="EXPIRING"),'📊 Training Matrix'!$D$30,"")</f>
        <v>Subcontractor</v>
      </c>
      <c r="E521" s="58" t="str">
        <f ca="1">IF(OR('📊 Training Matrix'!$AW$30="EXPIRED",'📊 Training Matrix'!$AW$30="EXPIRING"),'📊 Training Matrix'!$F$30,"")</f>
        <v>HSEQ Manager</v>
      </c>
      <c r="F521" s="58" t="str">
        <f ca="1">IF(OR('📊 Training Matrix'!$AW$30="EXPIRED",'📊 Training Matrix'!$AW$30="EXPIRING"),'📊 Training Matrix'!$E$30,"")</f>
        <v>HSEQ</v>
      </c>
      <c r="G521" s="58" t="str">
        <f ca="1">IF(OR('📊 Training Matrix'!$AW$30="EXPIRED",'📊 Training Matrix'!$AW$30="EXPIRING"),"IT-002","")</f>
        <v>IT-002</v>
      </c>
      <c r="H521" s="58" t="str">
        <f ca="1">IF(OR('📊 Training Matrix'!$AW$30="EXPIRED",'📊 Training Matrix'!$AW$30="EXPIRING"),"GDPR Awareness","")</f>
        <v>GDPR Awareness</v>
      </c>
      <c r="I521" s="58" t="str">
        <f ca="1">IF(OR('📊 Training Matrix'!$AW$30="EXPIRED",'📊 Training Matrix'!$AW$30="EXPIRING"),IF(ISNUMBER('📊 Training Matrix'!$AV$30),TEXT('📊 Training Matrix'!$AV$30,"DD/MM/YYYY"),""),"")</f>
        <v>21/09/2025</v>
      </c>
      <c r="J521" s="58" t="str">
        <f ca="1">IF(OR('📊 Training Matrix'!$AW$30="EXPIRED",'📊 Training Matrix'!$AW$30="EXPIRING"),TEXT('📊 Training Matrix'!$AV$30+365,"DD/MM/YYYY"),"")</f>
        <v>21/09/2026</v>
      </c>
      <c r="K521" s="58" t="str">
        <f ca="1">IF(OR('📊 Training Matrix'!$AW$30="EXPIRED",'📊 Training Matrix'!$AW$30="EXPIRING"),'📊 Training Matrix'!$AW$30,"")</f>
        <v>EXPIRING</v>
      </c>
      <c r="L521" s="58" t="str">
        <f ca="1">IF(OR('📊 Training Matrix'!$AW$30="EXPIRED",'📊 Training Matrix'!$AW$30="EXPIRING"),IF('📊 Training Matrix'!$AW$30="EXPIRED","Overdue by "&amp;TEXT(TODAY()-('📊 Training Matrix'!$AV$30+365),"0")&amp;" days","Expires in "&amp;TEXT(('📊 Training Matrix'!$AV$30+365)-TODAY(),"0")&amp;" days"),"—")</f>
        <v>Expires in 34 days</v>
      </c>
      <c r="M521" s="58" t="str">
        <f ca="1">IF(OR('📊 Training Matrix'!$AW$30="EXPIRED",'📊 Training Matrix'!$AW$30="EXPIRING"),'📊 Training Matrix'!$H$30,"")</f>
        <v>A. Williams</v>
      </c>
    </row>
    <row r="522" spans="1:13" ht="15" customHeight="1" x14ac:dyDescent="0.2">
      <c r="A522" s="58" t="str">
        <f ca="1">IF(OR('📊 Training Matrix'!$K$31="EXPIRED",'📊 Training Matrix'!$K$31="EXPIRING"),'📊 Training Matrix'!$A$31,"")</f>
        <v/>
      </c>
      <c r="B522" s="58" t="str">
        <f ca="1">IF(OR('📊 Training Matrix'!$K$31="EXPIRED",'📊 Training Matrix'!$K$31="EXPIRING"),'📊 Training Matrix'!$B$31,"")</f>
        <v/>
      </c>
      <c r="C522" s="58" t="str">
        <f ca="1">IF(OR('📊 Training Matrix'!$K$31="EXPIRED",'📊 Training Matrix'!$K$31="EXPIRING"),'📊 Training Matrix'!$C$31,"")</f>
        <v/>
      </c>
      <c r="D522" s="58" t="str">
        <f ca="1">IF(OR('📊 Training Matrix'!$K$31="EXPIRED",'📊 Training Matrix'!$K$31="EXPIRING"),'📊 Training Matrix'!$D$31,"")</f>
        <v/>
      </c>
      <c r="E522" s="58" t="str">
        <f ca="1">IF(OR('📊 Training Matrix'!$K$31="EXPIRED",'📊 Training Matrix'!$K$31="EXPIRING"),'📊 Training Matrix'!$F$31,"")</f>
        <v/>
      </c>
      <c r="F522" s="58" t="str">
        <f ca="1">IF(OR('📊 Training Matrix'!$K$31="EXPIRED",'📊 Training Matrix'!$K$31="EXPIRING"),'📊 Training Matrix'!$E$31,"")</f>
        <v/>
      </c>
      <c r="G522" s="58" t="str">
        <f ca="1">IF(OR('📊 Training Matrix'!$K$31="EXPIRED",'📊 Training Matrix'!$K$31="EXPIRING"),"HS-001","")</f>
        <v/>
      </c>
      <c r="H522" s="58" t="str">
        <f ca="1">IF(OR('📊 Training Matrix'!$K$31="EXPIRED",'📊 Training Matrix'!$K$31="EXPIRING"),"H&amp;S Induction","")</f>
        <v/>
      </c>
      <c r="I522" s="58" t="str">
        <f ca="1">IF(OR('📊 Training Matrix'!$K$31="EXPIRED",'📊 Training Matrix'!$K$31="EXPIRING"),IF(ISNUMBER('📊 Training Matrix'!$J$31),TEXT('📊 Training Matrix'!$J$31,"DD/MM/YYYY"),""),"")</f>
        <v/>
      </c>
      <c r="J522" s="58" t="str">
        <f ca="1">IF(OR('📊 Training Matrix'!$K$31="EXPIRED",'📊 Training Matrix'!$K$31="EXPIRING"),TEXT('📊 Training Matrix'!$J$31+365,"DD/MM/YYYY"),"")</f>
        <v/>
      </c>
      <c r="K522" s="58" t="str">
        <f ca="1">IF(OR('📊 Training Matrix'!$K$31="EXPIRED",'📊 Training Matrix'!$K$31="EXPIRING"),'📊 Training Matrix'!$K$31,"")</f>
        <v/>
      </c>
      <c r="L522" s="58" t="str">
        <f ca="1">IF(OR('📊 Training Matrix'!$K$31="EXPIRED",'📊 Training Matrix'!$K$31="EXPIRING"),IF('📊 Training Matrix'!$K$31="EXPIRED","Overdue by "&amp;TEXT(TODAY()-('📊 Training Matrix'!$J$31+365),"0")&amp;" days","Expires in "&amp;TEXT(('📊 Training Matrix'!$J$31+365)-TODAY(),"0")&amp;" days"),"—")</f>
        <v>—</v>
      </c>
      <c r="M522" s="58" t="str">
        <f ca="1">IF(OR('📊 Training Matrix'!$K$31="EXPIRED",'📊 Training Matrix'!$K$31="EXPIRING"),'📊 Training Matrix'!$H$31,"")</f>
        <v/>
      </c>
    </row>
    <row r="523" spans="1:13" ht="15" customHeight="1" x14ac:dyDescent="0.2">
      <c r="A523" s="58" t="str">
        <f ca="1">IF(OR('📊 Training Matrix'!$M$31="EXPIRED",'📊 Training Matrix'!$M$31="EXPIRING"),'📊 Training Matrix'!$A$31,"")</f>
        <v/>
      </c>
      <c r="B523" s="58" t="str">
        <f ca="1">IF(OR('📊 Training Matrix'!$M$31="EXPIRED",'📊 Training Matrix'!$M$31="EXPIRING"),'📊 Training Matrix'!$B$31,"")</f>
        <v/>
      </c>
      <c r="C523" s="58" t="str">
        <f ca="1">IF(OR('📊 Training Matrix'!$M$31="EXPIRED",'📊 Training Matrix'!$M$31="EXPIRING"),'📊 Training Matrix'!$C$31,"")</f>
        <v/>
      </c>
      <c r="D523" s="58" t="str">
        <f ca="1">IF(OR('📊 Training Matrix'!$M$31="EXPIRED",'📊 Training Matrix'!$M$31="EXPIRING"),'📊 Training Matrix'!$D$31,"")</f>
        <v/>
      </c>
      <c r="E523" s="58" t="str">
        <f ca="1">IF(OR('📊 Training Matrix'!$M$31="EXPIRED",'📊 Training Matrix'!$M$31="EXPIRING"),'📊 Training Matrix'!$F$31,"")</f>
        <v/>
      </c>
      <c r="F523" s="58" t="str">
        <f ca="1">IF(OR('📊 Training Matrix'!$M$31="EXPIRED",'📊 Training Matrix'!$M$31="EXPIRING"),'📊 Training Matrix'!$E$31,"")</f>
        <v/>
      </c>
      <c r="G523" s="58" t="str">
        <f ca="1">IF(OR('📊 Training Matrix'!$M$31="EXPIRED",'📊 Training Matrix'!$M$31="EXPIRING"),"HS-002","")</f>
        <v/>
      </c>
      <c r="H523" s="58" t="str">
        <f ca="1">IF(OR('📊 Training Matrix'!$M$31="EXPIRED",'📊 Training Matrix'!$M$31="EXPIRING"),"Working at Height","")</f>
        <v/>
      </c>
      <c r="I523" s="58" t="str">
        <f ca="1">IF(OR('📊 Training Matrix'!$M$31="EXPIRED",'📊 Training Matrix'!$M$31="EXPIRING"),IF(ISNUMBER('📊 Training Matrix'!$L$31),TEXT('📊 Training Matrix'!$L$31,"DD/MM/YYYY"),""),"")</f>
        <v/>
      </c>
      <c r="J523" s="58" t="str">
        <f ca="1">IF(OR('📊 Training Matrix'!$M$31="EXPIRED",'📊 Training Matrix'!$M$31="EXPIRING"),TEXT('📊 Training Matrix'!$L$31+365,"DD/MM/YYYY"),"")</f>
        <v/>
      </c>
      <c r="K523" s="58" t="str">
        <f ca="1">IF(OR('📊 Training Matrix'!$M$31="EXPIRED",'📊 Training Matrix'!$M$31="EXPIRING"),'📊 Training Matrix'!$M$31,"")</f>
        <v/>
      </c>
      <c r="L523" s="58" t="str">
        <f ca="1">IF(OR('📊 Training Matrix'!$M$31="EXPIRED",'📊 Training Matrix'!$M$31="EXPIRING"),IF('📊 Training Matrix'!$M$31="EXPIRED","Overdue by "&amp;TEXT(TODAY()-('📊 Training Matrix'!$L$31+365),"0")&amp;" days","Expires in "&amp;TEXT(('📊 Training Matrix'!$L$31+365)-TODAY(),"0")&amp;" days"),"—")</f>
        <v>—</v>
      </c>
      <c r="M523" s="58" t="str">
        <f ca="1">IF(OR('📊 Training Matrix'!$M$31="EXPIRED",'📊 Training Matrix'!$M$31="EXPIRING"),'📊 Training Matrix'!$H$31,"")</f>
        <v/>
      </c>
    </row>
    <row r="524" spans="1:13" ht="15" customHeight="1" x14ac:dyDescent="0.2">
      <c r="A524" s="58" t="str">
        <f ca="1">IF(OR('📊 Training Matrix'!$O$31="EXPIRED",'📊 Training Matrix'!$O$31="EXPIRING"),'📊 Training Matrix'!$A$31,"")</f>
        <v/>
      </c>
      <c r="B524" s="58" t="str">
        <f ca="1">IF(OR('📊 Training Matrix'!$O$31="EXPIRED",'📊 Training Matrix'!$O$31="EXPIRING"),'📊 Training Matrix'!$B$31,"")</f>
        <v/>
      </c>
      <c r="C524" s="58" t="str">
        <f ca="1">IF(OR('📊 Training Matrix'!$O$31="EXPIRED",'📊 Training Matrix'!$O$31="EXPIRING"),'📊 Training Matrix'!$C$31,"")</f>
        <v/>
      </c>
      <c r="D524" s="58" t="str">
        <f ca="1">IF(OR('📊 Training Matrix'!$O$31="EXPIRED",'📊 Training Matrix'!$O$31="EXPIRING"),'📊 Training Matrix'!$D$31,"")</f>
        <v/>
      </c>
      <c r="E524" s="58" t="str">
        <f ca="1">IF(OR('📊 Training Matrix'!$O$31="EXPIRED",'📊 Training Matrix'!$O$31="EXPIRING"),'📊 Training Matrix'!$F$31,"")</f>
        <v/>
      </c>
      <c r="F524" s="58" t="str">
        <f ca="1">IF(OR('📊 Training Matrix'!$O$31="EXPIRED",'📊 Training Matrix'!$O$31="EXPIRING"),'📊 Training Matrix'!$E$31,"")</f>
        <v/>
      </c>
      <c r="G524" s="58" t="str">
        <f ca="1">IF(OR('📊 Training Matrix'!$O$31="EXPIRED",'📊 Training Matrix'!$O$31="EXPIRING"),"HS-003","")</f>
        <v/>
      </c>
      <c r="H524" s="58" t="str">
        <f ca="1">IF(OR('📊 Training Matrix'!$O$31="EXPIRED",'📊 Training Matrix'!$O$31="EXPIRING"),"Confined Space","")</f>
        <v/>
      </c>
      <c r="I524" s="58" t="str">
        <f ca="1">IF(OR('📊 Training Matrix'!$O$31="EXPIRED",'📊 Training Matrix'!$O$31="EXPIRING"),IF(ISNUMBER('📊 Training Matrix'!$N$31),TEXT('📊 Training Matrix'!$N$31,"DD/MM/YYYY"),""),"")</f>
        <v/>
      </c>
      <c r="J524" s="58" t="str">
        <f ca="1">IF(OR('📊 Training Matrix'!$O$31="EXPIRED",'📊 Training Matrix'!$O$31="EXPIRING"),TEXT('📊 Training Matrix'!$N$31+365,"DD/MM/YYYY"),"")</f>
        <v/>
      </c>
      <c r="K524" s="58" t="str">
        <f ca="1">IF(OR('📊 Training Matrix'!$O$31="EXPIRED",'📊 Training Matrix'!$O$31="EXPIRING"),'📊 Training Matrix'!$O$31,"")</f>
        <v/>
      </c>
      <c r="L524" s="58" t="str">
        <f ca="1">IF(OR('📊 Training Matrix'!$O$31="EXPIRED",'📊 Training Matrix'!$O$31="EXPIRING"),IF('📊 Training Matrix'!$O$31="EXPIRED","Overdue by "&amp;TEXT(TODAY()-('📊 Training Matrix'!$N$31+365),"0")&amp;" days","Expires in "&amp;TEXT(('📊 Training Matrix'!$N$31+365)-TODAY(),"0")&amp;" days"),"—")</f>
        <v>—</v>
      </c>
      <c r="M524" s="58" t="str">
        <f ca="1">IF(OR('📊 Training Matrix'!$O$31="EXPIRED",'📊 Training Matrix'!$O$31="EXPIRING"),'📊 Training Matrix'!$H$31,"")</f>
        <v/>
      </c>
    </row>
    <row r="525" spans="1:13" ht="15" customHeight="1" x14ac:dyDescent="0.2">
      <c r="A525" s="58" t="str">
        <f ca="1">IF(OR('📊 Training Matrix'!$Q$31="EXPIRED",'📊 Training Matrix'!$Q$31="EXPIRING"),'📊 Training Matrix'!$A$31,"")</f>
        <v>W1027</v>
      </c>
      <c r="B525" s="58" t="str">
        <f ca="1">IF(OR('📊 Training Matrix'!$Q$31="EXPIRED",'📊 Training Matrix'!$Q$31="EXPIRING"),'📊 Training Matrix'!$B$31,"")</f>
        <v>Wright</v>
      </c>
      <c r="C525" s="58" t="str">
        <f ca="1">IF(OR('📊 Training Matrix'!$Q$31="EXPIRED",'📊 Training Matrix'!$Q$31="EXPIRING"),'📊 Training Matrix'!$C$31,"")</f>
        <v>Mark</v>
      </c>
      <c r="D525" s="58" t="str">
        <f ca="1">IF(OR('📊 Training Matrix'!$Q$31="EXPIRED",'📊 Training Matrix'!$Q$31="EXPIRING"),'📊 Training Matrix'!$D$31,"")</f>
        <v>Employee</v>
      </c>
      <c r="E525" s="58" t="str">
        <f ca="1">IF(OR('📊 Training Matrix'!$Q$31="EXPIRED",'📊 Training Matrix'!$Q$31="EXPIRING"),'📊 Training Matrix'!$F$31,"")</f>
        <v>Water Services Engineer</v>
      </c>
      <c r="F525" s="58" t="str">
        <f ca="1">IF(OR('📊 Training Matrix'!$Q$31="EXPIRED",'📊 Training Matrix'!$Q$31="EXPIRING"),'📊 Training Matrix'!$E$31,"")</f>
        <v>Water Services</v>
      </c>
      <c r="G525" s="58" t="str">
        <f ca="1">IF(OR('📊 Training Matrix'!$Q$31="EXPIRED",'📊 Training Matrix'!$Q$31="EXPIRING"),"HS-004","")</f>
        <v>HS-004</v>
      </c>
      <c r="H525" s="58" t="str">
        <f ca="1">IF(OR('📊 Training Matrix'!$Q$31="EXPIRED",'📊 Training Matrix'!$Q$31="EXPIRING"),"Manual Handling","")</f>
        <v>Manual Handling</v>
      </c>
      <c r="I525" s="58" t="str">
        <f ca="1">IF(OR('📊 Training Matrix'!$Q$31="EXPIRED",'📊 Training Matrix'!$Q$31="EXPIRING"),IF(ISNUMBER('📊 Training Matrix'!$P$31),TEXT('📊 Training Matrix'!$P$31,"DD/MM/YYYY"),""),"")</f>
        <v>05/10/2025</v>
      </c>
      <c r="J525" s="58" t="str">
        <f ca="1">IF(OR('📊 Training Matrix'!$Q$31="EXPIRED",'📊 Training Matrix'!$Q$31="EXPIRING"),TEXT('📊 Training Matrix'!$P$31+365,"DD/MM/YYYY"),"")</f>
        <v>05/10/2026</v>
      </c>
      <c r="K525" s="58" t="str">
        <f ca="1">IF(OR('📊 Training Matrix'!$Q$31="EXPIRED",'📊 Training Matrix'!$Q$31="EXPIRING"),'📊 Training Matrix'!$Q$31,"")</f>
        <v>EXPIRING</v>
      </c>
      <c r="L525" s="58" t="str">
        <f ca="1">IF(OR('📊 Training Matrix'!$Q$31="EXPIRED",'📊 Training Matrix'!$Q$31="EXPIRING"),IF('📊 Training Matrix'!$Q$31="EXPIRED","Overdue by "&amp;TEXT(TODAY()-('📊 Training Matrix'!$P$31+365),"0")&amp;" days","Expires in "&amp;TEXT(('📊 Training Matrix'!$P$31+365)-TODAY(),"0")&amp;" days"),"—")</f>
        <v>Expires in 48 days</v>
      </c>
      <c r="M525" s="58" t="str">
        <f ca="1">IF(OR('📊 Training Matrix'!$Q$31="EXPIRED",'📊 Training Matrix'!$Q$31="EXPIRING"),'📊 Training Matrix'!$H$31,"")</f>
        <v>L. Nakamura</v>
      </c>
    </row>
    <row r="526" spans="1:13" ht="15" customHeight="1" x14ac:dyDescent="0.2">
      <c r="A526" s="58" t="str">
        <f ca="1">IF(OR('📊 Training Matrix'!$S$31="EXPIRED",'📊 Training Matrix'!$S$31="EXPIRING"),'📊 Training Matrix'!$A$31,"")</f>
        <v>W1027</v>
      </c>
      <c r="B526" s="58" t="str">
        <f ca="1">IF(OR('📊 Training Matrix'!$S$31="EXPIRED",'📊 Training Matrix'!$S$31="EXPIRING"),'📊 Training Matrix'!$B$31,"")</f>
        <v>Wright</v>
      </c>
      <c r="C526" s="58" t="str">
        <f ca="1">IF(OR('📊 Training Matrix'!$S$31="EXPIRED",'📊 Training Matrix'!$S$31="EXPIRING"),'📊 Training Matrix'!$C$31,"")</f>
        <v>Mark</v>
      </c>
      <c r="D526" s="58" t="str">
        <f ca="1">IF(OR('📊 Training Matrix'!$S$31="EXPIRED",'📊 Training Matrix'!$S$31="EXPIRING"),'📊 Training Matrix'!$D$31,"")</f>
        <v>Employee</v>
      </c>
      <c r="E526" s="58" t="str">
        <f ca="1">IF(OR('📊 Training Matrix'!$S$31="EXPIRED",'📊 Training Matrix'!$S$31="EXPIRING"),'📊 Training Matrix'!$F$31,"")</f>
        <v>Water Services Engineer</v>
      </c>
      <c r="F526" s="58" t="str">
        <f ca="1">IF(OR('📊 Training Matrix'!$S$31="EXPIRED",'📊 Training Matrix'!$S$31="EXPIRING"),'📊 Training Matrix'!$E$31,"")</f>
        <v>Water Services</v>
      </c>
      <c r="G526" s="58" t="str">
        <f ca="1">IF(OR('📊 Training Matrix'!$S$31="EXPIRED",'📊 Training Matrix'!$S$31="EXPIRING"),"HS-005","")</f>
        <v>HS-005</v>
      </c>
      <c r="H526" s="58" t="str">
        <f ca="1">IF(OR('📊 Training Matrix'!$S$31="EXPIRED",'📊 Training Matrix'!$S$31="EXPIRING"),"First Aid (FAW)","")</f>
        <v>First Aid (FAW)</v>
      </c>
      <c r="I526" s="58" t="str">
        <f ca="1">IF(OR('📊 Training Matrix'!$S$31="EXPIRED",'📊 Training Matrix'!$S$31="EXPIRING"),IF(ISNUMBER('📊 Training Matrix'!$R$31),TEXT('📊 Training Matrix'!$R$31,"DD/MM/YYYY"),""),"")</f>
        <v>18/12/2024</v>
      </c>
      <c r="J526" s="58" t="str">
        <f ca="1">IF(OR('📊 Training Matrix'!$S$31="EXPIRED",'📊 Training Matrix'!$S$31="EXPIRING"),TEXT('📊 Training Matrix'!$R$31+365,"DD/MM/YYYY"),"")</f>
        <v>18/12/2025</v>
      </c>
      <c r="K526" s="58" t="str">
        <f ca="1">IF(OR('📊 Training Matrix'!$S$31="EXPIRED",'📊 Training Matrix'!$S$31="EXPIRING"),'📊 Training Matrix'!$S$31,"")</f>
        <v>EXPIRED</v>
      </c>
      <c r="L526" s="58" t="str">
        <f ca="1">IF(OR('📊 Training Matrix'!$S$31="EXPIRED",'📊 Training Matrix'!$S$31="EXPIRING"),IF('📊 Training Matrix'!$S$31="EXPIRED","Overdue by "&amp;TEXT(TODAY()-('📊 Training Matrix'!$R$31+365),"0")&amp;" days","Expires in "&amp;TEXT(('📊 Training Matrix'!$R$31+365)-TODAY(),"0")&amp;" days"),"—")</f>
        <v>Overdue by 243 days</v>
      </c>
      <c r="M526" s="58" t="str">
        <f ca="1">IF(OR('📊 Training Matrix'!$S$31="EXPIRED",'📊 Training Matrix'!$S$31="EXPIRING"),'📊 Training Matrix'!$H$31,"")</f>
        <v>L. Nakamura</v>
      </c>
    </row>
    <row r="527" spans="1:13" ht="15" customHeight="1" x14ac:dyDescent="0.2">
      <c r="A527" s="58" t="str">
        <f ca="1">IF(OR('📊 Training Matrix'!$U$31="EXPIRED",'📊 Training Matrix'!$U$31="EXPIRING"),'📊 Training Matrix'!$A$31,"")</f>
        <v/>
      </c>
      <c r="B527" s="58" t="str">
        <f ca="1">IF(OR('📊 Training Matrix'!$U$31="EXPIRED",'📊 Training Matrix'!$U$31="EXPIRING"),'📊 Training Matrix'!$B$31,"")</f>
        <v/>
      </c>
      <c r="C527" s="58" t="str">
        <f ca="1">IF(OR('📊 Training Matrix'!$U$31="EXPIRED",'📊 Training Matrix'!$U$31="EXPIRING"),'📊 Training Matrix'!$C$31,"")</f>
        <v/>
      </c>
      <c r="D527" s="58" t="str">
        <f ca="1">IF(OR('📊 Training Matrix'!$U$31="EXPIRED",'📊 Training Matrix'!$U$31="EXPIRING"),'📊 Training Matrix'!$D$31,"")</f>
        <v/>
      </c>
      <c r="E527" s="58" t="str">
        <f ca="1">IF(OR('📊 Training Matrix'!$U$31="EXPIRED",'📊 Training Matrix'!$U$31="EXPIRING"),'📊 Training Matrix'!$F$31,"")</f>
        <v/>
      </c>
      <c r="F527" s="58" t="str">
        <f ca="1">IF(OR('📊 Training Matrix'!$U$31="EXPIRED",'📊 Training Matrix'!$U$31="EXPIRING"),'📊 Training Matrix'!$E$31,"")</f>
        <v/>
      </c>
      <c r="G527" s="58" t="str">
        <f ca="1">IF(OR('📊 Training Matrix'!$U$31="EXPIRED",'📊 Training Matrix'!$U$31="EXPIRING"),"HS-006","")</f>
        <v/>
      </c>
      <c r="H527" s="58" t="str">
        <f ca="1">IF(OR('📊 Training Matrix'!$U$31="EXPIRED",'📊 Training Matrix'!$U$31="EXPIRING"),"Asbestos Awareness","")</f>
        <v/>
      </c>
      <c r="I527" s="58" t="str">
        <f ca="1">IF(OR('📊 Training Matrix'!$U$31="EXPIRED",'📊 Training Matrix'!$U$31="EXPIRING"),IF(ISNUMBER('📊 Training Matrix'!$T$31),TEXT('📊 Training Matrix'!$T$31,"DD/MM/YYYY"),""),"")</f>
        <v/>
      </c>
      <c r="J527" s="58" t="str">
        <f ca="1">IF(OR('📊 Training Matrix'!$U$31="EXPIRED",'📊 Training Matrix'!$U$31="EXPIRING"),TEXT('📊 Training Matrix'!$T$31+365,"DD/MM/YYYY"),"")</f>
        <v/>
      </c>
      <c r="K527" s="58" t="str">
        <f ca="1">IF(OR('📊 Training Matrix'!$U$31="EXPIRED",'📊 Training Matrix'!$U$31="EXPIRING"),'📊 Training Matrix'!$U$31,"")</f>
        <v/>
      </c>
      <c r="L527" s="58" t="str">
        <f ca="1">IF(OR('📊 Training Matrix'!$U$31="EXPIRED",'📊 Training Matrix'!$U$31="EXPIRING"),IF('📊 Training Matrix'!$U$31="EXPIRED","Overdue by "&amp;TEXT(TODAY()-('📊 Training Matrix'!$T$31+365),"0")&amp;" days","Expires in "&amp;TEXT(('📊 Training Matrix'!$T$31+365)-TODAY(),"0")&amp;" days"),"—")</f>
        <v>—</v>
      </c>
      <c r="M527" s="58" t="str">
        <f ca="1">IF(OR('📊 Training Matrix'!$U$31="EXPIRED",'📊 Training Matrix'!$U$31="EXPIRING"),'📊 Training Matrix'!$H$31,"")</f>
        <v/>
      </c>
    </row>
    <row r="528" spans="1:13" ht="15" customHeight="1" x14ac:dyDescent="0.2">
      <c r="A528" s="58" t="str">
        <f ca="1">IF(OR('📊 Training Matrix'!$W$31="EXPIRED",'📊 Training Matrix'!$W$31="EXPIRING"),'📊 Training Matrix'!$A$31,"")</f>
        <v/>
      </c>
      <c r="B528" s="58" t="str">
        <f ca="1">IF(OR('📊 Training Matrix'!$W$31="EXPIRED",'📊 Training Matrix'!$W$31="EXPIRING"),'📊 Training Matrix'!$B$31,"")</f>
        <v/>
      </c>
      <c r="C528" s="58" t="str">
        <f ca="1">IF(OR('📊 Training Matrix'!$W$31="EXPIRED",'📊 Training Matrix'!$W$31="EXPIRING"),'📊 Training Matrix'!$C$31,"")</f>
        <v/>
      </c>
      <c r="D528" s="58" t="str">
        <f ca="1">IF(OR('📊 Training Matrix'!$W$31="EXPIRED",'📊 Training Matrix'!$W$31="EXPIRING"),'📊 Training Matrix'!$D$31,"")</f>
        <v/>
      </c>
      <c r="E528" s="58" t="str">
        <f ca="1">IF(OR('📊 Training Matrix'!$W$31="EXPIRED",'📊 Training Matrix'!$W$31="EXPIRING"),'📊 Training Matrix'!$F$31,"")</f>
        <v/>
      </c>
      <c r="F528" s="58" t="str">
        <f ca="1">IF(OR('📊 Training Matrix'!$W$31="EXPIRED",'📊 Training Matrix'!$W$31="EXPIRING"),'📊 Training Matrix'!$E$31,"")</f>
        <v/>
      </c>
      <c r="G528" s="58" t="str">
        <f ca="1">IF(OR('📊 Training Matrix'!$W$31="EXPIRED",'📊 Training Matrix'!$W$31="EXPIRING"),"EL-001","")</f>
        <v/>
      </c>
      <c r="H528" s="58" t="str">
        <f ca="1">IF(OR('📊 Training Matrix'!$W$31="EXPIRED",'📊 Training Matrix'!$W$31="EXPIRING"),"C&amp;G 2391 Inspection","")</f>
        <v/>
      </c>
      <c r="I528" s="58" t="str">
        <f ca="1">IF(OR('📊 Training Matrix'!$W$31="EXPIRED",'📊 Training Matrix'!$W$31="EXPIRING"),IF(ISNUMBER('📊 Training Matrix'!$V$31),TEXT('📊 Training Matrix'!$V$31,"DD/MM/YYYY"),""),"")</f>
        <v/>
      </c>
      <c r="J528" s="58" t="str">
        <f ca="1">IF(OR('📊 Training Matrix'!$W$31="EXPIRED",'📊 Training Matrix'!$W$31="EXPIRING"),TEXT('📊 Training Matrix'!$V$31+365,"DD/MM/YYYY"),"")</f>
        <v/>
      </c>
      <c r="K528" s="58" t="str">
        <f ca="1">IF(OR('📊 Training Matrix'!$W$31="EXPIRED",'📊 Training Matrix'!$W$31="EXPIRING"),'📊 Training Matrix'!$W$31,"")</f>
        <v/>
      </c>
      <c r="L528" s="58" t="str">
        <f ca="1">IF(OR('📊 Training Matrix'!$W$31="EXPIRED",'📊 Training Matrix'!$W$31="EXPIRING"),IF('📊 Training Matrix'!$W$31="EXPIRED","Overdue by "&amp;TEXT(TODAY()-('📊 Training Matrix'!$V$31+365),"0")&amp;" days","Expires in "&amp;TEXT(('📊 Training Matrix'!$V$31+365)-TODAY(),"0")&amp;" days"),"—")</f>
        <v>—</v>
      </c>
      <c r="M528" s="58" t="str">
        <f ca="1">IF(OR('📊 Training Matrix'!$W$31="EXPIRED",'📊 Training Matrix'!$W$31="EXPIRING"),'📊 Training Matrix'!$H$31,"")</f>
        <v/>
      </c>
    </row>
    <row r="529" spans="1:13" ht="15" customHeight="1" x14ac:dyDescent="0.2">
      <c r="A529" s="58" t="str">
        <f ca="1">IF(OR('📊 Training Matrix'!$Y$31="EXPIRED",'📊 Training Matrix'!$Y$31="EXPIRING"),'📊 Training Matrix'!$A$31,"")</f>
        <v/>
      </c>
      <c r="B529" s="58" t="str">
        <f ca="1">IF(OR('📊 Training Matrix'!$Y$31="EXPIRED",'📊 Training Matrix'!$Y$31="EXPIRING"),'📊 Training Matrix'!$B$31,"")</f>
        <v/>
      </c>
      <c r="C529" s="58" t="str">
        <f ca="1">IF(OR('📊 Training Matrix'!$Y$31="EXPIRED",'📊 Training Matrix'!$Y$31="EXPIRING"),'📊 Training Matrix'!$C$31,"")</f>
        <v/>
      </c>
      <c r="D529" s="58" t="str">
        <f ca="1">IF(OR('📊 Training Matrix'!$Y$31="EXPIRED",'📊 Training Matrix'!$Y$31="EXPIRING"),'📊 Training Matrix'!$D$31,"")</f>
        <v/>
      </c>
      <c r="E529" s="58" t="str">
        <f ca="1">IF(OR('📊 Training Matrix'!$Y$31="EXPIRED",'📊 Training Matrix'!$Y$31="EXPIRING"),'📊 Training Matrix'!$F$31,"")</f>
        <v/>
      </c>
      <c r="F529" s="58" t="str">
        <f ca="1">IF(OR('📊 Training Matrix'!$Y$31="EXPIRED",'📊 Training Matrix'!$Y$31="EXPIRING"),'📊 Training Matrix'!$E$31,"")</f>
        <v/>
      </c>
      <c r="G529" s="58" t="str">
        <f ca="1">IF(OR('📊 Training Matrix'!$Y$31="EXPIRED",'📊 Training Matrix'!$Y$31="EXPIRING"),"EL-002","")</f>
        <v/>
      </c>
      <c r="H529" s="58" t="str">
        <f ca="1">IF(OR('📊 Training Matrix'!$Y$31="EXPIRED",'📊 Training Matrix'!$Y$31="EXPIRING"),"18th Edition","")</f>
        <v/>
      </c>
      <c r="I529" s="58" t="str">
        <f ca="1">IF(OR('📊 Training Matrix'!$Y$31="EXPIRED",'📊 Training Matrix'!$Y$31="EXPIRING"),IF(ISNUMBER('📊 Training Matrix'!$X$31),TEXT('📊 Training Matrix'!$X$31,"DD/MM/YYYY"),""),"")</f>
        <v/>
      </c>
      <c r="J529" s="58" t="str">
        <f ca="1">IF(OR('📊 Training Matrix'!$Y$31="EXPIRED",'📊 Training Matrix'!$Y$31="EXPIRING"),TEXT('📊 Training Matrix'!$X$31+365,"DD/MM/YYYY"),"")</f>
        <v/>
      </c>
      <c r="K529" s="58" t="str">
        <f ca="1">IF(OR('📊 Training Matrix'!$Y$31="EXPIRED",'📊 Training Matrix'!$Y$31="EXPIRING"),'📊 Training Matrix'!$Y$31,"")</f>
        <v/>
      </c>
      <c r="L529" s="58" t="str">
        <f ca="1">IF(OR('📊 Training Matrix'!$Y$31="EXPIRED",'📊 Training Matrix'!$Y$31="EXPIRING"),IF('📊 Training Matrix'!$Y$31="EXPIRED","Overdue by "&amp;TEXT(TODAY()-('📊 Training Matrix'!$X$31+365),"0")&amp;" days","Expires in "&amp;TEXT(('📊 Training Matrix'!$X$31+365)-TODAY(),"0")&amp;" days"),"—")</f>
        <v>—</v>
      </c>
      <c r="M529" s="58" t="str">
        <f ca="1">IF(OR('📊 Training Matrix'!$Y$31="EXPIRED",'📊 Training Matrix'!$Y$31="EXPIRING"),'📊 Training Matrix'!$H$31,"")</f>
        <v/>
      </c>
    </row>
    <row r="530" spans="1:13" ht="15" customHeight="1" x14ac:dyDescent="0.2">
      <c r="A530" s="58" t="str">
        <f ca="1">IF(OR('📊 Training Matrix'!$AA$31="EXPIRED",'📊 Training Matrix'!$AA$31="EXPIRING"),'📊 Training Matrix'!$A$31,"")</f>
        <v/>
      </c>
      <c r="B530" s="58" t="str">
        <f ca="1">IF(OR('📊 Training Matrix'!$AA$31="EXPIRED",'📊 Training Matrix'!$AA$31="EXPIRING"),'📊 Training Matrix'!$B$31,"")</f>
        <v/>
      </c>
      <c r="C530" s="58" t="str">
        <f ca="1">IF(OR('📊 Training Matrix'!$AA$31="EXPIRED",'📊 Training Matrix'!$AA$31="EXPIRING"),'📊 Training Matrix'!$C$31,"")</f>
        <v/>
      </c>
      <c r="D530" s="58" t="str">
        <f ca="1">IF(OR('📊 Training Matrix'!$AA$31="EXPIRED",'📊 Training Matrix'!$AA$31="EXPIRING"),'📊 Training Matrix'!$D$31,"")</f>
        <v/>
      </c>
      <c r="E530" s="58" t="str">
        <f ca="1">IF(OR('📊 Training Matrix'!$AA$31="EXPIRED",'📊 Training Matrix'!$AA$31="EXPIRING"),'📊 Training Matrix'!$F$31,"")</f>
        <v/>
      </c>
      <c r="F530" s="58" t="str">
        <f ca="1">IF(OR('📊 Training Matrix'!$AA$31="EXPIRED",'📊 Training Matrix'!$AA$31="EXPIRING"),'📊 Training Matrix'!$E$31,"")</f>
        <v/>
      </c>
      <c r="G530" s="58" t="str">
        <f ca="1">IF(OR('📊 Training Matrix'!$AA$31="EXPIRED",'📊 Training Matrix'!$AA$31="EXPIRING"),"EL-003","")</f>
        <v/>
      </c>
      <c r="H530" s="58" t="str">
        <f ca="1">IF(OR('📊 Training Matrix'!$AA$31="EXPIRED",'📊 Training Matrix'!$AA$31="EXPIRING"),"HV Auth. Person","")</f>
        <v/>
      </c>
      <c r="I530" s="58" t="str">
        <f ca="1">IF(OR('📊 Training Matrix'!$AA$31="EXPIRED",'📊 Training Matrix'!$AA$31="EXPIRING"),IF(ISNUMBER('📊 Training Matrix'!$Z$31),TEXT('📊 Training Matrix'!$Z$31,"DD/MM/YYYY"),""),"")</f>
        <v/>
      </c>
      <c r="J530" s="58" t="str">
        <f ca="1">IF(OR('📊 Training Matrix'!$AA$31="EXPIRED",'📊 Training Matrix'!$AA$31="EXPIRING"),TEXT('📊 Training Matrix'!$Z$31+365,"DD/MM/YYYY"),"")</f>
        <v/>
      </c>
      <c r="K530" s="58" t="str">
        <f ca="1">IF(OR('📊 Training Matrix'!$AA$31="EXPIRED",'📊 Training Matrix'!$AA$31="EXPIRING"),'📊 Training Matrix'!$AA$31,"")</f>
        <v/>
      </c>
      <c r="L530" s="58" t="str">
        <f ca="1">IF(OR('📊 Training Matrix'!$AA$31="EXPIRED",'📊 Training Matrix'!$AA$31="EXPIRING"),IF('📊 Training Matrix'!$AA$31="EXPIRED","Overdue by "&amp;TEXT(TODAY()-('📊 Training Matrix'!$Z$31+365),"0")&amp;" days","Expires in "&amp;TEXT(('📊 Training Matrix'!$Z$31+365)-TODAY(),"0")&amp;" days"),"—")</f>
        <v>—</v>
      </c>
      <c r="M530" s="58" t="str">
        <f ca="1">IF(OR('📊 Training Matrix'!$AA$31="EXPIRED",'📊 Training Matrix'!$AA$31="EXPIRING"),'📊 Training Matrix'!$H$31,"")</f>
        <v/>
      </c>
    </row>
    <row r="531" spans="1:13" ht="15" customHeight="1" x14ac:dyDescent="0.2">
      <c r="A531" s="58" t="str">
        <f ca="1">IF(OR('📊 Training Matrix'!$AC$31="EXPIRED",'📊 Training Matrix'!$AC$31="EXPIRING"),'📊 Training Matrix'!$A$31,"")</f>
        <v/>
      </c>
      <c r="B531" s="58" t="str">
        <f ca="1">IF(OR('📊 Training Matrix'!$AC$31="EXPIRED",'📊 Training Matrix'!$AC$31="EXPIRING"),'📊 Training Matrix'!$B$31,"")</f>
        <v/>
      </c>
      <c r="C531" s="58" t="str">
        <f ca="1">IF(OR('📊 Training Matrix'!$AC$31="EXPIRED",'📊 Training Matrix'!$AC$31="EXPIRING"),'📊 Training Matrix'!$C$31,"")</f>
        <v/>
      </c>
      <c r="D531" s="58" t="str">
        <f ca="1">IF(OR('📊 Training Matrix'!$AC$31="EXPIRED",'📊 Training Matrix'!$AC$31="EXPIRING"),'📊 Training Matrix'!$D$31,"")</f>
        <v/>
      </c>
      <c r="E531" s="58" t="str">
        <f ca="1">IF(OR('📊 Training Matrix'!$AC$31="EXPIRED",'📊 Training Matrix'!$AC$31="EXPIRING"),'📊 Training Matrix'!$F$31,"")</f>
        <v/>
      </c>
      <c r="F531" s="58" t="str">
        <f ca="1">IF(OR('📊 Training Matrix'!$AC$31="EXPIRED",'📊 Training Matrix'!$AC$31="EXPIRING"),'📊 Training Matrix'!$E$31,"")</f>
        <v/>
      </c>
      <c r="G531" s="58" t="str">
        <f ca="1">IF(OR('📊 Training Matrix'!$AC$31="EXPIRED",'📊 Training Matrix'!$AC$31="EXPIRING"),"EL-004","")</f>
        <v/>
      </c>
      <c r="H531" s="58" t="str">
        <f ca="1">IF(OR('📊 Training Matrix'!$AC$31="EXPIRED",'📊 Training Matrix'!$AC$31="EXPIRING"),"LV Switching","")</f>
        <v/>
      </c>
      <c r="I531" s="58" t="str">
        <f ca="1">IF(OR('📊 Training Matrix'!$AC$31="EXPIRED",'📊 Training Matrix'!$AC$31="EXPIRING"),IF(ISNUMBER('📊 Training Matrix'!$AB$31),TEXT('📊 Training Matrix'!$AB$31,"DD/MM/YYYY"),""),"")</f>
        <v/>
      </c>
      <c r="J531" s="58" t="str">
        <f ca="1">IF(OR('📊 Training Matrix'!$AC$31="EXPIRED",'📊 Training Matrix'!$AC$31="EXPIRING"),TEXT('📊 Training Matrix'!$AB$31+365,"DD/MM/YYYY"),"")</f>
        <v/>
      </c>
      <c r="K531" s="58" t="str">
        <f ca="1">IF(OR('📊 Training Matrix'!$AC$31="EXPIRED",'📊 Training Matrix'!$AC$31="EXPIRING"),'📊 Training Matrix'!$AC$31,"")</f>
        <v/>
      </c>
      <c r="L531" s="58" t="str">
        <f ca="1">IF(OR('📊 Training Matrix'!$AC$31="EXPIRED",'📊 Training Matrix'!$AC$31="EXPIRING"),IF('📊 Training Matrix'!$AC$31="EXPIRED","Overdue by "&amp;TEXT(TODAY()-('📊 Training Matrix'!$AB$31+365),"0")&amp;" days","Expires in "&amp;TEXT(('📊 Training Matrix'!$AB$31+365)-TODAY(),"0")&amp;" days"),"—")</f>
        <v>—</v>
      </c>
      <c r="M531" s="58" t="str">
        <f ca="1">IF(OR('📊 Training Matrix'!$AC$31="EXPIRED",'📊 Training Matrix'!$AC$31="EXPIRING"),'📊 Training Matrix'!$H$31,"")</f>
        <v/>
      </c>
    </row>
    <row r="532" spans="1:13" ht="15" customHeight="1" x14ac:dyDescent="0.2">
      <c r="A532" s="58" t="str">
        <f ca="1">IF(OR('📊 Training Matrix'!$AE$31="EXPIRED",'📊 Training Matrix'!$AE$31="EXPIRING"),'📊 Training Matrix'!$A$31,"")</f>
        <v/>
      </c>
      <c r="B532" s="58" t="str">
        <f ca="1">IF(OR('📊 Training Matrix'!$AE$31="EXPIRED",'📊 Training Matrix'!$AE$31="EXPIRING"),'📊 Training Matrix'!$B$31,"")</f>
        <v/>
      </c>
      <c r="C532" s="58" t="str">
        <f ca="1">IF(OR('📊 Training Matrix'!$AE$31="EXPIRED",'📊 Training Matrix'!$AE$31="EXPIRING"),'📊 Training Matrix'!$C$31,"")</f>
        <v/>
      </c>
      <c r="D532" s="58" t="str">
        <f ca="1">IF(OR('📊 Training Matrix'!$AE$31="EXPIRED",'📊 Training Matrix'!$AE$31="EXPIRING"),'📊 Training Matrix'!$D$31,"")</f>
        <v/>
      </c>
      <c r="E532" s="58" t="str">
        <f ca="1">IF(OR('📊 Training Matrix'!$AE$31="EXPIRED",'📊 Training Matrix'!$AE$31="EXPIRING"),'📊 Training Matrix'!$F$31,"")</f>
        <v/>
      </c>
      <c r="F532" s="58" t="str">
        <f ca="1">IF(OR('📊 Training Matrix'!$AE$31="EXPIRED",'📊 Training Matrix'!$AE$31="EXPIRING"),'📊 Training Matrix'!$E$31,"")</f>
        <v/>
      </c>
      <c r="G532" s="58" t="str">
        <f ca="1">IF(OR('📊 Training Matrix'!$AE$31="EXPIRED",'📊 Training Matrix'!$AE$31="EXPIRING"),"CV-005","")</f>
        <v/>
      </c>
      <c r="H532" s="58" t="str">
        <f ca="1">IF(OR('📊 Training Matrix'!$AE$31="EXPIRED",'📊 Training Matrix'!$AE$31="EXPIRING"),"NRSWA Supervisor","")</f>
        <v/>
      </c>
      <c r="I532" s="58" t="str">
        <f ca="1">IF(OR('📊 Training Matrix'!$AE$31="EXPIRED",'📊 Training Matrix'!$AE$31="EXPIRING"),IF(ISNUMBER('📊 Training Matrix'!$AD$31),TEXT('📊 Training Matrix'!$AD$31,"DD/MM/YYYY"),""),"")</f>
        <v/>
      </c>
      <c r="J532" s="58" t="str">
        <f ca="1">IF(OR('📊 Training Matrix'!$AE$31="EXPIRED",'📊 Training Matrix'!$AE$31="EXPIRING"),TEXT('📊 Training Matrix'!$AD$31+365,"DD/MM/YYYY"),"")</f>
        <v/>
      </c>
      <c r="K532" s="58" t="str">
        <f ca="1">IF(OR('📊 Training Matrix'!$AE$31="EXPIRED",'📊 Training Matrix'!$AE$31="EXPIRING"),'📊 Training Matrix'!$AE$31,"")</f>
        <v/>
      </c>
      <c r="L532" s="58" t="str">
        <f ca="1">IF(OR('📊 Training Matrix'!$AE$31="EXPIRED",'📊 Training Matrix'!$AE$31="EXPIRING"),IF('📊 Training Matrix'!$AE$31="EXPIRED","Overdue by "&amp;TEXT(TODAY()-('📊 Training Matrix'!$AD$31+365),"0")&amp;" days","Expires in "&amp;TEXT(('📊 Training Matrix'!$AD$31+365)-TODAY(),"0")&amp;" days"),"—")</f>
        <v>—</v>
      </c>
      <c r="M532" s="58" t="str">
        <f ca="1">IF(OR('📊 Training Matrix'!$AE$31="EXPIRED",'📊 Training Matrix'!$AE$31="EXPIRING"),'📊 Training Matrix'!$H$31,"")</f>
        <v/>
      </c>
    </row>
    <row r="533" spans="1:13" ht="15" customHeight="1" x14ac:dyDescent="0.2">
      <c r="A533" s="58" t="str">
        <f ca="1">IF(OR('📊 Training Matrix'!$AG$31="EXPIRED",'📊 Training Matrix'!$AG$31="EXPIRING"),'📊 Training Matrix'!$A$31,"")</f>
        <v/>
      </c>
      <c r="B533" s="58" t="str">
        <f ca="1">IF(OR('📊 Training Matrix'!$AG$31="EXPIRED",'📊 Training Matrix'!$AG$31="EXPIRING"),'📊 Training Matrix'!$B$31,"")</f>
        <v/>
      </c>
      <c r="C533" s="58" t="str">
        <f ca="1">IF(OR('📊 Training Matrix'!$AG$31="EXPIRED",'📊 Training Matrix'!$AG$31="EXPIRING"),'📊 Training Matrix'!$C$31,"")</f>
        <v/>
      </c>
      <c r="D533" s="58" t="str">
        <f ca="1">IF(OR('📊 Training Matrix'!$AG$31="EXPIRED",'📊 Training Matrix'!$AG$31="EXPIRING"),'📊 Training Matrix'!$D$31,"")</f>
        <v/>
      </c>
      <c r="E533" s="58" t="str">
        <f ca="1">IF(OR('📊 Training Matrix'!$AG$31="EXPIRED",'📊 Training Matrix'!$AG$31="EXPIRING"),'📊 Training Matrix'!$F$31,"")</f>
        <v/>
      </c>
      <c r="F533" s="58" t="str">
        <f ca="1">IF(OR('📊 Training Matrix'!$AG$31="EXPIRED",'📊 Training Matrix'!$AG$31="EXPIRING"),'📊 Training Matrix'!$E$31,"")</f>
        <v/>
      </c>
      <c r="G533" s="58" t="str">
        <f ca="1">IF(OR('📊 Training Matrix'!$AG$31="EXPIRED",'📊 Training Matrix'!$AG$31="EXPIRING"),"CV-006","")</f>
        <v/>
      </c>
      <c r="H533" s="58" t="str">
        <f ca="1">IF(OR('📊 Training Matrix'!$AG$31="EXPIRED",'📊 Training Matrix'!$AG$31="EXPIRING"),"NRSWA Operative","")</f>
        <v/>
      </c>
      <c r="I533" s="58" t="str">
        <f ca="1">IF(OR('📊 Training Matrix'!$AG$31="EXPIRED",'📊 Training Matrix'!$AG$31="EXPIRING"),IF(ISNUMBER('📊 Training Matrix'!$AF$31),TEXT('📊 Training Matrix'!$AF$31,"DD/MM/YYYY"),""),"")</f>
        <v/>
      </c>
      <c r="J533" s="58" t="str">
        <f ca="1">IF(OR('📊 Training Matrix'!$AG$31="EXPIRED",'📊 Training Matrix'!$AG$31="EXPIRING"),TEXT('📊 Training Matrix'!$AF$31+365,"DD/MM/YYYY"),"")</f>
        <v/>
      </c>
      <c r="K533" s="58" t="str">
        <f ca="1">IF(OR('📊 Training Matrix'!$AG$31="EXPIRED",'📊 Training Matrix'!$AG$31="EXPIRING"),'📊 Training Matrix'!$AG$31,"")</f>
        <v/>
      </c>
      <c r="L533" s="58" t="str">
        <f ca="1">IF(OR('📊 Training Matrix'!$AG$31="EXPIRED",'📊 Training Matrix'!$AG$31="EXPIRING"),IF('📊 Training Matrix'!$AG$31="EXPIRED","Overdue by "&amp;TEXT(TODAY()-('📊 Training Matrix'!$AF$31+365),"0")&amp;" days","Expires in "&amp;TEXT(('📊 Training Matrix'!$AF$31+365)-TODAY(),"0")&amp;" days"),"—")</f>
        <v>—</v>
      </c>
      <c r="M533" s="58" t="str">
        <f ca="1">IF(OR('📊 Training Matrix'!$AG$31="EXPIRED",'📊 Training Matrix'!$AG$31="EXPIRING"),'📊 Training Matrix'!$H$31,"")</f>
        <v/>
      </c>
    </row>
    <row r="534" spans="1:13" ht="15" customHeight="1" x14ac:dyDescent="0.2">
      <c r="A534" s="58" t="str">
        <f ca="1">IF(OR('📊 Training Matrix'!$AI$31="EXPIRED",'📊 Training Matrix'!$AI$31="EXPIRING"),'📊 Training Matrix'!$A$31,"")</f>
        <v/>
      </c>
      <c r="B534" s="58" t="str">
        <f ca="1">IF(OR('📊 Training Matrix'!$AI$31="EXPIRED",'📊 Training Matrix'!$AI$31="EXPIRING"),'📊 Training Matrix'!$B$31,"")</f>
        <v/>
      </c>
      <c r="C534" s="58" t="str">
        <f ca="1">IF(OR('📊 Training Matrix'!$AI$31="EXPIRED",'📊 Training Matrix'!$AI$31="EXPIRING"),'📊 Training Matrix'!$C$31,"")</f>
        <v/>
      </c>
      <c r="D534" s="58" t="str">
        <f ca="1">IF(OR('📊 Training Matrix'!$AI$31="EXPIRED",'📊 Training Matrix'!$AI$31="EXPIRING"),'📊 Training Matrix'!$D$31,"")</f>
        <v/>
      </c>
      <c r="E534" s="58" t="str">
        <f ca="1">IF(OR('📊 Training Matrix'!$AI$31="EXPIRED",'📊 Training Matrix'!$AI$31="EXPIRING"),'📊 Training Matrix'!$F$31,"")</f>
        <v/>
      </c>
      <c r="F534" s="58" t="str">
        <f ca="1">IF(OR('📊 Training Matrix'!$AI$31="EXPIRED",'📊 Training Matrix'!$AI$31="EXPIRING"),'📊 Training Matrix'!$E$31,"")</f>
        <v/>
      </c>
      <c r="G534" s="58" t="str">
        <f ca="1">IF(OR('📊 Training Matrix'!$AI$31="EXPIRED",'📊 Training Matrix'!$AI$31="EXPIRING"),"CV-002","")</f>
        <v/>
      </c>
      <c r="H534" s="58" t="str">
        <f ca="1">IF(OR('📊 Training Matrix'!$AI$31="EXPIRED",'📊 Training Matrix'!$AI$31="EXPIRING"),"CSCS Blue Card","")</f>
        <v/>
      </c>
      <c r="I534" s="58" t="str">
        <f ca="1">IF(OR('📊 Training Matrix'!$AI$31="EXPIRED",'📊 Training Matrix'!$AI$31="EXPIRING"),IF(ISNUMBER('📊 Training Matrix'!$AH$31),TEXT('📊 Training Matrix'!$AH$31,"DD/MM/YYYY"),""),"")</f>
        <v/>
      </c>
      <c r="J534" s="58" t="str">
        <f ca="1">IF(OR('📊 Training Matrix'!$AI$31="EXPIRED",'📊 Training Matrix'!$AI$31="EXPIRING"),TEXT('📊 Training Matrix'!$AH$31+365,"DD/MM/YYYY"),"")</f>
        <v/>
      </c>
      <c r="K534" s="58" t="str">
        <f ca="1">IF(OR('📊 Training Matrix'!$AI$31="EXPIRED",'📊 Training Matrix'!$AI$31="EXPIRING"),'📊 Training Matrix'!$AI$31,"")</f>
        <v/>
      </c>
      <c r="L534" s="58" t="str">
        <f ca="1">IF(OR('📊 Training Matrix'!$AI$31="EXPIRED",'📊 Training Matrix'!$AI$31="EXPIRING"),IF('📊 Training Matrix'!$AI$31="EXPIRED","Overdue by "&amp;TEXT(TODAY()-('📊 Training Matrix'!$AH$31+365),"0")&amp;" days","Expires in "&amp;TEXT(('📊 Training Matrix'!$AH$31+365)-TODAY(),"0")&amp;" days"),"—")</f>
        <v>—</v>
      </c>
      <c r="M534" s="58" t="str">
        <f ca="1">IF(OR('📊 Training Matrix'!$AI$31="EXPIRED",'📊 Training Matrix'!$AI$31="EXPIRING"),'📊 Training Matrix'!$H$31,"")</f>
        <v/>
      </c>
    </row>
    <row r="535" spans="1:13" ht="15" customHeight="1" x14ac:dyDescent="0.2">
      <c r="A535" s="58" t="str">
        <f ca="1">IF(OR('📊 Training Matrix'!$AK$31="EXPIRED",'📊 Training Matrix'!$AK$31="EXPIRING"),'📊 Training Matrix'!$A$31,"")</f>
        <v/>
      </c>
      <c r="B535" s="58" t="str">
        <f ca="1">IF(OR('📊 Training Matrix'!$AK$31="EXPIRED",'📊 Training Matrix'!$AK$31="EXPIRING"),'📊 Training Matrix'!$B$31,"")</f>
        <v/>
      </c>
      <c r="C535" s="58" t="str">
        <f ca="1">IF(OR('📊 Training Matrix'!$AK$31="EXPIRED",'📊 Training Matrix'!$AK$31="EXPIRING"),'📊 Training Matrix'!$C$31,"")</f>
        <v/>
      </c>
      <c r="D535" s="58" t="str">
        <f ca="1">IF(OR('📊 Training Matrix'!$AK$31="EXPIRED",'📊 Training Matrix'!$AK$31="EXPIRING"),'📊 Training Matrix'!$D$31,"")</f>
        <v/>
      </c>
      <c r="E535" s="58" t="str">
        <f ca="1">IF(OR('📊 Training Matrix'!$AK$31="EXPIRED",'📊 Training Matrix'!$AK$31="EXPIRING"),'📊 Training Matrix'!$F$31,"")</f>
        <v/>
      </c>
      <c r="F535" s="58" t="str">
        <f ca="1">IF(OR('📊 Training Matrix'!$AK$31="EXPIRED",'📊 Training Matrix'!$AK$31="EXPIRING"),'📊 Training Matrix'!$E$31,"")</f>
        <v/>
      </c>
      <c r="G535" s="58" t="str">
        <f ca="1">IF(OR('📊 Training Matrix'!$AK$31="EXPIRED",'📊 Training Matrix'!$AK$31="EXPIRING"),"GS-001","")</f>
        <v/>
      </c>
      <c r="H535" s="58" t="str">
        <f ca="1">IF(OR('📊 Training Matrix'!$AK$31="EXPIRED",'📊 Training Matrix'!$AK$31="EXPIRING"),"Gas Safe Reg.","")</f>
        <v/>
      </c>
      <c r="I535" s="58" t="str">
        <f ca="1">IF(OR('📊 Training Matrix'!$AK$31="EXPIRED",'📊 Training Matrix'!$AK$31="EXPIRING"),IF(ISNUMBER('📊 Training Matrix'!$AJ$31),TEXT('📊 Training Matrix'!$AJ$31,"DD/MM/YYYY"),""),"")</f>
        <v/>
      </c>
      <c r="J535" s="58" t="str">
        <f ca="1">IF(OR('📊 Training Matrix'!$AK$31="EXPIRED",'📊 Training Matrix'!$AK$31="EXPIRING"),TEXT('📊 Training Matrix'!$AJ$31+365,"DD/MM/YYYY"),"")</f>
        <v/>
      </c>
      <c r="K535" s="58" t="str">
        <f ca="1">IF(OR('📊 Training Matrix'!$AK$31="EXPIRED",'📊 Training Matrix'!$AK$31="EXPIRING"),'📊 Training Matrix'!$AK$31,"")</f>
        <v/>
      </c>
      <c r="L535" s="58" t="str">
        <f ca="1">IF(OR('📊 Training Matrix'!$AK$31="EXPIRED",'📊 Training Matrix'!$AK$31="EXPIRING"),IF('📊 Training Matrix'!$AK$31="EXPIRED","Overdue by "&amp;TEXT(TODAY()-('📊 Training Matrix'!$AJ$31+365),"0")&amp;" days","Expires in "&amp;TEXT(('📊 Training Matrix'!$AJ$31+365)-TODAY(),"0")&amp;" days"),"—")</f>
        <v>—</v>
      </c>
      <c r="M535" s="58" t="str">
        <f ca="1">IF(OR('📊 Training Matrix'!$AK$31="EXPIRED",'📊 Training Matrix'!$AK$31="EXPIRING"),'📊 Training Matrix'!$H$31,"")</f>
        <v/>
      </c>
    </row>
    <row r="536" spans="1:13" ht="15" customHeight="1" x14ac:dyDescent="0.2">
      <c r="A536" s="58" t="str">
        <f ca="1">IF(OR('📊 Training Matrix'!$AM$31="EXPIRED",'📊 Training Matrix'!$AM$31="EXPIRING"),'📊 Training Matrix'!$A$31,"")</f>
        <v/>
      </c>
      <c r="B536" s="58" t="str">
        <f ca="1">IF(OR('📊 Training Matrix'!$AM$31="EXPIRED",'📊 Training Matrix'!$AM$31="EXPIRING"),'📊 Training Matrix'!$B$31,"")</f>
        <v/>
      </c>
      <c r="C536" s="58" t="str">
        <f ca="1">IF(OR('📊 Training Matrix'!$AM$31="EXPIRED",'📊 Training Matrix'!$AM$31="EXPIRING"),'📊 Training Matrix'!$C$31,"")</f>
        <v/>
      </c>
      <c r="D536" s="58" t="str">
        <f ca="1">IF(OR('📊 Training Matrix'!$AM$31="EXPIRED",'📊 Training Matrix'!$AM$31="EXPIRING"),'📊 Training Matrix'!$D$31,"")</f>
        <v/>
      </c>
      <c r="E536" s="58" t="str">
        <f ca="1">IF(OR('📊 Training Matrix'!$AM$31="EXPIRED",'📊 Training Matrix'!$AM$31="EXPIRING"),'📊 Training Matrix'!$F$31,"")</f>
        <v/>
      </c>
      <c r="F536" s="58" t="str">
        <f ca="1">IF(OR('📊 Training Matrix'!$AM$31="EXPIRED",'📊 Training Matrix'!$AM$31="EXPIRING"),'📊 Training Matrix'!$E$31,"")</f>
        <v/>
      </c>
      <c r="G536" s="58" t="str">
        <f ca="1">IF(OR('📊 Training Matrix'!$AM$31="EXPIRED",'📊 Training Matrix'!$AM$31="EXPIRING"),"GS-002","")</f>
        <v/>
      </c>
      <c r="H536" s="58" t="str">
        <f ca="1">IF(OR('📊 Training Matrix'!$AM$31="EXPIRED",'📊 Training Matrix'!$AM$31="EXPIRING"),"ACS Gas (CCN1)","")</f>
        <v/>
      </c>
      <c r="I536" s="58" t="str">
        <f ca="1">IF(OR('📊 Training Matrix'!$AM$31="EXPIRED",'📊 Training Matrix'!$AM$31="EXPIRING"),IF(ISNUMBER('📊 Training Matrix'!$AL$31),TEXT('📊 Training Matrix'!$AL$31,"DD/MM/YYYY"),""),"")</f>
        <v/>
      </c>
      <c r="J536" s="58" t="str">
        <f ca="1">IF(OR('📊 Training Matrix'!$AM$31="EXPIRED",'📊 Training Matrix'!$AM$31="EXPIRING"),TEXT('📊 Training Matrix'!$AL$31+365,"DD/MM/YYYY"),"")</f>
        <v/>
      </c>
      <c r="K536" s="58" t="str">
        <f ca="1">IF(OR('📊 Training Matrix'!$AM$31="EXPIRED",'📊 Training Matrix'!$AM$31="EXPIRING"),'📊 Training Matrix'!$AM$31,"")</f>
        <v/>
      </c>
      <c r="L536" s="58" t="str">
        <f ca="1">IF(OR('📊 Training Matrix'!$AM$31="EXPIRED",'📊 Training Matrix'!$AM$31="EXPIRING"),IF('📊 Training Matrix'!$AM$31="EXPIRED","Overdue by "&amp;TEXT(TODAY()-('📊 Training Matrix'!$AL$31+365),"0")&amp;" days","Expires in "&amp;TEXT(('📊 Training Matrix'!$AL$31+365)-TODAY(),"0")&amp;" days"),"—")</f>
        <v>—</v>
      </c>
      <c r="M536" s="58" t="str">
        <f ca="1">IF(OR('📊 Training Matrix'!$AM$31="EXPIRED",'📊 Training Matrix'!$AM$31="EXPIRING"),'📊 Training Matrix'!$H$31,"")</f>
        <v/>
      </c>
    </row>
    <row r="537" spans="1:13" ht="15" customHeight="1" x14ac:dyDescent="0.2">
      <c r="A537" s="58" t="str">
        <f ca="1">IF(OR('📊 Training Matrix'!$AO$31="EXPIRED",'📊 Training Matrix'!$AO$31="EXPIRING"),'📊 Training Matrix'!$A$31,"")</f>
        <v>W1027</v>
      </c>
      <c r="B537" s="58" t="str">
        <f ca="1">IF(OR('📊 Training Matrix'!$AO$31="EXPIRED",'📊 Training Matrix'!$AO$31="EXPIRING"),'📊 Training Matrix'!$B$31,"")</f>
        <v>Wright</v>
      </c>
      <c r="C537" s="58" t="str">
        <f ca="1">IF(OR('📊 Training Matrix'!$AO$31="EXPIRED",'📊 Training Matrix'!$AO$31="EXPIRING"),'📊 Training Matrix'!$C$31,"")</f>
        <v>Mark</v>
      </c>
      <c r="D537" s="58" t="str">
        <f ca="1">IF(OR('📊 Training Matrix'!$AO$31="EXPIRED",'📊 Training Matrix'!$AO$31="EXPIRING"),'📊 Training Matrix'!$D$31,"")</f>
        <v>Employee</v>
      </c>
      <c r="E537" s="58" t="str">
        <f ca="1">IF(OR('📊 Training Matrix'!$AO$31="EXPIRED",'📊 Training Matrix'!$AO$31="EXPIRING"),'📊 Training Matrix'!$F$31,"")</f>
        <v>Water Services Engineer</v>
      </c>
      <c r="F537" s="58" t="str">
        <f ca="1">IF(OR('📊 Training Matrix'!$AO$31="EXPIRED",'📊 Training Matrix'!$AO$31="EXPIRING"),'📊 Training Matrix'!$E$31,"")</f>
        <v>Water Services</v>
      </c>
      <c r="G537" s="58" t="str">
        <f ca="1">IF(OR('📊 Training Matrix'!$AO$31="EXPIRED",'📊 Training Matrix'!$AO$31="EXPIRING"),"WA-001","")</f>
        <v>WA-001</v>
      </c>
      <c r="H537" s="58" t="str">
        <f ca="1">IF(OR('📊 Training Matrix'!$AO$31="EXPIRED",'📊 Training Matrix'!$AO$31="EXPIRING"),"WIAPS Cert.","")</f>
        <v>WIAPS Cert.</v>
      </c>
      <c r="I537" s="58" t="str">
        <f ca="1">IF(OR('📊 Training Matrix'!$AO$31="EXPIRED",'📊 Training Matrix'!$AO$31="EXPIRING"),IF(ISNUMBER('📊 Training Matrix'!$AN$31),TEXT('📊 Training Matrix'!$AN$31,"DD/MM/YYYY"),""),"")</f>
        <v>24/06/2025</v>
      </c>
      <c r="J537" s="58" t="str">
        <f ca="1">IF(OR('📊 Training Matrix'!$AO$31="EXPIRED",'📊 Training Matrix'!$AO$31="EXPIRING"),TEXT('📊 Training Matrix'!$AN$31+365,"DD/MM/YYYY"),"")</f>
        <v>24/06/2026</v>
      </c>
      <c r="K537" s="58" t="str">
        <f ca="1">IF(OR('📊 Training Matrix'!$AO$31="EXPIRED",'📊 Training Matrix'!$AO$31="EXPIRING"),'📊 Training Matrix'!$AO$31,"")</f>
        <v>EXPIRED</v>
      </c>
      <c r="L537" s="58" t="str">
        <f ca="1">IF(OR('📊 Training Matrix'!$AO$31="EXPIRED",'📊 Training Matrix'!$AO$31="EXPIRING"),IF('📊 Training Matrix'!$AO$31="EXPIRED","Overdue by "&amp;TEXT(TODAY()-('📊 Training Matrix'!$AN$31+365),"0")&amp;" days","Expires in "&amp;TEXT(('📊 Training Matrix'!$AN$31+365)-TODAY(),"0")&amp;" days"),"—")</f>
        <v>Overdue by 55 days</v>
      </c>
      <c r="M537" s="58" t="str">
        <f ca="1">IF(OR('📊 Training Matrix'!$AO$31="EXPIRED",'📊 Training Matrix'!$AO$31="EXPIRING"),'📊 Training Matrix'!$H$31,"")</f>
        <v>L. Nakamura</v>
      </c>
    </row>
    <row r="538" spans="1:13" ht="15" customHeight="1" x14ac:dyDescent="0.2">
      <c r="A538" s="58" t="str">
        <f ca="1">IF(OR('📊 Training Matrix'!$AQ$31="EXPIRED",'📊 Training Matrix'!$AQ$31="EXPIRING"),'📊 Training Matrix'!$A$31,"")</f>
        <v/>
      </c>
      <c r="B538" s="58" t="str">
        <f ca="1">IF(OR('📊 Training Matrix'!$AQ$31="EXPIRED",'📊 Training Matrix'!$AQ$31="EXPIRING"),'📊 Training Matrix'!$B$31,"")</f>
        <v/>
      </c>
      <c r="C538" s="58" t="str">
        <f ca="1">IF(OR('📊 Training Matrix'!$AQ$31="EXPIRED",'📊 Training Matrix'!$AQ$31="EXPIRING"),'📊 Training Matrix'!$C$31,"")</f>
        <v/>
      </c>
      <c r="D538" s="58" t="str">
        <f ca="1">IF(OR('📊 Training Matrix'!$AQ$31="EXPIRED",'📊 Training Matrix'!$AQ$31="EXPIRING"),'📊 Training Matrix'!$D$31,"")</f>
        <v/>
      </c>
      <c r="E538" s="58" t="str">
        <f ca="1">IF(OR('📊 Training Matrix'!$AQ$31="EXPIRED",'📊 Training Matrix'!$AQ$31="EXPIRING"),'📊 Training Matrix'!$F$31,"")</f>
        <v/>
      </c>
      <c r="F538" s="58" t="str">
        <f ca="1">IF(OR('📊 Training Matrix'!$AQ$31="EXPIRED",'📊 Training Matrix'!$AQ$31="EXPIRING"),'📊 Training Matrix'!$E$31,"")</f>
        <v/>
      </c>
      <c r="G538" s="58" t="str">
        <f ca="1">IF(OR('📊 Training Matrix'!$AQ$31="EXPIRED",'📊 Training Matrix'!$AQ$31="EXPIRING"),"DR-004","")</f>
        <v/>
      </c>
      <c r="H538" s="58" t="str">
        <f ca="1">IF(OR('📊 Training Matrix'!$AQ$31="EXPIRED",'📊 Training Matrix'!$AQ$31="EXPIRING"),"CPCS Excavator","")</f>
        <v/>
      </c>
      <c r="I538" s="58" t="str">
        <f ca="1">IF(OR('📊 Training Matrix'!$AQ$31="EXPIRED",'📊 Training Matrix'!$AQ$31="EXPIRING"),IF(ISNUMBER('📊 Training Matrix'!$AP$31),TEXT('📊 Training Matrix'!$AP$31,"DD/MM/YYYY"),""),"")</f>
        <v/>
      </c>
      <c r="J538" s="58" t="str">
        <f ca="1">IF(OR('📊 Training Matrix'!$AQ$31="EXPIRED",'📊 Training Matrix'!$AQ$31="EXPIRING"),TEXT('📊 Training Matrix'!$AP$31+365,"DD/MM/YYYY"),"")</f>
        <v/>
      </c>
      <c r="K538" s="58" t="str">
        <f ca="1">IF(OR('📊 Training Matrix'!$AQ$31="EXPIRED",'📊 Training Matrix'!$AQ$31="EXPIRING"),'📊 Training Matrix'!$AQ$31,"")</f>
        <v/>
      </c>
      <c r="L538" s="58" t="str">
        <f ca="1">IF(OR('📊 Training Matrix'!$AQ$31="EXPIRED",'📊 Training Matrix'!$AQ$31="EXPIRING"),IF('📊 Training Matrix'!$AQ$31="EXPIRED","Overdue by "&amp;TEXT(TODAY()-('📊 Training Matrix'!$AP$31+365),"0")&amp;" days","Expires in "&amp;TEXT(('📊 Training Matrix'!$AP$31+365)-TODAY(),"0")&amp;" days"),"—")</f>
        <v>—</v>
      </c>
      <c r="M538" s="58" t="str">
        <f ca="1">IF(OR('📊 Training Matrix'!$AQ$31="EXPIRED",'📊 Training Matrix'!$AQ$31="EXPIRING"),'📊 Training Matrix'!$H$31,"")</f>
        <v/>
      </c>
    </row>
    <row r="539" spans="1:13" ht="15" customHeight="1" x14ac:dyDescent="0.2">
      <c r="A539" s="58" t="str">
        <f ca="1">IF(OR('📊 Training Matrix'!$AS$31="EXPIRED",'📊 Training Matrix'!$AS$31="EXPIRING"),'📊 Training Matrix'!$A$31,"")</f>
        <v/>
      </c>
      <c r="B539" s="58" t="str">
        <f ca="1">IF(OR('📊 Training Matrix'!$AS$31="EXPIRED",'📊 Training Matrix'!$AS$31="EXPIRING"),'📊 Training Matrix'!$B$31,"")</f>
        <v/>
      </c>
      <c r="C539" s="58" t="str">
        <f ca="1">IF(OR('📊 Training Matrix'!$AS$31="EXPIRED",'📊 Training Matrix'!$AS$31="EXPIRING"),'📊 Training Matrix'!$C$31,"")</f>
        <v/>
      </c>
      <c r="D539" s="58" t="str">
        <f ca="1">IF(OR('📊 Training Matrix'!$AS$31="EXPIRED",'📊 Training Matrix'!$AS$31="EXPIRING"),'📊 Training Matrix'!$D$31,"")</f>
        <v/>
      </c>
      <c r="E539" s="58" t="str">
        <f ca="1">IF(OR('📊 Training Matrix'!$AS$31="EXPIRED",'📊 Training Matrix'!$AS$31="EXPIRING"),'📊 Training Matrix'!$F$31,"")</f>
        <v/>
      </c>
      <c r="F539" s="58" t="str">
        <f ca="1">IF(OR('📊 Training Matrix'!$AS$31="EXPIRED",'📊 Training Matrix'!$AS$31="EXPIRING"),'📊 Training Matrix'!$E$31,"")</f>
        <v/>
      </c>
      <c r="G539" s="58" t="str">
        <f ca="1">IF(OR('📊 Training Matrix'!$AS$31="EXPIRED",'📊 Training Matrix'!$AS$31="EXPIRING"),"MG-002","")</f>
        <v/>
      </c>
      <c r="H539" s="58" t="str">
        <f ca="1">IF(OR('📊 Training Matrix'!$AS$31="EXPIRED",'📊 Training Matrix'!$AS$31="EXPIRING"),"SMSTS","")</f>
        <v/>
      </c>
      <c r="I539" s="58" t="str">
        <f ca="1">IF(OR('📊 Training Matrix'!$AS$31="EXPIRED",'📊 Training Matrix'!$AS$31="EXPIRING"),IF(ISNUMBER('📊 Training Matrix'!$AR$31),TEXT('📊 Training Matrix'!$AR$31,"DD/MM/YYYY"),""),"")</f>
        <v/>
      </c>
      <c r="J539" s="58" t="str">
        <f ca="1">IF(OR('📊 Training Matrix'!$AS$31="EXPIRED",'📊 Training Matrix'!$AS$31="EXPIRING"),TEXT('📊 Training Matrix'!$AR$31+365,"DD/MM/YYYY"),"")</f>
        <v/>
      </c>
      <c r="K539" s="58" t="str">
        <f ca="1">IF(OR('📊 Training Matrix'!$AS$31="EXPIRED",'📊 Training Matrix'!$AS$31="EXPIRING"),'📊 Training Matrix'!$AS$31,"")</f>
        <v/>
      </c>
      <c r="L539" s="58" t="str">
        <f ca="1">IF(OR('📊 Training Matrix'!$AS$31="EXPIRED",'📊 Training Matrix'!$AS$31="EXPIRING"),IF('📊 Training Matrix'!$AS$31="EXPIRED","Overdue by "&amp;TEXT(TODAY()-('📊 Training Matrix'!$AR$31+365),"0")&amp;" days","Expires in "&amp;TEXT(('📊 Training Matrix'!$AR$31+365)-TODAY(),"0")&amp;" days"),"—")</f>
        <v>—</v>
      </c>
      <c r="M539" s="58" t="str">
        <f ca="1">IF(OR('📊 Training Matrix'!$AS$31="EXPIRED",'📊 Training Matrix'!$AS$31="EXPIRING"),'📊 Training Matrix'!$H$31,"")</f>
        <v/>
      </c>
    </row>
    <row r="540" spans="1:13" ht="15" customHeight="1" x14ac:dyDescent="0.2">
      <c r="A540" s="58" t="str">
        <f ca="1">IF(OR('📊 Training Matrix'!$AU$31="EXPIRED",'📊 Training Matrix'!$AU$31="EXPIRING"),'📊 Training Matrix'!$A$31,"")</f>
        <v/>
      </c>
      <c r="B540" s="58" t="str">
        <f ca="1">IF(OR('📊 Training Matrix'!$AU$31="EXPIRED",'📊 Training Matrix'!$AU$31="EXPIRING"),'📊 Training Matrix'!$B$31,"")</f>
        <v/>
      </c>
      <c r="C540" s="58" t="str">
        <f ca="1">IF(OR('📊 Training Matrix'!$AU$31="EXPIRED",'📊 Training Matrix'!$AU$31="EXPIRING"),'📊 Training Matrix'!$C$31,"")</f>
        <v/>
      </c>
      <c r="D540" s="58" t="str">
        <f ca="1">IF(OR('📊 Training Matrix'!$AU$31="EXPIRED",'📊 Training Matrix'!$AU$31="EXPIRING"),'📊 Training Matrix'!$D$31,"")</f>
        <v/>
      </c>
      <c r="E540" s="58" t="str">
        <f ca="1">IF(OR('📊 Training Matrix'!$AU$31="EXPIRED",'📊 Training Matrix'!$AU$31="EXPIRING"),'📊 Training Matrix'!$F$31,"")</f>
        <v/>
      </c>
      <c r="F540" s="58" t="str">
        <f ca="1">IF(OR('📊 Training Matrix'!$AU$31="EXPIRED",'📊 Training Matrix'!$AU$31="EXPIRING"),'📊 Training Matrix'!$E$31,"")</f>
        <v/>
      </c>
      <c r="G540" s="58" t="str">
        <f ca="1">IF(OR('📊 Training Matrix'!$AU$31="EXPIRED",'📊 Training Matrix'!$AU$31="EXPIRING"),"MG-003","")</f>
        <v/>
      </c>
      <c r="H540" s="58" t="str">
        <f ca="1">IF(OR('📊 Training Matrix'!$AU$31="EXPIRED",'📊 Training Matrix'!$AU$31="EXPIRING"),"SSSTS","")</f>
        <v/>
      </c>
      <c r="I540" s="58" t="str">
        <f ca="1">IF(OR('📊 Training Matrix'!$AU$31="EXPIRED",'📊 Training Matrix'!$AU$31="EXPIRING"),IF(ISNUMBER('📊 Training Matrix'!$AT$31),TEXT('📊 Training Matrix'!$AT$31,"DD/MM/YYYY"),""),"")</f>
        <v/>
      </c>
      <c r="J540" s="58" t="str">
        <f ca="1">IF(OR('📊 Training Matrix'!$AU$31="EXPIRED",'📊 Training Matrix'!$AU$31="EXPIRING"),TEXT('📊 Training Matrix'!$AT$31+365,"DD/MM/YYYY"),"")</f>
        <v/>
      </c>
      <c r="K540" s="58" t="str">
        <f ca="1">IF(OR('📊 Training Matrix'!$AU$31="EXPIRED",'📊 Training Matrix'!$AU$31="EXPIRING"),'📊 Training Matrix'!$AU$31,"")</f>
        <v/>
      </c>
      <c r="L540" s="58" t="str">
        <f ca="1">IF(OR('📊 Training Matrix'!$AU$31="EXPIRED",'📊 Training Matrix'!$AU$31="EXPIRING"),IF('📊 Training Matrix'!$AU$31="EXPIRED","Overdue by "&amp;TEXT(TODAY()-('📊 Training Matrix'!$AT$31+365),"0")&amp;" days","Expires in "&amp;TEXT(('📊 Training Matrix'!$AT$31+365)-TODAY(),"0")&amp;" days"),"—")</f>
        <v>—</v>
      </c>
      <c r="M540" s="58" t="str">
        <f ca="1">IF(OR('📊 Training Matrix'!$AU$31="EXPIRED",'📊 Training Matrix'!$AU$31="EXPIRING"),'📊 Training Matrix'!$H$31,"")</f>
        <v/>
      </c>
    </row>
    <row r="541" spans="1:13" ht="15" customHeight="1" x14ac:dyDescent="0.2">
      <c r="A541" s="58" t="str">
        <f ca="1">IF(OR('📊 Training Matrix'!$AW$31="EXPIRED",'📊 Training Matrix'!$AW$31="EXPIRING"),'📊 Training Matrix'!$A$31,"")</f>
        <v>W1027</v>
      </c>
      <c r="B541" s="58" t="str">
        <f ca="1">IF(OR('📊 Training Matrix'!$AW$31="EXPIRED",'📊 Training Matrix'!$AW$31="EXPIRING"),'📊 Training Matrix'!$B$31,"")</f>
        <v>Wright</v>
      </c>
      <c r="C541" s="58" t="str">
        <f ca="1">IF(OR('📊 Training Matrix'!$AW$31="EXPIRED",'📊 Training Matrix'!$AW$31="EXPIRING"),'📊 Training Matrix'!$C$31,"")</f>
        <v>Mark</v>
      </c>
      <c r="D541" s="58" t="str">
        <f ca="1">IF(OR('📊 Training Matrix'!$AW$31="EXPIRED",'📊 Training Matrix'!$AW$31="EXPIRING"),'📊 Training Matrix'!$D$31,"")</f>
        <v>Employee</v>
      </c>
      <c r="E541" s="58" t="str">
        <f ca="1">IF(OR('📊 Training Matrix'!$AW$31="EXPIRED",'📊 Training Matrix'!$AW$31="EXPIRING"),'📊 Training Matrix'!$F$31,"")</f>
        <v>Water Services Engineer</v>
      </c>
      <c r="F541" s="58" t="str">
        <f ca="1">IF(OR('📊 Training Matrix'!$AW$31="EXPIRED",'📊 Training Matrix'!$AW$31="EXPIRING"),'📊 Training Matrix'!$E$31,"")</f>
        <v>Water Services</v>
      </c>
      <c r="G541" s="58" t="str">
        <f ca="1">IF(OR('📊 Training Matrix'!$AW$31="EXPIRED",'📊 Training Matrix'!$AW$31="EXPIRING"),"IT-002","")</f>
        <v>IT-002</v>
      </c>
      <c r="H541" s="58" t="str">
        <f ca="1">IF(OR('📊 Training Matrix'!$AW$31="EXPIRED",'📊 Training Matrix'!$AW$31="EXPIRING"),"GDPR Awareness","")</f>
        <v>GDPR Awareness</v>
      </c>
      <c r="I541" s="58" t="str">
        <f ca="1">IF(OR('📊 Training Matrix'!$AW$31="EXPIRED",'📊 Training Matrix'!$AW$31="EXPIRING"),IF(ISNUMBER('📊 Training Matrix'!$AV$31),TEXT('📊 Training Matrix'!$AV$31,"DD/MM/YYYY"),""),"")</f>
        <v>06/07/2025</v>
      </c>
      <c r="J541" s="58" t="str">
        <f ca="1">IF(OR('📊 Training Matrix'!$AW$31="EXPIRED",'📊 Training Matrix'!$AW$31="EXPIRING"),TEXT('📊 Training Matrix'!$AV$31+365,"DD/MM/YYYY"),"")</f>
        <v>06/07/2026</v>
      </c>
      <c r="K541" s="58" t="str">
        <f ca="1">IF(OR('📊 Training Matrix'!$AW$31="EXPIRED",'📊 Training Matrix'!$AW$31="EXPIRING"),'📊 Training Matrix'!$AW$31,"")</f>
        <v>EXPIRED</v>
      </c>
      <c r="L541" s="58" t="str">
        <f ca="1">IF(OR('📊 Training Matrix'!$AW$31="EXPIRED",'📊 Training Matrix'!$AW$31="EXPIRING"),IF('📊 Training Matrix'!$AW$31="EXPIRED","Overdue by "&amp;TEXT(TODAY()-('📊 Training Matrix'!$AV$31+365),"0")&amp;" days","Expires in "&amp;TEXT(('📊 Training Matrix'!$AV$31+365)-TODAY(),"0")&amp;" days"),"—")</f>
        <v>Overdue by 43 days</v>
      </c>
      <c r="M541" s="58" t="str">
        <f ca="1">IF(OR('📊 Training Matrix'!$AW$31="EXPIRED",'📊 Training Matrix'!$AW$31="EXPIRING"),'📊 Training Matrix'!$H$31,"")</f>
        <v>L. Nakamura</v>
      </c>
    </row>
    <row r="542" spans="1:13" ht="15" customHeight="1" x14ac:dyDescent="0.2">
      <c r="A542" s="58" t="str">
        <f ca="1">IF(OR('📊 Training Matrix'!$K$32="EXPIRED",'📊 Training Matrix'!$K$32="EXPIRING"),'📊 Training Matrix'!$A$32,"")</f>
        <v/>
      </c>
      <c r="B542" s="58" t="str">
        <f ca="1">IF(OR('📊 Training Matrix'!$K$32="EXPIRED",'📊 Training Matrix'!$K$32="EXPIRING"),'📊 Training Matrix'!$B$32,"")</f>
        <v/>
      </c>
      <c r="C542" s="58" t="str">
        <f ca="1">IF(OR('📊 Training Matrix'!$K$32="EXPIRED",'📊 Training Matrix'!$K$32="EXPIRING"),'📊 Training Matrix'!$C$32,"")</f>
        <v/>
      </c>
      <c r="D542" s="58" t="str">
        <f ca="1">IF(OR('📊 Training Matrix'!$K$32="EXPIRED",'📊 Training Matrix'!$K$32="EXPIRING"),'📊 Training Matrix'!$D$32,"")</f>
        <v/>
      </c>
      <c r="E542" s="58" t="str">
        <f ca="1">IF(OR('📊 Training Matrix'!$K$32="EXPIRED",'📊 Training Matrix'!$K$32="EXPIRING"),'📊 Training Matrix'!$F$32,"")</f>
        <v/>
      </c>
      <c r="F542" s="58" t="str">
        <f ca="1">IF(OR('📊 Training Matrix'!$K$32="EXPIRED",'📊 Training Matrix'!$K$32="EXPIRING"),'📊 Training Matrix'!$E$32,"")</f>
        <v/>
      </c>
      <c r="G542" s="58" t="str">
        <f ca="1">IF(OR('📊 Training Matrix'!$K$32="EXPIRED",'📊 Training Matrix'!$K$32="EXPIRING"),"HS-001","")</f>
        <v/>
      </c>
      <c r="H542" s="58" t="str">
        <f ca="1">IF(OR('📊 Training Matrix'!$K$32="EXPIRED",'📊 Training Matrix'!$K$32="EXPIRING"),"H&amp;S Induction","")</f>
        <v/>
      </c>
      <c r="I542" s="58" t="str">
        <f ca="1">IF(OR('📊 Training Matrix'!$K$32="EXPIRED",'📊 Training Matrix'!$K$32="EXPIRING"),IF(ISNUMBER('📊 Training Matrix'!$J$32),TEXT('📊 Training Matrix'!$J$32,"DD/MM/YYYY"),""),"")</f>
        <v/>
      </c>
      <c r="J542" s="58" t="str">
        <f ca="1">IF(OR('📊 Training Matrix'!$K$32="EXPIRED",'📊 Training Matrix'!$K$32="EXPIRING"),TEXT('📊 Training Matrix'!$J$32+365,"DD/MM/YYYY"),"")</f>
        <v/>
      </c>
      <c r="K542" s="58" t="str">
        <f ca="1">IF(OR('📊 Training Matrix'!$K$32="EXPIRED",'📊 Training Matrix'!$K$32="EXPIRING"),'📊 Training Matrix'!$K$32,"")</f>
        <v/>
      </c>
      <c r="L542" s="58" t="str">
        <f ca="1">IF(OR('📊 Training Matrix'!$K$32="EXPIRED",'📊 Training Matrix'!$K$32="EXPIRING"),IF('📊 Training Matrix'!$K$32="EXPIRED","Overdue by "&amp;TEXT(TODAY()-('📊 Training Matrix'!$J$32+365),"0")&amp;" days","Expires in "&amp;TEXT(('📊 Training Matrix'!$J$32+365)-TODAY(),"0")&amp;" days"),"—")</f>
        <v>—</v>
      </c>
      <c r="M542" s="58" t="str">
        <f ca="1">IF(OR('📊 Training Matrix'!$K$32="EXPIRED",'📊 Training Matrix'!$K$32="EXPIRING"),'📊 Training Matrix'!$H$32,"")</f>
        <v/>
      </c>
    </row>
    <row r="543" spans="1:13" ht="15" customHeight="1" x14ac:dyDescent="0.2">
      <c r="A543" s="58" t="str">
        <f ca="1">IF(OR('📊 Training Matrix'!$M$32="EXPIRED",'📊 Training Matrix'!$M$32="EXPIRING"),'📊 Training Matrix'!$A$32,"")</f>
        <v/>
      </c>
      <c r="B543" s="58" t="str">
        <f ca="1">IF(OR('📊 Training Matrix'!$M$32="EXPIRED",'📊 Training Matrix'!$M$32="EXPIRING"),'📊 Training Matrix'!$B$32,"")</f>
        <v/>
      </c>
      <c r="C543" s="58" t="str">
        <f ca="1">IF(OR('📊 Training Matrix'!$M$32="EXPIRED",'📊 Training Matrix'!$M$32="EXPIRING"),'📊 Training Matrix'!$C$32,"")</f>
        <v/>
      </c>
      <c r="D543" s="58" t="str">
        <f ca="1">IF(OR('📊 Training Matrix'!$M$32="EXPIRED",'📊 Training Matrix'!$M$32="EXPIRING"),'📊 Training Matrix'!$D$32,"")</f>
        <v/>
      </c>
      <c r="E543" s="58" t="str">
        <f ca="1">IF(OR('📊 Training Matrix'!$M$32="EXPIRED",'📊 Training Matrix'!$M$32="EXPIRING"),'📊 Training Matrix'!$F$32,"")</f>
        <v/>
      </c>
      <c r="F543" s="58" t="str">
        <f ca="1">IF(OR('📊 Training Matrix'!$M$32="EXPIRED",'📊 Training Matrix'!$M$32="EXPIRING"),'📊 Training Matrix'!$E$32,"")</f>
        <v/>
      </c>
      <c r="G543" s="58" t="str">
        <f ca="1">IF(OR('📊 Training Matrix'!$M$32="EXPIRED",'📊 Training Matrix'!$M$32="EXPIRING"),"HS-002","")</f>
        <v/>
      </c>
      <c r="H543" s="58" t="str">
        <f ca="1">IF(OR('📊 Training Matrix'!$M$32="EXPIRED",'📊 Training Matrix'!$M$32="EXPIRING"),"Working at Height","")</f>
        <v/>
      </c>
      <c r="I543" s="58" t="str">
        <f ca="1">IF(OR('📊 Training Matrix'!$M$32="EXPIRED",'📊 Training Matrix'!$M$32="EXPIRING"),IF(ISNUMBER('📊 Training Matrix'!$L$32),TEXT('📊 Training Matrix'!$L$32,"DD/MM/YYYY"),""),"")</f>
        <v/>
      </c>
      <c r="J543" s="58" t="str">
        <f ca="1">IF(OR('📊 Training Matrix'!$M$32="EXPIRED",'📊 Training Matrix'!$M$32="EXPIRING"),TEXT('📊 Training Matrix'!$L$32+365,"DD/MM/YYYY"),"")</f>
        <v/>
      </c>
      <c r="K543" s="58" t="str">
        <f ca="1">IF(OR('📊 Training Matrix'!$M$32="EXPIRED",'📊 Training Matrix'!$M$32="EXPIRING"),'📊 Training Matrix'!$M$32,"")</f>
        <v/>
      </c>
      <c r="L543" s="58" t="str">
        <f ca="1">IF(OR('📊 Training Matrix'!$M$32="EXPIRED",'📊 Training Matrix'!$M$32="EXPIRING"),IF('📊 Training Matrix'!$M$32="EXPIRED","Overdue by "&amp;TEXT(TODAY()-('📊 Training Matrix'!$L$32+365),"0")&amp;" days","Expires in "&amp;TEXT(('📊 Training Matrix'!$L$32+365)-TODAY(),"0")&amp;" days"),"—")</f>
        <v>—</v>
      </c>
      <c r="M543" s="58" t="str">
        <f ca="1">IF(OR('📊 Training Matrix'!$M$32="EXPIRED",'📊 Training Matrix'!$M$32="EXPIRING"),'📊 Training Matrix'!$H$32,"")</f>
        <v/>
      </c>
    </row>
    <row r="544" spans="1:13" ht="15" customHeight="1" x14ac:dyDescent="0.2">
      <c r="A544" s="58" t="str">
        <f ca="1">IF(OR('📊 Training Matrix'!$O$32="EXPIRED",'📊 Training Matrix'!$O$32="EXPIRING"),'📊 Training Matrix'!$A$32,"")</f>
        <v>W1028</v>
      </c>
      <c r="B544" s="58" t="str">
        <f ca="1">IF(OR('📊 Training Matrix'!$O$32="EXPIRED",'📊 Training Matrix'!$O$32="EXPIRING"),'📊 Training Matrix'!$B$32,"")</f>
        <v>Young</v>
      </c>
      <c r="C544" s="58" t="str">
        <f ca="1">IF(OR('📊 Training Matrix'!$O$32="EXPIRED",'📊 Training Matrix'!$O$32="EXPIRING"),'📊 Training Matrix'!$C$32,"")</f>
        <v>Grace</v>
      </c>
      <c r="D544" s="58" t="str">
        <f ca="1">IF(OR('📊 Training Matrix'!$O$32="EXPIRED",'📊 Training Matrix'!$O$32="EXPIRING"),'📊 Training Matrix'!$D$32,"")</f>
        <v>Employee</v>
      </c>
      <c r="E544" s="58" t="str">
        <f ca="1">IF(OR('📊 Training Matrix'!$O$32="EXPIRED",'📊 Training Matrix'!$O$32="EXPIRING"),'📊 Training Matrix'!$F$32,"")</f>
        <v>Water Technician</v>
      </c>
      <c r="F544" s="58" t="str">
        <f ca="1">IF(OR('📊 Training Matrix'!$O$32="EXPIRED",'📊 Training Matrix'!$O$32="EXPIRING"),'📊 Training Matrix'!$E$32,"")</f>
        <v>Water Services</v>
      </c>
      <c r="G544" s="58" t="str">
        <f ca="1">IF(OR('📊 Training Matrix'!$O$32="EXPIRED",'📊 Training Matrix'!$O$32="EXPIRING"),"HS-003","")</f>
        <v>HS-003</v>
      </c>
      <c r="H544" s="58" t="str">
        <f ca="1">IF(OR('📊 Training Matrix'!$O$32="EXPIRED",'📊 Training Matrix'!$O$32="EXPIRING"),"Confined Space","")</f>
        <v>Confined Space</v>
      </c>
      <c r="I544" s="58" t="str">
        <f ca="1">IF(OR('📊 Training Matrix'!$O$32="EXPIRED",'📊 Training Matrix'!$O$32="EXPIRING"),IF(ISNUMBER('📊 Training Matrix'!$N$32),TEXT('📊 Training Matrix'!$N$32,"DD/MM/YYYY"),""),"")</f>
        <v>19/07/2025</v>
      </c>
      <c r="J544" s="58" t="str">
        <f ca="1">IF(OR('📊 Training Matrix'!$O$32="EXPIRED",'📊 Training Matrix'!$O$32="EXPIRING"),TEXT('📊 Training Matrix'!$N$32+365,"DD/MM/YYYY"),"")</f>
        <v>19/07/2026</v>
      </c>
      <c r="K544" s="58" t="str">
        <f ca="1">IF(OR('📊 Training Matrix'!$O$32="EXPIRED",'📊 Training Matrix'!$O$32="EXPIRING"),'📊 Training Matrix'!$O$32,"")</f>
        <v>EXPIRED</v>
      </c>
      <c r="L544" s="58" t="str">
        <f ca="1">IF(OR('📊 Training Matrix'!$O$32="EXPIRED",'📊 Training Matrix'!$O$32="EXPIRING"),IF('📊 Training Matrix'!$O$32="EXPIRED","Overdue by "&amp;TEXT(TODAY()-('📊 Training Matrix'!$N$32+365),"0")&amp;" days","Expires in "&amp;TEXT(('📊 Training Matrix'!$N$32+365)-TODAY(),"0")&amp;" days"),"—")</f>
        <v>Overdue by 30 days</v>
      </c>
      <c r="M544" s="58" t="str">
        <f ca="1">IF(OR('📊 Training Matrix'!$O$32="EXPIRED",'📊 Training Matrix'!$O$32="EXPIRING"),'📊 Training Matrix'!$H$32,"")</f>
        <v>L. Nakamura</v>
      </c>
    </row>
    <row r="545" spans="1:13" ht="15" customHeight="1" x14ac:dyDescent="0.2">
      <c r="A545" s="58" t="str">
        <f ca="1">IF(OR('📊 Training Matrix'!$Q$32="EXPIRED",'📊 Training Matrix'!$Q$32="EXPIRING"),'📊 Training Matrix'!$A$32,"")</f>
        <v/>
      </c>
      <c r="B545" s="58" t="str">
        <f ca="1">IF(OR('📊 Training Matrix'!$Q$32="EXPIRED",'📊 Training Matrix'!$Q$32="EXPIRING"),'📊 Training Matrix'!$B$32,"")</f>
        <v/>
      </c>
      <c r="C545" s="58" t="str">
        <f ca="1">IF(OR('📊 Training Matrix'!$Q$32="EXPIRED",'📊 Training Matrix'!$Q$32="EXPIRING"),'📊 Training Matrix'!$C$32,"")</f>
        <v/>
      </c>
      <c r="D545" s="58" t="str">
        <f ca="1">IF(OR('📊 Training Matrix'!$Q$32="EXPIRED",'📊 Training Matrix'!$Q$32="EXPIRING"),'📊 Training Matrix'!$D$32,"")</f>
        <v/>
      </c>
      <c r="E545" s="58" t="str">
        <f ca="1">IF(OR('📊 Training Matrix'!$Q$32="EXPIRED",'📊 Training Matrix'!$Q$32="EXPIRING"),'📊 Training Matrix'!$F$32,"")</f>
        <v/>
      </c>
      <c r="F545" s="58" t="str">
        <f ca="1">IF(OR('📊 Training Matrix'!$Q$32="EXPIRED",'📊 Training Matrix'!$Q$32="EXPIRING"),'📊 Training Matrix'!$E$32,"")</f>
        <v/>
      </c>
      <c r="G545" s="58" t="str">
        <f ca="1">IF(OR('📊 Training Matrix'!$Q$32="EXPIRED",'📊 Training Matrix'!$Q$32="EXPIRING"),"HS-004","")</f>
        <v/>
      </c>
      <c r="H545" s="58" t="str">
        <f ca="1">IF(OR('📊 Training Matrix'!$Q$32="EXPIRED",'📊 Training Matrix'!$Q$32="EXPIRING"),"Manual Handling","")</f>
        <v/>
      </c>
      <c r="I545" s="58" t="str">
        <f ca="1">IF(OR('📊 Training Matrix'!$Q$32="EXPIRED",'📊 Training Matrix'!$Q$32="EXPIRING"),IF(ISNUMBER('📊 Training Matrix'!$P$32),TEXT('📊 Training Matrix'!$P$32,"DD/MM/YYYY"),""),"")</f>
        <v/>
      </c>
      <c r="J545" s="58" t="str">
        <f ca="1">IF(OR('📊 Training Matrix'!$Q$32="EXPIRED",'📊 Training Matrix'!$Q$32="EXPIRING"),TEXT('📊 Training Matrix'!$P$32+365,"DD/MM/YYYY"),"")</f>
        <v/>
      </c>
      <c r="K545" s="58" t="str">
        <f ca="1">IF(OR('📊 Training Matrix'!$Q$32="EXPIRED",'📊 Training Matrix'!$Q$32="EXPIRING"),'📊 Training Matrix'!$Q$32,"")</f>
        <v/>
      </c>
      <c r="L545" s="58" t="str">
        <f ca="1">IF(OR('📊 Training Matrix'!$Q$32="EXPIRED",'📊 Training Matrix'!$Q$32="EXPIRING"),IF('📊 Training Matrix'!$Q$32="EXPIRED","Overdue by "&amp;TEXT(TODAY()-('📊 Training Matrix'!$P$32+365),"0")&amp;" days","Expires in "&amp;TEXT(('📊 Training Matrix'!$P$32+365)-TODAY(),"0")&amp;" days"),"—")</f>
        <v>—</v>
      </c>
      <c r="M545" s="58" t="str">
        <f ca="1">IF(OR('📊 Training Matrix'!$Q$32="EXPIRED",'📊 Training Matrix'!$Q$32="EXPIRING"),'📊 Training Matrix'!$H$32,"")</f>
        <v/>
      </c>
    </row>
    <row r="546" spans="1:13" ht="15" customHeight="1" x14ac:dyDescent="0.2">
      <c r="A546" s="58" t="str">
        <f ca="1">IF(OR('📊 Training Matrix'!$S$32="EXPIRED",'📊 Training Matrix'!$S$32="EXPIRING"),'📊 Training Matrix'!$A$32,"")</f>
        <v/>
      </c>
      <c r="B546" s="58" t="str">
        <f ca="1">IF(OR('📊 Training Matrix'!$S$32="EXPIRED",'📊 Training Matrix'!$S$32="EXPIRING"),'📊 Training Matrix'!$B$32,"")</f>
        <v/>
      </c>
      <c r="C546" s="58" t="str">
        <f ca="1">IF(OR('📊 Training Matrix'!$S$32="EXPIRED",'📊 Training Matrix'!$S$32="EXPIRING"),'📊 Training Matrix'!$C$32,"")</f>
        <v/>
      </c>
      <c r="D546" s="58" t="str">
        <f ca="1">IF(OR('📊 Training Matrix'!$S$32="EXPIRED",'📊 Training Matrix'!$S$32="EXPIRING"),'📊 Training Matrix'!$D$32,"")</f>
        <v/>
      </c>
      <c r="E546" s="58" t="str">
        <f ca="1">IF(OR('📊 Training Matrix'!$S$32="EXPIRED",'📊 Training Matrix'!$S$32="EXPIRING"),'📊 Training Matrix'!$F$32,"")</f>
        <v/>
      </c>
      <c r="F546" s="58" t="str">
        <f ca="1">IF(OR('📊 Training Matrix'!$S$32="EXPIRED",'📊 Training Matrix'!$S$32="EXPIRING"),'📊 Training Matrix'!$E$32,"")</f>
        <v/>
      </c>
      <c r="G546" s="58" t="str">
        <f ca="1">IF(OR('📊 Training Matrix'!$S$32="EXPIRED",'📊 Training Matrix'!$S$32="EXPIRING"),"HS-005","")</f>
        <v/>
      </c>
      <c r="H546" s="58" t="str">
        <f ca="1">IF(OR('📊 Training Matrix'!$S$32="EXPIRED",'📊 Training Matrix'!$S$32="EXPIRING"),"First Aid (FAW)","")</f>
        <v/>
      </c>
      <c r="I546" s="58" t="str">
        <f ca="1">IF(OR('📊 Training Matrix'!$S$32="EXPIRED",'📊 Training Matrix'!$S$32="EXPIRING"),IF(ISNUMBER('📊 Training Matrix'!$R$32),TEXT('📊 Training Matrix'!$R$32,"DD/MM/YYYY"),""),"")</f>
        <v/>
      </c>
      <c r="J546" s="58" t="str">
        <f ca="1">IF(OR('📊 Training Matrix'!$S$32="EXPIRED",'📊 Training Matrix'!$S$32="EXPIRING"),TEXT('📊 Training Matrix'!$R$32+365,"DD/MM/YYYY"),"")</f>
        <v/>
      </c>
      <c r="K546" s="58" t="str">
        <f ca="1">IF(OR('📊 Training Matrix'!$S$32="EXPIRED",'📊 Training Matrix'!$S$32="EXPIRING"),'📊 Training Matrix'!$S$32,"")</f>
        <v/>
      </c>
      <c r="L546" s="58" t="str">
        <f ca="1">IF(OR('📊 Training Matrix'!$S$32="EXPIRED",'📊 Training Matrix'!$S$32="EXPIRING"),IF('📊 Training Matrix'!$S$32="EXPIRED","Overdue by "&amp;TEXT(TODAY()-('📊 Training Matrix'!$R$32+365),"0")&amp;" days","Expires in "&amp;TEXT(('📊 Training Matrix'!$R$32+365)-TODAY(),"0")&amp;" days"),"—")</f>
        <v>—</v>
      </c>
      <c r="M546" s="58" t="str">
        <f ca="1">IF(OR('📊 Training Matrix'!$S$32="EXPIRED",'📊 Training Matrix'!$S$32="EXPIRING"),'📊 Training Matrix'!$H$32,"")</f>
        <v/>
      </c>
    </row>
    <row r="547" spans="1:13" ht="15" customHeight="1" x14ac:dyDescent="0.2">
      <c r="A547" s="58" t="str">
        <f ca="1">IF(OR('📊 Training Matrix'!$U$32="EXPIRED",'📊 Training Matrix'!$U$32="EXPIRING"),'📊 Training Matrix'!$A$32,"")</f>
        <v/>
      </c>
      <c r="B547" s="58" t="str">
        <f ca="1">IF(OR('📊 Training Matrix'!$U$32="EXPIRED",'📊 Training Matrix'!$U$32="EXPIRING"),'📊 Training Matrix'!$B$32,"")</f>
        <v/>
      </c>
      <c r="C547" s="58" t="str">
        <f ca="1">IF(OR('📊 Training Matrix'!$U$32="EXPIRED",'📊 Training Matrix'!$U$32="EXPIRING"),'📊 Training Matrix'!$C$32,"")</f>
        <v/>
      </c>
      <c r="D547" s="58" t="str">
        <f ca="1">IF(OR('📊 Training Matrix'!$U$32="EXPIRED",'📊 Training Matrix'!$U$32="EXPIRING"),'📊 Training Matrix'!$D$32,"")</f>
        <v/>
      </c>
      <c r="E547" s="58" t="str">
        <f ca="1">IF(OR('📊 Training Matrix'!$U$32="EXPIRED",'📊 Training Matrix'!$U$32="EXPIRING"),'📊 Training Matrix'!$F$32,"")</f>
        <v/>
      </c>
      <c r="F547" s="58" t="str">
        <f ca="1">IF(OR('📊 Training Matrix'!$U$32="EXPIRED",'📊 Training Matrix'!$U$32="EXPIRING"),'📊 Training Matrix'!$E$32,"")</f>
        <v/>
      </c>
      <c r="G547" s="58" t="str">
        <f ca="1">IF(OR('📊 Training Matrix'!$U$32="EXPIRED",'📊 Training Matrix'!$U$32="EXPIRING"),"HS-006","")</f>
        <v/>
      </c>
      <c r="H547" s="58" t="str">
        <f ca="1">IF(OR('📊 Training Matrix'!$U$32="EXPIRED",'📊 Training Matrix'!$U$32="EXPIRING"),"Asbestos Awareness","")</f>
        <v/>
      </c>
      <c r="I547" s="58" t="str">
        <f ca="1">IF(OR('📊 Training Matrix'!$U$32="EXPIRED",'📊 Training Matrix'!$U$32="EXPIRING"),IF(ISNUMBER('📊 Training Matrix'!$T$32),TEXT('📊 Training Matrix'!$T$32,"DD/MM/YYYY"),""),"")</f>
        <v/>
      </c>
      <c r="J547" s="58" t="str">
        <f ca="1">IF(OR('📊 Training Matrix'!$U$32="EXPIRED",'📊 Training Matrix'!$U$32="EXPIRING"),TEXT('📊 Training Matrix'!$T$32+365,"DD/MM/YYYY"),"")</f>
        <v/>
      </c>
      <c r="K547" s="58" t="str">
        <f ca="1">IF(OR('📊 Training Matrix'!$U$32="EXPIRED",'📊 Training Matrix'!$U$32="EXPIRING"),'📊 Training Matrix'!$U$32,"")</f>
        <v/>
      </c>
      <c r="L547" s="58" t="str">
        <f ca="1">IF(OR('📊 Training Matrix'!$U$32="EXPIRED",'📊 Training Matrix'!$U$32="EXPIRING"),IF('📊 Training Matrix'!$U$32="EXPIRED","Overdue by "&amp;TEXT(TODAY()-('📊 Training Matrix'!$T$32+365),"0")&amp;" days","Expires in "&amp;TEXT(('📊 Training Matrix'!$T$32+365)-TODAY(),"0")&amp;" days"),"—")</f>
        <v>—</v>
      </c>
      <c r="M547" s="58" t="str">
        <f ca="1">IF(OR('📊 Training Matrix'!$U$32="EXPIRED",'📊 Training Matrix'!$U$32="EXPIRING"),'📊 Training Matrix'!$H$32,"")</f>
        <v/>
      </c>
    </row>
    <row r="548" spans="1:13" ht="15" customHeight="1" x14ac:dyDescent="0.2">
      <c r="A548" s="58" t="str">
        <f ca="1">IF(OR('📊 Training Matrix'!$W$32="EXPIRED",'📊 Training Matrix'!$W$32="EXPIRING"),'📊 Training Matrix'!$A$32,"")</f>
        <v/>
      </c>
      <c r="B548" s="58" t="str">
        <f ca="1">IF(OR('📊 Training Matrix'!$W$32="EXPIRED",'📊 Training Matrix'!$W$32="EXPIRING"),'📊 Training Matrix'!$B$32,"")</f>
        <v/>
      </c>
      <c r="C548" s="58" t="str">
        <f ca="1">IF(OR('📊 Training Matrix'!$W$32="EXPIRED",'📊 Training Matrix'!$W$32="EXPIRING"),'📊 Training Matrix'!$C$32,"")</f>
        <v/>
      </c>
      <c r="D548" s="58" t="str">
        <f ca="1">IF(OR('📊 Training Matrix'!$W$32="EXPIRED",'📊 Training Matrix'!$W$32="EXPIRING"),'📊 Training Matrix'!$D$32,"")</f>
        <v/>
      </c>
      <c r="E548" s="58" t="str">
        <f ca="1">IF(OR('📊 Training Matrix'!$W$32="EXPIRED",'📊 Training Matrix'!$W$32="EXPIRING"),'📊 Training Matrix'!$F$32,"")</f>
        <v/>
      </c>
      <c r="F548" s="58" t="str">
        <f ca="1">IF(OR('📊 Training Matrix'!$W$32="EXPIRED",'📊 Training Matrix'!$W$32="EXPIRING"),'📊 Training Matrix'!$E$32,"")</f>
        <v/>
      </c>
      <c r="G548" s="58" t="str">
        <f ca="1">IF(OR('📊 Training Matrix'!$W$32="EXPIRED",'📊 Training Matrix'!$W$32="EXPIRING"),"EL-001","")</f>
        <v/>
      </c>
      <c r="H548" s="58" t="str">
        <f ca="1">IF(OR('📊 Training Matrix'!$W$32="EXPIRED",'📊 Training Matrix'!$W$32="EXPIRING"),"C&amp;G 2391 Inspection","")</f>
        <v/>
      </c>
      <c r="I548" s="58" t="str">
        <f ca="1">IF(OR('📊 Training Matrix'!$W$32="EXPIRED",'📊 Training Matrix'!$W$32="EXPIRING"),IF(ISNUMBER('📊 Training Matrix'!$V$32),TEXT('📊 Training Matrix'!$V$32,"DD/MM/YYYY"),""),"")</f>
        <v/>
      </c>
      <c r="J548" s="58" t="str">
        <f ca="1">IF(OR('📊 Training Matrix'!$W$32="EXPIRED",'📊 Training Matrix'!$W$32="EXPIRING"),TEXT('📊 Training Matrix'!$V$32+365,"DD/MM/YYYY"),"")</f>
        <v/>
      </c>
      <c r="K548" s="58" t="str">
        <f ca="1">IF(OR('📊 Training Matrix'!$W$32="EXPIRED",'📊 Training Matrix'!$W$32="EXPIRING"),'📊 Training Matrix'!$W$32,"")</f>
        <v/>
      </c>
      <c r="L548" s="58" t="str">
        <f ca="1">IF(OR('📊 Training Matrix'!$W$32="EXPIRED",'📊 Training Matrix'!$W$32="EXPIRING"),IF('📊 Training Matrix'!$W$32="EXPIRED","Overdue by "&amp;TEXT(TODAY()-('📊 Training Matrix'!$V$32+365),"0")&amp;" days","Expires in "&amp;TEXT(('📊 Training Matrix'!$V$32+365)-TODAY(),"0")&amp;" days"),"—")</f>
        <v>—</v>
      </c>
      <c r="M548" s="58" t="str">
        <f ca="1">IF(OR('📊 Training Matrix'!$W$32="EXPIRED",'📊 Training Matrix'!$W$32="EXPIRING"),'📊 Training Matrix'!$H$32,"")</f>
        <v/>
      </c>
    </row>
    <row r="549" spans="1:13" ht="15" customHeight="1" x14ac:dyDescent="0.2">
      <c r="A549" s="58" t="str">
        <f ca="1">IF(OR('📊 Training Matrix'!$Y$32="EXPIRED",'📊 Training Matrix'!$Y$32="EXPIRING"),'📊 Training Matrix'!$A$32,"")</f>
        <v/>
      </c>
      <c r="B549" s="58" t="str">
        <f ca="1">IF(OR('📊 Training Matrix'!$Y$32="EXPIRED",'📊 Training Matrix'!$Y$32="EXPIRING"),'📊 Training Matrix'!$B$32,"")</f>
        <v/>
      </c>
      <c r="C549" s="58" t="str">
        <f ca="1">IF(OR('📊 Training Matrix'!$Y$32="EXPIRED",'📊 Training Matrix'!$Y$32="EXPIRING"),'📊 Training Matrix'!$C$32,"")</f>
        <v/>
      </c>
      <c r="D549" s="58" t="str">
        <f ca="1">IF(OR('📊 Training Matrix'!$Y$32="EXPIRED",'📊 Training Matrix'!$Y$32="EXPIRING"),'📊 Training Matrix'!$D$32,"")</f>
        <v/>
      </c>
      <c r="E549" s="58" t="str">
        <f ca="1">IF(OR('📊 Training Matrix'!$Y$32="EXPIRED",'📊 Training Matrix'!$Y$32="EXPIRING"),'📊 Training Matrix'!$F$32,"")</f>
        <v/>
      </c>
      <c r="F549" s="58" t="str">
        <f ca="1">IF(OR('📊 Training Matrix'!$Y$32="EXPIRED",'📊 Training Matrix'!$Y$32="EXPIRING"),'📊 Training Matrix'!$E$32,"")</f>
        <v/>
      </c>
      <c r="G549" s="58" t="str">
        <f ca="1">IF(OR('📊 Training Matrix'!$Y$32="EXPIRED",'📊 Training Matrix'!$Y$32="EXPIRING"),"EL-002","")</f>
        <v/>
      </c>
      <c r="H549" s="58" t="str">
        <f ca="1">IF(OR('📊 Training Matrix'!$Y$32="EXPIRED",'📊 Training Matrix'!$Y$32="EXPIRING"),"18th Edition","")</f>
        <v/>
      </c>
      <c r="I549" s="58" t="str">
        <f ca="1">IF(OR('📊 Training Matrix'!$Y$32="EXPIRED",'📊 Training Matrix'!$Y$32="EXPIRING"),IF(ISNUMBER('📊 Training Matrix'!$X$32),TEXT('📊 Training Matrix'!$X$32,"DD/MM/YYYY"),""),"")</f>
        <v/>
      </c>
      <c r="J549" s="58" t="str">
        <f ca="1">IF(OR('📊 Training Matrix'!$Y$32="EXPIRED",'📊 Training Matrix'!$Y$32="EXPIRING"),TEXT('📊 Training Matrix'!$X$32+365,"DD/MM/YYYY"),"")</f>
        <v/>
      </c>
      <c r="K549" s="58" t="str">
        <f ca="1">IF(OR('📊 Training Matrix'!$Y$32="EXPIRED",'📊 Training Matrix'!$Y$32="EXPIRING"),'📊 Training Matrix'!$Y$32,"")</f>
        <v/>
      </c>
      <c r="L549" s="58" t="str">
        <f ca="1">IF(OR('📊 Training Matrix'!$Y$32="EXPIRED",'📊 Training Matrix'!$Y$32="EXPIRING"),IF('📊 Training Matrix'!$Y$32="EXPIRED","Overdue by "&amp;TEXT(TODAY()-('📊 Training Matrix'!$X$32+365),"0")&amp;" days","Expires in "&amp;TEXT(('📊 Training Matrix'!$X$32+365)-TODAY(),"0")&amp;" days"),"—")</f>
        <v>—</v>
      </c>
      <c r="M549" s="58" t="str">
        <f ca="1">IF(OR('📊 Training Matrix'!$Y$32="EXPIRED",'📊 Training Matrix'!$Y$32="EXPIRING"),'📊 Training Matrix'!$H$32,"")</f>
        <v/>
      </c>
    </row>
    <row r="550" spans="1:13" ht="15" customHeight="1" x14ac:dyDescent="0.2">
      <c r="A550" s="58" t="str">
        <f ca="1">IF(OR('📊 Training Matrix'!$AA$32="EXPIRED",'📊 Training Matrix'!$AA$32="EXPIRING"),'📊 Training Matrix'!$A$32,"")</f>
        <v/>
      </c>
      <c r="B550" s="58" t="str">
        <f ca="1">IF(OR('📊 Training Matrix'!$AA$32="EXPIRED",'📊 Training Matrix'!$AA$32="EXPIRING"),'📊 Training Matrix'!$B$32,"")</f>
        <v/>
      </c>
      <c r="C550" s="58" t="str">
        <f ca="1">IF(OR('📊 Training Matrix'!$AA$32="EXPIRED",'📊 Training Matrix'!$AA$32="EXPIRING"),'📊 Training Matrix'!$C$32,"")</f>
        <v/>
      </c>
      <c r="D550" s="58" t="str">
        <f ca="1">IF(OR('📊 Training Matrix'!$AA$32="EXPIRED",'📊 Training Matrix'!$AA$32="EXPIRING"),'📊 Training Matrix'!$D$32,"")</f>
        <v/>
      </c>
      <c r="E550" s="58" t="str">
        <f ca="1">IF(OR('📊 Training Matrix'!$AA$32="EXPIRED",'📊 Training Matrix'!$AA$32="EXPIRING"),'📊 Training Matrix'!$F$32,"")</f>
        <v/>
      </c>
      <c r="F550" s="58" t="str">
        <f ca="1">IF(OR('📊 Training Matrix'!$AA$32="EXPIRED",'📊 Training Matrix'!$AA$32="EXPIRING"),'📊 Training Matrix'!$E$32,"")</f>
        <v/>
      </c>
      <c r="G550" s="58" t="str">
        <f ca="1">IF(OR('📊 Training Matrix'!$AA$32="EXPIRED",'📊 Training Matrix'!$AA$32="EXPIRING"),"EL-003","")</f>
        <v/>
      </c>
      <c r="H550" s="58" t="str">
        <f ca="1">IF(OR('📊 Training Matrix'!$AA$32="EXPIRED",'📊 Training Matrix'!$AA$32="EXPIRING"),"HV Auth. Person","")</f>
        <v/>
      </c>
      <c r="I550" s="58" t="str">
        <f ca="1">IF(OR('📊 Training Matrix'!$AA$32="EXPIRED",'📊 Training Matrix'!$AA$32="EXPIRING"),IF(ISNUMBER('📊 Training Matrix'!$Z$32),TEXT('📊 Training Matrix'!$Z$32,"DD/MM/YYYY"),""),"")</f>
        <v/>
      </c>
      <c r="J550" s="58" t="str">
        <f ca="1">IF(OR('📊 Training Matrix'!$AA$32="EXPIRED",'📊 Training Matrix'!$AA$32="EXPIRING"),TEXT('📊 Training Matrix'!$Z$32+365,"DD/MM/YYYY"),"")</f>
        <v/>
      </c>
      <c r="K550" s="58" t="str">
        <f ca="1">IF(OR('📊 Training Matrix'!$AA$32="EXPIRED",'📊 Training Matrix'!$AA$32="EXPIRING"),'📊 Training Matrix'!$AA$32,"")</f>
        <v/>
      </c>
      <c r="L550" s="58" t="str">
        <f ca="1">IF(OR('📊 Training Matrix'!$AA$32="EXPIRED",'📊 Training Matrix'!$AA$32="EXPIRING"),IF('📊 Training Matrix'!$AA$32="EXPIRED","Overdue by "&amp;TEXT(TODAY()-('📊 Training Matrix'!$Z$32+365),"0")&amp;" days","Expires in "&amp;TEXT(('📊 Training Matrix'!$Z$32+365)-TODAY(),"0")&amp;" days"),"—")</f>
        <v>—</v>
      </c>
      <c r="M550" s="58" t="str">
        <f ca="1">IF(OR('📊 Training Matrix'!$AA$32="EXPIRED",'📊 Training Matrix'!$AA$32="EXPIRING"),'📊 Training Matrix'!$H$32,"")</f>
        <v/>
      </c>
    </row>
    <row r="551" spans="1:13" ht="15" customHeight="1" x14ac:dyDescent="0.2">
      <c r="A551" s="58" t="str">
        <f ca="1">IF(OR('📊 Training Matrix'!$AC$32="EXPIRED",'📊 Training Matrix'!$AC$32="EXPIRING"),'📊 Training Matrix'!$A$32,"")</f>
        <v/>
      </c>
      <c r="B551" s="58" t="str">
        <f ca="1">IF(OR('📊 Training Matrix'!$AC$32="EXPIRED",'📊 Training Matrix'!$AC$32="EXPIRING"),'📊 Training Matrix'!$B$32,"")</f>
        <v/>
      </c>
      <c r="C551" s="58" t="str">
        <f ca="1">IF(OR('📊 Training Matrix'!$AC$32="EXPIRED",'📊 Training Matrix'!$AC$32="EXPIRING"),'📊 Training Matrix'!$C$32,"")</f>
        <v/>
      </c>
      <c r="D551" s="58" t="str">
        <f ca="1">IF(OR('📊 Training Matrix'!$AC$32="EXPIRED",'📊 Training Matrix'!$AC$32="EXPIRING"),'📊 Training Matrix'!$D$32,"")</f>
        <v/>
      </c>
      <c r="E551" s="58" t="str">
        <f ca="1">IF(OR('📊 Training Matrix'!$AC$32="EXPIRED",'📊 Training Matrix'!$AC$32="EXPIRING"),'📊 Training Matrix'!$F$32,"")</f>
        <v/>
      </c>
      <c r="F551" s="58" t="str">
        <f ca="1">IF(OR('📊 Training Matrix'!$AC$32="EXPIRED",'📊 Training Matrix'!$AC$32="EXPIRING"),'📊 Training Matrix'!$E$32,"")</f>
        <v/>
      </c>
      <c r="G551" s="58" t="str">
        <f ca="1">IF(OR('📊 Training Matrix'!$AC$32="EXPIRED",'📊 Training Matrix'!$AC$32="EXPIRING"),"EL-004","")</f>
        <v/>
      </c>
      <c r="H551" s="58" t="str">
        <f ca="1">IF(OR('📊 Training Matrix'!$AC$32="EXPIRED",'📊 Training Matrix'!$AC$32="EXPIRING"),"LV Switching","")</f>
        <v/>
      </c>
      <c r="I551" s="58" t="str">
        <f ca="1">IF(OR('📊 Training Matrix'!$AC$32="EXPIRED",'📊 Training Matrix'!$AC$32="EXPIRING"),IF(ISNUMBER('📊 Training Matrix'!$AB$32),TEXT('📊 Training Matrix'!$AB$32,"DD/MM/YYYY"),""),"")</f>
        <v/>
      </c>
      <c r="J551" s="58" t="str">
        <f ca="1">IF(OR('📊 Training Matrix'!$AC$32="EXPIRED",'📊 Training Matrix'!$AC$32="EXPIRING"),TEXT('📊 Training Matrix'!$AB$32+365,"DD/MM/YYYY"),"")</f>
        <v/>
      </c>
      <c r="K551" s="58" t="str">
        <f ca="1">IF(OR('📊 Training Matrix'!$AC$32="EXPIRED",'📊 Training Matrix'!$AC$32="EXPIRING"),'📊 Training Matrix'!$AC$32,"")</f>
        <v/>
      </c>
      <c r="L551" s="58" t="str">
        <f ca="1">IF(OR('📊 Training Matrix'!$AC$32="EXPIRED",'📊 Training Matrix'!$AC$32="EXPIRING"),IF('📊 Training Matrix'!$AC$32="EXPIRED","Overdue by "&amp;TEXT(TODAY()-('📊 Training Matrix'!$AB$32+365),"0")&amp;" days","Expires in "&amp;TEXT(('📊 Training Matrix'!$AB$32+365)-TODAY(),"0")&amp;" days"),"—")</f>
        <v>—</v>
      </c>
      <c r="M551" s="58" t="str">
        <f ca="1">IF(OR('📊 Training Matrix'!$AC$32="EXPIRED",'📊 Training Matrix'!$AC$32="EXPIRING"),'📊 Training Matrix'!$H$32,"")</f>
        <v/>
      </c>
    </row>
    <row r="552" spans="1:13" ht="15" customHeight="1" x14ac:dyDescent="0.2">
      <c r="A552" s="58" t="str">
        <f ca="1">IF(OR('📊 Training Matrix'!$AE$32="EXPIRED",'📊 Training Matrix'!$AE$32="EXPIRING"),'📊 Training Matrix'!$A$32,"")</f>
        <v/>
      </c>
      <c r="B552" s="58" t="str">
        <f ca="1">IF(OR('📊 Training Matrix'!$AE$32="EXPIRED",'📊 Training Matrix'!$AE$32="EXPIRING"),'📊 Training Matrix'!$B$32,"")</f>
        <v/>
      </c>
      <c r="C552" s="58" t="str">
        <f ca="1">IF(OR('📊 Training Matrix'!$AE$32="EXPIRED",'📊 Training Matrix'!$AE$32="EXPIRING"),'📊 Training Matrix'!$C$32,"")</f>
        <v/>
      </c>
      <c r="D552" s="58" t="str">
        <f ca="1">IF(OR('📊 Training Matrix'!$AE$32="EXPIRED",'📊 Training Matrix'!$AE$32="EXPIRING"),'📊 Training Matrix'!$D$32,"")</f>
        <v/>
      </c>
      <c r="E552" s="58" t="str">
        <f ca="1">IF(OR('📊 Training Matrix'!$AE$32="EXPIRED",'📊 Training Matrix'!$AE$32="EXPIRING"),'📊 Training Matrix'!$F$32,"")</f>
        <v/>
      </c>
      <c r="F552" s="58" t="str">
        <f ca="1">IF(OR('📊 Training Matrix'!$AE$32="EXPIRED",'📊 Training Matrix'!$AE$32="EXPIRING"),'📊 Training Matrix'!$E$32,"")</f>
        <v/>
      </c>
      <c r="G552" s="58" t="str">
        <f ca="1">IF(OR('📊 Training Matrix'!$AE$32="EXPIRED",'📊 Training Matrix'!$AE$32="EXPIRING"),"CV-005","")</f>
        <v/>
      </c>
      <c r="H552" s="58" t="str">
        <f ca="1">IF(OR('📊 Training Matrix'!$AE$32="EXPIRED",'📊 Training Matrix'!$AE$32="EXPIRING"),"NRSWA Supervisor","")</f>
        <v/>
      </c>
      <c r="I552" s="58" t="str">
        <f ca="1">IF(OR('📊 Training Matrix'!$AE$32="EXPIRED",'📊 Training Matrix'!$AE$32="EXPIRING"),IF(ISNUMBER('📊 Training Matrix'!$AD$32),TEXT('📊 Training Matrix'!$AD$32,"DD/MM/YYYY"),""),"")</f>
        <v/>
      </c>
      <c r="J552" s="58" t="str">
        <f ca="1">IF(OR('📊 Training Matrix'!$AE$32="EXPIRED",'📊 Training Matrix'!$AE$32="EXPIRING"),TEXT('📊 Training Matrix'!$AD$32+365,"DD/MM/YYYY"),"")</f>
        <v/>
      </c>
      <c r="K552" s="58" t="str">
        <f ca="1">IF(OR('📊 Training Matrix'!$AE$32="EXPIRED",'📊 Training Matrix'!$AE$32="EXPIRING"),'📊 Training Matrix'!$AE$32,"")</f>
        <v/>
      </c>
      <c r="L552" s="58" t="str">
        <f ca="1">IF(OR('📊 Training Matrix'!$AE$32="EXPIRED",'📊 Training Matrix'!$AE$32="EXPIRING"),IF('📊 Training Matrix'!$AE$32="EXPIRED","Overdue by "&amp;TEXT(TODAY()-('📊 Training Matrix'!$AD$32+365),"0")&amp;" days","Expires in "&amp;TEXT(('📊 Training Matrix'!$AD$32+365)-TODAY(),"0")&amp;" days"),"—")</f>
        <v>—</v>
      </c>
      <c r="M552" s="58" t="str">
        <f ca="1">IF(OR('📊 Training Matrix'!$AE$32="EXPIRED",'📊 Training Matrix'!$AE$32="EXPIRING"),'📊 Training Matrix'!$H$32,"")</f>
        <v/>
      </c>
    </row>
    <row r="553" spans="1:13" ht="15" customHeight="1" x14ac:dyDescent="0.2">
      <c r="A553" s="58" t="str">
        <f ca="1">IF(OR('📊 Training Matrix'!$AG$32="EXPIRED",'📊 Training Matrix'!$AG$32="EXPIRING"),'📊 Training Matrix'!$A$32,"")</f>
        <v/>
      </c>
      <c r="B553" s="58" t="str">
        <f ca="1">IF(OR('📊 Training Matrix'!$AG$32="EXPIRED",'📊 Training Matrix'!$AG$32="EXPIRING"),'📊 Training Matrix'!$B$32,"")</f>
        <v/>
      </c>
      <c r="C553" s="58" t="str">
        <f ca="1">IF(OR('📊 Training Matrix'!$AG$32="EXPIRED",'📊 Training Matrix'!$AG$32="EXPIRING"),'📊 Training Matrix'!$C$32,"")</f>
        <v/>
      </c>
      <c r="D553" s="58" t="str">
        <f ca="1">IF(OR('📊 Training Matrix'!$AG$32="EXPIRED",'📊 Training Matrix'!$AG$32="EXPIRING"),'📊 Training Matrix'!$D$32,"")</f>
        <v/>
      </c>
      <c r="E553" s="58" t="str">
        <f ca="1">IF(OR('📊 Training Matrix'!$AG$32="EXPIRED",'📊 Training Matrix'!$AG$32="EXPIRING"),'📊 Training Matrix'!$F$32,"")</f>
        <v/>
      </c>
      <c r="F553" s="58" t="str">
        <f ca="1">IF(OR('📊 Training Matrix'!$AG$32="EXPIRED",'📊 Training Matrix'!$AG$32="EXPIRING"),'📊 Training Matrix'!$E$32,"")</f>
        <v/>
      </c>
      <c r="G553" s="58" t="str">
        <f ca="1">IF(OR('📊 Training Matrix'!$AG$32="EXPIRED",'📊 Training Matrix'!$AG$32="EXPIRING"),"CV-006","")</f>
        <v/>
      </c>
      <c r="H553" s="58" t="str">
        <f ca="1">IF(OR('📊 Training Matrix'!$AG$32="EXPIRED",'📊 Training Matrix'!$AG$32="EXPIRING"),"NRSWA Operative","")</f>
        <v/>
      </c>
      <c r="I553" s="58" t="str">
        <f ca="1">IF(OR('📊 Training Matrix'!$AG$32="EXPIRED",'📊 Training Matrix'!$AG$32="EXPIRING"),IF(ISNUMBER('📊 Training Matrix'!$AF$32),TEXT('📊 Training Matrix'!$AF$32,"DD/MM/YYYY"),""),"")</f>
        <v/>
      </c>
      <c r="J553" s="58" t="str">
        <f ca="1">IF(OR('📊 Training Matrix'!$AG$32="EXPIRED",'📊 Training Matrix'!$AG$32="EXPIRING"),TEXT('📊 Training Matrix'!$AF$32+365,"DD/MM/YYYY"),"")</f>
        <v/>
      </c>
      <c r="K553" s="58" t="str">
        <f ca="1">IF(OR('📊 Training Matrix'!$AG$32="EXPIRED",'📊 Training Matrix'!$AG$32="EXPIRING"),'📊 Training Matrix'!$AG$32,"")</f>
        <v/>
      </c>
      <c r="L553" s="58" t="str">
        <f ca="1">IF(OR('📊 Training Matrix'!$AG$32="EXPIRED",'📊 Training Matrix'!$AG$32="EXPIRING"),IF('📊 Training Matrix'!$AG$32="EXPIRED","Overdue by "&amp;TEXT(TODAY()-('📊 Training Matrix'!$AF$32+365),"0")&amp;" days","Expires in "&amp;TEXT(('📊 Training Matrix'!$AF$32+365)-TODAY(),"0")&amp;" days"),"—")</f>
        <v>—</v>
      </c>
      <c r="M553" s="58" t="str">
        <f ca="1">IF(OR('📊 Training Matrix'!$AG$32="EXPIRED",'📊 Training Matrix'!$AG$32="EXPIRING"),'📊 Training Matrix'!$H$32,"")</f>
        <v/>
      </c>
    </row>
    <row r="554" spans="1:13" ht="15" customHeight="1" x14ac:dyDescent="0.2">
      <c r="A554" s="58" t="str">
        <f ca="1">IF(OR('📊 Training Matrix'!$AI$32="EXPIRED",'📊 Training Matrix'!$AI$32="EXPIRING"),'📊 Training Matrix'!$A$32,"")</f>
        <v>W1028</v>
      </c>
      <c r="B554" s="58" t="str">
        <f ca="1">IF(OR('📊 Training Matrix'!$AI$32="EXPIRED",'📊 Training Matrix'!$AI$32="EXPIRING"),'📊 Training Matrix'!$B$32,"")</f>
        <v>Young</v>
      </c>
      <c r="C554" s="58" t="str">
        <f ca="1">IF(OR('📊 Training Matrix'!$AI$32="EXPIRED",'📊 Training Matrix'!$AI$32="EXPIRING"),'📊 Training Matrix'!$C$32,"")</f>
        <v>Grace</v>
      </c>
      <c r="D554" s="58" t="str">
        <f ca="1">IF(OR('📊 Training Matrix'!$AI$32="EXPIRED",'📊 Training Matrix'!$AI$32="EXPIRING"),'📊 Training Matrix'!$D$32,"")</f>
        <v>Employee</v>
      </c>
      <c r="E554" s="58" t="str">
        <f ca="1">IF(OR('📊 Training Matrix'!$AI$32="EXPIRED",'📊 Training Matrix'!$AI$32="EXPIRING"),'📊 Training Matrix'!$F$32,"")</f>
        <v>Water Technician</v>
      </c>
      <c r="F554" s="58" t="str">
        <f ca="1">IF(OR('📊 Training Matrix'!$AI$32="EXPIRED",'📊 Training Matrix'!$AI$32="EXPIRING"),'📊 Training Matrix'!$E$32,"")</f>
        <v>Water Services</v>
      </c>
      <c r="G554" s="58" t="str">
        <f ca="1">IF(OR('📊 Training Matrix'!$AI$32="EXPIRED",'📊 Training Matrix'!$AI$32="EXPIRING"),"CV-002","")</f>
        <v>CV-002</v>
      </c>
      <c r="H554" s="58" t="str">
        <f ca="1">IF(OR('📊 Training Matrix'!$AI$32="EXPIRED",'📊 Training Matrix'!$AI$32="EXPIRING"),"CSCS Blue Card","")</f>
        <v>CSCS Blue Card</v>
      </c>
      <c r="I554" s="58" t="str">
        <f ca="1">IF(OR('📊 Training Matrix'!$AI$32="EXPIRED",'📊 Training Matrix'!$AI$32="EXPIRING"),IF(ISNUMBER('📊 Training Matrix'!$AH$32),TEXT('📊 Training Matrix'!$AH$32,"DD/MM/YYYY"),""),"")</f>
        <v>14/07/2023</v>
      </c>
      <c r="J554" s="58" t="str">
        <f ca="1">IF(OR('📊 Training Matrix'!$AI$32="EXPIRED",'📊 Training Matrix'!$AI$32="EXPIRING"),TEXT('📊 Training Matrix'!$AH$32+365,"DD/MM/YYYY"),"")</f>
        <v>13/07/2024</v>
      </c>
      <c r="K554" s="58" t="str">
        <f ca="1">IF(OR('📊 Training Matrix'!$AI$32="EXPIRED",'📊 Training Matrix'!$AI$32="EXPIRING"),'📊 Training Matrix'!$AI$32,"")</f>
        <v>EXPIRED</v>
      </c>
      <c r="L554" s="58" t="str">
        <f ca="1">IF(OR('📊 Training Matrix'!$AI$32="EXPIRED",'📊 Training Matrix'!$AI$32="EXPIRING"),IF('📊 Training Matrix'!$AI$32="EXPIRED","Overdue by "&amp;TEXT(TODAY()-('📊 Training Matrix'!$AH$32+365),"0")&amp;" days","Expires in "&amp;TEXT(('📊 Training Matrix'!$AH$32+365)-TODAY(),"0")&amp;" days"),"—")</f>
        <v>Overdue by 766 days</v>
      </c>
      <c r="M554" s="58" t="str">
        <f ca="1">IF(OR('📊 Training Matrix'!$AI$32="EXPIRED",'📊 Training Matrix'!$AI$32="EXPIRING"),'📊 Training Matrix'!$H$32,"")</f>
        <v>L. Nakamura</v>
      </c>
    </row>
    <row r="555" spans="1:13" ht="15" customHeight="1" x14ac:dyDescent="0.2">
      <c r="A555" s="58" t="str">
        <f ca="1">IF(OR('📊 Training Matrix'!$AK$32="EXPIRED",'📊 Training Matrix'!$AK$32="EXPIRING"),'📊 Training Matrix'!$A$32,"")</f>
        <v/>
      </c>
      <c r="B555" s="58" t="str">
        <f ca="1">IF(OR('📊 Training Matrix'!$AK$32="EXPIRED",'📊 Training Matrix'!$AK$32="EXPIRING"),'📊 Training Matrix'!$B$32,"")</f>
        <v/>
      </c>
      <c r="C555" s="58" t="str">
        <f ca="1">IF(OR('📊 Training Matrix'!$AK$32="EXPIRED",'📊 Training Matrix'!$AK$32="EXPIRING"),'📊 Training Matrix'!$C$32,"")</f>
        <v/>
      </c>
      <c r="D555" s="58" t="str">
        <f ca="1">IF(OR('📊 Training Matrix'!$AK$32="EXPIRED",'📊 Training Matrix'!$AK$32="EXPIRING"),'📊 Training Matrix'!$D$32,"")</f>
        <v/>
      </c>
      <c r="E555" s="58" t="str">
        <f ca="1">IF(OR('📊 Training Matrix'!$AK$32="EXPIRED",'📊 Training Matrix'!$AK$32="EXPIRING"),'📊 Training Matrix'!$F$32,"")</f>
        <v/>
      </c>
      <c r="F555" s="58" t="str">
        <f ca="1">IF(OR('📊 Training Matrix'!$AK$32="EXPIRED",'📊 Training Matrix'!$AK$32="EXPIRING"),'📊 Training Matrix'!$E$32,"")</f>
        <v/>
      </c>
      <c r="G555" s="58" t="str">
        <f ca="1">IF(OR('📊 Training Matrix'!$AK$32="EXPIRED",'📊 Training Matrix'!$AK$32="EXPIRING"),"GS-001","")</f>
        <v/>
      </c>
      <c r="H555" s="58" t="str">
        <f ca="1">IF(OR('📊 Training Matrix'!$AK$32="EXPIRED",'📊 Training Matrix'!$AK$32="EXPIRING"),"Gas Safe Reg.","")</f>
        <v/>
      </c>
      <c r="I555" s="58" t="str">
        <f ca="1">IF(OR('📊 Training Matrix'!$AK$32="EXPIRED",'📊 Training Matrix'!$AK$32="EXPIRING"),IF(ISNUMBER('📊 Training Matrix'!$AJ$32),TEXT('📊 Training Matrix'!$AJ$32,"DD/MM/YYYY"),""),"")</f>
        <v/>
      </c>
      <c r="J555" s="58" t="str">
        <f ca="1">IF(OR('📊 Training Matrix'!$AK$32="EXPIRED",'📊 Training Matrix'!$AK$32="EXPIRING"),TEXT('📊 Training Matrix'!$AJ$32+365,"DD/MM/YYYY"),"")</f>
        <v/>
      </c>
      <c r="K555" s="58" t="str">
        <f ca="1">IF(OR('📊 Training Matrix'!$AK$32="EXPIRED",'📊 Training Matrix'!$AK$32="EXPIRING"),'📊 Training Matrix'!$AK$32,"")</f>
        <v/>
      </c>
      <c r="L555" s="58" t="str">
        <f ca="1">IF(OR('📊 Training Matrix'!$AK$32="EXPIRED",'📊 Training Matrix'!$AK$32="EXPIRING"),IF('📊 Training Matrix'!$AK$32="EXPIRED","Overdue by "&amp;TEXT(TODAY()-('📊 Training Matrix'!$AJ$32+365),"0")&amp;" days","Expires in "&amp;TEXT(('📊 Training Matrix'!$AJ$32+365)-TODAY(),"0")&amp;" days"),"—")</f>
        <v>—</v>
      </c>
      <c r="M555" s="58" t="str">
        <f ca="1">IF(OR('📊 Training Matrix'!$AK$32="EXPIRED",'📊 Training Matrix'!$AK$32="EXPIRING"),'📊 Training Matrix'!$H$32,"")</f>
        <v/>
      </c>
    </row>
    <row r="556" spans="1:13" ht="15" customHeight="1" x14ac:dyDescent="0.2">
      <c r="A556" s="58" t="str">
        <f ca="1">IF(OR('📊 Training Matrix'!$AM$32="EXPIRED",'📊 Training Matrix'!$AM$32="EXPIRING"),'📊 Training Matrix'!$A$32,"")</f>
        <v/>
      </c>
      <c r="B556" s="58" t="str">
        <f ca="1">IF(OR('📊 Training Matrix'!$AM$32="EXPIRED",'📊 Training Matrix'!$AM$32="EXPIRING"),'📊 Training Matrix'!$B$32,"")</f>
        <v/>
      </c>
      <c r="C556" s="58" t="str">
        <f ca="1">IF(OR('📊 Training Matrix'!$AM$32="EXPIRED",'📊 Training Matrix'!$AM$32="EXPIRING"),'📊 Training Matrix'!$C$32,"")</f>
        <v/>
      </c>
      <c r="D556" s="58" t="str">
        <f ca="1">IF(OR('📊 Training Matrix'!$AM$32="EXPIRED",'📊 Training Matrix'!$AM$32="EXPIRING"),'📊 Training Matrix'!$D$32,"")</f>
        <v/>
      </c>
      <c r="E556" s="58" t="str">
        <f ca="1">IF(OR('📊 Training Matrix'!$AM$32="EXPIRED",'📊 Training Matrix'!$AM$32="EXPIRING"),'📊 Training Matrix'!$F$32,"")</f>
        <v/>
      </c>
      <c r="F556" s="58" t="str">
        <f ca="1">IF(OR('📊 Training Matrix'!$AM$32="EXPIRED",'📊 Training Matrix'!$AM$32="EXPIRING"),'📊 Training Matrix'!$E$32,"")</f>
        <v/>
      </c>
      <c r="G556" s="58" t="str">
        <f ca="1">IF(OR('📊 Training Matrix'!$AM$32="EXPIRED",'📊 Training Matrix'!$AM$32="EXPIRING"),"GS-002","")</f>
        <v/>
      </c>
      <c r="H556" s="58" t="str">
        <f ca="1">IF(OR('📊 Training Matrix'!$AM$32="EXPIRED",'📊 Training Matrix'!$AM$32="EXPIRING"),"ACS Gas (CCN1)","")</f>
        <v/>
      </c>
      <c r="I556" s="58" t="str">
        <f ca="1">IF(OR('📊 Training Matrix'!$AM$32="EXPIRED",'📊 Training Matrix'!$AM$32="EXPIRING"),IF(ISNUMBER('📊 Training Matrix'!$AL$32),TEXT('📊 Training Matrix'!$AL$32,"DD/MM/YYYY"),""),"")</f>
        <v/>
      </c>
      <c r="J556" s="58" t="str">
        <f ca="1">IF(OR('📊 Training Matrix'!$AM$32="EXPIRED",'📊 Training Matrix'!$AM$32="EXPIRING"),TEXT('📊 Training Matrix'!$AL$32+365,"DD/MM/YYYY"),"")</f>
        <v/>
      </c>
      <c r="K556" s="58" t="str">
        <f ca="1">IF(OR('📊 Training Matrix'!$AM$32="EXPIRED",'📊 Training Matrix'!$AM$32="EXPIRING"),'📊 Training Matrix'!$AM$32,"")</f>
        <v/>
      </c>
      <c r="L556" s="58" t="str">
        <f ca="1">IF(OR('📊 Training Matrix'!$AM$32="EXPIRED",'📊 Training Matrix'!$AM$32="EXPIRING"),IF('📊 Training Matrix'!$AM$32="EXPIRED","Overdue by "&amp;TEXT(TODAY()-('📊 Training Matrix'!$AL$32+365),"0")&amp;" days","Expires in "&amp;TEXT(('📊 Training Matrix'!$AL$32+365)-TODAY(),"0")&amp;" days"),"—")</f>
        <v>—</v>
      </c>
      <c r="M556" s="58" t="str">
        <f ca="1">IF(OR('📊 Training Matrix'!$AM$32="EXPIRED",'📊 Training Matrix'!$AM$32="EXPIRING"),'📊 Training Matrix'!$H$32,"")</f>
        <v/>
      </c>
    </row>
    <row r="557" spans="1:13" ht="15" customHeight="1" x14ac:dyDescent="0.2">
      <c r="A557" s="58" t="str">
        <f ca="1">IF(OR('📊 Training Matrix'!$AO$32="EXPIRED",'📊 Training Matrix'!$AO$32="EXPIRING"),'📊 Training Matrix'!$A$32,"")</f>
        <v/>
      </c>
      <c r="B557" s="58" t="str">
        <f ca="1">IF(OR('📊 Training Matrix'!$AO$32="EXPIRED",'📊 Training Matrix'!$AO$32="EXPIRING"),'📊 Training Matrix'!$B$32,"")</f>
        <v/>
      </c>
      <c r="C557" s="58" t="str">
        <f ca="1">IF(OR('📊 Training Matrix'!$AO$32="EXPIRED",'📊 Training Matrix'!$AO$32="EXPIRING"),'📊 Training Matrix'!$C$32,"")</f>
        <v/>
      </c>
      <c r="D557" s="58" t="str">
        <f ca="1">IF(OR('📊 Training Matrix'!$AO$32="EXPIRED",'📊 Training Matrix'!$AO$32="EXPIRING"),'📊 Training Matrix'!$D$32,"")</f>
        <v/>
      </c>
      <c r="E557" s="58" t="str">
        <f ca="1">IF(OR('📊 Training Matrix'!$AO$32="EXPIRED",'📊 Training Matrix'!$AO$32="EXPIRING"),'📊 Training Matrix'!$F$32,"")</f>
        <v/>
      </c>
      <c r="F557" s="58" t="str">
        <f ca="1">IF(OR('📊 Training Matrix'!$AO$32="EXPIRED",'📊 Training Matrix'!$AO$32="EXPIRING"),'📊 Training Matrix'!$E$32,"")</f>
        <v/>
      </c>
      <c r="G557" s="58" t="str">
        <f ca="1">IF(OR('📊 Training Matrix'!$AO$32="EXPIRED",'📊 Training Matrix'!$AO$32="EXPIRING"),"WA-001","")</f>
        <v/>
      </c>
      <c r="H557" s="58" t="str">
        <f ca="1">IF(OR('📊 Training Matrix'!$AO$32="EXPIRED",'📊 Training Matrix'!$AO$32="EXPIRING"),"WIAPS Cert.","")</f>
        <v/>
      </c>
      <c r="I557" s="58" t="str">
        <f ca="1">IF(OR('📊 Training Matrix'!$AO$32="EXPIRED",'📊 Training Matrix'!$AO$32="EXPIRING"),IF(ISNUMBER('📊 Training Matrix'!$AN$32),TEXT('📊 Training Matrix'!$AN$32,"DD/MM/YYYY"),""),"")</f>
        <v/>
      </c>
      <c r="J557" s="58" t="str">
        <f ca="1">IF(OR('📊 Training Matrix'!$AO$32="EXPIRED",'📊 Training Matrix'!$AO$32="EXPIRING"),TEXT('📊 Training Matrix'!$AN$32+365,"DD/MM/YYYY"),"")</f>
        <v/>
      </c>
      <c r="K557" s="58" t="str">
        <f ca="1">IF(OR('📊 Training Matrix'!$AO$32="EXPIRED",'📊 Training Matrix'!$AO$32="EXPIRING"),'📊 Training Matrix'!$AO$32,"")</f>
        <v/>
      </c>
      <c r="L557" s="58" t="str">
        <f ca="1">IF(OR('📊 Training Matrix'!$AO$32="EXPIRED",'📊 Training Matrix'!$AO$32="EXPIRING"),IF('📊 Training Matrix'!$AO$32="EXPIRED","Overdue by "&amp;TEXT(TODAY()-('📊 Training Matrix'!$AN$32+365),"0")&amp;" days","Expires in "&amp;TEXT(('📊 Training Matrix'!$AN$32+365)-TODAY(),"0")&amp;" days"),"—")</f>
        <v>—</v>
      </c>
      <c r="M557" s="58" t="str">
        <f ca="1">IF(OR('📊 Training Matrix'!$AO$32="EXPIRED",'📊 Training Matrix'!$AO$32="EXPIRING"),'📊 Training Matrix'!$H$32,"")</f>
        <v/>
      </c>
    </row>
    <row r="558" spans="1:13" ht="15" customHeight="1" x14ac:dyDescent="0.2">
      <c r="A558" s="58" t="str">
        <f ca="1">IF(OR('📊 Training Matrix'!$AQ$32="EXPIRED",'📊 Training Matrix'!$AQ$32="EXPIRING"),'📊 Training Matrix'!$A$32,"")</f>
        <v/>
      </c>
      <c r="B558" s="58" t="str">
        <f ca="1">IF(OR('📊 Training Matrix'!$AQ$32="EXPIRED",'📊 Training Matrix'!$AQ$32="EXPIRING"),'📊 Training Matrix'!$B$32,"")</f>
        <v/>
      </c>
      <c r="C558" s="58" t="str">
        <f ca="1">IF(OR('📊 Training Matrix'!$AQ$32="EXPIRED",'📊 Training Matrix'!$AQ$32="EXPIRING"),'📊 Training Matrix'!$C$32,"")</f>
        <v/>
      </c>
      <c r="D558" s="58" t="str">
        <f ca="1">IF(OR('📊 Training Matrix'!$AQ$32="EXPIRED",'📊 Training Matrix'!$AQ$32="EXPIRING"),'📊 Training Matrix'!$D$32,"")</f>
        <v/>
      </c>
      <c r="E558" s="58" t="str">
        <f ca="1">IF(OR('📊 Training Matrix'!$AQ$32="EXPIRED",'📊 Training Matrix'!$AQ$32="EXPIRING"),'📊 Training Matrix'!$F$32,"")</f>
        <v/>
      </c>
      <c r="F558" s="58" t="str">
        <f ca="1">IF(OR('📊 Training Matrix'!$AQ$32="EXPIRED",'📊 Training Matrix'!$AQ$32="EXPIRING"),'📊 Training Matrix'!$E$32,"")</f>
        <v/>
      </c>
      <c r="G558" s="58" t="str">
        <f ca="1">IF(OR('📊 Training Matrix'!$AQ$32="EXPIRED",'📊 Training Matrix'!$AQ$32="EXPIRING"),"DR-004","")</f>
        <v/>
      </c>
      <c r="H558" s="58" t="str">
        <f ca="1">IF(OR('📊 Training Matrix'!$AQ$32="EXPIRED",'📊 Training Matrix'!$AQ$32="EXPIRING"),"CPCS Excavator","")</f>
        <v/>
      </c>
      <c r="I558" s="58" t="str">
        <f ca="1">IF(OR('📊 Training Matrix'!$AQ$32="EXPIRED",'📊 Training Matrix'!$AQ$32="EXPIRING"),IF(ISNUMBER('📊 Training Matrix'!$AP$32),TEXT('📊 Training Matrix'!$AP$32,"DD/MM/YYYY"),""),"")</f>
        <v/>
      </c>
      <c r="J558" s="58" t="str">
        <f ca="1">IF(OR('📊 Training Matrix'!$AQ$32="EXPIRED",'📊 Training Matrix'!$AQ$32="EXPIRING"),TEXT('📊 Training Matrix'!$AP$32+365,"DD/MM/YYYY"),"")</f>
        <v/>
      </c>
      <c r="K558" s="58" t="str">
        <f ca="1">IF(OR('📊 Training Matrix'!$AQ$32="EXPIRED",'📊 Training Matrix'!$AQ$32="EXPIRING"),'📊 Training Matrix'!$AQ$32,"")</f>
        <v/>
      </c>
      <c r="L558" s="58" t="str">
        <f ca="1">IF(OR('📊 Training Matrix'!$AQ$32="EXPIRED",'📊 Training Matrix'!$AQ$32="EXPIRING"),IF('📊 Training Matrix'!$AQ$32="EXPIRED","Overdue by "&amp;TEXT(TODAY()-('📊 Training Matrix'!$AP$32+365),"0")&amp;" days","Expires in "&amp;TEXT(('📊 Training Matrix'!$AP$32+365)-TODAY(),"0")&amp;" days"),"—")</f>
        <v>—</v>
      </c>
      <c r="M558" s="58" t="str">
        <f ca="1">IF(OR('📊 Training Matrix'!$AQ$32="EXPIRED",'📊 Training Matrix'!$AQ$32="EXPIRING"),'📊 Training Matrix'!$H$32,"")</f>
        <v/>
      </c>
    </row>
    <row r="559" spans="1:13" ht="15" customHeight="1" x14ac:dyDescent="0.2">
      <c r="A559" s="58" t="str">
        <f ca="1">IF(OR('📊 Training Matrix'!$AS$32="EXPIRED",'📊 Training Matrix'!$AS$32="EXPIRING"),'📊 Training Matrix'!$A$32,"")</f>
        <v/>
      </c>
      <c r="B559" s="58" t="str">
        <f ca="1">IF(OR('📊 Training Matrix'!$AS$32="EXPIRED",'📊 Training Matrix'!$AS$32="EXPIRING"),'📊 Training Matrix'!$B$32,"")</f>
        <v/>
      </c>
      <c r="C559" s="58" t="str">
        <f ca="1">IF(OR('📊 Training Matrix'!$AS$32="EXPIRED",'📊 Training Matrix'!$AS$32="EXPIRING"),'📊 Training Matrix'!$C$32,"")</f>
        <v/>
      </c>
      <c r="D559" s="58" t="str">
        <f ca="1">IF(OR('📊 Training Matrix'!$AS$32="EXPIRED",'📊 Training Matrix'!$AS$32="EXPIRING"),'📊 Training Matrix'!$D$32,"")</f>
        <v/>
      </c>
      <c r="E559" s="58" t="str">
        <f ca="1">IF(OR('📊 Training Matrix'!$AS$32="EXPIRED",'📊 Training Matrix'!$AS$32="EXPIRING"),'📊 Training Matrix'!$F$32,"")</f>
        <v/>
      </c>
      <c r="F559" s="58" t="str">
        <f ca="1">IF(OR('📊 Training Matrix'!$AS$32="EXPIRED",'📊 Training Matrix'!$AS$32="EXPIRING"),'📊 Training Matrix'!$E$32,"")</f>
        <v/>
      </c>
      <c r="G559" s="58" t="str">
        <f ca="1">IF(OR('📊 Training Matrix'!$AS$32="EXPIRED",'📊 Training Matrix'!$AS$32="EXPIRING"),"MG-002","")</f>
        <v/>
      </c>
      <c r="H559" s="58" t="str">
        <f ca="1">IF(OR('📊 Training Matrix'!$AS$32="EXPIRED",'📊 Training Matrix'!$AS$32="EXPIRING"),"SMSTS","")</f>
        <v/>
      </c>
      <c r="I559" s="58" t="str">
        <f ca="1">IF(OR('📊 Training Matrix'!$AS$32="EXPIRED",'📊 Training Matrix'!$AS$32="EXPIRING"),IF(ISNUMBER('📊 Training Matrix'!$AR$32),TEXT('📊 Training Matrix'!$AR$32,"DD/MM/YYYY"),""),"")</f>
        <v/>
      </c>
      <c r="J559" s="58" t="str">
        <f ca="1">IF(OR('📊 Training Matrix'!$AS$32="EXPIRED",'📊 Training Matrix'!$AS$32="EXPIRING"),TEXT('📊 Training Matrix'!$AR$32+365,"DD/MM/YYYY"),"")</f>
        <v/>
      </c>
      <c r="K559" s="58" t="str">
        <f ca="1">IF(OR('📊 Training Matrix'!$AS$32="EXPIRED",'📊 Training Matrix'!$AS$32="EXPIRING"),'📊 Training Matrix'!$AS$32,"")</f>
        <v/>
      </c>
      <c r="L559" s="58" t="str">
        <f ca="1">IF(OR('📊 Training Matrix'!$AS$32="EXPIRED",'📊 Training Matrix'!$AS$32="EXPIRING"),IF('📊 Training Matrix'!$AS$32="EXPIRED","Overdue by "&amp;TEXT(TODAY()-('📊 Training Matrix'!$AR$32+365),"0")&amp;" days","Expires in "&amp;TEXT(('📊 Training Matrix'!$AR$32+365)-TODAY(),"0")&amp;" days"),"—")</f>
        <v>—</v>
      </c>
      <c r="M559" s="58" t="str">
        <f ca="1">IF(OR('📊 Training Matrix'!$AS$32="EXPIRED",'📊 Training Matrix'!$AS$32="EXPIRING"),'📊 Training Matrix'!$H$32,"")</f>
        <v/>
      </c>
    </row>
    <row r="560" spans="1:13" ht="15" customHeight="1" x14ac:dyDescent="0.2">
      <c r="A560" s="58" t="str">
        <f ca="1">IF(OR('📊 Training Matrix'!$AU$32="EXPIRED",'📊 Training Matrix'!$AU$32="EXPIRING"),'📊 Training Matrix'!$A$32,"")</f>
        <v/>
      </c>
      <c r="B560" s="58" t="str">
        <f ca="1">IF(OR('📊 Training Matrix'!$AU$32="EXPIRED",'📊 Training Matrix'!$AU$32="EXPIRING"),'📊 Training Matrix'!$B$32,"")</f>
        <v/>
      </c>
      <c r="C560" s="58" t="str">
        <f ca="1">IF(OR('📊 Training Matrix'!$AU$32="EXPIRED",'📊 Training Matrix'!$AU$32="EXPIRING"),'📊 Training Matrix'!$C$32,"")</f>
        <v/>
      </c>
      <c r="D560" s="58" t="str">
        <f ca="1">IF(OR('📊 Training Matrix'!$AU$32="EXPIRED",'📊 Training Matrix'!$AU$32="EXPIRING"),'📊 Training Matrix'!$D$32,"")</f>
        <v/>
      </c>
      <c r="E560" s="58" t="str">
        <f ca="1">IF(OR('📊 Training Matrix'!$AU$32="EXPIRED",'📊 Training Matrix'!$AU$32="EXPIRING"),'📊 Training Matrix'!$F$32,"")</f>
        <v/>
      </c>
      <c r="F560" s="58" t="str">
        <f ca="1">IF(OR('📊 Training Matrix'!$AU$32="EXPIRED",'📊 Training Matrix'!$AU$32="EXPIRING"),'📊 Training Matrix'!$E$32,"")</f>
        <v/>
      </c>
      <c r="G560" s="58" t="str">
        <f ca="1">IF(OR('📊 Training Matrix'!$AU$32="EXPIRED",'📊 Training Matrix'!$AU$32="EXPIRING"),"MG-003","")</f>
        <v/>
      </c>
      <c r="H560" s="58" t="str">
        <f ca="1">IF(OR('📊 Training Matrix'!$AU$32="EXPIRED",'📊 Training Matrix'!$AU$32="EXPIRING"),"SSSTS","")</f>
        <v/>
      </c>
      <c r="I560" s="58" t="str">
        <f ca="1">IF(OR('📊 Training Matrix'!$AU$32="EXPIRED",'📊 Training Matrix'!$AU$32="EXPIRING"),IF(ISNUMBER('📊 Training Matrix'!$AT$32),TEXT('📊 Training Matrix'!$AT$32,"DD/MM/YYYY"),""),"")</f>
        <v/>
      </c>
      <c r="J560" s="58" t="str">
        <f ca="1">IF(OR('📊 Training Matrix'!$AU$32="EXPIRED",'📊 Training Matrix'!$AU$32="EXPIRING"),TEXT('📊 Training Matrix'!$AT$32+365,"DD/MM/YYYY"),"")</f>
        <v/>
      </c>
      <c r="K560" s="58" t="str">
        <f ca="1">IF(OR('📊 Training Matrix'!$AU$32="EXPIRED",'📊 Training Matrix'!$AU$32="EXPIRING"),'📊 Training Matrix'!$AU$32,"")</f>
        <v/>
      </c>
      <c r="L560" s="58" t="str">
        <f ca="1">IF(OR('📊 Training Matrix'!$AU$32="EXPIRED",'📊 Training Matrix'!$AU$32="EXPIRING"),IF('📊 Training Matrix'!$AU$32="EXPIRED","Overdue by "&amp;TEXT(TODAY()-('📊 Training Matrix'!$AT$32+365),"0")&amp;" days","Expires in "&amp;TEXT(('📊 Training Matrix'!$AT$32+365)-TODAY(),"0")&amp;" days"),"—")</f>
        <v>—</v>
      </c>
      <c r="M560" s="58" t="str">
        <f ca="1">IF(OR('📊 Training Matrix'!$AU$32="EXPIRED",'📊 Training Matrix'!$AU$32="EXPIRING"),'📊 Training Matrix'!$H$32,"")</f>
        <v/>
      </c>
    </row>
    <row r="561" spans="1:13" ht="15" customHeight="1" x14ac:dyDescent="0.2">
      <c r="A561" s="58" t="str">
        <f ca="1">IF(OR('📊 Training Matrix'!$AW$32="EXPIRED",'📊 Training Matrix'!$AW$32="EXPIRING"),'📊 Training Matrix'!$A$32,"")</f>
        <v/>
      </c>
      <c r="B561" s="58" t="str">
        <f ca="1">IF(OR('📊 Training Matrix'!$AW$32="EXPIRED",'📊 Training Matrix'!$AW$32="EXPIRING"),'📊 Training Matrix'!$B$32,"")</f>
        <v/>
      </c>
      <c r="C561" s="58" t="str">
        <f ca="1">IF(OR('📊 Training Matrix'!$AW$32="EXPIRED",'📊 Training Matrix'!$AW$32="EXPIRING"),'📊 Training Matrix'!$C$32,"")</f>
        <v/>
      </c>
      <c r="D561" s="58" t="str">
        <f ca="1">IF(OR('📊 Training Matrix'!$AW$32="EXPIRED",'📊 Training Matrix'!$AW$32="EXPIRING"),'📊 Training Matrix'!$D$32,"")</f>
        <v/>
      </c>
      <c r="E561" s="58" t="str">
        <f ca="1">IF(OR('📊 Training Matrix'!$AW$32="EXPIRED",'📊 Training Matrix'!$AW$32="EXPIRING"),'📊 Training Matrix'!$F$32,"")</f>
        <v/>
      </c>
      <c r="F561" s="58" t="str">
        <f ca="1">IF(OR('📊 Training Matrix'!$AW$32="EXPIRED",'📊 Training Matrix'!$AW$32="EXPIRING"),'📊 Training Matrix'!$E$32,"")</f>
        <v/>
      </c>
      <c r="G561" s="58" t="str">
        <f ca="1">IF(OR('📊 Training Matrix'!$AW$32="EXPIRED",'📊 Training Matrix'!$AW$32="EXPIRING"),"IT-002","")</f>
        <v/>
      </c>
      <c r="H561" s="58" t="str">
        <f ca="1">IF(OR('📊 Training Matrix'!$AW$32="EXPIRED",'📊 Training Matrix'!$AW$32="EXPIRING"),"GDPR Awareness","")</f>
        <v/>
      </c>
      <c r="I561" s="58" t="str">
        <f ca="1">IF(OR('📊 Training Matrix'!$AW$32="EXPIRED",'📊 Training Matrix'!$AW$32="EXPIRING"),IF(ISNUMBER('📊 Training Matrix'!$AV$32),TEXT('📊 Training Matrix'!$AV$32,"DD/MM/YYYY"),""),"")</f>
        <v/>
      </c>
      <c r="J561" s="58" t="str">
        <f ca="1">IF(OR('📊 Training Matrix'!$AW$32="EXPIRED",'📊 Training Matrix'!$AW$32="EXPIRING"),TEXT('📊 Training Matrix'!$AV$32+365,"DD/MM/YYYY"),"")</f>
        <v/>
      </c>
      <c r="K561" s="58" t="str">
        <f ca="1">IF(OR('📊 Training Matrix'!$AW$32="EXPIRED",'📊 Training Matrix'!$AW$32="EXPIRING"),'📊 Training Matrix'!$AW$32,"")</f>
        <v/>
      </c>
      <c r="L561" s="58" t="str">
        <f ca="1">IF(OR('📊 Training Matrix'!$AW$32="EXPIRED",'📊 Training Matrix'!$AW$32="EXPIRING"),IF('📊 Training Matrix'!$AW$32="EXPIRED","Overdue by "&amp;TEXT(TODAY()-('📊 Training Matrix'!$AV$32+365),"0")&amp;" days","Expires in "&amp;TEXT(('📊 Training Matrix'!$AV$32+365)-TODAY(),"0")&amp;" days"),"—")</f>
        <v>—</v>
      </c>
      <c r="M561" s="58" t="str">
        <f ca="1">IF(OR('📊 Training Matrix'!$AW$32="EXPIRED",'📊 Training Matrix'!$AW$32="EXPIRING"),'📊 Training Matrix'!$H$32,"")</f>
        <v/>
      </c>
    </row>
    <row r="562" spans="1:13" ht="15" customHeight="1" x14ac:dyDescent="0.2">
      <c r="A562" s="58" t="str">
        <f ca="1">IF(OR('📊 Training Matrix'!$K$33="EXPIRED",'📊 Training Matrix'!$K$33="EXPIRING"),'📊 Training Matrix'!$A$33,"")</f>
        <v/>
      </c>
      <c r="B562" s="58" t="str">
        <f ca="1">IF(OR('📊 Training Matrix'!$K$33="EXPIRED",'📊 Training Matrix'!$K$33="EXPIRING"),'📊 Training Matrix'!$B$33,"")</f>
        <v/>
      </c>
      <c r="C562" s="58" t="str">
        <f ca="1">IF(OR('📊 Training Matrix'!$K$33="EXPIRED",'📊 Training Matrix'!$K$33="EXPIRING"),'📊 Training Matrix'!$C$33,"")</f>
        <v/>
      </c>
      <c r="D562" s="58" t="str">
        <f ca="1">IF(OR('📊 Training Matrix'!$K$33="EXPIRED",'📊 Training Matrix'!$K$33="EXPIRING"),'📊 Training Matrix'!$D$33,"")</f>
        <v/>
      </c>
      <c r="E562" s="58" t="str">
        <f ca="1">IF(OR('📊 Training Matrix'!$K$33="EXPIRED",'📊 Training Matrix'!$K$33="EXPIRING"),'📊 Training Matrix'!$F$33,"")</f>
        <v/>
      </c>
      <c r="F562" s="58" t="str">
        <f ca="1">IF(OR('📊 Training Matrix'!$K$33="EXPIRED",'📊 Training Matrix'!$K$33="EXPIRING"),'📊 Training Matrix'!$E$33,"")</f>
        <v/>
      </c>
      <c r="G562" s="58" t="str">
        <f ca="1">IF(OR('📊 Training Matrix'!$K$33="EXPIRED",'📊 Training Matrix'!$K$33="EXPIRING"),"HS-001","")</f>
        <v/>
      </c>
      <c r="H562" s="58" t="str">
        <f ca="1">IF(OR('📊 Training Matrix'!$K$33="EXPIRED",'📊 Training Matrix'!$K$33="EXPIRING"),"H&amp;S Induction","")</f>
        <v/>
      </c>
      <c r="I562" s="58" t="str">
        <f ca="1">IF(OR('📊 Training Matrix'!$K$33="EXPIRED",'📊 Training Matrix'!$K$33="EXPIRING"),IF(ISNUMBER('📊 Training Matrix'!$J$33),TEXT('📊 Training Matrix'!$J$33,"DD/MM/YYYY"),""),"")</f>
        <v/>
      </c>
      <c r="J562" s="58" t="str">
        <f ca="1">IF(OR('📊 Training Matrix'!$K$33="EXPIRED",'📊 Training Matrix'!$K$33="EXPIRING"),TEXT('📊 Training Matrix'!$J$33+365,"DD/MM/YYYY"),"")</f>
        <v/>
      </c>
      <c r="K562" s="58" t="str">
        <f ca="1">IF(OR('📊 Training Matrix'!$K$33="EXPIRED",'📊 Training Matrix'!$K$33="EXPIRING"),'📊 Training Matrix'!$K$33,"")</f>
        <v/>
      </c>
      <c r="L562" s="58" t="str">
        <f ca="1">IF(OR('📊 Training Matrix'!$K$33="EXPIRED",'📊 Training Matrix'!$K$33="EXPIRING"),IF('📊 Training Matrix'!$K$33="EXPIRED","Overdue by "&amp;TEXT(TODAY()-('📊 Training Matrix'!$J$33+365),"0")&amp;" days","Expires in "&amp;TEXT(('📊 Training Matrix'!$J$33+365)-TODAY(),"0")&amp;" days"),"—")</f>
        <v>—</v>
      </c>
      <c r="M562" s="58" t="str">
        <f ca="1">IF(OR('📊 Training Matrix'!$K$33="EXPIRED",'📊 Training Matrix'!$K$33="EXPIRING"),'📊 Training Matrix'!$H$33,"")</f>
        <v/>
      </c>
    </row>
    <row r="563" spans="1:13" ht="15" customHeight="1" x14ac:dyDescent="0.2">
      <c r="A563" s="58" t="str">
        <f ca="1">IF(OR('📊 Training Matrix'!$M$33="EXPIRED",'📊 Training Matrix'!$M$33="EXPIRING"),'📊 Training Matrix'!$A$33,"")</f>
        <v/>
      </c>
      <c r="B563" s="58" t="str">
        <f ca="1">IF(OR('📊 Training Matrix'!$M$33="EXPIRED",'📊 Training Matrix'!$M$33="EXPIRING"),'📊 Training Matrix'!$B$33,"")</f>
        <v/>
      </c>
      <c r="C563" s="58" t="str">
        <f ca="1">IF(OR('📊 Training Matrix'!$M$33="EXPIRED",'📊 Training Matrix'!$M$33="EXPIRING"),'📊 Training Matrix'!$C$33,"")</f>
        <v/>
      </c>
      <c r="D563" s="58" t="str">
        <f ca="1">IF(OR('📊 Training Matrix'!$M$33="EXPIRED",'📊 Training Matrix'!$M$33="EXPIRING"),'📊 Training Matrix'!$D$33,"")</f>
        <v/>
      </c>
      <c r="E563" s="58" t="str">
        <f ca="1">IF(OR('📊 Training Matrix'!$M$33="EXPIRED",'📊 Training Matrix'!$M$33="EXPIRING"),'📊 Training Matrix'!$F$33,"")</f>
        <v/>
      </c>
      <c r="F563" s="58" t="str">
        <f ca="1">IF(OR('📊 Training Matrix'!$M$33="EXPIRED",'📊 Training Matrix'!$M$33="EXPIRING"),'📊 Training Matrix'!$E$33,"")</f>
        <v/>
      </c>
      <c r="G563" s="58" t="str">
        <f ca="1">IF(OR('📊 Training Matrix'!$M$33="EXPIRED",'📊 Training Matrix'!$M$33="EXPIRING"),"HS-002","")</f>
        <v/>
      </c>
      <c r="H563" s="58" t="str">
        <f ca="1">IF(OR('📊 Training Matrix'!$M$33="EXPIRED",'📊 Training Matrix'!$M$33="EXPIRING"),"Working at Height","")</f>
        <v/>
      </c>
      <c r="I563" s="58" t="str">
        <f ca="1">IF(OR('📊 Training Matrix'!$M$33="EXPIRED",'📊 Training Matrix'!$M$33="EXPIRING"),IF(ISNUMBER('📊 Training Matrix'!$L$33),TEXT('📊 Training Matrix'!$L$33,"DD/MM/YYYY"),""),"")</f>
        <v/>
      </c>
      <c r="J563" s="58" t="str">
        <f ca="1">IF(OR('📊 Training Matrix'!$M$33="EXPIRED",'📊 Training Matrix'!$M$33="EXPIRING"),TEXT('📊 Training Matrix'!$L$33+365,"DD/MM/YYYY"),"")</f>
        <v/>
      </c>
      <c r="K563" s="58" t="str">
        <f ca="1">IF(OR('📊 Training Matrix'!$M$33="EXPIRED",'📊 Training Matrix'!$M$33="EXPIRING"),'📊 Training Matrix'!$M$33,"")</f>
        <v/>
      </c>
      <c r="L563" s="58" t="str">
        <f ca="1">IF(OR('📊 Training Matrix'!$M$33="EXPIRED",'📊 Training Matrix'!$M$33="EXPIRING"),IF('📊 Training Matrix'!$M$33="EXPIRED","Overdue by "&amp;TEXT(TODAY()-('📊 Training Matrix'!$L$33+365),"0")&amp;" days","Expires in "&amp;TEXT(('📊 Training Matrix'!$L$33+365)-TODAY(),"0")&amp;" days"),"—")</f>
        <v>—</v>
      </c>
      <c r="M563" s="58" t="str">
        <f ca="1">IF(OR('📊 Training Matrix'!$M$33="EXPIRED",'📊 Training Matrix'!$M$33="EXPIRING"),'📊 Training Matrix'!$H$33,"")</f>
        <v/>
      </c>
    </row>
    <row r="564" spans="1:13" ht="15" customHeight="1" x14ac:dyDescent="0.2">
      <c r="A564" s="58" t="str">
        <f ca="1">IF(OR('📊 Training Matrix'!$O$33="EXPIRED",'📊 Training Matrix'!$O$33="EXPIRING"),'📊 Training Matrix'!$A$33,"")</f>
        <v/>
      </c>
      <c r="B564" s="58" t="str">
        <f ca="1">IF(OR('📊 Training Matrix'!$O$33="EXPIRED",'📊 Training Matrix'!$O$33="EXPIRING"),'📊 Training Matrix'!$B$33,"")</f>
        <v/>
      </c>
      <c r="C564" s="58" t="str">
        <f ca="1">IF(OR('📊 Training Matrix'!$O$33="EXPIRED",'📊 Training Matrix'!$O$33="EXPIRING"),'📊 Training Matrix'!$C$33,"")</f>
        <v/>
      </c>
      <c r="D564" s="58" t="str">
        <f ca="1">IF(OR('📊 Training Matrix'!$O$33="EXPIRED",'📊 Training Matrix'!$O$33="EXPIRING"),'📊 Training Matrix'!$D$33,"")</f>
        <v/>
      </c>
      <c r="E564" s="58" t="str">
        <f ca="1">IF(OR('📊 Training Matrix'!$O$33="EXPIRED",'📊 Training Matrix'!$O$33="EXPIRING"),'📊 Training Matrix'!$F$33,"")</f>
        <v/>
      </c>
      <c r="F564" s="58" t="str">
        <f ca="1">IF(OR('📊 Training Matrix'!$O$33="EXPIRED",'📊 Training Matrix'!$O$33="EXPIRING"),'📊 Training Matrix'!$E$33,"")</f>
        <v/>
      </c>
      <c r="G564" s="58" t="str">
        <f ca="1">IF(OR('📊 Training Matrix'!$O$33="EXPIRED",'📊 Training Matrix'!$O$33="EXPIRING"),"HS-003","")</f>
        <v/>
      </c>
      <c r="H564" s="58" t="str">
        <f ca="1">IF(OR('📊 Training Matrix'!$O$33="EXPIRED",'📊 Training Matrix'!$O$33="EXPIRING"),"Confined Space","")</f>
        <v/>
      </c>
      <c r="I564" s="58" t="str">
        <f ca="1">IF(OR('📊 Training Matrix'!$O$33="EXPIRED",'📊 Training Matrix'!$O$33="EXPIRING"),IF(ISNUMBER('📊 Training Matrix'!$N$33),TEXT('📊 Training Matrix'!$N$33,"DD/MM/YYYY"),""),"")</f>
        <v/>
      </c>
      <c r="J564" s="58" t="str">
        <f ca="1">IF(OR('📊 Training Matrix'!$O$33="EXPIRED",'📊 Training Matrix'!$O$33="EXPIRING"),TEXT('📊 Training Matrix'!$N$33+365,"DD/MM/YYYY"),"")</f>
        <v/>
      </c>
      <c r="K564" s="58" t="str">
        <f ca="1">IF(OR('📊 Training Matrix'!$O$33="EXPIRED",'📊 Training Matrix'!$O$33="EXPIRING"),'📊 Training Matrix'!$O$33,"")</f>
        <v/>
      </c>
      <c r="L564" s="58" t="str">
        <f ca="1">IF(OR('📊 Training Matrix'!$O$33="EXPIRED",'📊 Training Matrix'!$O$33="EXPIRING"),IF('📊 Training Matrix'!$O$33="EXPIRED","Overdue by "&amp;TEXT(TODAY()-('📊 Training Matrix'!$N$33+365),"0")&amp;" days","Expires in "&amp;TEXT(('📊 Training Matrix'!$N$33+365)-TODAY(),"0")&amp;" days"),"—")</f>
        <v>—</v>
      </c>
      <c r="M564" s="58" t="str">
        <f ca="1">IF(OR('📊 Training Matrix'!$O$33="EXPIRED",'📊 Training Matrix'!$O$33="EXPIRING"),'📊 Training Matrix'!$H$33,"")</f>
        <v/>
      </c>
    </row>
    <row r="565" spans="1:13" ht="15" customHeight="1" x14ac:dyDescent="0.2">
      <c r="A565" s="58" t="str">
        <f ca="1">IF(OR('📊 Training Matrix'!$Q$33="EXPIRED",'📊 Training Matrix'!$Q$33="EXPIRING"),'📊 Training Matrix'!$A$33,"")</f>
        <v>W1029</v>
      </c>
      <c r="B565" s="58" t="str">
        <f ca="1">IF(OR('📊 Training Matrix'!$Q$33="EXPIRED",'📊 Training Matrix'!$Q$33="EXPIRING"),'📊 Training Matrix'!$B$33,"")</f>
        <v>Harris</v>
      </c>
      <c r="C565" s="58" t="str">
        <f ca="1">IF(OR('📊 Training Matrix'!$Q$33="EXPIRED",'📊 Training Matrix'!$Q$33="EXPIRING"),'📊 Training Matrix'!$C$33,"")</f>
        <v>Michael</v>
      </c>
      <c r="D565" s="58" t="str">
        <f ca="1">IF(OR('📊 Training Matrix'!$Q$33="EXPIRED",'📊 Training Matrix'!$Q$33="EXPIRING"),'📊 Training Matrix'!$D$33,"")</f>
        <v>Employee</v>
      </c>
      <c r="E565" s="58" t="str">
        <f ca="1">IF(OR('📊 Training Matrix'!$Q$33="EXPIRED",'📊 Training Matrix'!$Q$33="EXPIRING"),'📊 Training Matrix'!$F$33,"")</f>
        <v>Water Technician</v>
      </c>
      <c r="F565" s="58" t="str">
        <f ca="1">IF(OR('📊 Training Matrix'!$Q$33="EXPIRED",'📊 Training Matrix'!$Q$33="EXPIRING"),'📊 Training Matrix'!$E$33,"")</f>
        <v>Water Services</v>
      </c>
      <c r="G565" s="58" t="str">
        <f ca="1">IF(OR('📊 Training Matrix'!$Q$33="EXPIRED",'📊 Training Matrix'!$Q$33="EXPIRING"),"HS-004","")</f>
        <v>HS-004</v>
      </c>
      <c r="H565" s="58" t="str">
        <f ca="1">IF(OR('📊 Training Matrix'!$Q$33="EXPIRED",'📊 Training Matrix'!$Q$33="EXPIRING"),"Manual Handling","")</f>
        <v>Manual Handling</v>
      </c>
      <c r="I565" s="58" t="str">
        <f ca="1">IF(OR('📊 Training Matrix'!$Q$33="EXPIRED",'📊 Training Matrix'!$Q$33="EXPIRING"),IF(ISNUMBER('📊 Training Matrix'!$P$33),TEXT('📊 Training Matrix'!$P$33,"DD/MM/YYYY"),""),"")</f>
        <v>20/06/2024</v>
      </c>
      <c r="J565" s="58" t="str">
        <f ca="1">IF(OR('📊 Training Matrix'!$Q$33="EXPIRED",'📊 Training Matrix'!$Q$33="EXPIRING"),TEXT('📊 Training Matrix'!$P$33+365,"DD/MM/YYYY"),"")</f>
        <v>20/06/2025</v>
      </c>
      <c r="K565" s="58" t="str">
        <f ca="1">IF(OR('📊 Training Matrix'!$Q$33="EXPIRED",'📊 Training Matrix'!$Q$33="EXPIRING"),'📊 Training Matrix'!$Q$33,"")</f>
        <v>EXPIRED</v>
      </c>
      <c r="L565" s="58" t="str">
        <f ca="1">IF(OR('📊 Training Matrix'!$Q$33="EXPIRED",'📊 Training Matrix'!$Q$33="EXPIRING"),IF('📊 Training Matrix'!$Q$33="EXPIRED","Overdue by "&amp;TEXT(TODAY()-('📊 Training Matrix'!$P$33+365),"0")&amp;" days","Expires in "&amp;TEXT(('📊 Training Matrix'!$P$33+365)-TODAY(),"0")&amp;" days"),"—")</f>
        <v>Overdue by 424 days</v>
      </c>
      <c r="M565" s="58" t="str">
        <f ca="1">IF(OR('📊 Training Matrix'!$Q$33="EXPIRED",'📊 Training Matrix'!$Q$33="EXPIRING"),'📊 Training Matrix'!$H$33,"")</f>
        <v>L. Nakamura</v>
      </c>
    </row>
    <row r="566" spans="1:13" ht="15" customHeight="1" x14ac:dyDescent="0.2">
      <c r="A566" s="58" t="str">
        <f ca="1">IF(OR('📊 Training Matrix'!$S$33="EXPIRED",'📊 Training Matrix'!$S$33="EXPIRING"),'📊 Training Matrix'!$A$33,"")</f>
        <v/>
      </c>
      <c r="B566" s="58" t="str">
        <f ca="1">IF(OR('📊 Training Matrix'!$S$33="EXPIRED",'📊 Training Matrix'!$S$33="EXPIRING"),'📊 Training Matrix'!$B$33,"")</f>
        <v/>
      </c>
      <c r="C566" s="58" t="str">
        <f ca="1">IF(OR('📊 Training Matrix'!$S$33="EXPIRED",'📊 Training Matrix'!$S$33="EXPIRING"),'📊 Training Matrix'!$C$33,"")</f>
        <v/>
      </c>
      <c r="D566" s="58" t="str">
        <f ca="1">IF(OR('📊 Training Matrix'!$S$33="EXPIRED",'📊 Training Matrix'!$S$33="EXPIRING"),'📊 Training Matrix'!$D$33,"")</f>
        <v/>
      </c>
      <c r="E566" s="58" t="str">
        <f ca="1">IF(OR('📊 Training Matrix'!$S$33="EXPIRED",'📊 Training Matrix'!$S$33="EXPIRING"),'📊 Training Matrix'!$F$33,"")</f>
        <v/>
      </c>
      <c r="F566" s="58" t="str">
        <f ca="1">IF(OR('📊 Training Matrix'!$S$33="EXPIRED",'📊 Training Matrix'!$S$33="EXPIRING"),'📊 Training Matrix'!$E$33,"")</f>
        <v/>
      </c>
      <c r="G566" s="58" t="str">
        <f ca="1">IF(OR('📊 Training Matrix'!$S$33="EXPIRED",'📊 Training Matrix'!$S$33="EXPIRING"),"HS-005","")</f>
        <v/>
      </c>
      <c r="H566" s="58" t="str">
        <f ca="1">IF(OR('📊 Training Matrix'!$S$33="EXPIRED",'📊 Training Matrix'!$S$33="EXPIRING"),"First Aid (FAW)","")</f>
        <v/>
      </c>
      <c r="I566" s="58" t="str">
        <f ca="1">IF(OR('📊 Training Matrix'!$S$33="EXPIRED",'📊 Training Matrix'!$S$33="EXPIRING"),IF(ISNUMBER('📊 Training Matrix'!$R$33),TEXT('📊 Training Matrix'!$R$33,"DD/MM/YYYY"),""),"")</f>
        <v/>
      </c>
      <c r="J566" s="58" t="str">
        <f ca="1">IF(OR('📊 Training Matrix'!$S$33="EXPIRED",'📊 Training Matrix'!$S$33="EXPIRING"),TEXT('📊 Training Matrix'!$R$33+365,"DD/MM/YYYY"),"")</f>
        <v/>
      </c>
      <c r="K566" s="58" t="str">
        <f ca="1">IF(OR('📊 Training Matrix'!$S$33="EXPIRED",'📊 Training Matrix'!$S$33="EXPIRING"),'📊 Training Matrix'!$S$33,"")</f>
        <v/>
      </c>
      <c r="L566" s="58" t="str">
        <f ca="1">IF(OR('📊 Training Matrix'!$S$33="EXPIRED",'📊 Training Matrix'!$S$33="EXPIRING"),IF('📊 Training Matrix'!$S$33="EXPIRED","Overdue by "&amp;TEXT(TODAY()-('📊 Training Matrix'!$R$33+365),"0")&amp;" days","Expires in "&amp;TEXT(('📊 Training Matrix'!$R$33+365)-TODAY(),"0")&amp;" days"),"—")</f>
        <v>—</v>
      </c>
      <c r="M566" s="58" t="str">
        <f ca="1">IF(OR('📊 Training Matrix'!$S$33="EXPIRED",'📊 Training Matrix'!$S$33="EXPIRING"),'📊 Training Matrix'!$H$33,"")</f>
        <v/>
      </c>
    </row>
    <row r="567" spans="1:13" ht="15" customHeight="1" x14ac:dyDescent="0.2">
      <c r="A567" s="58" t="str">
        <f ca="1">IF(OR('📊 Training Matrix'!$U$33="EXPIRED",'📊 Training Matrix'!$U$33="EXPIRING"),'📊 Training Matrix'!$A$33,"")</f>
        <v/>
      </c>
      <c r="B567" s="58" t="str">
        <f ca="1">IF(OR('📊 Training Matrix'!$U$33="EXPIRED",'📊 Training Matrix'!$U$33="EXPIRING"),'📊 Training Matrix'!$B$33,"")</f>
        <v/>
      </c>
      <c r="C567" s="58" t="str">
        <f ca="1">IF(OR('📊 Training Matrix'!$U$33="EXPIRED",'📊 Training Matrix'!$U$33="EXPIRING"),'📊 Training Matrix'!$C$33,"")</f>
        <v/>
      </c>
      <c r="D567" s="58" t="str">
        <f ca="1">IF(OR('📊 Training Matrix'!$U$33="EXPIRED",'📊 Training Matrix'!$U$33="EXPIRING"),'📊 Training Matrix'!$D$33,"")</f>
        <v/>
      </c>
      <c r="E567" s="58" t="str">
        <f ca="1">IF(OR('📊 Training Matrix'!$U$33="EXPIRED",'📊 Training Matrix'!$U$33="EXPIRING"),'📊 Training Matrix'!$F$33,"")</f>
        <v/>
      </c>
      <c r="F567" s="58" t="str">
        <f ca="1">IF(OR('📊 Training Matrix'!$U$33="EXPIRED",'📊 Training Matrix'!$U$33="EXPIRING"),'📊 Training Matrix'!$E$33,"")</f>
        <v/>
      </c>
      <c r="G567" s="58" t="str">
        <f ca="1">IF(OR('📊 Training Matrix'!$U$33="EXPIRED",'📊 Training Matrix'!$U$33="EXPIRING"),"HS-006","")</f>
        <v/>
      </c>
      <c r="H567" s="58" t="str">
        <f ca="1">IF(OR('📊 Training Matrix'!$U$33="EXPIRED",'📊 Training Matrix'!$U$33="EXPIRING"),"Asbestos Awareness","")</f>
        <v/>
      </c>
      <c r="I567" s="58" t="str">
        <f ca="1">IF(OR('📊 Training Matrix'!$U$33="EXPIRED",'📊 Training Matrix'!$U$33="EXPIRING"),IF(ISNUMBER('📊 Training Matrix'!$T$33),TEXT('📊 Training Matrix'!$T$33,"DD/MM/YYYY"),""),"")</f>
        <v/>
      </c>
      <c r="J567" s="58" t="str">
        <f ca="1">IF(OR('📊 Training Matrix'!$U$33="EXPIRED",'📊 Training Matrix'!$U$33="EXPIRING"),TEXT('📊 Training Matrix'!$T$33+365,"DD/MM/YYYY"),"")</f>
        <v/>
      </c>
      <c r="K567" s="58" t="str">
        <f ca="1">IF(OR('📊 Training Matrix'!$U$33="EXPIRED",'📊 Training Matrix'!$U$33="EXPIRING"),'📊 Training Matrix'!$U$33,"")</f>
        <v/>
      </c>
      <c r="L567" s="58" t="str">
        <f ca="1">IF(OR('📊 Training Matrix'!$U$33="EXPIRED",'📊 Training Matrix'!$U$33="EXPIRING"),IF('📊 Training Matrix'!$U$33="EXPIRED","Overdue by "&amp;TEXT(TODAY()-('📊 Training Matrix'!$T$33+365),"0")&amp;" days","Expires in "&amp;TEXT(('📊 Training Matrix'!$T$33+365)-TODAY(),"0")&amp;" days"),"—")</f>
        <v>—</v>
      </c>
      <c r="M567" s="58" t="str">
        <f ca="1">IF(OR('📊 Training Matrix'!$U$33="EXPIRED",'📊 Training Matrix'!$U$33="EXPIRING"),'📊 Training Matrix'!$H$33,"")</f>
        <v/>
      </c>
    </row>
    <row r="568" spans="1:13" ht="15" customHeight="1" x14ac:dyDescent="0.2">
      <c r="A568" s="58" t="str">
        <f ca="1">IF(OR('📊 Training Matrix'!$W$33="EXPIRED",'📊 Training Matrix'!$W$33="EXPIRING"),'📊 Training Matrix'!$A$33,"")</f>
        <v/>
      </c>
      <c r="B568" s="58" t="str">
        <f ca="1">IF(OR('📊 Training Matrix'!$W$33="EXPIRED",'📊 Training Matrix'!$W$33="EXPIRING"),'📊 Training Matrix'!$B$33,"")</f>
        <v/>
      </c>
      <c r="C568" s="58" t="str">
        <f ca="1">IF(OR('📊 Training Matrix'!$W$33="EXPIRED",'📊 Training Matrix'!$W$33="EXPIRING"),'📊 Training Matrix'!$C$33,"")</f>
        <v/>
      </c>
      <c r="D568" s="58" t="str">
        <f ca="1">IF(OR('📊 Training Matrix'!$W$33="EXPIRED",'📊 Training Matrix'!$W$33="EXPIRING"),'📊 Training Matrix'!$D$33,"")</f>
        <v/>
      </c>
      <c r="E568" s="58" t="str">
        <f ca="1">IF(OR('📊 Training Matrix'!$W$33="EXPIRED",'📊 Training Matrix'!$W$33="EXPIRING"),'📊 Training Matrix'!$F$33,"")</f>
        <v/>
      </c>
      <c r="F568" s="58" t="str">
        <f ca="1">IF(OR('📊 Training Matrix'!$W$33="EXPIRED",'📊 Training Matrix'!$W$33="EXPIRING"),'📊 Training Matrix'!$E$33,"")</f>
        <v/>
      </c>
      <c r="G568" s="58" t="str">
        <f ca="1">IF(OR('📊 Training Matrix'!$W$33="EXPIRED",'📊 Training Matrix'!$W$33="EXPIRING"),"EL-001","")</f>
        <v/>
      </c>
      <c r="H568" s="58" t="str">
        <f ca="1">IF(OR('📊 Training Matrix'!$W$33="EXPIRED",'📊 Training Matrix'!$W$33="EXPIRING"),"C&amp;G 2391 Inspection","")</f>
        <v/>
      </c>
      <c r="I568" s="58" t="str">
        <f ca="1">IF(OR('📊 Training Matrix'!$W$33="EXPIRED",'📊 Training Matrix'!$W$33="EXPIRING"),IF(ISNUMBER('📊 Training Matrix'!$V$33),TEXT('📊 Training Matrix'!$V$33,"DD/MM/YYYY"),""),"")</f>
        <v/>
      </c>
      <c r="J568" s="58" t="str">
        <f ca="1">IF(OR('📊 Training Matrix'!$W$33="EXPIRED",'📊 Training Matrix'!$W$33="EXPIRING"),TEXT('📊 Training Matrix'!$V$33+365,"DD/MM/YYYY"),"")</f>
        <v/>
      </c>
      <c r="K568" s="58" t="str">
        <f ca="1">IF(OR('📊 Training Matrix'!$W$33="EXPIRED",'📊 Training Matrix'!$W$33="EXPIRING"),'📊 Training Matrix'!$W$33,"")</f>
        <v/>
      </c>
      <c r="L568" s="58" t="str">
        <f ca="1">IF(OR('📊 Training Matrix'!$W$33="EXPIRED",'📊 Training Matrix'!$W$33="EXPIRING"),IF('📊 Training Matrix'!$W$33="EXPIRED","Overdue by "&amp;TEXT(TODAY()-('📊 Training Matrix'!$V$33+365),"0")&amp;" days","Expires in "&amp;TEXT(('📊 Training Matrix'!$V$33+365)-TODAY(),"0")&amp;" days"),"—")</f>
        <v>—</v>
      </c>
      <c r="M568" s="58" t="str">
        <f ca="1">IF(OR('📊 Training Matrix'!$W$33="EXPIRED",'📊 Training Matrix'!$W$33="EXPIRING"),'📊 Training Matrix'!$H$33,"")</f>
        <v/>
      </c>
    </row>
    <row r="569" spans="1:13" ht="15" customHeight="1" x14ac:dyDescent="0.2">
      <c r="A569" s="58" t="str">
        <f ca="1">IF(OR('📊 Training Matrix'!$Y$33="EXPIRED",'📊 Training Matrix'!$Y$33="EXPIRING"),'📊 Training Matrix'!$A$33,"")</f>
        <v/>
      </c>
      <c r="B569" s="58" t="str">
        <f ca="1">IF(OR('📊 Training Matrix'!$Y$33="EXPIRED",'📊 Training Matrix'!$Y$33="EXPIRING"),'📊 Training Matrix'!$B$33,"")</f>
        <v/>
      </c>
      <c r="C569" s="58" t="str">
        <f ca="1">IF(OR('📊 Training Matrix'!$Y$33="EXPIRED",'📊 Training Matrix'!$Y$33="EXPIRING"),'📊 Training Matrix'!$C$33,"")</f>
        <v/>
      </c>
      <c r="D569" s="58" t="str">
        <f ca="1">IF(OR('📊 Training Matrix'!$Y$33="EXPIRED",'📊 Training Matrix'!$Y$33="EXPIRING"),'📊 Training Matrix'!$D$33,"")</f>
        <v/>
      </c>
      <c r="E569" s="58" t="str">
        <f ca="1">IF(OR('📊 Training Matrix'!$Y$33="EXPIRED",'📊 Training Matrix'!$Y$33="EXPIRING"),'📊 Training Matrix'!$F$33,"")</f>
        <v/>
      </c>
      <c r="F569" s="58" t="str">
        <f ca="1">IF(OR('📊 Training Matrix'!$Y$33="EXPIRED",'📊 Training Matrix'!$Y$33="EXPIRING"),'📊 Training Matrix'!$E$33,"")</f>
        <v/>
      </c>
      <c r="G569" s="58" t="str">
        <f ca="1">IF(OR('📊 Training Matrix'!$Y$33="EXPIRED",'📊 Training Matrix'!$Y$33="EXPIRING"),"EL-002","")</f>
        <v/>
      </c>
      <c r="H569" s="58" t="str">
        <f ca="1">IF(OR('📊 Training Matrix'!$Y$33="EXPIRED",'📊 Training Matrix'!$Y$33="EXPIRING"),"18th Edition","")</f>
        <v/>
      </c>
      <c r="I569" s="58" t="str">
        <f ca="1">IF(OR('📊 Training Matrix'!$Y$33="EXPIRED",'📊 Training Matrix'!$Y$33="EXPIRING"),IF(ISNUMBER('📊 Training Matrix'!$X$33),TEXT('📊 Training Matrix'!$X$33,"DD/MM/YYYY"),""),"")</f>
        <v/>
      </c>
      <c r="J569" s="58" t="str">
        <f ca="1">IF(OR('📊 Training Matrix'!$Y$33="EXPIRED",'📊 Training Matrix'!$Y$33="EXPIRING"),TEXT('📊 Training Matrix'!$X$33+365,"DD/MM/YYYY"),"")</f>
        <v/>
      </c>
      <c r="K569" s="58" t="str">
        <f ca="1">IF(OR('📊 Training Matrix'!$Y$33="EXPIRED",'📊 Training Matrix'!$Y$33="EXPIRING"),'📊 Training Matrix'!$Y$33,"")</f>
        <v/>
      </c>
      <c r="L569" s="58" t="str">
        <f ca="1">IF(OR('📊 Training Matrix'!$Y$33="EXPIRED",'📊 Training Matrix'!$Y$33="EXPIRING"),IF('📊 Training Matrix'!$Y$33="EXPIRED","Overdue by "&amp;TEXT(TODAY()-('📊 Training Matrix'!$X$33+365),"0")&amp;" days","Expires in "&amp;TEXT(('📊 Training Matrix'!$X$33+365)-TODAY(),"0")&amp;" days"),"—")</f>
        <v>—</v>
      </c>
      <c r="M569" s="58" t="str">
        <f ca="1">IF(OR('📊 Training Matrix'!$Y$33="EXPIRED",'📊 Training Matrix'!$Y$33="EXPIRING"),'📊 Training Matrix'!$H$33,"")</f>
        <v/>
      </c>
    </row>
    <row r="570" spans="1:13" ht="15" customHeight="1" x14ac:dyDescent="0.2">
      <c r="A570" s="58" t="str">
        <f ca="1">IF(OR('📊 Training Matrix'!$AA$33="EXPIRED",'📊 Training Matrix'!$AA$33="EXPIRING"),'📊 Training Matrix'!$A$33,"")</f>
        <v/>
      </c>
      <c r="B570" s="58" t="str">
        <f ca="1">IF(OR('📊 Training Matrix'!$AA$33="EXPIRED",'📊 Training Matrix'!$AA$33="EXPIRING"),'📊 Training Matrix'!$B$33,"")</f>
        <v/>
      </c>
      <c r="C570" s="58" t="str">
        <f ca="1">IF(OR('📊 Training Matrix'!$AA$33="EXPIRED",'📊 Training Matrix'!$AA$33="EXPIRING"),'📊 Training Matrix'!$C$33,"")</f>
        <v/>
      </c>
      <c r="D570" s="58" t="str">
        <f ca="1">IF(OR('📊 Training Matrix'!$AA$33="EXPIRED",'📊 Training Matrix'!$AA$33="EXPIRING"),'📊 Training Matrix'!$D$33,"")</f>
        <v/>
      </c>
      <c r="E570" s="58" t="str">
        <f ca="1">IF(OR('📊 Training Matrix'!$AA$33="EXPIRED",'📊 Training Matrix'!$AA$33="EXPIRING"),'📊 Training Matrix'!$F$33,"")</f>
        <v/>
      </c>
      <c r="F570" s="58" t="str">
        <f ca="1">IF(OR('📊 Training Matrix'!$AA$33="EXPIRED",'📊 Training Matrix'!$AA$33="EXPIRING"),'📊 Training Matrix'!$E$33,"")</f>
        <v/>
      </c>
      <c r="G570" s="58" t="str">
        <f ca="1">IF(OR('📊 Training Matrix'!$AA$33="EXPIRED",'📊 Training Matrix'!$AA$33="EXPIRING"),"EL-003","")</f>
        <v/>
      </c>
      <c r="H570" s="58" t="str">
        <f ca="1">IF(OR('📊 Training Matrix'!$AA$33="EXPIRED",'📊 Training Matrix'!$AA$33="EXPIRING"),"HV Auth. Person","")</f>
        <v/>
      </c>
      <c r="I570" s="58" t="str">
        <f ca="1">IF(OR('📊 Training Matrix'!$AA$33="EXPIRED",'📊 Training Matrix'!$AA$33="EXPIRING"),IF(ISNUMBER('📊 Training Matrix'!$Z$33),TEXT('📊 Training Matrix'!$Z$33,"DD/MM/YYYY"),""),"")</f>
        <v/>
      </c>
      <c r="J570" s="58" t="str">
        <f ca="1">IF(OR('📊 Training Matrix'!$AA$33="EXPIRED",'📊 Training Matrix'!$AA$33="EXPIRING"),TEXT('📊 Training Matrix'!$Z$33+365,"DD/MM/YYYY"),"")</f>
        <v/>
      </c>
      <c r="K570" s="58" t="str">
        <f ca="1">IF(OR('📊 Training Matrix'!$AA$33="EXPIRED",'📊 Training Matrix'!$AA$33="EXPIRING"),'📊 Training Matrix'!$AA$33,"")</f>
        <v/>
      </c>
      <c r="L570" s="58" t="str">
        <f ca="1">IF(OR('📊 Training Matrix'!$AA$33="EXPIRED",'📊 Training Matrix'!$AA$33="EXPIRING"),IF('📊 Training Matrix'!$AA$33="EXPIRED","Overdue by "&amp;TEXT(TODAY()-('📊 Training Matrix'!$Z$33+365),"0")&amp;" days","Expires in "&amp;TEXT(('📊 Training Matrix'!$Z$33+365)-TODAY(),"0")&amp;" days"),"—")</f>
        <v>—</v>
      </c>
      <c r="M570" s="58" t="str">
        <f ca="1">IF(OR('📊 Training Matrix'!$AA$33="EXPIRED",'📊 Training Matrix'!$AA$33="EXPIRING"),'📊 Training Matrix'!$H$33,"")</f>
        <v/>
      </c>
    </row>
    <row r="571" spans="1:13" ht="15" customHeight="1" x14ac:dyDescent="0.2">
      <c r="A571" s="58" t="str">
        <f ca="1">IF(OR('📊 Training Matrix'!$AC$33="EXPIRED",'📊 Training Matrix'!$AC$33="EXPIRING"),'📊 Training Matrix'!$A$33,"")</f>
        <v/>
      </c>
      <c r="B571" s="58" t="str">
        <f ca="1">IF(OR('📊 Training Matrix'!$AC$33="EXPIRED",'📊 Training Matrix'!$AC$33="EXPIRING"),'📊 Training Matrix'!$B$33,"")</f>
        <v/>
      </c>
      <c r="C571" s="58" t="str">
        <f ca="1">IF(OR('📊 Training Matrix'!$AC$33="EXPIRED",'📊 Training Matrix'!$AC$33="EXPIRING"),'📊 Training Matrix'!$C$33,"")</f>
        <v/>
      </c>
      <c r="D571" s="58" t="str">
        <f ca="1">IF(OR('📊 Training Matrix'!$AC$33="EXPIRED",'📊 Training Matrix'!$AC$33="EXPIRING"),'📊 Training Matrix'!$D$33,"")</f>
        <v/>
      </c>
      <c r="E571" s="58" t="str">
        <f ca="1">IF(OR('📊 Training Matrix'!$AC$33="EXPIRED",'📊 Training Matrix'!$AC$33="EXPIRING"),'📊 Training Matrix'!$F$33,"")</f>
        <v/>
      </c>
      <c r="F571" s="58" t="str">
        <f ca="1">IF(OR('📊 Training Matrix'!$AC$33="EXPIRED",'📊 Training Matrix'!$AC$33="EXPIRING"),'📊 Training Matrix'!$E$33,"")</f>
        <v/>
      </c>
      <c r="G571" s="58" t="str">
        <f ca="1">IF(OR('📊 Training Matrix'!$AC$33="EXPIRED",'📊 Training Matrix'!$AC$33="EXPIRING"),"EL-004","")</f>
        <v/>
      </c>
      <c r="H571" s="58" t="str">
        <f ca="1">IF(OR('📊 Training Matrix'!$AC$33="EXPIRED",'📊 Training Matrix'!$AC$33="EXPIRING"),"LV Switching","")</f>
        <v/>
      </c>
      <c r="I571" s="58" t="str">
        <f ca="1">IF(OR('📊 Training Matrix'!$AC$33="EXPIRED",'📊 Training Matrix'!$AC$33="EXPIRING"),IF(ISNUMBER('📊 Training Matrix'!$AB$33),TEXT('📊 Training Matrix'!$AB$33,"DD/MM/YYYY"),""),"")</f>
        <v/>
      </c>
      <c r="J571" s="58" t="str">
        <f ca="1">IF(OR('📊 Training Matrix'!$AC$33="EXPIRED",'📊 Training Matrix'!$AC$33="EXPIRING"),TEXT('📊 Training Matrix'!$AB$33+365,"DD/MM/YYYY"),"")</f>
        <v/>
      </c>
      <c r="K571" s="58" t="str">
        <f ca="1">IF(OR('📊 Training Matrix'!$AC$33="EXPIRED",'📊 Training Matrix'!$AC$33="EXPIRING"),'📊 Training Matrix'!$AC$33,"")</f>
        <v/>
      </c>
      <c r="L571" s="58" t="str">
        <f ca="1">IF(OR('📊 Training Matrix'!$AC$33="EXPIRED",'📊 Training Matrix'!$AC$33="EXPIRING"),IF('📊 Training Matrix'!$AC$33="EXPIRED","Overdue by "&amp;TEXT(TODAY()-('📊 Training Matrix'!$AB$33+365),"0")&amp;" days","Expires in "&amp;TEXT(('📊 Training Matrix'!$AB$33+365)-TODAY(),"0")&amp;" days"),"—")</f>
        <v>—</v>
      </c>
      <c r="M571" s="58" t="str">
        <f ca="1">IF(OR('📊 Training Matrix'!$AC$33="EXPIRED",'📊 Training Matrix'!$AC$33="EXPIRING"),'📊 Training Matrix'!$H$33,"")</f>
        <v/>
      </c>
    </row>
    <row r="572" spans="1:13" ht="15" customHeight="1" x14ac:dyDescent="0.2">
      <c r="A572" s="58" t="str">
        <f ca="1">IF(OR('📊 Training Matrix'!$AE$33="EXPIRED",'📊 Training Matrix'!$AE$33="EXPIRING"),'📊 Training Matrix'!$A$33,"")</f>
        <v/>
      </c>
      <c r="B572" s="58" t="str">
        <f ca="1">IF(OR('📊 Training Matrix'!$AE$33="EXPIRED",'📊 Training Matrix'!$AE$33="EXPIRING"),'📊 Training Matrix'!$B$33,"")</f>
        <v/>
      </c>
      <c r="C572" s="58" t="str">
        <f ca="1">IF(OR('📊 Training Matrix'!$AE$33="EXPIRED",'📊 Training Matrix'!$AE$33="EXPIRING"),'📊 Training Matrix'!$C$33,"")</f>
        <v/>
      </c>
      <c r="D572" s="58" t="str">
        <f ca="1">IF(OR('📊 Training Matrix'!$AE$33="EXPIRED",'📊 Training Matrix'!$AE$33="EXPIRING"),'📊 Training Matrix'!$D$33,"")</f>
        <v/>
      </c>
      <c r="E572" s="58" t="str">
        <f ca="1">IF(OR('📊 Training Matrix'!$AE$33="EXPIRED",'📊 Training Matrix'!$AE$33="EXPIRING"),'📊 Training Matrix'!$F$33,"")</f>
        <v/>
      </c>
      <c r="F572" s="58" t="str">
        <f ca="1">IF(OR('📊 Training Matrix'!$AE$33="EXPIRED",'📊 Training Matrix'!$AE$33="EXPIRING"),'📊 Training Matrix'!$E$33,"")</f>
        <v/>
      </c>
      <c r="G572" s="58" t="str">
        <f ca="1">IF(OR('📊 Training Matrix'!$AE$33="EXPIRED",'📊 Training Matrix'!$AE$33="EXPIRING"),"CV-005","")</f>
        <v/>
      </c>
      <c r="H572" s="58" t="str">
        <f ca="1">IF(OR('📊 Training Matrix'!$AE$33="EXPIRED",'📊 Training Matrix'!$AE$33="EXPIRING"),"NRSWA Supervisor","")</f>
        <v/>
      </c>
      <c r="I572" s="58" t="str">
        <f ca="1">IF(OR('📊 Training Matrix'!$AE$33="EXPIRED",'📊 Training Matrix'!$AE$33="EXPIRING"),IF(ISNUMBER('📊 Training Matrix'!$AD$33),TEXT('📊 Training Matrix'!$AD$33,"DD/MM/YYYY"),""),"")</f>
        <v/>
      </c>
      <c r="J572" s="58" t="str">
        <f ca="1">IF(OR('📊 Training Matrix'!$AE$33="EXPIRED",'📊 Training Matrix'!$AE$33="EXPIRING"),TEXT('📊 Training Matrix'!$AD$33+365,"DD/MM/YYYY"),"")</f>
        <v/>
      </c>
      <c r="K572" s="58" t="str">
        <f ca="1">IF(OR('📊 Training Matrix'!$AE$33="EXPIRED",'📊 Training Matrix'!$AE$33="EXPIRING"),'📊 Training Matrix'!$AE$33,"")</f>
        <v/>
      </c>
      <c r="L572" s="58" t="str">
        <f ca="1">IF(OR('📊 Training Matrix'!$AE$33="EXPIRED",'📊 Training Matrix'!$AE$33="EXPIRING"),IF('📊 Training Matrix'!$AE$33="EXPIRED","Overdue by "&amp;TEXT(TODAY()-('📊 Training Matrix'!$AD$33+365),"0")&amp;" days","Expires in "&amp;TEXT(('📊 Training Matrix'!$AD$33+365)-TODAY(),"0")&amp;" days"),"—")</f>
        <v>—</v>
      </c>
      <c r="M572" s="58" t="str">
        <f ca="1">IF(OR('📊 Training Matrix'!$AE$33="EXPIRED",'📊 Training Matrix'!$AE$33="EXPIRING"),'📊 Training Matrix'!$H$33,"")</f>
        <v/>
      </c>
    </row>
    <row r="573" spans="1:13" ht="15" customHeight="1" x14ac:dyDescent="0.2">
      <c r="A573" s="58" t="str">
        <f ca="1">IF(OR('📊 Training Matrix'!$AG$33="EXPIRED",'📊 Training Matrix'!$AG$33="EXPIRING"),'📊 Training Matrix'!$A$33,"")</f>
        <v/>
      </c>
      <c r="B573" s="58" t="str">
        <f ca="1">IF(OR('📊 Training Matrix'!$AG$33="EXPIRED",'📊 Training Matrix'!$AG$33="EXPIRING"),'📊 Training Matrix'!$B$33,"")</f>
        <v/>
      </c>
      <c r="C573" s="58" t="str">
        <f ca="1">IF(OR('📊 Training Matrix'!$AG$33="EXPIRED",'📊 Training Matrix'!$AG$33="EXPIRING"),'📊 Training Matrix'!$C$33,"")</f>
        <v/>
      </c>
      <c r="D573" s="58" t="str">
        <f ca="1">IF(OR('📊 Training Matrix'!$AG$33="EXPIRED",'📊 Training Matrix'!$AG$33="EXPIRING"),'📊 Training Matrix'!$D$33,"")</f>
        <v/>
      </c>
      <c r="E573" s="58" t="str">
        <f ca="1">IF(OR('📊 Training Matrix'!$AG$33="EXPIRED",'📊 Training Matrix'!$AG$33="EXPIRING"),'📊 Training Matrix'!$F$33,"")</f>
        <v/>
      </c>
      <c r="F573" s="58" t="str">
        <f ca="1">IF(OR('📊 Training Matrix'!$AG$33="EXPIRED",'📊 Training Matrix'!$AG$33="EXPIRING"),'📊 Training Matrix'!$E$33,"")</f>
        <v/>
      </c>
      <c r="G573" s="58" t="str">
        <f ca="1">IF(OR('📊 Training Matrix'!$AG$33="EXPIRED",'📊 Training Matrix'!$AG$33="EXPIRING"),"CV-006","")</f>
        <v/>
      </c>
      <c r="H573" s="58" t="str">
        <f ca="1">IF(OR('📊 Training Matrix'!$AG$33="EXPIRED",'📊 Training Matrix'!$AG$33="EXPIRING"),"NRSWA Operative","")</f>
        <v/>
      </c>
      <c r="I573" s="58" t="str">
        <f ca="1">IF(OR('📊 Training Matrix'!$AG$33="EXPIRED",'📊 Training Matrix'!$AG$33="EXPIRING"),IF(ISNUMBER('📊 Training Matrix'!$AF$33),TEXT('📊 Training Matrix'!$AF$33,"DD/MM/YYYY"),""),"")</f>
        <v/>
      </c>
      <c r="J573" s="58" t="str">
        <f ca="1">IF(OR('📊 Training Matrix'!$AG$33="EXPIRED",'📊 Training Matrix'!$AG$33="EXPIRING"),TEXT('📊 Training Matrix'!$AF$33+365,"DD/MM/YYYY"),"")</f>
        <v/>
      </c>
      <c r="K573" s="58" t="str">
        <f ca="1">IF(OR('📊 Training Matrix'!$AG$33="EXPIRED",'📊 Training Matrix'!$AG$33="EXPIRING"),'📊 Training Matrix'!$AG$33,"")</f>
        <v/>
      </c>
      <c r="L573" s="58" t="str">
        <f ca="1">IF(OR('📊 Training Matrix'!$AG$33="EXPIRED",'📊 Training Matrix'!$AG$33="EXPIRING"),IF('📊 Training Matrix'!$AG$33="EXPIRED","Overdue by "&amp;TEXT(TODAY()-('📊 Training Matrix'!$AF$33+365),"0")&amp;" days","Expires in "&amp;TEXT(('📊 Training Matrix'!$AF$33+365)-TODAY(),"0")&amp;" days"),"—")</f>
        <v>—</v>
      </c>
      <c r="M573" s="58" t="str">
        <f ca="1">IF(OR('📊 Training Matrix'!$AG$33="EXPIRED",'📊 Training Matrix'!$AG$33="EXPIRING"),'📊 Training Matrix'!$H$33,"")</f>
        <v/>
      </c>
    </row>
    <row r="574" spans="1:13" ht="15" customHeight="1" x14ac:dyDescent="0.2">
      <c r="A574" s="58" t="str">
        <f ca="1">IF(OR('📊 Training Matrix'!$AI$33="EXPIRED",'📊 Training Matrix'!$AI$33="EXPIRING"),'📊 Training Matrix'!$A$33,"")</f>
        <v>W1029</v>
      </c>
      <c r="B574" s="58" t="str">
        <f ca="1">IF(OR('📊 Training Matrix'!$AI$33="EXPIRED",'📊 Training Matrix'!$AI$33="EXPIRING"),'📊 Training Matrix'!$B$33,"")</f>
        <v>Harris</v>
      </c>
      <c r="C574" s="58" t="str">
        <f ca="1">IF(OR('📊 Training Matrix'!$AI$33="EXPIRED",'📊 Training Matrix'!$AI$33="EXPIRING"),'📊 Training Matrix'!$C$33,"")</f>
        <v>Michael</v>
      </c>
      <c r="D574" s="58" t="str">
        <f ca="1">IF(OR('📊 Training Matrix'!$AI$33="EXPIRED",'📊 Training Matrix'!$AI$33="EXPIRING"),'📊 Training Matrix'!$D$33,"")</f>
        <v>Employee</v>
      </c>
      <c r="E574" s="58" t="str">
        <f ca="1">IF(OR('📊 Training Matrix'!$AI$33="EXPIRED",'📊 Training Matrix'!$AI$33="EXPIRING"),'📊 Training Matrix'!$F$33,"")</f>
        <v>Water Technician</v>
      </c>
      <c r="F574" s="58" t="str">
        <f ca="1">IF(OR('📊 Training Matrix'!$AI$33="EXPIRED",'📊 Training Matrix'!$AI$33="EXPIRING"),'📊 Training Matrix'!$E$33,"")</f>
        <v>Water Services</v>
      </c>
      <c r="G574" s="58" t="str">
        <f ca="1">IF(OR('📊 Training Matrix'!$AI$33="EXPIRED",'📊 Training Matrix'!$AI$33="EXPIRING"),"CV-002","")</f>
        <v>CV-002</v>
      </c>
      <c r="H574" s="58" t="str">
        <f ca="1">IF(OR('📊 Training Matrix'!$AI$33="EXPIRED",'📊 Training Matrix'!$AI$33="EXPIRING"),"CSCS Blue Card","")</f>
        <v>CSCS Blue Card</v>
      </c>
      <c r="I574" s="58" t="str">
        <f ca="1">IF(OR('📊 Training Matrix'!$AI$33="EXPIRED",'📊 Training Matrix'!$AI$33="EXPIRING"),IF(ISNUMBER('📊 Training Matrix'!$AH$33),TEXT('📊 Training Matrix'!$AH$33,"DD/MM/YYYY"),""),"")</f>
        <v>19/10/2022</v>
      </c>
      <c r="J574" s="58" t="str">
        <f ca="1">IF(OR('📊 Training Matrix'!$AI$33="EXPIRED",'📊 Training Matrix'!$AI$33="EXPIRING"),TEXT('📊 Training Matrix'!$AH$33+365,"DD/MM/YYYY"),"")</f>
        <v>19/10/2023</v>
      </c>
      <c r="K574" s="58" t="str">
        <f ca="1">IF(OR('📊 Training Matrix'!$AI$33="EXPIRED",'📊 Training Matrix'!$AI$33="EXPIRING"),'📊 Training Matrix'!$AI$33,"")</f>
        <v>EXPIRED</v>
      </c>
      <c r="L574" s="58" t="str">
        <f ca="1">IF(OR('📊 Training Matrix'!$AI$33="EXPIRED",'📊 Training Matrix'!$AI$33="EXPIRING"),IF('📊 Training Matrix'!$AI$33="EXPIRED","Overdue by "&amp;TEXT(TODAY()-('📊 Training Matrix'!$AH$33+365),"0")&amp;" days","Expires in "&amp;TEXT(('📊 Training Matrix'!$AH$33+365)-TODAY(),"0")&amp;" days"),"—")</f>
        <v>Overdue by 1034 days</v>
      </c>
      <c r="M574" s="58" t="str">
        <f ca="1">IF(OR('📊 Training Matrix'!$AI$33="EXPIRED",'📊 Training Matrix'!$AI$33="EXPIRING"),'📊 Training Matrix'!$H$33,"")</f>
        <v>L. Nakamura</v>
      </c>
    </row>
    <row r="575" spans="1:13" ht="15" customHeight="1" x14ac:dyDescent="0.2">
      <c r="A575" s="58" t="str">
        <f ca="1">IF(OR('📊 Training Matrix'!$AK$33="EXPIRED",'📊 Training Matrix'!$AK$33="EXPIRING"),'📊 Training Matrix'!$A$33,"")</f>
        <v/>
      </c>
      <c r="B575" s="58" t="str">
        <f ca="1">IF(OR('📊 Training Matrix'!$AK$33="EXPIRED",'📊 Training Matrix'!$AK$33="EXPIRING"),'📊 Training Matrix'!$B$33,"")</f>
        <v/>
      </c>
      <c r="C575" s="58" t="str">
        <f ca="1">IF(OR('📊 Training Matrix'!$AK$33="EXPIRED",'📊 Training Matrix'!$AK$33="EXPIRING"),'📊 Training Matrix'!$C$33,"")</f>
        <v/>
      </c>
      <c r="D575" s="58" t="str">
        <f ca="1">IF(OR('📊 Training Matrix'!$AK$33="EXPIRED",'📊 Training Matrix'!$AK$33="EXPIRING"),'📊 Training Matrix'!$D$33,"")</f>
        <v/>
      </c>
      <c r="E575" s="58" t="str">
        <f ca="1">IF(OR('📊 Training Matrix'!$AK$33="EXPIRED",'📊 Training Matrix'!$AK$33="EXPIRING"),'📊 Training Matrix'!$F$33,"")</f>
        <v/>
      </c>
      <c r="F575" s="58" t="str">
        <f ca="1">IF(OR('📊 Training Matrix'!$AK$33="EXPIRED",'📊 Training Matrix'!$AK$33="EXPIRING"),'📊 Training Matrix'!$E$33,"")</f>
        <v/>
      </c>
      <c r="G575" s="58" t="str">
        <f ca="1">IF(OR('📊 Training Matrix'!$AK$33="EXPIRED",'📊 Training Matrix'!$AK$33="EXPIRING"),"GS-001","")</f>
        <v/>
      </c>
      <c r="H575" s="58" t="str">
        <f ca="1">IF(OR('📊 Training Matrix'!$AK$33="EXPIRED",'📊 Training Matrix'!$AK$33="EXPIRING"),"Gas Safe Reg.","")</f>
        <v/>
      </c>
      <c r="I575" s="58" t="str">
        <f ca="1">IF(OR('📊 Training Matrix'!$AK$33="EXPIRED",'📊 Training Matrix'!$AK$33="EXPIRING"),IF(ISNUMBER('📊 Training Matrix'!$AJ$33),TEXT('📊 Training Matrix'!$AJ$33,"DD/MM/YYYY"),""),"")</f>
        <v/>
      </c>
      <c r="J575" s="58" t="str">
        <f ca="1">IF(OR('📊 Training Matrix'!$AK$33="EXPIRED",'📊 Training Matrix'!$AK$33="EXPIRING"),TEXT('📊 Training Matrix'!$AJ$33+365,"DD/MM/YYYY"),"")</f>
        <v/>
      </c>
      <c r="K575" s="58" t="str">
        <f ca="1">IF(OR('📊 Training Matrix'!$AK$33="EXPIRED",'📊 Training Matrix'!$AK$33="EXPIRING"),'📊 Training Matrix'!$AK$33,"")</f>
        <v/>
      </c>
      <c r="L575" s="58" t="str">
        <f ca="1">IF(OR('📊 Training Matrix'!$AK$33="EXPIRED",'📊 Training Matrix'!$AK$33="EXPIRING"),IF('📊 Training Matrix'!$AK$33="EXPIRED","Overdue by "&amp;TEXT(TODAY()-('📊 Training Matrix'!$AJ$33+365),"0")&amp;" days","Expires in "&amp;TEXT(('📊 Training Matrix'!$AJ$33+365)-TODAY(),"0")&amp;" days"),"—")</f>
        <v>—</v>
      </c>
      <c r="M575" s="58" t="str">
        <f ca="1">IF(OR('📊 Training Matrix'!$AK$33="EXPIRED",'📊 Training Matrix'!$AK$33="EXPIRING"),'📊 Training Matrix'!$H$33,"")</f>
        <v/>
      </c>
    </row>
    <row r="576" spans="1:13" ht="15" customHeight="1" x14ac:dyDescent="0.2">
      <c r="A576" s="58" t="str">
        <f ca="1">IF(OR('📊 Training Matrix'!$AM$33="EXPIRED",'📊 Training Matrix'!$AM$33="EXPIRING"),'📊 Training Matrix'!$A$33,"")</f>
        <v/>
      </c>
      <c r="B576" s="58" t="str">
        <f ca="1">IF(OR('📊 Training Matrix'!$AM$33="EXPIRED",'📊 Training Matrix'!$AM$33="EXPIRING"),'📊 Training Matrix'!$B$33,"")</f>
        <v/>
      </c>
      <c r="C576" s="58" t="str">
        <f ca="1">IF(OR('📊 Training Matrix'!$AM$33="EXPIRED",'📊 Training Matrix'!$AM$33="EXPIRING"),'📊 Training Matrix'!$C$33,"")</f>
        <v/>
      </c>
      <c r="D576" s="58" t="str">
        <f ca="1">IF(OR('📊 Training Matrix'!$AM$33="EXPIRED",'📊 Training Matrix'!$AM$33="EXPIRING"),'📊 Training Matrix'!$D$33,"")</f>
        <v/>
      </c>
      <c r="E576" s="58" t="str">
        <f ca="1">IF(OR('📊 Training Matrix'!$AM$33="EXPIRED",'📊 Training Matrix'!$AM$33="EXPIRING"),'📊 Training Matrix'!$F$33,"")</f>
        <v/>
      </c>
      <c r="F576" s="58" t="str">
        <f ca="1">IF(OR('📊 Training Matrix'!$AM$33="EXPIRED",'📊 Training Matrix'!$AM$33="EXPIRING"),'📊 Training Matrix'!$E$33,"")</f>
        <v/>
      </c>
      <c r="G576" s="58" t="str">
        <f ca="1">IF(OR('📊 Training Matrix'!$AM$33="EXPIRED",'📊 Training Matrix'!$AM$33="EXPIRING"),"GS-002","")</f>
        <v/>
      </c>
      <c r="H576" s="58" t="str">
        <f ca="1">IF(OR('📊 Training Matrix'!$AM$33="EXPIRED",'📊 Training Matrix'!$AM$33="EXPIRING"),"ACS Gas (CCN1)","")</f>
        <v/>
      </c>
      <c r="I576" s="58" t="str">
        <f ca="1">IF(OR('📊 Training Matrix'!$AM$33="EXPIRED",'📊 Training Matrix'!$AM$33="EXPIRING"),IF(ISNUMBER('📊 Training Matrix'!$AL$33),TEXT('📊 Training Matrix'!$AL$33,"DD/MM/YYYY"),""),"")</f>
        <v/>
      </c>
      <c r="J576" s="58" t="str">
        <f ca="1">IF(OR('📊 Training Matrix'!$AM$33="EXPIRED",'📊 Training Matrix'!$AM$33="EXPIRING"),TEXT('📊 Training Matrix'!$AL$33+365,"DD/MM/YYYY"),"")</f>
        <v/>
      </c>
      <c r="K576" s="58" t="str">
        <f ca="1">IF(OR('📊 Training Matrix'!$AM$33="EXPIRED",'📊 Training Matrix'!$AM$33="EXPIRING"),'📊 Training Matrix'!$AM$33,"")</f>
        <v/>
      </c>
      <c r="L576" s="58" t="str">
        <f ca="1">IF(OR('📊 Training Matrix'!$AM$33="EXPIRED",'📊 Training Matrix'!$AM$33="EXPIRING"),IF('📊 Training Matrix'!$AM$33="EXPIRED","Overdue by "&amp;TEXT(TODAY()-('📊 Training Matrix'!$AL$33+365),"0")&amp;" days","Expires in "&amp;TEXT(('📊 Training Matrix'!$AL$33+365)-TODAY(),"0")&amp;" days"),"—")</f>
        <v>—</v>
      </c>
      <c r="M576" s="58" t="str">
        <f ca="1">IF(OR('📊 Training Matrix'!$AM$33="EXPIRED",'📊 Training Matrix'!$AM$33="EXPIRING"),'📊 Training Matrix'!$H$33,"")</f>
        <v/>
      </c>
    </row>
    <row r="577" spans="1:13" ht="15" customHeight="1" x14ac:dyDescent="0.2">
      <c r="A577" s="58" t="str">
        <f ca="1">IF(OR('📊 Training Matrix'!$AO$33="EXPIRED",'📊 Training Matrix'!$AO$33="EXPIRING"),'📊 Training Matrix'!$A$33,"")</f>
        <v/>
      </c>
      <c r="B577" s="58" t="str">
        <f ca="1">IF(OR('📊 Training Matrix'!$AO$33="EXPIRED",'📊 Training Matrix'!$AO$33="EXPIRING"),'📊 Training Matrix'!$B$33,"")</f>
        <v/>
      </c>
      <c r="C577" s="58" t="str">
        <f ca="1">IF(OR('📊 Training Matrix'!$AO$33="EXPIRED",'📊 Training Matrix'!$AO$33="EXPIRING"),'📊 Training Matrix'!$C$33,"")</f>
        <v/>
      </c>
      <c r="D577" s="58" t="str">
        <f ca="1">IF(OR('📊 Training Matrix'!$AO$33="EXPIRED",'📊 Training Matrix'!$AO$33="EXPIRING"),'📊 Training Matrix'!$D$33,"")</f>
        <v/>
      </c>
      <c r="E577" s="58" t="str">
        <f ca="1">IF(OR('📊 Training Matrix'!$AO$33="EXPIRED",'📊 Training Matrix'!$AO$33="EXPIRING"),'📊 Training Matrix'!$F$33,"")</f>
        <v/>
      </c>
      <c r="F577" s="58" t="str">
        <f ca="1">IF(OR('📊 Training Matrix'!$AO$33="EXPIRED",'📊 Training Matrix'!$AO$33="EXPIRING"),'📊 Training Matrix'!$E$33,"")</f>
        <v/>
      </c>
      <c r="G577" s="58" t="str">
        <f ca="1">IF(OR('📊 Training Matrix'!$AO$33="EXPIRED",'📊 Training Matrix'!$AO$33="EXPIRING"),"WA-001","")</f>
        <v/>
      </c>
      <c r="H577" s="58" t="str">
        <f ca="1">IF(OR('📊 Training Matrix'!$AO$33="EXPIRED",'📊 Training Matrix'!$AO$33="EXPIRING"),"WIAPS Cert.","")</f>
        <v/>
      </c>
      <c r="I577" s="58" t="str">
        <f ca="1">IF(OR('📊 Training Matrix'!$AO$33="EXPIRED",'📊 Training Matrix'!$AO$33="EXPIRING"),IF(ISNUMBER('📊 Training Matrix'!$AN$33),TEXT('📊 Training Matrix'!$AN$33,"DD/MM/YYYY"),""),"")</f>
        <v/>
      </c>
      <c r="J577" s="58" t="str">
        <f ca="1">IF(OR('📊 Training Matrix'!$AO$33="EXPIRED",'📊 Training Matrix'!$AO$33="EXPIRING"),TEXT('📊 Training Matrix'!$AN$33+365,"DD/MM/YYYY"),"")</f>
        <v/>
      </c>
      <c r="K577" s="58" t="str">
        <f ca="1">IF(OR('📊 Training Matrix'!$AO$33="EXPIRED",'📊 Training Matrix'!$AO$33="EXPIRING"),'📊 Training Matrix'!$AO$33,"")</f>
        <v/>
      </c>
      <c r="L577" s="58" t="str">
        <f ca="1">IF(OR('📊 Training Matrix'!$AO$33="EXPIRED",'📊 Training Matrix'!$AO$33="EXPIRING"),IF('📊 Training Matrix'!$AO$33="EXPIRED","Overdue by "&amp;TEXT(TODAY()-('📊 Training Matrix'!$AN$33+365),"0")&amp;" days","Expires in "&amp;TEXT(('📊 Training Matrix'!$AN$33+365)-TODAY(),"0")&amp;" days"),"—")</f>
        <v>—</v>
      </c>
      <c r="M577" s="58" t="str">
        <f ca="1">IF(OR('📊 Training Matrix'!$AO$33="EXPIRED",'📊 Training Matrix'!$AO$33="EXPIRING"),'📊 Training Matrix'!$H$33,"")</f>
        <v/>
      </c>
    </row>
    <row r="578" spans="1:13" ht="15" customHeight="1" x14ac:dyDescent="0.2">
      <c r="A578" s="58" t="str">
        <f ca="1">IF(OR('📊 Training Matrix'!$AQ$33="EXPIRED",'📊 Training Matrix'!$AQ$33="EXPIRING"),'📊 Training Matrix'!$A$33,"")</f>
        <v/>
      </c>
      <c r="B578" s="58" t="str">
        <f ca="1">IF(OR('📊 Training Matrix'!$AQ$33="EXPIRED",'📊 Training Matrix'!$AQ$33="EXPIRING"),'📊 Training Matrix'!$B$33,"")</f>
        <v/>
      </c>
      <c r="C578" s="58" t="str">
        <f ca="1">IF(OR('📊 Training Matrix'!$AQ$33="EXPIRED",'📊 Training Matrix'!$AQ$33="EXPIRING"),'📊 Training Matrix'!$C$33,"")</f>
        <v/>
      </c>
      <c r="D578" s="58" t="str">
        <f ca="1">IF(OR('📊 Training Matrix'!$AQ$33="EXPIRED",'📊 Training Matrix'!$AQ$33="EXPIRING"),'📊 Training Matrix'!$D$33,"")</f>
        <v/>
      </c>
      <c r="E578" s="58" t="str">
        <f ca="1">IF(OR('📊 Training Matrix'!$AQ$33="EXPIRED",'📊 Training Matrix'!$AQ$33="EXPIRING"),'📊 Training Matrix'!$F$33,"")</f>
        <v/>
      </c>
      <c r="F578" s="58" t="str">
        <f ca="1">IF(OR('📊 Training Matrix'!$AQ$33="EXPIRED",'📊 Training Matrix'!$AQ$33="EXPIRING"),'📊 Training Matrix'!$E$33,"")</f>
        <v/>
      </c>
      <c r="G578" s="58" t="str">
        <f ca="1">IF(OR('📊 Training Matrix'!$AQ$33="EXPIRED",'📊 Training Matrix'!$AQ$33="EXPIRING"),"DR-004","")</f>
        <v/>
      </c>
      <c r="H578" s="58" t="str">
        <f ca="1">IF(OR('📊 Training Matrix'!$AQ$33="EXPIRED",'📊 Training Matrix'!$AQ$33="EXPIRING"),"CPCS Excavator","")</f>
        <v/>
      </c>
      <c r="I578" s="58" t="str">
        <f ca="1">IF(OR('📊 Training Matrix'!$AQ$33="EXPIRED",'📊 Training Matrix'!$AQ$33="EXPIRING"),IF(ISNUMBER('📊 Training Matrix'!$AP$33),TEXT('📊 Training Matrix'!$AP$33,"DD/MM/YYYY"),""),"")</f>
        <v/>
      </c>
      <c r="J578" s="58" t="str">
        <f ca="1">IF(OR('📊 Training Matrix'!$AQ$33="EXPIRED",'📊 Training Matrix'!$AQ$33="EXPIRING"),TEXT('📊 Training Matrix'!$AP$33+365,"DD/MM/YYYY"),"")</f>
        <v/>
      </c>
      <c r="K578" s="58" t="str">
        <f ca="1">IF(OR('📊 Training Matrix'!$AQ$33="EXPIRED",'📊 Training Matrix'!$AQ$33="EXPIRING"),'📊 Training Matrix'!$AQ$33,"")</f>
        <v/>
      </c>
      <c r="L578" s="58" t="str">
        <f ca="1">IF(OR('📊 Training Matrix'!$AQ$33="EXPIRED",'📊 Training Matrix'!$AQ$33="EXPIRING"),IF('📊 Training Matrix'!$AQ$33="EXPIRED","Overdue by "&amp;TEXT(TODAY()-('📊 Training Matrix'!$AP$33+365),"0")&amp;" days","Expires in "&amp;TEXT(('📊 Training Matrix'!$AP$33+365)-TODAY(),"0")&amp;" days"),"—")</f>
        <v>—</v>
      </c>
      <c r="M578" s="58" t="str">
        <f ca="1">IF(OR('📊 Training Matrix'!$AQ$33="EXPIRED",'📊 Training Matrix'!$AQ$33="EXPIRING"),'📊 Training Matrix'!$H$33,"")</f>
        <v/>
      </c>
    </row>
    <row r="579" spans="1:13" ht="15" customHeight="1" x14ac:dyDescent="0.2">
      <c r="A579" s="58" t="str">
        <f ca="1">IF(OR('📊 Training Matrix'!$AS$33="EXPIRED",'📊 Training Matrix'!$AS$33="EXPIRING"),'📊 Training Matrix'!$A$33,"")</f>
        <v/>
      </c>
      <c r="B579" s="58" t="str">
        <f ca="1">IF(OR('📊 Training Matrix'!$AS$33="EXPIRED",'📊 Training Matrix'!$AS$33="EXPIRING"),'📊 Training Matrix'!$B$33,"")</f>
        <v/>
      </c>
      <c r="C579" s="58" t="str">
        <f ca="1">IF(OR('📊 Training Matrix'!$AS$33="EXPIRED",'📊 Training Matrix'!$AS$33="EXPIRING"),'📊 Training Matrix'!$C$33,"")</f>
        <v/>
      </c>
      <c r="D579" s="58" t="str">
        <f ca="1">IF(OR('📊 Training Matrix'!$AS$33="EXPIRED",'📊 Training Matrix'!$AS$33="EXPIRING"),'📊 Training Matrix'!$D$33,"")</f>
        <v/>
      </c>
      <c r="E579" s="58" t="str">
        <f ca="1">IF(OR('📊 Training Matrix'!$AS$33="EXPIRED",'📊 Training Matrix'!$AS$33="EXPIRING"),'📊 Training Matrix'!$F$33,"")</f>
        <v/>
      </c>
      <c r="F579" s="58" t="str">
        <f ca="1">IF(OR('📊 Training Matrix'!$AS$33="EXPIRED",'📊 Training Matrix'!$AS$33="EXPIRING"),'📊 Training Matrix'!$E$33,"")</f>
        <v/>
      </c>
      <c r="G579" s="58" t="str">
        <f ca="1">IF(OR('📊 Training Matrix'!$AS$33="EXPIRED",'📊 Training Matrix'!$AS$33="EXPIRING"),"MG-002","")</f>
        <v/>
      </c>
      <c r="H579" s="58" t="str">
        <f ca="1">IF(OR('📊 Training Matrix'!$AS$33="EXPIRED",'📊 Training Matrix'!$AS$33="EXPIRING"),"SMSTS","")</f>
        <v/>
      </c>
      <c r="I579" s="58" t="str">
        <f ca="1">IF(OR('📊 Training Matrix'!$AS$33="EXPIRED",'📊 Training Matrix'!$AS$33="EXPIRING"),IF(ISNUMBER('📊 Training Matrix'!$AR$33),TEXT('📊 Training Matrix'!$AR$33,"DD/MM/YYYY"),""),"")</f>
        <v/>
      </c>
      <c r="J579" s="58" t="str">
        <f ca="1">IF(OR('📊 Training Matrix'!$AS$33="EXPIRED",'📊 Training Matrix'!$AS$33="EXPIRING"),TEXT('📊 Training Matrix'!$AR$33+365,"DD/MM/YYYY"),"")</f>
        <v/>
      </c>
      <c r="K579" s="58" t="str">
        <f ca="1">IF(OR('📊 Training Matrix'!$AS$33="EXPIRED",'📊 Training Matrix'!$AS$33="EXPIRING"),'📊 Training Matrix'!$AS$33,"")</f>
        <v/>
      </c>
      <c r="L579" s="58" t="str">
        <f ca="1">IF(OR('📊 Training Matrix'!$AS$33="EXPIRED",'📊 Training Matrix'!$AS$33="EXPIRING"),IF('📊 Training Matrix'!$AS$33="EXPIRED","Overdue by "&amp;TEXT(TODAY()-('📊 Training Matrix'!$AR$33+365),"0")&amp;" days","Expires in "&amp;TEXT(('📊 Training Matrix'!$AR$33+365)-TODAY(),"0")&amp;" days"),"—")</f>
        <v>—</v>
      </c>
      <c r="M579" s="58" t="str">
        <f ca="1">IF(OR('📊 Training Matrix'!$AS$33="EXPIRED",'📊 Training Matrix'!$AS$33="EXPIRING"),'📊 Training Matrix'!$H$33,"")</f>
        <v/>
      </c>
    </row>
    <row r="580" spans="1:13" ht="15" customHeight="1" x14ac:dyDescent="0.2">
      <c r="A580" s="58" t="str">
        <f ca="1">IF(OR('📊 Training Matrix'!$AU$33="EXPIRED",'📊 Training Matrix'!$AU$33="EXPIRING"),'📊 Training Matrix'!$A$33,"")</f>
        <v/>
      </c>
      <c r="B580" s="58" t="str">
        <f ca="1">IF(OR('📊 Training Matrix'!$AU$33="EXPIRED",'📊 Training Matrix'!$AU$33="EXPIRING"),'📊 Training Matrix'!$B$33,"")</f>
        <v/>
      </c>
      <c r="C580" s="58" t="str">
        <f ca="1">IF(OR('📊 Training Matrix'!$AU$33="EXPIRED",'📊 Training Matrix'!$AU$33="EXPIRING"),'📊 Training Matrix'!$C$33,"")</f>
        <v/>
      </c>
      <c r="D580" s="58" t="str">
        <f ca="1">IF(OR('📊 Training Matrix'!$AU$33="EXPIRED",'📊 Training Matrix'!$AU$33="EXPIRING"),'📊 Training Matrix'!$D$33,"")</f>
        <v/>
      </c>
      <c r="E580" s="58" t="str">
        <f ca="1">IF(OR('📊 Training Matrix'!$AU$33="EXPIRED",'📊 Training Matrix'!$AU$33="EXPIRING"),'📊 Training Matrix'!$F$33,"")</f>
        <v/>
      </c>
      <c r="F580" s="58" t="str">
        <f ca="1">IF(OR('📊 Training Matrix'!$AU$33="EXPIRED",'📊 Training Matrix'!$AU$33="EXPIRING"),'📊 Training Matrix'!$E$33,"")</f>
        <v/>
      </c>
      <c r="G580" s="58" t="str">
        <f ca="1">IF(OR('📊 Training Matrix'!$AU$33="EXPIRED",'📊 Training Matrix'!$AU$33="EXPIRING"),"MG-003","")</f>
        <v/>
      </c>
      <c r="H580" s="58" t="str">
        <f ca="1">IF(OR('📊 Training Matrix'!$AU$33="EXPIRED",'📊 Training Matrix'!$AU$33="EXPIRING"),"SSSTS","")</f>
        <v/>
      </c>
      <c r="I580" s="58" t="str">
        <f ca="1">IF(OR('📊 Training Matrix'!$AU$33="EXPIRED",'📊 Training Matrix'!$AU$33="EXPIRING"),IF(ISNUMBER('📊 Training Matrix'!$AT$33),TEXT('📊 Training Matrix'!$AT$33,"DD/MM/YYYY"),""),"")</f>
        <v/>
      </c>
      <c r="J580" s="58" t="str">
        <f ca="1">IF(OR('📊 Training Matrix'!$AU$33="EXPIRED",'📊 Training Matrix'!$AU$33="EXPIRING"),TEXT('📊 Training Matrix'!$AT$33+365,"DD/MM/YYYY"),"")</f>
        <v/>
      </c>
      <c r="K580" s="58" t="str">
        <f ca="1">IF(OR('📊 Training Matrix'!$AU$33="EXPIRED",'📊 Training Matrix'!$AU$33="EXPIRING"),'📊 Training Matrix'!$AU$33,"")</f>
        <v/>
      </c>
      <c r="L580" s="58" t="str">
        <f ca="1">IF(OR('📊 Training Matrix'!$AU$33="EXPIRED",'📊 Training Matrix'!$AU$33="EXPIRING"),IF('📊 Training Matrix'!$AU$33="EXPIRED","Overdue by "&amp;TEXT(TODAY()-('📊 Training Matrix'!$AT$33+365),"0")&amp;" days","Expires in "&amp;TEXT(('📊 Training Matrix'!$AT$33+365)-TODAY(),"0")&amp;" days"),"—")</f>
        <v>—</v>
      </c>
      <c r="M580" s="58" t="str">
        <f ca="1">IF(OR('📊 Training Matrix'!$AU$33="EXPIRED",'📊 Training Matrix'!$AU$33="EXPIRING"),'📊 Training Matrix'!$H$33,"")</f>
        <v/>
      </c>
    </row>
    <row r="581" spans="1:13" ht="15" customHeight="1" x14ac:dyDescent="0.2">
      <c r="A581" s="58" t="str">
        <f ca="1">IF(OR('📊 Training Matrix'!$AW$33="EXPIRED",'📊 Training Matrix'!$AW$33="EXPIRING"),'📊 Training Matrix'!$A$33,"")</f>
        <v/>
      </c>
      <c r="B581" s="58" t="str">
        <f ca="1">IF(OR('📊 Training Matrix'!$AW$33="EXPIRED",'📊 Training Matrix'!$AW$33="EXPIRING"),'📊 Training Matrix'!$B$33,"")</f>
        <v/>
      </c>
      <c r="C581" s="58" t="str">
        <f ca="1">IF(OR('📊 Training Matrix'!$AW$33="EXPIRED",'📊 Training Matrix'!$AW$33="EXPIRING"),'📊 Training Matrix'!$C$33,"")</f>
        <v/>
      </c>
      <c r="D581" s="58" t="str">
        <f ca="1">IF(OR('📊 Training Matrix'!$AW$33="EXPIRED",'📊 Training Matrix'!$AW$33="EXPIRING"),'📊 Training Matrix'!$D$33,"")</f>
        <v/>
      </c>
      <c r="E581" s="58" t="str">
        <f ca="1">IF(OR('📊 Training Matrix'!$AW$33="EXPIRED",'📊 Training Matrix'!$AW$33="EXPIRING"),'📊 Training Matrix'!$F$33,"")</f>
        <v/>
      </c>
      <c r="F581" s="58" t="str">
        <f ca="1">IF(OR('📊 Training Matrix'!$AW$33="EXPIRED",'📊 Training Matrix'!$AW$33="EXPIRING"),'📊 Training Matrix'!$E$33,"")</f>
        <v/>
      </c>
      <c r="G581" s="58" t="str">
        <f ca="1">IF(OR('📊 Training Matrix'!$AW$33="EXPIRED",'📊 Training Matrix'!$AW$33="EXPIRING"),"IT-002","")</f>
        <v/>
      </c>
      <c r="H581" s="58" t="str">
        <f ca="1">IF(OR('📊 Training Matrix'!$AW$33="EXPIRED",'📊 Training Matrix'!$AW$33="EXPIRING"),"GDPR Awareness","")</f>
        <v/>
      </c>
      <c r="I581" s="58" t="str">
        <f ca="1">IF(OR('📊 Training Matrix'!$AW$33="EXPIRED",'📊 Training Matrix'!$AW$33="EXPIRING"),IF(ISNUMBER('📊 Training Matrix'!$AV$33),TEXT('📊 Training Matrix'!$AV$33,"DD/MM/YYYY"),""),"")</f>
        <v/>
      </c>
      <c r="J581" s="58" t="str">
        <f ca="1">IF(OR('📊 Training Matrix'!$AW$33="EXPIRED",'📊 Training Matrix'!$AW$33="EXPIRING"),TEXT('📊 Training Matrix'!$AV$33+365,"DD/MM/YYYY"),"")</f>
        <v/>
      </c>
      <c r="K581" s="58" t="str">
        <f ca="1">IF(OR('📊 Training Matrix'!$AW$33="EXPIRED",'📊 Training Matrix'!$AW$33="EXPIRING"),'📊 Training Matrix'!$AW$33,"")</f>
        <v/>
      </c>
      <c r="L581" s="58" t="str">
        <f ca="1">IF(OR('📊 Training Matrix'!$AW$33="EXPIRED",'📊 Training Matrix'!$AW$33="EXPIRING"),IF('📊 Training Matrix'!$AW$33="EXPIRED","Overdue by "&amp;TEXT(TODAY()-('📊 Training Matrix'!$AV$33+365),"0")&amp;" days","Expires in "&amp;TEXT(('📊 Training Matrix'!$AV$33+365)-TODAY(),"0")&amp;" days"),"—")</f>
        <v>—</v>
      </c>
      <c r="M581" s="58" t="str">
        <f ca="1">IF(OR('📊 Training Matrix'!$AW$33="EXPIRED",'📊 Training Matrix'!$AW$33="EXPIRING"),'📊 Training Matrix'!$H$33,"")</f>
        <v/>
      </c>
    </row>
    <row r="582" spans="1:13" ht="15" customHeight="1" x14ac:dyDescent="0.2">
      <c r="A582" s="58" t="str">
        <f ca="1">IF(OR('📊 Training Matrix'!$K$34="EXPIRED",'📊 Training Matrix'!$K$34="EXPIRING"),'📊 Training Matrix'!$A$34,"")</f>
        <v/>
      </c>
      <c r="B582" s="58" t="str">
        <f ca="1">IF(OR('📊 Training Matrix'!$K$34="EXPIRED",'📊 Training Matrix'!$K$34="EXPIRING"),'📊 Training Matrix'!$B$34,"")</f>
        <v/>
      </c>
      <c r="C582" s="58" t="str">
        <f ca="1">IF(OR('📊 Training Matrix'!$K$34="EXPIRED",'📊 Training Matrix'!$K$34="EXPIRING"),'📊 Training Matrix'!$C$34,"")</f>
        <v/>
      </c>
      <c r="D582" s="58" t="str">
        <f ca="1">IF(OR('📊 Training Matrix'!$K$34="EXPIRED",'📊 Training Matrix'!$K$34="EXPIRING"),'📊 Training Matrix'!$D$34,"")</f>
        <v/>
      </c>
      <c r="E582" s="58" t="str">
        <f ca="1">IF(OR('📊 Training Matrix'!$K$34="EXPIRED",'📊 Training Matrix'!$K$34="EXPIRING"),'📊 Training Matrix'!$F$34,"")</f>
        <v/>
      </c>
      <c r="F582" s="58" t="str">
        <f ca="1">IF(OR('📊 Training Matrix'!$K$34="EXPIRED",'📊 Training Matrix'!$K$34="EXPIRING"),'📊 Training Matrix'!$E$34,"")</f>
        <v/>
      </c>
      <c r="G582" s="58" t="str">
        <f ca="1">IF(OR('📊 Training Matrix'!$K$34="EXPIRED",'📊 Training Matrix'!$K$34="EXPIRING"),"HS-001","")</f>
        <v/>
      </c>
      <c r="H582" s="58" t="str">
        <f ca="1">IF(OR('📊 Training Matrix'!$K$34="EXPIRED",'📊 Training Matrix'!$K$34="EXPIRING"),"H&amp;S Induction","")</f>
        <v/>
      </c>
      <c r="I582" s="58" t="str">
        <f ca="1">IF(OR('📊 Training Matrix'!$K$34="EXPIRED",'📊 Training Matrix'!$K$34="EXPIRING"),IF(ISNUMBER('📊 Training Matrix'!$J$34),TEXT('📊 Training Matrix'!$J$34,"DD/MM/YYYY"),""),"")</f>
        <v/>
      </c>
      <c r="J582" s="58" t="str">
        <f ca="1">IF(OR('📊 Training Matrix'!$K$34="EXPIRED",'📊 Training Matrix'!$K$34="EXPIRING"),TEXT('📊 Training Matrix'!$J$34+365,"DD/MM/YYYY"),"")</f>
        <v/>
      </c>
      <c r="K582" s="58" t="str">
        <f ca="1">IF(OR('📊 Training Matrix'!$K$34="EXPIRED",'📊 Training Matrix'!$K$34="EXPIRING"),'📊 Training Matrix'!$K$34,"")</f>
        <v/>
      </c>
      <c r="L582" s="58" t="str">
        <f ca="1">IF(OR('📊 Training Matrix'!$K$34="EXPIRED",'📊 Training Matrix'!$K$34="EXPIRING"),IF('📊 Training Matrix'!$K$34="EXPIRED","Overdue by "&amp;TEXT(TODAY()-('📊 Training Matrix'!$J$34+365),"0")&amp;" days","Expires in "&amp;TEXT(('📊 Training Matrix'!$J$34+365)-TODAY(),"0")&amp;" days"),"—")</f>
        <v>—</v>
      </c>
      <c r="M582" s="58" t="str">
        <f ca="1">IF(OR('📊 Training Matrix'!$K$34="EXPIRED",'📊 Training Matrix'!$K$34="EXPIRING"),'📊 Training Matrix'!$H$34,"")</f>
        <v/>
      </c>
    </row>
    <row r="583" spans="1:13" ht="15" customHeight="1" x14ac:dyDescent="0.2">
      <c r="A583" s="58" t="str">
        <f ca="1">IF(OR('📊 Training Matrix'!$M$34="EXPIRED",'📊 Training Matrix'!$M$34="EXPIRING"),'📊 Training Matrix'!$A$34,"")</f>
        <v/>
      </c>
      <c r="B583" s="58" t="str">
        <f ca="1">IF(OR('📊 Training Matrix'!$M$34="EXPIRED",'📊 Training Matrix'!$M$34="EXPIRING"),'📊 Training Matrix'!$B$34,"")</f>
        <v/>
      </c>
      <c r="C583" s="58" t="str">
        <f ca="1">IF(OR('📊 Training Matrix'!$M$34="EXPIRED",'📊 Training Matrix'!$M$34="EXPIRING"),'📊 Training Matrix'!$C$34,"")</f>
        <v/>
      </c>
      <c r="D583" s="58" t="str">
        <f ca="1">IF(OR('📊 Training Matrix'!$M$34="EXPIRED",'📊 Training Matrix'!$M$34="EXPIRING"),'📊 Training Matrix'!$D$34,"")</f>
        <v/>
      </c>
      <c r="E583" s="58" t="str">
        <f ca="1">IF(OR('📊 Training Matrix'!$M$34="EXPIRED",'📊 Training Matrix'!$M$34="EXPIRING"),'📊 Training Matrix'!$F$34,"")</f>
        <v/>
      </c>
      <c r="F583" s="58" t="str">
        <f ca="1">IF(OR('📊 Training Matrix'!$M$34="EXPIRED",'📊 Training Matrix'!$M$34="EXPIRING"),'📊 Training Matrix'!$E$34,"")</f>
        <v/>
      </c>
      <c r="G583" s="58" t="str">
        <f ca="1">IF(OR('📊 Training Matrix'!$M$34="EXPIRED",'📊 Training Matrix'!$M$34="EXPIRING"),"HS-002","")</f>
        <v/>
      </c>
      <c r="H583" s="58" t="str">
        <f ca="1">IF(OR('📊 Training Matrix'!$M$34="EXPIRED",'📊 Training Matrix'!$M$34="EXPIRING"),"Working at Height","")</f>
        <v/>
      </c>
      <c r="I583" s="58" t="str">
        <f ca="1">IF(OR('📊 Training Matrix'!$M$34="EXPIRED",'📊 Training Matrix'!$M$34="EXPIRING"),IF(ISNUMBER('📊 Training Matrix'!$L$34),TEXT('📊 Training Matrix'!$L$34,"DD/MM/YYYY"),""),"")</f>
        <v/>
      </c>
      <c r="J583" s="58" t="str">
        <f ca="1">IF(OR('📊 Training Matrix'!$M$34="EXPIRED",'📊 Training Matrix'!$M$34="EXPIRING"),TEXT('📊 Training Matrix'!$L$34+365,"DD/MM/YYYY"),"")</f>
        <v/>
      </c>
      <c r="K583" s="58" t="str">
        <f ca="1">IF(OR('📊 Training Matrix'!$M$34="EXPIRED",'📊 Training Matrix'!$M$34="EXPIRING"),'📊 Training Matrix'!$M$34,"")</f>
        <v/>
      </c>
      <c r="L583" s="58" t="str">
        <f ca="1">IF(OR('📊 Training Matrix'!$M$34="EXPIRED",'📊 Training Matrix'!$M$34="EXPIRING"),IF('📊 Training Matrix'!$M$34="EXPIRED","Overdue by "&amp;TEXT(TODAY()-('📊 Training Matrix'!$L$34+365),"0")&amp;" days","Expires in "&amp;TEXT(('📊 Training Matrix'!$L$34+365)-TODAY(),"0")&amp;" days"),"—")</f>
        <v>—</v>
      </c>
      <c r="M583" s="58" t="str">
        <f ca="1">IF(OR('📊 Training Matrix'!$M$34="EXPIRED",'📊 Training Matrix'!$M$34="EXPIRING"),'📊 Training Matrix'!$H$34,"")</f>
        <v/>
      </c>
    </row>
    <row r="584" spans="1:13" ht="15" customHeight="1" x14ac:dyDescent="0.2">
      <c r="A584" s="58" t="str">
        <f ca="1">IF(OR('📊 Training Matrix'!$O$34="EXPIRED",'📊 Training Matrix'!$O$34="EXPIRING"),'📊 Training Matrix'!$A$34,"")</f>
        <v/>
      </c>
      <c r="B584" s="58" t="str">
        <f ca="1">IF(OR('📊 Training Matrix'!$O$34="EXPIRED",'📊 Training Matrix'!$O$34="EXPIRING"),'📊 Training Matrix'!$B$34,"")</f>
        <v/>
      </c>
      <c r="C584" s="58" t="str">
        <f ca="1">IF(OR('📊 Training Matrix'!$O$34="EXPIRED",'📊 Training Matrix'!$O$34="EXPIRING"),'📊 Training Matrix'!$C$34,"")</f>
        <v/>
      </c>
      <c r="D584" s="58" t="str">
        <f ca="1">IF(OR('📊 Training Matrix'!$O$34="EXPIRED",'📊 Training Matrix'!$O$34="EXPIRING"),'📊 Training Matrix'!$D$34,"")</f>
        <v/>
      </c>
      <c r="E584" s="58" t="str">
        <f ca="1">IF(OR('📊 Training Matrix'!$O$34="EXPIRED",'📊 Training Matrix'!$O$34="EXPIRING"),'📊 Training Matrix'!$F$34,"")</f>
        <v/>
      </c>
      <c r="F584" s="58" t="str">
        <f ca="1">IF(OR('📊 Training Matrix'!$O$34="EXPIRED",'📊 Training Matrix'!$O$34="EXPIRING"),'📊 Training Matrix'!$E$34,"")</f>
        <v/>
      </c>
      <c r="G584" s="58" t="str">
        <f ca="1">IF(OR('📊 Training Matrix'!$O$34="EXPIRED",'📊 Training Matrix'!$O$34="EXPIRING"),"HS-003","")</f>
        <v/>
      </c>
      <c r="H584" s="58" t="str">
        <f ca="1">IF(OR('📊 Training Matrix'!$O$34="EXPIRED",'📊 Training Matrix'!$O$34="EXPIRING"),"Confined Space","")</f>
        <v/>
      </c>
      <c r="I584" s="58" t="str">
        <f ca="1">IF(OR('📊 Training Matrix'!$O$34="EXPIRED",'📊 Training Matrix'!$O$34="EXPIRING"),IF(ISNUMBER('📊 Training Matrix'!$N$34),TEXT('📊 Training Matrix'!$N$34,"DD/MM/YYYY"),""),"")</f>
        <v/>
      </c>
      <c r="J584" s="58" t="str">
        <f ca="1">IF(OR('📊 Training Matrix'!$O$34="EXPIRED",'📊 Training Matrix'!$O$34="EXPIRING"),TEXT('📊 Training Matrix'!$N$34+365,"DD/MM/YYYY"),"")</f>
        <v/>
      </c>
      <c r="K584" s="58" t="str">
        <f ca="1">IF(OR('📊 Training Matrix'!$O$34="EXPIRED",'📊 Training Matrix'!$O$34="EXPIRING"),'📊 Training Matrix'!$O$34,"")</f>
        <v/>
      </c>
      <c r="L584" s="58" t="str">
        <f ca="1">IF(OR('📊 Training Matrix'!$O$34="EXPIRED",'📊 Training Matrix'!$O$34="EXPIRING"),IF('📊 Training Matrix'!$O$34="EXPIRED","Overdue by "&amp;TEXT(TODAY()-('📊 Training Matrix'!$N$34+365),"0")&amp;" days","Expires in "&amp;TEXT(('📊 Training Matrix'!$N$34+365)-TODAY(),"0")&amp;" days"),"—")</f>
        <v>—</v>
      </c>
      <c r="M584" s="58" t="str">
        <f ca="1">IF(OR('📊 Training Matrix'!$O$34="EXPIRED",'📊 Training Matrix'!$O$34="EXPIRING"),'📊 Training Matrix'!$H$34,"")</f>
        <v/>
      </c>
    </row>
    <row r="585" spans="1:13" ht="15" customHeight="1" x14ac:dyDescent="0.2">
      <c r="A585" s="58" t="str">
        <f ca="1">IF(OR('📊 Training Matrix'!$Q$34="EXPIRED",'📊 Training Matrix'!$Q$34="EXPIRING"),'📊 Training Matrix'!$A$34,"")</f>
        <v>W1030</v>
      </c>
      <c r="B585" s="58" t="str">
        <f ca="1">IF(OR('📊 Training Matrix'!$Q$34="EXPIRED",'📊 Training Matrix'!$Q$34="EXPIRING"),'📊 Training Matrix'!$B$34,"")</f>
        <v>Davis</v>
      </c>
      <c r="C585" s="58" t="str">
        <f ca="1">IF(OR('📊 Training Matrix'!$Q$34="EXPIRED",'📊 Training Matrix'!$Q$34="EXPIRING"),'📊 Training Matrix'!$C$34,"")</f>
        <v>Sarah</v>
      </c>
      <c r="D585" s="58" t="str">
        <f ca="1">IF(OR('📊 Training Matrix'!$Q$34="EXPIRED",'📊 Training Matrix'!$Q$34="EXPIRING"),'📊 Training Matrix'!$D$34,"")</f>
        <v>Employee</v>
      </c>
      <c r="E585" s="58" t="str">
        <f ca="1">IF(OR('📊 Training Matrix'!$Q$34="EXPIRED",'📊 Training Matrix'!$Q$34="EXPIRING"),'📊 Training Matrix'!$F$34,"")</f>
        <v>GIS Analyst</v>
      </c>
      <c r="F585" s="58" t="str">
        <f ca="1">IF(OR('📊 Training Matrix'!$Q$34="EXPIRED",'📊 Training Matrix'!$Q$34="EXPIRING"),'📊 Training Matrix'!$E$34,"")</f>
        <v>IT &amp; Systems</v>
      </c>
      <c r="G585" s="58" t="str">
        <f ca="1">IF(OR('📊 Training Matrix'!$Q$34="EXPIRED",'📊 Training Matrix'!$Q$34="EXPIRING"),"HS-004","")</f>
        <v>HS-004</v>
      </c>
      <c r="H585" s="58" t="str">
        <f ca="1">IF(OR('📊 Training Matrix'!$Q$34="EXPIRED",'📊 Training Matrix'!$Q$34="EXPIRING"),"Manual Handling","")</f>
        <v>Manual Handling</v>
      </c>
      <c r="I585" s="58" t="str">
        <f ca="1">IF(OR('📊 Training Matrix'!$Q$34="EXPIRED",'📊 Training Matrix'!$Q$34="EXPIRING"),IF(ISNUMBER('📊 Training Matrix'!$P$34),TEXT('📊 Training Matrix'!$P$34,"DD/MM/YYYY"),""),"")</f>
        <v>19/06/2023</v>
      </c>
      <c r="J585" s="58" t="str">
        <f ca="1">IF(OR('📊 Training Matrix'!$Q$34="EXPIRED",'📊 Training Matrix'!$Q$34="EXPIRING"),TEXT('📊 Training Matrix'!$P$34+365,"DD/MM/YYYY"),"")</f>
        <v>18/06/2024</v>
      </c>
      <c r="K585" s="58" t="str">
        <f ca="1">IF(OR('📊 Training Matrix'!$Q$34="EXPIRED",'📊 Training Matrix'!$Q$34="EXPIRING"),'📊 Training Matrix'!$Q$34,"")</f>
        <v>EXPIRED</v>
      </c>
      <c r="L585" s="58" t="str">
        <f ca="1">IF(OR('📊 Training Matrix'!$Q$34="EXPIRED",'📊 Training Matrix'!$Q$34="EXPIRING"),IF('📊 Training Matrix'!$Q$34="EXPIRED","Overdue by "&amp;TEXT(TODAY()-('📊 Training Matrix'!$P$34+365),"0")&amp;" days","Expires in "&amp;TEXT(('📊 Training Matrix'!$P$34+365)-TODAY(),"0")&amp;" days"),"—")</f>
        <v>Overdue by 791 days</v>
      </c>
      <c r="M585" s="58" t="str">
        <f ca="1">IF(OR('📊 Training Matrix'!$Q$34="EXPIRED",'📊 Training Matrix'!$Q$34="EXPIRING"),'📊 Training Matrix'!$H$34,"")</f>
        <v>A. Williams</v>
      </c>
    </row>
    <row r="586" spans="1:13" ht="15" customHeight="1" x14ac:dyDescent="0.2">
      <c r="A586" s="58" t="str">
        <f ca="1">IF(OR('📊 Training Matrix'!$S$34="EXPIRED",'📊 Training Matrix'!$S$34="EXPIRING"),'📊 Training Matrix'!$A$34,"")</f>
        <v>W1030</v>
      </c>
      <c r="B586" s="58" t="str">
        <f ca="1">IF(OR('📊 Training Matrix'!$S$34="EXPIRED",'📊 Training Matrix'!$S$34="EXPIRING"),'📊 Training Matrix'!$B$34,"")</f>
        <v>Davis</v>
      </c>
      <c r="C586" s="58" t="str">
        <f ca="1">IF(OR('📊 Training Matrix'!$S$34="EXPIRED",'📊 Training Matrix'!$S$34="EXPIRING"),'📊 Training Matrix'!$C$34,"")</f>
        <v>Sarah</v>
      </c>
      <c r="D586" s="58" t="str">
        <f ca="1">IF(OR('📊 Training Matrix'!$S$34="EXPIRED",'📊 Training Matrix'!$S$34="EXPIRING"),'📊 Training Matrix'!$D$34,"")</f>
        <v>Employee</v>
      </c>
      <c r="E586" s="58" t="str">
        <f ca="1">IF(OR('📊 Training Matrix'!$S$34="EXPIRED",'📊 Training Matrix'!$S$34="EXPIRING"),'📊 Training Matrix'!$F$34,"")</f>
        <v>GIS Analyst</v>
      </c>
      <c r="F586" s="58" t="str">
        <f ca="1">IF(OR('📊 Training Matrix'!$S$34="EXPIRED",'📊 Training Matrix'!$S$34="EXPIRING"),'📊 Training Matrix'!$E$34,"")</f>
        <v>IT &amp; Systems</v>
      </c>
      <c r="G586" s="58" t="str">
        <f ca="1">IF(OR('📊 Training Matrix'!$S$34="EXPIRED",'📊 Training Matrix'!$S$34="EXPIRING"),"HS-005","")</f>
        <v>HS-005</v>
      </c>
      <c r="H586" s="58" t="str">
        <f ca="1">IF(OR('📊 Training Matrix'!$S$34="EXPIRED",'📊 Training Matrix'!$S$34="EXPIRING"),"First Aid (FAW)","")</f>
        <v>First Aid (FAW)</v>
      </c>
      <c r="I586" s="58" t="str">
        <f ca="1">IF(OR('📊 Training Matrix'!$S$34="EXPIRED",'📊 Training Matrix'!$S$34="EXPIRING"),IF(ISNUMBER('📊 Training Matrix'!$R$34),TEXT('📊 Training Matrix'!$R$34,"DD/MM/YYYY"),""),"")</f>
        <v>25/02/2025</v>
      </c>
      <c r="J586" s="58" t="str">
        <f ca="1">IF(OR('📊 Training Matrix'!$S$34="EXPIRED",'📊 Training Matrix'!$S$34="EXPIRING"),TEXT('📊 Training Matrix'!$R$34+365,"DD/MM/YYYY"),"")</f>
        <v>25/02/2026</v>
      </c>
      <c r="K586" s="58" t="str">
        <f ca="1">IF(OR('📊 Training Matrix'!$S$34="EXPIRED",'📊 Training Matrix'!$S$34="EXPIRING"),'📊 Training Matrix'!$S$34,"")</f>
        <v>EXPIRED</v>
      </c>
      <c r="L586" s="58" t="str">
        <f ca="1">IF(OR('📊 Training Matrix'!$S$34="EXPIRED",'📊 Training Matrix'!$S$34="EXPIRING"),IF('📊 Training Matrix'!$S$34="EXPIRED","Overdue by "&amp;TEXT(TODAY()-('📊 Training Matrix'!$R$34+365),"0")&amp;" days","Expires in "&amp;TEXT(('📊 Training Matrix'!$R$34+365)-TODAY(),"0")&amp;" days"),"—")</f>
        <v>Overdue by 174 days</v>
      </c>
      <c r="M586" s="58" t="str">
        <f ca="1">IF(OR('📊 Training Matrix'!$S$34="EXPIRED",'📊 Training Matrix'!$S$34="EXPIRING"),'📊 Training Matrix'!$H$34,"")</f>
        <v>A. Williams</v>
      </c>
    </row>
    <row r="587" spans="1:13" ht="15" customHeight="1" x14ac:dyDescent="0.2">
      <c r="A587" s="58" t="str">
        <f ca="1">IF(OR('📊 Training Matrix'!$U$34="EXPIRED",'📊 Training Matrix'!$U$34="EXPIRING"),'📊 Training Matrix'!$A$34,"")</f>
        <v/>
      </c>
      <c r="B587" s="58" t="str">
        <f ca="1">IF(OR('📊 Training Matrix'!$U$34="EXPIRED",'📊 Training Matrix'!$U$34="EXPIRING"),'📊 Training Matrix'!$B$34,"")</f>
        <v/>
      </c>
      <c r="C587" s="58" t="str">
        <f ca="1">IF(OR('📊 Training Matrix'!$U$34="EXPIRED",'📊 Training Matrix'!$U$34="EXPIRING"),'📊 Training Matrix'!$C$34,"")</f>
        <v/>
      </c>
      <c r="D587" s="58" t="str">
        <f ca="1">IF(OR('📊 Training Matrix'!$U$34="EXPIRED",'📊 Training Matrix'!$U$34="EXPIRING"),'📊 Training Matrix'!$D$34,"")</f>
        <v/>
      </c>
      <c r="E587" s="58" t="str">
        <f ca="1">IF(OR('📊 Training Matrix'!$U$34="EXPIRED",'📊 Training Matrix'!$U$34="EXPIRING"),'📊 Training Matrix'!$F$34,"")</f>
        <v/>
      </c>
      <c r="F587" s="58" t="str">
        <f ca="1">IF(OR('📊 Training Matrix'!$U$34="EXPIRED",'📊 Training Matrix'!$U$34="EXPIRING"),'📊 Training Matrix'!$E$34,"")</f>
        <v/>
      </c>
      <c r="G587" s="58" t="str">
        <f ca="1">IF(OR('📊 Training Matrix'!$U$34="EXPIRED",'📊 Training Matrix'!$U$34="EXPIRING"),"HS-006","")</f>
        <v/>
      </c>
      <c r="H587" s="58" t="str">
        <f ca="1">IF(OR('📊 Training Matrix'!$U$34="EXPIRED",'📊 Training Matrix'!$U$34="EXPIRING"),"Asbestos Awareness","")</f>
        <v/>
      </c>
      <c r="I587" s="58" t="str">
        <f ca="1">IF(OR('📊 Training Matrix'!$U$34="EXPIRED",'📊 Training Matrix'!$U$34="EXPIRING"),IF(ISNUMBER('📊 Training Matrix'!$T$34),TEXT('📊 Training Matrix'!$T$34,"DD/MM/YYYY"),""),"")</f>
        <v/>
      </c>
      <c r="J587" s="58" t="str">
        <f ca="1">IF(OR('📊 Training Matrix'!$U$34="EXPIRED",'📊 Training Matrix'!$U$34="EXPIRING"),TEXT('📊 Training Matrix'!$T$34+365,"DD/MM/YYYY"),"")</f>
        <v/>
      </c>
      <c r="K587" s="58" t="str">
        <f ca="1">IF(OR('📊 Training Matrix'!$U$34="EXPIRED",'📊 Training Matrix'!$U$34="EXPIRING"),'📊 Training Matrix'!$U$34,"")</f>
        <v/>
      </c>
      <c r="L587" s="58" t="str">
        <f ca="1">IF(OR('📊 Training Matrix'!$U$34="EXPIRED",'📊 Training Matrix'!$U$34="EXPIRING"),IF('📊 Training Matrix'!$U$34="EXPIRED","Overdue by "&amp;TEXT(TODAY()-('📊 Training Matrix'!$T$34+365),"0")&amp;" days","Expires in "&amp;TEXT(('📊 Training Matrix'!$T$34+365)-TODAY(),"0")&amp;" days"),"—")</f>
        <v>—</v>
      </c>
      <c r="M587" s="58" t="str">
        <f ca="1">IF(OR('📊 Training Matrix'!$U$34="EXPIRED",'📊 Training Matrix'!$U$34="EXPIRING"),'📊 Training Matrix'!$H$34,"")</f>
        <v/>
      </c>
    </row>
    <row r="588" spans="1:13" ht="15" customHeight="1" x14ac:dyDescent="0.2">
      <c r="A588" s="58" t="str">
        <f ca="1">IF(OR('📊 Training Matrix'!$W$34="EXPIRED",'📊 Training Matrix'!$W$34="EXPIRING"),'📊 Training Matrix'!$A$34,"")</f>
        <v/>
      </c>
      <c r="B588" s="58" t="str">
        <f ca="1">IF(OR('📊 Training Matrix'!$W$34="EXPIRED",'📊 Training Matrix'!$W$34="EXPIRING"),'📊 Training Matrix'!$B$34,"")</f>
        <v/>
      </c>
      <c r="C588" s="58" t="str">
        <f ca="1">IF(OR('📊 Training Matrix'!$W$34="EXPIRED",'📊 Training Matrix'!$W$34="EXPIRING"),'📊 Training Matrix'!$C$34,"")</f>
        <v/>
      </c>
      <c r="D588" s="58" t="str">
        <f ca="1">IF(OR('📊 Training Matrix'!$W$34="EXPIRED",'📊 Training Matrix'!$W$34="EXPIRING"),'📊 Training Matrix'!$D$34,"")</f>
        <v/>
      </c>
      <c r="E588" s="58" t="str">
        <f ca="1">IF(OR('📊 Training Matrix'!$W$34="EXPIRED",'📊 Training Matrix'!$W$34="EXPIRING"),'📊 Training Matrix'!$F$34,"")</f>
        <v/>
      </c>
      <c r="F588" s="58" t="str">
        <f ca="1">IF(OR('📊 Training Matrix'!$W$34="EXPIRED",'📊 Training Matrix'!$W$34="EXPIRING"),'📊 Training Matrix'!$E$34,"")</f>
        <v/>
      </c>
      <c r="G588" s="58" t="str">
        <f ca="1">IF(OR('📊 Training Matrix'!$W$34="EXPIRED",'📊 Training Matrix'!$W$34="EXPIRING"),"EL-001","")</f>
        <v/>
      </c>
      <c r="H588" s="58" t="str">
        <f ca="1">IF(OR('📊 Training Matrix'!$W$34="EXPIRED",'📊 Training Matrix'!$W$34="EXPIRING"),"C&amp;G 2391 Inspection","")</f>
        <v/>
      </c>
      <c r="I588" s="58" t="str">
        <f ca="1">IF(OR('📊 Training Matrix'!$W$34="EXPIRED",'📊 Training Matrix'!$W$34="EXPIRING"),IF(ISNUMBER('📊 Training Matrix'!$V$34),TEXT('📊 Training Matrix'!$V$34,"DD/MM/YYYY"),""),"")</f>
        <v/>
      </c>
      <c r="J588" s="58" t="str">
        <f ca="1">IF(OR('📊 Training Matrix'!$W$34="EXPIRED",'📊 Training Matrix'!$W$34="EXPIRING"),TEXT('📊 Training Matrix'!$V$34+365,"DD/MM/YYYY"),"")</f>
        <v/>
      </c>
      <c r="K588" s="58" t="str">
        <f ca="1">IF(OR('📊 Training Matrix'!$W$34="EXPIRED",'📊 Training Matrix'!$W$34="EXPIRING"),'📊 Training Matrix'!$W$34,"")</f>
        <v/>
      </c>
      <c r="L588" s="58" t="str">
        <f ca="1">IF(OR('📊 Training Matrix'!$W$34="EXPIRED",'📊 Training Matrix'!$W$34="EXPIRING"),IF('📊 Training Matrix'!$W$34="EXPIRED","Overdue by "&amp;TEXT(TODAY()-('📊 Training Matrix'!$V$34+365),"0")&amp;" days","Expires in "&amp;TEXT(('📊 Training Matrix'!$V$34+365)-TODAY(),"0")&amp;" days"),"—")</f>
        <v>—</v>
      </c>
      <c r="M588" s="58" t="str">
        <f ca="1">IF(OR('📊 Training Matrix'!$W$34="EXPIRED",'📊 Training Matrix'!$W$34="EXPIRING"),'📊 Training Matrix'!$H$34,"")</f>
        <v/>
      </c>
    </row>
    <row r="589" spans="1:13" ht="15" customHeight="1" x14ac:dyDescent="0.2">
      <c r="A589" s="58" t="str">
        <f ca="1">IF(OR('📊 Training Matrix'!$Y$34="EXPIRED",'📊 Training Matrix'!$Y$34="EXPIRING"),'📊 Training Matrix'!$A$34,"")</f>
        <v/>
      </c>
      <c r="B589" s="58" t="str">
        <f ca="1">IF(OR('📊 Training Matrix'!$Y$34="EXPIRED",'📊 Training Matrix'!$Y$34="EXPIRING"),'📊 Training Matrix'!$B$34,"")</f>
        <v/>
      </c>
      <c r="C589" s="58" t="str">
        <f ca="1">IF(OR('📊 Training Matrix'!$Y$34="EXPIRED",'📊 Training Matrix'!$Y$34="EXPIRING"),'📊 Training Matrix'!$C$34,"")</f>
        <v/>
      </c>
      <c r="D589" s="58" t="str">
        <f ca="1">IF(OR('📊 Training Matrix'!$Y$34="EXPIRED",'📊 Training Matrix'!$Y$34="EXPIRING"),'📊 Training Matrix'!$D$34,"")</f>
        <v/>
      </c>
      <c r="E589" s="58" t="str">
        <f ca="1">IF(OR('📊 Training Matrix'!$Y$34="EXPIRED",'📊 Training Matrix'!$Y$34="EXPIRING"),'📊 Training Matrix'!$F$34,"")</f>
        <v/>
      </c>
      <c r="F589" s="58" t="str">
        <f ca="1">IF(OR('📊 Training Matrix'!$Y$34="EXPIRED",'📊 Training Matrix'!$Y$34="EXPIRING"),'📊 Training Matrix'!$E$34,"")</f>
        <v/>
      </c>
      <c r="G589" s="58" t="str">
        <f ca="1">IF(OR('📊 Training Matrix'!$Y$34="EXPIRED",'📊 Training Matrix'!$Y$34="EXPIRING"),"EL-002","")</f>
        <v/>
      </c>
      <c r="H589" s="58" t="str">
        <f ca="1">IF(OR('📊 Training Matrix'!$Y$34="EXPIRED",'📊 Training Matrix'!$Y$34="EXPIRING"),"18th Edition","")</f>
        <v/>
      </c>
      <c r="I589" s="58" t="str">
        <f ca="1">IF(OR('📊 Training Matrix'!$Y$34="EXPIRED",'📊 Training Matrix'!$Y$34="EXPIRING"),IF(ISNUMBER('📊 Training Matrix'!$X$34),TEXT('📊 Training Matrix'!$X$34,"DD/MM/YYYY"),""),"")</f>
        <v/>
      </c>
      <c r="J589" s="58" t="str">
        <f ca="1">IF(OR('📊 Training Matrix'!$Y$34="EXPIRED",'📊 Training Matrix'!$Y$34="EXPIRING"),TEXT('📊 Training Matrix'!$X$34+365,"DD/MM/YYYY"),"")</f>
        <v/>
      </c>
      <c r="K589" s="58" t="str">
        <f ca="1">IF(OR('📊 Training Matrix'!$Y$34="EXPIRED",'📊 Training Matrix'!$Y$34="EXPIRING"),'📊 Training Matrix'!$Y$34,"")</f>
        <v/>
      </c>
      <c r="L589" s="58" t="str">
        <f ca="1">IF(OR('📊 Training Matrix'!$Y$34="EXPIRED",'📊 Training Matrix'!$Y$34="EXPIRING"),IF('📊 Training Matrix'!$Y$34="EXPIRED","Overdue by "&amp;TEXT(TODAY()-('📊 Training Matrix'!$X$34+365),"0")&amp;" days","Expires in "&amp;TEXT(('📊 Training Matrix'!$X$34+365)-TODAY(),"0")&amp;" days"),"—")</f>
        <v>—</v>
      </c>
      <c r="M589" s="58" t="str">
        <f ca="1">IF(OR('📊 Training Matrix'!$Y$34="EXPIRED",'📊 Training Matrix'!$Y$34="EXPIRING"),'📊 Training Matrix'!$H$34,"")</f>
        <v/>
      </c>
    </row>
    <row r="590" spans="1:13" ht="15" customHeight="1" x14ac:dyDescent="0.2">
      <c r="A590" s="58" t="str">
        <f ca="1">IF(OR('📊 Training Matrix'!$AA$34="EXPIRED",'📊 Training Matrix'!$AA$34="EXPIRING"),'📊 Training Matrix'!$A$34,"")</f>
        <v/>
      </c>
      <c r="B590" s="58" t="str">
        <f ca="1">IF(OR('📊 Training Matrix'!$AA$34="EXPIRED",'📊 Training Matrix'!$AA$34="EXPIRING"),'📊 Training Matrix'!$B$34,"")</f>
        <v/>
      </c>
      <c r="C590" s="58" t="str">
        <f ca="1">IF(OR('📊 Training Matrix'!$AA$34="EXPIRED",'📊 Training Matrix'!$AA$34="EXPIRING"),'📊 Training Matrix'!$C$34,"")</f>
        <v/>
      </c>
      <c r="D590" s="58" t="str">
        <f ca="1">IF(OR('📊 Training Matrix'!$AA$34="EXPIRED",'📊 Training Matrix'!$AA$34="EXPIRING"),'📊 Training Matrix'!$D$34,"")</f>
        <v/>
      </c>
      <c r="E590" s="58" t="str">
        <f ca="1">IF(OR('📊 Training Matrix'!$AA$34="EXPIRED",'📊 Training Matrix'!$AA$34="EXPIRING"),'📊 Training Matrix'!$F$34,"")</f>
        <v/>
      </c>
      <c r="F590" s="58" t="str">
        <f ca="1">IF(OR('📊 Training Matrix'!$AA$34="EXPIRED",'📊 Training Matrix'!$AA$34="EXPIRING"),'📊 Training Matrix'!$E$34,"")</f>
        <v/>
      </c>
      <c r="G590" s="58" t="str">
        <f ca="1">IF(OR('📊 Training Matrix'!$AA$34="EXPIRED",'📊 Training Matrix'!$AA$34="EXPIRING"),"EL-003","")</f>
        <v/>
      </c>
      <c r="H590" s="58" t="str">
        <f ca="1">IF(OR('📊 Training Matrix'!$AA$34="EXPIRED",'📊 Training Matrix'!$AA$34="EXPIRING"),"HV Auth. Person","")</f>
        <v/>
      </c>
      <c r="I590" s="58" t="str">
        <f ca="1">IF(OR('📊 Training Matrix'!$AA$34="EXPIRED",'📊 Training Matrix'!$AA$34="EXPIRING"),IF(ISNUMBER('📊 Training Matrix'!$Z$34),TEXT('📊 Training Matrix'!$Z$34,"DD/MM/YYYY"),""),"")</f>
        <v/>
      </c>
      <c r="J590" s="58" t="str">
        <f ca="1">IF(OR('📊 Training Matrix'!$AA$34="EXPIRED",'📊 Training Matrix'!$AA$34="EXPIRING"),TEXT('📊 Training Matrix'!$Z$34+365,"DD/MM/YYYY"),"")</f>
        <v/>
      </c>
      <c r="K590" s="58" t="str">
        <f ca="1">IF(OR('📊 Training Matrix'!$AA$34="EXPIRED",'📊 Training Matrix'!$AA$34="EXPIRING"),'📊 Training Matrix'!$AA$34,"")</f>
        <v/>
      </c>
      <c r="L590" s="58" t="str">
        <f ca="1">IF(OR('📊 Training Matrix'!$AA$34="EXPIRED",'📊 Training Matrix'!$AA$34="EXPIRING"),IF('📊 Training Matrix'!$AA$34="EXPIRED","Overdue by "&amp;TEXT(TODAY()-('📊 Training Matrix'!$Z$34+365),"0")&amp;" days","Expires in "&amp;TEXT(('📊 Training Matrix'!$Z$34+365)-TODAY(),"0")&amp;" days"),"—")</f>
        <v>—</v>
      </c>
      <c r="M590" s="58" t="str">
        <f ca="1">IF(OR('📊 Training Matrix'!$AA$34="EXPIRED",'📊 Training Matrix'!$AA$34="EXPIRING"),'📊 Training Matrix'!$H$34,"")</f>
        <v/>
      </c>
    </row>
    <row r="591" spans="1:13" ht="15" customHeight="1" x14ac:dyDescent="0.2">
      <c r="A591" s="58" t="str">
        <f ca="1">IF(OR('📊 Training Matrix'!$AC$34="EXPIRED",'📊 Training Matrix'!$AC$34="EXPIRING"),'📊 Training Matrix'!$A$34,"")</f>
        <v/>
      </c>
      <c r="B591" s="58" t="str">
        <f ca="1">IF(OR('📊 Training Matrix'!$AC$34="EXPIRED",'📊 Training Matrix'!$AC$34="EXPIRING"),'📊 Training Matrix'!$B$34,"")</f>
        <v/>
      </c>
      <c r="C591" s="58" t="str">
        <f ca="1">IF(OR('📊 Training Matrix'!$AC$34="EXPIRED",'📊 Training Matrix'!$AC$34="EXPIRING"),'📊 Training Matrix'!$C$34,"")</f>
        <v/>
      </c>
      <c r="D591" s="58" t="str">
        <f ca="1">IF(OR('📊 Training Matrix'!$AC$34="EXPIRED",'📊 Training Matrix'!$AC$34="EXPIRING"),'📊 Training Matrix'!$D$34,"")</f>
        <v/>
      </c>
      <c r="E591" s="58" t="str">
        <f ca="1">IF(OR('📊 Training Matrix'!$AC$34="EXPIRED",'📊 Training Matrix'!$AC$34="EXPIRING"),'📊 Training Matrix'!$F$34,"")</f>
        <v/>
      </c>
      <c r="F591" s="58" t="str">
        <f ca="1">IF(OR('📊 Training Matrix'!$AC$34="EXPIRED",'📊 Training Matrix'!$AC$34="EXPIRING"),'📊 Training Matrix'!$E$34,"")</f>
        <v/>
      </c>
      <c r="G591" s="58" t="str">
        <f ca="1">IF(OR('📊 Training Matrix'!$AC$34="EXPIRED",'📊 Training Matrix'!$AC$34="EXPIRING"),"EL-004","")</f>
        <v/>
      </c>
      <c r="H591" s="58" t="str">
        <f ca="1">IF(OR('📊 Training Matrix'!$AC$34="EXPIRED",'📊 Training Matrix'!$AC$34="EXPIRING"),"LV Switching","")</f>
        <v/>
      </c>
      <c r="I591" s="58" t="str">
        <f ca="1">IF(OR('📊 Training Matrix'!$AC$34="EXPIRED",'📊 Training Matrix'!$AC$34="EXPIRING"),IF(ISNUMBER('📊 Training Matrix'!$AB$34),TEXT('📊 Training Matrix'!$AB$34,"DD/MM/YYYY"),""),"")</f>
        <v/>
      </c>
      <c r="J591" s="58" t="str">
        <f ca="1">IF(OR('📊 Training Matrix'!$AC$34="EXPIRED",'📊 Training Matrix'!$AC$34="EXPIRING"),TEXT('📊 Training Matrix'!$AB$34+365,"DD/MM/YYYY"),"")</f>
        <v/>
      </c>
      <c r="K591" s="58" t="str">
        <f ca="1">IF(OR('📊 Training Matrix'!$AC$34="EXPIRED",'📊 Training Matrix'!$AC$34="EXPIRING"),'📊 Training Matrix'!$AC$34,"")</f>
        <v/>
      </c>
      <c r="L591" s="58" t="str">
        <f ca="1">IF(OR('📊 Training Matrix'!$AC$34="EXPIRED",'📊 Training Matrix'!$AC$34="EXPIRING"),IF('📊 Training Matrix'!$AC$34="EXPIRED","Overdue by "&amp;TEXT(TODAY()-('📊 Training Matrix'!$AB$34+365),"0")&amp;" days","Expires in "&amp;TEXT(('📊 Training Matrix'!$AB$34+365)-TODAY(),"0")&amp;" days"),"—")</f>
        <v>—</v>
      </c>
      <c r="M591" s="58" t="str">
        <f ca="1">IF(OR('📊 Training Matrix'!$AC$34="EXPIRED",'📊 Training Matrix'!$AC$34="EXPIRING"),'📊 Training Matrix'!$H$34,"")</f>
        <v/>
      </c>
    </row>
    <row r="592" spans="1:13" ht="15" customHeight="1" x14ac:dyDescent="0.2">
      <c r="A592" s="58" t="str">
        <f ca="1">IF(OR('📊 Training Matrix'!$AE$34="EXPIRED",'📊 Training Matrix'!$AE$34="EXPIRING"),'📊 Training Matrix'!$A$34,"")</f>
        <v/>
      </c>
      <c r="B592" s="58" t="str">
        <f ca="1">IF(OR('📊 Training Matrix'!$AE$34="EXPIRED",'📊 Training Matrix'!$AE$34="EXPIRING"),'📊 Training Matrix'!$B$34,"")</f>
        <v/>
      </c>
      <c r="C592" s="58" t="str">
        <f ca="1">IF(OR('📊 Training Matrix'!$AE$34="EXPIRED",'📊 Training Matrix'!$AE$34="EXPIRING"),'📊 Training Matrix'!$C$34,"")</f>
        <v/>
      </c>
      <c r="D592" s="58" t="str">
        <f ca="1">IF(OR('📊 Training Matrix'!$AE$34="EXPIRED",'📊 Training Matrix'!$AE$34="EXPIRING"),'📊 Training Matrix'!$D$34,"")</f>
        <v/>
      </c>
      <c r="E592" s="58" t="str">
        <f ca="1">IF(OR('📊 Training Matrix'!$AE$34="EXPIRED",'📊 Training Matrix'!$AE$34="EXPIRING"),'📊 Training Matrix'!$F$34,"")</f>
        <v/>
      </c>
      <c r="F592" s="58" t="str">
        <f ca="1">IF(OR('📊 Training Matrix'!$AE$34="EXPIRED",'📊 Training Matrix'!$AE$34="EXPIRING"),'📊 Training Matrix'!$E$34,"")</f>
        <v/>
      </c>
      <c r="G592" s="58" t="str">
        <f ca="1">IF(OR('📊 Training Matrix'!$AE$34="EXPIRED",'📊 Training Matrix'!$AE$34="EXPIRING"),"CV-005","")</f>
        <v/>
      </c>
      <c r="H592" s="58" t="str">
        <f ca="1">IF(OR('📊 Training Matrix'!$AE$34="EXPIRED",'📊 Training Matrix'!$AE$34="EXPIRING"),"NRSWA Supervisor","")</f>
        <v/>
      </c>
      <c r="I592" s="58" t="str">
        <f ca="1">IF(OR('📊 Training Matrix'!$AE$34="EXPIRED",'📊 Training Matrix'!$AE$34="EXPIRING"),IF(ISNUMBER('📊 Training Matrix'!$AD$34),TEXT('📊 Training Matrix'!$AD$34,"DD/MM/YYYY"),""),"")</f>
        <v/>
      </c>
      <c r="J592" s="58" t="str">
        <f ca="1">IF(OR('📊 Training Matrix'!$AE$34="EXPIRED",'📊 Training Matrix'!$AE$34="EXPIRING"),TEXT('📊 Training Matrix'!$AD$34+365,"DD/MM/YYYY"),"")</f>
        <v/>
      </c>
      <c r="K592" s="58" t="str">
        <f ca="1">IF(OR('📊 Training Matrix'!$AE$34="EXPIRED",'📊 Training Matrix'!$AE$34="EXPIRING"),'📊 Training Matrix'!$AE$34,"")</f>
        <v/>
      </c>
      <c r="L592" s="58" t="str">
        <f ca="1">IF(OR('📊 Training Matrix'!$AE$34="EXPIRED",'📊 Training Matrix'!$AE$34="EXPIRING"),IF('📊 Training Matrix'!$AE$34="EXPIRED","Overdue by "&amp;TEXT(TODAY()-('📊 Training Matrix'!$AD$34+365),"0")&amp;" days","Expires in "&amp;TEXT(('📊 Training Matrix'!$AD$34+365)-TODAY(),"0")&amp;" days"),"—")</f>
        <v>—</v>
      </c>
      <c r="M592" s="58" t="str">
        <f ca="1">IF(OR('📊 Training Matrix'!$AE$34="EXPIRED",'📊 Training Matrix'!$AE$34="EXPIRING"),'📊 Training Matrix'!$H$34,"")</f>
        <v/>
      </c>
    </row>
    <row r="593" spans="1:13" ht="15" customHeight="1" x14ac:dyDescent="0.2">
      <c r="A593" s="58" t="str">
        <f ca="1">IF(OR('📊 Training Matrix'!$AG$34="EXPIRED",'📊 Training Matrix'!$AG$34="EXPIRING"),'📊 Training Matrix'!$A$34,"")</f>
        <v/>
      </c>
      <c r="B593" s="58" t="str">
        <f ca="1">IF(OR('📊 Training Matrix'!$AG$34="EXPIRED",'📊 Training Matrix'!$AG$34="EXPIRING"),'📊 Training Matrix'!$B$34,"")</f>
        <v/>
      </c>
      <c r="C593" s="58" t="str">
        <f ca="1">IF(OR('📊 Training Matrix'!$AG$34="EXPIRED",'📊 Training Matrix'!$AG$34="EXPIRING"),'📊 Training Matrix'!$C$34,"")</f>
        <v/>
      </c>
      <c r="D593" s="58" t="str">
        <f ca="1">IF(OR('📊 Training Matrix'!$AG$34="EXPIRED",'📊 Training Matrix'!$AG$34="EXPIRING"),'📊 Training Matrix'!$D$34,"")</f>
        <v/>
      </c>
      <c r="E593" s="58" t="str">
        <f ca="1">IF(OR('📊 Training Matrix'!$AG$34="EXPIRED",'📊 Training Matrix'!$AG$34="EXPIRING"),'📊 Training Matrix'!$F$34,"")</f>
        <v/>
      </c>
      <c r="F593" s="58" t="str">
        <f ca="1">IF(OR('📊 Training Matrix'!$AG$34="EXPIRED",'📊 Training Matrix'!$AG$34="EXPIRING"),'📊 Training Matrix'!$E$34,"")</f>
        <v/>
      </c>
      <c r="G593" s="58" t="str">
        <f ca="1">IF(OR('📊 Training Matrix'!$AG$34="EXPIRED",'📊 Training Matrix'!$AG$34="EXPIRING"),"CV-006","")</f>
        <v/>
      </c>
      <c r="H593" s="58" t="str">
        <f ca="1">IF(OR('📊 Training Matrix'!$AG$34="EXPIRED",'📊 Training Matrix'!$AG$34="EXPIRING"),"NRSWA Operative","")</f>
        <v/>
      </c>
      <c r="I593" s="58" t="str">
        <f ca="1">IF(OR('📊 Training Matrix'!$AG$34="EXPIRED",'📊 Training Matrix'!$AG$34="EXPIRING"),IF(ISNUMBER('📊 Training Matrix'!$AF$34),TEXT('📊 Training Matrix'!$AF$34,"DD/MM/YYYY"),""),"")</f>
        <v/>
      </c>
      <c r="J593" s="58" t="str">
        <f ca="1">IF(OR('📊 Training Matrix'!$AG$34="EXPIRED",'📊 Training Matrix'!$AG$34="EXPIRING"),TEXT('📊 Training Matrix'!$AF$34+365,"DD/MM/YYYY"),"")</f>
        <v/>
      </c>
      <c r="K593" s="58" t="str">
        <f ca="1">IF(OR('📊 Training Matrix'!$AG$34="EXPIRED",'📊 Training Matrix'!$AG$34="EXPIRING"),'📊 Training Matrix'!$AG$34,"")</f>
        <v/>
      </c>
      <c r="L593" s="58" t="str">
        <f ca="1">IF(OR('📊 Training Matrix'!$AG$34="EXPIRED",'📊 Training Matrix'!$AG$34="EXPIRING"),IF('📊 Training Matrix'!$AG$34="EXPIRED","Overdue by "&amp;TEXT(TODAY()-('📊 Training Matrix'!$AF$34+365),"0")&amp;" days","Expires in "&amp;TEXT(('📊 Training Matrix'!$AF$34+365)-TODAY(),"0")&amp;" days"),"—")</f>
        <v>—</v>
      </c>
      <c r="M593" s="58" t="str">
        <f ca="1">IF(OR('📊 Training Matrix'!$AG$34="EXPIRED",'📊 Training Matrix'!$AG$34="EXPIRING"),'📊 Training Matrix'!$H$34,"")</f>
        <v/>
      </c>
    </row>
    <row r="594" spans="1:13" ht="15" customHeight="1" x14ac:dyDescent="0.2">
      <c r="A594" s="58" t="str">
        <f ca="1">IF(OR('📊 Training Matrix'!$AI$34="EXPIRED",'📊 Training Matrix'!$AI$34="EXPIRING"),'📊 Training Matrix'!$A$34,"")</f>
        <v/>
      </c>
      <c r="B594" s="58" t="str">
        <f ca="1">IF(OR('📊 Training Matrix'!$AI$34="EXPIRED",'📊 Training Matrix'!$AI$34="EXPIRING"),'📊 Training Matrix'!$B$34,"")</f>
        <v/>
      </c>
      <c r="C594" s="58" t="str">
        <f ca="1">IF(OR('📊 Training Matrix'!$AI$34="EXPIRED",'📊 Training Matrix'!$AI$34="EXPIRING"),'📊 Training Matrix'!$C$34,"")</f>
        <v/>
      </c>
      <c r="D594" s="58" t="str">
        <f ca="1">IF(OR('📊 Training Matrix'!$AI$34="EXPIRED",'📊 Training Matrix'!$AI$34="EXPIRING"),'📊 Training Matrix'!$D$34,"")</f>
        <v/>
      </c>
      <c r="E594" s="58" t="str">
        <f ca="1">IF(OR('📊 Training Matrix'!$AI$34="EXPIRED",'📊 Training Matrix'!$AI$34="EXPIRING"),'📊 Training Matrix'!$F$34,"")</f>
        <v/>
      </c>
      <c r="F594" s="58" t="str">
        <f ca="1">IF(OR('📊 Training Matrix'!$AI$34="EXPIRED",'📊 Training Matrix'!$AI$34="EXPIRING"),'📊 Training Matrix'!$E$34,"")</f>
        <v/>
      </c>
      <c r="G594" s="58" t="str">
        <f ca="1">IF(OR('📊 Training Matrix'!$AI$34="EXPIRED",'📊 Training Matrix'!$AI$34="EXPIRING"),"CV-002","")</f>
        <v/>
      </c>
      <c r="H594" s="58" t="str">
        <f ca="1">IF(OR('📊 Training Matrix'!$AI$34="EXPIRED",'📊 Training Matrix'!$AI$34="EXPIRING"),"CSCS Blue Card","")</f>
        <v/>
      </c>
      <c r="I594" s="58" t="str">
        <f ca="1">IF(OR('📊 Training Matrix'!$AI$34="EXPIRED",'📊 Training Matrix'!$AI$34="EXPIRING"),IF(ISNUMBER('📊 Training Matrix'!$AH$34),TEXT('📊 Training Matrix'!$AH$34,"DD/MM/YYYY"),""),"")</f>
        <v/>
      </c>
      <c r="J594" s="58" t="str">
        <f ca="1">IF(OR('📊 Training Matrix'!$AI$34="EXPIRED",'📊 Training Matrix'!$AI$34="EXPIRING"),TEXT('📊 Training Matrix'!$AH$34+365,"DD/MM/YYYY"),"")</f>
        <v/>
      </c>
      <c r="K594" s="58" t="str">
        <f ca="1">IF(OR('📊 Training Matrix'!$AI$34="EXPIRED",'📊 Training Matrix'!$AI$34="EXPIRING"),'📊 Training Matrix'!$AI$34,"")</f>
        <v/>
      </c>
      <c r="L594" s="58" t="str">
        <f ca="1">IF(OR('📊 Training Matrix'!$AI$34="EXPIRED",'📊 Training Matrix'!$AI$34="EXPIRING"),IF('📊 Training Matrix'!$AI$34="EXPIRED","Overdue by "&amp;TEXT(TODAY()-('📊 Training Matrix'!$AH$34+365),"0")&amp;" days","Expires in "&amp;TEXT(('📊 Training Matrix'!$AH$34+365)-TODAY(),"0")&amp;" days"),"—")</f>
        <v>—</v>
      </c>
      <c r="M594" s="58" t="str">
        <f ca="1">IF(OR('📊 Training Matrix'!$AI$34="EXPIRED",'📊 Training Matrix'!$AI$34="EXPIRING"),'📊 Training Matrix'!$H$34,"")</f>
        <v/>
      </c>
    </row>
    <row r="595" spans="1:13" ht="15" customHeight="1" x14ac:dyDescent="0.2">
      <c r="A595" s="58" t="str">
        <f ca="1">IF(OR('📊 Training Matrix'!$AK$34="EXPIRED",'📊 Training Matrix'!$AK$34="EXPIRING"),'📊 Training Matrix'!$A$34,"")</f>
        <v/>
      </c>
      <c r="B595" s="58" t="str">
        <f ca="1">IF(OR('📊 Training Matrix'!$AK$34="EXPIRED",'📊 Training Matrix'!$AK$34="EXPIRING"),'📊 Training Matrix'!$B$34,"")</f>
        <v/>
      </c>
      <c r="C595" s="58" t="str">
        <f ca="1">IF(OR('📊 Training Matrix'!$AK$34="EXPIRED",'📊 Training Matrix'!$AK$34="EXPIRING"),'📊 Training Matrix'!$C$34,"")</f>
        <v/>
      </c>
      <c r="D595" s="58" t="str">
        <f ca="1">IF(OR('📊 Training Matrix'!$AK$34="EXPIRED",'📊 Training Matrix'!$AK$34="EXPIRING"),'📊 Training Matrix'!$D$34,"")</f>
        <v/>
      </c>
      <c r="E595" s="58" t="str">
        <f ca="1">IF(OR('📊 Training Matrix'!$AK$34="EXPIRED",'📊 Training Matrix'!$AK$34="EXPIRING"),'📊 Training Matrix'!$F$34,"")</f>
        <v/>
      </c>
      <c r="F595" s="58" t="str">
        <f ca="1">IF(OR('📊 Training Matrix'!$AK$34="EXPIRED",'📊 Training Matrix'!$AK$34="EXPIRING"),'📊 Training Matrix'!$E$34,"")</f>
        <v/>
      </c>
      <c r="G595" s="58" t="str">
        <f ca="1">IF(OR('📊 Training Matrix'!$AK$34="EXPIRED",'📊 Training Matrix'!$AK$34="EXPIRING"),"GS-001","")</f>
        <v/>
      </c>
      <c r="H595" s="58" t="str">
        <f ca="1">IF(OR('📊 Training Matrix'!$AK$34="EXPIRED",'📊 Training Matrix'!$AK$34="EXPIRING"),"Gas Safe Reg.","")</f>
        <v/>
      </c>
      <c r="I595" s="58" t="str">
        <f ca="1">IF(OR('📊 Training Matrix'!$AK$34="EXPIRED",'📊 Training Matrix'!$AK$34="EXPIRING"),IF(ISNUMBER('📊 Training Matrix'!$AJ$34),TEXT('📊 Training Matrix'!$AJ$34,"DD/MM/YYYY"),""),"")</f>
        <v/>
      </c>
      <c r="J595" s="58" t="str">
        <f ca="1">IF(OR('📊 Training Matrix'!$AK$34="EXPIRED",'📊 Training Matrix'!$AK$34="EXPIRING"),TEXT('📊 Training Matrix'!$AJ$34+365,"DD/MM/YYYY"),"")</f>
        <v/>
      </c>
      <c r="K595" s="58" t="str">
        <f ca="1">IF(OR('📊 Training Matrix'!$AK$34="EXPIRED",'📊 Training Matrix'!$AK$34="EXPIRING"),'📊 Training Matrix'!$AK$34,"")</f>
        <v/>
      </c>
      <c r="L595" s="58" t="str">
        <f ca="1">IF(OR('📊 Training Matrix'!$AK$34="EXPIRED",'📊 Training Matrix'!$AK$34="EXPIRING"),IF('📊 Training Matrix'!$AK$34="EXPIRED","Overdue by "&amp;TEXT(TODAY()-('📊 Training Matrix'!$AJ$34+365),"0")&amp;" days","Expires in "&amp;TEXT(('📊 Training Matrix'!$AJ$34+365)-TODAY(),"0")&amp;" days"),"—")</f>
        <v>—</v>
      </c>
      <c r="M595" s="58" t="str">
        <f ca="1">IF(OR('📊 Training Matrix'!$AK$34="EXPIRED",'📊 Training Matrix'!$AK$34="EXPIRING"),'📊 Training Matrix'!$H$34,"")</f>
        <v/>
      </c>
    </row>
    <row r="596" spans="1:13" ht="15" customHeight="1" x14ac:dyDescent="0.2">
      <c r="A596" s="58" t="str">
        <f ca="1">IF(OR('📊 Training Matrix'!$AM$34="EXPIRED",'📊 Training Matrix'!$AM$34="EXPIRING"),'📊 Training Matrix'!$A$34,"")</f>
        <v/>
      </c>
      <c r="B596" s="58" t="str">
        <f ca="1">IF(OR('📊 Training Matrix'!$AM$34="EXPIRED",'📊 Training Matrix'!$AM$34="EXPIRING"),'📊 Training Matrix'!$B$34,"")</f>
        <v/>
      </c>
      <c r="C596" s="58" t="str">
        <f ca="1">IF(OR('📊 Training Matrix'!$AM$34="EXPIRED",'📊 Training Matrix'!$AM$34="EXPIRING"),'📊 Training Matrix'!$C$34,"")</f>
        <v/>
      </c>
      <c r="D596" s="58" t="str">
        <f ca="1">IF(OR('📊 Training Matrix'!$AM$34="EXPIRED",'📊 Training Matrix'!$AM$34="EXPIRING"),'📊 Training Matrix'!$D$34,"")</f>
        <v/>
      </c>
      <c r="E596" s="58" t="str">
        <f ca="1">IF(OR('📊 Training Matrix'!$AM$34="EXPIRED",'📊 Training Matrix'!$AM$34="EXPIRING"),'📊 Training Matrix'!$F$34,"")</f>
        <v/>
      </c>
      <c r="F596" s="58" t="str">
        <f ca="1">IF(OR('📊 Training Matrix'!$AM$34="EXPIRED",'📊 Training Matrix'!$AM$34="EXPIRING"),'📊 Training Matrix'!$E$34,"")</f>
        <v/>
      </c>
      <c r="G596" s="58" t="str">
        <f ca="1">IF(OR('📊 Training Matrix'!$AM$34="EXPIRED",'📊 Training Matrix'!$AM$34="EXPIRING"),"GS-002","")</f>
        <v/>
      </c>
      <c r="H596" s="58" t="str">
        <f ca="1">IF(OR('📊 Training Matrix'!$AM$34="EXPIRED",'📊 Training Matrix'!$AM$34="EXPIRING"),"ACS Gas (CCN1)","")</f>
        <v/>
      </c>
      <c r="I596" s="58" t="str">
        <f ca="1">IF(OR('📊 Training Matrix'!$AM$34="EXPIRED",'📊 Training Matrix'!$AM$34="EXPIRING"),IF(ISNUMBER('📊 Training Matrix'!$AL$34),TEXT('📊 Training Matrix'!$AL$34,"DD/MM/YYYY"),""),"")</f>
        <v/>
      </c>
      <c r="J596" s="58" t="str">
        <f ca="1">IF(OR('📊 Training Matrix'!$AM$34="EXPIRED",'📊 Training Matrix'!$AM$34="EXPIRING"),TEXT('📊 Training Matrix'!$AL$34+365,"DD/MM/YYYY"),"")</f>
        <v/>
      </c>
      <c r="K596" s="58" t="str">
        <f ca="1">IF(OR('📊 Training Matrix'!$AM$34="EXPIRED",'📊 Training Matrix'!$AM$34="EXPIRING"),'📊 Training Matrix'!$AM$34,"")</f>
        <v/>
      </c>
      <c r="L596" s="58" t="str">
        <f ca="1">IF(OR('📊 Training Matrix'!$AM$34="EXPIRED",'📊 Training Matrix'!$AM$34="EXPIRING"),IF('📊 Training Matrix'!$AM$34="EXPIRED","Overdue by "&amp;TEXT(TODAY()-('📊 Training Matrix'!$AL$34+365),"0")&amp;" days","Expires in "&amp;TEXT(('📊 Training Matrix'!$AL$34+365)-TODAY(),"0")&amp;" days"),"—")</f>
        <v>—</v>
      </c>
      <c r="M596" s="58" t="str">
        <f ca="1">IF(OR('📊 Training Matrix'!$AM$34="EXPIRED",'📊 Training Matrix'!$AM$34="EXPIRING"),'📊 Training Matrix'!$H$34,"")</f>
        <v/>
      </c>
    </row>
    <row r="597" spans="1:13" ht="15" customHeight="1" x14ac:dyDescent="0.2">
      <c r="A597" s="58" t="str">
        <f ca="1">IF(OR('📊 Training Matrix'!$AO$34="EXPIRED",'📊 Training Matrix'!$AO$34="EXPIRING"),'📊 Training Matrix'!$A$34,"")</f>
        <v/>
      </c>
      <c r="B597" s="58" t="str">
        <f ca="1">IF(OR('📊 Training Matrix'!$AO$34="EXPIRED",'📊 Training Matrix'!$AO$34="EXPIRING"),'📊 Training Matrix'!$B$34,"")</f>
        <v/>
      </c>
      <c r="C597" s="58" t="str">
        <f ca="1">IF(OR('📊 Training Matrix'!$AO$34="EXPIRED",'📊 Training Matrix'!$AO$34="EXPIRING"),'📊 Training Matrix'!$C$34,"")</f>
        <v/>
      </c>
      <c r="D597" s="58" t="str">
        <f ca="1">IF(OR('📊 Training Matrix'!$AO$34="EXPIRED",'📊 Training Matrix'!$AO$34="EXPIRING"),'📊 Training Matrix'!$D$34,"")</f>
        <v/>
      </c>
      <c r="E597" s="58" t="str">
        <f ca="1">IF(OR('📊 Training Matrix'!$AO$34="EXPIRED",'📊 Training Matrix'!$AO$34="EXPIRING"),'📊 Training Matrix'!$F$34,"")</f>
        <v/>
      </c>
      <c r="F597" s="58" t="str">
        <f ca="1">IF(OR('📊 Training Matrix'!$AO$34="EXPIRED",'📊 Training Matrix'!$AO$34="EXPIRING"),'📊 Training Matrix'!$E$34,"")</f>
        <v/>
      </c>
      <c r="G597" s="58" t="str">
        <f ca="1">IF(OR('📊 Training Matrix'!$AO$34="EXPIRED",'📊 Training Matrix'!$AO$34="EXPIRING"),"WA-001","")</f>
        <v/>
      </c>
      <c r="H597" s="58" t="str">
        <f ca="1">IF(OR('📊 Training Matrix'!$AO$34="EXPIRED",'📊 Training Matrix'!$AO$34="EXPIRING"),"WIAPS Cert.","")</f>
        <v/>
      </c>
      <c r="I597" s="58" t="str">
        <f ca="1">IF(OR('📊 Training Matrix'!$AO$34="EXPIRED",'📊 Training Matrix'!$AO$34="EXPIRING"),IF(ISNUMBER('📊 Training Matrix'!$AN$34),TEXT('📊 Training Matrix'!$AN$34,"DD/MM/YYYY"),""),"")</f>
        <v/>
      </c>
      <c r="J597" s="58" t="str">
        <f ca="1">IF(OR('📊 Training Matrix'!$AO$34="EXPIRED",'📊 Training Matrix'!$AO$34="EXPIRING"),TEXT('📊 Training Matrix'!$AN$34+365,"DD/MM/YYYY"),"")</f>
        <v/>
      </c>
      <c r="K597" s="58" t="str">
        <f ca="1">IF(OR('📊 Training Matrix'!$AO$34="EXPIRED",'📊 Training Matrix'!$AO$34="EXPIRING"),'📊 Training Matrix'!$AO$34,"")</f>
        <v/>
      </c>
      <c r="L597" s="58" t="str">
        <f ca="1">IF(OR('📊 Training Matrix'!$AO$34="EXPIRED",'📊 Training Matrix'!$AO$34="EXPIRING"),IF('📊 Training Matrix'!$AO$34="EXPIRED","Overdue by "&amp;TEXT(TODAY()-('📊 Training Matrix'!$AN$34+365),"0")&amp;" days","Expires in "&amp;TEXT(('📊 Training Matrix'!$AN$34+365)-TODAY(),"0")&amp;" days"),"—")</f>
        <v>—</v>
      </c>
      <c r="M597" s="58" t="str">
        <f ca="1">IF(OR('📊 Training Matrix'!$AO$34="EXPIRED",'📊 Training Matrix'!$AO$34="EXPIRING"),'📊 Training Matrix'!$H$34,"")</f>
        <v/>
      </c>
    </row>
    <row r="598" spans="1:13" ht="15" customHeight="1" x14ac:dyDescent="0.2">
      <c r="A598" s="58" t="str">
        <f ca="1">IF(OR('📊 Training Matrix'!$AQ$34="EXPIRED",'📊 Training Matrix'!$AQ$34="EXPIRING"),'📊 Training Matrix'!$A$34,"")</f>
        <v/>
      </c>
      <c r="B598" s="58" t="str">
        <f ca="1">IF(OR('📊 Training Matrix'!$AQ$34="EXPIRED",'📊 Training Matrix'!$AQ$34="EXPIRING"),'📊 Training Matrix'!$B$34,"")</f>
        <v/>
      </c>
      <c r="C598" s="58" t="str">
        <f ca="1">IF(OR('📊 Training Matrix'!$AQ$34="EXPIRED",'📊 Training Matrix'!$AQ$34="EXPIRING"),'📊 Training Matrix'!$C$34,"")</f>
        <v/>
      </c>
      <c r="D598" s="58" t="str">
        <f ca="1">IF(OR('📊 Training Matrix'!$AQ$34="EXPIRED",'📊 Training Matrix'!$AQ$34="EXPIRING"),'📊 Training Matrix'!$D$34,"")</f>
        <v/>
      </c>
      <c r="E598" s="58" t="str">
        <f ca="1">IF(OR('📊 Training Matrix'!$AQ$34="EXPIRED",'📊 Training Matrix'!$AQ$34="EXPIRING"),'📊 Training Matrix'!$F$34,"")</f>
        <v/>
      </c>
      <c r="F598" s="58" t="str">
        <f ca="1">IF(OR('📊 Training Matrix'!$AQ$34="EXPIRED",'📊 Training Matrix'!$AQ$34="EXPIRING"),'📊 Training Matrix'!$E$34,"")</f>
        <v/>
      </c>
      <c r="G598" s="58" t="str">
        <f ca="1">IF(OR('📊 Training Matrix'!$AQ$34="EXPIRED",'📊 Training Matrix'!$AQ$34="EXPIRING"),"DR-004","")</f>
        <v/>
      </c>
      <c r="H598" s="58" t="str">
        <f ca="1">IF(OR('📊 Training Matrix'!$AQ$34="EXPIRED",'📊 Training Matrix'!$AQ$34="EXPIRING"),"CPCS Excavator","")</f>
        <v/>
      </c>
      <c r="I598" s="58" t="str">
        <f ca="1">IF(OR('📊 Training Matrix'!$AQ$34="EXPIRED",'📊 Training Matrix'!$AQ$34="EXPIRING"),IF(ISNUMBER('📊 Training Matrix'!$AP$34),TEXT('📊 Training Matrix'!$AP$34,"DD/MM/YYYY"),""),"")</f>
        <v/>
      </c>
      <c r="J598" s="58" t="str">
        <f ca="1">IF(OR('📊 Training Matrix'!$AQ$34="EXPIRED",'📊 Training Matrix'!$AQ$34="EXPIRING"),TEXT('📊 Training Matrix'!$AP$34+365,"DD/MM/YYYY"),"")</f>
        <v/>
      </c>
      <c r="K598" s="58" t="str">
        <f ca="1">IF(OR('📊 Training Matrix'!$AQ$34="EXPIRED",'📊 Training Matrix'!$AQ$34="EXPIRING"),'📊 Training Matrix'!$AQ$34,"")</f>
        <v/>
      </c>
      <c r="L598" s="58" t="str">
        <f ca="1">IF(OR('📊 Training Matrix'!$AQ$34="EXPIRED",'📊 Training Matrix'!$AQ$34="EXPIRING"),IF('📊 Training Matrix'!$AQ$34="EXPIRED","Overdue by "&amp;TEXT(TODAY()-('📊 Training Matrix'!$AP$34+365),"0")&amp;" days","Expires in "&amp;TEXT(('📊 Training Matrix'!$AP$34+365)-TODAY(),"0")&amp;" days"),"—")</f>
        <v>—</v>
      </c>
      <c r="M598" s="58" t="str">
        <f ca="1">IF(OR('📊 Training Matrix'!$AQ$34="EXPIRED",'📊 Training Matrix'!$AQ$34="EXPIRING"),'📊 Training Matrix'!$H$34,"")</f>
        <v/>
      </c>
    </row>
    <row r="599" spans="1:13" ht="15" customHeight="1" x14ac:dyDescent="0.2">
      <c r="A599" s="58" t="str">
        <f ca="1">IF(OR('📊 Training Matrix'!$AS$34="EXPIRED",'📊 Training Matrix'!$AS$34="EXPIRING"),'📊 Training Matrix'!$A$34,"")</f>
        <v/>
      </c>
      <c r="B599" s="58" t="str">
        <f ca="1">IF(OR('📊 Training Matrix'!$AS$34="EXPIRED",'📊 Training Matrix'!$AS$34="EXPIRING"),'📊 Training Matrix'!$B$34,"")</f>
        <v/>
      </c>
      <c r="C599" s="58" t="str">
        <f ca="1">IF(OR('📊 Training Matrix'!$AS$34="EXPIRED",'📊 Training Matrix'!$AS$34="EXPIRING"),'📊 Training Matrix'!$C$34,"")</f>
        <v/>
      </c>
      <c r="D599" s="58" t="str">
        <f ca="1">IF(OR('📊 Training Matrix'!$AS$34="EXPIRED",'📊 Training Matrix'!$AS$34="EXPIRING"),'📊 Training Matrix'!$D$34,"")</f>
        <v/>
      </c>
      <c r="E599" s="58" t="str">
        <f ca="1">IF(OR('📊 Training Matrix'!$AS$34="EXPIRED",'📊 Training Matrix'!$AS$34="EXPIRING"),'📊 Training Matrix'!$F$34,"")</f>
        <v/>
      </c>
      <c r="F599" s="58" t="str">
        <f ca="1">IF(OR('📊 Training Matrix'!$AS$34="EXPIRED",'📊 Training Matrix'!$AS$34="EXPIRING"),'📊 Training Matrix'!$E$34,"")</f>
        <v/>
      </c>
      <c r="G599" s="58" t="str">
        <f ca="1">IF(OR('📊 Training Matrix'!$AS$34="EXPIRED",'📊 Training Matrix'!$AS$34="EXPIRING"),"MG-002","")</f>
        <v/>
      </c>
      <c r="H599" s="58" t="str">
        <f ca="1">IF(OR('📊 Training Matrix'!$AS$34="EXPIRED",'📊 Training Matrix'!$AS$34="EXPIRING"),"SMSTS","")</f>
        <v/>
      </c>
      <c r="I599" s="58" t="str">
        <f ca="1">IF(OR('📊 Training Matrix'!$AS$34="EXPIRED",'📊 Training Matrix'!$AS$34="EXPIRING"),IF(ISNUMBER('📊 Training Matrix'!$AR$34),TEXT('📊 Training Matrix'!$AR$34,"DD/MM/YYYY"),""),"")</f>
        <v/>
      </c>
      <c r="J599" s="58" t="str">
        <f ca="1">IF(OR('📊 Training Matrix'!$AS$34="EXPIRED",'📊 Training Matrix'!$AS$34="EXPIRING"),TEXT('📊 Training Matrix'!$AR$34+365,"DD/MM/YYYY"),"")</f>
        <v/>
      </c>
      <c r="K599" s="58" t="str">
        <f ca="1">IF(OR('📊 Training Matrix'!$AS$34="EXPIRED",'📊 Training Matrix'!$AS$34="EXPIRING"),'📊 Training Matrix'!$AS$34,"")</f>
        <v/>
      </c>
      <c r="L599" s="58" t="str">
        <f ca="1">IF(OR('📊 Training Matrix'!$AS$34="EXPIRED",'📊 Training Matrix'!$AS$34="EXPIRING"),IF('📊 Training Matrix'!$AS$34="EXPIRED","Overdue by "&amp;TEXT(TODAY()-('📊 Training Matrix'!$AR$34+365),"0")&amp;" days","Expires in "&amp;TEXT(('📊 Training Matrix'!$AR$34+365)-TODAY(),"0")&amp;" days"),"—")</f>
        <v>—</v>
      </c>
      <c r="M599" s="58" t="str">
        <f ca="1">IF(OR('📊 Training Matrix'!$AS$34="EXPIRED",'📊 Training Matrix'!$AS$34="EXPIRING"),'📊 Training Matrix'!$H$34,"")</f>
        <v/>
      </c>
    </row>
    <row r="600" spans="1:13" ht="15" customHeight="1" x14ac:dyDescent="0.2">
      <c r="A600" s="58" t="str">
        <f ca="1">IF(OR('📊 Training Matrix'!$AU$34="EXPIRED",'📊 Training Matrix'!$AU$34="EXPIRING"),'📊 Training Matrix'!$A$34,"")</f>
        <v/>
      </c>
      <c r="B600" s="58" t="str">
        <f ca="1">IF(OR('📊 Training Matrix'!$AU$34="EXPIRED",'📊 Training Matrix'!$AU$34="EXPIRING"),'📊 Training Matrix'!$B$34,"")</f>
        <v/>
      </c>
      <c r="C600" s="58" t="str">
        <f ca="1">IF(OR('📊 Training Matrix'!$AU$34="EXPIRED",'📊 Training Matrix'!$AU$34="EXPIRING"),'📊 Training Matrix'!$C$34,"")</f>
        <v/>
      </c>
      <c r="D600" s="58" t="str">
        <f ca="1">IF(OR('📊 Training Matrix'!$AU$34="EXPIRED",'📊 Training Matrix'!$AU$34="EXPIRING"),'📊 Training Matrix'!$D$34,"")</f>
        <v/>
      </c>
      <c r="E600" s="58" t="str">
        <f ca="1">IF(OR('📊 Training Matrix'!$AU$34="EXPIRED",'📊 Training Matrix'!$AU$34="EXPIRING"),'📊 Training Matrix'!$F$34,"")</f>
        <v/>
      </c>
      <c r="F600" s="58" t="str">
        <f ca="1">IF(OR('📊 Training Matrix'!$AU$34="EXPIRED",'📊 Training Matrix'!$AU$34="EXPIRING"),'📊 Training Matrix'!$E$34,"")</f>
        <v/>
      </c>
      <c r="G600" s="58" t="str">
        <f ca="1">IF(OR('📊 Training Matrix'!$AU$34="EXPIRED",'📊 Training Matrix'!$AU$34="EXPIRING"),"MG-003","")</f>
        <v/>
      </c>
      <c r="H600" s="58" t="str">
        <f ca="1">IF(OR('📊 Training Matrix'!$AU$34="EXPIRED",'📊 Training Matrix'!$AU$34="EXPIRING"),"SSSTS","")</f>
        <v/>
      </c>
      <c r="I600" s="58" t="str">
        <f ca="1">IF(OR('📊 Training Matrix'!$AU$34="EXPIRED",'📊 Training Matrix'!$AU$34="EXPIRING"),IF(ISNUMBER('📊 Training Matrix'!$AT$34),TEXT('📊 Training Matrix'!$AT$34,"DD/MM/YYYY"),""),"")</f>
        <v/>
      </c>
      <c r="J600" s="58" t="str">
        <f ca="1">IF(OR('📊 Training Matrix'!$AU$34="EXPIRED",'📊 Training Matrix'!$AU$34="EXPIRING"),TEXT('📊 Training Matrix'!$AT$34+365,"DD/MM/YYYY"),"")</f>
        <v/>
      </c>
      <c r="K600" s="58" t="str">
        <f ca="1">IF(OR('📊 Training Matrix'!$AU$34="EXPIRED",'📊 Training Matrix'!$AU$34="EXPIRING"),'📊 Training Matrix'!$AU$34,"")</f>
        <v/>
      </c>
      <c r="L600" s="58" t="str">
        <f ca="1">IF(OR('📊 Training Matrix'!$AU$34="EXPIRED",'📊 Training Matrix'!$AU$34="EXPIRING"),IF('📊 Training Matrix'!$AU$34="EXPIRED","Overdue by "&amp;TEXT(TODAY()-('📊 Training Matrix'!$AT$34+365),"0")&amp;" days","Expires in "&amp;TEXT(('📊 Training Matrix'!$AT$34+365)-TODAY(),"0")&amp;" days"),"—")</f>
        <v>—</v>
      </c>
      <c r="M600" s="58" t="str">
        <f ca="1">IF(OR('📊 Training Matrix'!$AU$34="EXPIRED",'📊 Training Matrix'!$AU$34="EXPIRING"),'📊 Training Matrix'!$H$34,"")</f>
        <v/>
      </c>
    </row>
    <row r="601" spans="1:13" ht="15" customHeight="1" x14ac:dyDescent="0.2">
      <c r="A601" s="58" t="str">
        <f ca="1">IF(OR('📊 Training Matrix'!$AW$34="EXPIRED",'📊 Training Matrix'!$AW$34="EXPIRING"),'📊 Training Matrix'!$A$34,"")</f>
        <v/>
      </c>
      <c r="B601" s="58" t="str">
        <f ca="1">IF(OR('📊 Training Matrix'!$AW$34="EXPIRED",'📊 Training Matrix'!$AW$34="EXPIRING"),'📊 Training Matrix'!$B$34,"")</f>
        <v/>
      </c>
      <c r="C601" s="58" t="str">
        <f ca="1">IF(OR('📊 Training Matrix'!$AW$34="EXPIRED",'📊 Training Matrix'!$AW$34="EXPIRING"),'📊 Training Matrix'!$C$34,"")</f>
        <v/>
      </c>
      <c r="D601" s="58" t="str">
        <f ca="1">IF(OR('📊 Training Matrix'!$AW$34="EXPIRED",'📊 Training Matrix'!$AW$34="EXPIRING"),'📊 Training Matrix'!$D$34,"")</f>
        <v/>
      </c>
      <c r="E601" s="58" t="str">
        <f ca="1">IF(OR('📊 Training Matrix'!$AW$34="EXPIRED",'📊 Training Matrix'!$AW$34="EXPIRING"),'📊 Training Matrix'!$F$34,"")</f>
        <v/>
      </c>
      <c r="F601" s="58" t="str">
        <f ca="1">IF(OR('📊 Training Matrix'!$AW$34="EXPIRED",'📊 Training Matrix'!$AW$34="EXPIRING"),'📊 Training Matrix'!$E$34,"")</f>
        <v/>
      </c>
      <c r="G601" s="58" t="str">
        <f ca="1">IF(OR('📊 Training Matrix'!$AW$34="EXPIRED",'📊 Training Matrix'!$AW$34="EXPIRING"),"IT-002","")</f>
        <v/>
      </c>
      <c r="H601" s="58" t="str">
        <f ca="1">IF(OR('📊 Training Matrix'!$AW$34="EXPIRED",'📊 Training Matrix'!$AW$34="EXPIRING"),"GDPR Awareness","")</f>
        <v/>
      </c>
      <c r="I601" s="58" t="str">
        <f ca="1">IF(OR('📊 Training Matrix'!$AW$34="EXPIRED",'📊 Training Matrix'!$AW$34="EXPIRING"),IF(ISNUMBER('📊 Training Matrix'!$AV$34),TEXT('📊 Training Matrix'!$AV$34,"DD/MM/YYYY"),""),"")</f>
        <v/>
      </c>
      <c r="J601" s="58" t="str">
        <f ca="1">IF(OR('📊 Training Matrix'!$AW$34="EXPIRED",'📊 Training Matrix'!$AW$34="EXPIRING"),TEXT('📊 Training Matrix'!$AV$34+365,"DD/MM/YYYY"),"")</f>
        <v/>
      </c>
      <c r="K601" s="58" t="str">
        <f ca="1">IF(OR('📊 Training Matrix'!$AW$34="EXPIRED",'📊 Training Matrix'!$AW$34="EXPIRING"),'📊 Training Matrix'!$AW$34,"")</f>
        <v/>
      </c>
      <c r="L601" s="58" t="str">
        <f ca="1">IF(OR('📊 Training Matrix'!$AW$34="EXPIRED",'📊 Training Matrix'!$AW$34="EXPIRING"),IF('📊 Training Matrix'!$AW$34="EXPIRED","Overdue by "&amp;TEXT(TODAY()-('📊 Training Matrix'!$AV$34+365),"0")&amp;" days","Expires in "&amp;TEXT(('📊 Training Matrix'!$AV$34+365)-TODAY(),"0")&amp;" days"),"—")</f>
        <v>—</v>
      </c>
      <c r="M601" s="58" t="str">
        <f ca="1">IF(OR('📊 Training Matrix'!$AW$34="EXPIRED",'📊 Training Matrix'!$AW$34="EXPIRING"),'📊 Training Matrix'!$H$34,"")</f>
        <v/>
      </c>
    </row>
    <row r="602" spans="1:13" ht="15" customHeight="1" x14ac:dyDescent="0.2">
      <c r="A602" s="58" t="str">
        <f ca="1">IF(OR('📊 Training Matrix'!$K$35="EXPIRED",'📊 Training Matrix'!$K$35="EXPIRING"),'📊 Training Matrix'!$A$35,"")</f>
        <v>W1031</v>
      </c>
      <c r="B602" s="58" t="str">
        <f ca="1">IF(OR('📊 Training Matrix'!$K$35="EXPIRED",'📊 Training Matrix'!$K$35="EXPIRING"),'📊 Training Matrix'!$B$35,"")</f>
        <v>Green</v>
      </c>
      <c r="C602" s="58" t="str">
        <f ca="1">IF(OR('📊 Training Matrix'!$K$35="EXPIRED",'📊 Training Matrix'!$K$35="EXPIRING"),'📊 Training Matrix'!$C$35,"")</f>
        <v>Emma</v>
      </c>
      <c r="D602" s="58" t="str">
        <f ca="1">IF(OR('📊 Training Matrix'!$K$35="EXPIRED",'📊 Training Matrix'!$K$35="EXPIRING"),'📊 Training Matrix'!$D$35,"")</f>
        <v>Employee</v>
      </c>
      <c r="E602" s="58" t="str">
        <f ca="1">IF(OR('📊 Training Matrix'!$K$35="EXPIRED",'📊 Training Matrix'!$K$35="EXPIRING"),'📊 Training Matrix'!$F$35,"")</f>
        <v>Metering Specialist</v>
      </c>
      <c r="F602" s="58" t="str">
        <f ca="1">IF(OR('📊 Training Matrix'!$K$35="EXPIRED",'📊 Training Matrix'!$K$35="EXPIRING"),'📊 Training Matrix'!$E$35,"")</f>
        <v>Gas Operations</v>
      </c>
      <c r="G602" s="58" t="str">
        <f ca="1">IF(OR('📊 Training Matrix'!$K$35="EXPIRED",'📊 Training Matrix'!$K$35="EXPIRING"),"HS-001","")</f>
        <v>HS-001</v>
      </c>
      <c r="H602" s="58" t="str">
        <f ca="1">IF(OR('📊 Training Matrix'!$K$35="EXPIRED",'📊 Training Matrix'!$K$35="EXPIRING"),"H&amp;S Induction","")</f>
        <v>H&amp;S Induction</v>
      </c>
      <c r="I602" s="58" t="str">
        <f ca="1">IF(OR('📊 Training Matrix'!$K$35="EXPIRED",'📊 Training Matrix'!$K$35="EXPIRING"),IF(ISNUMBER('📊 Training Matrix'!$J$35),TEXT('📊 Training Matrix'!$J$35,"DD/MM/YYYY"),""),"")</f>
        <v>04/07/2025</v>
      </c>
      <c r="J602" s="58" t="str">
        <f ca="1">IF(OR('📊 Training Matrix'!$K$35="EXPIRED",'📊 Training Matrix'!$K$35="EXPIRING"),TEXT('📊 Training Matrix'!$J$35+365,"DD/MM/YYYY"),"")</f>
        <v>04/07/2026</v>
      </c>
      <c r="K602" s="58" t="str">
        <f ca="1">IF(OR('📊 Training Matrix'!$K$35="EXPIRED",'📊 Training Matrix'!$K$35="EXPIRING"),'📊 Training Matrix'!$K$35,"")</f>
        <v>EXPIRED</v>
      </c>
      <c r="L602" s="58" t="str">
        <f ca="1">IF(OR('📊 Training Matrix'!$K$35="EXPIRED",'📊 Training Matrix'!$K$35="EXPIRING"),IF('📊 Training Matrix'!$K$35="EXPIRED","Overdue by "&amp;TEXT(TODAY()-('📊 Training Matrix'!$J$35+365),"0")&amp;" days","Expires in "&amp;TEXT(('📊 Training Matrix'!$J$35+365)-TODAY(),"0")&amp;" days"),"—")</f>
        <v>Overdue by 45 days</v>
      </c>
      <c r="M602" s="58" t="str">
        <f ca="1">IF(OR('📊 Training Matrix'!$K$35="EXPIRED",'📊 Training Matrix'!$K$35="EXPIRING"),'📊 Training Matrix'!$H$35,"")</f>
        <v>T. Morrison</v>
      </c>
    </row>
    <row r="603" spans="1:13" ht="15" customHeight="1" x14ac:dyDescent="0.2">
      <c r="A603" s="58" t="str">
        <f ca="1">IF(OR('📊 Training Matrix'!$M$35="EXPIRED",'📊 Training Matrix'!$M$35="EXPIRING"),'📊 Training Matrix'!$A$35,"")</f>
        <v/>
      </c>
      <c r="B603" s="58" t="str">
        <f ca="1">IF(OR('📊 Training Matrix'!$M$35="EXPIRED",'📊 Training Matrix'!$M$35="EXPIRING"),'📊 Training Matrix'!$B$35,"")</f>
        <v/>
      </c>
      <c r="C603" s="58" t="str">
        <f ca="1">IF(OR('📊 Training Matrix'!$M$35="EXPIRED",'📊 Training Matrix'!$M$35="EXPIRING"),'📊 Training Matrix'!$C$35,"")</f>
        <v/>
      </c>
      <c r="D603" s="58" t="str">
        <f ca="1">IF(OR('📊 Training Matrix'!$M$35="EXPIRED",'📊 Training Matrix'!$M$35="EXPIRING"),'📊 Training Matrix'!$D$35,"")</f>
        <v/>
      </c>
      <c r="E603" s="58" t="str">
        <f ca="1">IF(OR('📊 Training Matrix'!$M$35="EXPIRED",'📊 Training Matrix'!$M$35="EXPIRING"),'📊 Training Matrix'!$F$35,"")</f>
        <v/>
      </c>
      <c r="F603" s="58" t="str">
        <f ca="1">IF(OR('📊 Training Matrix'!$M$35="EXPIRED",'📊 Training Matrix'!$M$35="EXPIRING"),'📊 Training Matrix'!$E$35,"")</f>
        <v/>
      </c>
      <c r="G603" s="58" t="str">
        <f ca="1">IF(OR('📊 Training Matrix'!$M$35="EXPIRED",'📊 Training Matrix'!$M$35="EXPIRING"),"HS-002","")</f>
        <v/>
      </c>
      <c r="H603" s="58" t="str">
        <f ca="1">IF(OR('📊 Training Matrix'!$M$35="EXPIRED",'📊 Training Matrix'!$M$35="EXPIRING"),"Working at Height","")</f>
        <v/>
      </c>
      <c r="I603" s="58" t="str">
        <f ca="1">IF(OR('📊 Training Matrix'!$M$35="EXPIRED",'📊 Training Matrix'!$M$35="EXPIRING"),IF(ISNUMBER('📊 Training Matrix'!$L$35),TEXT('📊 Training Matrix'!$L$35,"DD/MM/YYYY"),""),"")</f>
        <v/>
      </c>
      <c r="J603" s="58" t="str">
        <f ca="1">IF(OR('📊 Training Matrix'!$M$35="EXPIRED",'📊 Training Matrix'!$M$35="EXPIRING"),TEXT('📊 Training Matrix'!$L$35+365,"DD/MM/YYYY"),"")</f>
        <v/>
      </c>
      <c r="K603" s="58" t="str">
        <f ca="1">IF(OR('📊 Training Matrix'!$M$35="EXPIRED",'📊 Training Matrix'!$M$35="EXPIRING"),'📊 Training Matrix'!$M$35,"")</f>
        <v/>
      </c>
      <c r="L603" s="58" t="str">
        <f ca="1">IF(OR('📊 Training Matrix'!$M$35="EXPIRED",'📊 Training Matrix'!$M$35="EXPIRING"),IF('📊 Training Matrix'!$M$35="EXPIRED","Overdue by "&amp;TEXT(TODAY()-('📊 Training Matrix'!$L$35+365),"0")&amp;" days","Expires in "&amp;TEXT(('📊 Training Matrix'!$L$35+365)-TODAY(),"0")&amp;" days"),"—")</f>
        <v>—</v>
      </c>
      <c r="M603" s="58" t="str">
        <f ca="1">IF(OR('📊 Training Matrix'!$M$35="EXPIRED",'📊 Training Matrix'!$M$35="EXPIRING"),'📊 Training Matrix'!$H$35,"")</f>
        <v/>
      </c>
    </row>
    <row r="604" spans="1:13" ht="15" customHeight="1" x14ac:dyDescent="0.2">
      <c r="A604" s="58" t="str">
        <f ca="1">IF(OR('📊 Training Matrix'!$O$35="EXPIRED",'📊 Training Matrix'!$O$35="EXPIRING"),'📊 Training Matrix'!$A$35,"")</f>
        <v/>
      </c>
      <c r="B604" s="58" t="str">
        <f ca="1">IF(OR('📊 Training Matrix'!$O$35="EXPIRED",'📊 Training Matrix'!$O$35="EXPIRING"),'📊 Training Matrix'!$B$35,"")</f>
        <v/>
      </c>
      <c r="C604" s="58" t="str">
        <f ca="1">IF(OR('📊 Training Matrix'!$O$35="EXPIRED",'📊 Training Matrix'!$O$35="EXPIRING"),'📊 Training Matrix'!$C$35,"")</f>
        <v/>
      </c>
      <c r="D604" s="58" t="str">
        <f ca="1">IF(OR('📊 Training Matrix'!$O$35="EXPIRED",'📊 Training Matrix'!$O$35="EXPIRING"),'📊 Training Matrix'!$D$35,"")</f>
        <v/>
      </c>
      <c r="E604" s="58" t="str">
        <f ca="1">IF(OR('📊 Training Matrix'!$O$35="EXPIRED",'📊 Training Matrix'!$O$35="EXPIRING"),'📊 Training Matrix'!$F$35,"")</f>
        <v/>
      </c>
      <c r="F604" s="58" t="str">
        <f ca="1">IF(OR('📊 Training Matrix'!$O$35="EXPIRED",'📊 Training Matrix'!$O$35="EXPIRING"),'📊 Training Matrix'!$E$35,"")</f>
        <v/>
      </c>
      <c r="G604" s="58" t="str">
        <f ca="1">IF(OR('📊 Training Matrix'!$O$35="EXPIRED",'📊 Training Matrix'!$O$35="EXPIRING"),"HS-003","")</f>
        <v/>
      </c>
      <c r="H604" s="58" t="str">
        <f ca="1">IF(OR('📊 Training Matrix'!$O$35="EXPIRED",'📊 Training Matrix'!$O$35="EXPIRING"),"Confined Space","")</f>
        <v/>
      </c>
      <c r="I604" s="58" t="str">
        <f ca="1">IF(OR('📊 Training Matrix'!$O$35="EXPIRED",'📊 Training Matrix'!$O$35="EXPIRING"),IF(ISNUMBER('📊 Training Matrix'!$N$35),TEXT('📊 Training Matrix'!$N$35,"DD/MM/YYYY"),""),"")</f>
        <v/>
      </c>
      <c r="J604" s="58" t="str">
        <f ca="1">IF(OR('📊 Training Matrix'!$O$35="EXPIRED",'📊 Training Matrix'!$O$35="EXPIRING"),TEXT('📊 Training Matrix'!$N$35+365,"DD/MM/YYYY"),"")</f>
        <v/>
      </c>
      <c r="K604" s="58" t="str">
        <f ca="1">IF(OR('📊 Training Matrix'!$O$35="EXPIRED",'📊 Training Matrix'!$O$35="EXPIRING"),'📊 Training Matrix'!$O$35,"")</f>
        <v/>
      </c>
      <c r="L604" s="58" t="str">
        <f ca="1">IF(OR('📊 Training Matrix'!$O$35="EXPIRED",'📊 Training Matrix'!$O$35="EXPIRING"),IF('📊 Training Matrix'!$O$35="EXPIRED","Overdue by "&amp;TEXT(TODAY()-('📊 Training Matrix'!$N$35+365),"0")&amp;" days","Expires in "&amp;TEXT(('📊 Training Matrix'!$N$35+365)-TODAY(),"0")&amp;" days"),"—")</f>
        <v>—</v>
      </c>
      <c r="M604" s="58" t="str">
        <f ca="1">IF(OR('📊 Training Matrix'!$O$35="EXPIRED",'📊 Training Matrix'!$O$35="EXPIRING"),'📊 Training Matrix'!$H$35,"")</f>
        <v/>
      </c>
    </row>
    <row r="605" spans="1:13" ht="15" customHeight="1" x14ac:dyDescent="0.2">
      <c r="A605" s="58" t="str">
        <f ca="1">IF(OR('📊 Training Matrix'!$Q$35="EXPIRED",'📊 Training Matrix'!$Q$35="EXPIRING"),'📊 Training Matrix'!$A$35,"")</f>
        <v>W1031</v>
      </c>
      <c r="B605" s="58" t="str">
        <f ca="1">IF(OR('📊 Training Matrix'!$Q$35="EXPIRED",'📊 Training Matrix'!$Q$35="EXPIRING"),'📊 Training Matrix'!$B$35,"")</f>
        <v>Green</v>
      </c>
      <c r="C605" s="58" t="str">
        <f ca="1">IF(OR('📊 Training Matrix'!$Q$35="EXPIRED",'📊 Training Matrix'!$Q$35="EXPIRING"),'📊 Training Matrix'!$C$35,"")</f>
        <v>Emma</v>
      </c>
      <c r="D605" s="58" t="str">
        <f ca="1">IF(OR('📊 Training Matrix'!$Q$35="EXPIRED",'📊 Training Matrix'!$Q$35="EXPIRING"),'📊 Training Matrix'!$D$35,"")</f>
        <v>Employee</v>
      </c>
      <c r="E605" s="58" t="str">
        <f ca="1">IF(OR('📊 Training Matrix'!$Q$35="EXPIRED",'📊 Training Matrix'!$Q$35="EXPIRING"),'📊 Training Matrix'!$F$35,"")</f>
        <v>Metering Specialist</v>
      </c>
      <c r="F605" s="58" t="str">
        <f ca="1">IF(OR('📊 Training Matrix'!$Q$35="EXPIRED",'📊 Training Matrix'!$Q$35="EXPIRING"),'📊 Training Matrix'!$E$35,"")</f>
        <v>Gas Operations</v>
      </c>
      <c r="G605" s="58" t="str">
        <f ca="1">IF(OR('📊 Training Matrix'!$Q$35="EXPIRED",'📊 Training Matrix'!$Q$35="EXPIRING"),"HS-004","")</f>
        <v>HS-004</v>
      </c>
      <c r="H605" s="58" t="str">
        <f ca="1">IF(OR('📊 Training Matrix'!$Q$35="EXPIRED",'📊 Training Matrix'!$Q$35="EXPIRING"),"Manual Handling","")</f>
        <v>Manual Handling</v>
      </c>
      <c r="I605" s="58" t="str">
        <f ca="1">IF(OR('📊 Training Matrix'!$Q$35="EXPIRED",'📊 Training Matrix'!$Q$35="EXPIRING"),IF(ISNUMBER('📊 Training Matrix'!$P$35),TEXT('📊 Training Matrix'!$P$35,"DD/MM/YYYY"),""),"")</f>
        <v>17/04/2025</v>
      </c>
      <c r="J605" s="58" t="str">
        <f ca="1">IF(OR('📊 Training Matrix'!$Q$35="EXPIRED",'📊 Training Matrix'!$Q$35="EXPIRING"),TEXT('📊 Training Matrix'!$P$35+365,"DD/MM/YYYY"),"")</f>
        <v>17/04/2026</v>
      </c>
      <c r="K605" s="58" t="str">
        <f ca="1">IF(OR('📊 Training Matrix'!$Q$35="EXPIRED",'📊 Training Matrix'!$Q$35="EXPIRING"),'📊 Training Matrix'!$Q$35,"")</f>
        <v>EXPIRED</v>
      </c>
      <c r="L605" s="58" t="str">
        <f ca="1">IF(OR('📊 Training Matrix'!$Q$35="EXPIRED",'📊 Training Matrix'!$Q$35="EXPIRING"),IF('📊 Training Matrix'!$Q$35="EXPIRED","Overdue by "&amp;TEXT(TODAY()-('📊 Training Matrix'!$P$35+365),"0")&amp;" days","Expires in "&amp;TEXT(('📊 Training Matrix'!$P$35+365)-TODAY(),"0")&amp;" days"),"—")</f>
        <v>Overdue by 123 days</v>
      </c>
      <c r="M605" s="58" t="str">
        <f ca="1">IF(OR('📊 Training Matrix'!$Q$35="EXPIRED",'📊 Training Matrix'!$Q$35="EXPIRING"),'📊 Training Matrix'!$H$35,"")</f>
        <v>T. Morrison</v>
      </c>
    </row>
    <row r="606" spans="1:13" ht="15" customHeight="1" x14ac:dyDescent="0.2">
      <c r="A606" s="58" t="str">
        <f ca="1">IF(OR('📊 Training Matrix'!$S$35="EXPIRED",'📊 Training Matrix'!$S$35="EXPIRING"),'📊 Training Matrix'!$A$35,"")</f>
        <v>W1031</v>
      </c>
      <c r="B606" s="58" t="str">
        <f ca="1">IF(OR('📊 Training Matrix'!$S$35="EXPIRED",'📊 Training Matrix'!$S$35="EXPIRING"),'📊 Training Matrix'!$B$35,"")</f>
        <v>Green</v>
      </c>
      <c r="C606" s="58" t="str">
        <f ca="1">IF(OR('📊 Training Matrix'!$S$35="EXPIRED",'📊 Training Matrix'!$S$35="EXPIRING"),'📊 Training Matrix'!$C$35,"")</f>
        <v>Emma</v>
      </c>
      <c r="D606" s="58" t="str">
        <f ca="1">IF(OR('📊 Training Matrix'!$S$35="EXPIRED",'📊 Training Matrix'!$S$35="EXPIRING"),'📊 Training Matrix'!$D$35,"")</f>
        <v>Employee</v>
      </c>
      <c r="E606" s="58" t="str">
        <f ca="1">IF(OR('📊 Training Matrix'!$S$35="EXPIRED",'📊 Training Matrix'!$S$35="EXPIRING"),'📊 Training Matrix'!$F$35,"")</f>
        <v>Metering Specialist</v>
      </c>
      <c r="F606" s="58" t="str">
        <f ca="1">IF(OR('📊 Training Matrix'!$S$35="EXPIRED",'📊 Training Matrix'!$S$35="EXPIRING"),'📊 Training Matrix'!$E$35,"")</f>
        <v>Gas Operations</v>
      </c>
      <c r="G606" s="58" t="str">
        <f ca="1">IF(OR('📊 Training Matrix'!$S$35="EXPIRED",'📊 Training Matrix'!$S$35="EXPIRING"),"HS-005","")</f>
        <v>HS-005</v>
      </c>
      <c r="H606" s="58" t="str">
        <f ca="1">IF(OR('📊 Training Matrix'!$S$35="EXPIRED",'📊 Training Matrix'!$S$35="EXPIRING"),"First Aid (FAW)","")</f>
        <v>First Aid (FAW)</v>
      </c>
      <c r="I606" s="58" t="str">
        <f ca="1">IF(OR('📊 Training Matrix'!$S$35="EXPIRED",'📊 Training Matrix'!$S$35="EXPIRING"),IF(ISNUMBER('📊 Training Matrix'!$R$35),TEXT('📊 Training Matrix'!$R$35,"DD/MM/YYYY"),""),"")</f>
        <v>21/07/2025</v>
      </c>
      <c r="J606" s="58" t="str">
        <f ca="1">IF(OR('📊 Training Matrix'!$S$35="EXPIRED",'📊 Training Matrix'!$S$35="EXPIRING"),TEXT('📊 Training Matrix'!$R$35+365,"DD/MM/YYYY"),"")</f>
        <v>21/07/2026</v>
      </c>
      <c r="K606" s="58" t="str">
        <f ca="1">IF(OR('📊 Training Matrix'!$S$35="EXPIRED",'📊 Training Matrix'!$S$35="EXPIRING"),'📊 Training Matrix'!$S$35,"")</f>
        <v>EXPIRED</v>
      </c>
      <c r="L606" s="58" t="str">
        <f ca="1">IF(OR('📊 Training Matrix'!$S$35="EXPIRED",'📊 Training Matrix'!$S$35="EXPIRING"),IF('📊 Training Matrix'!$S$35="EXPIRED","Overdue by "&amp;TEXT(TODAY()-('📊 Training Matrix'!$R$35+365),"0")&amp;" days","Expires in "&amp;TEXT(('📊 Training Matrix'!$R$35+365)-TODAY(),"0")&amp;" days"),"—")</f>
        <v>Overdue by 28 days</v>
      </c>
      <c r="M606" s="58" t="str">
        <f ca="1">IF(OR('📊 Training Matrix'!$S$35="EXPIRED",'📊 Training Matrix'!$S$35="EXPIRING"),'📊 Training Matrix'!$H$35,"")</f>
        <v>T. Morrison</v>
      </c>
    </row>
    <row r="607" spans="1:13" ht="15" customHeight="1" x14ac:dyDescent="0.2">
      <c r="A607" s="58" t="str">
        <f ca="1">IF(OR('📊 Training Matrix'!$U$35="EXPIRED",'📊 Training Matrix'!$U$35="EXPIRING"),'📊 Training Matrix'!$A$35,"")</f>
        <v/>
      </c>
      <c r="B607" s="58" t="str">
        <f ca="1">IF(OR('📊 Training Matrix'!$U$35="EXPIRED",'📊 Training Matrix'!$U$35="EXPIRING"),'📊 Training Matrix'!$B$35,"")</f>
        <v/>
      </c>
      <c r="C607" s="58" t="str">
        <f ca="1">IF(OR('📊 Training Matrix'!$U$35="EXPIRED",'📊 Training Matrix'!$U$35="EXPIRING"),'📊 Training Matrix'!$C$35,"")</f>
        <v/>
      </c>
      <c r="D607" s="58" t="str">
        <f ca="1">IF(OR('📊 Training Matrix'!$U$35="EXPIRED",'📊 Training Matrix'!$U$35="EXPIRING"),'📊 Training Matrix'!$D$35,"")</f>
        <v/>
      </c>
      <c r="E607" s="58" t="str">
        <f ca="1">IF(OR('📊 Training Matrix'!$U$35="EXPIRED",'📊 Training Matrix'!$U$35="EXPIRING"),'📊 Training Matrix'!$F$35,"")</f>
        <v/>
      </c>
      <c r="F607" s="58" t="str">
        <f ca="1">IF(OR('📊 Training Matrix'!$U$35="EXPIRED",'📊 Training Matrix'!$U$35="EXPIRING"),'📊 Training Matrix'!$E$35,"")</f>
        <v/>
      </c>
      <c r="G607" s="58" t="str">
        <f ca="1">IF(OR('📊 Training Matrix'!$U$35="EXPIRED",'📊 Training Matrix'!$U$35="EXPIRING"),"HS-006","")</f>
        <v/>
      </c>
      <c r="H607" s="58" t="str">
        <f ca="1">IF(OR('📊 Training Matrix'!$U$35="EXPIRED",'📊 Training Matrix'!$U$35="EXPIRING"),"Asbestos Awareness","")</f>
        <v/>
      </c>
      <c r="I607" s="58" t="str">
        <f ca="1">IF(OR('📊 Training Matrix'!$U$35="EXPIRED",'📊 Training Matrix'!$U$35="EXPIRING"),IF(ISNUMBER('📊 Training Matrix'!$T$35),TEXT('📊 Training Matrix'!$T$35,"DD/MM/YYYY"),""),"")</f>
        <v/>
      </c>
      <c r="J607" s="58" t="str">
        <f ca="1">IF(OR('📊 Training Matrix'!$U$35="EXPIRED",'📊 Training Matrix'!$U$35="EXPIRING"),TEXT('📊 Training Matrix'!$T$35+365,"DD/MM/YYYY"),"")</f>
        <v/>
      </c>
      <c r="K607" s="58" t="str">
        <f ca="1">IF(OR('📊 Training Matrix'!$U$35="EXPIRED",'📊 Training Matrix'!$U$35="EXPIRING"),'📊 Training Matrix'!$U$35,"")</f>
        <v/>
      </c>
      <c r="L607" s="58" t="str">
        <f ca="1">IF(OR('📊 Training Matrix'!$U$35="EXPIRED",'📊 Training Matrix'!$U$35="EXPIRING"),IF('📊 Training Matrix'!$U$35="EXPIRED","Overdue by "&amp;TEXT(TODAY()-('📊 Training Matrix'!$T$35+365),"0")&amp;" days","Expires in "&amp;TEXT(('📊 Training Matrix'!$T$35+365)-TODAY(),"0")&amp;" days"),"—")</f>
        <v>—</v>
      </c>
      <c r="M607" s="58" t="str">
        <f ca="1">IF(OR('📊 Training Matrix'!$U$35="EXPIRED",'📊 Training Matrix'!$U$35="EXPIRING"),'📊 Training Matrix'!$H$35,"")</f>
        <v/>
      </c>
    </row>
    <row r="608" spans="1:13" ht="15" customHeight="1" x14ac:dyDescent="0.2">
      <c r="A608" s="58" t="str">
        <f ca="1">IF(OR('📊 Training Matrix'!$W$35="EXPIRED",'📊 Training Matrix'!$W$35="EXPIRING"),'📊 Training Matrix'!$A$35,"")</f>
        <v/>
      </c>
      <c r="B608" s="58" t="str">
        <f ca="1">IF(OR('📊 Training Matrix'!$W$35="EXPIRED",'📊 Training Matrix'!$W$35="EXPIRING"),'📊 Training Matrix'!$B$35,"")</f>
        <v/>
      </c>
      <c r="C608" s="58" t="str">
        <f ca="1">IF(OR('📊 Training Matrix'!$W$35="EXPIRED",'📊 Training Matrix'!$W$35="EXPIRING"),'📊 Training Matrix'!$C$35,"")</f>
        <v/>
      </c>
      <c r="D608" s="58" t="str">
        <f ca="1">IF(OR('📊 Training Matrix'!$W$35="EXPIRED",'📊 Training Matrix'!$W$35="EXPIRING"),'📊 Training Matrix'!$D$35,"")</f>
        <v/>
      </c>
      <c r="E608" s="58" t="str">
        <f ca="1">IF(OR('📊 Training Matrix'!$W$35="EXPIRED",'📊 Training Matrix'!$W$35="EXPIRING"),'📊 Training Matrix'!$F$35,"")</f>
        <v/>
      </c>
      <c r="F608" s="58" t="str">
        <f ca="1">IF(OR('📊 Training Matrix'!$W$35="EXPIRED",'📊 Training Matrix'!$W$35="EXPIRING"),'📊 Training Matrix'!$E$35,"")</f>
        <v/>
      </c>
      <c r="G608" s="58" t="str">
        <f ca="1">IF(OR('📊 Training Matrix'!$W$35="EXPIRED",'📊 Training Matrix'!$W$35="EXPIRING"),"EL-001","")</f>
        <v/>
      </c>
      <c r="H608" s="58" t="str">
        <f ca="1">IF(OR('📊 Training Matrix'!$W$35="EXPIRED",'📊 Training Matrix'!$W$35="EXPIRING"),"C&amp;G 2391 Inspection","")</f>
        <v/>
      </c>
      <c r="I608" s="58" t="str">
        <f ca="1">IF(OR('📊 Training Matrix'!$W$35="EXPIRED",'📊 Training Matrix'!$W$35="EXPIRING"),IF(ISNUMBER('📊 Training Matrix'!$V$35),TEXT('📊 Training Matrix'!$V$35,"DD/MM/YYYY"),""),"")</f>
        <v/>
      </c>
      <c r="J608" s="58" t="str">
        <f ca="1">IF(OR('📊 Training Matrix'!$W$35="EXPIRED",'📊 Training Matrix'!$W$35="EXPIRING"),TEXT('📊 Training Matrix'!$V$35+365,"DD/MM/YYYY"),"")</f>
        <v/>
      </c>
      <c r="K608" s="58" t="str">
        <f ca="1">IF(OR('📊 Training Matrix'!$W$35="EXPIRED",'📊 Training Matrix'!$W$35="EXPIRING"),'📊 Training Matrix'!$W$35,"")</f>
        <v/>
      </c>
      <c r="L608" s="58" t="str">
        <f ca="1">IF(OR('📊 Training Matrix'!$W$35="EXPIRED",'📊 Training Matrix'!$W$35="EXPIRING"),IF('📊 Training Matrix'!$W$35="EXPIRED","Overdue by "&amp;TEXT(TODAY()-('📊 Training Matrix'!$V$35+365),"0")&amp;" days","Expires in "&amp;TEXT(('📊 Training Matrix'!$V$35+365)-TODAY(),"0")&amp;" days"),"—")</f>
        <v>—</v>
      </c>
      <c r="M608" s="58" t="str">
        <f ca="1">IF(OR('📊 Training Matrix'!$W$35="EXPIRED",'📊 Training Matrix'!$W$35="EXPIRING"),'📊 Training Matrix'!$H$35,"")</f>
        <v/>
      </c>
    </row>
    <row r="609" spans="1:13" ht="15" customHeight="1" x14ac:dyDescent="0.2">
      <c r="A609" s="58" t="str">
        <f ca="1">IF(OR('📊 Training Matrix'!$Y$35="EXPIRED",'📊 Training Matrix'!$Y$35="EXPIRING"),'📊 Training Matrix'!$A$35,"")</f>
        <v/>
      </c>
      <c r="B609" s="58" t="str">
        <f ca="1">IF(OR('📊 Training Matrix'!$Y$35="EXPIRED",'📊 Training Matrix'!$Y$35="EXPIRING"),'📊 Training Matrix'!$B$35,"")</f>
        <v/>
      </c>
      <c r="C609" s="58" t="str">
        <f ca="1">IF(OR('📊 Training Matrix'!$Y$35="EXPIRED",'📊 Training Matrix'!$Y$35="EXPIRING"),'📊 Training Matrix'!$C$35,"")</f>
        <v/>
      </c>
      <c r="D609" s="58" t="str">
        <f ca="1">IF(OR('📊 Training Matrix'!$Y$35="EXPIRED",'📊 Training Matrix'!$Y$35="EXPIRING"),'📊 Training Matrix'!$D$35,"")</f>
        <v/>
      </c>
      <c r="E609" s="58" t="str">
        <f ca="1">IF(OR('📊 Training Matrix'!$Y$35="EXPIRED",'📊 Training Matrix'!$Y$35="EXPIRING"),'📊 Training Matrix'!$F$35,"")</f>
        <v/>
      </c>
      <c r="F609" s="58" t="str">
        <f ca="1">IF(OR('📊 Training Matrix'!$Y$35="EXPIRED",'📊 Training Matrix'!$Y$35="EXPIRING"),'📊 Training Matrix'!$E$35,"")</f>
        <v/>
      </c>
      <c r="G609" s="58" t="str">
        <f ca="1">IF(OR('📊 Training Matrix'!$Y$35="EXPIRED",'📊 Training Matrix'!$Y$35="EXPIRING"),"EL-002","")</f>
        <v/>
      </c>
      <c r="H609" s="58" t="str">
        <f ca="1">IF(OR('📊 Training Matrix'!$Y$35="EXPIRED",'📊 Training Matrix'!$Y$35="EXPIRING"),"18th Edition","")</f>
        <v/>
      </c>
      <c r="I609" s="58" t="str">
        <f ca="1">IF(OR('📊 Training Matrix'!$Y$35="EXPIRED",'📊 Training Matrix'!$Y$35="EXPIRING"),IF(ISNUMBER('📊 Training Matrix'!$X$35),TEXT('📊 Training Matrix'!$X$35,"DD/MM/YYYY"),""),"")</f>
        <v/>
      </c>
      <c r="J609" s="58" t="str">
        <f ca="1">IF(OR('📊 Training Matrix'!$Y$35="EXPIRED",'📊 Training Matrix'!$Y$35="EXPIRING"),TEXT('📊 Training Matrix'!$X$35+365,"DD/MM/YYYY"),"")</f>
        <v/>
      </c>
      <c r="K609" s="58" t="str">
        <f ca="1">IF(OR('📊 Training Matrix'!$Y$35="EXPIRED",'📊 Training Matrix'!$Y$35="EXPIRING"),'📊 Training Matrix'!$Y$35,"")</f>
        <v/>
      </c>
      <c r="L609" s="58" t="str">
        <f ca="1">IF(OR('📊 Training Matrix'!$Y$35="EXPIRED",'📊 Training Matrix'!$Y$35="EXPIRING"),IF('📊 Training Matrix'!$Y$35="EXPIRED","Overdue by "&amp;TEXT(TODAY()-('📊 Training Matrix'!$X$35+365),"0")&amp;" days","Expires in "&amp;TEXT(('📊 Training Matrix'!$X$35+365)-TODAY(),"0")&amp;" days"),"—")</f>
        <v>—</v>
      </c>
      <c r="M609" s="58" t="str">
        <f ca="1">IF(OR('📊 Training Matrix'!$Y$35="EXPIRED",'📊 Training Matrix'!$Y$35="EXPIRING"),'📊 Training Matrix'!$H$35,"")</f>
        <v/>
      </c>
    </row>
    <row r="610" spans="1:13" ht="15" customHeight="1" x14ac:dyDescent="0.2">
      <c r="A610" s="58" t="str">
        <f ca="1">IF(OR('📊 Training Matrix'!$AA$35="EXPIRED",'📊 Training Matrix'!$AA$35="EXPIRING"),'📊 Training Matrix'!$A$35,"")</f>
        <v/>
      </c>
      <c r="B610" s="58" t="str">
        <f ca="1">IF(OR('📊 Training Matrix'!$AA$35="EXPIRED",'📊 Training Matrix'!$AA$35="EXPIRING"),'📊 Training Matrix'!$B$35,"")</f>
        <v/>
      </c>
      <c r="C610" s="58" t="str">
        <f ca="1">IF(OR('📊 Training Matrix'!$AA$35="EXPIRED",'📊 Training Matrix'!$AA$35="EXPIRING"),'📊 Training Matrix'!$C$35,"")</f>
        <v/>
      </c>
      <c r="D610" s="58" t="str">
        <f ca="1">IF(OR('📊 Training Matrix'!$AA$35="EXPIRED",'📊 Training Matrix'!$AA$35="EXPIRING"),'📊 Training Matrix'!$D$35,"")</f>
        <v/>
      </c>
      <c r="E610" s="58" t="str">
        <f ca="1">IF(OR('📊 Training Matrix'!$AA$35="EXPIRED",'📊 Training Matrix'!$AA$35="EXPIRING"),'📊 Training Matrix'!$F$35,"")</f>
        <v/>
      </c>
      <c r="F610" s="58" t="str">
        <f ca="1">IF(OR('📊 Training Matrix'!$AA$35="EXPIRED",'📊 Training Matrix'!$AA$35="EXPIRING"),'📊 Training Matrix'!$E$35,"")</f>
        <v/>
      </c>
      <c r="G610" s="58" t="str">
        <f ca="1">IF(OR('📊 Training Matrix'!$AA$35="EXPIRED",'📊 Training Matrix'!$AA$35="EXPIRING"),"EL-003","")</f>
        <v/>
      </c>
      <c r="H610" s="58" t="str">
        <f ca="1">IF(OR('📊 Training Matrix'!$AA$35="EXPIRED",'📊 Training Matrix'!$AA$35="EXPIRING"),"HV Auth. Person","")</f>
        <v/>
      </c>
      <c r="I610" s="58" t="str">
        <f ca="1">IF(OR('📊 Training Matrix'!$AA$35="EXPIRED",'📊 Training Matrix'!$AA$35="EXPIRING"),IF(ISNUMBER('📊 Training Matrix'!$Z$35),TEXT('📊 Training Matrix'!$Z$35,"DD/MM/YYYY"),""),"")</f>
        <v/>
      </c>
      <c r="J610" s="58" t="str">
        <f ca="1">IF(OR('📊 Training Matrix'!$AA$35="EXPIRED",'📊 Training Matrix'!$AA$35="EXPIRING"),TEXT('📊 Training Matrix'!$Z$35+365,"DD/MM/YYYY"),"")</f>
        <v/>
      </c>
      <c r="K610" s="58" t="str">
        <f ca="1">IF(OR('📊 Training Matrix'!$AA$35="EXPIRED",'📊 Training Matrix'!$AA$35="EXPIRING"),'📊 Training Matrix'!$AA$35,"")</f>
        <v/>
      </c>
      <c r="L610" s="58" t="str">
        <f ca="1">IF(OR('📊 Training Matrix'!$AA$35="EXPIRED",'📊 Training Matrix'!$AA$35="EXPIRING"),IF('📊 Training Matrix'!$AA$35="EXPIRED","Overdue by "&amp;TEXT(TODAY()-('📊 Training Matrix'!$Z$35+365),"0")&amp;" days","Expires in "&amp;TEXT(('📊 Training Matrix'!$Z$35+365)-TODAY(),"0")&amp;" days"),"—")</f>
        <v>—</v>
      </c>
      <c r="M610" s="58" t="str">
        <f ca="1">IF(OR('📊 Training Matrix'!$AA$35="EXPIRED",'📊 Training Matrix'!$AA$35="EXPIRING"),'📊 Training Matrix'!$H$35,"")</f>
        <v/>
      </c>
    </row>
    <row r="611" spans="1:13" ht="15" customHeight="1" x14ac:dyDescent="0.2">
      <c r="A611" s="58" t="str">
        <f ca="1">IF(OR('📊 Training Matrix'!$AC$35="EXPIRED",'📊 Training Matrix'!$AC$35="EXPIRING"),'📊 Training Matrix'!$A$35,"")</f>
        <v/>
      </c>
      <c r="B611" s="58" t="str">
        <f ca="1">IF(OR('📊 Training Matrix'!$AC$35="EXPIRED",'📊 Training Matrix'!$AC$35="EXPIRING"),'📊 Training Matrix'!$B$35,"")</f>
        <v/>
      </c>
      <c r="C611" s="58" t="str">
        <f ca="1">IF(OR('📊 Training Matrix'!$AC$35="EXPIRED",'📊 Training Matrix'!$AC$35="EXPIRING"),'📊 Training Matrix'!$C$35,"")</f>
        <v/>
      </c>
      <c r="D611" s="58" t="str">
        <f ca="1">IF(OR('📊 Training Matrix'!$AC$35="EXPIRED",'📊 Training Matrix'!$AC$35="EXPIRING"),'📊 Training Matrix'!$D$35,"")</f>
        <v/>
      </c>
      <c r="E611" s="58" t="str">
        <f ca="1">IF(OR('📊 Training Matrix'!$AC$35="EXPIRED",'📊 Training Matrix'!$AC$35="EXPIRING"),'📊 Training Matrix'!$F$35,"")</f>
        <v/>
      </c>
      <c r="F611" s="58" t="str">
        <f ca="1">IF(OR('📊 Training Matrix'!$AC$35="EXPIRED",'📊 Training Matrix'!$AC$35="EXPIRING"),'📊 Training Matrix'!$E$35,"")</f>
        <v/>
      </c>
      <c r="G611" s="58" t="str">
        <f ca="1">IF(OR('📊 Training Matrix'!$AC$35="EXPIRED",'📊 Training Matrix'!$AC$35="EXPIRING"),"EL-004","")</f>
        <v/>
      </c>
      <c r="H611" s="58" t="str">
        <f ca="1">IF(OR('📊 Training Matrix'!$AC$35="EXPIRED",'📊 Training Matrix'!$AC$35="EXPIRING"),"LV Switching","")</f>
        <v/>
      </c>
      <c r="I611" s="58" t="str">
        <f ca="1">IF(OR('📊 Training Matrix'!$AC$35="EXPIRED",'📊 Training Matrix'!$AC$35="EXPIRING"),IF(ISNUMBER('📊 Training Matrix'!$AB$35),TEXT('📊 Training Matrix'!$AB$35,"DD/MM/YYYY"),""),"")</f>
        <v/>
      </c>
      <c r="J611" s="58" t="str">
        <f ca="1">IF(OR('📊 Training Matrix'!$AC$35="EXPIRED",'📊 Training Matrix'!$AC$35="EXPIRING"),TEXT('📊 Training Matrix'!$AB$35+365,"DD/MM/YYYY"),"")</f>
        <v/>
      </c>
      <c r="K611" s="58" t="str">
        <f ca="1">IF(OR('📊 Training Matrix'!$AC$35="EXPIRED",'📊 Training Matrix'!$AC$35="EXPIRING"),'📊 Training Matrix'!$AC$35,"")</f>
        <v/>
      </c>
      <c r="L611" s="58" t="str">
        <f ca="1">IF(OR('📊 Training Matrix'!$AC$35="EXPIRED",'📊 Training Matrix'!$AC$35="EXPIRING"),IF('📊 Training Matrix'!$AC$35="EXPIRED","Overdue by "&amp;TEXT(TODAY()-('📊 Training Matrix'!$AB$35+365),"0")&amp;" days","Expires in "&amp;TEXT(('📊 Training Matrix'!$AB$35+365)-TODAY(),"0")&amp;" days"),"—")</f>
        <v>—</v>
      </c>
      <c r="M611" s="58" t="str">
        <f ca="1">IF(OR('📊 Training Matrix'!$AC$35="EXPIRED",'📊 Training Matrix'!$AC$35="EXPIRING"),'📊 Training Matrix'!$H$35,"")</f>
        <v/>
      </c>
    </row>
    <row r="612" spans="1:13" ht="15" customHeight="1" x14ac:dyDescent="0.2">
      <c r="A612" s="58" t="str">
        <f ca="1">IF(OR('📊 Training Matrix'!$AE$35="EXPIRED",'📊 Training Matrix'!$AE$35="EXPIRING"),'📊 Training Matrix'!$A$35,"")</f>
        <v/>
      </c>
      <c r="B612" s="58" t="str">
        <f ca="1">IF(OR('📊 Training Matrix'!$AE$35="EXPIRED",'📊 Training Matrix'!$AE$35="EXPIRING"),'📊 Training Matrix'!$B$35,"")</f>
        <v/>
      </c>
      <c r="C612" s="58" t="str">
        <f ca="1">IF(OR('📊 Training Matrix'!$AE$35="EXPIRED",'📊 Training Matrix'!$AE$35="EXPIRING"),'📊 Training Matrix'!$C$35,"")</f>
        <v/>
      </c>
      <c r="D612" s="58" t="str">
        <f ca="1">IF(OR('📊 Training Matrix'!$AE$35="EXPIRED",'📊 Training Matrix'!$AE$35="EXPIRING"),'📊 Training Matrix'!$D$35,"")</f>
        <v/>
      </c>
      <c r="E612" s="58" t="str">
        <f ca="1">IF(OR('📊 Training Matrix'!$AE$35="EXPIRED",'📊 Training Matrix'!$AE$35="EXPIRING"),'📊 Training Matrix'!$F$35,"")</f>
        <v/>
      </c>
      <c r="F612" s="58" t="str">
        <f ca="1">IF(OR('📊 Training Matrix'!$AE$35="EXPIRED",'📊 Training Matrix'!$AE$35="EXPIRING"),'📊 Training Matrix'!$E$35,"")</f>
        <v/>
      </c>
      <c r="G612" s="58" t="str">
        <f ca="1">IF(OR('📊 Training Matrix'!$AE$35="EXPIRED",'📊 Training Matrix'!$AE$35="EXPIRING"),"CV-005","")</f>
        <v/>
      </c>
      <c r="H612" s="58" t="str">
        <f ca="1">IF(OR('📊 Training Matrix'!$AE$35="EXPIRED",'📊 Training Matrix'!$AE$35="EXPIRING"),"NRSWA Supervisor","")</f>
        <v/>
      </c>
      <c r="I612" s="58" t="str">
        <f ca="1">IF(OR('📊 Training Matrix'!$AE$35="EXPIRED",'📊 Training Matrix'!$AE$35="EXPIRING"),IF(ISNUMBER('📊 Training Matrix'!$AD$35),TEXT('📊 Training Matrix'!$AD$35,"DD/MM/YYYY"),""),"")</f>
        <v/>
      </c>
      <c r="J612" s="58" t="str">
        <f ca="1">IF(OR('📊 Training Matrix'!$AE$35="EXPIRED",'📊 Training Matrix'!$AE$35="EXPIRING"),TEXT('📊 Training Matrix'!$AD$35+365,"DD/MM/YYYY"),"")</f>
        <v/>
      </c>
      <c r="K612" s="58" t="str">
        <f ca="1">IF(OR('📊 Training Matrix'!$AE$35="EXPIRED",'📊 Training Matrix'!$AE$35="EXPIRING"),'📊 Training Matrix'!$AE$35,"")</f>
        <v/>
      </c>
      <c r="L612" s="58" t="str">
        <f ca="1">IF(OR('📊 Training Matrix'!$AE$35="EXPIRED",'📊 Training Matrix'!$AE$35="EXPIRING"),IF('📊 Training Matrix'!$AE$35="EXPIRED","Overdue by "&amp;TEXT(TODAY()-('📊 Training Matrix'!$AD$35+365),"0")&amp;" days","Expires in "&amp;TEXT(('📊 Training Matrix'!$AD$35+365)-TODAY(),"0")&amp;" days"),"—")</f>
        <v>—</v>
      </c>
      <c r="M612" s="58" t="str">
        <f ca="1">IF(OR('📊 Training Matrix'!$AE$35="EXPIRED",'📊 Training Matrix'!$AE$35="EXPIRING"),'📊 Training Matrix'!$H$35,"")</f>
        <v/>
      </c>
    </row>
    <row r="613" spans="1:13" ht="15" customHeight="1" x14ac:dyDescent="0.2">
      <c r="A613" s="58" t="str">
        <f ca="1">IF(OR('📊 Training Matrix'!$AG$35="EXPIRED",'📊 Training Matrix'!$AG$35="EXPIRING"),'📊 Training Matrix'!$A$35,"")</f>
        <v/>
      </c>
      <c r="B613" s="58" t="str">
        <f ca="1">IF(OR('📊 Training Matrix'!$AG$35="EXPIRED",'📊 Training Matrix'!$AG$35="EXPIRING"),'📊 Training Matrix'!$B$35,"")</f>
        <v/>
      </c>
      <c r="C613" s="58" t="str">
        <f ca="1">IF(OR('📊 Training Matrix'!$AG$35="EXPIRED",'📊 Training Matrix'!$AG$35="EXPIRING"),'📊 Training Matrix'!$C$35,"")</f>
        <v/>
      </c>
      <c r="D613" s="58" t="str">
        <f ca="1">IF(OR('📊 Training Matrix'!$AG$35="EXPIRED",'📊 Training Matrix'!$AG$35="EXPIRING"),'📊 Training Matrix'!$D$35,"")</f>
        <v/>
      </c>
      <c r="E613" s="58" t="str">
        <f ca="1">IF(OR('📊 Training Matrix'!$AG$35="EXPIRED",'📊 Training Matrix'!$AG$35="EXPIRING"),'📊 Training Matrix'!$F$35,"")</f>
        <v/>
      </c>
      <c r="F613" s="58" t="str">
        <f ca="1">IF(OR('📊 Training Matrix'!$AG$35="EXPIRED",'📊 Training Matrix'!$AG$35="EXPIRING"),'📊 Training Matrix'!$E$35,"")</f>
        <v/>
      </c>
      <c r="G613" s="58" t="str">
        <f ca="1">IF(OR('📊 Training Matrix'!$AG$35="EXPIRED",'📊 Training Matrix'!$AG$35="EXPIRING"),"CV-006","")</f>
        <v/>
      </c>
      <c r="H613" s="58" t="str">
        <f ca="1">IF(OR('📊 Training Matrix'!$AG$35="EXPIRED",'📊 Training Matrix'!$AG$35="EXPIRING"),"NRSWA Operative","")</f>
        <v/>
      </c>
      <c r="I613" s="58" t="str">
        <f ca="1">IF(OR('📊 Training Matrix'!$AG$35="EXPIRED",'📊 Training Matrix'!$AG$35="EXPIRING"),IF(ISNUMBER('📊 Training Matrix'!$AF$35),TEXT('📊 Training Matrix'!$AF$35,"DD/MM/YYYY"),""),"")</f>
        <v/>
      </c>
      <c r="J613" s="58" t="str">
        <f ca="1">IF(OR('📊 Training Matrix'!$AG$35="EXPIRED",'📊 Training Matrix'!$AG$35="EXPIRING"),TEXT('📊 Training Matrix'!$AF$35+365,"DD/MM/YYYY"),"")</f>
        <v/>
      </c>
      <c r="K613" s="58" t="str">
        <f ca="1">IF(OR('📊 Training Matrix'!$AG$35="EXPIRED",'📊 Training Matrix'!$AG$35="EXPIRING"),'📊 Training Matrix'!$AG$35,"")</f>
        <v/>
      </c>
      <c r="L613" s="58" t="str">
        <f ca="1">IF(OR('📊 Training Matrix'!$AG$35="EXPIRED",'📊 Training Matrix'!$AG$35="EXPIRING"),IF('📊 Training Matrix'!$AG$35="EXPIRED","Overdue by "&amp;TEXT(TODAY()-('📊 Training Matrix'!$AF$35+365),"0")&amp;" days","Expires in "&amp;TEXT(('📊 Training Matrix'!$AF$35+365)-TODAY(),"0")&amp;" days"),"—")</f>
        <v>—</v>
      </c>
      <c r="M613" s="58" t="str">
        <f ca="1">IF(OR('📊 Training Matrix'!$AG$35="EXPIRED",'📊 Training Matrix'!$AG$35="EXPIRING"),'📊 Training Matrix'!$H$35,"")</f>
        <v/>
      </c>
    </row>
    <row r="614" spans="1:13" ht="15" customHeight="1" x14ac:dyDescent="0.2">
      <c r="A614" s="58" t="str">
        <f ca="1">IF(OR('📊 Training Matrix'!$AI$35="EXPIRED",'📊 Training Matrix'!$AI$35="EXPIRING"),'📊 Training Matrix'!$A$35,"")</f>
        <v/>
      </c>
      <c r="B614" s="58" t="str">
        <f ca="1">IF(OR('📊 Training Matrix'!$AI$35="EXPIRED",'📊 Training Matrix'!$AI$35="EXPIRING"),'📊 Training Matrix'!$B$35,"")</f>
        <v/>
      </c>
      <c r="C614" s="58" t="str">
        <f ca="1">IF(OR('📊 Training Matrix'!$AI$35="EXPIRED",'📊 Training Matrix'!$AI$35="EXPIRING"),'📊 Training Matrix'!$C$35,"")</f>
        <v/>
      </c>
      <c r="D614" s="58" t="str">
        <f ca="1">IF(OR('📊 Training Matrix'!$AI$35="EXPIRED",'📊 Training Matrix'!$AI$35="EXPIRING"),'📊 Training Matrix'!$D$35,"")</f>
        <v/>
      </c>
      <c r="E614" s="58" t="str">
        <f ca="1">IF(OR('📊 Training Matrix'!$AI$35="EXPIRED",'📊 Training Matrix'!$AI$35="EXPIRING"),'📊 Training Matrix'!$F$35,"")</f>
        <v/>
      </c>
      <c r="F614" s="58" t="str">
        <f ca="1">IF(OR('📊 Training Matrix'!$AI$35="EXPIRED",'📊 Training Matrix'!$AI$35="EXPIRING"),'📊 Training Matrix'!$E$35,"")</f>
        <v/>
      </c>
      <c r="G614" s="58" t="str">
        <f ca="1">IF(OR('📊 Training Matrix'!$AI$35="EXPIRED",'📊 Training Matrix'!$AI$35="EXPIRING"),"CV-002","")</f>
        <v/>
      </c>
      <c r="H614" s="58" t="str">
        <f ca="1">IF(OR('📊 Training Matrix'!$AI$35="EXPIRED",'📊 Training Matrix'!$AI$35="EXPIRING"),"CSCS Blue Card","")</f>
        <v/>
      </c>
      <c r="I614" s="58" t="str">
        <f ca="1">IF(OR('📊 Training Matrix'!$AI$35="EXPIRED",'📊 Training Matrix'!$AI$35="EXPIRING"),IF(ISNUMBER('📊 Training Matrix'!$AH$35),TEXT('📊 Training Matrix'!$AH$35,"DD/MM/YYYY"),""),"")</f>
        <v/>
      </c>
      <c r="J614" s="58" t="str">
        <f ca="1">IF(OR('📊 Training Matrix'!$AI$35="EXPIRED",'📊 Training Matrix'!$AI$35="EXPIRING"),TEXT('📊 Training Matrix'!$AH$35+365,"DD/MM/YYYY"),"")</f>
        <v/>
      </c>
      <c r="K614" s="58" t="str">
        <f ca="1">IF(OR('📊 Training Matrix'!$AI$35="EXPIRED",'📊 Training Matrix'!$AI$35="EXPIRING"),'📊 Training Matrix'!$AI$35,"")</f>
        <v/>
      </c>
      <c r="L614" s="58" t="str">
        <f ca="1">IF(OR('📊 Training Matrix'!$AI$35="EXPIRED",'📊 Training Matrix'!$AI$35="EXPIRING"),IF('📊 Training Matrix'!$AI$35="EXPIRED","Overdue by "&amp;TEXT(TODAY()-('📊 Training Matrix'!$AH$35+365),"0")&amp;" days","Expires in "&amp;TEXT(('📊 Training Matrix'!$AH$35+365)-TODAY(),"0")&amp;" days"),"—")</f>
        <v>—</v>
      </c>
      <c r="M614" s="58" t="str">
        <f ca="1">IF(OR('📊 Training Matrix'!$AI$35="EXPIRED",'📊 Training Matrix'!$AI$35="EXPIRING"),'📊 Training Matrix'!$H$35,"")</f>
        <v/>
      </c>
    </row>
    <row r="615" spans="1:13" ht="15" customHeight="1" x14ac:dyDescent="0.2">
      <c r="A615" s="58" t="str">
        <f ca="1">IF(OR('📊 Training Matrix'!$AK$35="EXPIRED",'📊 Training Matrix'!$AK$35="EXPIRING"),'📊 Training Matrix'!$A$35,"")</f>
        <v/>
      </c>
      <c r="B615" s="58" t="str">
        <f ca="1">IF(OR('📊 Training Matrix'!$AK$35="EXPIRED",'📊 Training Matrix'!$AK$35="EXPIRING"),'📊 Training Matrix'!$B$35,"")</f>
        <v/>
      </c>
      <c r="C615" s="58" t="str">
        <f ca="1">IF(OR('📊 Training Matrix'!$AK$35="EXPIRED",'📊 Training Matrix'!$AK$35="EXPIRING"),'📊 Training Matrix'!$C$35,"")</f>
        <v/>
      </c>
      <c r="D615" s="58" t="str">
        <f ca="1">IF(OR('📊 Training Matrix'!$AK$35="EXPIRED",'📊 Training Matrix'!$AK$35="EXPIRING"),'📊 Training Matrix'!$D$35,"")</f>
        <v/>
      </c>
      <c r="E615" s="58" t="str">
        <f ca="1">IF(OR('📊 Training Matrix'!$AK$35="EXPIRED",'📊 Training Matrix'!$AK$35="EXPIRING"),'📊 Training Matrix'!$F$35,"")</f>
        <v/>
      </c>
      <c r="F615" s="58" t="str">
        <f ca="1">IF(OR('📊 Training Matrix'!$AK$35="EXPIRED",'📊 Training Matrix'!$AK$35="EXPIRING"),'📊 Training Matrix'!$E$35,"")</f>
        <v/>
      </c>
      <c r="G615" s="58" t="str">
        <f ca="1">IF(OR('📊 Training Matrix'!$AK$35="EXPIRED",'📊 Training Matrix'!$AK$35="EXPIRING"),"GS-001","")</f>
        <v/>
      </c>
      <c r="H615" s="58" t="str">
        <f ca="1">IF(OR('📊 Training Matrix'!$AK$35="EXPIRED",'📊 Training Matrix'!$AK$35="EXPIRING"),"Gas Safe Reg.","")</f>
        <v/>
      </c>
      <c r="I615" s="58" t="str">
        <f ca="1">IF(OR('📊 Training Matrix'!$AK$35="EXPIRED",'📊 Training Matrix'!$AK$35="EXPIRING"),IF(ISNUMBER('📊 Training Matrix'!$AJ$35),TEXT('📊 Training Matrix'!$AJ$35,"DD/MM/YYYY"),""),"")</f>
        <v/>
      </c>
      <c r="J615" s="58" t="str">
        <f ca="1">IF(OR('📊 Training Matrix'!$AK$35="EXPIRED",'📊 Training Matrix'!$AK$35="EXPIRING"),TEXT('📊 Training Matrix'!$AJ$35+365,"DD/MM/YYYY"),"")</f>
        <v/>
      </c>
      <c r="K615" s="58" t="str">
        <f ca="1">IF(OR('📊 Training Matrix'!$AK$35="EXPIRED",'📊 Training Matrix'!$AK$35="EXPIRING"),'📊 Training Matrix'!$AK$35,"")</f>
        <v/>
      </c>
      <c r="L615" s="58" t="str">
        <f ca="1">IF(OR('📊 Training Matrix'!$AK$35="EXPIRED",'📊 Training Matrix'!$AK$35="EXPIRING"),IF('📊 Training Matrix'!$AK$35="EXPIRED","Overdue by "&amp;TEXT(TODAY()-('📊 Training Matrix'!$AJ$35+365),"0")&amp;" days","Expires in "&amp;TEXT(('📊 Training Matrix'!$AJ$35+365)-TODAY(),"0")&amp;" days"),"—")</f>
        <v>—</v>
      </c>
      <c r="M615" s="58" t="str">
        <f ca="1">IF(OR('📊 Training Matrix'!$AK$35="EXPIRED",'📊 Training Matrix'!$AK$35="EXPIRING"),'📊 Training Matrix'!$H$35,"")</f>
        <v/>
      </c>
    </row>
    <row r="616" spans="1:13" ht="15" customHeight="1" x14ac:dyDescent="0.2">
      <c r="A616" s="58" t="str">
        <f ca="1">IF(OR('📊 Training Matrix'!$AM$35="EXPIRED",'📊 Training Matrix'!$AM$35="EXPIRING"),'📊 Training Matrix'!$A$35,"")</f>
        <v/>
      </c>
      <c r="B616" s="58" t="str">
        <f ca="1">IF(OR('📊 Training Matrix'!$AM$35="EXPIRED",'📊 Training Matrix'!$AM$35="EXPIRING"),'📊 Training Matrix'!$B$35,"")</f>
        <v/>
      </c>
      <c r="C616" s="58" t="str">
        <f ca="1">IF(OR('📊 Training Matrix'!$AM$35="EXPIRED",'📊 Training Matrix'!$AM$35="EXPIRING"),'📊 Training Matrix'!$C$35,"")</f>
        <v/>
      </c>
      <c r="D616" s="58" t="str">
        <f ca="1">IF(OR('📊 Training Matrix'!$AM$35="EXPIRED",'📊 Training Matrix'!$AM$35="EXPIRING"),'📊 Training Matrix'!$D$35,"")</f>
        <v/>
      </c>
      <c r="E616" s="58" t="str">
        <f ca="1">IF(OR('📊 Training Matrix'!$AM$35="EXPIRED",'📊 Training Matrix'!$AM$35="EXPIRING"),'📊 Training Matrix'!$F$35,"")</f>
        <v/>
      </c>
      <c r="F616" s="58" t="str">
        <f ca="1">IF(OR('📊 Training Matrix'!$AM$35="EXPIRED",'📊 Training Matrix'!$AM$35="EXPIRING"),'📊 Training Matrix'!$E$35,"")</f>
        <v/>
      </c>
      <c r="G616" s="58" t="str">
        <f ca="1">IF(OR('📊 Training Matrix'!$AM$35="EXPIRED",'📊 Training Matrix'!$AM$35="EXPIRING"),"GS-002","")</f>
        <v/>
      </c>
      <c r="H616" s="58" t="str">
        <f ca="1">IF(OR('📊 Training Matrix'!$AM$35="EXPIRED",'📊 Training Matrix'!$AM$35="EXPIRING"),"ACS Gas (CCN1)","")</f>
        <v/>
      </c>
      <c r="I616" s="58" t="str">
        <f ca="1">IF(OR('📊 Training Matrix'!$AM$35="EXPIRED",'📊 Training Matrix'!$AM$35="EXPIRING"),IF(ISNUMBER('📊 Training Matrix'!$AL$35),TEXT('📊 Training Matrix'!$AL$35,"DD/MM/YYYY"),""),"")</f>
        <v/>
      </c>
      <c r="J616" s="58" t="str">
        <f ca="1">IF(OR('📊 Training Matrix'!$AM$35="EXPIRED",'📊 Training Matrix'!$AM$35="EXPIRING"),TEXT('📊 Training Matrix'!$AL$35+365,"DD/MM/YYYY"),"")</f>
        <v/>
      </c>
      <c r="K616" s="58" t="str">
        <f ca="1">IF(OR('📊 Training Matrix'!$AM$35="EXPIRED",'📊 Training Matrix'!$AM$35="EXPIRING"),'📊 Training Matrix'!$AM$35,"")</f>
        <v/>
      </c>
      <c r="L616" s="58" t="str">
        <f ca="1">IF(OR('📊 Training Matrix'!$AM$35="EXPIRED",'📊 Training Matrix'!$AM$35="EXPIRING"),IF('📊 Training Matrix'!$AM$35="EXPIRED","Overdue by "&amp;TEXT(TODAY()-('📊 Training Matrix'!$AL$35+365),"0")&amp;" days","Expires in "&amp;TEXT(('📊 Training Matrix'!$AL$35+365)-TODAY(),"0")&amp;" days"),"—")</f>
        <v>—</v>
      </c>
      <c r="M616" s="58" t="str">
        <f ca="1">IF(OR('📊 Training Matrix'!$AM$35="EXPIRED",'📊 Training Matrix'!$AM$35="EXPIRING"),'📊 Training Matrix'!$H$35,"")</f>
        <v/>
      </c>
    </row>
    <row r="617" spans="1:13" ht="15" customHeight="1" x14ac:dyDescent="0.2">
      <c r="A617" s="58" t="str">
        <f ca="1">IF(OR('📊 Training Matrix'!$AO$35="EXPIRED",'📊 Training Matrix'!$AO$35="EXPIRING"),'📊 Training Matrix'!$A$35,"")</f>
        <v/>
      </c>
      <c r="B617" s="58" t="str">
        <f ca="1">IF(OR('📊 Training Matrix'!$AO$35="EXPIRED",'📊 Training Matrix'!$AO$35="EXPIRING"),'📊 Training Matrix'!$B$35,"")</f>
        <v/>
      </c>
      <c r="C617" s="58" t="str">
        <f ca="1">IF(OR('📊 Training Matrix'!$AO$35="EXPIRED",'📊 Training Matrix'!$AO$35="EXPIRING"),'📊 Training Matrix'!$C$35,"")</f>
        <v/>
      </c>
      <c r="D617" s="58" t="str">
        <f ca="1">IF(OR('📊 Training Matrix'!$AO$35="EXPIRED",'📊 Training Matrix'!$AO$35="EXPIRING"),'📊 Training Matrix'!$D$35,"")</f>
        <v/>
      </c>
      <c r="E617" s="58" t="str">
        <f ca="1">IF(OR('📊 Training Matrix'!$AO$35="EXPIRED",'📊 Training Matrix'!$AO$35="EXPIRING"),'📊 Training Matrix'!$F$35,"")</f>
        <v/>
      </c>
      <c r="F617" s="58" t="str">
        <f ca="1">IF(OR('📊 Training Matrix'!$AO$35="EXPIRED",'📊 Training Matrix'!$AO$35="EXPIRING"),'📊 Training Matrix'!$E$35,"")</f>
        <v/>
      </c>
      <c r="G617" s="58" t="str">
        <f ca="1">IF(OR('📊 Training Matrix'!$AO$35="EXPIRED",'📊 Training Matrix'!$AO$35="EXPIRING"),"WA-001","")</f>
        <v/>
      </c>
      <c r="H617" s="58" t="str">
        <f ca="1">IF(OR('📊 Training Matrix'!$AO$35="EXPIRED",'📊 Training Matrix'!$AO$35="EXPIRING"),"WIAPS Cert.","")</f>
        <v/>
      </c>
      <c r="I617" s="58" t="str">
        <f ca="1">IF(OR('📊 Training Matrix'!$AO$35="EXPIRED",'📊 Training Matrix'!$AO$35="EXPIRING"),IF(ISNUMBER('📊 Training Matrix'!$AN$35),TEXT('📊 Training Matrix'!$AN$35,"DD/MM/YYYY"),""),"")</f>
        <v/>
      </c>
      <c r="J617" s="58" t="str">
        <f ca="1">IF(OR('📊 Training Matrix'!$AO$35="EXPIRED",'📊 Training Matrix'!$AO$35="EXPIRING"),TEXT('📊 Training Matrix'!$AN$35+365,"DD/MM/YYYY"),"")</f>
        <v/>
      </c>
      <c r="K617" s="58" t="str">
        <f ca="1">IF(OR('📊 Training Matrix'!$AO$35="EXPIRED",'📊 Training Matrix'!$AO$35="EXPIRING"),'📊 Training Matrix'!$AO$35,"")</f>
        <v/>
      </c>
      <c r="L617" s="58" t="str">
        <f ca="1">IF(OR('📊 Training Matrix'!$AO$35="EXPIRED",'📊 Training Matrix'!$AO$35="EXPIRING"),IF('📊 Training Matrix'!$AO$35="EXPIRED","Overdue by "&amp;TEXT(TODAY()-('📊 Training Matrix'!$AN$35+365),"0")&amp;" days","Expires in "&amp;TEXT(('📊 Training Matrix'!$AN$35+365)-TODAY(),"0")&amp;" days"),"—")</f>
        <v>—</v>
      </c>
      <c r="M617" s="58" t="str">
        <f ca="1">IF(OR('📊 Training Matrix'!$AO$35="EXPIRED",'📊 Training Matrix'!$AO$35="EXPIRING"),'📊 Training Matrix'!$H$35,"")</f>
        <v/>
      </c>
    </row>
    <row r="618" spans="1:13" ht="15" customHeight="1" x14ac:dyDescent="0.2">
      <c r="A618" s="58" t="str">
        <f ca="1">IF(OR('📊 Training Matrix'!$AQ$35="EXPIRED",'📊 Training Matrix'!$AQ$35="EXPIRING"),'📊 Training Matrix'!$A$35,"")</f>
        <v/>
      </c>
      <c r="B618" s="58" t="str">
        <f ca="1">IF(OR('📊 Training Matrix'!$AQ$35="EXPIRED",'📊 Training Matrix'!$AQ$35="EXPIRING"),'📊 Training Matrix'!$B$35,"")</f>
        <v/>
      </c>
      <c r="C618" s="58" t="str">
        <f ca="1">IF(OR('📊 Training Matrix'!$AQ$35="EXPIRED",'📊 Training Matrix'!$AQ$35="EXPIRING"),'📊 Training Matrix'!$C$35,"")</f>
        <v/>
      </c>
      <c r="D618" s="58" t="str">
        <f ca="1">IF(OR('📊 Training Matrix'!$AQ$35="EXPIRED",'📊 Training Matrix'!$AQ$35="EXPIRING"),'📊 Training Matrix'!$D$35,"")</f>
        <v/>
      </c>
      <c r="E618" s="58" t="str">
        <f ca="1">IF(OR('📊 Training Matrix'!$AQ$35="EXPIRED",'📊 Training Matrix'!$AQ$35="EXPIRING"),'📊 Training Matrix'!$F$35,"")</f>
        <v/>
      </c>
      <c r="F618" s="58" t="str">
        <f ca="1">IF(OR('📊 Training Matrix'!$AQ$35="EXPIRED",'📊 Training Matrix'!$AQ$35="EXPIRING"),'📊 Training Matrix'!$E$35,"")</f>
        <v/>
      </c>
      <c r="G618" s="58" t="str">
        <f ca="1">IF(OR('📊 Training Matrix'!$AQ$35="EXPIRED",'📊 Training Matrix'!$AQ$35="EXPIRING"),"DR-004","")</f>
        <v/>
      </c>
      <c r="H618" s="58" t="str">
        <f ca="1">IF(OR('📊 Training Matrix'!$AQ$35="EXPIRED",'📊 Training Matrix'!$AQ$35="EXPIRING"),"CPCS Excavator","")</f>
        <v/>
      </c>
      <c r="I618" s="58" t="str">
        <f ca="1">IF(OR('📊 Training Matrix'!$AQ$35="EXPIRED",'📊 Training Matrix'!$AQ$35="EXPIRING"),IF(ISNUMBER('📊 Training Matrix'!$AP$35),TEXT('📊 Training Matrix'!$AP$35,"DD/MM/YYYY"),""),"")</f>
        <v/>
      </c>
      <c r="J618" s="58" t="str">
        <f ca="1">IF(OR('📊 Training Matrix'!$AQ$35="EXPIRED",'📊 Training Matrix'!$AQ$35="EXPIRING"),TEXT('📊 Training Matrix'!$AP$35+365,"DD/MM/YYYY"),"")</f>
        <v/>
      </c>
      <c r="K618" s="58" t="str">
        <f ca="1">IF(OR('📊 Training Matrix'!$AQ$35="EXPIRED",'📊 Training Matrix'!$AQ$35="EXPIRING"),'📊 Training Matrix'!$AQ$35,"")</f>
        <v/>
      </c>
      <c r="L618" s="58" t="str">
        <f ca="1">IF(OR('📊 Training Matrix'!$AQ$35="EXPIRED",'📊 Training Matrix'!$AQ$35="EXPIRING"),IF('📊 Training Matrix'!$AQ$35="EXPIRED","Overdue by "&amp;TEXT(TODAY()-('📊 Training Matrix'!$AP$35+365),"0")&amp;" days","Expires in "&amp;TEXT(('📊 Training Matrix'!$AP$35+365)-TODAY(),"0")&amp;" days"),"—")</f>
        <v>—</v>
      </c>
      <c r="M618" s="58" t="str">
        <f ca="1">IF(OR('📊 Training Matrix'!$AQ$35="EXPIRED",'📊 Training Matrix'!$AQ$35="EXPIRING"),'📊 Training Matrix'!$H$35,"")</f>
        <v/>
      </c>
    </row>
    <row r="619" spans="1:13" ht="15" customHeight="1" x14ac:dyDescent="0.2">
      <c r="A619" s="58" t="str">
        <f ca="1">IF(OR('📊 Training Matrix'!$AS$35="EXPIRED",'📊 Training Matrix'!$AS$35="EXPIRING"),'📊 Training Matrix'!$A$35,"")</f>
        <v/>
      </c>
      <c r="B619" s="58" t="str">
        <f ca="1">IF(OR('📊 Training Matrix'!$AS$35="EXPIRED",'📊 Training Matrix'!$AS$35="EXPIRING"),'📊 Training Matrix'!$B$35,"")</f>
        <v/>
      </c>
      <c r="C619" s="58" t="str">
        <f ca="1">IF(OR('📊 Training Matrix'!$AS$35="EXPIRED",'📊 Training Matrix'!$AS$35="EXPIRING"),'📊 Training Matrix'!$C$35,"")</f>
        <v/>
      </c>
      <c r="D619" s="58" t="str">
        <f ca="1">IF(OR('📊 Training Matrix'!$AS$35="EXPIRED",'📊 Training Matrix'!$AS$35="EXPIRING"),'📊 Training Matrix'!$D$35,"")</f>
        <v/>
      </c>
      <c r="E619" s="58" t="str">
        <f ca="1">IF(OR('📊 Training Matrix'!$AS$35="EXPIRED",'📊 Training Matrix'!$AS$35="EXPIRING"),'📊 Training Matrix'!$F$35,"")</f>
        <v/>
      </c>
      <c r="F619" s="58" t="str">
        <f ca="1">IF(OR('📊 Training Matrix'!$AS$35="EXPIRED",'📊 Training Matrix'!$AS$35="EXPIRING"),'📊 Training Matrix'!$E$35,"")</f>
        <v/>
      </c>
      <c r="G619" s="58" t="str">
        <f ca="1">IF(OR('📊 Training Matrix'!$AS$35="EXPIRED",'📊 Training Matrix'!$AS$35="EXPIRING"),"MG-002","")</f>
        <v/>
      </c>
      <c r="H619" s="58" t="str">
        <f ca="1">IF(OR('📊 Training Matrix'!$AS$35="EXPIRED",'📊 Training Matrix'!$AS$35="EXPIRING"),"SMSTS","")</f>
        <v/>
      </c>
      <c r="I619" s="58" t="str">
        <f ca="1">IF(OR('📊 Training Matrix'!$AS$35="EXPIRED",'📊 Training Matrix'!$AS$35="EXPIRING"),IF(ISNUMBER('📊 Training Matrix'!$AR$35),TEXT('📊 Training Matrix'!$AR$35,"DD/MM/YYYY"),""),"")</f>
        <v/>
      </c>
      <c r="J619" s="58" t="str">
        <f ca="1">IF(OR('📊 Training Matrix'!$AS$35="EXPIRED",'📊 Training Matrix'!$AS$35="EXPIRING"),TEXT('📊 Training Matrix'!$AR$35+365,"DD/MM/YYYY"),"")</f>
        <v/>
      </c>
      <c r="K619" s="58" t="str">
        <f ca="1">IF(OR('📊 Training Matrix'!$AS$35="EXPIRED",'📊 Training Matrix'!$AS$35="EXPIRING"),'📊 Training Matrix'!$AS$35,"")</f>
        <v/>
      </c>
      <c r="L619" s="58" t="str">
        <f ca="1">IF(OR('📊 Training Matrix'!$AS$35="EXPIRED",'📊 Training Matrix'!$AS$35="EXPIRING"),IF('📊 Training Matrix'!$AS$35="EXPIRED","Overdue by "&amp;TEXT(TODAY()-('📊 Training Matrix'!$AR$35+365),"0")&amp;" days","Expires in "&amp;TEXT(('📊 Training Matrix'!$AR$35+365)-TODAY(),"0")&amp;" days"),"—")</f>
        <v>—</v>
      </c>
      <c r="M619" s="58" t="str">
        <f ca="1">IF(OR('📊 Training Matrix'!$AS$35="EXPIRED",'📊 Training Matrix'!$AS$35="EXPIRING"),'📊 Training Matrix'!$H$35,"")</f>
        <v/>
      </c>
    </row>
    <row r="620" spans="1:13" ht="15" customHeight="1" x14ac:dyDescent="0.2">
      <c r="A620" s="58" t="str">
        <f ca="1">IF(OR('📊 Training Matrix'!$AU$35="EXPIRED",'📊 Training Matrix'!$AU$35="EXPIRING"),'📊 Training Matrix'!$A$35,"")</f>
        <v/>
      </c>
      <c r="B620" s="58" t="str">
        <f ca="1">IF(OR('📊 Training Matrix'!$AU$35="EXPIRED",'📊 Training Matrix'!$AU$35="EXPIRING"),'📊 Training Matrix'!$B$35,"")</f>
        <v/>
      </c>
      <c r="C620" s="58" t="str">
        <f ca="1">IF(OR('📊 Training Matrix'!$AU$35="EXPIRED",'📊 Training Matrix'!$AU$35="EXPIRING"),'📊 Training Matrix'!$C$35,"")</f>
        <v/>
      </c>
      <c r="D620" s="58" t="str">
        <f ca="1">IF(OR('📊 Training Matrix'!$AU$35="EXPIRED",'📊 Training Matrix'!$AU$35="EXPIRING"),'📊 Training Matrix'!$D$35,"")</f>
        <v/>
      </c>
      <c r="E620" s="58" t="str">
        <f ca="1">IF(OR('📊 Training Matrix'!$AU$35="EXPIRED",'📊 Training Matrix'!$AU$35="EXPIRING"),'📊 Training Matrix'!$F$35,"")</f>
        <v/>
      </c>
      <c r="F620" s="58" t="str">
        <f ca="1">IF(OR('📊 Training Matrix'!$AU$35="EXPIRED",'📊 Training Matrix'!$AU$35="EXPIRING"),'📊 Training Matrix'!$E$35,"")</f>
        <v/>
      </c>
      <c r="G620" s="58" t="str">
        <f ca="1">IF(OR('📊 Training Matrix'!$AU$35="EXPIRED",'📊 Training Matrix'!$AU$35="EXPIRING"),"MG-003","")</f>
        <v/>
      </c>
      <c r="H620" s="58" t="str">
        <f ca="1">IF(OR('📊 Training Matrix'!$AU$35="EXPIRED",'📊 Training Matrix'!$AU$35="EXPIRING"),"SSSTS","")</f>
        <v/>
      </c>
      <c r="I620" s="58" t="str">
        <f ca="1">IF(OR('📊 Training Matrix'!$AU$35="EXPIRED",'📊 Training Matrix'!$AU$35="EXPIRING"),IF(ISNUMBER('📊 Training Matrix'!$AT$35),TEXT('📊 Training Matrix'!$AT$35,"DD/MM/YYYY"),""),"")</f>
        <v/>
      </c>
      <c r="J620" s="58" t="str">
        <f ca="1">IF(OR('📊 Training Matrix'!$AU$35="EXPIRED",'📊 Training Matrix'!$AU$35="EXPIRING"),TEXT('📊 Training Matrix'!$AT$35+365,"DD/MM/YYYY"),"")</f>
        <v/>
      </c>
      <c r="K620" s="58" t="str">
        <f ca="1">IF(OR('📊 Training Matrix'!$AU$35="EXPIRED",'📊 Training Matrix'!$AU$35="EXPIRING"),'📊 Training Matrix'!$AU$35,"")</f>
        <v/>
      </c>
      <c r="L620" s="58" t="str">
        <f ca="1">IF(OR('📊 Training Matrix'!$AU$35="EXPIRED",'📊 Training Matrix'!$AU$35="EXPIRING"),IF('📊 Training Matrix'!$AU$35="EXPIRED","Overdue by "&amp;TEXT(TODAY()-('📊 Training Matrix'!$AT$35+365),"0")&amp;" days","Expires in "&amp;TEXT(('📊 Training Matrix'!$AT$35+365)-TODAY(),"0")&amp;" days"),"—")</f>
        <v>—</v>
      </c>
      <c r="M620" s="58" t="str">
        <f ca="1">IF(OR('📊 Training Matrix'!$AU$35="EXPIRED",'📊 Training Matrix'!$AU$35="EXPIRING"),'📊 Training Matrix'!$H$35,"")</f>
        <v/>
      </c>
    </row>
    <row r="621" spans="1:13" ht="15" customHeight="1" x14ac:dyDescent="0.2">
      <c r="A621" s="58" t="str">
        <f ca="1">IF(OR('📊 Training Matrix'!$AW$35="EXPIRED",'📊 Training Matrix'!$AW$35="EXPIRING"),'📊 Training Matrix'!$A$35,"")</f>
        <v>W1031</v>
      </c>
      <c r="B621" s="58" t="str">
        <f ca="1">IF(OR('📊 Training Matrix'!$AW$35="EXPIRED",'📊 Training Matrix'!$AW$35="EXPIRING"),'📊 Training Matrix'!$B$35,"")</f>
        <v>Green</v>
      </c>
      <c r="C621" s="58" t="str">
        <f ca="1">IF(OR('📊 Training Matrix'!$AW$35="EXPIRED",'📊 Training Matrix'!$AW$35="EXPIRING"),'📊 Training Matrix'!$C$35,"")</f>
        <v>Emma</v>
      </c>
      <c r="D621" s="58" t="str">
        <f ca="1">IF(OR('📊 Training Matrix'!$AW$35="EXPIRED",'📊 Training Matrix'!$AW$35="EXPIRING"),'📊 Training Matrix'!$D$35,"")</f>
        <v>Employee</v>
      </c>
      <c r="E621" s="58" t="str">
        <f ca="1">IF(OR('📊 Training Matrix'!$AW$35="EXPIRED",'📊 Training Matrix'!$AW$35="EXPIRING"),'📊 Training Matrix'!$F$35,"")</f>
        <v>Metering Specialist</v>
      </c>
      <c r="F621" s="58" t="str">
        <f ca="1">IF(OR('📊 Training Matrix'!$AW$35="EXPIRED",'📊 Training Matrix'!$AW$35="EXPIRING"),'📊 Training Matrix'!$E$35,"")</f>
        <v>Gas Operations</v>
      </c>
      <c r="G621" s="58" t="str">
        <f ca="1">IF(OR('📊 Training Matrix'!$AW$35="EXPIRED",'📊 Training Matrix'!$AW$35="EXPIRING"),"IT-002","")</f>
        <v>IT-002</v>
      </c>
      <c r="H621" s="58" t="str">
        <f ca="1">IF(OR('📊 Training Matrix'!$AW$35="EXPIRED",'📊 Training Matrix'!$AW$35="EXPIRING"),"GDPR Awareness","")</f>
        <v>GDPR Awareness</v>
      </c>
      <c r="I621" s="58" t="str">
        <f ca="1">IF(OR('📊 Training Matrix'!$AW$35="EXPIRED",'📊 Training Matrix'!$AW$35="EXPIRING"),IF(ISNUMBER('📊 Training Matrix'!$AV$35),TEXT('📊 Training Matrix'!$AV$35,"DD/MM/YYYY"),""),"")</f>
        <v>23/08/2025</v>
      </c>
      <c r="J621" s="58" t="str">
        <f ca="1">IF(OR('📊 Training Matrix'!$AW$35="EXPIRED",'📊 Training Matrix'!$AW$35="EXPIRING"),TEXT('📊 Training Matrix'!$AV$35+365,"DD/MM/YYYY"),"")</f>
        <v>23/08/2026</v>
      </c>
      <c r="K621" s="58" t="str">
        <f ca="1">IF(OR('📊 Training Matrix'!$AW$35="EXPIRED",'📊 Training Matrix'!$AW$35="EXPIRING"),'📊 Training Matrix'!$AW$35,"")</f>
        <v>EXPIRING</v>
      </c>
      <c r="L621" s="58" t="str">
        <f ca="1">IF(OR('📊 Training Matrix'!$AW$35="EXPIRED",'📊 Training Matrix'!$AW$35="EXPIRING"),IF('📊 Training Matrix'!$AW$35="EXPIRED","Overdue by "&amp;TEXT(TODAY()-('📊 Training Matrix'!$AV$35+365),"0")&amp;" days","Expires in "&amp;TEXT(('📊 Training Matrix'!$AV$35+365)-TODAY(),"0")&amp;" days"),"—")</f>
        <v>Expires in 5 days</v>
      </c>
      <c r="M621" s="58" t="str">
        <f ca="1">IF(OR('📊 Training Matrix'!$AW$35="EXPIRED",'📊 Training Matrix'!$AW$35="EXPIRING"),'📊 Training Matrix'!$H$35,"")</f>
        <v>T. Morrison</v>
      </c>
    </row>
    <row r="622" spans="1:13" ht="15" customHeight="1" x14ac:dyDescent="0.2">
      <c r="A622" s="58" t="str">
        <f ca="1">IF(OR('📊 Training Matrix'!$K$36="EXPIRED",'📊 Training Matrix'!$K$36="EXPIRING"),'📊 Training Matrix'!$A$36,"")</f>
        <v/>
      </c>
      <c r="B622" s="58" t="str">
        <f ca="1">IF(OR('📊 Training Matrix'!$K$36="EXPIRED",'📊 Training Matrix'!$K$36="EXPIRING"),'📊 Training Matrix'!$B$36,"")</f>
        <v/>
      </c>
      <c r="C622" s="58" t="str">
        <f ca="1">IF(OR('📊 Training Matrix'!$K$36="EXPIRED",'📊 Training Matrix'!$K$36="EXPIRING"),'📊 Training Matrix'!$C$36,"")</f>
        <v/>
      </c>
      <c r="D622" s="58" t="str">
        <f ca="1">IF(OR('📊 Training Matrix'!$K$36="EXPIRED",'📊 Training Matrix'!$K$36="EXPIRING"),'📊 Training Matrix'!$D$36,"")</f>
        <v/>
      </c>
      <c r="E622" s="58" t="str">
        <f ca="1">IF(OR('📊 Training Matrix'!$K$36="EXPIRED",'📊 Training Matrix'!$K$36="EXPIRING"),'📊 Training Matrix'!$F$36,"")</f>
        <v/>
      </c>
      <c r="F622" s="58" t="str">
        <f ca="1">IF(OR('📊 Training Matrix'!$K$36="EXPIRED",'📊 Training Matrix'!$K$36="EXPIRING"),'📊 Training Matrix'!$E$36,"")</f>
        <v/>
      </c>
      <c r="G622" s="58" t="str">
        <f ca="1">IF(OR('📊 Training Matrix'!$K$36="EXPIRED",'📊 Training Matrix'!$K$36="EXPIRING"),"HS-001","")</f>
        <v/>
      </c>
      <c r="H622" s="58" t="str">
        <f ca="1">IF(OR('📊 Training Matrix'!$K$36="EXPIRED",'📊 Training Matrix'!$K$36="EXPIRING"),"H&amp;S Induction","")</f>
        <v/>
      </c>
      <c r="I622" s="58" t="str">
        <f ca="1">IF(OR('📊 Training Matrix'!$K$36="EXPIRED",'📊 Training Matrix'!$K$36="EXPIRING"),IF(ISNUMBER('📊 Training Matrix'!$J$36),TEXT('📊 Training Matrix'!$J$36,"DD/MM/YYYY"),""),"")</f>
        <v/>
      </c>
      <c r="J622" s="58" t="str">
        <f ca="1">IF(OR('📊 Training Matrix'!$K$36="EXPIRED",'📊 Training Matrix'!$K$36="EXPIRING"),TEXT('📊 Training Matrix'!$J$36+365,"DD/MM/YYYY"),"")</f>
        <v/>
      </c>
      <c r="K622" s="58" t="str">
        <f ca="1">IF(OR('📊 Training Matrix'!$K$36="EXPIRED",'📊 Training Matrix'!$K$36="EXPIRING"),'📊 Training Matrix'!$K$36,"")</f>
        <v/>
      </c>
      <c r="L622" s="58" t="str">
        <f ca="1">IF(OR('📊 Training Matrix'!$K$36="EXPIRED",'📊 Training Matrix'!$K$36="EXPIRING"),IF('📊 Training Matrix'!$K$36="EXPIRED","Overdue by "&amp;TEXT(TODAY()-('📊 Training Matrix'!$J$36+365),"0")&amp;" days","Expires in "&amp;TEXT(('📊 Training Matrix'!$J$36+365)-TODAY(),"0")&amp;" days"),"—")</f>
        <v>—</v>
      </c>
      <c r="M622" s="58" t="str">
        <f ca="1">IF(OR('📊 Training Matrix'!$K$36="EXPIRED",'📊 Training Matrix'!$K$36="EXPIRING"),'📊 Training Matrix'!$H$36,"")</f>
        <v/>
      </c>
    </row>
    <row r="623" spans="1:13" ht="15" customHeight="1" x14ac:dyDescent="0.2">
      <c r="A623" s="58" t="str">
        <f ca="1">IF(OR('📊 Training Matrix'!$M$36="EXPIRED",'📊 Training Matrix'!$M$36="EXPIRING"),'📊 Training Matrix'!$A$36,"")</f>
        <v>W1032</v>
      </c>
      <c r="B623" s="58" t="str">
        <f ca="1">IF(OR('📊 Training Matrix'!$M$36="EXPIRED",'📊 Training Matrix'!$M$36="EXPIRING"),'📊 Training Matrix'!$B$36,"")</f>
        <v>Stewart</v>
      </c>
      <c r="C623" s="58" t="str">
        <f ca="1">IF(OR('📊 Training Matrix'!$M$36="EXPIRED",'📊 Training Matrix'!$M$36="EXPIRING"),'📊 Training Matrix'!$C$36,"")</f>
        <v>Sophie</v>
      </c>
      <c r="D623" s="58" t="str">
        <f ca="1">IF(OR('📊 Training Matrix'!$M$36="EXPIRED",'📊 Training Matrix'!$M$36="EXPIRING"),'📊 Training Matrix'!$D$36,"")</f>
        <v>Subcontractor</v>
      </c>
      <c r="E623" s="58" t="str">
        <f ca="1">IF(OR('📊 Training Matrix'!$M$36="EXPIRED",'📊 Training Matrix'!$M$36="EXPIRING"),'📊 Training Matrix'!$F$36,"")</f>
        <v>Water Technician</v>
      </c>
      <c r="F623" s="58" t="str">
        <f ca="1">IF(OR('📊 Training Matrix'!$M$36="EXPIRED",'📊 Training Matrix'!$M$36="EXPIRING"),'📊 Training Matrix'!$E$36,"")</f>
        <v>Water Services</v>
      </c>
      <c r="G623" s="58" t="str">
        <f ca="1">IF(OR('📊 Training Matrix'!$M$36="EXPIRED",'📊 Training Matrix'!$M$36="EXPIRING"),"HS-002","")</f>
        <v>HS-002</v>
      </c>
      <c r="H623" s="58" t="str">
        <f ca="1">IF(OR('📊 Training Matrix'!$M$36="EXPIRED",'📊 Training Matrix'!$M$36="EXPIRING"),"Working at Height","")</f>
        <v>Working at Height</v>
      </c>
      <c r="I623" s="58" t="str">
        <f ca="1">IF(OR('📊 Training Matrix'!$M$36="EXPIRED",'📊 Training Matrix'!$M$36="EXPIRING"),IF(ISNUMBER('📊 Training Matrix'!$L$36),TEXT('📊 Training Matrix'!$L$36,"DD/MM/YYYY"),""),"")</f>
        <v>15/05/2025</v>
      </c>
      <c r="J623" s="58" t="str">
        <f ca="1">IF(OR('📊 Training Matrix'!$M$36="EXPIRED",'📊 Training Matrix'!$M$36="EXPIRING"),TEXT('📊 Training Matrix'!$L$36+365,"DD/MM/YYYY"),"")</f>
        <v>15/05/2026</v>
      </c>
      <c r="K623" s="58" t="str">
        <f ca="1">IF(OR('📊 Training Matrix'!$M$36="EXPIRED",'📊 Training Matrix'!$M$36="EXPIRING"),'📊 Training Matrix'!$M$36,"")</f>
        <v>EXPIRED</v>
      </c>
      <c r="L623" s="58" t="str">
        <f ca="1">IF(OR('📊 Training Matrix'!$M$36="EXPIRED",'📊 Training Matrix'!$M$36="EXPIRING"),IF('📊 Training Matrix'!$M$36="EXPIRED","Overdue by "&amp;TEXT(TODAY()-('📊 Training Matrix'!$L$36+365),"0")&amp;" days","Expires in "&amp;TEXT(('📊 Training Matrix'!$L$36+365)-TODAY(),"0")&amp;" days"),"—")</f>
        <v>Overdue by 95 days</v>
      </c>
      <c r="M623" s="58" t="str">
        <f ca="1">IF(OR('📊 Training Matrix'!$M$36="EXPIRED",'📊 Training Matrix'!$M$36="EXPIRING"),'📊 Training Matrix'!$H$36,"")</f>
        <v>R. O'Brien</v>
      </c>
    </row>
    <row r="624" spans="1:13" ht="15" customHeight="1" x14ac:dyDescent="0.2">
      <c r="A624" s="58" t="str">
        <f ca="1">IF(OR('📊 Training Matrix'!$O$36="EXPIRED",'📊 Training Matrix'!$O$36="EXPIRING"),'📊 Training Matrix'!$A$36,"")</f>
        <v>W1032</v>
      </c>
      <c r="B624" s="58" t="str">
        <f ca="1">IF(OR('📊 Training Matrix'!$O$36="EXPIRED",'📊 Training Matrix'!$O$36="EXPIRING"),'📊 Training Matrix'!$B$36,"")</f>
        <v>Stewart</v>
      </c>
      <c r="C624" s="58" t="str">
        <f ca="1">IF(OR('📊 Training Matrix'!$O$36="EXPIRED",'📊 Training Matrix'!$O$36="EXPIRING"),'📊 Training Matrix'!$C$36,"")</f>
        <v>Sophie</v>
      </c>
      <c r="D624" s="58" t="str">
        <f ca="1">IF(OR('📊 Training Matrix'!$O$36="EXPIRED",'📊 Training Matrix'!$O$36="EXPIRING"),'📊 Training Matrix'!$D$36,"")</f>
        <v>Subcontractor</v>
      </c>
      <c r="E624" s="58" t="str">
        <f ca="1">IF(OR('📊 Training Matrix'!$O$36="EXPIRED",'📊 Training Matrix'!$O$36="EXPIRING"),'📊 Training Matrix'!$F$36,"")</f>
        <v>Water Technician</v>
      </c>
      <c r="F624" s="58" t="str">
        <f ca="1">IF(OR('📊 Training Matrix'!$O$36="EXPIRED",'📊 Training Matrix'!$O$36="EXPIRING"),'📊 Training Matrix'!$E$36,"")</f>
        <v>Water Services</v>
      </c>
      <c r="G624" s="58" t="str">
        <f ca="1">IF(OR('📊 Training Matrix'!$O$36="EXPIRED",'📊 Training Matrix'!$O$36="EXPIRING"),"HS-003","")</f>
        <v>HS-003</v>
      </c>
      <c r="H624" s="58" t="str">
        <f ca="1">IF(OR('📊 Training Matrix'!$O$36="EXPIRED",'📊 Training Matrix'!$O$36="EXPIRING"),"Confined Space","")</f>
        <v>Confined Space</v>
      </c>
      <c r="I624" s="58" t="str">
        <f ca="1">IF(OR('📊 Training Matrix'!$O$36="EXPIRED",'📊 Training Matrix'!$O$36="EXPIRING"),IF(ISNUMBER('📊 Training Matrix'!$N$36),TEXT('📊 Training Matrix'!$N$36,"DD/MM/YYYY"),""),"")</f>
        <v>02/01/2025</v>
      </c>
      <c r="J624" s="58" t="str">
        <f ca="1">IF(OR('📊 Training Matrix'!$O$36="EXPIRED",'📊 Training Matrix'!$O$36="EXPIRING"),TEXT('📊 Training Matrix'!$N$36+365,"DD/MM/YYYY"),"")</f>
        <v>02/01/2026</v>
      </c>
      <c r="K624" s="58" t="str">
        <f ca="1">IF(OR('📊 Training Matrix'!$O$36="EXPIRED",'📊 Training Matrix'!$O$36="EXPIRING"),'📊 Training Matrix'!$O$36,"")</f>
        <v>EXPIRED</v>
      </c>
      <c r="L624" s="58" t="str">
        <f ca="1">IF(OR('📊 Training Matrix'!$O$36="EXPIRED",'📊 Training Matrix'!$O$36="EXPIRING"),IF('📊 Training Matrix'!$O$36="EXPIRED","Overdue by "&amp;TEXT(TODAY()-('📊 Training Matrix'!$N$36+365),"0")&amp;" days","Expires in "&amp;TEXT(('📊 Training Matrix'!$N$36+365)-TODAY(),"0")&amp;" days"),"—")</f>
        <v>Overdue by 228 days</v>
      </c>
      <c r="M624" s="58" t="str">
        <f ca="1">IF(OR('📊 Training Matrix'!$O$36="EXPIRED",'📊 Training Matrix'!$O$36="EXPIRING"),'📊 Training Matrix'!$H$36,"")</f>
        <v>R. O'Brien</v>
      </c>
    </row>
    <row r="625" spans="1:13" ht="15" customHeight="1" x14ac:dyDescent="0.2">
      <c r="A625" s="58" t="str">
        <f ca="1">IF(OR('📊 Training Matrix'!$Q$36="EXPIRED",'📊 Training Matrix'!$Q$36="EXPIRING"),'📊 Training Matrix'!$A$36,"")</f>
        <v/>
      </c>
      <c r="B625" s="58" t="str">
        <f ca="1">IF(OR('📊 Training Matrix'!$Q$36="EXPIRED",'📊 Training Matrix'!$Q$36="EXPIRING"),'📊 Training Matrix'!$B$36,"")</f>
        <v/>
      </c>
      <c r="C625" s="58" t="str">
        <f ca="1">IF(OR('📊 Training Matrix'!$Q$36="EXPIRED",'📊 Training Matrix'!$Q$36="EXPIRING"),'📊 Training Matrix'!$C$36,"")</f>
        <v/>
      </c>
      <c r="D625" s="58" t="str">
        <f ca="1">IF(OR('📊 Training Matrix'!$Q$36="EXPIRED",'📊 Training Matrix'!$Q$36="EXPIRING"),'📊 Training Matrix'!$D$36,"")</f>
        <v/>
      </c>
      <c r="E625" s="58" t="str">
        <f ca="1">IF(OR('📊 Training Matrix'!$Q$36="EXPIRED",'📊 Training Matrix'!$Q$36="EXPIRING"),'📊 Training Matrix'!$F$36,"")</f>
        <v/>
      </c>
      <c r="F625" s="58" t="str">
        <f ca="1">IF(OR('📊 Training Matrix'!$Q$36="EXPIRED",'📊 Training Matrix'!$Q$36="EXPIRING"),'📊 Training Matrix'!$E$36,"")</f>
        <v/>
      </c>
      <c r="G625" s="58" t="str">
        <f ca="1">IF(OR('📊 Training Matrix'!$Q$36="EXPIRED",'📊 Training Matrix'!$Q$36="EXPIRING"),"HS-004","")</f>
        <v/>
      </c>
      <c r="H625" s="58" t="str">
        <f ca="1">IF(OR('📊 Training Matrix'!$Q$36="EXPIRED",'📊 Training Matrix'!$Q$36="EXPIRING"),"Manual Handling","")</f>
        <v/>
      </c>
      <c r="I625" s="58" t="str">
        <f ca="1">IF(OR('📊 Training Matrix'!$Q$36="EXPIRED",'📊 Training Matrix'!$Q$36="EXPIRING"),IF(ISNUMBER('📊 Training Matrix'!$P$36),TEXT('📊 Training Matrix'!$P$36,"DD/MM/YYYY"),""),"")</f>
        <v/>
      </c>
      <c r="J625" s="58" t="str">
        <f ca="1">IF(OR('📊 Training Matrix'!$Q$36="EXPIRED",'📊 Training Matrix'!$Q$36="EXPIRING"),TEXT('📊 Training Matrix'!$P$36+365,"DD/MM/YYYY"),"")</f>
        <v/>
      </c>
      <c r="K625" s="58" t="str">
        <f ca="1">IF(OR('📊 Training Matrix'!$Q$36="EXPIRED",'📊 Training Matrix'!$Q$36="EXPIRING"),'📊 Training Matrix'!$Q$36,"")</f>
        <v/>
      </c>
      <c r="L625" s="58" t="str">
        <f ca="1">IF(OR('📊 Training Matrix'!$Q$36="EXPIRED",'📊 Training Matrix'!$Q$36="EXPIRING"),IF('📊 Training Matrix'!$Q$36="EXPIRED","Overdue by "&amp;TEXT(TODAY()-('📊 Training Matrix'!$P$36+365),"0")&amp;" days","Expires in "&amp;TEXT(('📊 Training Matrix'!$P$36+365)-TODAY(),"0")&amp;" days"),"—")</f>
        <v>—</v>
      </c>
      <c r="M625" s="58" t="str">
        <f ca="1">IF(OR('📊 Training Matrix'!$Q$36="EXPIRED",'📊 Training Matrix'!$Q$36="EXPIRING"),'📊 Training Matrix'!$H$36,"")</f>
        <v/>
      </c>
    </row>
    <row r="626" spans="1:13" ht="15" customHeight="1" x14ac:dyDescent="0.2">
      <c r="A626" s="58" t="str">
        <f ca="1">IF(OR('📊 Training Matrix'!$S$36="EXPIRED",'📊 Training Matrix'!$S$36="EXPIRING"),'📊 Training Matrix'!$A$36,"")</f>
        <v>W1032</v>
      </c>
      <c r="B626" s="58" t="str">
        <f ca="1">IF(OR('📊 Training Matrix'!$S$36="EXPIRED",'📊 Training Matrix'!$S$36="EXPIRING"),'📊 Training Matrix'!$B$36,"")</f>
        <v>Stewart</v>
      </c>
      <c r="C626" s="58" t="str">
        <f ca="1">IF(OR('📊 Training Matrix'!$S$36="EXPIRED",'📊 Training Matrix'!$S$36="EXPIRING"),'📊 Training Matrix'!$C$36,"")</f>
        <v>Sophie</v>
      </c>
      <c r="D626" s="58" t="str">
        <f ca="1">IF(OR('📊 Training Matrix'!$S$36="EXPIRED",'📊 Training Matrix'!$S$36="EXPIRING"),'📊 Training Matrix'!$D$36,"")</f>
        <v>Subcontractor</v>
      </c>
      <c r="E626" s="58" t="str">
        <f ca="1">IF(OR('📊 Training Matrix'!$S$36="EXPIRED",'📊 Training Matrix'!$S$36="EXPIRING"),'📊 Training Matrix'!$F$36,"")</f>
        <v>Water Technician</v>
      </c>
      <c r="F626" s="58" t="str">
        <f ca="1">IF(OR('📊 Training Matrix'!$S$36="EXPIRED",'📊 Training Matrix'!$S$36="EXPIRING"),'📊 Training Matrix'!$E$36,"")</f>
        <v>Water Services</v>
      </c>
      <c r="G626" s="58" t="str">
        <f ca="1">IF(OR('📊 Training Matrix'!$S$36="EXPIRED",'📊 Training Matrix'!$S$36="EXPIRING"),"HS-005","")</f>
        <v>HS-005</v>
      </c>
      <c r="H626" s="58" t="str">
        <f ca="1">IF(OR('📊 Training Matrix'!$S$36="EXPIRED",'📊 Training Matrix'!$S$36="EXPIRING"),"First Aid (FAW)","")</f>
        <v>First Aid (FAW)</v>
      </c>
      <c r="I626" s="58" t="str">
        <f ca="1">IF(OR('📊 Training Matrix'!$S$36="EXPIRED",'📊 Training Matrix'!$S$36="EXPIRING"),IF(ISNUMBER('📊 Training Matrix'!$R$36),TEXT('📊 Training Matrix'!$R$36,"DD/MM/YYYY"),""),"")</f>
        <v>07/09/2025</v>
      </c>
      <c r="J626" s="58" t="str">
        <f ca="1">IF(OR('📊 Training Matrix'!$S$36="EXPIRED",'📊 Training Matrix'!$S$36="EXPIRING"),TEXT('📊 Training Matrix'!$R$36+365,"DD/MM/YYYY"),"")</f>
        <v>07/09/2026</v>
      </c>
      <c r="K626" s="58" t="str">
        <f ca="1">IF(OR('📊 Training Matrix'!$S$36="EXPIRED",'📊 Training Matrix'!$S$36="EXPIRING"),'📊 Training Matrix'!$S$36,"")</f>
        <v>EXPIRING</v>
      </c>
      <c r="L626" s="58" t="str">
        <f ca="1">IF(OR('📊 Training Matrix'!$S$36="EXPIRED",'📊 Training Matrix'!$S$36="EXPIRING"),IF('📊 Training Matrix'!$S$36="EXPIRED","Overdue by "&amp;TEXT(TODAY()-('📊 Training Matrix'!$R$36+365),"0")&amp;" days","Expires in "&amp;TEXT(('📊 Training Matrix'!$R$36+365)-TODAY(),"0")&amp;" days"),"—")</f>
        <v>Expires in 20 days</v>
      </c>
      <c r="M626" s="58" t="str">
        <f ca="1">IF(OR('📊 Training Matrix'!$S$36="EXPIRED",'📊 Training Matrix'!$S$36="EXPIRING"),'📊 Training Matrix'!$H$36,"")</f>
        <v>R. O'Brien</v>
      </c>
    </row>
    <row r="627" spans="1:13" ht="15" customHeight="1" x14ac:dyDescent="0.2">
      <c r="A627" s="58" t="str">
        <f ca="1">IF(OR('📊 Training Matrix'!$U$36="EXPIRED",'📊 Training Matrix'!$U$36="EXPIRING"),'📊 Training Matrix'!$A$36,"")</f>
        <v/>
      </c>
      <c r="B627" s="58" t="str">
        <f ca="1">IF(OR('📊 Training Matrix'!$U$36="EXPIRED",'📊 Training Matrix'!$U$36="EXPIRING"),'📊 Training Matrix'!$B$36,"")</f>
        <v/>
      </c>
      <c r="C627" s="58" t="str">
        <f ca="1">IF(OR('📊 Training Matrix'!$U$36="EXPIRED",'📊 Training Matrix'!$U$36="EXPIRING"),'📊 Training Matrix'!$C$36,"")</f>
        <v/>
      </c>
      <c r="D627" s="58" t="str">
        <f ca="1">IF(OR('📊 Training Matrix'!$U$36="EXPIRED",'📊 Training Matrix'!$U$36="EXPIRING"),'📊 Training Matrix'!$D$36,"")</f>
        <v/>
      </c>
      <c r="E627" s="58" t="str">
        <f ca="1">IF(OR('📊 Training Matrix'!$U$36="EXPIRED",'📊 Training Matrix'!$U$36="EXPIRING"),'📊 Training Matrix'!$F$36,"")</f>
        <v/>
      </c>
      <c r="F627" s="58" t="str">
        <f ca="1">IF(OR('📊 Training Matrix'!$U$36="EXPIRED",'📊 Training Matrix'!$U$36="EXPIRING"),'📊 Training Matrix'!$E$36,"")</f>
        <v/>
      </c>
      <c r="G627" s="58" t="str">
        <f ca="1">IF(OR('📊 Training Matrix'!$U$36="EXPIRED",'📊 Training Matrix'!$U$36="EXPIRING"),"HS-006","")</f>
        <v/>
      </c>
      <c r="H627" s="58" t="str">
        <f ca="1">IF(OR('📊 Training Matrix'!$U$36="EXPIRED",'📊 Training Matrix'!$U$36="EXPIRING"),"Asbestos Awareness","")</f>
        <v/>
      </c>
      <c r="I627" s="58" t="str">
        <f ca="1">IF(OR('📊 Training Matrix'!$U$36="EXPIRED",'📊 Training Matrix'!$U$36="EXPIRING"),IF(ISNUMBER('📊 Training Matrix'!$T$36),TEXT('📊 Training Matrix'!$T$36,"DD/MM/YYYY"),""),"")</f>
        <v/>
      </c>
      <c r="J627" s="58" t="str">
        <f ca="1">IF(OR('📊 Training Matrix'!$U$36="EXPIRED",'📊 Training Matrix'!$U$36="EXPIRING"),TEXT('📊 Training Matrix'!$T$36+365,"DD/MM/YYYY"),"")</f>
        <v/>
      </c>
      <c r="K627" s="58" t="str">
        <f ca="1">IF(OR('📊 Training Matrix'!$U$36="EXPIRED",'📊 Training Matrix'!$U$36="EXPIRING"),'📊 Training Matrix'!$U$36,"")</f>
        <v/>
      </c>
      <c r="L627" s="58" t="str">
        <f ca="1">IF(OR('📊 Training Matrix'!$U$36="EXPIRED",'📊 Training Matrix'!$U$36="EXPIRING"),IF('📊 Training Matrix'!$U$36="EXPIRED","Overdue by "&amp;TEXT(TODAY()-('📊 Training Matrix'!$T$36+365),"0")&amp;" days","Expires in "&amp;TEXT(('📊 Training Matrix'!$T$36+365)-TODAY(),"0")&amp;" days"),"—")</f>
        <v>—</v>
      </c>
      <c r="M627" s="58" t="str">
        <f ca="1">IF(OR('📊 Training Matrix'!$U$36="EXPIRED",'📊 Training Matrix'!$U$36="EXPIRING"),'📊 Training Matrix'!$H$36,"")</f>
        <v/>
      </c>
    </row>
    <row r="628" spans="1:13" ht="15" customHeight="1" x14ac:dyDescent="0.2">
      <c r="A628" s="58" t="str">
        <f ca="1">IF(OR('📊 Training Matrix'!$W$36="EXPIRED",'📊 Training Matrix'!$W$36="EXPIRING"),'📊 Training Matrix'!$A$36,"")</f>
        <v/>
      </c>
      <c r="B628" s="58" t="str">
        <f ca="1">IF(OR('📊 Training Matrix'!$W$36="EXPIRED",'📊 Training Matrix'!$W$36="EXPIRING"),'📊 Training Matrix'!$B$36,"")</f>
        <v/>
      </c>
      <c r="C628" s="58" t="str">
        <f ca="1">IF(OR('📊 Training Matrix'!$W$36="EXPIRED",'📊 Training Matrix'!$W$36="EXPIRING"),'📊 Training Matrix'!$C$36,"")</f>
        <v/>
      </c>
      <c r="D628" s="58" t="str">
        <f ca="1">IF(OR('📊 Training Matrix'!$W$36="EXPIRED",'📊 Training Matrix'!$W$36="EXPIRING"),'📊 Training Matrix'!$D$36,"")</f>
        <v/>
      </c>
      <c r="E628" s="58" t="str">
        <f ca="1">IF(OR('📊 Training Matrix'!$W$36="EXPIRED",'📊 Training Matrix'!$W$36="EXPIRING"),'📊 Training Matrix'!$F$36,"")</f>
        <v/>
      </c>
      <c r="F628" s="58" t="str">
        <f ca="1">IF(OR('📊 Training Matrix'!$W$36="EXPIRED",'📊 Training Matrix'!$W$36="EXPIRING"),'📊 Training Matrix'!$E$36,"")</f>
        <v/>
      </c>
      <c r="G628" s="58" t="str">
        <f ca="1">IF(OR('📊 Training Matrix'!$W$36="EXPIRED",'📊 Training Matrix'!$W$36="EXPIRING"),"EL-001","")</f>
        <v/>
      </c>
      <c r="H628" s="58" t="str">
        <f ca="1">IF(OR('📊 Training Matrix'!$W$36="EXPIRED",'📊 Training Matrix'!$W$36="EXPIRING"),"C&amp;G 2391 Inspection","")</f>
        <v/>
      </c>
      <c r="I628" s="58" t="str">
        <f ca="1">IF(OR('📊 Training Matrix'!$W$36="EXPIRED",'📊 Training Matrix'!$W$36="EXPIRING"),IF(ISNUMBER('📊 Training Matrix'!$V$36),TEXT('📊 Training Matrix'!$V$36,"DD/MM/YYYY"),""),"")</f>
        <v/>
      </c>
      <c r="J628" s="58" t="str">
        <f ca="1">IF(OR('📊 Training Matrix'!$W$36="EXPIRED",'📊 Training Matrix'!$W$36="EXPIRING"),TEXT('📊 Training Matrix'!$V$36+365,"DD/MM/YYYY"),"")</f>
        <v/>
      </c>
      <c r="K628" s="58" t="str">
        <f ca="1">IF(OR('📊 Training Matrix'!$W$36="EXPIRED",'📊 Training Matrix'!$W$36="EXPIRING"),'📊 Training Matrix'!$W$36,"")</f>
        <v/>
      </c>
      <c r="L628" s="58" t="str">
        <f ca="1">IF(OR('📊 Training Matrix'!$W$36="EXPIRED",'📊 Training Matrix'!$W$36="EXPIRING"),IF('📊 Training Matrix'!$W$36="EXPIRED","Overdue by "&amp;TEXT(TODAY()-('📊 Training Matrix'!$V$36+365),"0")&amp;" days","Expires in "&amp;TEXT(('📊 Training Matrix'!$V$36+365)-TODAY(),"0")&amp;" days"),"—")</f>
        <v>—</v>
      </c>
      <c r="M628" s="58" t="str">
        <f ca="1">IF(OR('📊 Training Matrix'!$W$36="EXPIRED",'📊 Training Matrix'!$W$36="EXPIRING"),'📊 Training Matrix'!$H$36,"")</f>
        <v/>
      </c>
    </row>
    <row r="629" spans="1:13" ht="15" customHeight="1" x14ac:dyDescent="0.2">
      <c r="A629" s="58" t="str">
        <f ca="1">IF(OR('📊 Training Matrix'!$Y$36="EXPIRED",'📊 Training Matrix'!$Y$36="EXPIRING"),'📊 Training Matrix'!$A$36,"")</f>
        <v/>
      </c>
      <c r="B629" s="58" t="str">
        <f ca="1">IF(OR('📊 Training Matrix'!$Y$36="EXPIRED",'📊 Training Matrix'!$Y$36="EXPIRING"),'📊 Training Matrix'!$B$36,"")</f>
        <v/>
      </c>
      <c r="C629" s="58" t="str">
        <f ca="1">IF(OR('📊 Training Matrix'!$Y$36="EXPIRED",'📊 Training Matrix'!$Y$36="EXPIRING"),'📊 Training Matrix'!$C$36,"")</f>
        <v/>
      </c>
      <c r="D629" s="58" t="str">
        <f ca="1">IF(OR('📊 Training Matrix'!$Y$36="EXPIRED",'📊 Training Matrix'!$Y$36="EXPIRING"),'📊 Training Matrix'!$D$36,"")</f>
        <v/>
      </c>
      <c r="E629" s="58" t="str">
        <f ca="1">IF(OR('📊 Training Matrix'!$Y$36="EXPIRED",'📊 Training Matrix'!$Y$36="EXPIRING"),'📊 Training Matrix'!$F$36,"")</f>
        <v/>
      </c>
      <c r="F629" s="58" t="str">
        <f ca="1">IF(OR('📊 Training Matrix'!$Y$36="EXPIRED",'📊 Training Matrix'!$Y$36="EXPIRING"),'📊 Training Matrix'!$E$36,"")</f>
        <v/>
      </c>
      <c r="G629" s="58" t="str">
        <f ca="1">IF(OR('📊 Training Matrix'!$Y$36="EXPIRED",'📊 Training Matrix'!$Y$36="EXPIRING"),"EL-002","")</f>
        <v/>
      </c>
      <c r="H629" s="58" t="str">
        <f ca="1">IF(OR('📊 Training Matrix'!$Y$36="EXPIRED",'📊 Training Matrix'!$Y$36="EXPIRING"),"18th Edition","")</f>
        <v/>
      </c>
      <c r="I629" s="58" t="str">
        <f ca="1">IF(OR('📊 Training Matrix'!$Y$36="EXPIRED",'📊 Training Matrix'!$Y$36="EXPIRING"),IF(ISNUMBER('📊 Training Matrix'!$X$36),TEXT('📊 Training Matrix'!$X$36,"DD/MM/YYYY"),""),"")</f>
        <v/>
      </c>
      <c r="J629" s="58" t="str">
        <f ca="1">IF(OR('📊 Training Matrix'!$Y$36="EXPIRED",'📊 Training Matrix'!$Y$36="EXPIRING"),TEXT('📊 Training Matrix'!$X$36+365,"DD/MM/YYYY"),"")</f>
        <v/>
      </c>
      <c r="K629" s="58" t="str">
        <f ca="1">IF(OR('📊 Training Matrix'!$Y$36="EXPIRED",'📊 Training Matrix'!$Y$36="EXPIRING"),'📊 Training Matrix'!$Y$36,"")</f>
        <v/>
      </c>
      <c r="L629" s="58" t="str">
        <f ca="1">IF(OR('📊 Training Matrix'!$Y$36="EXPIRED",'📊 Training Matrix'!$Y$36="EXPIRING"),IF('📊 Training Matrix'!$Y$36="EXPIRED","Overdue by "&amp;TEXT(TODAY()-('📊 Training Matrix'!$X$36+365),"0")&amp;" days","Expires in "&amp;TEXT(('📊 Training Matrix'!$X$36+365)-TODAY(),"0")&amp;" days"),"—")</f>
        <v>—</v>
      </c>
      <c r="M629" s="58" t="str">
        <f ca="1">IF(OR('📊 Training Matrix'!$Y$36="EXPIRED",'📊 Training Matrix'!$Y$36="EXPIRING"),'📊 Training Matrix'!$H$36,"")</f>
        <v/>
      </c>
    </row>
    <row r="630" spans="1:13" ht="15" customHeight="1" x14ac:dyDescent="0.2">
      <c r="A630" s="58" t="str">
        <f ca="1">IF(OR('📊 Training Matrix'!$AA$36="EXPIRED",'📊 Training Matrix'!$AA$36="EXPIRING"),'📊 Training Matrix'!$A$36,"")</f>
        <v/>
      </c>
      <c r="B630" s="58" t="str">
        <f ca="1">IF(OR('📊 Training Matrix'!$AA$36="EXPIRED",'📊 Training Matrix'!$AA$36="EXPIRING"),'📊 Training Matrix'!$B$36,"")</f>
        <v/>
      </c>
      <c r="C630" s="58" t="str">
        <f ca="1">IF(OR('📊 Training Matrix'!$AA$36="EXPIRED",'📊 Training Matrix'!$AA$36="EXPIRING"),'📊 Training Matrix'!$C$36,"")</f>
        <v/>
      </c>
      <c r="D630" s="58" t="str">
        <f ca="1">IF(OR('📊 Training Matrix'!$AA$36="EXPIRED",'📊 Training Matrix'!$AA$36="EXPIRING"),'📊 Training Matrix'!$D$36,"")</f>
        <v/>
      </c>
      <c r="E630" s="58" t="str">
        <f ca="1">IF(OR('📊 Training Matrix'!$AA$36="EXPIRED",'📊 Training Matrix'!$AA$36="EXPIRING"),'📊 Training Matrix'!$F$36,"")</f>
        <v/>
      </c>
      <c r="F630" s="58" t="str">
        <f ca="1">IF(OR('📊 Training Matrix'!$AA$36="EXPIRED",'📊 Training Matrix'!$AA$36="EXPIRING"),'📊 Training Matrix'!$E$36,"")</f>
        <v/>
      </c>
      <c r="G630" s="58" t="str">
        <f ca="1">IF(OR('📊 Training Matrix'!$AA$36="EXPIRED",'📊 Training Matrix'!$AA$36="EXPIRING"),"EL-003","")</f>
        <v/>
      </c>
      <c r="H630" s="58" t="str">
        <f ca="1">IF(OR('📊 Training Matrix'!$AA$36="EXPIRED",'📊 Training Matrix'!$AA$36="EXPIRING"),"HV Auth. Person","")</f>
        <v/>
      </c>
      <c r="I630" s="58" t="str">
        <f ca="1">IF(OR('📊 Training Matrix'!$AA$36="EXPIRED",'📊 Training Matrix'!$AA$36="EXPIRING"),IF(ISNUMBER('📊 Training Matrix'!$Z$36),TEXT('📊 Training Matrix'!$Z$36,"DD/MM/YYYY"),""),"")</f>
        <v/>
      </c>
      <c r="J630" s="58" t="str">
        <f ca="1">IF(OR('📊 Training Matrix'!$AA$36="EXPIRED",'📊 Training Matrix'!$AA$36="EXPIRING"),TEXT('📊 Training Matrix'!$Z$36+365,"DD/MM/YYYY"),"")</f>
        <v/>
      </c>
      <c r="K630" s="58" t="str">
        <f ca="1">IF(OR('📊 Training Matrix'!$AA$36="EXPIRED",'📊 Training Matrix'!$AA$36="EXPIRING"),'📊 Training Matrix'!$AA$36,"")</f>
        <v/>
      </c>
      <c r="L630" s="58" t="str">
        <f ca="1">IF(OR('📊 Training Matrix'!$AA$36="EXPIRED",'📊 Training Matrix'!$AA$36="EXPIRING"),IF('📊 Training Matrix'!$AA$36="EXPIRED","Overdue by "&amp;TEXT(TODAY()-('📊 Training Matrix'!$Z$36+365),"0")&amp;" days","Expires in "&amp;TEXT(('📊 Training Matrix'!$Z$36+365)-TODAY(),"0")&amp;" days"),"—")</f>
        <v>—</v>
      </c>
      <c r="M630" s="58" t="str">
        <f ca="1">IF(OR('📊 Training Matrix'!$AA$36="EXPIRED",'📊 Training Matrix'!$AA$36="EXPIRING"),'📊 Training Matrix'!$H$36,"")</f>
        <v/>
      </c>
    </row>
    <row r="631" spans="1:13" ht="15" customHeight="1" x14ac:dyDescent="0.2">
      <c r="A631" s="58" t="str">
        <f ca="1">IF(OR('📊 Training Matrix'!$AC$36="EXPIRED",'📊 Training Matrix'!$AC$36="EXPIRING"),'📊 Training Matrix'!$A$36,"")</f>
        <v/>
      </c>
      <c r="B631" s="58" t="str">
        <f ca="1">IF(OR('📊 Training Matrix'!$AC$36="EXPIRED",'📊 Training Matrix'!$AC$36="EXPIRING"),'📊 Training Matrix'!$B$36,"")</f>
        <v/>
      </c>
      <c r="C631" s="58" t="str">
        <f ca="1">IF(OR('📊 Training Matrix'!$AC$36="EXPIRED",'📊 Training Matrix'!$AC$36="EXPIRING"),'📊 Training Matrix'!$C$36,"")</f>
        <v/>
      </c>
      <c r="D631" s="58" t="str">
        <f ca="1">IF(OR('📊 Training Matrix'!$AC$36="EXPIRED",'📊 Training Matrix'!$AC$36="EXPIRING"),'📊 Training Matrix'!$D$36,"")</f>
        <v/>
      </c>
      <c r="E631" s="58" t="str">
        <f ca="1">IF(OR('📊 Training Matrix'!$AC$36="EXPIRED",'📊 Training Matrix'!$AC$36="EXPIRING"),'📊 Training Matrix'!$F$36,"")</f>
        <v/>
      </c>
      <c r="F631" s="58" t="str">
        <f ca="1">IF(OR('📊 Training Matrix'!$AC$36="EXPIRED",'📊 Training Matrix'!$AC$36="EXPIRING"),'📊 Training Matrix'!$E$36,"")</f>
        <v/>
      </c>
      <c r="G631" s="58" t="str">
        <f ca="1">IF(OR('📊 Training Matrix'!$AC$36="EXPIRED",'📊 Training Matrix'!$AC$36="EXPIRING"),"EL-004","")</f>
        <v/>
      </c>
      <c r="H631" s="58" t="str">
        <f ca="1">IF(OR('📊 Training Matrix'!$AC$36="EXPIRED",'📊 Training Matrix'!$AC$36="EXPIRING"),"LV Switching","")</f>
        <v/>
      </c>
      <c r="I631" s="58" t="str">
        <f ca="1">IF(OR('📊 Training Matrix'!$AC$36="EXPIRED",'📊 Training Matrix'!$AC$36="EXPIRING"),IF(ISNUMBER('📊 Training Matrix'!$AB$36),TEXT('📊 Training Matrix'!$AB$36,"DD/MM/YYYY"),""),"")</f>
        <v/>
      </c>
      <c r="J631" s="58" t="str">
        <f ca="1">IF(OR('📊 Training Matrix'!$AC$36="EXPIRED",'📊 Training Matrix'!$AC$36="EXPIRING"),TEXT('📊 Training Matrix'!$AB$36+365,"DD/MM/YYYY"),"")</f>
        <v/>
      </c>
      <c r="K631" s="58" t="str">
        <f ca="1">IF(OR('📊 Training Matrix'!$AC$36="EXPIRED",'📊 Training Matrix'!$AC$36="EXPIRING"),'📊 Training Matrix'!$AC$36,"")</f>
        <v/>
      </c>
      <c r="L631" s="58" t="str">
        <f ca="1">IF(OR('📊 Training Matrix'!$AC$36="EXPIRED",'📊 Training Matrix'!$AC$36="EXPIRING"),IF('📊 Training Matrix'!$AC$36="EXPIRED","Overdue by "&amp;TEXT(TODAY()-('📊 Training Matrix'!$AB$36+365),"0")&amp;" days","Expires in "&amp;TEXT(('📊 Training Matrix'!$AB$36+365)-TODAY(),"0")&amp;" days"),"—")</f>
        <v>—</v>
      </c>
      <c r="M631" s="58" t="str">
        <f ca="1">IF(OR('📊 Training Matrix'!$AC$36="EXPIRED",'📊 Training Matrix'!$AC$36="EXPIRING"),'📊 Training Matrix'!$H$36,"")</f>
        <v/>
      </c>
    </row>
    <row r="632" spans="1:13" ht="15" customHeight="1" x14ac:dyDescent="0.2">
      <c r="A632" s="58" t="str">
        <f ca="1">IF(OR('📊 Training Matrix'!$AE$36="EXPIRED",'📊 Training Matrix'!$AE$36="EXPIRING"),'📊 Training Matrix'!$A$36,"")</f>
        <v/>
      </c>
      <c r="B632" s="58" t="str">
        <f ca="1">IF(OR('📊 Training Matrix'!$AE$36="EXPIRED",'📊 Training Matrix'!$AE$36="EXPIRING"),'📊 Training Matrix'!$B$36,"")</f>
        <v/>
      </c>
      <c r="C632" s="58" t="str">
        <f ca="1">IF(OR('📊 Training Matrix'!$AE$36="EXPIRED",'📊 Training Matrix'!$AE$36="EXPIRING"),'📊 Training Matrix'!$C$36,"")</f>
        <v/>
      </c>
      <c r="D632" s="58" t="str">
        <f ca="1">IF(OR('📊 Training Matrix'!$AE$36="EXPIRED",'📊 Training Matrix'!$AE$36="EXPIRING"),'📊 Training Matrix'!$D$36,"")</f>
        <v/>
      </c>
      <c r="E632" s="58" t="str">
        <f ca="1">IF(OR('📊 Training Matrix'!$AE$36="EXPIRED",'📊 Training Matrix'!$AE$36="EXPIRING"),'📊 Training Matrix'!$F$36,"")</f>
        <v/>
      </c>
      <c r="F632" s="58" t="str">
        <f ca="1">IF(OR('📊 Training Matrix'!$AE$36="EXPIRED",'📊 Training Matrix'!$AE$36="EXPIRING"),'📊 Training Matrix'!$E$36,"")</f>
        <v/>
      </c>
      <c r="G632" s="58" t="str">
        <f ca="1">IF(OR('📊 Training Matrix'!$AE$36="EXPIRED",'📊 Training Matrix'!$AE$36="EXPIRING"),"CV-005","")</f>
        <v/>
      </c>
      <c r="H632" s="58" t="str">
        <f ca="1">IF(OR('📊 Training Matrix'!$AE$36="EXPIRED",'📊 Training Matrix'!$AE$36="EXPIRING"),"NRSWA Supervisor","")</f>
        <v/>
      </c>
      <c r="I632" s="58" t="str">
        <f ca="1">IF(OR('📊 Training Matrix'!$AE$36="EXPIRED",'📊 Training Matrix'!$AE$36="EXPIRING"),IF(ISNUMBER('📊 Training Matrix'!$AD$36),TEXT('📊 Training Matrix'!$AD$36,"DD/MM/YYYY"),""),"")</f>
        <v/>
      </c>
      <c r="J632" s="58" t="str">
        <f ca="1">IF(OR('📊 Training Matrix'!$AE$36="EXPIRED",'📊 Training Matrix'!$AE$36="EXPIRING"),TEXT('📊 Training Matrix'!$AD$36+365,"DD/MM/YYYY"),"")</f>
        <v/>
      </c>
      <c r="K632" s="58" t="str">
        <f ca="1">IF(OR('📊 Training Matrix'!$AE$36="EXPIRED",'📊 Training Matrix'!$AE$36="EXPIRING"),'📊 Training Matrix'!$AE$36,"")</f>
        <v/>
      </c>
      <c r="L632" s="58" t="str">
        <f ca="1">IF(OR('📊 Training Matrix'!$AE$36="EXPIRED",'📊 Training Matrix'!$AE$36="EXPIRING"),IF('📊 Training Matrix'!$AE$36="EXPIRED","Overdue by "&amp;TEXT(TODAY()-('📊 Training Matrix'!$AD$36+365),"0")&amp;" days","Expires in "&amp;TEXT(('📊 Training Matrix'!$AD$36+365)-TODAY(),"0")&amp;" days"),"—")</f>
        <v>—</v>
      </c>
      <c r="M632" s="58" t="str">
        <f ca="1">IF(OR('📊 Training Matrix'!$AE$36="EXPIRED",'📊 Training Matrix'!$AE$36="EXPIRING"),'📊 Training Matrix'!$H$36,"")</f>
        <v/>
      </c>
    </row>
    <row r="633" spans="1:13" ht="15" customHeight="1" x14ac:dyDescent="0.2">
      <c r="A633" s="58" t="str">
        <f ca="1">IF(OR('📊 Training Matrix'!$AG$36="EXPIRED",'📊 Training Matrix'!$AG$36="EXPIRING"),'📊 Training Matrix'!$A$36,"")</f>
        <v/>
      </c>
      <c r="B633" s="58" t="str">
        <f ca="1">IF(OR('📊 Training Matrix'!$AG$36="EXPIRED",'📊 Training Matrix'!$AG$36="EXPIRING"),'📊 Training Matrix'!$B$36,"")</f>
        <v/>
      </c>
      <c r="C633" s="58" t="str">
        <f ca="1">IF(OR('📊 Training Matrix'!$AG$36="EXPIRED",'📊 Training Matrix'!$AG$36="EXPIRING"),'📊 Training Matrix'!$C$36,"")</f>
        <v/>
      </c>
      <c r="D633" s="58" t="str">
        <f ca="1">IF(OR('📊 Training Matrix'!$AG$36="EXPIRED",'📊 Training Matrix'!$AG$36="EXPIRING"),'📊 Training Matrix'!$D$36,"")</f>
        <v/>
      </c>
      <c r="E633" s="58" t="str">
        <f ca="1">IF(OR('📊 Training Matrix'!$AG$36="EXPIRED",'📊 Training Matrix'!$AG$36="EXPIRING"),'📊 Training Matrix'!$F$36,"")</f>
        <v/>
      </c>
      <c r="F633" s="58" t="str">
        <f ca="1">IF(OR('📊 Training Matrix'!$AG$36="EXPIRED",'📊 Training Matrix'!$AG$36="EXPIRING"),'📊 Training Matrix'!$E$36,"")</f>
        <v/>
      </c>
      <c r="G633" s="58" t="str">
        <f ca="1">IF(OR('📊 Training Matrix'!$AG$36="EXPIRED",'📊 Training Matrix'!$AG$36="EXPIRING"),"CV-006","")</f>
        <v/>
      </c>
      <c r="H633" s="58" t="str">
        <f ca="1">IF(OR('📊 Training Matrix'!$AG$36="EXPIRED",'📊 Training Matrix'!$AG$36="EXPIRING"),"NRSWA Operative","")</f>
        <v/>
      </c>
      <c r="I633" s="58" t="str">
        <f ca="1">IF(OR('📊 Training Matrix'!$AG$36="EXPIRED",'📊 Training Matrix'!$AG$36="EXPIRING"),IF(ISNUMBER('📊 Training Matrix'!$AF$36),TEXT('📊 Training Matrix'!$AF$36,"DD/MM/YYYY"),""),"")</f>
        <v/>
      </c>
      <c r="J633" s="58" t="str">
        <f ca="1">IF(OR('📊 Training Matrix'!$AG$36="EXPIRED",'📊 Training Matrix'!$AG$36="EXPIRING"),TEXT('📊 Training Matrix'!$AF$36+365,"DD/MM/YYYY"),"")</f>
        <v/>
      </c>
      <c r="K633" s="58" t="str">
        <f ca="1">IF(OR('📊 Training Matrix'!$AG$36="EXPIRED",'📊 Training Matrix'!$AG$36="EXPIRING"),'📊 Training Matrix'!$AG$36,"")</f>
        <v/>
      </c>
      <c r="L633" s="58" t="str">
        <f ca="1">IF(OR('📊 Training Matrix'!$AG$36="EXPIRED",'📊 Training Matrix'!$AG$36="EXPIRING"),IF('📊 Training Matrix'!$AG$36="EXPIRED","Overdue by "&amp;TEXT(TODAY()-('📊 Training Matrix'!$AF$36+365),"0")&amp;" days","Expires in "&amp;TEXT(('📊 Training Matrix'!$AF$36+365)-TODAY(),"0")&amp;" days"),"—")</f>
        <v>—</v>
      </c>
      <c r="M633" s="58" t="str">
        <f ca="1">IF(OR('📊 Training Matrix'!$AG$36="EXPIRED",'📊 Training Matrix'!$AG$36="EXPIRING"),'📊 Training Matrix'!$H$36,"")</f>
        <v/>
      </c>
    </row>
    <row r="634" spans="1:13" ht="15" customHeight="1" x14ac:dyDescent="0.2">
      <c r="A634" s="58" t="str">
        <f ca="1">IF(OR('📊 Training Matrix'!$AI$36="EXPIRED",'📊 Training Matrix'!$AI$36="EXPIRING"),'📊 Training Matrix'!$A$36,"")</f>
        <v>W1032</v>
      </c>
      <c r="B634" s="58" t="str">
        <f ca="1">IF(OR('📊 Training Matrix'!$AI$36="EXPIRED",'📊 Training Matrix'!$AI$36="EXPIRING"),'📊 Training Matrix'!$B$36,"")</f>
        <v>Stewart</v>
      </c>
      <c r="C634" s="58" t="str">
        <f ca="1">IF(OR('📊 Training Matrix'!$AI$36="EXPIRED",'📊 Training Matrix'!$AI$36="EXPIRING"),'📊 Training Matrix'!$C$36,"")</f>
        <v>Sophie</v>
      </c>
      <c r="D634" s="58" t="str">
        <f ca="1">IF(OR('📊 Training Matrix'!$AI$36="EXPIRED",'📊 Training Matrix'!$AI$36="EXPIRING"),'📊 Training Matrix'!$D$36,"")</f>
        <v>Subcontractor</v>
      </c>
      <c r="E634" s="58" t="str">
        <f ca="1">IF(OR('📊 Training Matrix'!$AI$36="EXPIRED",'📊 Training Matrix'!$AI$36="EXPIRING"),'📊 Training Matrix'!$F$36,"")</f>
        <v>Water Technician</v>
      </c>
      <c r="F634" s="58" t="str">
        <f ca="1">IF(OR('📊 Training Matrix'!$AI$36="EXPIRED",'📊 Training Matrix'!$AI$36="EXPIRING"),'📊 Training Matrix'!$E$36,"")</f>
        <v>Water Services</v>
      </c>
      <c r="G634" s="58" t="str">
        <f ca="1">IF(OR('📊 Training Matrix'!$AI$36="EXPIRED",'📊 Training Matrix'!$AI$36="EXPIRING"),"CV-002","")</f>
        <v>CV-002</v>
      </c>
      <c r="H634" s="58" t="str">
        <f ca="1">IF(OR('📊 Training Matrix'!$AI$36="EXPIRED",'📊 Training Matrix'!$AI$36="EXPIRING"),"CSCS Blue Card","")</f>
        <v>CSCS Blue Card</v>
      </c>
      <c r="I634" s="58" t="str">
        <f ca="1">IF(OR('📊 Training Matrix'!$AI$36="EXPIRED",'📊 Training Matrix'!$AI$36="EXPIRING"),IF(ISNUMBER('📊 Training Matrix'!$AH$36),TEXT('📊 Training Matrix'!$AH$36,"DD/MM/YYYY"),""),"")</f>
        <v>15/07/2022</v>
      </c>
      <c r="J634" s="58" t="str">
        <f ca="1">IF(OR('📊 Training Matrix'!$AI$36="EXPIRED",'📊 Training Matrix'!$AI$36="EXPIRING"),TEXT('📊 Training Matrix'!$AH$36+365,"DD/MM/YYYY"),"")</f>
        <v>15/07/2023</v>
      </c>
      <c r="K634" s="58" t="str">
        <f ca="1">IF(OR('📊 Training Matrix'!$AI$36="EXPIRED",'📊 Training Matrix'!$AI$36="EXPIRING"),'📊 Training Matrix'!$AI$36,"")</f>
        <v>EXPIRED</v>
      </c>
      <c r="L634" s="58" t="str">
        <f ca="1">IF(OR('📊 Training Matrix'!$AI$36="EXPIRED",'📊 Training Matrix'!$AI$36="EXPIRING"),IF('📊 Training Matrix'!$AI$36="EXPIRED","Overdue by "&amp;TEXT(TODAY()-('📊 Training Matrix'!$AH$36+365),"0")&amp;" days","Expires in "&amp;TEXT(('📊 Training Matrix'!$AH$36+365)-TODAY(),"0")&amp;" days"),"—")</f>
        <v>Overdue by 1130 days</v>
      </c>
      <c r="M634" s="58" t="str">
        <f ca="1">IF(OR('📊 Training Matrix'!$AI$36="EXPIRED",'📊 Training Matrix'!$AI$36="EXPIRING"),'📊 Training Matrix'!$H$36,"")</f>
        <v>R. O'Brien</v>
      </c>
    </row>
    <row r="635" spans="1:13" ht="15" customHeight="1" x14ac:dyDescent="0.2">
      <c r="A635" s="58" t="str">
        <f ca="1">IF(OR('📊 Training Matrix'!$AK$36="EXPIRED",'📊 Training Matrix'!$AK$36="EXPIRING"),'📊 Training Matrix'!$A$36,"")</f>
        <v/>
      </c>
      <c r="B635" s="58" t="str">
        <f ca="1">IF(OR('📊 Training Matrix'!$AK$36="EXPIRED",'📊 Training Matrix'!$AK$36="EXPIRING"),'📊 Training Matrix'!$B$36,"")</f>
        <v/>
      </c>
      <c r="C635" s="58" t="str">
        <f ca="1">IF(OR('📊 Training Matrix'!$AK$36="EXPIRED",'📊 Training Matrix'!$AK$36="EXPIRING"),'📊 Training Matrix'!$C$36,"")</f>
        <v/>
      </c>
      <c r="D635" s="58" t="str">
        <f ca="1">IF(OR('📊 Training Matrix'!$AK$36="EXPIRED",'📊 Training Matrix'!$AK$36="EXPIRING"),'📊 Training Matrix'!$D$36,"")</f>
        <v/>
      </c>
      <c r="E635" s="58" t="str">
        <f ca="1">IF(OR('📊 Training Matrix'!$AK$36="EXPIRED",'📊 Training Matrix'!$AK$36="EXPIRING"),'📊 Training Matrix'!$F$36,"")</f>
        <v/>
      </c>
      <c r="F635" s="58" t="str">
        <f ca="1">IF(OR('📊 Training Matrix'!$AK$36="EXPIRED",'📊 Training Matrix'!$AK$36="EXPIRING"),'📊 Training Matrix'!$E$36,"")</f>
        <v/>
      </c>
      <c r="G635" s="58" t="str">
        <f ca="1">IF(OR('📊 Training Matrix'!$AK$36="EXPIRED",'📊 Training Matrix'!$AK$36="EXPIRING"),"GS-001","")</f>
        <v/>
      </c>
      <c r="H635" s="58" t="str">
        <f ca="1">IF(OR('📊 Training Matrix'!$AK$36="EXPIRED",'📊 Training Matrix'!$AK$36="EXPIRING"),"Gas Safe Reg.","")</f>
        <v/>
      </c>
      <c r="I635" s="58" t="str">
        <f ca="1">IF(OR('📊 Training Matrix'!$AK$36="EXPIRED",'📊 Training Matrix'!$AK$36="EXPIRING"),IF(ISNUMBER('📊 Training Matrix'!$AJ$36),TEXT('📊 Training Matrix'!$AJ$36,"DD/MM/YYYY"),""),"")</f>
        <v/>
      </c>
      <c r="J635" s="58" t="str">
        <f ca="1">IF(OR('📊 Training Matrix'!$AK$36="EXPIRED",'📊 Training Matrix'!$AK$36="EXPIRING"),TEXT('📊 Training Matrix'!$AJ$36+365,"DD/MM/YYYY"),"")</f>
        <v/>
      </c>
      <c r="K635" s="58" t="str">
        <f ca="1">IF(OR('📊 Training Matrix'!$AK$36="EXPIRED",'📊 Training Matrix'!$AK$36="EXPIRING"),'📊 Training Matrix'!$AK$36,"")</f>
        <v/>
      </c>
      <c r="L635" s="58" t="str">
        <f ca="1">IF(OR('📊 Training Matrix'!$AK$36="EXPIRED",'📊 Training Matrix'!$AK$36="EXPIRING"),IF('📊 Training Matrix'!$AK$36="EXPIRED","Overdue by "&amp;TEXT(TODAY()-('📊 Training Matrix'!$AJ$36+365),"0")&amp;" days","Expires in "&amp;TEXT(('📊 Training Matrix'!$AJ$36+365)-TODAY(),"0")&amp;" days"),"—")</f>
        <v>—</v>
      </c>
      <c r="M635" s="58" t="str">
        <f ca="1">IF(OR('📊 Training Matrix'!$AK$36="EXPIRED",'📊 Training Matrix'!$AK$36="EXPIRING"),'📊 Training Matrix'!$H$36,"")</f>
        <v/>
      </c>
    </row>
    <row r="636" spans="1:13" ht="15" customHeight="1" x14ac:dyDescent="0.2">
      <c r="A636" s="58" t="str">
        <f ca="1">IF(OR('📊 Training Matrix'!$AM$36="EXPIRED",'📊 Training Matrix'!$AM$36="EXPIRING"),'📊 Training Matrix'!$A$36,"")</f>
        <v/>
      </c>
      <c r="B636" s="58" t="str">
        <f ca="1">IF(OR('📊 Training Matrix'!$AM$36="EXPIRED",'📊 Training Matrix'!$AM$36="EXPIRING"),'📊 Training Matrix'!$B$36,"")</f>
        <v/>
      </c>
      <c r="C636" s="58" t="str">
        <f ca="1">IF(OR('📊 Training Matrix'!$AM$36="EXPIRED",'📊 Training Matrix'!$AM$36="EXPIRING"),'📊 Training Matrix'!$C$36,"")</f>
        <v/>
      </c>
      <c r="D636" s="58" t="str">
        <f ca="1">IF(OR('📊 Training Matrix'!$AM$36="EXPIRED",'📊 Training Matrix'!$AM$36="EXPIRING"),'📊 Training Matrix'!$D$36,"")</f>
        <v/>
      </c>
      <c r="E636" s="58" t="str">
        <f ca="1">IF(OR('📊 Training Matrix'!$AM$36="EXPIRED",'📊 Training Matrix'!$AM$36="EXPIRING"),'📊 Training Matrix'!$F$36,"")</f>
        <v/>
      </c>
      <c r="F636" s="58" t="str">
        <f ca="1">IF(OR('📊 Training Matrix'!$AM$36="EXPIRED",'📊 Training Matrix'!$AM$36="EXPIRING"),'📊 Training Matrix'!$E$36,"")</f>
        <v/>
      </c>
      <c r="G636" s="58" t="str">
        <f ca="1">IF(OR('📊 Training Matrix'!$AM$36="EXPIRED",'📊 Training Matrix'!$AM$36="EXPIRING"),"GS-002","")</f>
        <v/>
      </c>
      <c r="H636" s="58" t="str">
        <f ca="1">IF(OR('📊 Training Matrix'!$AM$36="EXPIRED",'📊 Training Matrix'!$AM$36="EXPIRING"),"ACS Gas (CCN1)","")</f>
        <v/>
      </c>
      <c r="I636" s="58" t="str">
        <f ca="1">IF(OR('📊 Training Matrix'!$AM$36="EXPIRED",'📊 Training Matrix'!$AM$36="EXPIRING"),IF(ISNUMBER('📊 Training Matrix'!$AL$36),TEXT('📊 Training Matrix'!$AL$36,"DD/MM/YYYY"),""),"")</f>
        <v/>
      </c>
      <c r="J636" s="58" t="str">
        <f ca="1">IF(OR('📊 Training Matrix'!$AM$36="EXPIRED",'📊 Training Matrix'!$AM$36="EXPIRING"),TEXT('📊 Training Matrix'!$AL$36+365,"DD/MM/YYYY"),"")</f>
        <v/>
      </c>
      <c r="K636" s="58" t="str">
        <f ca="1">IF(OR('📊 Training Matrix'!$AM$36="EXPIRED",'📊 Training Matrix'!$AM$36="EXPIRING"),'📊 Training Matrix'!$AM$36,"")</f>
        <v/>
      </c>
      <c r="L636" s="58" t="str">
        <f ca="1">IF(OR('📊 Training Matrix'!$AM$36="EXPIRED",'📊 Training Matrix'!$AM$36="EXPIRING"),IF('📊 Training Matrix'!$AM$36="EXPIRED","Overdue by "&amp;TEXT(TODAY()-('📊 Training Matrix'!$AL$36+365),"0")&amp;" days","Expires in "&amp;TEXT(('📊 Training Matrix'!$AL$36+365)-TODAY(),"0")&amp;" days"),"—")</f>
        <v>—</v>
      </c>
      <c r="M636" s="58" t="str">
        <f ca="1">IF(OR('📊 Training Matrix'!$AM$36="EXPIRED",'📊 Training Matrix'!$AM$36="EXPIRING"),'📊 Training Matrix'!$H$36,"")</f>
        <v/>
      </c>
    </row>
    <row r="637" spans="1:13" ht="15" customHeight="1" x14ac:dyDescent="0.2">
      <c r="A637" s="58" t="str">
        <f ca="1">IF(OR('📊 Training Matrix'!$AO$36="EXPIRED",'📊 Training Matrix'!$AO$36="EXPIRING"),'📊 Training Matrix'!$A$36,"")</f>
        <v/>
      </c>
      <c r="B637" s="58" t="str">
        <f ca="1">IF(OR('📊 Training Matrix'!$AO$36="EXPIRED",'📊 Training Matrix'!$AO$36="EXPIRING"),'📊 Training Matrix'!$B$36,"")</f>
        <v/>
      </c>
      <c r="C637" s="58" t="str">
        <f ca="1">IF(OR('📊 Training Matrix'!$AO$36="EXPIRED",'📊 Training Matrix'!$AO$36="EXPIRING"),'📊 Training Matrix'!$C$36,"")</f>
        <v/>
      </c>
      <c r="D637" s="58" t="str">
        <f ca="1">IF(OR('📊 Training Matrix'!$AO$36="EXPIRED",'📊 Training Matrix'!$AO$36="EXPIRING"),'📊 Training Matrix'!$D$36,"")</f>
        <v/>
      </c>
      <c r="E637" s="58" t="str">
        <f ca="1">IF(OR('📊 Training Matrix'!$AO$36="EXPIRED",'📊 Training Matrix'!$AO$36="EXPIRING"),'📊 Training Matrix'!$F$36,"")</f>
        <v/>
      </c>
      <c r="F637" s="58" t="str">
        <f ca="1">IF(OR('📊 Training Matrix'!$AO$36="EXPIRED",'📊 Training Matrix'!$AO$36="EXPIRING"),'📊 Training Matrix'!$E$36,"")</f>
        <v/>
      </c>
      <c r="G637" s="58" t="str">
        <f ca="1">IF(OR('📊 Training Matrix'!$AO$36="EXPIRED",'📊 Training Matrix'!$AO$36="EXPIRING"),"WA-001","")</f>
        <v/>
      </c>
      <c r="H637" s="58" t="str">
        <f ca="1">IF(OR('📊 Training Matrix'!$AO$36="EXPIRED",'📊 Training Matrix'!$AO$36="EXPIRING"),"WIAPS Cert.","")</f>
        <v/>
      </c>
      <c r="I637" s="58" t="str">
        <f ca="1">IF(OR('📊 Training Matrix'!$AO$36="EXPIRED",'📊 Training Matrix'!$AO$36="EXPIRING"),IF(ISNUMBER('📊 Training Matrix'!$AN$36),TEXT('📊 Training Matrix'!$AN$36,"DD/MM/YYYY"),""),"")</f>
        <v/>
      </c>
      <c r="J637" s="58" t="str">
        <f ca="1">IF(OR('📊 Training Matrix'!$AO$36="EXPIRED",'📊 Training Matrix'!$AO$36="EXPIRING"),TEXT('📊 Training Matrix'!$AN$36+365,"DD/MM/YYYY"),"")</f>
        <v/>
      </c>
      <c r="K637" s="58" t="str">
        <f ca="1">IF(OR('📊 Training Matrix'!$AO$36="EXPIRED",'📊 Training Matrix'!$AO$36="EXPIRING"),'📊 Training Matrix'!$AO$36,"")</f>
        <v/>
      </c>
      <c r="L637" s="58" t="str">
        <f ca="1">IF(OR('📊 Training Matrix'!$AO$36="EXPIRED",'📊 Training Matrix'!$AO$36="EXPIRING"),IF('📊 Training Matrix'!$AO$36="EXPIRED","Overdue by "&amp;TEXT(TODAY()-('📊 Training Matrix'!$AN$36+365),"0")&amp;" days","Expires in "&amp;TEXT(('📊 Training Matrix'!$AN$36+365)-TODAY(),"0")&amp;" days"),"—")</f>
        <v>—</v>
      </c>
      <c r="M637" s="58" t="str">
        <f ca="1">IF(OR('📊 Training Matrix'!$AO$36="EXPIRED",'📊 Training Matrix'!$AO$36="EXPIRING"),'📊 Training Matrix'!$H$36,"")</f>
        <v/>
      </c>
    </row>
    <row r="638" spans="1:13" ht="15" customHeight="1" x14ac:dyDescent="0.2">
      <c r="A638" s="58" t="str">
        <f ca="1">IF(OR('📊 Training Matrix'!$AQ$36="EXPIRED",'📊 Training Matrix'!$AQ$36="EXPIRING"),'📊 Training Matrix'!$A$36,"")</f>
        <v/>
      </c>
      <c r="B638" s="58" t="str">
        <f ca="1">IF(OR('📊 Training Matrix'!$AQ$36="EXPIRED",'📊 Training Matrix'!$AQ$36="EXPIRING"),'📊 Training Matrix'!$B$36,"")</f>
        <v/>
      </c>
      <c r="C638" s="58" t="str">
        <f ca="1">IF(OR('📊 Training Matrix'!$AQ$36="EXPIRED",'📊 Training Matrix'!$AQ$36="EXPIRING"),'📊 Training Matrix'!$C$36,"")</f>
        <v/>
      </c>
      <c r="D638" s="58" t="str">
        <f ca="1">IF(OR('📊 Training Matrix'!$AQ$36="EXPIRED",'📊 Training Matrix'!$AQ$36="EXPIRING"),'📊 Training Matrix'!$D$36,"")</f>
        <v/>
      </c>
      <c r="E638" s="58" t="str">
        <f ca="1">IF(OR('📊 Training Matrix'!$AQ$36="EXPIRED",'📊 Training Matrix'!$AQ$36="EXPIRING"),'📊 Training Matrix'!$F$36,"")</f>
        <v/>
      </c>
      <c r="F638" s="58" t="str">
        <f ca="1">IF(OR('📊 Training Matrix'!$AQ$36="EXPIRED",'📊 Training Matrix'!$AQ$36="EXPIRING"),'📊 Training Matrix'!$E$36,"")</f>
        <v/>
      </c>
      <c r="G638" s="58" t="str">
        <f ca="1">IF(OR('📊 Training Matrix'!$AQ$36="EXPIRED",'📊 Training Matrix'!$AQ$36="EXPIRING"),"DR-004","")</f>
        <v/>
      </c>
      <c r="H638" s="58" t="str">
        <f ca="1">IF(OR('📊 Training Matrix'!$AQ$36="EXPIRED",'📊 Training Matrix'!$AQ$36="EXPIRING"),"CPCS Excavator","")</f>
        <v/>
      </c>
      <c r="I638" s="58" t="str">
        <f ca="1">IF(OR('📊 Training Matrix'!$AQ$36="EXPIRED",'📊 Training Matrix'!$AQ$36="EXPIRING"),IF(ISNUMBER('📊 Training Matrix'!$AP$36),TEXT('📊 Training Matrix'!$AP$36,"DD/MM/YYYY"),""),"")</f>
        <v/>
      </c>
      <c r="J638" s="58" t="str">
        <f ca="1">IF(OR('📊 Training Matrix'!$AQ$36="EXPIRED",'📊 Training Matrix'!$AQ$36="EXPIRING"),TEXT('📊 Training Matrix'!$AP$36+365,"DD/MM/YYYY"),"")</f>
        <v/>
      </c>
      <c r="K638" s="58" t="str">
        <f ca="1">IF(OR('📊 Training Matrix'!$AQ$36="EXPIRED",'📊 Training Matrix'!$AQ$36="EXPIRING"),'📊 Training Matrix'!$AQ$36,"")</f>
        <v/>
      </c>
      <c r="L638" s="58" t="str">
        <f ca="1">IF(OR('📊 Training Matrix'!$AQ$36="EXPIRED",'📊 Training Matrix'!$AQ$36="EXPIRING"),IF('📊 Training Matrix'!$AQ$36="EXPIRED","Overdue by "&amp;TEXT(TODAY()-('📊 Training Matrix'!$AP$36+365),"0")&amp;" days","Expires in "&amp;TEXT(('📊 Training Matrix'!$AP$36+365)-TODAY(),"0")&amp;" days"),"—")</f>
        <v>—</v>
      </c>
      <c r="M638" s="58" t="str">
        <f ca="1">IF(OR('📊 Training Matrix'!$AQ$36="EXPIRED",'📊 Training Matrix'!$AQ$36="EXPIRING"),'📊 Training Matrix'!$H$36,"")</f>
        <v/>
      </c>
    </row>
    <row r="639" spans="1:13" ht="15" customHeight="1" x14ac:dyDescent="0.2">
      <c r="A639" s="58" t="str">
        <f ca="1">IF(OR('📊 Training Matrix'!$AS$36="EXPIRED",'📊 Training Matrix'!$AS$36="EXPIRING"),'📊 Training Matrix'!$A$36,"")</f>
        <v/>
      </c>
      <c r="B639" s="58" t="str">
        <f ca="1">IF(OR('📊 Training Matrix'!$AS$36="EXPIRED",'📊 Training Matrix'!$AS$36="EXPIRING"),'📊 Training Matrix'!$B$36,"")</f>
        <v/>
      </c>
      <c r="C639" s="58" t="str">
        <f ca="1">IF(OR('📊 Training Matrix'!$AS$36="EXPIRED",'📊 Training Matrix'!$AS$36="EXPIRING"),'📊 Training Matrix'!$C$36,"")</f>
        <v/>
      </c>
      <c r="D639" s="58" t="str">
        <f ca="1">IF(OR('📊 Training Matrix'!$AS$36="EXPIRED",'📊 Training Matrix'!$AS$36="EXPIRING"),'📊 Training Matrix'!$D$36,"")</f>
        <v/>
      </c>
      <c r="E639" s="58" t="str">
        <f ca="1">IF(OR('📊 Training Matrix'!$AS$36="EXPIRED",'📊 Training Matrix'!$AS$36="EXPIRING"),'📊 Training Matrix'!$F$36,"")</f>
        <v/>
      </c>
      <c r="F639" s="58" t="str">
        <f ca="1">IF(OR('📊 Training Matrix'!$AS$36="EXPIRED",'📊 Training Matrix'!$AS$36="EXPIRING"),'📊 Training Matrix'!$E$36,"")</f>
        <v/>
      </c>
      <c r="G639" s="58" t="str">
        <f ca="1">IF(OR('📊 Training Matrix'!$AS$36="EXPIRED",'📊 Training Matrix'!$AS$36="EXPIRING"),"MG-002","")</f>
        <v/>
      </c>
      <c r="H639" s="58" t="str">
        <f ca="1">IF(OR('📊 Training Matrix'!$AS$36="EXPIRED",'📊 Training Matrix'!$AS$36="EXPIRING"),"SMSTS","")</f>
        <v/>
      </c>
      <c r="I639" s="58" t="str">
        <f ca="1">IF(OR('📊 Training Matrix'!$AS$36="EXPIRED",'📊 Training Matrix'!$AS$36="EXPIRING"),IF(ISNUMBER('📊 Training Matrix'!$AR$36),TEXT('📊 Training Matrix'!$AR$36,"DD/MM/YYYY"),""),"")</f>
        <v/>
      </c>
      <c r="J639" s="58" t="str">
        <f ca="1">IF(OR('📊 Training Matrix'!$AS$36="EXPIRED",'📊 Training Matrix'!$AS$36="EXPIRING"),TEXT('📊 Training Matrix'!$AR$36+365,"DD/MM/YYYY"),"")</f>
        <v/>
      </c>
      <c r="K639" s="58" t="str">
        <f ca="1">IF(OR('📊 Training Matrix'!$AS$36="EXPIRED",'📊 Training Matrix'!$AS$36="EXPIRING"),'📊 Training Matrix'!$AS$36,"")</f>
        <v/>
      </c>
      <c r="L639" s="58" t="str">
        <f ca="1">IF(OR('📊 Training Matrix'!$AS$36="EXPIRED",'📊 Training Matrix'!$AS$36="EXPIRING"),IF('📊 Training Matrix'!$AS$36="EXPIRED","Overdue by "&amp;TEXT(TODAY()-('📊 Training Matrix'!$AR$36+365),"0")&amp;" days","Expires in "&amp;TEXT(('📊 Training Matrix'!$AR$36+365)-TODAY(),"0")&amp;" days"),"—")</f>
        <v>—</v>
      </c>
      <c r="M639" s="58" t="str">
        <f ca="1">IF(OR('📊 Training Matrix'!$AS$36="EXPIRED",'📊 Training Matrix'!$AS$36="EXPIRING"),'📊 Training Matrix'!$H$36,"")</f>
        <v/>
      </c>
    </row>
    <row r="640" spans="1:13" ht="15" customHeight="1" x14ac:dyDescent="0.2">
      <c r="A640" s="58" t="str">
        <f ca="1">IF(OR('📊 Training Matrix'!$AU$36="EXPIRED",'📊 Training Matrix'!$AU$36="EXPIRING"),'📊 Training Matrix'!$A$36,"")</f>
        <v/>
      </c>
      <c r="B640" s="58" t="str">
        <f ca="1">IF(OR('📊 Training Matrix'!$AU$36="EXPIRED",'📊 Training Matrix'!$AU$36="EXPIRING"),'📊 Training Matrix'!$B$36,"")</f>
        <v/>
      </c>
      <c r="C640" s="58" t="str">
        <f ca="1">IF(OR('📊 Training Matrix'!$AU$36="EXPIRED",'📊 Training Matrix'!$AU$36="EXPIRING"),'📊 Training Matrix'!$C$36,"")</f>
        <v/>
      </c>
      <c r="D640" s="58" t="str">
        <f ca="1">IF(OR('📊 Training Matrix'!$AU$36="EXPIRED",'📊 Training Matrix'!$AU$36="EXPIRING"),'📊 Training Matrix'!$D$36,"")</f>
        <v/>
      </c>
      <c r="E640" s="58" t="str">
        <f ca="1">IF(OR('📊 Training Matrix'!$AU$36="EXPIRED",'📊 Training Matrix'!$AU$36="EXPIRING"),'📊 Training Matrix'!$F$36,"")</f>
        <v/>
      </c>
      <c r="F640" s="58" t="str">
        <f ca="1">IF(OR('📊 Training Matrix'!$AU$36="EXPIRED",'📊 Training Matrix'!$AU$36="EXPIRING"),'📊 Training Matrix'!$E$36,"")</f>
        <v/>
      </c>
      <c r="G640" s="58" t="str">
        <f ca="1">IF(OR('📊 Training Matrix'!$AU$36="EXPIRED",'📊 Training Matrix'!$AU$36="EXPIRING"),"MG-003","")</f>
        <v/>
      </c>
      <c r="H640" s="58" t="str">
        <f ca="1">IF(OR('📊 Training Matrix'!$AU$36="EXPIRED",'📊 Training Matrix'!$AU$36="EXPIRING"),"SSSTS","")</f>
        <v/>
      </c>
      <c r="I640" s="58" t="str">
        <f ca="1">IF(OR('📊 Training Matrix'!$AU$36="EXPIRED",'📊 Training Matrix'!$AU$36="EXPIRING"),IF(ISNUMBER('📊 Training Matrix'!$AT$36),TEXT('📊 Training Matrix'!$AT$36,"DD/MM/YYYY"),""),"")</f>
        <v/>
      </c>
      <c r="J640" s="58" t="str">
        <f ca="1">IF(OR('📊 Training Matrix'!$AU$36="EXPIRED",'📊 Training Matrix'!$AU$36="EXPIRING"),TEXT('📊 Training Matrix'!$AT$36+365,"DD/MM/YYYY"),"")</f>
        <v/>
      </c>
      <c r="K640" s="58" t="str">
        <f ca="1">IF(OR('📊 Training Matrix'!$AU$36="EXPIRED",'📊 Training Matrix'!$AU$36="EXPIRING"),'📊 Training Matrix'!$AU$36,"")</f>
        <v/>
      </c>
      <c r="L640" s="58" t="str">
        <f ca="1">IF(OR('📊 Training Matrix'!$AU$36="EXPIRED",'📊 Training Matrix'!$AU$36="EXPIRING"),IF('📊 Training Matrix'!$AU$36="EXPIRED","Overdue by "&amp;TEXT(TODAY()-('📊 Training Matrix'!$AT$36+365),"0")&amp;" days","Expires in "&amp;TEXT(('📊 Training Matrix'!$AT$36+365)-TODAY(),"0")&amp;" days"),"—")</f>
        <v>—</v>
      </c>
      <c r="M640" s="58" t="str">
        <f ca="1">IF(OR('📊 Training Matrix'!$AU$36="EXPIRED",'📊 Training Matrix'!$AU$36="EXPIRING"),'📊 Training Matrix'!$H$36,"")</f>
        <v/>
      </c>
    </row>
    <row r="641" spans="1:13" ht="15" customHeight="1" x14ac:dyDescent="0.2">
      <c r="A641" s="58" t="str">
        <f ca="1">IF(OR('📊 Training Matrix'!$AW$36="EXPIRED",'📊 Training Matrix'!$AW$36="EXPIRING"),'📊 Training Matrix'!$A$36,"")</f>
        <v>W1032</v>
      </c>
      <c r="B641" s="58" t="str">
        <f ca="1">IF(OR('📊 Training Matrix'!$AW$36="EXPIRED",'📊 Training Matrix'!$AW$36="EXPIRING"),'📊 Training Matrix'!$B$36,"")</f>
        <v>Stewart</v>
      </c>
      <c r="C641" s="58" t="str">
        <f ca="1">IF(OR('📊 Training Matrix'!$AW$36="EXPIRED",'📊 Training Matrix'!$AW$36="EXPIRING"),'📊 Training Matrix'!$C$36,"")</f>
        <v>Sophie</v>
      </c>
      <c r="D641" s="58" t="str">
        <f ca="1">IF(OR('📊 Training Matrix'!$AW$36="EXPIRED",'📊 Training Matrix'!$AW$36="EXPIRING"),'📊 Training Matrix'!$D$36,"")</f>
        <v>Subcontractor</v>
      </c>
      <c r="E641" s="58" t="str">
        <f ca="1">IF(OR('📊 Training Matrix'!$AW$36="EXPIRED",'📊 Training Matrix'!$AW$36="EXPIRING"),'📊 Training Matrix'!$F$36,"")</f>
        <v>Water Technician</v>
      </c>
      <c r="F641" s="58" t="str">
        <f ca="1">IF(OR('📊 Training Matrix'!$AW$36="EXPIRED",'📊 Training Matrix'!$AW$36="EXPIRING"),'📊 Training Matrix'!$E$36,"")</f>
        <v>Water Services</v>
      </c>
      <c r="G641" s="58" t="str">
        <f ca="1">IF(OR('📊 Training Matrix'!$AW$36="EXPIRED",'📊 Training Matrix'!$AW$36="EXPIRING"),"IT-002","")</f>
        <v>IT-002</v>
      </c>
      <c r="H641" s="58" t="str">
        <f ca="1">IF(OR('📊 Training Matrix'!$AW$36="EXPIRED",'📊 Training Matrix'!$AW$36="EXPIRING"),"GDPR Awareness","")</f>
        <v>GDPR Awareness</v>
      </c>
      <c r="I641" s="58" t="str">
        <f ca="1">IF(OR('📊 Training Matrix'!$AW$36="EXPIRED",'📊 Training Matrix'!$AW$36="EXPIRING"),IF(ISNUMBER('📊 Training Matrix'!$AV$36),TEXT('📊 Training Matrix'!$AV$36,"DD/MM/YYYY"),""),"")</f>
        <v>06/10/2025</v>
      </c>
      <c r="J641" s="58" t="str">
        <f ca="1">IF(OR('📊 Training Matrix'!$AW$36="EXPIRED",'📊 Training Matrix'!$AW$36="EXPIRING"),TEXT('📊 Training Matrix'!$AV$36+365,"DD/MM/YYYY"),"")</f>
        <v>06/10/2026</v>
      </c>
      <c r="K641" s="58" t="str">
        <f ca="1">IF(OR('📊 Training Matrix'!$AW$36="EXPIRED",'📊 Training Matrix'!$AW$36="EXPIRING"),'📊 Training Matrix'!$AW$36,"")</f>
        <v>EXPIRING</v>
      </c>
      <c r="L641" s="58" t="str">
        <f ca="1">IF(OR('📊 Training Matrix'!$AW$36="EXPIRED",'📊 Training Matrix'!$AW$36="EXPIRING"),IF('📊 Training Matrix'!$AW$36="EXPIRED","Overdue by "&amp;TEXT(TODAY()-('📊 Training Matrix'!$AV$36+365),"0")&amp;" days","Expires in "&amp;TEXT(('📊 Training Matrix'!$AV$36+365)-TODAY(),"0")&amp;" days"),"—")</f>
        <v>Expires in 49 days</v>
      </c>
      <c r="M641" s="58" t="str">
        <f ca="1">IF(OR('📊 Training Matrix'!$AW$36="EXPIRED",'📊 Training Matrix'!$AW$36="EXPIRING"),'📊 Training Matrix'!$H$36,"")</f>
        <v>R. O'Brien</v>
      </c>
    </row>
    <row r="642" spans="1:13" ht="15" customHeight="1" x14ac:dyDescent="0.2">
      <c r="A642" s="58" t="str">
        <f ca="1">IF(OR('📊 Training Matrix'!$K$37="EXPIRED",'📊 Training Matrix'!$K$37="EXPIRING"),'📊 Training Matrix'!$A$37,"")</f>
        <v/>
      </c>
      <c r="B642" s="58" t="str">
        <f ca="1">IF(OR('📊 Training Matrix'!$K$37="EXPIRED",'📊 Training Matrix'!$K$37="EXPIRING"),'📊 Training Matrix'!$B$37,"")</f>
        <v/>
      </c>
      <c r="C642" s="58" t="str">
        <f ca="1">IF(OR('📊 Training Matrix'!$K$37="EXPIRED",'📊 Training Matrix'!$K$37="EXPIRING"),'📊 Training Matrix'!$C$37,"")</f>
        <v/>
      </c>
      <c r="D642" s="58" t="str">
        <f ca="1">IF(OR('📊 Training Matrix'!$K$37="EXPIRED",'📊 Training Matrix'!$K$37="EXPIRING"),'📊 Training Matrix'!$D$37,"")</f>
        <v/>
      </c>
      <c r="E642" s="58" t="str">
        <f ca="1">IF(OR('📊 Training Matrix'!$K$37="EXPIRED",'📊 Training Matrix'!$K$37="EXPIRING"),'📊 Training Matrix'!$F$37,"")</f>
        <v/>
      </c>
      <c r="F642" s="58" t="str">
        <f ca="1">IF(OR('📊 Training Matrix'!$K$37="EXPIRED",'📊 Training Matrix'!$K$37="EXPIRING"),'📊 Training Matrix'!$E$37,"")</f>
        <v/>
      </c>
      <c r="G642" s="58" t="str">
        <f ca="1">IF(OR('📊 Training Matrix'!$K$37="EXPIRED",'📊 Training Matrix'!$K$37="EXPIRING"),"HS-001","")</f>
        <v/>
      </c>
      <c r="H642" s="58" t="str">
        <f ca="1">IF(OR('📊 Training Matrix'!$K$37="EXPIRED",'📊 Training Matrix'!$K$37="EXPIRING"),"H&amp;S Induction","")</f>
        <v/>
      </c>
      <c r="I642" s="58" t="str">
        <f ca="1">IF(OR('📊 Training Matrix'!$K$37="EXPIRED",'📊 Training Matrix'!$K$37="EXPIRING"),IF(ISNUMBER('📊 Training Matrix'!$J$37),TEXT('📊 Training Matrix'!$J$37,"DD/MM/YYYY"),""),"")</f>
        <v/>
      </c>
      <c r="J642" s="58" t="str">
        <f ca="1">IF(OR('📊 Training Matrix'!$K$37="EXPIRED",'📊 Training Matrix'!$K$37="EXPIRING"),TEXT('📊 Training Matrix'!$J$37+365,"DD/MM/YYYY"),"")</f>
        <v/>
      </c>
      <c r="K642" s="58" t="str">
        <f ca="1">IF(OR('📊 Training Matrix'!$K$37="EXPIRED",'📊 Training Matrix'!$K$37="EXPIRING"),'📊 Training Matrix'!$K$37,"")</f>
        <v/>
      </c>
      <c r="L642" s="58" t="str">
        <f ca="1">IF(OR('📊 Training Matrix'!$K$37="EXPIRED",'📊 Training Matrix'!$K$37="EXPIRING"),IF('📊 Training Matrix'!$K$37="EXPIRED","Overdue by "&amp;TEXT(TODAY()-('📊 Training Matrix'!$J$37+365),"0")&amp;" days","Expires in "&amp;TEXT(('📊 Training Matrix'!$J$37+365)-TODAY(),"0")&amp;" days"),"—")</f>
        <v>—</v>
      </c>
      <c r="M642" s="58" t="str">
        <f ca="1">IF(OR('📊 Training Matrix'!$K$37="EXPIRED",'📊 Training Matrix'!$K$37="EXPIRING"),'📊 Training Matrix'!$H$37,"")</f>
        <v/>
      </c>
    </row>
    <row r="643" spans="1:13" ht="15" customHeight="1" x14ac:dyDescent="0.2">
      <c r="A643" s="58" t="str">
        <f ca="1">IF(OR('📊 Training Matrix'!$M$37="EXPIRED",'📊 Training Matrix'!$M$37="EXPIRING"),'📊 Training Matrix'!$A$37,"")</f>
        <v/>
      </c>
      <c r="B643" s="58" t="str">
        <f ca="1">IF(OR('📊 Training Matrix'!$M$37="EXPIRED",'📊 Training Matrix'!$M$37="EXPIRING"),'📊 Training Matrix'!$B$37,"")</f>
        <v/>
      </c>
      <c r="C643" s="58" t="str">
        <f ca="1">IF(OR('📊 Training Matrix'!$M$37="EXPIRED",'📊 Training Matrix'!$M$37="EXPIRING"),'📊 Training Matrix'!$C$37,"")</f>
        <v/>
      </c>
      <c r="D643" s="58" t="str">
        <f ca="1">IF(OR('📊 Training Matrix'!$M$37="EXPIRED",'📊 Training Matrix'!$M$37="EXPIRING"),'📊 Training Matrix'!$D$37,"")</f>
        <v/>
      </c>
      <c r="E643" s="58" t="str">
        <f ca="1">IF(OR('📊 Training Matrix'!$M$37="EXPIRED",'📊 Training Matrix'!$M$37="EXPIRING"),'📊 Training Matrix'!$F$37,"")</f>
        <v/>
      </c>
      <c r="F643" s="58" t="str">
        <f ca="1">IF(OR('📊 Training Matrix'!$M$37="EXPIRED",'📊 Training Matrix'!$M$37="EXPIRING"),'📊 Training Matrix'!$E$37,"")</f>
        <v/>
      </c>
      <c r="G643" s="58" t="str">
        <f ca="1">IF(OR('📊 Training Matrix'!$M$37="EXPIRED",'📊 Training Matrix'!$M$37="EXPIRING"),"HS-002","")</f>
        <v/>
      </c>
      <c r="H643" s="58" t="str">
        <f ca="1">IF(OR('📊 Training Matrix'!$M$37="EXPIRED",'📊 Training Matrix'!$M$37="EXPIRING"),"Working at Height","")</f>
        <v/>
      </c>
      <c r="I643" s="58" t="str">
        <f ca="1">IF(OR('📊 Training Matrix'!$M$37="EXPIRED",'📊 Training Matrix'!$M$37="EXPIRING"),IF(ISNUMBER('📊 Training Matrix'!$L$37),TEXT('📊 Training Matrix'!$L$37,"DD/MM/YYYY"),""),"")</f>
        <v/>
      </c>
      <c r="J643" s="58" t="str">
        <f ca="1">IF(OR('📊 Training Matrix'!$M$37="EXPIRED",'📊 Training Matrix'!$M$37="EXPIRING"),TEXT('📊 Training Matrix'!$L$37+365,"DD/MM/YYYY"),"")</f>
        <v/>
      </c>
      <c r="K643" s="58" t="str">
        <f ca="1">IF(OR('📊 Training Matrix'!$M$37="EXPIRED",'📊 Training Matrix'!$M$37="EXPIRING"),'📊 Training Matrix'!$M$37,"")</f>
        <v/>
      </c>
      <c r="L643" s="58" t="str">
        <f ca="1">IF(OR('📊 Training Matrix'!$M$37="EXPIRED",'📊 Training Matrix'!$M$37="EXPIRING"),IF('📊 Training Matrix'!$M$37="EXPIRED","Overdue by "&amp;TEXT(TODAY()-('📊 Training Matrix'!$L$37+365),"0")&amp;" days","Expires in "&amp;TEXT(('📊 Training Matrix'!$L$37+365)-TODAY(),"0")&amp;" days"),"—")</f>
        <v>—</v>
      </c>
      <c r="M643" s="58" t="str">
        <f ca="1">IF(OR('📊 Training Matrix'!$M$37="EXPIRED",'📊 Training Matrix'!$M$37="EXPIRING"),'📊 Training Matrix'!$H$37,"")</f>
        <v/>
      </c>
    </row>
    <row r="644" spans="1:13" ht="15" customHeight="1" x14ac:dyDescent="0.2">
      <c r="A644" s="58" t="str">
        <f ca="1">IF(OR('📊 Training Matrix'!$O$37="EXPIRED",'📊 Training Matrix'!$O$37="EXPIRING"),'📊 Training Matrix'!$A$37,"")</f>
        <v/>
      </c>
      <c r="B644" s="58" t="str">
        <f ca="1">IF(OR('📊 Training Matrix'!$O$37="EXPIRED",'📊 Training Matrix'!$O$37="EXPIRING"),'📊 Training Matrix'!$B$37,"")</f>
        <v/>
      </c>
      <c r="C644" s="58" t="str">
        <f ca="1">IF(OR('📊 Training Matrix'!$O$37="EXPIRED",'📊 Training Matrix'!$O$37="EXPIRING"),'📊 Training Matrix'!$C$37,"")</f>
        <v/>
      </c>
      <c r="D644" s="58" t="str">
        <f ca="1">IF(OR('📊 Training Matrix'!$O$37="EXPIRED",'📊 Training Matrix'!$O$37="EXPIRING"),'📊 Training Matrix'!$D$37,"")</f>
        <v/>
      </c>
      <c r="E644" s="58" t="str">
        <f ca="1">IF(OR('📊 Training Matrix'!$O$37="EXPIRED",'📊 Training Matrix'!$O$37="EXPIRING"),'📊 Training Matrix'!$F$37,"")</f>
        <v/>
      </c>
      <c r="F644" s="58" t="str">
        <f ca="1">IF(OR('📊 Training Matrix'!$O$37="EXPIRED",'📊 Training Matrix'!$O$37="EXPIRING"),'📊 Training Matrix'!$E$37,"")</f>
        <v/>
      </c>
      <c r="G644" s="58" t="str">
        <f ca="1">IF(OR('📊 Training Matrix'!$O$37="EXPIRED",'📊 Training Matrix'!$O$37="EXPIRING"),"HS-003","")</f>
        <v/>
      </c>
      <c r="H644" s="58" t="str">
        <f ca="1">IF(OR('📊 Training Matrix'!$O$37="EXPIRED",'📊 Training Matrix'!$O$37="EXPIRING"),"Confined Space","")</f>
        <v/>
      </c>
      <c r="I644" s="58" t="str">
        <f ca="1">IF(OR('📊 Training Matrix'!$O$37="EXPIRED",'📊 Training Matrix'!$O$37="EXPIRING"),IF(ISNUMBER('📊 Training Matrix'!$N$37),TEXT('📊 Training Matrix'!$N$37,"DD/MM/YYYY"),""),"")</f>
        <v/>
      </c>
      <c r="J644" s="58" t="str">
        <f ca="1">IF(OR('📊 Training Matrix'!$O$37="EXPIRED",'📊 Training Matrix'!$O$37="EXPIRING"),TEXT('📊 Training Matrix'!$N$37+365,"DD/MM/YYYY"),"")</f>
        <v/>
      </c>
      <c r="K644" s="58" t="str">
        <f ca="1">IF(OR('📊 Training Matrix'!$O$37="EXPIRED",'📊 Training Matrix'!$O$37="EXPIRING"),'📊 Training Matrix'!$O$37,"")</f>
        <v/>
      </c>
      <c r="L644" s="58" t="str">
        <f ca="1">IF(OR('📊 Training Matrix'!$O$37="EXPIRED",'📊 Training Matrix'!$O$37="EXPIRING"),IF('📊 Training Matrix'!$O$37="EXPIRED","Overdue by "&amp;TEXT(TODAY()-('📊 Training Matrix'!$N$37+365),"0")&amp;" days","Expires in "&amp;TEXT(('📊 Training Matrix'!$N$37+365)-TODAY(),"0")&amp;" days"),"—")</f>
        <v>—</v>
      </c>
      <c r="M644" s="58" t="str">
        <f ca="1">IF(OR('📊 Training Matrix'!$O$37="EXPIRED",'📊 Training Matrix'!$O$37="EXPIRING"),'📊 Training Matrix'!$H$37,"")</f>
        <v/>
      </c>
    </row>
    <row r="645" spans="1:13" ht="15" customHeight="1" x14ac:dyDescent="0.2">
      <c r="A645" s="58" t="str">
        <f ca="1">IF(OR('📊 Training Matrix'!$Q$37="EXPIRED",'📊 Training Matrix'!$Q$37="EXPIRING"),'📊 Training Matrix'!$A$37,"")</f>
        <v>W1033</v>
      </c>
      <c r="B645" s="58" t="str">
        <f ca="1">IF(OR('📊 Training Matrix'!$Q$37="EXPIRED",'📊 Training Matrix'!$Q$37="EXPIRING"),'📊 Training Matrix'!$B$37,"")</f>
        <v>Stewart</v>
      </c>
      <c r="C645" s="58" t="str">
        <f ca="1">IF(OR('📊 Training Matrix'!$Q$37="EXPIRED",'📊 Training Matrix'!$Q$37="EXPIRING"),'📊 Training Matrix'!$C$37,"")</f>
        <v>Fatima</v>
      </c>
      <c r="D645" s="58" t="str">
        <f ca="1">IF(OR('📊 Training Matrix'!$Q$37="EXPIRED",'📊 Training Matrix'!$Q$37="EXPIRING"),'📊 Training Matrix'!$D$37,"")</f>
        <v>Employee</v>
      </c>
      <c r="E645" s="58" t="str">
        <f ca="1">IF(OR('📊 Training Matrix'!$Q$37="EXPIRED",'📊 Training Matrix'!$Q$37="EXPIRING"),'📊 Training Matrix'!$F$37,"")</f>
        <v>Metering Specialist</v>
      </c>
      <c r="F645" s="58" t="str">
        <f ca="1">IF(OR('📊 Training Matrix'!$Q$37="EXPIRED",'📊 Training Matrix'!$Q$37="EXPIRING"),'📊 Training Matrix'!$E$37,"")</f>
        <v>Gas Operations</v>
      </c>
      <c r="G645" s="58" t="str">
        <f ca="1">IF(OR('📊 Training Matrix'!$Q$37="EXPIRED",'📊 Training Matrix'!$Q$37="EXPIRING"),"HS-004","")</f>
        <v>HS-004</v>
      </c>
      <c r="H645" s="58" t="str">
        <f ca="1">IF(OR('📊 Training Matrix'!$Q$37="EXPIRED",'📊 Training Matrix'!$Q$37="EXPIRING"),"Manual Handling","")</f>
        <v>Manual Handling</v>
      </c>
      <c r="I645" s="58" t="str">
        <f ca="1">IF(OR('📊 Training Matrix'!$Q$37="EXPIRED",'📊 Training Matrix'!$Q$37="EXPIRING"),IF(ISNUMBER('📊 Training Matrix'!$P$37),TEXT('📊 Training Matrix'!$P$37,"DD/MM/YYYY"),""),"")</f>
        <v>24/06/2023</v>
      </c>
      <c r="J645" s="58" t="str">
        <f ca="1">IF(OR('📊 Training Matrix'!$Q$37="EXPIRED",'📊 Training Matrix'!$Q$37="EXPIRING"),TEXT('📊 Training Matrix'!$P$37+365,"DD/MM/YYYY"),"")</f>
        <v>23/06/2024</v>
      </c>
      <c r="K645" s="58" t="str">
        <f ca="1">IF(OR('📊 Training Matrix'!$Q$37="EXPIRED",'📊 Training Matrix'!$Q$37="EXPIRING"),'📊 Training Matrix'!$Q$37,"")</f>
        <v>EXPIRED</v>
      </c>
      <c r="L645" s="58" t="str">
        <f ca="1">IF(OR('📊 Training Matrix'!$Q$37="EXPIRED",'📊 Training Matrix'!$Q$37="EXPIRING"),IF('📊 Training Matrix'!$Q$37="EXPIRED","Overdue by "&amp;TEXT(TODAY()-('📊 Training Matrix'!$P$37+365),"0")&amp;" days","Expires in "&amp;TEXT(('📊 Training Matrix'!$P$37+365)-TODAY(),"0")&amp;" days"),"—")</f>
        <v>Overdue by 786 days</v>
      </c>
      <c r="M645" s="58" t="str">
        <f ca="1">IF(OR('📊 Training Matrix'!$Q$37="EXPIRED",'📊 Training Matrix'!$Q$37="EXPIRING"),'📊 Training Matrix'!$H$37,"")</f>
        <v>L. Nakamura</v>
      </c>
    </row>
    <row r="646" spans="1:13" ht="15" customHeight="1" x14ac:dyDescent="0.2">
      <c r="A646" s="58" t="str">
        <f ca="1">IF(OR('📊 Training Matrix'!$S$37="EXPIRED",'📊 Training Matrix'!$S$37="EXPIRING"),'📊 Training Matrix'!$A$37,"")</f>
        <v>W1033</v>
      </c>
      <c r="B646" s="58" t="str">
        <f ca="1">IF(OR('📊 Training Matrix'!$S$37="EXPIRED",'📊 Training Matrix'!$S$37="EXPIRING"),'📊 Training Matrix'!$B$37,"")</f>
        <v>Stewart</v>
      </c>
      <c r="C646" s="58" t="str">
        <f ca="1">IF(OR('📊 Training Matrix'!$S$37="EXPIRED",'📊 Training Matrix'!$S$37="EXPIRING"),'📊 Training Matrix'!$C$37,"")</f>
        <v>Fatima</v>
      </c>
      <c r="D646" s="58" t="str">
        <f ca="1">IF(OR('📊 Training Matrix'!$S$37="EXPIRED",'📊 Training Matrix'!$S$37="EXPIRING"),'📊 Training Matrix'!$D$37,"")</f>
        <v>Employee</v>
      </c>
      <c r="E646" s="58" t="str">
        <f ca="1">IF(OR('📊 Training Matrix'!$S$37="EXPIRED",'📊 Training Matrix'!$S$37="EXPIRING"),'📊 Training Matrix'!$F$37,"")</f>
        <v>Metering Specialist</v>
      </c>
      <c r="F646" s="58" t="str">
        <f ca="1">IF(OR('📊 Training Matrix'!$S$37="EXPIRED",'📊 Training Matrix'!$S$37="EXPIRING"),'📊 Training Matrix'!$E$37,"")</f>
        <v>Gas Operations</v>
      </c>
      <c r="G646" s="58" t="str">
        <f ca="1">IF(OR('📊 Training Matrix'!$S$37="EXPIRED",'📊 Training Matrix'!$S$37="EXPIRING"),"HS-005","")</f>
        <v>HS-005</v>
      </c>
      <c r="H646" s="58" t="str">
        <f ca="1">IF(OR('📊 Training Matrix'!$S$37="EXPIRED",'📊 Training Matrix'!$S$37="EXPIRING"),"First Aid (FAW)","")</f>
        <v>First Aid (FAW)</v>
      </c>
      <c r="I646" s="58" t="str">
        <f ca="1">IF(OR('📊 Training Matrix'!$S$37="EXPIRED",'📊 Training Matrix'!$S$37="EXPIRING"),IF(ISNUMBER('📊 Training Matrix'!$R$37),TEXT('📊 Training Matrix'!$R$37,"DD/MM/YYYY"),""),"")</f>
        <v>07/06/2024</v>
      </c>
      <c r="J646" s="58" t="str">
        <f ca="1">IF(OR('📊 Training Matrix'!$S$37="EXPIRED",'📊 Training Matrix'!$S$37="EXPIRING"),TEXT('📊 Training Matrix'!$R$37+365,"DD/MM/YYYY"),"")</f>
        <v>07/06/2025</v>
      </c>
      <c r="K646" s="58" t="str">
        <f ca="1">IF(OR('📊 Training Matrix'!$S$37="EXPIRED",'📊 Training Matrix'!$S$37="EXPIRING"),'📊 Training Matrix'!$S$37,"")</f>
        <v>EXPIRED</v>
      </c>
      <c r="L646" s="58" t="str">
        <f ca="1">IF(OR('📊 Training Matrix'!$S$37="EXPIRED",'📊 Training Matrix'!$S$37="EXPIRING"),IF('📊 Training Matrix'!$S$37="EXPIRED","Overdue by "&amp;TEXT(TODAY()-('📊 Training Matrix'!$R$37+365),"0")&amp;" days","Expires in "&amp;TEXT(('📊 Training Matrix'!$R$37+365)-TODAY(),"0")&amp;" days"),"—")</f>
        <v>Overdue by 437 days</v>
      </c>
      <c r="M646" s="58" t="str">
        <f ca="1">IF(OR('📊 Training Matrix'!$S$37="EXPIRED",'📊 Training Matrix'!$S$37="EXPIRING"),'📊 Training Matrix'!$H$37,"")</f>
        <v>L. Nakamura</v>
      </c>
    </row>
    <row r="647" spans="1:13" ht="15" customHeight="1" x14ac:dyDescent="0.2">
      <c r="A647" s="58" t="str">
        <f ca="1">IF(OR('📊 Training Matrix'!$U$37="EXPIRED",'📊 Training Matrix'!$U$37="EXPIRING"),'📊 Training Matrix'!$A$37,"")</f>
        <v/>
      </c>
      <c r="B647" s="58" t="str">
        <f ca="1">IF(OR('📊 Training Matrix'!$U$37="EXPIRED",'📊 Training Matrix'!$U$37="EXPIRING"),'📊 Training Matrix'!$B$37,"")</f>
        <v/>
      </c>
      <c r="C647" s="58" t="str">
        <f ca="1">IF(OR('📊 Training Matrix'!$U$37="EXPIRED",'📊 Training Matrix'!$U$37="EXPIRING"),'📊 Training Matrix'!$C$37,"")</f>
        <v/>
      </c>
      <c r="D647" s="58" t="str">
        <f ca="1">IF(OR('📊 Training Matrix'!$U$37="EXPIRED",'📊 Training Matrix'!$U$37="EXPIRING"),'📊 Training Matrix'!$D$37,"")</f>
        <v/>
      </c>
      <c r="E647" s="58" t="str">
        <f ca="1">IF(OR('📊 Training Matrix'!$U$37="EXPIRED",'📊 Training Matrix'!$U$37="EXPIRING"),'📊 Training Matrix'!$F$37,"")</f>
        <v/>
      </c>
      <c r="F647" s="58" t="str">
        <f ca="1">IF(OR('📊 Training Matrix'!$U$37="EXPIRED",'📊 Training Matrix'!$U$37="EXPIRING"),'📊 Training Matrix'!$E$37,"")</f>
        <v/>
      </c>
      <c r="G647" s="58" t="str">
        <f ca="1">IF(OR('📊 Training Matrix'!$U$37="EXPIRED",'📊 Training Matrix'!$U$37="EXPIRING"),"HS-006","")</f>
        <v/>
      </c>
      <c r="H647" s="58" t="str">
        <f ca="1">IF(OR('📊 Training Matrix'!$U$37="EXPIRED",'📊 Training Matrix'!$U$37="EXPIRING"),"Asbestos Awareness","")</f>
        <v/>
      </c>
      <c r="I647" s="58" t="str">
        <f ca="1">IF(OR('📊 Training Matrix'!$U$37="EXPIRED",'📊 Training Matrix'!$U$37="EXPIRING"),IF(ISNUMBER('📊 Training Matrix'!$T$37),TEXT('📊 Training Matrix'!$T$37,"DD/MM/YYYY"),""),"")</f>
        <v/>
      </c>
      <c r="J647" s="58" t="str">
        <f ca="1">IF(OR('📊 Training Matrix'!$U$37="EXPIRED",'📊 Training Matrix'!$U$37="EXPIRING"),TEXT('📊 Training Matrix'!$T$37+365,"DD/MM/YYYY"),"")</f>
        <v/>
      </c>
      <c r="K647" s="58" t="str">
        <f ca="1">IF(OR('📊 Training Matrix'!$U$37="EXPIRED",'📊 Training Matrix'!$U$37="EXPIRING"),'📊 Training Matrix'!$U$37,"")</f>
        <v/>
      </c>
      <c r="L647" s="58" t="str">
        <f ca="1">IF(OR('📊 Training Matrix'!$U$37="EXPIRED",'📊 Training Matrix'!$U$37="EXPIRING"),IF('📊 Training Matrix'!$U$37="EXPIRED","Overdue by "&amp;TEXT(TODAY()-('📊 Training Matrix'!$T$37+365),"0")&amp;" days","Expires in "&amp;TEXT(('📊 Training Matrix'!$T$37+365)-TODAY(),"0")&amp;" days"),"—")</f>
        <v>—</v>
      </c>
      <c r="M647" s="58" t="str">
        <f ca="1">IF(OR('📊 Training Matrix'!$U$37="EXPIRED",'📊 Training Matrix'!$U$37="EXPIRING"),'📊 Training Matrix'!$H$37,"")</f>
        <v/>
      </c>
    </row>
    <row r="648" spans="1:13" ht="15" customHeight="1" x14ac:dyDescent="0.2">
      <c r="A648" s="58" t="str">
        <f ca="1">IF(OR('📊 Training Matrix'!$W$37="EXPIRED",'📊 Training Matrix'!$W$37="EXPIRING"),'📊 Training Matrix'!$A$37,"")</f>
        <v/>
      </c>
      <c r="B648" s="58" t="str">
        <f ca="1">IF(OR('📊 Training Matrix'!$W$37="EXPIRED",'📊 Training Matrix'!$W$37="EXPIRING"),'📊 Training Matrix'!$B$37,"")</f>
        <v/>
      </c>
      <c r="C648" s="58" t="str">
        <f ca="1">IF(OR('📊 Training Matrix'!$W$37="EXPIRED",'📊 Training Matrix'!$W$37="EXPIRING"),'📊 Training Matrix'!$C$37,"")</f>
        <v/>
      </c>
      <c r="D648" s="58" t="str">
        <f ca="1">IF(OR('📊 Training Matrix'!$W$37="EXPIRED",'📊 Training Matrix'!$W$37="EXPIRING"),'📊 Training Matrix'!$D$37,"")</f>
        <v/>
      </c>
      <c r="E648" s="58" t="str">
        <f ca="1">IF(OR('📊 Training Matrix'!$W$37="EXPIRED",'📊 Training Matrix'!$W$37="EXPIRING"),'📊 Training Matrix'!$F$37,"")</f>
        <v/>
      </c>
      <c r="F648" s="58" t="str">
        <f ca="1">IF(OR('📊 Training Matrix'!$W$37="EXPIRED",'📊 Training Matrix'!$W$37="EXPIRING"),'📊 Training Matrix'!$E$37,"")</f>
        <v/>
      </c>
      <c r="G648" s="58" t="str">
        <f ca="1">IF(OR('📊 Training Matrix'!$W$37="EXPIRED",'📊 Training Matrix'!$W$37="EXPIRING"),"EL-001","")</f>
        <v/>
      </c>
      <c r="H648" s="58" t="str">
        <f ca="1">IF(OR('📊 Training Matrix'!$W$37="EXPIRED",'📊 Training Matrix'!$W$37="EXPIRING"),"C&amp;G 2391 Inspection","")</f>
        <v/>
      </c>
      <c r="I648" s="58" t="str">
        <f ca="1">IF(OR('📊 Training Matrix'!$W$37="EXPIRED",'📊 Training Matrix'!$W$37="EXPIRING"),IF(ISNUMBER('📊 Training Matrix'!$V$37),TEXT('📊 Training Matrix'!$V$37,"DD/MM/YYYY"),""),"")</f>
        <v/>
      </c>
      <c r="J648" s="58" t="str">
        <f ca="1">IF(OR('📊 Training Matrix'!$W$37="EXPIRED",'📊 Training Matrix'!$W$37="EXPIRING"),TEXT('📊 Training Matrix'!$V$37+365,"DD/MM/YYYY"),"")</f>
        <v/>
      </c>
      <c r="K648" s="58" t="str">
        <f ca="1">IF(OR('📊 Training Matrix'!$W$37="EXPIRED",'📊 Training Matrix'!$W$37="EXPIRING"),'📊 Training Matrix'!$W$37,"")</f>
        <v/>
      </c>
      <c r="L648" s="58" t="str">
        <f ca="1">IF(OR('📊 Training Matrix'!$W$37="EXPIRED",'📊 Training Matrix'!$W$37="EXPIRING"),IF('📊 Training Matrix'!$W$37="EXPIRED","Overdue by "&amp;TEXT(TODAY()-('📊 Training Matrix'!$V$37+365),"0")&amp;" days","Expires in "&amp;TEXT(('📊 Training Matrix'!$V$37+365)-TODAY(),"0")&amp;" days"),"—")</f>
        <v>—</v>
      </c>
      <c r="M648" s="58" t="str">
        <f ca="1">IF(OR('📊 Training Matrix'!$W$37="EXPIRED",'📊 Training Matrix'!$W$37="EXPIRING"),'📊 Training Matrix'!$H$37,"")</f>
        <v/>
      </c>
    </row>
    <row r="649" spans="1:13" ht="15" customHeight="1" x14ac:dyDescent="0.2">
      <c r="A649" s="58" t="str">
        <f ca="1">IF(OR('📊 Training Matrix'!$Y$37="EXPIRED",'📊 Training Matrix'!$Y$37="EXPIRING"),'📊 Training Matrix'!$A$37,"")</f>
        <v/>
      </c>
      <c r="B649" s="58" t="str">
        <f ca="1">IF(OR('📊 Training Matrix'!$Y$37="EXPIRED",'📊 Training Matrix'!$Y$37="EXPIRING"),'📊 Training Matrix'!$B$37,"")</f>
        <v/>
      </c>
      <c r="C649" s="58" t="str">
        <f ca="1">IF(OR('📊 Training Matrix'!$Y$37="EXPIRED",'📊 Training Matrix'!$Y$37="EXPIRING"),'📊 Training Matrix'!$C$37,"")</f>
        <v/>
      </c>
      <c r="D649" s="58" t="str">
        <f ca="1">IF(OR('📊 Training Matrix'!$Y$37="EXPIRED",'📊 Training Matrix'!$Y$37="EXPIRING"),'📊 Training Matrix'!$D$37,"")</f>
        <v/>
      </c>
      <c r="E649" s="58" t="str">
        <f ca="1">IF(OR('📊 Training Matrix'!$Y$37="EXPIRED",'📊 Training Matrix'!$Y$37="EXPIRING"),'📊 Training Matrix'!$F$37,"")</f>
        <v/>
      </c>
      <c r="F649" s="58" t="str">
        <f ca="1">IF(OR('📊 Training Matrix'!$Y$37="EXPIRED",'📊 Training Matrix'!$Y$37="EXPIRING"),'📊 Training Matrix'!$E$37,"")</f>
        <v/>
      </c>
      <c r="G649" s="58" t="str">
        <f ca="1">IF(OR('📊 Training Matrix'!$Y$37="EXPIRED",'📊 Training Matrix'!$Y$37="EXPIRING"),"EL-002","")</f>
        <v/>
      </c>
      <c r="H649" s="58" t="str">
        <f ca="1">IF(OR('📊 Training Matrix'!$Y$37="EXPIRED",'📊 Training Matrix'!$Y$37="EXPIRING"),"18th Edition","")</f>
        <v/>
      </c>
      <c r="I649" s="58" t="str">
        <f ca="1">IF(OR('📊 Training Matrix'!$Y$37="EXPIRED",'📊 Training Matrix'!$Y$37="EXPIRING"),IF(ISNUMBER('📊 Training Matrix'!$X$37),TEXT('📊 Training Matrix'!$X$37,"DD/MM/YYYY"),""),"")</f>
        <v/>
      </c>
      <c r="J649" s="58" t="str">
        <f ca="1">IF(OR('📊 Training Matrix'!$Y$37="EXPIRED",'📊 Training Matrix'!$Y$37="EXPIRING"),TEXT('📊 Training Matrix'!$X$37+365,"DD/MM/YYYY"),"")</f>
        <v/>
      </c>
      <c r="K649" s="58" t="str">
        <f ca="1">IF(OR('📊 Training Matrix'!$Y$37="EXPIRED",'📊 Training Matrix'!$Y$37="EXPIRING"),'📊 Training Matrix'!$Y$37,"")</f>
        <v/>
      </c>
      <c r="L649" s="58" t="str">
        <f ca="1">IF(OR('📊 Training Matrix'!$Y$37="EXPIRED",'📊 Training Matrix'!$Y$37="EXPIRING"),IF('📊 Training Matrix'!$Y$37="EXPIRED","Overdue by "&amp;TEXT(TODAY()-('📊 Training Matrix'!$X$37+365),"0")&amp;" days","Expires in "&amp;TEXT(('📊 Training Matrix'!$X$37+365)-TODAY(),"0")&amp;" days"),"—")</f>
        <v>—</v>
      </c>
      <c r="M649" s="58" t="str">
        <f ca="1">IF(OR('📊 Training Matrix'!$Y$37="EXPIRED",'📊 Training Matrix'!$Y$37="EXPIRING"),'📊 Training Matrix'!$H$37,"")</f>
        <v/>
      </c>
    </row>
    <row r="650" spans="1:13" ht="15" customHeight="1" x14ac:dyDescent="0.2">
      <c r="A650" s="58" t="str">
        <f ca="1">IF(OR('📊 Training Matrix'!$AA$37="EXPIRED",'📊 Training Matrix'!$AA$37="EXPIRING"),'📊 Training Matrix'!$A$37,"")</f>
        <v/>
      </c>
      <c r="B650" s="58" t="str">
        <f ca="1">IF(OR('📊 Training Matrix'!$AA$37="EXPIRED",'📊 Training Matrix'!$AA$37="EXPIRING"),'📊 Training Matrix'!$B$37,"")</f>
        <v/>
      </c>
      <c r="C650" s="58" t="str">
        <f ca="1">IF(OR('📊 Training Matrix'!$AA$37="EXPIRED",'📊 Training Matrix'!$AA$37="EXPIRING"),'📊 Training Matrix'!$C$37,"")</f>
        <v/>
      </c>
      <c r="D650" s="58" t="str">
        <f ca="1">IF(OR('📊 Training Matrix'!$AA$37="EXPIRED",'📊 Training Matrix'!$AA$37="EXPIRING"),'📊 Training Matrix'!$D$37,"")</f>
        <v/>
      </c>
      <c r="E650" s="58" t="str">
        <f ca="1">IF(OR('📊 Training Matrix'!$AA$37="EXPIRED",'📊 Training Matrix'!$AA$37="EXPIRING"),'📊 Training Matrix'!$F$37,"")</f>
        <v/>
      </c>
      <c r="F650" s="58" t="str">
        <f ca="1">IF(OR('📊 Training Matrix'!$AA$37="EXPIRED",'📊 Training Matrix'!$AA$37="EXPIRING"),'📊 Training Matrix'!$E$37,"")</f>
        <v/>
      </c>
      <c r="G650" s="58" t="str">
        <f ca="1">IF(OR('📊 Training Matrix'!$AA$37="EXPIRED",'📊 Training Matrix'!$AA$37="EXPIRING"),"EL-003","")</f>
        <v/>
      </c>
      <c r="H650" s="58" t="str">
        <f ca="1">IF(OR('📊 Training Matrix'!$AA$37="EXPIRED",'📊 Training Matrix'!$AA$37="EXPIRING"),"HV Auth. Person","")</f>
        <v/>
      </c>
      <c r="I650" s="58" t="str">
        <f ca="1">IF(OR('📊 Training Matrix'!$AA$37="EXPIRED",'📊 Training Matrix'!$AA$37="EXPIRING"),IF(ISNUMBER('📊 Training Matrix'!$Z$37),TEXT('📊 Training Matrix'!$Z$37,"DD/MM/YYYY"),""),"")</f>
        <v/>
      </c>
      <c r="J650" s="58" t="str">
        <f ca="1">IF(OR('📊 Training Matrix'!$AA$37="EXPIRED",'📊 Training Matrix'!$AA$37="EXPIRING"),TEXT('📊 Training Matrix'!$Z$37+365,"DD/MM/YYYY"),"")</f>
        <v/>
      </c>
      <c r="K650" s="58" t="str">
        <f ca="1">IF(OR('📊 Training Matrix'!$AA$37="EXPIRED",'📊 Training Matrix'!$AA$37="EXPIRING"),'📊 Training Matrix'!$AA$37,"")</f>
        <v/>
      </c>
      <c r="L650" s="58" t="str">
        <f ca="1">IF(OR('📊 Training Matrix'!$AA$37="EXPIRED",'📊 Training Matrix'!$AA$37="EXPIRING"),IF('📊 Training Matrix'!$AA$37="EXPIRED","Overdue by "&amp;TEXT(TODAY()-('📊 Training Matrix'!$Z$37+365),"0")&amp;" days","Expires in "&amp;TEXT(('📊 Training Matrix'!$Z$37+365)-TODAY(),"0")&amp;" days"),"—")</f>
        <v>—</v>
      </c>
      <c r="M650" s="58" t="str">
        <f ca="1">IF(OR('📊 Training Matrix'!$AA$37="EXPIRED",'📊 Training Matrix'!$AA$37="EXPIRING"),'📊 Training Matrix'!$H$37,"")</f>
        <v/>
      </c>
    </row>
    <row r="651" spans="1:13" ht="15" customHeight="1" x14ac:dyDescent="0.2">
      <c r="A651" s="58" t="str">
        <f ca="1">IF(OR('📊 Training Matrix'!$AC$37="EXPIRED",'📊 Training Matrix'!$AC$37="EXPIRING"),'📊 Training Matrix'!$A$37,"")</f>
        <v/>
      </c>
      <c r="B651" s="58" t="str">
        <f ca="1">IF(OR('📊 Training Matrix'!$AC$37="EXPIRED",'📊 Training Matrix'!$AC$37="EXPIRING"),'📊 Training Matrix'!$B$37,"")</f>
        <v/>
      </c>
      <c r="C651" s="58" t="str">
        <f ca="1">IF(OR('📊 Training Matrix'!$AC$37="EXPIRED",'📊 Training Matrix'!$AC$37="EXPIRING"),'📊 Training Matrix'!$C$37,"")</f>
        <v/>
      </c>
      <c r="D651" s="58" t="str">
        <f ca="1">IF(OR('📊 Training Matrix'!$AC$37="EXPIRED",'📊 Training Matrix'!$AC$37="EXPIRING"),'📊 Training Matrix'!$D$37,"")</f>
        <v/>
      </c>
      <c r="E651" s="58" t="str">
        <f ca="1">IF(OR('📊 Training Matrix'!$AC$37="EXPIRED",'📊 Training Matrix'!$AC$37="EXPIRING"),'📊 Training Matrix'!$F$37,"")</f>
        <v/>
      </c>
      <c r="F651" s="58" t="str">
        <f ca="1">IF(OR('📊 Training Matrix'!$AC$37="EXPIRED",'📊 Training Matrix'!$AC$37="EXPIRING"),'📊 Training Matrix'!$E$37,"")</f>
        <v/>
      </c>
      <c r="G651" s="58" t="str">
        <f ca="1">IF(OR('📊 Training Matrix'!$AC$37="EXPIRED",'📊 Training Matrix'!$AC$37="EXPIRING"),"EL-004","")</f>
        <v/>
      </c>
      <c r="H651" s="58" t="str">
        <f ca="1">IF(OR('📊 Training Matrix'!$AC$37="EXPIRED",'📊 Training Matrix'!$AC$37="EXPIRING"),"LV Switching","")</f>
        <v/>
      </c>
      <c r="I651" s="58" t="str">
        <f ca="1">IF(OR('📊 Training Matrix'!$AC$37="EXPIRED",'📊 Training Matrix'!$AC$37="EXPIRING"),IF(ISNUMBER('📊 Training Matrix'!$AB$37),TEXT('📊 Training Matrix'!$AB$37,"DD/MM/YYYY"),""),"")</f>
        <v/>
      </c>
      <c r="J651" s="58" t="str">
        <f ca="1">IF(OR('📊 Training Matrix'!$AC$37="EXPIRED",'📊 Training Matrix'!$AC$37="EXPIRING"),TEXT('📊 Training Matrix'!$AB$37+365,"DD/MM/YYYY"),"")</f>
        <v/>
      </c>
      <c r="K651" s="58" t="str">
        <f ca="1">IF(OR('📊 Training Matrix'!$AC$37="EXPIRED",'📊 Training Matrix'!$AC$37="EXPIRING"),'📊 Training Matrix'!$AC$37,"")</f>
        <v/>
      </c>
      <c r="L651" s="58" t="str">
        <f ca="1">IF(OR('📊 Training Matrix'!$AC$37="EXPIRED",'📊 Training Matrix'!$AC$37="EXPIRING"),IF('📊 Training Matrix'!$AC$37="EXPIRED","Overdue by "&amp;TEXT(TODAY()-('📊 Training Matrix'!$AB$37+365),"0")&amp;" days","Expires in "&amp;TEXT(('📊 Training Matrix'!$AB$37+365)-TODAY(),"0")&amp;" days"),"—")</f>
        <v>—</v>
      </c>
      <c r="M651" s="58" t="str">
        <f ca="1">IF(OR('📊 Training Matrix'!$AC$37="EXPIRED",'📊 Training Matrix'!$AC$37="EXPIRING"),'📊 Training Matrix'!$H$37,"")</f>
        <v/>
      </c>
    </row>
    <row r="652" spans="1:13" ht="15" customHeight="1" x14ac:dyDescent="0.2">
      <c r="A652" s="58" t="str">
        <f ca="1">IF(OR('📊 Training Matrix'!$AE$37="EXPIRED",'📊 Training Matrix'!$AE$37="EXPIRING"),'📊 Training Matrix'!$A$37,"")</f>
        <v/>
      </c>
      <c r="B652" s="58" t="str">
        <f ca="1">IF(OR('📊 Training Matrix'!$AE$37="EXPIRED",'📊 Training Matrix'!$AE$37="EXPIRING"),'📊 Training Matrix'!$B$37,"")</f>
        <v/>
      </c>
      <c r="C652" s="58" t="str">
        <f ca="1">IF(OR('📊 Training Matrix'!$AE$37="EXPIRED",'📊 Training Matrix'!$AE$37="EXPIRING"),'📊 Training Matrix'!$C$37,"")</f>
        <v/>
      </c>
      <c r="D652" s="58" t="str">
        <f ca="1">IF(OR('📊 Training Matrix'!$AE$37="EXPIRED",'📊 Training Matrix'!$AE$37="EXPIRING"),'📊 Training Matrix'!$D$37,"")</f>
        <v/>
      </c>
      <c r="E652" s="58" t="str">
        <f ca="1">IF(OR('📊 Training Matrix'!$AE$37="EXPIRED",'📊 Training Matrix'!$AE$37="EXPIRING"),'📊 Training Matrix'!$F$37,"")</f>
        <v/>
      </c>
      <c r="F652" s="58" t="str">
        <f ca="1">IF(OR('📊 Training Matrix'!$AE$37="EXPIRED",'📊 Training Matrix'!$AE$37="EXPIRING"),'📊 Training Matrix'!$E$37,"")</f>
        <v/>
      </c>
      <c r="G652" s="58" t="str">
        <f ca="1">IF(OR('📊 Training Matrix'!$AE$37="EXPIRED",'📊 Training Matrix'!$AE$37="EXPIRING"),"CV-005","")</f>
        <v/>
      </c>
      <c r="H652" s="58" t="str">
        <f ca="1">IF(OR('📊 Training Matrix'!$AE$37="EXPIRED",'📊 Training Matrix'!$AE$37="EXPIRING"),"NRSWA Supervisor","")</f>
        <v/>
      </c>
      <c r="I652" s="58" t="str">
        <f ca="1">IF(OR('📊 Training Matrix'!$AE$37="EXPIRED",'📊 Training Matrix'!$AE$37="EXPIRING"),IF(ISNUMBER('📊 Training Matrix'!$AD$37),TEXT('📊 Training Matrix'!$AD$37,"DD/MM/YYYY"),""),"")</f>
        <v/>
      </c>
      <c r="J652" s="58" t="str">
        <f ca="1">IF(OR('📊 Training Matrix'!$AE$37="EXPIRED",'📊 Training Matrix'!$AE$37="EXPIRING"),TEXT('📊 Training Matrix'!$AD$37+365,"DD/MM/YYYY"),"")</f>
        <v/>
      </c>
      <c r="K652" s="58" t="str">
        <f ca="1">IF(OR('📊 Training Matrix'!$AE$37="EXPIRED",'📊 Training Matrix'!$AE$37="EXPIRING"),'📊 Training Matrix'!$AE$37,"")</f>
        <v/>
      </c>
      <c r="L652" s="58" t="str">
        <f ca="1">IF(OR('📊 Training Matrix'!$AE$37="EXPIRED",'📊 Training Matrix'!$AE$37="EXPIRING"),IF('📊 Training Matrix'!$AE$37="EXPIRED","Overdue by "&amp;TEXT(TODAY()-('📊 Training Matrix'!$AD$37+365),"0")&amp;" days","Expires in "&amp;TEXT(('📊 Training Matrix'!$AD$37+365)-TODAY(),"0")&amp;" days"),"—")</f>
        <v>—</v>
      </c>
      <c r="M652" s="58" t="str">
        <f ca="1">IF(OR('📊 Training Matrix'!$AE$37="EXPIRED",'📊 Training Matrix'!$AE$37="EXPIRING"),'📊 Training Matrix'!$H$37,"")</f>
        <v/>
      </c>
    </row>
    <row r="653" spans="1:13" ht="15" customHeight="1" x14ac:dyDescent="0.2">
      <c r="A653" s="58" t="str">
        <f ca="1">IF(OR('📊 Training Matrix'!$AG$37="EXPIRED",'📊 Training Matrix'!$AG$37="EXPIRING"),'📊 Training Matrix'!$A$37,"")</f>
        <v/>
      </c>
      <c r="B653" s="58" t="str">
        <f ca="1">IF(OR('📊 Training Matrix'!$AG$37="EXPIRED",'📊 Training Matrix'!$AG$37="EXPIRING"),'📊 Training Matrix'!$B$37,"")</f>
        <v/>
      </c>
      <c r="C653" s="58" t="str">
        <f ca="1">IF(OR('📊 Training Matrix'!$AG$37="EXPIRED",'📊 Training Matrix'!$AG$37="EXPIRING"),'📊 Training Matrix'!$C$37,"")</f>
        <v/>
      </c>
      <c r="D653" s="58" t="str">
        <f ca="1">IF(OR('📊 Training Matrix'!$AG$37="EXPIRED",'📊 Training Matrix'!$AG$37="EXPIRING"),'📊 Training Matrix'!$D$37,"")</f>
        <v/>
      </c>
      <c r="E653" s="58" t="str">
        <f ca="1">IF(OR('📊 Training Matrix'!$AG$37="EXPIRED",'📊 Training Matrix'!$AG$37="EXPIRING"),'📊 Training Matrix'!$F$37,"")</f>
        <v/>
      </c>
      <c r="F653" s="58" t="str">
        <f ca="1">IF(OR('📊 Training Matrix'!$AG$37="EXPIRED",'📊 Training Matrix'!$AG$37="EXPIRING"),'📊 Training Matrix'!$E$37,"")</f>
        <v/>
      </c>
      <c r="G653" s="58" t="str">
        <f ca="1">IF(OR('📊 Training Matrix'!$AG$37="EXPIRED",'📊 Training Matrix'!$AG$37="EXPIRING"),"CV-006","")</f>
        <v/>
      </c>
      <c r="H653" s="58" t="str">
        <f ca="1">IF(OR('📊 Training Matrix'!$AG$37="EXPIRED",'📊 Training Matrix'!$AG$37="EXPIRING"),"NRSWA Operative","")</f>
        <v/>
      </c>
      <c r="I653" s="58" t="str">
        <f ca="1">IF(OR('📊 Training Matrix'!$AG$37="EXPIRED",'📊 Training Matrix'!$AG$37="EXPIRING"),IF(ISNUMBER('📊 Training Matrix'!$AF$37),TEXT('📊 Training Matrix'!$AF$37,"DD/MM/YYYY"),""),"")</f>
        <v/>
      </c>
      <c r="J653" s="58" t="str">
        <f ca="1">IF(OR('📊 Training Matrix'!$AG$37="EXPIRED",'📊 Training Matrix'!$AG$37="EXPIRING"),TEXT('📊 Training Matrix'!$AF$37+365,"DD/MM/YYYY"),"")</f>
        <v/>
      </c>
      <c r="K653" s="58" t="str">
        <f ca="1">IF(OR('📊 Training Matrix'!$AG$37="EXPIRED",'📊 Training Matrix'!$AG$37="EXPIRING"),'📊 Training Matrix'!$AG$37,"")</f>
        <v/>
      </c>
      <c r="L653" s="58" t="str">
        <f ca="1">IF(OR('📊 Training Matrix'!$AG$37="EXPIRED",'📊 Training Matrix'!$AG$37="EXPIRING"),IF('📊 Training Matrix'!$AG$37="EXPIRED","Overdue by "&amp;TEXT(TODAY()-('📊 Training Matrix'!$AF$37+365),"0")&amp;" days","Expires in "&amp;TEXT(('📊 Training Matrix'!$AF$37+365)-TODAY(),"0")&amp;" days"),"—")</f>
        <v>—</v>
      </c>
      <c r="M653" s="58" t="str">
        <f ca="1">IF(OR('📊 Training Matrix'!$AG$37="EXPIRED",'📊 Training Matrix'!$AG$37="EXPIRING"),'📊 Training Matrix'!$H$37,"")</f>
        <v/>
      </c>
    </row>
    <row r="654" spans="1:13" ht="15" customHeight="1" x14ac:dyDescent="0.2">
      <c r="A654" s="58" t="str">
        <f ca="1">IF(OR('📊 Training Matrix'!$AI$37="EXPIRED",'📊 Training Matrix'!$AI$37="EXPIRING"),'📊 Training Matrix'!$A$37,"")</f>
        <v/>
      </c>
      <c r="B654" s="58" t="str">
        <f ca="1">IF(OR('📊 Training Matrix'!$AI$37="EXPIRED",'📊 Training Matrix'!$AI$37="EXPIRING"),'📊 Training Matrix'!$B$37,"")</f>
        <v/>
      </c>
      <c r="C654" s="58" t="str">
        <f ca="1">IF(OR('📊 Training Matrix'!$AI$37="EXPIRED",'📊 Training Matrix'!$AI$37="EXPIRING"),'📊 Training Matrix'!$C$37,"")</f>
        <v/>
      </c>
      <c r="D654" s="58" t="str">
        <f ca="1">IF(OR('📊 Training Matrix'!$AI$37="EXPIRED",'📊 Training Matrix'!$AI$37="EXPIRING"),'📊 Training Matrix'!$D$37,"")</f>
        <v/>
      </c>
      <c r="E654" s="58" t="str">
        <f ca="1">IF(OR('📊 Training Matrix'!$AI$37="EXPIRED",'📊 Training Matrix'!$AI$37="EXPIRING"),'📊 Training Matrix'!$F$37,"")</f>
        <v/>
      </c>
      <c r="F654" s="58" t="str">
        <f ca="1">IF(OR('📊 Training Matrix'!$AI$37="EXPIRED",'📊 Training Matrix'!$AI$37="EXPIRING"),'📊 Training Matrix'!$E$37,"")</f>
        <v/>
      </c>
      <c r="G654" s="58" t="str">
        <f ca="1">IF(OR('📊 Training Matrix'!$AI$37="EXPIRED",'📊 Training Matrix'!$AI$37="EXPIRING"),"CV-002","")</f>
        <v/>
      </c>
      <c r="H654" s="58" t="str">
        <f ca="1">IF(OR('📊 Training Matrix'!$AI$37="EXPIRED",'📊 Training Matrix'!$AI$37="EXPIRING"),"CSCS Blue Card","")</f>
        <v/>
      </c>
      <c r="I654" s="58" t="str">
        <f ca="1">IF(OR('📊 Training Matrix'!$AI$37="EXPIRED",'📊 Training Matrix'!$AI$37="EXPIRING"),IF(ISNUMBER('📊 Training Matrix'!$AH$37),TEXT('📊 Training Matrix'!$AH$37,"DD/MM/YYYY"),""),"")</f>
        <v/>
      </c>
      <c r="J654" s="58" t="str">
        <f ca="1">IF(OR('📊 Training Matrix'!$AI$37="EXPIRED",'📊 Training Matrix'!$AI$37="EXPIRING"),TEXT('📊 Training Matrix'!$AH$37+365,"DD/MM/YYYY"),"")</f>
        <v/>
      </c>
      <c r="K654" s="58" t="str">
        <f ca="1">IF(OR('📊 Training Matrix'!$AI$37="EXPIRED",'📊 Training Matrix'!$AI$37="EXPIRING"),'📊 Training Matrix'!$AI$37,"")</f>
        <v/>
      </c>
      <c r="L654" s="58" t="str">
        <f ca="1">IF(OR('📊 Training Matrix'!$AI$37="EXPIRED",'📊 Training Matrix'!$AI$37="EXPIRING"),IF('📊 Training Matrix'!$AI$37="EXPIRED","Overdue by "&amp;TEXT(TODAY()-('📊 Training Matrix'!$AH$37+365),"0")&amp;" days","Expires in "&amp;TEXT(('📊 Training Matrix'!$AH$37+365)-TODAY(),"0")&amp;" days"),"—")</f>
        <v>—</v>
      </c>
      <c r="M654" s="58" t="str">
        <f ca="1">IF(OR('📊 Training Matrix'!$AI$37="EXPIRED",'📊 Training Matrix'!$AI$37="EXPIRING"),'📊 Training Matrix'!$H$37,"")</f>
        <v/>
      </c>
    </row>
    <row r="655" spans="1:13" ht="15" customHeight="1" x14ac:dyDescent="0.2">
      <c r="A655" s="58" t="str">
        <f ca="1">IF(OR('📊 Training Matrix'!$AK$37="EXPIRED",'📊 Training Matrix'!$AK$37="EXPIRING"),'📊 Training Matrix'!$A$37,"")</f>
        <v/>
      </c>
      <c r="B655" s="58" t="str">
        <f ca="1">IF(OR('📊 Training Matrix'!$AK$37="EXPIRED",'📊 Training Matrix'!$AK$37="EXPIRING"),'📊 Training Matrix'!$B$37,"")</f>
        <v/>
      </c>
      <c r="C655" s="58" t="str">
        <f ca="1">IF(OR('📊 Training Matrix'!$AK$37="EXPIRED",'📊 Training Matrix'!$AK$37="EXPIRING"),'📊 Training Matrix'!$C$37,"")</f>
        <v/>
      </c>
      <c r="D655" s="58" t="str">
        <f ca="1">IF(OR('📊 Training Matrix'!$AK$37="EXPIRED",'📊 Training Matrix'!$AK$37="EXPIRING"),'📊 Training Matrix'!$D$37,"")</f>
        <v/>
      </c>
      <c r="E655" s="58" t="str">
        <f ca="1">IF(OR('📊 Training Matrix'!$AK$37="EXPIRED",'📊 Training Matrix'!$AK$37="EXPIRING"),'📊 Training Matrix'!$F$37,"")</f>
        <v/>
      </c>
      <c r="F655" s="58" t="str">
        <f ca="1">IF(OR('📊 Training Matrix'!$AK$37="EXPIRED",'📊 Training Matrix'!$AK$37="EXPIRING"),'📊 Training Matrix'!$E$37,"")</f>
        <v/>
      </c>
      <c r="G655" s="58" t="str">
        <f ca="1">IF(OR('📊 Training Matrix'!$AK$37="EXPIRED",'📊 Training Matrix'!$AK$37="EXPIRING"),"GS-001","")</f>
        <v/>
      </c>
      <c r="H655" s="58" t="str">
        <f ca="1">IF(OR('📊 Training Matrix'!$AK$37="EXPIRED",'📊 Training Matrix'!$AK$37="EXPIRING"),"Gas Safe Reg.","")</f>
        <v/>
      </c>
      <c r="I655" s="58" t="str">
        <f ca="1">IF(OR('📊 Training Matrix'!$AK$37="EXPIRED",'📊 Training Matrix'!$AK$37="EXPIRING"),IF(ISNUMBER('📊 Training Matrix'!$AJ$37),TEXT('📊 Training Matrix'!$AJ$37,"DD/MM/YYYY"),""),"")</f>
        <v/>
      </c>
      <c r="J655" s="58" t="str">
        <f ca="1">IF(OR('📊 Training Matrix'!$AK$37="EXPIRED",'📊 Training Matrix'!$AK$37="EXPIRING"),TEXT('📊 Training Matrix'!$AJ$37+365,"DD/MM/YYYY"),"")</f>
        <v/>
      </c>
      <c r="K655" s="58" t="str">
        <f ca="1">IF(OR('📊 Training Matrix'!$AK$37="EXPIRED",'📊 Training Matrix'!$AK$37="EXPIRING"),'📊 Training Matrix'!$AK$37,"")</f>
        <v/>
      </c>
      <c r="L655" s="58" t="str">
        <f ca="1">IF(OR('📊 Training Matrix'!$AK$37="EXPIRED",'📊 Training Matrix'!$AK$37="EXPIRING"),IF('📊 Training Matrix'!$AK$37="EXPIRED","Overdue by "&amp;TEXT(TODAY()-('📊 Training Matrix'!$AJ$37+365),"0")&amp;" days","Expires in "&amp;TEXT(('📊 Training Matrix'!$AJ$37+365)-TODAY(),"0")&amp;" days"),"—")</f>
        <v>—</v>
      </c>
      <c r="M655" s="58" t="str">
        <f ca="1">IF(OR('📊 Training Matrix'!$AK$37="EXPIRED",'📊 Training Matrix'!$AK$37="EXPIRING"),'📊 Training Matrix'!$H$37,"")</f>
        <v/>
      </c>
    </row>
    <row r="656" spans="1:13" ht="15" customHeight="1" x14ac:dyDescent="0.2">
      <c r="A656" s="58" t="str">
        <f ca="1">IF(OR('📊 Training Matrix'!$AM$37="EXPIRED",'📊 Training Matrix'!$AM$37="EXPIRING"),'📊 Training Matrix'!$A$37,"")</f>
        <v/>
      </c>
      <c r="B656" s="58" t="str">
        <f ca="1">IF(OR('📊 Training Matrix'!$AM$37="EXPIRED",'📊 Training Matrix'!$AM$37="EXPIRING"),'📊 Training Matrix'!$B$37,"")</f>
        <v/>
      </c>
      <c r="C656" s="58" t="str">
        <f ca="1">IF(OR('📊 Training Matrix'!$AM$37="EXPIRED",'📊 Training Matrix'!$AM$37="EXPIRING"),'📊 Training Matrix'!$C$37,"")</f>
        <v/>
      </c>
      <c r="D656" s="58" t="str">
        <f ca="1">IF(OR('📊 Training Matrix'!$AM$37="EXPIRED",'📊 Training Matrix'!$AM$37="EXPIRING"),'📊 Training Matrix'!$D$37,"")</f>
        <v/>
      </c>
      <c r="E656" s="58" t="str">
        <f ca="1">IF(OR('📊 Training Matrix'!$AM$37="EXPIRED",'📊 Training Matrix'!$AM$37="EXPIRING"),'📊 Training Matrix'!$F$37,"")</f>
        <v/>
      </c>
      <c r="F656" s="58" t="str">
        <f ca="1">IF(OR('📊 Training Matrix'!$AM$37="EXPIRED",'📊 Training Matrix'!$AM$37="EXPIRING"),'📊 Training Matrix'!$E$37,"")</f>
        <v/>
      </c>
      <c r="G656" s="58" t="str">
        <f ca="1">IF(OR('📊 Training Matrix'!$AM$37="EXPIRED",'📊 Training Matrix'!$AM$37="EXPIRING"),"GS-002","")</f>
        <v/>
      </c>
      <c r="H656" s="58" t="str">
        <f ca="1">IF(OR('📊 Training Matrix'!$AM$37="EXPIRED",'📊 Training Matrix'!$AM$37="EXPIRING"),"ACS Gas (CCN1)","")</f>
        <v/>
      </c>
      <c r="I656" s="58" t="str">
        <f ca="1">IF(OR('📊 Training Matrix'!$AM$37="EXPIRED",'📊 Training Matrix'!$AM$37="EXPIRING"),IF(ISNUMBER('📊 Training Matrix'!$AL$37),TEXT('📊 Training Matrix'!$AL$37,"DD/MM/YYYY"),""),"")</f>
        <v/>
      </c>
      <c r="J656" s="58" t="str">
        <f ca="1">IF(OR('📊 Training Matrix'!$AM$37="EXPIRED",'📊 Training Matrix'!$AM$37="EXPIRING"),TEXT('📊 Training Matrix'!$AL$37+365,"DD/MM/YYYY"),"")</f>
        <v/>
      </c>
      <c r="K656" s="58" t="str">
        <f ca="1">IF(OR('📊 Training Matrix'!$AM$37="EXPIRED",'📊 Training Matrix'!$AM$37="EXPIRING"),'📊 Training Matrix'!$AM$37,"")</f>
        <v/>
      </c>
      <c r="L656" s="58" t="str">
        <f ca="1">IF(OR('📊 Training Matrix'!$AM$37="EXPIRED",'📊 Training Matrix'!$AM$37="EXPIRING"),IF('📊 Training Matrix'!$AM$37="EXPIRED","Overdue by "&amp;TEXT(TODAY()-('📊 Training Matrix'!$AL$37+365),"0")&amp;" days","Expires in "&amp;TEXT(('📊 Training Matrix'!$AL$37+365)-TODAY(),"0")&amp;" days"),"—")</f>
        <v>—</v>
      </c>
      <c r="M656" s="58" t="str">
        <f ca="1">IF(OR('📊 Training Matrix'!$AM$37="EXPIRED",'📊 Training Matrix'!$AM$37="EXPIRING"),'📊 Training Matrix'!$H$37,"")</f>
        <v/>
      </c>
    </row>
    <row r="657" spans="1:13" ht="15" customHeight="1" x14ac:dyDescent="0.2">
      <c r="A657" s="58" t="str">
        <f ca="1">IF(OR('📊 Training Matrix'!$AO$37="EXPIRED",'📊 Training Matrix'!$AO$37="EXPIRING"),'📊 Training Matrix'!$A$37,"")</f>
        <v/>
      </c>
      <c r="B657" s="58" t="str">
        <f ca="1">IF(OR('📊 Training Matrix'!$AO$37="EXPIRED",'📊 Training Matrix'!$AO$37="EXPIRING"),'📊 Training Matrix'!$B$37,"")</f>
        <v/>
      </c>
      <c r="C657" s="58" t="str">
        <f ca="1">IF(OR('📊 Training Matrix'!$AO$37="EXPIRED",'📊 Training Matrix'!$AO$37="EXPIRING"),'📊 Training Matrix'!$C$37,"")</f>
        <v/>
      </c>
      <c r="D657" s="58" t="str">
        <f ca="1">IF(OR('📊 Training Matrix'!$AO$37="EXPIRED",'📊 Training Matrix'!$AO$37="EXPIRING"),'📊 Training Matrix'!$D$37,"")</f>
        <v/>
      </c>
      <c r="E657" s="58" t="str">
        <f ca="1">IF(OR('📊 Training Matrix'!$AO$37="EXPIRED",'📊 Training Matrix'!$AO$37="EXPIRING"),'📊 Training Matrix'!$F$37,"")</f>
        <v/>
      </c>
      <c r="F657" s="58" t="str">
        <f ca="1">IF(OR('📊 Training Matrix'!$AO$37="EXPIRED",'📊 Training Matrix'!$AO$37="EXPIRING"),'📊 Training Matrix'!$E$37,"")</f>
        <v/>
      </c>
      <c r="G657" s="58" t="str">
        <f ca="1">IF(OR('📊 Training Matrix'!$AO$37="EXPIRED",'📊 Training Matrix'!$AO$37="EXPIRING"),"WA-001","")</f>
        <v/>
      </c>
      <c r="H657" s="58" t="str">
        <f ca="1">IF(OR('📊 Training Matrix'!$AO$37="EXPIRED",'📊 Training Matrix'!$AO$37="EXPIRING"),"WIAPS Cert.","")</f>
        <v/>
      </c>
      <c r="I657" s="58" t="str">
        <f ca="1">IF(OR('📊 Training Matrix'!$AO$37="EXPIRED",'📊 Training Matrix'!$AO$37="EXPIRING"),IF(ISNUMBER('📊 Training Matrix'!$AN$37),TEXT('📊 Training Matrix'!$AN$37,"DD/MM/YYYY"),""),"")</f>
        <v/>
      </c>
      <c r="J657" s="58" t="str">
        <f ca="1">IF(OR('📊 Training Matrix'!$AO$37="EXPIRED",'📊 Training Matrix'!$AO$37="EXPIRING"),TEXT('📊 Training Matrix'!$AN$37+365,"DD/MM/YYYY"),"")</f>
        <v/>
      </c>
      <c r="K657" s="58" t="str">
        <f ca="1">IF(OR('📊 Training Matrix'!$AO$37="EXPIRED",'📊 Training Matrix'!$AO$37="EXPIRING"),'📊 Training Matrix'!$AO$37,"")</f>
        <v/>
      </c>
      <c r="L657" s="58" t="str">
        <f ca="1">IF(OR('📊 Training Matrix'!$AO$37="EXPIRED",'📊 Training Matrix'!$AO$37="EXPIRING"),IF('📊 Training Matrix'!$AO$37="EXPIRED","Overdue by "&amp;TEXT(TODAY()-('📊 Training Matrix'!$AN$37+365),"0")&amp;" days","Expires in "&amp;TEXT(('📊 Training Matrix'!$AN$37+365)-TODAY(),"0")&amp;" days"),"—")</f>
        <v>—</v>
      </c>
      <c r="M657" s="58" t="str">
        <f ca="1">IF(OR('📊 Training Matrix'!$AO$37="EXPIRED",'📊 Training Matrix'!$AO$37="EXPIRING"),'📊 Training Matrix'!$H$37,"")</f>
        <v/>
      </c>
    </row>
    <row r="658" spans="1:13" ht="15" customHeight="1" x14ac:dyDescent="0.2">
      <c r="A658" s="58" t="str">
        <f ca="1">IF(OR('📊 Training Matrix'!$AQ$37="EXPIRED",'📊 Training Matrix'!$AQ$37="EXPIRING"),'📊 Training Matrix'!$A$37,"")</f>
        <v/>
      </c>
      <c r="B658" s="58" t="str">
        <f ca="1">IF(OR('📊 Training Matrix'!$AQ$37="EXPIRED",'📊 Training Matrix'!$AQ$37="EXPIRING"),'📊 Training Matrix'!$B$37,"")</f>
        <v/>
      </c>
      <c r="C658" s="58" t="str">
        <f ca="1">IF(OR('📊 Training Matrix'!$AQ$37="EXPIRED",'📊 Training Matrix'!$AQ$37="EXPIRING"),'📊 Training Matrix'!$C$37,"")</f>
        <v/>
      </c>
      <c r="D658" s="58" t="str">
        <f ca="1">IF(OR('📊 Training Matrix'!$AQ$37="EXPIRED",'📊 Training Matrix'!$AQ$37="EXPIRING"),'📊 Training Matrix'!$D$37,"")</f>
        <v/>
      </c>
      <c r="E658" s="58" t="str">
        <f ca="1">IF(OR('📊 Training Matrix'!$AQ$37="EXPIRED",'📊 Training Matrix'!$AQ$37="EXPIRING"),'📊 Training Matrix'!$F$37,"")</f>
        <v/>
      </c>
      <c r="F658" s="58" t="str">
        <f ca="1">IF(OR('📊 Training Matrix'!$AQ$37="EXPIRED",'📊 Training Matrix'!$AQ$37="EXPIRING"),'📊 Training Matrix'!$E$37,"")</f>
        <v/>
      </c>
      <c r="G658" s="58" t="str">
        <f ca="1">IF(OR('📊 Training Matrix'!$AQ$37="EXPIRED",'📊 Training Matrix'!$AQ$37="EXPIRING"),"DR-004","")</f>
        <v/>
      </c>
      <c r="H658" s="58" t="str">
        <f ca="1">IF(OR('📊 Training Matrix'!$AQ$37="EXPIRED",'📊 Training Matrix'!$AQ$37="EXPIRING"),"CPCS Excavator","")</f>
        <v/>
      </c>
      <c r="I658" s="58" t="str">
        <f ca="1">IF(OR('📊 Training Matrix'!$AQ$37="EXPIRED",'📊 Training Matrix'!$AQ$37="EXPIRING"),IF(ISNUMBER('📊 Training Matrix'!$AP$37),TEXT('📊 Training Matrix'!$AP$37,"DD/MM/YYYY"),""),"")</f>
        <v/>
      </c>
      <c r="J658" s="58" t="str">
        <f ca="1">IF(OR('📊 Training Matrix'!$AQ$37="EXPIRED",'📊 Training Matrix'!$AQ$37="EXPIRING"),TEXT('📊 Training Matrix'!$AP$37+365,"DD/MM/YYYY"),"")</f>
        <v/>
      </c>
      <c r="K658" s="58" t="str">
        <f ca="1">IF(OR('📊 Training Matrix'!$AQ$37="EXPIRED",'📊 Training Matrix'!$AQ$37="EXPIRING"),'📊 Training Matrix'!$AQ$37,"")</f>
        <v/>
      </c>
      <c r="L658" s="58" t="str">
        <f ca="1">IF(OR('📊 Training Matrix'!$AQ$37="EXPIRED",'📊 Training Matrix'!$AQ$37="EXPIRING"),IF('📊 Training Matrix'!$AQ$37="EXPIRED","Overdue by "&amp;TEXT(TODAY()-('📊 Training Matrix'!$AP$37+365),"0")&amp;" days","Expires in "&amp;TEXT(('📊 Training Matrix'!$AP$37+365)-TODAY(),"0")&amp;" days"),"—")</f>
        <v>—</v>
      </c>
      <c r="M658" s="58" t="str">
        <f ca="1">IF(OR('📊 Training Matrix'!$AQ$37="EXPIRED",'📊 Training Matrix'!$AQ$37="EXPIRING"),'📊 Training Matrix'!$H$37,"")</f>
        <v/>
      </c>
    </row>
    <row r="659" spans="1:13" ht="15" customHeight="1" x14ac:dyDescent="0.2">
      <c r="A659" s="58" t="str">
        <f ca="1">IF(OR('📊 Training Matrix'!$AS$37="EXPIRED",'📊 Training Matrix'!$AS$37="EXPIRING"),'📊 Training Matrix'!$A$37,"")</f>
        <v/>
      </c>
      <c r="B659" s="58" t="str">
        <f ca="1">IF(OR('📊 Training Matrix'!$AS$37="EXPIRED",'📊 Training Matrix'!$AS$37="EXPIRING"),'📊 Training Matrix'!$B$37,"")</f>
        <v/>
      </c>
      <c r="C659" s="58" t="str">
        <f ca="1">IF(OR('📊 Training Matrix'!$AS$37="EXPIRED",'📊 Training Matrix'!$AS$37="EXPIRING"),'📊 Training Matrix'!$C$37,"")</f>
        <v/>
      </c>
      <c r="D659" s="58" t="str">
        <f ca="1">IF(OR('📊 Training Matrix'!$AS$37="EXPIRED",'📊 Training Matrix'!$AS$37="EXPIRING"),'📊 Training Matrix'!$D$37,"")</f>
        <v/>
      </c>
      <c r="E659" s="58" t="str">
        <f ca="1">IF(OR('📊 Training Matrix'!$AS$37="EXPIRED",'📊 Training Matrix'!$AS$37="EXPIRING"),'📊 Training Matrix'!$F$37,"")</f>
        <v/>
      </c>
      <c r="F659" s="58" t="str">
        <f ca="1">IF(OR('📊 Training Matrix'!$AS$37="EXPIRED",'📊 Training Matrix'!$AS$37="EXPIRING"),'📊 Training Matrix'!$E$37,"")</f>
        <v/>
      </c>
      <c r="G659" s="58" t="str">
        <f ca="1">IF(OR('📊 Training Matrix'!$AS$37="EXPIRED",'📊 Training Matrix'!$AS$37="EXPIRING"),"MG-002","")</f>
        <v/>
      </c>
      <c r="H659" s="58" t="str">
        <f ca="1">IF(OR('📊 Training Matrix'!$AS$37="EXPIRED",'📊 Training Matrix'!$AS$37="EXPIRING"),"SMSTS","")</f>
        <v/>
      </c>
      <c r="I659" s="58" t="str">
        <f ca="1">IF(OR('📊 Training Matrix'!$AS$37="EXPIRED",'📊 Training Matrix'!$AS$37="EXPIRING"),IF(ISNUMBER('📊 Training Matrix'!$AR$37),TEXT('📊 Training Matrix'!$AR$37,"DD/MM/YYYY"),""),"")</f>
        <v/>
      </c>
      <c r="J659" s="58" t="str">
        <f ca="1">IF(OR('📊 Training Matrix'!$AS$37="EXPIRED",'📊 Training Matrix'!$AS$37="EXPIRING"),TEXT('📊 Training Matrix'!$AR$37+365,"DD/MM/YYYY"),"")</f>
        <v/>
      </c>
      <c r="K659" s="58" t="str">
        <f ca="1">IF(OR('📊 Training Matrix'!$AS$37="EXPIRED",'📊 Training Matrix'!$AS$37="EXPIRING"),'📊 Training Matrix'!$AS$37,"")</f>
        <v/>
      </c>
      <c r="L659" s="58" t="str">
        <f ca="1">IF(OR('📊 Training Matrix'!$AS$37="EXPIRED",'📊 Training Matrix'!$AS$37="EXPIRING"),IF('📊 Training Matrix'!$AS$37="EXPIRED","Overdue by "&amp;TEXT(TODAY()-('📊 Training Matrix'!$AR$37+365),"0")&amp;" days","Expires in "&amp;TEXT(('📊 Training Matrix'!$AR$37+365)-TODAY(),"0")&amp;" days"),"—")</f>
        <v>—</v>
      </c>
      <c r="M659" s="58" t="str">
        <f ca="1">IF(OR('📊 Training Matrix'!$AS$37="EXPIRED",'📊 Training Matrix'!$AS$37="EXPIRING"),'📊 Training Matrix'!$H$37,"")</f>
        <v/>
      </c>
    </row>
    <row r="660" spans="1:13" ht="15" customHeight="1" x14ac:dyDescent="0.2">
      <c r="A660" s="58" t="str">
        <f ca="1">IF(OR('📊 Training Matrix'!$AU$37="EXPIRED",'📊 Training Matrix'!$AU$37="EXPIRING"),'📊 Training Matrix'!$A$37,"")</f>
        <v/>
      </c>
      <c r="B660" s="58" t="str">
        <f ca="1">IF(OR('📊 Training Matrix'!$AU$37="EXPIRED",'📊 Training Matrix'!$AU$37="EXPIRING"),'📊 Training Matrix'!$B$37,"")</f>
        <v/>
      </c>
      <c r="C660" s="58" t="str">
        <f ca="1">IF(OR('📊 Training Matrix'!$AU$37="EXPIRED",'📊 Training Matrix'!$AU$37="EXPIRING"),'📊 Training Matrix'!$C$37,"")</f>
        <v/>
      </c>
      <c r="D660" s="58" t="str">
        <f ca="1">IF(OR('📊 Training Matrix'!$AU$37="EXPIRED",'📊 Training Matrix'!$AU$37="EXPIRING"),'📊 Training Matrix'!$D$37,"")</f>
        <v/>
      </c>
      <c r="E660" s="58" t="str">
        <f ca="1">IF(OR('📊 Training Matrix'!$AU$37="EXPIRED",'📊 Training Matrix'!$AU$37="EXPIRING"),'📊 Training Matrix'!$F$37,"")</f>
        <v/>
      </c>
      <c r="F660" s="58" t="str">
        <f ca="1">IF(OR('📊 Training Matrix'!$AU$37="EXPIRED",'📊 Training Matrix'!$AU$37="EXPIRING"),'📊 Training Matrix'!$E$37,"")</f>
        <v/>
      </c>
      <c r="G660" s="58" t="str">
        <f ca="1">IF(OR('📊 Training Matrix'!$AU$37="EXPIRED",'📊 Training Matrix'!$AU$37="EXPIRING"),"MG-003","")</f>
        <v/>
      </c>
      <c r="H660" s="58" t="str">
        <f ca="1">IF(OR('📊 Training Matrix'!$AU$37="EXPIRED",'📊 Training Matrix'!$AU$37="EXPIRING"),"SSSTS","")</f>
        <v/>
      </c>
      <c r="I660" s="58" t="str">
        <f ca="1">IF(OR('📊 Training Matrix'!$AU$37="EXPIRED",'📊 Training Matrix'!$AU$37="EXPIRING"),IF(ISNUMBER('📊 Training Matrix'!$AT$37),TEXT('📊 Training Matrix'!$AT$37,"DD/MM/YYYY"),""),"")</f>
        <v/>
      </c>
      <c r="J660" s="58" t="str">
        <f ca="1">IF(OR('📊 Training Matrix'!$AU$37="EXPIRED",'📊 Training Matrix'!$AU$37="EXPIRING"),TEXT('📊 Training Matrix'!$AT$37+365,"DD/MM/YYYY"),"")</f>
        <v/>
      </c>
      <c r="K660" s="58" t="str">
        <f ca="1">IF(OR('📊 Training Matrix'!$AU$37="EXPIRED",'📊 Training Matrix'!$AU$37="EXPIRING"),'📊 Training Matrix'!$AU$37,"")</f>
        <v/>
      </c>
      <c r="L660" s="58" t="str">
        <f ca="1">IF(OR('📊 Training Matrix'!$AU$37="EXPIRED",'📊 Training Matrix'!$AU$37="EXPIRING"),IF('📊 Training Matrix'!$AU$37="EXPIRED","Overdue by "&amp;TEXT(TODAY()-('📊 Training Matrix'!$AT$37+365),"0")&amp;" days","Expires in "&amp;TEXT(('📊 Training Matrix'!$AT$37+365)-TODAY(),"0")&amp;" days"),"—")</f>
        <v>—</v>
      </c>
      <c r="M660" s="58" t="str">
        <f ca="1">IF(OR('📊 Training Matrix'!$AU$37="EXPIRED",'📊 Training Matrix'!$AU$37="EXPIRING"),'📊 Training Matrix'!$H$37,"")</f>
        <v/>
      </c>
    </row>
    <row r="661" spans="1:13" ht="15" customHeight="1" x14ac:dyDescent="0.2">
      <c r="A661" s="58" t="str">
        <f ca="1">IF(OR('📊 Training Matrix'!$AW$37="EXPIRED",'📊 Training Matrix'!$AW$37="EXPIRING"),'📊 Training Matrix'!$A$37,"")</f>
        <v/>
      </c>
      <c r="B661" s="58" t="str">
        <f ca="1">IF(OR('📊 Training Matrix'!$AW$37="EXPIRED",'📊 Training Matrix'!$AW$37="EXPIRING"),'📊 Training Matrix'!$B$37,"")</f>
        <v/>
      </c>
      <c r="C661" s="58" t="str">
        <f ca="1">IF(OR('📊 Training Matrix'!$AW$37="EXPIRED",'📊 Training Matrix'!$AW$37="EXPIRING"),'📊 Training Matrix'!$C$37,"")</f>
        <v/>
      </c>
      <c r="D661" s="58" t="str">
        <f ca="1">IF(OR('📊 Training Matrix'!$AW$37="EXPIRED",'📊 Training Matrix'!$AW$37="EXPIRING"),'📊 Training Matrix'!$D$37,"")</f>
        <v/>
      </c>
      <c r="E661" s="58" t="str">
        <f ca="1">IF(OR('📊 Training Matrix'!$AW$37="EXPIRED",'📊 Training Matrix'!$AW$37="EXPIRING"),'📊 Training Matrix'!$F$37,"")</f>
        <v/>
      </c>
      <c r="F661" s="58" t="str">
        <f ca="1">IF(OR('📊 Training Matrix'!$AW$37="EXPIRED",'📊 Training Matrix'!$AW$37="EXPIRING"),'📊 Training Matrix'!$E$37,"")</f>
        <v/>
      </c>
      <c r="G661" s="58" t="str">
        <f ca="1">IF(OR('📊 Training Matrix'!$AW$37="EXPIRED",'📊 Training Matrix'!$AW$37="EXPIRING"),"IT-002","")</f>
        <v/>
      </c>
      <c r="H661" s="58" t="str">
        <f ca="1">IF(OR('📊 Training Matrix'!$AW$37="EXPIRED",'📊 Training Matrix'!$AW$37="EXPIRING"),"GDPR Awareness","")</f>
        <v/>
      </c>
      <c r="I661" s="58" t="str">
        <f ca="1">IF(OR('📊 Training Matrix'!$AW$37="EXPIRED",'📊 Training Matrix'!$AW$37="EXPIRING"),IF(ISNUMBER('📊 Training Matrix'!$AV$37),TEXT('📊 Training Matrix'!$AV$37,"DD/MM/YYYY"),""),"")</f>
        <v/>
      </c>
      <c r="J661" s="58" t="str">
        <f ca="1">IF(OR('📊 Training Matrix'!$AW$37="EXPIRED",'📊 Training Matrix'!$AW$37="EXPIRING"),TEXT('📊 Training Matrix'!$AV$37+365,"DD/MM/YYYY"),"")</f>
        <v/>
      </c>
      <c r="K661" s="58" t="str">
        <f ca="1">IF(OR('📊 Training Matrix'!$AW$37="EXPIRED",'📊 Training Matrix'!$AW$37="EXPIRING"),'📊 Training Matrix'!$AW$37,"")</f>
        <v/>
      </c>
      <c r="L661" s="58" t="str">
        <f ca="1">IF(OR('📊 Training Matrix'!$AW$37="EXPIRED",'📊 Training Matrix'!$AW$37="EXPIRING"),IF('📊 Training Matrix'!$AW$37="EXPIRED","Overdue by "&amp;TEXT(TODAY()-('📊 Training Matrix'!$AV$37+365),"0")&amp;" days","Expires in "&amp;TEXT(('📊 Training Matrix'!$AV$37+365)-TODAY(),"0")&amp;" days"),"—")</f>
        <v>—</v>
      </c>
      <c r="M661" s="58" t="str">
        <f ca="1">IF(OR('📊 Training Matrix'!$AW$37="EXPIRED",'📊 Training Matrix'!$AW$37="EXPIRING"),'📊 Training Matrix'!$H$37,"")</f>
        <v/>
      </c>
    </row>
    <row r="662" spans="1:13" ht="15" customHeight="1" x14ac:dyDescent="0.2">
      <c r="A662" s="58" t="str">
        <f ca="1">IF(OR('📊 Training Matrix'!$K$38="EXPIRED",'📊 Training Matrix'!$K$38="EXPIRING"),'📊 Training Matrix'!$A$38,"")</f>
        <v>W1034</v>
      </c>
      <c r="B662" s="58" t="str">
        <f ca="1">IF(OR('📊 Training Matrix'!$K$38="EXPIRED",'📊 Training Matrix'!$K$38="EXPIRING"),'📊 Training Matrix'!$B$38,"")</f>
        <v>Turner</v>
      </c>
      <c r="C662" s="58" t="str">
        <f ca="1">IF(OR('📊 Training Matrix'!$K$38="EXPIRED",'📊 Training Matrix'!$K$38="EXPIRING"),'📊 Training Matrix'!$C$38,"")</f>
        <v>Nina</v>
      </c>
      <c r="D662" s="58" t="str">
        <f ca="1">IF(OR('📊 Training Matrix'!$K$38="EXPIRED",'📊 Training Matrix'!$K$38="EXPIRING"),'📊 Training Matrix'!$D$38,"")</f>
        <v>Employee</v>
      </c>
      <c r="E662" s="58" t="str">
        <f ca="1">IF(OR('📊 Training Matrix'!$K$38="EXPIRED",'📊 Training Matrix'!$K$38="EXPIRING"),'📊 Training Matrix'!$F$38,"")</f>
        <v>Crane Operator</v>
      </c>
      <c r="F662" s="58" t="str">
        <f ca="1">IF(OR('📊 Training Matrix'!$K$38="EXPIRED",'📊 Training Matrix'!$K$38="EXPIRING"),'📊 Training Matrix'!$E$38,"")</f>
        <v>Plant &amp; Vehicles</v>
      </c>
      <c r="G662" s="58" t="str">
        <f ca="1">IF(OR('📊 Training Matrix'!$K$38="EXPIRED",'📊 Training Matrix'!$K$38="EXPIRING"),"HS-001","")</f>
        <v>HS-001</v>
      </c>
      <c r="H662" s="58" t="str">
        <f ca="1">IF(OR('📊 Training Matrix'!$K$38="EXPIRED",'📊 Training Matrix'!$K$38="EXPIRING"),"H&amp;S Induction","")</f>
        <v>H&amp;S Induction</v>
      </c>
      <c r="I662" s="58" t="str">
        <f ca="1">IF(OR('📊 Training Matrix'!$K$38="EXPIRED",'📊 Training Matrix'!$K$38="EXPIRING"),IF(ISNUMBER('📊 Training Matrix'!$J$38),TEXT('📊 Training Matrix'!$J$38,"DD/MM/YYYY"),""),"")</f>
        <v>14/06/2025</v>
      </c>
      <c r="J662" s="58" t="str">
        <f ca="1">IF(OR('📊 Training Matrix'!$K$38="EXPIRED",'📊 Training Matrix'!$K$38="EXPIRING"),TEXT('📊 Training Matrix'!$J$38+365,"DD/MM/YYYY"),"")</f>
        <v>14/06/2026</v>
      </c>
      <c r="K662" s="58" t="str">
        <f ca="1">IF(OR('📊 Training Matrix'!$K$38="EXPIRED",'📊 Training Matrix'!$K$38="EXPIRING"),'📊 Training Matrix'!$K$38,"")</f>
        <v>EXPIRED</v>
      </c>
      <c r="L662" s="58" t="str">
        <f ca="1">IF(OR('📊 Training Matrix'!$K$38="EXPIRED",'📊 Training Matrix'!$K$38="EXPIRING"),IF('📊 Training Matrix'!$K$38="EXPIRED","Overdue by "&amp;TEXT(TODAY()-('📊 Training Matrix'!$J$38+365),"0")&amp;" days","Expires in "&amp;TEXT(('📊 Training Matrix'!$J$38+365)-TODAY(),"0")&amp;" days"),"—")</f>
        <v>Overdue by 65 days</v>
      </c>
      <c r="M662" s="58" t="str">
        <f ca="1">IF(OR('📊 Training Matrix'!$K$38="EXPIRED",'📊 Training Matrix'!$K$38="EXPIRING"),'📊 Training Matrix'!$H$38,"")</f>
        <v>S. Patel</v>
      </c>
    </row>
    <row r="663" spans="1:13" ht="15" customHeight="1" x14ac:dyDescent="0.2">
      <c r="A663" s="58" t="str">
        <f ca="1">IF(OR('📊 Training Matrix'!$M$38="EXPIRED",'📊 Training Matrix'!$M$38="EXPIRING"),'📊 Training Matrix'!$A$38,"")</f>
        <v>W1034</v>
      </c>
      <c r="B663" s="58" t="str">
        <f ca="1">IF(OR('📊 Training Matrix'!$M$38="EXPIRED",'📊 Training Matrix'!$M$38="EXPIRING"),'📊 Training Matrix'!$B$38,"")</f>
        <v>Turner</v>
      </c>
      <c r="C663" s="58" t="str">
        <f ca="1">IF(OR('📊 Training Matrix'!$M$38="EXPIRED",'📊 Training Matrix'!$M$38="EXPIRING"),'📊 Training Matrix'!$C$38,"")</f>
        <v>Nina</v>
      </c>
      <c r="D663" s="58" t="str">
        <f ca="1">IF(OR('📊 Training Matrix'!$M$38="EXPIRED",'📊 Training Matrix'!$M$38="EXPIRING"),'📊 Training Matrix'!$D$38,"")</f>
        <v>Employee</v>
      </c>
      <c r="E663" s="58" t="str">
        <f ca="1">IF(OR('📊 Training Matrix'!$M$38="EXPIRED",'📊 Training Matrix'!$M$38="EXPIRING"),'📊 Training Matrix'!$F$38,"")</f>
        <v>Crane Operator</v>
      </c>
      <c r="F663" s="58" t="str">
        <f ca="1">IF(OR('📊 Training Matrix'!$M$38="EXPIRED",'📊 Training Matrix'!$M$38="EXPIRING"),'📊 Training Matrix'!$E$38,"")</f>
        <v>Plant &amp; Vehicles</v>
      </c>
      <c r="G663" s="58" t="str">
        <f ca="1">IF(OR('📊 Training Matrix'!$M$38="EXPIRED",'📊 Training Matrix'!$M$38="EXPIRING"),"HS-002","")</f>
        <v>HS-002</v>
      </c>
      <c r="H663" s="58" t="str">
        <f ca="1">IF(OR('📊 Training Matrix'!$M$38="EXPIRED",'📊 Training Matrix'!$M$38="EXPIRING"),"Working at Height","")</f>
        <v>Working at Height</v>
      </c>
      <c r="I663" s="58" t="str">
        <f ca="1">IF(OR('📊 Training Matrix'!$M$38="EXPIRED",'📊 Training Matrix'!$M$38="EXPIRING"),IF(ISNUMBER('📊 Training Matrix'!$L$38),TEXT('📊 Training Matrix'!$L$38,"DD/MM/YYYY"),""),"")</f>
        <v>31/07/2024</v>
      </c>
      <c r="J663" s="58" t="str">
        <f ca="1">IF(OR('📊 Training Matrix'!$M$38="EXPIRED",'📊 Training Matrix'!$M$38="EXPIRING"),TEXT('📊 Training Matrix'!$L$38+365,"DD/MM/YYYY"),"")</f>
        <v>31/07/2025</v>
      </c>
      <c r="K663" s="58" t="str">
        <f ca="1">IF(OR('📊 Training Matrix'!$M$38="EXPIRED",'📊 Training Matrix'!$M$38="EXPIRING"),'📊 Training Matrix'!$M$38,"")</f>
        <v>EXPIRED</v>
      </c>
      <c r="L663" s="58" t="str">
        <f ca="1">IF(OR('📊 Training Matrix'!$M$38="EXPIRED",'📊 Training Matrix'!$M$38="EXPIRING"),IF('📊 Training Matrix'!$M$38="EXPIRED","Overdue by "&amp;TEXT(TODAY()-('📊 Training Matrix'!$L$38+365),"0")&amp;" days","Expires in "&amp;TEXT(('📊 Training Matrix'!$L$38+365)-TODAY(),"0")&amp;" days"),"—")</f>
        <v>Overdue by 383 days</v>
      </c>
      <c r="M663" s="58" t="str">
        <f ca="1">IF(OR('📊 Training Matrix'!$M$38="EXPIRED",'📊 Training Matrix'!$M$38="EXPIRING"),'📊 Training Matrix'!$H$38,"")</f>
        <v>S. Patel</v>
      </c>
    </row>
    <row r="664" spans="1:13" ht="15" customHeight="1" x14ac:dyDescent="0.2">
      <c r="A664" s="58" t="str">
        <f ca="1">IF(OR('📊 Training Matrix'!$O$38="EXPIRED",'📊 Training Matrix'!$O$38="EXPIRING"),'📊 Training Matrix'!$A$38,"")</f>
        <v/>
      </c>
      <c r="B664" s="58" t="str">
        <f ca="1">IF(OR('📊 Training Matrix'!$O$38="EXPIRED",'📊 Training Matrix'!$O$38="EXPIRING"),'📊 Training Matrix'!$B$38,"")</f>
        <v/>
      </c>
      <c r="C664" s="58" t="str">
        <f ca="1">IF(OR('📊 Training Matrix'!$O$38="EXPIRED",'📊 Training Matrix'!$O$38="EXPIRING"),'📊 Training Matrix'!$C$38,"")</f>
        <v/>
      </c>
      <c r="D664" s="58" t="str">
        <f ca="1">IF(OR('📊 Training Matrix'!$O$38="EXPIRED",'📊 Training Matrix'!$O$38="EXPIRING"),'📊 Training Matrix'!$D$38,"")</f>
        <v/>
      </c>
      <c r="E664" s="58" t="str">
        <f ca="1">IF(OR('📊 Training Matrix'!$O$38="EXPIRED",'📊 Training Matrix'!$O$38="EXPIRING"),'📊 Training Matrix'!$F$38,"")</f>
        <v/>
      </c>
      <c r="F664" s="58" t="str">
        <f ca="1">IF(OR('📊 Training Matrix'!$O$38="EXPIRED",'📊 Training Matrix'!$O$38="EXPIRING"),'📊 Training Matrix'!$E$38,"")</f>
        <v/>
      </c>
      <c r="G664" s="58" t="str">
        <f ca="1">IF(OR('📊 Training Matrix'!$O$38="EXPIRED",'📊 Training Matrix'!$O$38="EXPIRING"),"HS-003","")</f>
        <v/>
      </c>
      <c r="H664" s="58" t="str">
        <f ca="1">IF(OR('📊 Training Matrix'!$O$38="EXPIRED",'📊 Training Matrix'!$O$38="EXPIRING"),"Confined Space","")</f>
        <v/>
      </c>
      <c r="I664" s="58" t="str">
        <f ca="1">IF(OR('📊 Training Matrix'!$O$38="EXPIRED",'📊 Training Matrix'!$O$38="EXPIRING"),IF(ISNUMBER('📊 Training Matrix'!$N$38),TEXT('📊 Training Matrix'!$N$38,"DD/MM/YYYY"),""),"")</f>
        <v/>
      </c>
      <c r="J664" s="58" t="str">
        <f ca="1">IF(OR('📊 Training Matrix'!$O$38="EXPIRED",'📊 Training Matrix'!$O$38="EXPIRING"),TEXT('📊 Training Matrix'!$N$38+365,"DD/MM/YYYY"),"")</f>
        <v/>
      </c>
      <c r="K664" s="58" t="str">
        <f ca="1">IF(OR('📊 Training Matrix'!$O$38="EXPIRED",'📊 Training Matrix'!$O$38="EXPIRING"),'📊 Training Matrix'!$O$38,"")</f>
        <v/>
      </c>
      <c r="L664" s="58" t="str">
        <f ca="1">IF(OR('📊 Training Matrix'!$O$38="EXPIRED",'📊 Training Matrix'!$O$38="EXPIRING"),IF('📊 Training Matrix'!$O$38="EXPIRED","Overdue by "&amp;TEXT(TODAY()-('📊 Training Matrix'!$N$38+365),"0")&amp;" days","Expires in "&amp;TEXT(('📊 Training Matrix'!$N$38+365)-TODAY(),"0")&amp;" days"),"—")</f>
        <v>—</v>
      </c>
      <c r="M664" s="58" t="str">
        <f ca="1">IF(OR('📊 Training Matrix'!$O$38="EXPIRED",'📊 Training Matrix'!$O$38="EXPIRING"),'📊 Training Matrix'!$H$38,"")</f>
        <v/>
      </c>
    </row>
    <row r="665" spans="1:13" ht="15" customHeight="1" x14ac:dyDescent="0.2">
      <c r="A665" s="58" t="str">
        <f ca="1">IF(OR('📊 Training Matrix'!$Q$38="EXPIRED",'📊 Training Matrix'!$Q$38="EXPIRING"),'📊 Training Matrix'!$A$38,"")</f>
        <v>W1034</v>
      </c>
      <c r="B665" s="58" t="str">
        <f ca="1">IF(OR('📊 Training Matrix'!$Q$38="EXPIRED",'📊 Training Matrix'!$Q$38="EXPIRING"),'📊 Training Matrix'!$B$38,"")</f>
        <v>Turner</v>
      </c>
      <c r="C665" s="58" t="str">
        <f ca="1">IF(OR('📊 Training Matrix'!$Q$38="EXPIRED",'📊 Training Matrix'!$Q$38="EXPIRING"),'📊 Training Matrix'!$C$38,"")</f>
        <v>Nina</v>
      </c>
      <c r="D665" s="58" t="str">
        <f ca="1">IF(OR('📊 Training Matrix'!$Q$38="EXPIRED",'📊 Training Matrix'!$Q$38="EXPIRING"),'📊 Training Matrix'!$D$38,"")</f>
        <v>Employee</v>
      </c>
      <c r="E665" s="58" t="str">
        <f ca="1">IF(OR('📊 Training Matrix'!$Q$38="EXPIRED",'📊 Training Matrix'!$Q$38="EXPIRING"),'📊 Training Matrix'!$F$38,"")</f>
        <v>Crane Operator</v>
      </c>
      <c r="F665" s="58" t="str">
        <f ca="1">IF(OR('📊 Training Matrix'!$Q$38="EXPIRED",'📊 Training Matrix'!$Q$38="EXPIRING"),'📊 Training Matrix'!$E$38,"")</f>
        <v>Plant &amp; Vehicles</v>
      </c>
      <c r="G665" s="58" t="str">
        <f ca="1">IF(OR('📊 Training Matrix'!$Q$38="EXPIRED",'📊 Training Matrix'!$Q$38="EXPIRING"),"HS-004","")</f>
        <v>HS-004</v>
      </c>
      <c r="H665" s="58" t="str">
        <f ca="1">IF(OR('📊 Training Matrix'!$Q$38="EXPIRED",'📊 Training Matrix'!$Q$38="EXPIRING"),"Manual Handling","")</f>
        <v>Manual Handling</v>
      </c>
      <c r="I665" s="58" t="str">
        <f ca="1">IF(OR('📊 Training Matrix'!$Q$38="EXPIRED",'📊 Training Matrix'!$Q$38="EXPIRING"),IF(ISNUMBER('📊 Training Matrix'!$P$38),TEXT('📊 Training Matrix'!$P$38,"DD/MM/YYYY"),""),"")</f>
        <v>29/09/2024</v>
      </c>
      <c r="J665" s="58" t="str">
        <f ca="1">IF(OR('📊 Training Matrix'!$Q$38="EXPIRED",'📊 Training Matrix'!$Q$38="EXPIRING"),TEXT('📊 Training Matrix'!$P$38+365,"DD/MM/YYYY"),"")</f>
        <v>29/09/2025</v>
      </c>
      <c r="K665" s="58" t="str">
        <f ca="1">IF(OR('📊 Training Matrix'!$Q$38="EXPIRED",'📊 Training Matrix'!$Q$38="EXPIRING"),'📊 Training Matrix'!$Q$38,"")</f>
        <v>EXPIRED</v>
      </c>
      <c r="L665" s="58" t="str">
        <f ca="1">IF(OR('📊 Training Matrix'!$Q$38="EXPIRED",'📊 Training Matrix'!$Q$38="EXPIRING"),IF('📊 Training Matrix'!$Q$38="EXPIRED","Overdue by "&amp;TEXT(TODAY()-('📊 Training Matrix'!$P$38+365),"0")&amp;" days","Expires in "&amp;TEXT(('📊 Training Matrix'!$P$38+365)-TODAY(),"0")&amp;" days"),"—")</f>
        <v>Overdue by 323 days</v>
      </c>
      <c r="M665" s="58" t="str">
        <f ca="1">IF(OR('📊 Training Matrix'!$Q$38="EXPIRED",'📊 Training Matrix'!$Q$38="EXPIRING"),'📊 Training Matrix'!$H$38,"")</f>
        <v>S. Patel</v>
      </c>
    </row>
    <row r="666" spans="1:13" ht="15" customHeight="1" x14ac:dyDescent="0.2">
      <c r="A666" s="58" t="str">
        <f ca="1">IF(OR('📊 Training Matrix'!$S$38="EXPIRED",'📊 Training Matrix'!$S$38="EXPIRING"),'📊 Training Matrix'!$A$38,"")</f>
        <v>W1034</v>
      </c>
      <c r="B666" s="58" t="str">
        <f ca="1">IF(OR('📊 Training Matrix'!$S$38="EXPIRED",'📊 Training Matrix'!$S$38="EXPIRING"),'📊 Training Matrix'!$B$38,"")</f>
        <v>Turner</v>
      </c>
      <c r="C666" s="58" t="str">
        <f ca="1">IF(OR('📊 Training Matrix'!$S$38="EXPIRED",'📊 Training Matrix'!$S$38="EXPIRING"),'📊 Training Matrix'!$C$38,"")</f>
        <v>Nina</v>
      </c>
      <c r="D666" s="58" t="str">
        <f ca="1">IF(OR('📊 Training Matrix'!$S$38="EXPIRED",'📊 Training Matrix'!$S$38="EXPIRING"),'📊 Training Matrix'!$D$38,"")</f>
        <v>Employee</v>
      </c>
      <c r="E666" s="58" t="str">
        <f ca="1">IF(OR('📊 Training Matrix'!$S$38="EXPIRED",'📊 Training Matrix'!$S$38="EXPIRING"),'📊 Training Matrix'!$F$38,"")</f>
        <v>Crane Operator</v>
      </c>
      <c r="F666" s="58" t="str">
        <f ca="1">IF(OR('📊 Training Matrix'!$S$38="EXPIRED",'📊 Training Matrix'!$S$38="EXPIRING"),'📊 Training Matrix'!$E$38,"")</f>
        <v>Plant &amp; Vehicles</v>
      </c>
      <c r="G666" s="58" t="str">
        <f ca="1">IF(OR('📊 Training Matrix'!$S$38="EXPIRED",'📊 Training Matrix'!$S$38="EXPIRING"),"HS-005","")</f>
        <v>HS-005</v>
      </c>
      <c r="H666" s="58" t="str">
        <f ca="1">IF(OR('📊 Training Matrix'!$S$38="EXPIRED",'📊 Training Matrix'!$S$38="EXPIRING"),"First Aid (FAW)","")</f>
        <v>First Aid (FAW)</v>
      </c>
      <c r="I666" s="58" t="str">
        <f ca="1">IF(OR('📊 Training Matrix'!$S$38="EXPIRED",'📊 Training Matrix'!$S$38="EXPIRING"),IF(ISNUMBER('📊 Training Matrix'!$R$38),TEXT('📊 Training Matrix'!$R$38,"DD/MM/YYYY"),""),"")</f>
        <v>10/08/2024</v>
      </c>
      <c r="J666" s="58" t="str">
        <f ca="1">IF(OR('📊 Training Matrix'!$S$38="EXPIRED",'📊 Training Matrix'!$S$38="EXPIRING"),TEXT('📊 Training Matrix'!$R$38+365,"DD/MM/YYYY"),"")</f>
        <v>10/08/2025</v>
      </c>
      <c r="K666" s="58" t="str">
        <f ca="1">IF(OR('📊 Training Matrix'!$S$38="EXPIRED",'📊 Training Matrix'!$S$38="EXPIRING"),'📊 Training Matrix'!$S$38,"")</f>
        <v>EXPIRED</v>
      </c>
      <c r="L666" s="58" t="str">
        <f ca="1">IF(OR('📊 Training Matrix'!$S$38="EXPIRED",'📊 Training Matrix'!$S$38="EXPIRING"),IF('📊 Training Matrix'!$S$38="EXPIRED","Overdue by "&amp;TEXT(TODAY()-('📊 Training Matrix'!$R$38+365),"0")&amp;" days","Expires in "&amp;TEXT(('📊 Training Matrix'!$R$38+365)-TODAY(),"0")&amp;" days"),"—")</f>
        <v>Overdue by 373 days</v>
      </c>
      <c r="M666" s="58" t="str">
        <f ca="1">IF(OR('📊 Training Matrix'!$S$38="EXPIRED",'📊 Training Matrix'!$S$38="EXPIRING"),'📊 Training Matrix'!$H$38,"")</f>
        <v>S. Patel</v>
      </c>
    </row>
    <row r="667" spans="1:13" ht="15" customHeight="1" x14ac:dyDescent="0.2">
      <c r="A667" s="58" t="str">
        <f ca="1">IF(OR('📊 Training Matrix'!$U$38="EXPIRED",'📊 Training Matrix'!$U$38="EXPIRING"),'📊 Training Matrix'!$A$38,"")</f>
        <v/>
      </c>
      <c r="B667" s="58" t="str">
        <f ca="1">IF(OR('📊 Training Matrix'!$U$38="EXPIRED",'📊 Training Matrix'!$U$38="EXPIRING"),'📊 Training Matrix'!$B$38,"")</f>
        <v/>
      </c>
      <c r="C667" s="58" t="str">
        <f ca="1">IF(OR('📊 Training Matrix'!$U$38="EXPIRED",'📊 Training Matrix'!$U$38="EXPIRING"),'📊 Training Matrix'!$C$38,"")</f>
        <v/>
      </c>
      <c r="D667" s="58" t="str">
        <f ca="1">IF(OR('📊 Training Matrix'!$U$38="EXPIRED",'📊 Training Matrix'!$U$38="EXPIRING"),'📊 Training Matrix'!$D$38,"")</f>
        <v/>
      </c>
      <c r="E667" s="58" t="str">
        <f ca="1">IF(OR('📊 Training Matrix'!$U$38="EXPIRED",'📊 Training Matrix'!$U$38="EXPIRING"),'📊 Training Matrix'!$F$38,"")</f>
        <v/>
      </c>
      <c r="F667" s="58" t="str">
        <f ca="1">IF(OR('📊 Training Matrix'!$U$38="EXPIRED",'📊 Training Matrix'!$U$38="EXPIRING"),'📊 Training Matrix'!$E$38,"")</f>
        <v/>
      </c>
      <c r="G667" s="58" t="str">
        <f ca="1">IF(OR('📊 Training Matrix'!$U$38="EXPIRED",'📊 Training Matrix'!$U$38="EXPIRING"),"HS-006","")</f>
        <v/>
      </c>
      <c r="H667" s="58" t="str">
        <f ca="1">IF(OR('📊 Training Matrix'!$U$38="EXPIRED",'📊 Training Matrix'!$U$38="EXPIRING"),"Asbestos Awareness","")</f>
        <v/>
      </c>
      <c r="I667" s="58" t="str">
        <f ca="1">IF(OR('📊 Training Matrix'!$U$38="EXPIRED",'📊 Training Matrix'!$U$38="EXPIRING"),IF(ISNUMBER('📊 Training Matrix'!$T$38),TEXT('📊 Training Matrix'!$T$38,"DD/MM/YYYY"),""),"")</f>
        <v/>
      </c>
      <c r="J667" s="58" t="str">
        <f ca="1">IF(OR('📊 Training Matrix'!$U$38="EXPIRED",'📊 Training Matrix'!$U$38="EXPIRING"),TEXT('📊 Training Matrix'!$T$38+365,"DD/MM/YYYY"),"")</f>
        <v/>
      </c>
      <c r="K667" s="58" t="str">
        <f ca="1">IF(OR('📊 Training Matrix'!$U$38="EXPIRED",'📊 Training Matrix'!$U$38="EXPIRING"),'📊 Training Matrix'!$U$38,"")</f>
        <v/>
      </c>
      <c r="L667" s="58" t="str">
        <f ca="1">IF(OR('📊 Training Matrix'!$U$38="EXPIRED",'📊 Training Matrix'!$U$38="EXPIRING"),IF('📊 Training Matrix'!$U$38="EXPIRED","Overdue by "&amp;TEXT(TODAY()-('📊 Training Matrix'!$T$38+365),"0")&amp;" days","Expires in "&amp;TEXT(('📊 Training Matrix'!$T$38+365)-TODAY(),"0")&amp;" days"),"—")</f>
        <v>—</v>
      </c>
      <c r="M667" s="58" t="str">
        <f ca="1">IF(OR('📊 Training Matrix'!$U$38="EXPIRED",'📊 Training Matrix'!$U$38="EXPIRING"),'📊 Training Matrix'!$H$38,"")</f>
        <v/>
      </c>
    </row>
    <row r="668" spans="1:13" ht="15" customHeight="1" x14ac:dyDescent="0.2">
      <c r="A668" s="58" t="str">
        <f ca="1">IF(OR('📊 Training Matrix'!$W$38="EXPIRED",'📊 Training Matrix'!$W$38="EXPIRING"),'📊 Training Matrix'!$A$38,"")</f>
        <v/>
      </c>
      <c r="B668" s="58" t="str">
        <f ca="1">IF(OR('📊 Training Matrix'!$W$38="EXPIRED",'📊 Training Matrix'!$W$38="EXPIRING"),'📊 Training Matrix'!$B$38,"")</f>
        <v/>
      </c>
      <c r="C668" s="58" t="str">
        <f ca="1">IF(OR('📊 Training Matrix'!$W$38="EXPIRED",'📊 Training Matrix'!$W$38="EXPIRING"),'📊 Training Matrix'!$C$38,"")</f>
        <v/>
      </c>
      <c r="D668" s="58" t="str">
        <f ca="1">IF(OR('📊 Training Matrix'!$W$38="EXPIRED",'📊 Training Matrix'!$W$38="EXPIRING"),'📊 Training Matrix'!$D$38,"")</f>
        <v/>
      </c>
      <c r="E668" s="58" t="str">
        <f ca="1">IF(OR('📊 Training Matrix'!$W$38="EXPIRED",'📊 Training Matrix'!$W$38="EXPIRING"),'📊 Training Matrix'!$F$38,"")</f>
        <v/>
      </c>
      <c r="F668" s="58" t="str">
        <f ca="1">IF(OR('📊 Training Matrix'!$W$38="EXPIRED",'📊 Training Matrix'!$W$38="EXPIRING"),'📊 Training Matrix'!$E$38,"")</f>
        <v/>
      </c>
      <c r="G668" s="58" t="str">
        <f ca="1">IF(OR('📊 Training Matrix'!$W$38="EXPIRED",'📊 Training Matrix'!$W$38="EXPIRING"),"EL-001","")</f>
        <v/>
      </c>
      <c r="H668" s="58" t="str">
        <f ca="1">IF(OR('📊 Training Matrix'!$W$38="EXPIRED",'📊 Training Matrix'!$W$38="EXPIRING"),"C&amp;G 2391 Inspection","")</f>
        <v/>
      </c>
      <c r="I668" s="58" t="str">
        <f ca="1">IF(OR('📊 Training Matrix'!$W$38="EXPIRED",'📊 Training Matrix'!$W$38="EXPIRING"),IF(ISNUMBER('📊 Training Matrix'!$V$38),TEXT('📊 Training Matrix'!$V$38,"DD/MM/YYYY"),""),"")</f>
        <v/>
      </c>
      <c r="J668" s="58" t="str">
        <f ca="1">IF(OR('📊 Training Matrix'!$W$38="EXPIRED",'📊 Training Matrix'!$W$38="EXPIRING"),TEXT('📊 Training Matrix'!$V$38+365,"DD/MM/YYYY"),"")</f>
        <v/>
      </c>
      <c r="K668" s="58" t="str">
        <f ca="1">IF(OR('📊 Training Matrix'!$W$38="EXPIRED",'📊 Training Matrix'!$W$38="EXPIRING"),'📊 Training Matrix'!$W$38,"")</f>
        <v/>
      </c>
      <c r="L668" s="58" t="str">
        <f ca="1">IF(OR('📊 Training Matrix'!$W$38="EXPIRED",'📊 Training Matrix'!$W$38="EXPIRING"),IF('📊 Training Matrix'!$W$38="EXPIRED","Overdue by "&amp;TEXT(TODAY()-('📊 Training Matrix'!$V$38+365),"0")&amp;" days","Expires in "&amp;TEXT(('📊 Training Matrix'!$V$38+365)-TODAY(),"0")&amp;" days"),"—")</f>
        <v>—</v>
      </c>
      <c r="M668" s="58" t="str">
        <f ca="1">IF(OR('📊 Training Matrix'!$W$38="EXPIRED",'📊 Training Matrix'!$W$38="EXPIRING"),'📊 Training Matrix'!$H$38,"")</f>
        <v/>
      </c>
    </row>
    <row r="669" spans="1:13" ht="15" customHeight="1" x14ac:dyDescent="0.2">
      <c r="A669" s="58" t="str">
        <f ca="1">IF(OR('📊 Training Matrix'!$Y$38="EXPIRED",'📊 Training Matrix'!$Y$38="EXPIRING"),'📊 Training Matrix'!$A$38,"")</f>
        <v/>
      </c>
      <c r="B669" s="58" t="str">
        <f ca="1">IF(OR('📊 Training Matrix'!$Y$38="EXPIRED",'📊 Training Matrix'!$Y$38="EXPIRING"),'📊 Training Matrix'!$B$38,"")</f>
        <v/>
      </c>
      <c r="C669" s="58" t="str">
        <f ca="1">IF(OR('📊 Training Matrix'!$Y$38="EXPIRED",'📊 Training Matrix'!$Y$38="EXPIRING"),'📊 Training Matrix'!$C$38,"")</f>
        <v/>
      </c>
      <c r="D669" s="58" t="str">
        <f ca="1">IF(OR('📊 Training Matrix'!$Y$38="EXPIRED",'📊 Training Matrix'!$Y$38="EXPIRING"),'📊 Training Matrix'!$D$38,"")</f>
        <v/>
      </c>
      <c r="E669" s="58" t="str">
        <f ca="1">IF(OR('📊 Training Matrix'!$Y$38="EXPIRED",'📊 Training Matrix'!$Y$38="EXPIRING"),'📊 Training Matrix'!$F$38,"")</f>
        <v/>
      </c>
      <c r="F669" s="58" t="str">
        <f ca="1">IF(OR('📊 Training Matrix'!$Y$38="EXPIRED",'📊 Training Matrix'!$Y$38="EXPIRING"),'📊 Training Matrix'!$E$38,"")</f>
        <v/>
      </c>
      <c r="G669" s="58" t="str">
        <f ca="1">IF(OR('📊 Training Matrix'!$Y$38="EXPIRED",'📊 Training Matrix'!$Y$38="EXPIRING"),"EL-002","")</f>
        <v/>
      </c>
      <c r="H669" s="58" t="str">
        <f ca="1">IF(OR('📊 Training Matrix'!$Y$38="EXPIRED",'📊 Training Matrix'!$Y$38="EXPIRING"),"18th Edition","")</f>
        <v/>
      </c>
      <c r="I669" s="58" t="str">
        <f ca="1">IF(OR('📊 Training Matrix'!$Y$38="EXPIRED",'📊 Training Matrix'!$Y$38="EXPIRING"),IF(ISNUMBER('📊 Training Matrix'!$X$38),TEXT('📊 Training Matrix'!$X$38,"DD/MM/YYYY"),""),"")</f>
        <v/>
      </c>
      <c r="J669" s="58" t="str">
        <f ca="1">IF(OR('📊 Training Matrix'!$Y$38="EXPIRED",'📊 Training Matrix'!$Y$38="EXPIRING"),TEXT('📊 Training Matrix'!$X$38+365,"DD/MM/YYYY"),"")</f>
        <v/>
      </c>
      <c r="K669" s="58" t="str">
        <f ca="1">IF(OR('📊 Training Matrix'!$Y$38="EXPIRED",'📊 Training Matrix'!$Y$38="EXPIRING"),'📊 Training Matrix'!$Y$38,"")</f>
        <v/>
      </c>
      <c r="L669" s="58" t="str">
        <f ca="1">IF(OR('📊 Training Matrix'!$Y$38="EXPIRED",'📊 Training Matrix'!$Y$38="EXPIRING"),IF('📊 Training Matrix'!$Y$38="EXPIRED","Overdue by "&amp;TEXT(TODAY()-('📊 Training Matrix'!$X$38+365),"0")&amp;" days","Expires in "&amp;TEXT(('📊 Training Matrix'!$X$38+365)-TODAY(),"0")&amp;" days"),"—")</f>
        <v>—</v>
      </c>
      <c r="M669" s="58" t="str">
        <f ca="1">IF(OR('📊 Training Matrix'!$Y$38="EXPIRED",'📊 Training Matrix'!$Y$38="EXPIRING"),'📊 Training Matrix'!$H$38,"")</f>
        <v/>
      </c>
    </row>
    <row r="670" spans="1:13" ht="15" customHeight="1" x14ac:dyDescent="0.2">
      <c r="A670" s="58" t="str">
        <f ca="1">IF(OR('📊 Training Matrix'!$AA$38="EXPIRED",'📊 Training Matrix'!$AA$38="EXPIRING"),'📊 Training Matrix'!$A$38,"")</f>
        <v/>
      </c>
      <c r="B670" s="58" t="str">
        <f ca="1">IF(OR('📊 Training Matrix'!$AA$38="EXPIRED",'📊 Training Matrix'!$AA$38="EXPIRING"),'📊 Training Matrix'!$B$38,"")</f>
        <v/>
      </c>
      <c r="C670" s="58" t="str">
        <f ca="1">IF(OR('📊 Training Matrix'!$AA$38="EXPIRED",'📊 Training Matrix'!$AA$38="EXPIRING"),'📊 Training Matrix'!$C$38,"")</f>
        <v/>
      </c>
      <c r="D670" s="58" t="str">
        <f ca="1">IF(OR('📊 Training Matrix'!$AA$38="EXPIRED",'📊 Training Matrix'!$AA$38="EXPIRING"),'📊 Training Matrix'!$D$38,"")</f>
        <v/>
      </c>
      <c r="E670" s="58" t="str">
        <f ca="1">IF(OR('📊 Training Matrix'!$AA$38="EXPIRED",'📊 Training Matrix'!$AA$38="EXPIRING"),'📊 Training Matrix'!$F$38,"")</f>
        <v/>
      </c>
      <c r="F670" s="58" t="str">
        <f ca="1">IF(OR('📊 Training Matrix'!$AA$38="EXPIRED",'📊 Training Matrix'!$AA$38="EXPIRING"),'📊 Training Matrix'!$E$38,"")</f>
        <v/>
      </c>
      <c r="G670" s="58" t="str">
        <f ca="1">IF(OR('📊 Training Matrix'!$AA$38="EXPIRED",'📊 Training Matrix'!$AA$38="EXPIRING"),"EL-003","")</f>
        <v/>
      </c>
      <c r="H670" s="58" t="str">
        <f ca="1">IF(OR('📊 Training Matrix'!$AA$38="EXPIRED",'📊 Training Matrix'!$AA$38="EXPIRING"),"HV Auth. Person","")</f>
        <v/>
      </c>
      <c r="I670" s="58" t="str">
        <f ca="1">IF(OR('📊 Training Matrix'!$AA$38="EXPIRED",'📊 Training Matrix'!$AA$38="EXPIRING"),IF(ISNUMBER('📊 Training Matrix'!$Z$38),TEXT('📊 Training Matrix'!$Z$38,"DD/MM/YYYY"),""),"")</f>
        <v/>
      </c>
      <c r="J670" s="58" t="str">
        <f ca="1">IF(OR('📊 Training Matrix'!$AA$38="EXPIRED",'📊 Training Matrix'!$AA$38="EXPIRING"),TEXT('📊 Training Matrix'!$Z$38+365,"DD/MM/YYYY"),"")</f>
        <v/>
      </c>
      <c r="K670" s="58" t="str">
        <f ca="1">IF(OR('📊 Training Matrix'!$AA$38="EXPIRED",'📊 Training Matrix'!$AA$38="EXPIRING"),'📊 Training Matrix'!$AA$38,"")</f>
        <v/>
      </c>
      <c r="L670" s="58" t="str">
        <f ca="1">IF(OR('📊 Training Matrix'!$AA$38="EXPIRED",'📊 Training Matrix'!$AA$38="EXPIRING"),IF('📊 Training Matrix'!$AA$38="EXPIRED","Overdue by "&amp;TEXT(TODAY()-('📊 Training Matrix'!$Z$38+365),"0")&amp;" days","Expires in "&amp;TEXT(('📊 Training Matrix'!$Z$38+365)-TODAY(),"0")&amp;" days"),"—")</f>
        <v>—</v>
      </c>
      <c r="M670" s="58" t="str">
        <f ca="1">IF(OR('📊 Training Matrix'!$AA$38="EXPIRED",'📊 Training Matrix'!$AA$38="EXPIRING"),'📊 Training Matrix'!$H$38,"")</f>
        <v/>
      </c>
    </row>
    <row r="671" spans="1:13" ht="15" customHeight="1" x14ac:dyDescent="0.2">
      <c r="A671" s="58" t="str">
        <f ca="1">IF(OR('📊 Training Matrix'!$AC$38="EXPIRED",'📊 Training Matrix'!$AC$38="EXPIRING"),'📊 Training Matrix'!$A$38,"")</f>
        <v/>
      </c>
      <c r="B671" s="58" t="str">
        <f ca="1">IF(OR('📊 Training Matrix'!$AC$38="EXPIRED",'📊 Training Matrix'!$AC$38="EXPIRING"),'📊 Training Matrix'!$B$38,"")</f>
        <v/>
      </c>
      <c r="C671" s="58" t="str">
        <f ca="1">IF(OR('📊 Training Matrix'!$AC$38="EXPIRED",'📊 Training Matrix'!$AC$38="EXPIRING"),'📊 Training Matrix'!$C$38,"")</f>
        <v/>
      </c>
      <c r="D671" s="58" t="str">
        <f ca="1">IF(OR('📊 Training Matrix'!$AC$38="EXPIRED",'📊 Training Matrix'!$AC$38="EXPIRING"),'📊 Training Matrix'!$D$38,"")</f>
        <v/>
      </c>
      <c r="E671" s="58" t="str">
        <f ca="1">IF(OR('📊 Training Matrix'!$AC$38="EXPIRED",'📊 Training Matrix'!$AC$38="EXPIRING"),'📊 Training Matrix'!$F$38,"")</f>
        <v/>
      </c>
      <c r="F671" s="58" t="str">
        <f ca="1">IF(OR('📊 Training Matrix'!$AC$38="EXPIRED",'📊 Training Matrix'!$AC$38="EXPIRING"),'📊 Training Matrix'!$E$38,"")</f>
        <v/>
      </c>
      <c r="G671" s="58" t="str">
        <f ca="1">IF(OR('📊 Training Matrix'!$AC$38="EXPIRED",'📊 Training Matrix'!$AC$38="EXPIRING"),"EL-004","")</f>
        <v/>
      </c>
      <c r="H671" s="58" t="str">
        <f ca="1">IF(OR('📊 Training Matrix'!$AC$38="EXPIRED",'📊 Training Matrix'!$AC$38="EXPIRING"),"LV Switching","")</f>
        <v/>
      </c>
      <c r="I671" s="58" t="str">
        <f ca="1">IF(OR('📊 Training Matrix'!$AC$38="EXPIRED",'📊 Training Matrix'!$AC$38="EXPIRING"),IF(ISNUMBER('📊 Training Matrix'!$AB$38),TEXT('📊 Training Matrix'!$AB$38,"DD/MM/YYYY"),""),"")</f>
        <v/>
      </c>
      <c r="J671" s="58" t="str">
        <f ca="1">IF(OR('📊 Training Matrix'!$AC$38="EXPIRED",'📊 Training Matrix'!$AC$38="EXPIRING"),TEXT('📊 Training Matrix'!$AB$38+365,"DD/MM/YYYY"),"")</f>
        <v/>
      </c>
      <c r="K671" s="58" t="str">
        <f ca="1">IF(OR('📊 Training Matrix'!$AC$38="EXPIRED",'📊 Training Matrix'!$AC$38="EXPIRING"),'📊 Training Matrix'!$AC$38,"")</f>
        <v/>
      </c>
      <c r="L671" s="58" t="str">
        <f ca="1">IF(OR('📊 Training Matrix'!$AC$38="EXPIRED",'📊 Training Matrix'!$AC$38="EXPIRING"),IF('📊 Training Matrix'!$AC$38="EXPIRED","Overdue by "&amp;TEXT(TODAY()-('📊 Training Matrix'!$AB$38+365),"0")&amp;" days","Expires in "&amp;TEXT(('📊 Training Matrix'!$AB$38+365)-TODAY(),"0")&amp;" days"),"—")</f>
        <v>—</v>
      </c>
      <c r="M671" s="58" t="str">
        <f ca="1">IF(OR('📊 Training Matrix'!$AC$38="EXPIRED",'📊 Training Matrix'!$AC$38="EXPIRING"),'📊 Training Matrix'!$H$38,"")</f>
        <v/>
      </c>
    </row>
    <row r="672" spans="1:13" ht="15" customHeight="1" x14ac:dyDescent="0.2">
      <c r="A672" s="58" t="str">
        <f ca="1">IF(OR('📊 Training Matrix'!$AE$38="EXPIRED",'📊 Training Matrix'!$AE$38="EXPIRING"),'📊 Training Matrix'!$A$38,"")</f>
        <v/>
      </c>
      <c r="B672" s="58" t="str">
        <f ca="1">IF(OR('📊 Training Matrix'!$AE$38="EXPIRED",'📊 Training Matrix'!$AE$38="EXPIRING"),'📊 Training Matrix'!$B$38,"")</f>
        <v/>
      </c>
      <c r="C672" s="58" t="str">
        <f ca="1">IF(OR('📊 Training Matrix'!$AE$38="EXPIRED",'📊 Training Matrix'!$AE$38="EXPIRING"),'📊 Training Matrix'!$C$38,"")</f>
        <v/>
      </c>
      <c r="D672" s="58" t="str">
        <f ca="1">IF(OR('📊 Training Matrix'!$AE$38="EXPIRED",'📊 Training Matrix'!$AE$38="EXPIRING"),'📊 Training Matrix'!$D$38,"")</f>
        <v/>
      </c>
      <c r="E672" s="58" t="str">
        <f ca="1">IF(OR('📊 Training Matrix'!$AE$38="EXPIRED",'📊 Training Matrix'!$AE$38="EXPIRING"),'📊 Training Matrix'!$F$38,"")</f>
        <v/>
      </c>
      <c r="F672" s="58" t="str">
        <f ca="1">IF(OR('📊 Training Matrix'!$AE$38="EXPIRED",'📊 Training Matrix'!$AE$38="EXPIRING"),'📊 Training Matrix'!$E$38,"")</f>
        <v/>
      </c>
      <c r="G672" s="58" t="str">
        <f ca="1">IF(OR('📊 Training Matrix'!$AE$38="EXPIRED",'📊 Training Matrix'!$AE$38="EXPIRING"),"CV-005","")</f>
        <v/>
      </c>
      <c r="H672" s="58" t="str">
        <f ca="1">IF(OR('📊 Training Matrix'!$AE$38="EXPIRED",'📊 Training Matrix'!$AE$38="EXPIRING"),"NRSWA Supervisor","")</f>
        <v/>
      </c>
      <c r="I672" s="58" t="str">
        <f ca="1">IF(OR('📊 Training Matrix'!$AE$38="EXPIRED",'📊 Training Matrix'!$AE$38="EXPIRING"),IF(ISNUMBER('📊 Training Matrix'!$AD$38),TEXT('📊 Training Matrix'!$AD$38,"DD/MM/YYYY"),""),"")</f>
        <v/>
      </c>
      <c r="J672" s="58" t="str">
        <f ca="1">IF(OR('📊 Training Matrix'!$AE$38="EXPIRED",'📊 Training Matrix'!$AE$38="EXPIRING"),TEXT('📊 Training Matrix'!$AD$38+365,"DD/MM/YYYY"),"")</f>
        <v/>
      </c>
      <c r="K672" s="58" t="str">
        <f ca="1">IF(OR('📊 Training Matrix'!$AE$38="EXPIRED",'📊 Training Matrix'!$AE$38="EXPIRING"),'📊 Training Matrix'!$AE$38,"")</f>
        <v/>
      </c>
      <c r="L672" s="58" t="str">
        <f ca="1">IF(OR('📊 Training Matrix'!$AE$38="EXPIRED",'📊 Training Matrix'!$AE$38="EXPIRING"),IF('📊 Training Matrix'!$AE$38="EXPIRED","Overdue by "&amp;TEXT(TODAY()-('📊 Training Matrix'!$AD$38+365),"0")&amp;" days","Expires in "&amp;TEXT(('📊 Training Matrix'!$AD$38+365)-TODAY(),"0")&amp;" days"),"—")</f>
        <v>—</v>
      </c>
      <c r="M672" s="58" t="str">
        <f ca="1">IF(OR('📊 Training Matrix'!$AE$38="EXPIRED",'📊 Training Matrix'!$AE$38="EXPIRING"),'📊 Training Matrix'!$H$38,"")</f>
        <v/>
      </c>
    </row>
    <row r="673" spans="1:13" ht="15" customHeight="1" x14ac:dyDescent="0.2">
      <c r="A673" s="58" t="str">
        <f ca="1">IF(OR('📊 Training Matrix'!$AG$38="EXPIRED",'📊 Training Matrix'!$AG$38="EXPIRING"),'📊 Training Matrix'!$A$38,"")</f>
        <v/>
      </c>
      <c r="B673" s="58" t="str">
        <f ca="1">IF(OR('📊 Training Matrix'!$AG$38="EXPIRED",'📊 Training Matrix'!$AG$38="EXPIRING"),'📊 Training Matrix'!$B$38,"")</f>
        <v/>
      </c>
      <c r="C673" s="58" t="str">
        <f ca="1">IF(OR('📊 Training Matrix'!$AG$38="EXPIRED",'📊 Training Matrix'!$AG$38="EXPIRING"),'📊 Training Matrix'!$C$38,"")</f>
        <v/>
      </c>
      <c r="D673" s="58" t="str">
        <f ca="1">IF(OR('📊 Training Matrix'!$AG$38="EXPIRED",'📊 Training Matrix'!$AG$38="EXPIRING"),'📊 Training Matrix'!$D$38,"")</f>
        <v/>
      </c>
      <c r="E673" s="58" t="str">
        <f ca="1">IF(OR('📊 Training Matrix'!$AG$38="EXPIRED",'📊 Training Matrix'!$AG$38="EXPIRING"),'📊 Training Matrix'!$F$38,"")</f>
        <v/>
      </c>
      <c r="F673" s="58" t="str">
        <f ca="1">IF(OR('📊 Training Matrix'!$AG$38="EXPIRED",'📊 Training Matrix'!$AG$38="EXPIRING"),'📊 Training Matrix'!$E$38,"")</f>
        <v/>
      </c>
      <c r="G673" s="58" t="str">
        <f ca="1">IF(OR('📊 Training Matrix'!$AG$38="EXPIRED",'📊 Training Matrix'!$AG$38="EXPIRING"),"CV-006","")</f>
        <v/>
      </c>
      <c r="H673" s="58" t="str">
        <f ca="1">IF(OR('📊 Training Matrix'!$AG$38="EXPIRED",'📊 Training Matrix'!$AG$38="EXPIRING"),"NRSWA Operative","")</f>
        <v/>
      </c>
      <c r="I673" s="58" t="str">
        <f ca="1">IF(OR('📊 Training Matrix'!$AG$38="EXPIRED",'📊 Training Matrix'!$AG$38="EXPIRING"),IF(ISNUMBER('📊 Training Matrix'!$AF$38),TEXT('📊 Training Matrix'!$AF$38,"DD/MM/YYYY"),""),"")</f>
        <v/>
      </c>
      <c r="J673" s="58" t="str">
        <f ca="1">IF(OR('📊 Training Matrix'!$AG$38="EXPIRED",'📊 Training Matrix'!$AG$38="EXPIRING"),TEXT('📊 Training Matrix'!$AF$38+365,"DD/MM/YYYY"),"")</f>
        <v/>
      </c>
      <c r="K673" s="58" t="str">
        <f ca="1">IF(OR('📊 Training Matrix'!$AG$38="EXPIRED",'📊 Training Matrix'!$AG$38="EXPIRING"),'📊 Training Matrix'!$AG$38,"")</f>
        <v/>
      </c>
      <c r="L673" s="58" t="str">
        <f ca="1">IF(OR('📊 Training Matrix'!$AG$38="EXPIRED",'📊 Training Matrix'!$AG$38="EXPIRING"),IF('📊 Training Matrix'!$AG$38="EXPIRED","Overdue by "&amp;TEXT(TODAY()-('📊 Training Matrix'!$AF$38+365),"0")&amp;" days","Expires in "&amp;TEXT(('📊 Training Matrix'!$AF$38+365)-TODAY(),"0")&amp;" days"),"—")</f>
        <v>—</v>
      </c>
      <c r="M673" s="58" t="str">
        <f ca="1">IF(OR('📊 Training Matrix'!$AG$38="EXPIRED",'📊 Training Matrix'!$AG$38="EXPIRING"),'📊 Training Matrix'!$H$38,"")</f>
        <v/>
      </c>
    </row>
    <row r="674" spans="1:13" ht="15" customHeight="1" x14ac:dyDescent="0.2">
      <c r="A674" s="58" t="str">
        <f ca="1">IF(OR('📊 Training Matrix'!$AI$38="EXPIRED",'📊 Training Matrix'!$AI$38="EXPIRING"),'📊 Training Matrix'!$A$38,"")</f>
        <v/>
      </c>
      <c r="B674" s="58" t="str">
        <f ca="1">IF(OR('📊 Training Matrix'!$AI$38="EXPIRED",'📊 Training Matrix'!$AI$38="EXPIRING"),'📊 Training Matrix'!$B$38,"")</f>
        <v/>
      </c>
      <c r="C674" s="58" t="str">
        <f ca="1">IF(OR('📊 Training Matrix'!$AI$38="EXPIRED",'📊 Training Matrix'!$AI$38="EXPIRING"),'📊 Training Matrix'!$C$38,"")</f>
        <v/>
      </c>
      <c r="D674" s="58" t="str">
        <f ca="1">IF(OR('📊 Training Matrix'!$AI$38="EXPIRED",'📊 Training Matrix'!$AI$38="EXPIRING"),'📊 Training Matrix'!$D$38,"")</f>
        <v/>
      </c>
      <c r="E674" s="58" t="str">
        <f ca="1">IF(OR('📊 Training Matrix'!$AI$38="EXPIRED",'📊 Training Matrix'!$AI$38="EXPIRING"),'📊 Training Matrix'!$F$38,"")</f>
        <v/>
      </c>
      <c r="F674" s="58" t="str">
        <f ca="1">IF(OR('📊 Training Matrix'!$AI$38="EXPIRED",'📊 Training Matrix'!$AI$38="EXPIRING"),'📊 Training Matrix'!$E$38,"")</f>
        <v/>
      </c>
      <c r="G674" s="58" t="str">
        <f ca="1">IF(OR('📊 Training Matrix'!$AI$38="EXPIRED",'📊 Training Matrix'!$AI$38="EXPIRING"),"CV-002","")</f>
        <v/>
      </c>
      <c r="H674" s="58" t="str">
        <f ca="1">IF(OR('📊 Training Matrix'!$AI$38="EXPIRED",'📊 Training Matrix'!$AI$38="EXPIRING"),"CSCS Blue Card","")</f>
        <v/>
      </c>
      <c r="I674" s="58" t="str">
        <f ca="1">IF(OR('📊 Training Matrix'!$AI$38="EXPIRED",'📊 Training Matrix'!$AI$38="EXPIRING"),IF(ISNUMBER('📊 Training Matrix'!$AH$38),TEXT('📊 Training Matrix'!$AH$38,"DD/MM/YYYY"),""),"")</f>
        <v/>
      </c>
      <c r="J674" s="58" t="str">
        <f ca="1">IF(OR('📊 Training Matrix'!$AI$38="EXPIRED",'📊 Training Matrix'!$AI$38="EXPIRING"),TEXT('📊 Training Matrix'!$AH$38+365,"DD/MM/YYYY"),"")</f>
        <v/>
      </c>
      <c r="K674" s="58" t="str">
        <f ca="1">IF(OR('📊 Training Matrix'!$AI$38="EXPIRED",'📊 Training Matrix'!$AI$38="EXPIRING"),'📊 Training Matrix'!$AI$38,"")</f>
        <v/>
      </c>
      <c r="L674" s="58" t="str">
        <f ca="1">IF(OR('📊 Training Matrix'!$AI$38="EXPIRED",'📊 Training Matrix'!$AI$38="EXPIRING"),IF('📊 Training Matrix'!$AI$38="EXPIRED","Overdue by "&amp;TEXT(TODAY()-('📊 Training Matrix'!$AH$38+365),"0")&amp;" days","Expires in "&amp;TEXT(('📊 Training Matrix'!$AH$38+365)-TODAY(),"0")&amp;" days"),"—")</f>
        <v>—</v>
      </c>
      <c r="M674" s="58" t="str">
        <f ca="1">IF(OR('📊 Training Matrix'!$AI$38="EXPIRED",'📊 Training Matrix'!$AI$38="EXPIRING"),'📊 Training Matrix'!$H$38,"")</f>
        <v/>
      </c>
    </row>
    <row r="675" spans="1:13" ht="15" customHeight="1" x14ac:dyDescent="0.2">
      <c r="A675" s="58" t="str">
        <f ca="1">IF(OR('📊 Training Matrix'!$AK$38="EXPIRED",'📊 Training Matrix'!$AK$38="EXPIRING"),'📊 Training Matrix'!$A$38,"")</f>
        <v/>
      </c>
      <c r="B675" s="58" t="str">
        <f ca="1">IF(OR('📊 Training Matrix'!$AK$38="EXPIRED",'📊 Training Matrix'!$AK$38="EXPIRING"),'📊 Training Matrix'!$B$38,"")</f>
        <v/>
      </c>
      <c r="C675" s="58" t="str">
        <f ca="1">IF(OR('📊 Training Matrix'!$AK$38="EXPIRED",'📊 Training Matrix'!$AK$38="EXPIRING"),'📊 Training Matrix'!$C$38,"")</f>
        <v/>
      </c>
      <c r="D675" s="58" t="str">
        <f ca="1">IF(OR('📊 Training Matrix'!$AK$38="EXPIRED",'📊 Training Matrix'!$AK$38="EXPIRING"),'📊 Training Matrix'!$D$38,"")</f>
        <v/>
      </c>
      <c r="E675" s="58" t="str">
        <f ca="1">IF(OR('📊 Training Matrix'!$AK$38="EXPIRED",'📊 Training Matrix'!$AK$38="EXPIRING"),'📊 Training Matrix'!$F$38,"")</f>
        <v/>
      </c>
      <c r="F675" s="58" t="str">
        <f ca="1">IF(OR('📊 Training Matrix'!$AK$38="EXPIRED",'📊 Training Matrix'!$AK$38="EXPIRING"),'📊 Training Matrix'!$E$38,"")</f>
        <v/>
      </c>
      <c r="G675" s="58" t="str">
        <f ca="1">IF(OR('📊 Training Matrix'!$AK$38="EXPIRED",'📊 Training Matrix'!$AK$38="EXPIRING"),"GS-001","")</f>
        <v/>
      </c>
      <c r="H675" s="58" t="str">
        <f ca="1">IF(OR('📊 Training Matrix'!$AK$38="EXPIRED",'📊 Training Matrix'!$AK$38="EXPIRING"),"Gas Safe Reg.","")</f>
        <v/>
      </c>
      <c r="I675" s="58" t="str">
        <f ca="1">IF(OR('📊 Training Matrix'!$AK$38="EXPIRED",'📊 Training Matrix'!$AK$38="EXPIRING"),IF(ISNUMBER('📊 Training Matrix'!$AJ$38),TEXT('📊 Training Matrix'!$AJ$38,"DD/MM/YYYY"),""),"")</f>
        <v/>
      </c>
      <c r="J675" s="58" t="str">
        <f ca="1">IF(OR('📊 Training Matrix'!$AK$38="EXPIRED",'📊 Training Matrix'!$AK$38="EXPIRING"),TEXT('📊 Training Matrix'!$AJ$38+365,"DD/MM/YYYY"),"")</f>
        <v/>
      </c>
      <c r="K675" s="58" t="str">
        <f ca="1">IF(OR('📊 Training Matrix'!$AK$38="EXPIRED",'📊 Training Matrix'!$AK$38="EXPIRING"),'📊 Training Matrix'!$AK$38,"")</f>
        <v/>
      </c>
      <c r="L675" s="58" t="str">
        <f ca="1">IF(OR('📊 Training Matrix'!$AK$38="EXPIRED",'📊 Training Matrix'!$AK$38="EXPIRING"),IF('📊 Training Matrix'!$AK$38="EXPIRED","Overdue by "&amp;TEXT(TODAY()-('📊 Training Matrix'!$AJ$38+365),"0")&amp;" days","Expires in "&amp;TEXT(('📊 Training Matrix'!$AJ$38+365)-TODAY(),"0")&amp;" days"),"—")</f>
        <v>—</v>
      </c>
      <c r="M675" s="58" t="str">
        <f ca="1">IF(OR('📊 Training Matrix'!$AK$38="EXPIRED",'📊 Training Matrix'!$AK$38="EXPIRING"),'📊 Training Matrix'!$H$38,"")</f>
        <v/>
      </c>
    </row>
    <row r="676" spans="1:13" ht="15" customHeight="1" x14ac:dyDescent="0.2">
      <c r="A676" s="58" t="str">
        <f ca="1">IF(OR('📊 Training Matrix'!$AM$38="EXPIRED",'📊 Training Matrix'!$AM$38="EXPIRING"),'📊 Training Matrix'!$A$38,"")</f>
        <v/>
      </c>
      <c r="B676" s="58" t="str">
        <f ca="1">IF(OR('📊 Training Matrix'!$AM$38="EXPIRED",'📊 Training Matrix'!$AM$38="EXPIRING"),'📊 Training Matrix'!$B$38,"")</f>
        <v/>
      </c>
      <c r="C676" s="58" t="str">
        <f ca="1">IF(OR('📊 Training Matrix'!$AM$38="EXPIRED",'📊 Training Matrix'!$AM$38="EXPIRING"),'📊 Training Matrix'!$C$38,"")</f>
        <v/>
      </c>
      <c r="D676" s="58" t="str">
        <f ca="1">IF(OR('📊 Training Matrix'!$AM$38="EXPIRED",'📊 Training Matrix'!$AM$38="EXPIRING"),'📊 Training Matrix'!$D$38,"")</f>
        <v/>
      </c>
      <c r="E676" s="58" t="str">
        <f ca="1">IF(OR('📊 Training Matrix'!$AM$38="EXPIRED",'📊 Training Matrix'!$AM$38="EXPIRING"),'📊 Training Matrix'!$F$38,"")</f>
        <v/>
      </c>
      <c r="F676" s="58" t="str">
        <f ca="1">IF(OR('📊 Training Matrix'!$AM$38="EXPIRED",'📊 Training Matrix'!$AM$38="EXPIRING"),'📊 Training Matrix'!$E$38,"")</f>
        <v/>
      </c>
      <c r="G676" s="58" t="str">
        <f ca="1">IF(OR('📊 Training Matrix'!$AM$38="EXPIRED",'📊 Training Matrix'!$AM$38="EXPIRING"),"GS-002","")</f>
        <v/>
      </c>
      <c r="H676" s="58" t="str">
        <f ca="1">IF(OR('📊 Training Matrix'!$AM$38="EXPIRED",'📊 Training Matrix'!$AM$38="EXPIRING"),"ACS Gas (CCN1)","")</f>
        <v/>
      </c>
      <c r="I676" s="58" t="str">
        <f ca="1">IF(OR('📊 Training Matrix'!$AM$38="EXPIRED",'📊 Training Matrix'!$AM$38="EXPIRING"),IF(ISNUMBER('📊 Training Matrix'!$AL$38),TEXT('📊 Training Matrix'!$AL$38,"DD/MM/YYYY"),""),"")</f>
        <v/>
      </c>
      <c r="J676" s="58" t="str">
        <f ca="1">IF(OR('📊 Training Matrix'!$AM$38="EXPIRED",'📊 Training Matrix'!$AM$38="EXPIRING"),TEXT('📊 Training Matrix'!$AL$38+365,"DD/MM/YYYY"),"")</f>
        <v/>
      </c>
      <c r="K676" s="58" t="str">
        <f ca="1">IF(OR('📊 Training Matrix'!$AM$38="EXPIRED",'📊 Training Matrix'!$AM$38="EXPIRING"),'📊 Training Matrix'!$AM$38,"")</f>
        <v/>
      </c>
      <c r="L676" s="58" t="str">
        <f ca="1">IF(OR('📊 Training Matrix'!$AM$38="EXPIRED",'📊 Training Matrix'!$AM$38="EXPIRING"),IF('📊 Training Matrix'!$AM$38="EXPIRED","Overdue by "&amp;TEXT(TODAY()-('📊 Training Matrix'!$AL$38+365),"0")&amp;" days","Expires in "&amp;TEXT(('📊 Training Matrix'!$AL$38+365)-TODAY(),"0")&amp;" days"),"—")</f>
        <v>—</v>
      </c>
      <c r="M676" s="58" t="str">
        <f ca="1">IF(OR('📊 Training Matrix'!$AM$38="EXPIRED",'📊 Training Matrix'!$AM$38="EXPIRING"),'📊 Training Matrix'!$H$38,"")</f>
        <v/>
      </c>
    </row>
    <row r="677" spans="1:13" ht="15" customHeight="1" x14ac:dyDescent="0.2">
      <c r="A677" s="58" t="str">
        <f ca="1">IF(OR('📊 Training Matrix'!$AO$38="EXPIRED",'📊 Training Matrix'!$AO$38="EXPIRING"),'📊 Training Matrix'!$A$38,"")</f>
        <v/>
      </c>
      <c r="B677" s="58" t="str">
        <f ca="1">IF(OR('📊 Training Matrix'!$AO$38="EXPIRED",'📊 Training Matrix'!$AO$38="EXPIRING"),'📊 Training Matrix'!$B$38,"")</f>
        <v/>
      </c>
      <c r="C677" s="58" t="str">
        <f ca="1">IF(OR('📊 Training Matrix'!$AO$38="EXPIRED",'📊 Training Matrix'!$AO$38="EXPIRING"),'📊 Training Matrix'!$C$38,"")</f>
        <v/>
      </c>
      <c r="D677" s="58" t="str">
        <f ca="1">IF(OR('📊 Training Matrix'!$AO$38="EXPIRED",'📊 Training Matrix'!$AO$38="EXPIRING"),'📊 Training Matrix'!$D$38,"")</f>
        <v/>
      </c>
      <c r="E677" s="58" t="str">
        <f ca="1">IF(OR('📊 Training Matrix'!$AO$38="EXPIRED",'📊 Training Matrix'!$AO$38="EXPIRING"),'📊 Training Matrix'!$F$38,"")</f>
        <v/>
      </c>
      <c r="F677" s="58" t="str">
        <f ca="1">IF(OR('📊 Training Matrix'!$AO$38="EXPIRED",'📊 Training Matrix'!$AO$38="EXPIRING"),'📊 Training Matrix'!$E$38,"")</f>
        <v/>
      </c>
      <c r="G677" s="58" t="str">
        <f ca="1">IF(OR('📊 Training Matrix'!$AO$38="EXPIRED",'📊 Training Matrix'!$AO$38="EXPIRING"),"WA-001","")</f>
        <v/>
      </c>
      <c r="H677" s="58" t="str">
        <f ca="1">IF(OR('📊 Training Matrix'!$AO$38="EXPIRED",'📊 Training Matrix'!$AO$38="EXPIRING"),"WIAPS Cert.","")</f>
        <v/>
      </c>
      <c r="I677" s="58" t="str">
        <f ca="1">IF(OR('📊 Training Matrix'!$AO$38="EXPIRED",'📊 Training Matrix'!$AO$38="EXPIRING"),IF(ISNUMBER('📊 Training Matrix'!$AN$38),TEXT('📊 Training Matrix'!$AN$38,"DD/MM/YYYY"),""),"")</f>
        <v/>
      </c>
      <c r="J677" s="58" t="str">
        <f ca="1">IF(OR('📊 Training Matrix'!$AO$38="EXPIRED",'📊 Training Matrix'!$AO$38="EXPIRING"),TEXT('📊 Training Matrix'!$AN$38+365,"DD/MM/YYYY"),"")</f>
        <v/>
      </c>
      <c r="K677" s="58" t="str">
        <f ca="1">IF(OR('📊 Training Matrix'!$AO$38="EXPIRED",'📊 Training Matrix'!$AO$38="EXPIRING"),'📊 Training Matrix'!$AO$38,"")</f>
        <v/>
      </c>
      <c r="L677" s="58" t="str">
        <f ca="1">IF(OR('📊 Training Matrix'!$AO$38="EXPIRED",'📊 Training Matrix'!$AO$38="EXPIRING"),IF('📊 Training Matrix'!$AO$38="EXPIRED","Overdue by "&amp;TEXT(TODAY()-('📊 Training Matrix'!$AN$38+365),"0")&amp;" days","Expires in "&amp;TEXT(('📊 Training Matrix'!$AN$38+365)-TODAY(),"0")&amp;" days"),"—")</f>
        <v>—</v>
      </c>
      <c r="M677" s="58" t="str">
        <f ca="1">IF(OR('📊 Training Matrix'!$AO$38="EXPIRED",'📊 Training Matrix'!$AO$38="EXPIRING"),'📊 Training Matrix'!$H$38,"")</f>
        <v/>
      </c>
    </row>
    <row r="678" spans="1:13" ht="15" customHeight="1" x14ac:dyDescent="0.2">
      <c r="A678" s="58" t="str">
        <f ca="1">IF(OR('📊 Training Matrix'!$AQ$38="EXPIRED",'📊 Training Matrix'!$AQ$38="EXPIRING"),'📊 Training Matrix'!$A$38,"")</f>
        <v/>
      </c>
      <c r="B678" s="58" t="str">
        <f ca="1">IF(OR('📊 Training Matrix'!$AQ$38="EXPIRED",'📊 Training Matrix'!$AQ$38="EXPIRING"),'📊 Training Matrix'!$B$38,"")</f>
        <v/>
      </c>
      <c r="C678" s="58" t="str">
        <f ca="1">IF(OR('📊 Training Matrix'!$AQ$38="EXPIRED",'📊 Training Matrix'!$AQ$38="EXPIRING"),'📊 Training Matrix'!$C$38,"")</f>
        <v/>
      </c>
      <c r="D678" s="58" t="str">
        <f ca="1">IF(OR('📊 Training Matrix'!$AQ$38="EXPIRED",'📊 Training Matrix'!$AQ$38="EXPIRING"),'📊 Training Matrix'!$D$38,"")</f>
        <v/>
      </c>
      <c r="E678" s="58" t="str">
        <f ca="1">IF(OR('📊 Training Matrix'!$AQ$38="EXPIRED",'📊 Training Matrix'!$AQ$38="EXPIRING"),'📊 Training Matrix'!$F$38,"")</f>
        <v/>
      </c>
      <c r="F678" s="58" t="str">
        <f ca="1">IF(OR('📊 Training Matrix'!$AQ$38="EXPIRED",'📊 Training Matrix'!$AQ$38="EXPIRING"),'📊 Training Matrix'!$E$38,"")</f>
        <v/>
      </c>
      <c r="G678" s="58" t="str">
        <f ca="1">IF(OR('📊 Training Matrix'!$AQ$38="EXPIRED",'📊 Training Matrix'!$AQ$38="EXPIRING"),"DR-004","")</f>
        <v/>
      </c>
      <c r="H678" s="58" t="str">
        <f ca="1">IF(OR('📊 Training Matrix'!$AQ$38="EXPIRED",'📊 Training Matrix'!$AQ$38="EXPIRING"),"CPCS Excavator","")</f>
        <v/>
      </c>
      <c r="I678" s="58" t="str">
        <f ca="1">IF(OR('📊 Training Matrix'!$AQ$38="EXPIRED",'📊 Training Matrix'!$AQ$38="EXPIRING"),IF(ISNUMBER('📊 Training Matrix'!$AP$38),TEXT('📊 Training Matrix'!$AP$38,"DD/MM/YYYY"),""),"")</f>
        <v/>
      </c>
      <c r="J678" s="58" t="str">
        <f ca="1">IF(OR('📊 Training Matrix'!$AQ$38="EXPIRED",'📊 Training Matrix'!$AQ$38="EXPIRING"),TEXT('📊 Training Matrix'!$AP$38+365,"DD/MM/YYYY"),"")</f>
        <v/>
      </c>
      <c r="K678" s="58" t="str">
        <f ca="1">IF(OR('📊 Training Matrix'!$AQ$38="EXPIRED",'📊 Training Matrix'!$AQ$38="EXPIRING"),'📊 Training Matrix'!$AQ$38,"")</f>
        <v/>
      </c>
      <c r="L678" s="58" t="str">
        <f ca="1">IF(OR('📊 Training Matrix'!$AQ$38="EXPIRED",'📊 Training Matrix'!$AQ$38="EXPIRING"),IF('📊 Training Matrix'!$AQ$38="EXPIRED","Overdue by "&amp;TEXT(TODAY()-('📊 Training Matrix'!$AP$38+365),"0")&amp;" days","Expires in "&amp;TEXT(('📊 Training Matrix'!$AP$38+365)-TODAY(),"0")&amp;" days"),"—")</f>
        <v>—</v>
      </c>
      <c r="M678" s="58" t="str">
        <f ca="1">IF(OR('📊 Training Matrix'!$AQ$38="EXPIRED",'📊 Training Matrix'!$AQ$38="EXPIRING"),'📊 Training Matrix'!$H$38,"")</f>
        <v/>
      </c>
    </row>
    <row r="679" spans="1:13" ht="15" customHeight="1" x14ac:dyDescent="0.2">
      <c r="A679" s="58" t="str">
        <f ca="1">IF(OR('📊 Training Matrix'!$AS$38="EXPIRED",'📊 Training Matrix'!$AS$38="EXPIRING"),'📊 Training Matrix'!$A$38,"")</f>
        <v/>
      </c>
      <c r="B679" s="58" t="str">
        <f ca="1">IF(OR('📊 Training Matrix'!$AS$38="EXPIRED",'📊 Training Matrix'!$AS$38="EXPIRING"),'📊 Training Matrix'!$B$38,"")</f>
        <v/>
      </c>
      <c r="C679" s="58" t="str">
        <f ca="1">IF(OR('📊 Training Matrix'!$AS$38="EXPIRED",'📊 Training Matrix'!$AS$38="EXPIRING"),'📊 Training Matrix'!$C$38,"")</f>
        <v/>
      </c>
      <c r="D679" s="58" t="str">
        <f ca="1">IF(OR('📊 Training Matrix'!$AS$38="EXPIRED",'📊 Training Matrix'!$AS$38="EXPIRING"),'📊 Training Matrix'!$D$38,"")</f>
        <v/>
      </c>
      <c r="E679" s="58" t="str">
        <f ca="1">IF(OR('📊 Training Matrix'!$AS$38="EXPIRED",'📊 Training Matrix'!$AS$38="EXPIRING"),'📊 Training Matrix'!$F$38,"")</f>
        <v/>
      </c>
      <c r="F679" s="58" t="str">
        <f ca="1">IF(OR('📊 Training Matrix'!$AS$38="EXPIRED",'📊 Training Matrix'!$AS$38="EXPIRING"),'📊 Training Matrix'!$E$38,"")</f>
        <v/>
      </c>
      <c r="G679" s="58" t="str">
        <f ca="1">IF(OR('📊 Training Matrix'!$AS$38="EXPIRED",'📊 Training Matrix'!$AS$38="EXPIRING"),"MG-002","")</f>
        <v/>
      </c>
      <c r="H679" s="58" t="str">
        <f ca="1">IF(OR('📊 Training Matrix'!$AS$38="EXPIRED",'📊 Training Matrix'!$AS$38="EXPIRING"),"SMSTS","")</f>
        <v/>
      </c>
      <c r="I679" s="58" t="str">
        <f ca="1">IF(OR('📊 Training Matrix'!$AS$38="EXPIRED",'📊 Training Matrix'!$AS$38="EXPIRING"),IF(ISNUMBER('📊 Training Matrix'!$AR$38),TEXT('📊 Training Matrix'!$AR$38,"DD/MM/YYYY"),""),"")</f>
        <v/>
      </c>
      <c r="J679" s="58" t="str">
        <f ca="1">IF(OR('📊 Training Matrix'!$AS$38="EXPIRED",'📊 Training Matrix'!$AS$38="EXPIRING"),TEXT('📊 Training Matrix'!$AR$38+365,"DD/MM/YYYY"),"")</f>
        <v/>
      </c>
      <c r="K679" s="58" t="str">
        <f ca="1">IF(OR('📊 Training Matrix'!$AS$38="EXPIRED",'📊 Training Matrix'!$AS$38="EXPIRING"),'📊 Training Matrix'!$AS$38,"")</f>
        <v/>
      </c>
      <c r="L679" s="58" t="str">
        <f ca="1">IF(OR('📊 Training Matrix'!$AS$38="EXPIRED",'📊 Training Matrix'!$AS$38="EXPIRING"),IF('📊 Training Matrix'!$AS$38="EXPIRED","Overdue by "&amp;TEXT(TODAY()-('📊 Training Matrix'!$AR$38+365),"0")&amp;" days","Expires in "&amp;TEXT(('📊 Training Matrix'!$AR$38+365)-TODAY(),"0")&amp;" days"),"—")</f>
        <v>—</v>
      </c>
      <c r="M679" s="58" t="str">
        <f ca="1">IF(OR('📊 Training Matrix'!$AS$38="EXPIRED",'📊 Training Matrix'!$AS$38="EXPIRING"),'📊 Training Matrix'!$H$38,"")</f>
        <v/>
      </c>
    </row>
    <row r="680" spans="1:13" ht="15" customHeight="1" x14ac:dyDescent="0.2">
      <c r="A680" s="58" t="str">
        <f ca="1">IF(OR('📊 Training Matrix'!$AU$38="EXPIRED",'📊 Training Matrix'!$AU$38="EXPIRING"),'📊 Training Matrix'!$A$38,"")</f>
        <v/>
      </c>
      <c r="B680" s="58" t="str">
        <f ca="1">IF(OR('📊 Training Matrix'!$AU$38="EXPIRED",'📊 Training Matrix'!$AU$38="EXPIRING"),'📊 Training Matrix'!$B$38,"")</f>
        <v/>
      </c>
      <c r="C680" s="58" t="str">
        <f ca="1">IF(OR('📊 Training Matrix'!$AU$38="EXPIRED",'📊 Training Matrix'!$AU$38="EXPIRING"),'📊 Training Matrix'!$C$38,"")</f>
        <v/>
      </c>
      <c r="D680" s="58" t="str">
        <f ca="1">IF(OR('📊 Training Matrix'!$AU$38="EXPIRED",'📊 Training Matrix'!$AU$38="EXPIRING"),'📊 Training Matrix'!$D$38,"")</f>
        <v/>
      </c>
      <c r="E680" s="58" t="str">
        <f ca="1">IF(OR('📊 Training Matrix'!$AU$38="EXPIRED",'📊 Training Matrix'!$AU$38="EXPIRING"),'📊 Training Matrix'!$F$38,"")</f>
        <v/>
      </c>
      <c r="F680" s="58" t="str">
        <f ca="1">IF(OR('📊 Training Matrix'!$AU$38="EXPIRED",'📊 Training Matrix'!$AU$38="EXPIRING"),'📊 Training Matrix'!$E$38,"")</f>
        <v/>
      </c>
      <c r="G680" s="58" t="str">
        <f ca="1">IF(OR('📊 Training Matrix'!$AU$38="EXPIRED",'📊 Training Matrix'!$AU$38="EXPIRING"),"MG-003","")</f>
        <v/>
      </c>
      <c r="H680" s="58" t="str">
        <f ca="1">IF(OR('📊 Training Matrix'!$AU$38="EXPIRED",'📊 Training Matrix'!$AU$38="EXPIRING"),"SSSTS","")</f>
        <v/>
      </c>
      <c r="I680" s="58" t="str">
        <f ca="1">IF(OR('📊 Training Matrix'!$AU$38="EXPIRED",'📊 Training Matrix'!$AU$38="EXPIRING"),IF(ISNUMBER('📊 Training Matrix'!$AT$38),TEXT('📊 Training Matrix'!$AT$38,"DD/MM/YYYY"),""),"")</f>
        <v/>
      </c>
      <c r="J680" s="58" t="str">
        <f ca="1">IF(OR('📊 Training Matrix'!$AU$38="EXPIRED",'📊 Training Matrix'!$AU$38="EXPIRING"),TEXT('📊 Training Matrix'!$AT$38+365,"DD/MM/YYYY"),"")</f>
        <v/>
      </c>
      <c r="K680" s="58" t="str">
        <f ca="1">IF(OR('📊 Training Matrix'!$AU$38="EXPIRED",'📊 Training Matrix'!$AU$38="EXPIRING"),'📊 Training Matrix'!$AU$38,"")</f>
        <v/>
      </c>
      <c r="L680" s="58" t="str">
        <f ca="1">IF(OR('📊 Training Matrix'!$AU$38="EXPIRED",'📊 Training Matrix'!$AU$38="EXPIRING"),IF('📊 Training Matrix'!$AU$38="EXPIRED","Overdue by "&amp;TEXT(TODAY()-('📊 Training Matrix'!$AT$38+365),"0")&amp;" days","Expires in "&amp;TEXT(('📊 Training Matrix'!$AT$38+365)-TODAY(),"0")&amp;" days"),"—")</f>
        <v>—</v>
      </c>
      <c r="M680" s="58" t="str">
        <f ca="1">IF(OR('📊 Training Matrix'!$AU$38="EXPIRED",'📊 Training Matrix'!$AU$38="EXPIRING"),'📊 Training Matrix'!$H$38,"")</f>
        <v/>
      </c>
    </row>
    <row r="681" spans="1:13" ht="15" customHeight="1" x14ac:dyDescent="0.2">
      <c r="A681" s="58" t="str">
        <f ca="1">IF(OR('📊 Training Matrix'!$AW$38="EXPIRED",'📊 Training Matrix'!$AW$38="EXPIRING"),'📊 Training Matrix'!$A$38,"")</f>
        <v>W1034</v>
      </c>
      <c r="B681" s="58" t="str">
        <f ca="1">IF(OR('📊 Training Matrix'!$AW$38="EXPIRED",'📊 Training Matrix'!$AW$38="EXPIRING"),'📊 Training Matrix'!$B$38,"")</f>
        <v>Turner</v>
      </c>
      <c r="C681" s="58" t="str">
        <f ca="1">IF(OR('📊 Training Matrix'!$AW$38="EXPIRED",'📊 Training Matrix'!$AW$38="EXPIRING"),'📊 Training Matrix'!$C$38,"")</f>
        <v>Nina</v>
      </c>
      <c r="D681" s="58" t="str">
        <f ca="1">IF(OR('📊 Training Matrix'!$AW$38="EXPIRED",'📊 Training Matrix'!$AW$38="EXPIRING"),'📊 Training Matrix'!$D$38,"")</f>
        <v>Employee</v>
      </c>
      <c r="E681" s="58" t="str">
        <f ca="1">IF(OR('📊 Training Matrix'!$AW$38="EXPIRED",'📊 Training Matrix'!$AW$38="EXPIRING"),'📊 Training Matrix'!$F$38,"")</f>
        <v>Crane Operator</v>
      </c>
      <c r="F681" s="58" t="str">
        <f ca="1">IF(OR('📊 Training Matrix'!$AW$38="EXPIRED",'📊 Training Matrix'!$AW$38="EXPIRING"),'📊 Training Matrix'!$E$38,"")</f>
        <v>Plant &amp; Vehicles</v>
      </c>
      <c r="G681" s="58" t="str">
        <f ca="1">IF(OR('📊 Training Matrix'!$AW$38="EXPIRED",'📊 Training Matrix'!$AW$38="EXPIRING"),"IT-002","")</f>
        <v>IT-002</v>
      </c>
      <c r="H681" s="58" t="str">
        <f ca="1">IF(OR('📊 Training Matrix'!$AW$38="EXPIRED",'📊 Training Matrix'!$AW$38="EXPIRING"),"GDPR Awareness","")</f>
        <v>GDPR Awareness</v>
      </c>
      <c r="I681" s="58" t="str">
        <f ca="1">IF(OR('📊 Training Matrix'!$AW$38="EXPIRED",'📊 Training Matrix'!$AW$38="EXPIRING"),IF(ISNUMBER('📊 Training Matrix'!$AV$38),TEXT('📊 Training Matrix'!$AV$38,"DD/MM/YYYY"),""),"")</f>
        <v>22/07/2024</v>
      </c>
      <c r="J681" s="58" t="str">
        <f ca="1">IF(OR('📊 Training Matrix'!$AW$38="EXPIRED",'📊 Training Matrix'!$AW$38="EXPIRING"),TEXT('📊 Training Matrix'!$AV$38+365,"DD/MM/YYYY"),"")</f>
        <v>22/07/2025</v>
      </c>
      <c r="K681" s="58" t="str">
        <f ca="1">IF(OR('📊 Training Matrix'!$AW$38="EXPIRED",'📊 Training Matrix'!$AW$38="EXPIRING"),'📊 Training Matrix'!$AW$38,"")</f>
        <v>EXPIRED</v>
      </c>
      <c r="L681" s="58" t="str">
        <f ca="1">IF(OR('📊 Training Matrix'!$AW$38="EXPIRED",'📊 Training Matrix'!$AW$38="EXPIRING"),IF('📊 Training Matrix'!$AW$38="EXPIRED","Overdue by "&amp;TEXT(TODAY()-('📊 Training Matrix'!$AV$38+365),"0")&amp;" days","Expires in "&amp;TEXT(('📊 Training Matrix'!$AV$38+365)-TODAY(),"0")&amp;" days"),"—")</f>
        <v>Overdue by 392 days</v>
      </c>
      <c r="M681" s="58" t="str">
        <f ca="1">IF(OR('📊 Training Matrix'!$AW$38="EXPIRED",'📊 Training Matrix'!$AW$38="EXPIRING"),'📊 Training Matrix'!$H$38,"")</f>
        <v>S. Patel</v>
      </c>
    </row>
    <row r="682" spans="1:13" ht="15" customHeight="1" x14ac:dyDescent="0.2">
      <c r="A682" s="58" t="str">
        <f ca="1">IF(OR('📊 Training Matrix'!$K$39="EXPIRED",'📊 Training Matrix'!$K$39="EXPIRING"),'📊 Training Matrix'!$A$39,"")</f>
        <v/>
      </c>
      <c r="B682" s="58" t="str">
        <f ca="1">IF(OR('📊 Training Matrix'!$K$39="EXPIRED",'📊 Training Matrix'!$K$39="EXPIRING"),'📊 Training Matrix'!$B$39,"")</f>
        <v/>
      </c>
      <c r="C682" s="58" t="str">
        <f ca="1">IF(OR('📊 Training Matrix'!$K$39="EXPIRED",'📊 Training Matrix'!$K$39="EXPIRING"),'📊 Training Matrix'!$C$39,"")</f>
        <v/>
      </c>
      <c r="D682" s="58" t="str">
        <f ca="1">IF(OR('📊 Training Matrix'!$K$39="EXPIRED",'📊 Training Matrix'!$K$39="EXPIRING"),'📊 Training Matrix'!$D$39,"")</f>
        <v/>
      </c>
      <c r="E682" s="58" t="str">
        <f ca="1">IF(OR('📊 Training Matrix'!$K$39="EXPIRED",'📊 Training Matrix'!$K$39="EXPIRING"),'📊 Training Matrix'!$F$39,"")</f>
        <v/>
      </c>
      <c r="F682" s="58" t="str">
        <f ca="1">IF(OR('📊 Training Matrix'!$K$39="EXPIRED",'📊 Training Matrix'!$K$39="EXPIRING"),'📊 Training Matrix'!$E$39,"")</f>
        <v/>
      </c>
      <c r="G682" s="58" t="str">
        <f ca="1">IF(OR('📊 Training Matrix'!$K$39="EXPIRED",'📊 Training Matrix'!$K$39="EXPIRING"),"HS-001","")</f>
        <v/>
      </c>
      <c r="H682" s="58" t="str">
        <f ca="1">IF(OR('📊 Training Matrix'!$K$39="EXPIRED",'📊 Training Matrix'!$K$39="EXPIRING"),"H&amp;S Induction","")</f>
        <v/>
      </c>
      <c r="I682" s="58" t="str">
        <f ca="1">IF(OR('📊 Training Matrix'!$K$39="EXPIRED",'📊 Training Matrix'!$K$39="EXPIRING"),IF(ISNUMBER('📊 Training Matrix'!$J$39),TEXT('📊 Training Matrix'!$J$39,"DD/MM/YYYY"),""),"")</f>
        <v/>
      </c>
      <c r="J682" s="58" t="str">
        <f ca="1">IF(OR('📊 Training Matrix'!$K$39="EXPIRED",'📊 Training Matrix'!$K$39="EXPIRING"),TEXT('📊 Training Matrix'!$J$39+365,"DD/MM/YYYY"),"")</f>
        <v/>
      </c>
      <c r="K682" s="58" t="str">
        <f ca="1">IF(OR('📊 Training Matrix'!$K$39="EXPIRED",'📊 Training Matrix'!$K$39="EXPIRING"),'📊 Training Matrix'!$K$39,"")</f>
        <v/>
      </c>
      <c r="L682" s="58" t="str">
        <f ca="1">IF(OR('📊 Training Matrix'!$K$39="EXPIRED",'📊 Training Matrix'!$K$39="EXPIRING"),IF('📊 Training Matrix'!$K$39="EXPIRED","Overdue by "&amp;TEXT(TODAY()-('📊 Training Matrix'!$J$39+365),"0")&amp;" days","Expires in "&amp;TEXT(('📊 Training Matrix'!$J$39+365)-TODAY(),"0")&amp;" days"),"—")</f>
        <v>—</v>
      </c>
      <c r="M682" s="58" t="str">
        <f ca="1">IF(OR('📊 Training Matrix'!$K$39="EXPIRED",'📊 Training Matrix'!$K$39="EXPIRING"),'📊 Training Matrix'!$H$39,"")</f>
        <v/>
      </c>
    </row>
    <row r="683" spans="1:13" ht="15" customHeight="1" x14ac:dyDescent="0.2">
      <c r="A683" s="58" t="str">
        <f ca="1">IF(OR('📊 Training Matrix'!$M$39="EXPIRED",'📊 Training Matrix'!$M$39="EXPIRING"),'📊 Training Matrix'!$A$39,"")</f>
        <v/>
      </c>
      <c r="B683" s="58" t="str">
        <f ca="1">IF(OR('📊 Training Matrix'!$M$39="EXPIRED",'📊 Training Matrix'!$M$39="EXPIRING"),'📊 Training Matrix'!$B$39,"")</f>
        <v/>
      </c>
      <c r="C683" s="58" t="str">
        <f ca="1">IF(OR('📊 Training Matrix'!$M$39="EXPIRED",'📊 Training Matrix'!$M$39="EXPIRING"),'📊 Training Matrix'!$C$39,"")</f>
        <v/>
      </c>
      <c r="D683" s="58" t="str">
        <f ca="1">IF(OR('📊 Training Matrix'!$M$39="EXPIRED",'📊 Training Matrix'!$M$39="EXPIRING"),'📊 Training Matrix'!$D$39,"")</f>
        <v/>
      </c>
      <c r="E683" s="58" t="str">
        <f ca="1">IF(OR('📊 Training Matrix'!$M$39="EXPIRED",'📊 Training Matrix'!$M$39="EXPIRING"),'📊 Training Matrix'!$F$39,"")</f>
        <v/>
      </c>
      <c r="F683" s="58" t="str">
        <f ca="1">IF(OR('📊 Training Matrix'!$M$39="EXPIRED",'📊 Training Matrix'!$M$39="EXPIRING"),'📊 Training Matrix'!$E$39,"")</f>
        <v/>
      </c>
      <c r="G683" s="58" t="str">
        <f ca="1">IF(OR('📊 Training Matrix'!$M$39="EXPIRED",'📊 Training Matrix'!$M$39="EXPIRING"),"HS-002","")</f>
        <v/>
      </c>
      <c r="H683" s="58" t="str">
        <f ca="1">IF(OR('📊 Training Matrix'!$M$39="EXPIRED",'📊 Training Matrix'!$M$39="EXPIRING"),"Working at Height","")</f>
        <v/>
      </c>
      <c r="I683" s="58" t="str">
        <f ca="1">IF(OR('📊 Training Matrix'!$M$39="EXPIRED",'📊 Training Matrix'!$M$39="EXPIRING"),IF(ISNUMBER('📊 Training Matrix'!$L$39),TEXT('📊 Training Matrix'!$L$39,"DD/MM/YYYY"),""),"")</f>
        <v/>
      </c>
      <c r="J683" s="58" t="str">
        <f ca="1">IF(OR('📊 Training Matrix'!$M$39="EXPIRED",'📊 Training Matrix'!$M$39="EXPIRING"),TEXT('📊 Training Matrix'!$L$39+365,"DD/MM/YYYY"),"")</f>
        <v/>
      </c>
      <c r="K683" s="58" t="str">
        <f ca="1">IF(OR('📊 Training Matrix'!$M$39="EXPIRED",'📊 Training Matrix'!$M$39="EXPIRING"),'📊 Training Matrix'!$M$39,"")</f>
        <v/>
      </c>
      <c r="L683" s="58" t="str">
        <f ca="1">IF(OR('📊 Training Matrix'!$M$39="EXPIRED",'📊 Training Matrix'!$M$39="EXPIRING"),IF('📊 Training Matrix'!$M$39="EXPIRED","Overdue by "&amp;TEXT(TODAY()-('📊 Training Matrix'!$L$39+365),"0")&amp;" days","Expires in "&amp;TEXT(('📊 Training Matrix'!$L$39+365)-TODAY(),"0")&amp;" days"),"—")</f>
        <v>—</v>
      </c>
      <c r="M683" s="58" t="str">
        <f ca="1">IF(OR('📊 Training Matrix'!$M$39="EXPIRED",'📊 Training Matrix'!$M$39="EXPIRING"),'📊 Training Matrix'!$H$39,"")</f>
        <v/>
      </c>
    </row>
    <row r="684" spans="1:13" ht="15" customHeight="1" x14ac:dyDescent="0.2">
      <c r="A684" s="58" t="str">
        <f ca="1">IF(OR('📊 Training Matrix'!$O$39="EXPIRED",'📊 Training Matrix'!$O$39="EXPIRING"),'📊 Training Matrix'!$A$39,"")</f>
        <v/>
      </c>
      <c r="B684" s="58" t="str">
        <f ca="1">IF(OR('📊 Training Matrix'!$O$39="EXPIRED",'📊 Training Matrix'!$O$39="EXPIRING"),'📊 Training Matrix'!$B$39,"")</f>
        <v/>
      </c>
      <c r="C684" s="58" t="str">
        <f ca="1">IF(OR('📊 Training Matrix'!$O$39="EXPIRED",'📊 Training Matrix'!$O$39="EXPIRING"),'📊 Training Matrix'!$C$39,"")</f>
        <v/>
      </c>
      <c r="D684" s="58" t="str">
        <f ca="1">IF(OR('📊 Training Matrix'!$O$39="EXPIRED",'📊 Training Matrix'!$O$39="EXPIRING"),'📊 Training Matrix'!$D$39,"")</f>
        <v/>
      </c>
      <c r="E684" s="58" t="str">
        <f ca="1">IF(OR('📊 Training Matrix'!$O$39="EXPIRED",'📊 Training Matrix'!$O$39="EXPIRING"),'📊 Training Matrix'!$F$39,"")</f>
        <v/>
      </c>
      <c r="F684" s="58" t="str">
        <f ca="1">IF(OR('📊 Training Matrix'!$O$39="EXPIRED",'📊 Training Matrix'!$O$39="EXPIRING"),'📊 Training Matrix'!$E$39,"")</f>
        <v/>
      </c>
      <c r="G684" s="58" t="str">
        <f ca="1">IF(OR('📊 Training Matrix'!$O$39="EXPIRED",'📊 Training Matrix'!$O$39="EXPIRING"),"HS-003","")</f>
        <v/>
      </c>
      <c r="H684" s="58" t="str">
        <f ca="1">IF(OR('📊 Training Matrix'!$O$39="EXPIRED",'📊 Training Matrix'!$O$39="EXPIRING"),"Confined Space","")</f>
        <v/>
      </c>
      <c r="I684" s="58" t="str">
        <f ca="1">IF(OR('📊 Training Matrix'!$O$39="EXPIRED",'📊 Training Matrix'!$O$39="EXPIRING"),IF(ISNUMBER('📊 Training Matrix'!$N$39),TEXT('📊 Training Matrix'!$N$39,"DD/MM/YYYY"),""),"")</f>
        <v/>
      </c>
      <c r="J684" s="58" t="str">
        <f ca="1">IF(OR('📊 Training Matrix'!$O$39="EXPIRED",'📊 Training Matrix'!$O$39="EXPIRING"),TEXT('📊 Training Matrix'!$N$39+365,"DD/MM/YYYY"),"")</f>
        <v/>
      </c>
      <c r="K684" s="58" t="str">
        <f ca="1">IF(OR('📊 Training Matrix'!$O$39="EXPIRED",'📊 Training Matrix'!$O$39="EXPIRING"),'📊 Training Matrix'!$O$39,"")</f>
        <v/>
      </c>
      <c r="L684" s="58" t="str">
        <f ca="1">IF(OR('📊 Training Matrix'!$O$39="EXPIRED",'📊 Training Matrix'!$O$39="EXPIRING"),IF('📊 Training Matrix'!$O$39="EXPIRED","Overdue by "&amp;TEXT(TODAY()-('📊 Training Matrix'!$N$39+365),"0")&amp;" days","Expires in "&amp;TEXT(('📊 Training Matrix'!$N$39+365)-TODAY(),"0")&amp;" days"),"—")</f>
        <v>—</v>
      </c>
      <c r="M684" s="58" t="str">
        <f ca="1">IF(OR('📊 Training Matrix'!$O$39="EXPIRED",'📊 Training Matrix'!$O$39="EXPIRING"),'📊 Training Matrix'!$H$39,"")</f>
        <v/>
      </c>
    </row>
    <row r="685" spans="1:13" ht="15" customHeight="1" x14ac:dyDescent="0.2">
      <c r="A685" s="58" t="str">
        <f ca="1">IF(OR('📊 Training Matrix'!$Q$39="EXPIRED",'📊 Training Matrix'!$Q$39="EXPIRING"),'📊 Training Matrix'!$A$39,"")</f>
        <v/>
      </c>
      <c r="B685" s="58" t="str">
        <f ca="1">IF(OR('📊 Training Matrix'!$Q$39="EXPIRED",'📊 Training Matrix'!$Q$39="EXPIRING"),'📊 Training Matrix'!$B$39,"")</f>
        <v/>
      </c>
      <c r="C685" s="58" t="str">
        <f ca="1">IF(OR('📊 Training Matrix'!$Q$39="EXPIRED",'📊 Training Matrix'!$Q$39="EXPIRING"),'📊 Training Matrix'!$C$39,"")</f>
        <v/>
      </c>
      <c r="D685" s="58" t="str">
        <f ca="1">IF(OR('📊 Training Matrix'!$Q$39="EXPIRED",'📊 Training Matrix'!$Q$39="EXPIRING"),'📊 Training Matrix'!$D$39,"")</f>
        <v/>
      </c>
      <c r="E685" s="58" t="str">
        <f ca="1">IF(OR('📊 Training Matrix'!$Q$39="EXPIRED",'📊 Training Matrix'!$Q$39="EXPIRING"),'📊 Training Matrix'!$F$39,"")</f>
        <v/>
      </c>
      <c r="F685" s="58" t="str">
        <f ca="1">IF(OR('📊 Training Matrix'!$Q$39="EXPIRED",'📊 Training Matrix'!$Q$39="EXPIRING"),'📊 Training Matrix'!$E$39,"")</f>
        <v/>
      </c>
      <c r="G685" s="58" t="str">
        <f ca="1">IF(OR('📊 Training Matrix'!$Q$39="EXPIRED",'📊 Training Matrix'!$Q$39="EXPIRING"),"HS-004","")</f>
        <v/>
      </c>
      <c r="H685" s="58" t="str">
        <f ca="1">IF(OR('📊 Training Matrix'!$Q$39="EXPIRED",'📊 Training Matrix'!$Q$39="EXPIRING"),"Manual Handling","")</f>
        <v/>
      </c>
      <c r="I685" s="58" t="str">
        <f ca="1">IF(OR('📊 Training Matrix'!$Q$39="EXPIRED",'📊 Training Matrix'!$Q$39="EXPIRING"),IF(ISNUMBER('📊 Training Matrix'!$P$39),TEXT('📊 Training Matrix'!$P$39,"DD/MM/YYYY"),""),"")</f>
        <v/>
      </c>
      <c r="J685" s="58" t="str">
        <f ca="1">IF(OR('📊 Training Matrix'!$Q$39="EXPIRED",'📊 Training Matrix'!$Q$39="EXPIRING"),TEXT('📊 Training Matrix'!$P$39+365,"DD/MM/YYYY"),"")</f>
        <v/>
      </c>
      <c r="K685" s="58" t="str">
        <f ca="1">IF(OR('📊 Training Matrix'!$Q$39="EXPIRED",'📊 Training Matrix'!$Q$39="EXPIRING"),'📊 Training Matrix'!$Q$39,"")</f>
        <v/>
      </c>
      <c r="L685" s="58" t="str">
        <f ca="1">IF(OR('📊 Training Matrix'!$Q$39="EXPIRED",'📊 Training Matrix'!$Q$39="EXPIRING"),IF('📊 Training Matrix'!$Q$39="EXPIRED","Overdue by "&amp;TEXT(TODAY()-('📊 Training Matrix'!$P$39+365),"0")&amp;" days","Expires in "&amp;TEXT(('📊 Training Matrix'!$P$39+365)-TODAY(),"0")&amp;" days"),"—")</f>
        <v>—</v>
      </c>
      <c r="M685" s="58" t="str">
        <f ca="1">IF(OR('📊 Training Matrix'!$Q$39="EXPIRED",'📊 Training Matrix'!$Q$39="EXPIRING"),'📊 Training Matrix'!$H$39,"")</f>
        <v/>
      </c>
    </row>
    <row r="686" spans="1:13" ht="15" customHeight="1" x14ac:dyDescent="0.2">
      <c r="A686" s="58" t="str">
        <f ca="1">IF(OR('📊 Training Matrix'!$S$39="EXPIRED",'📊 Training Matrix'!$S$39="EXPIRING"),'📊 Training Matrix'!$A$39,"")</f>
        <v>W1035</v>
      </c>
      <c r="B686" s="58" t="str">
        <f ca="1">IF(OR('📊 Training Matrix'!$S$39="EXPIRED",'📊 Training Matrix'!$S$39="EXPIRING"),'📊 Training Matrix'!$B$39,"")</f>
        <v>Taylor</v>
      </c>
      <c r="C686" s="58" t="str">
        <f ca="1">IF(OR('📊 Training Matrix'!$S$39="EXPIRED",'📊 Training Matrix'!$S$39="EXPIRING"),'📊 Training Matrix'!$C$39,"")</f>
        <v>Robert</v>
      </c>
      <c r="D686" s="58" t="str">
        <f ca="1">IF(OR('📊 Training Matrix'!$S$39="EXPIRED",'📊 Training Matrix'!$S$39="EXPIRING"),'📊 Training Matrix'!$D$39,"")</f>
        <v>Subcontractor</v>
      </c>
      <c r="E686" s="58" t="str">
        <f ca="1">IF(OR('📊 Training Matrix'!$S$39="EXPIRED",'📊 Training Matrix'!$S$39="EXPIRING"),'📊 Training Matrix'!$F$39,"")</f>
        <v>SCADA Engineer</v>
      </c>
      <c r="F686" s="58" t="str">
        <f ca="1">IF(OR('📊 Training Matrix'!$S$39="EXPIRED",'📊 Training Matrix'!$S$39="EXPIRING"),'📊 Training Matrix'!$E$39,"")</f>
        <v>IT &amp; Systems</v>
      </c>
      <c r="G686" s="58" t="str">
        <f ca="1">IF(OR('📊 Training Matrix'!$S$39="EXPIRED",'📊 Training Matrix'!$S$39="EXPIRING"),"HS-005","")</f>
        <v>HS-005</v>
      </c>
      <c r="H686" s="58" t="str">
        <f ca="1">IF(OR('📊 Training Matrix'!$S$39="EXPIRED",'📊 Training Matrix'!$S$39="EXPIRING"),"First Aid (FAW)","")</f>
        <v>First Aid (FAW)</v>
      </c>
      <c r="I686" s="58" t="str">
        <f ca="1">IF(OR('📊 Training Matrix'!$S$39="EXPIRED",'📊 Training Matrix'!$S$39="EXPIRING"),IF(ISNUMBER('📊 Training Matrix'!$R$39),TEXT('📊 Training Matrix'!$R$39,"DD/MM/YYYY"),""),"")</f>
        <v>03/06/2023</v>
      </c>
      <c r="J686" s="58" t="str">
        <f ca="1">IF(OR('📊 Training Matrix'!$S$39="EXPIRED",'📊 Training Matrix'!$S$39="EXPIRING"),TEXT('📊 Training Matrix'!$R$39+365,"DD/MM/YYYY"),"")</f>
        <v>02/06/2024</v>
      </c>
      <c r="K686" s="58" t="str">
        <f ca="1">IF(OR('📊 Training Matrix'!$S$39="EXPIRED",'📊 Training Matrix'!$S$39="EXPIRING"),'📊 Training Matrix'!$S$39,"")</f>
        <v>EXPIRED</v>
      </c>
      <c r="L686" s="58" t="str">
        <f ca="1">IF(OR('📊 Training Matrix'!$S$39="EXPIRED",'📊 Training Matrix'!$S$39="EXPIRING"),IF('📊 Training Matrix'!$S$39="EXPIRED","Overdue by "&amp;TEXT(TODAY()-('📊 Training Matrix'!$R$39+365),"0")&amp;" days","Expires in "&amp;TEXT(('📊 Training Matrix'!$R$39+365)-TODAY(),"0")&amp;" days"),"—")</f>
        <v>Overdue by 807 days</v>
      </c>
      <c r="M686" s="58" t="str">
        <f ca="1">IF(OR('📊 Training Matrix'!$S$39="EXPIRED",'📊 Training Matrix'!$S$39="EXPIRING"),'📊 Training Matrix'!$H$39,"")</f>
        <v>P. Okafor</v>
      </c>
    </row>
    <row r="687" spans="1:13" ht="15" customHeight="1" x14ac:dyDescent="0.2">
      <c r="A687" s="58" t="str">
        <f ca="1">IF(OR('📊 Training Matrix'!$U$39="EXPIRED",'📊 Training Matrix'!$U$39="EXPIRING"),'📊 Training Matrix'!$A$39,"")</f>
        <v/>
      </c>
      <c r="B687" s="58" t="str">
        <f ca="1">IF(OR('📊 Training Matrix'!$U$39="EXPIRED",'📊 Training Matrix'!$U$39="EXPIRING"),'📊 Training Matrix'!$B$39,"")</f>
        <v/>
      </c>
      <c r="C687" s="58" t="str">
        <f ca="1">IF(OR('📊 Training Matrix'!$U$39="EXPIRED",'📊 Training Matrix'!$U$39="EXPIRING"),'📊 Training Matrix'!$C$39,"")</f>
        <v/>
      </c>
      <c r="D687" s="58" t="str">
        <f ca="1">IF(OR('📊 Training Matrix'!$U$39="EXPIRED",'📊 Training Matrix'!$U$39="EXPIRING"),'📊 Training Matrix'!$D$39,"")</f>
        <v/>
      </c>
      <c r="E687" s="58" t="str">
        <f ca="1">IF(OR('📊 Training Matrix'!$U$39="EXPIRED",'📊 Training Matrix'!$U$39="EXPIRING"),'📊 Training Matrix'!$F$39,"")</f>
        <v/>
      </c>
      <c r="F687" s="58" t="str">
        <f ca="1">IF(OR('📊 Training Matrix'!$U$39="EXPIRED",'📊 Training Matrix'!$U$39="EXPIRING"),'📊 Training Matrix'!$E$39,"")</f>
        <v/>
      </c>
      <c r="G687" s="58" t="str">
        <f ca="1">IF(OR('📊 Training Matrix'!$U$39="EXPIRED",'📊 Training Matrix'!$U$39="EXPIRING"),"HS-006","")</f>
        <v/>
      </c>
      <c r="H687" s="58" t="str">
        <f ca="1">IF(OR('📊 Training Matrix'!$U$39="EXPIRED",'📊 Training Matrix'!$U$39="EXPIRING"),"Asbestos Awareness","")</f>
        <v/>
      </c>
      <c r="I687" s="58" t="str">
        <f ca="1">IF(OR('📊 Training Matrix'!$U$39="EXPIRED",'📊 Training Matrix'!$U$39="EXPIRING"),IF(ISNUMBER('📊 Training Matrix'!$T$39),TEXT('📊 Training Matrix'!$T$39,"DD/MM/YYYY"),""),"")</f>
        <v/>
      </c>
      <c r="J687" s="58" t="str">
        <f ca="1">IF(OR('📊 Training Matrix'!$U$39="EXPIRED",'📊 Training Matrix'!$U$39="EXPIRING"),TEXT('📊 Training Matrix'!$T$39+365,"DD/MM/YYYY"),"")</f>
        <v/>
      </c>
      <c r="K687" s="58" t="str">
        <f ca="1">IF(OR('📊 Training Matrix'!$U$39="EXPIRED",'📊 Training Matrix'!$U$39="EXPIRING"),'📊 Training Matrix'!$U$39,"")</f>
        <v/>
      </c>
      <c r="L687" s="58" t="str">
        <f ca="1">IF(OR('📊 Training Matrix'!$U$39="EXPIRED",'📊 Training Matrix'!$U$39="EXPIRING"),IF('📊 Training Matrix'!$U$39="EXPIRED","Overdue by "&amp;TEXT(TODAY()-('📊 Training Matrix'!$T$39+365),"0")&amp;" days","Expires in "&amp;TEXT(('📊 Training Matrix'!$T$39+365)-TODAY(),"0")&amp;" days"),"—")</f>
        <v>—</v>
      </c>
      <c r="M687" s="58" t="str">
        <f ca="1">IF(OR('📊 Training Matrix'!$U$39="EXPIRED",'📊 Training Matrix'!$U$39="EXPIRING"),'📊 Training Matrix'!$H$39,"")</f>
        <v/>
      </c>
    </row>
    <row r="688" spans="1:13" ht="15" customHeight="1" x14ac:dyDescent="0.2">
      <c r="A688" s="58" t="str">
        <f ca="1">IF(OR('📊 Training Matrix'!$W$39="EXPIRED",'📊 Training Matrix'!$W$39="EXPIRING"),'📊 Training Matrix'!$A$39,"")</f>
        <v/>
      </c>
      <c r="B688" s="58" t="str">
        <f ca="1">IF(OR('📊 Training Matrix'!$W$39="EXPIRED",'📊 Training Matrix'!$W$39="EXPIRING"),'📊 Training Matrix'!$B$39,"")</f>
        <v/>
      </c>
      <c r="C688" s="58" t="str">
        <f ca="1">IF(OR('📊 Training Matrix'!$W$39="EXPIRED",'📊 Training Matrix'!$W$39="EXPIRING"),'📊 Training Matrix'!$C$39,"")</f>
        <v/>
      </c>
      <c r="D688" s="58" t="str">
        <f ca="1">IF(OR('📊 Training Matrix'!$W$39="EXPIRED",'📊 Training Matrix'!$W$39="EXPIRING"),'📊 Training Matrix'!$D$39,"")</f>
        <v/>
      </c>
      <c r="E688" s="58" t="str">
        <f ca="1">IF(OR('📊 Training Matrix'!$W$39="EXPIRED",'📊 Training Matrix'!$W$39="EXPIRING"),'📊 Training Matrix'!$F$39,"")</f>
        <v/>
      </c>
      <c r="F688" s="58" t="str">
        <f ca="1">IF(OR('📊 Training Matrix'!$W$39="EXPIRED",'📊 Training Matrix'!$W$39="EXPIRING"),'📊 Training Matrix'!$E$39,"")</f>
        <v/>
      </c>
      <c r="G688" s="58" t="str">
        <f ca="1">IF(OR('📊 Training Matrix'!$W$39="EXPIRED",'📊 Training Matrix'!$W$39="EXPIRING"),"EL-001","")</f>
        <v/>
      </c>
      <c r="H688" s="58" t="str">
        <f ca="1">IF(OR('📊 Training Matrix'!$W$39="EXPIRED",'📊 Training Matrix'!$W$39="EXPIRING"),"C&amp;G 2391 Inspection","")</f>
        <v/>
      </c>
      <c r="I688" s="58" t="str">
        <f ca="1">IF(OR('📊 Training Matrix'!$W$39="EXPIRED",'📊 Training Matrix'!$W$39="EXPIRING"),IF(ISNUMBER('📊 Training Matrix'!$V$39),TEXT('📊 Training Matrix'!$V$39,"DD/MM/YYYY"),""),"")</f>
        <v/>
      </c>
      <c r="J688" s="58" t="str">
        <f ca="1">IF(OR('📊 Training Matrix'!$W$39="EXPIRED",'📊 Training Matrix'!$W$39="EXPIRING"),TEXT('📊 Training Matrix'!$V$39+365,"DD/MM/YYYY"),"")</f>
        <v/>
      </c>
      <c r="K688" s="58" t="str">
        <f ca="1">IF(OR('📊 Training Matrix'!$W$39="EXPIRED",'📊 Training Matrix'!$W$39="EXPIRING"),'📊 Training Matrix'!$W$39,"")</f>
        <v/>
      </c>
      <c r="L688" s="58" t="str">
        <f ca="1">IF(OR('📊 Training Matrix'!$W$39="EXPIRED",'📊 Training Matrix'!$W$39="EXPIRING"),IF('📊 Training Matrix'!$W$39="EXPIRED","Overdue by "&amp;TEXT(TODAY()-('📊 Training Matrix'!$V$39+365),"0")&amp;" days","Expires in "&amp;TEXT(('📊 Training Matrix'!$V$39+365)-TODAY(),"0")&amp;" days"),"—")</f>
        <v>—</v>
      </c>
      <c r="M688" s="58" t="str">
        <f ca="1">IF(OR('📊 Training Matrix'!$W$39="EXPIRED",'📊 Training Matrix'!$W$39="EXPIRING"),'📊 Training Matrix'!$H$39,"")</f>
        <v/>
      </c>
    </row>
    <row r="689" spans="1:13" ht="15" customHeight="1" x14ac:dyDescent="0.2">
      <c r="A689" s="58" t="str">
        <f ca="1">IF(OR('📊 Training Matrix'!$Y$39="EXPIRED",'📊 Training Matrix'!$Y$39="EXPIRING"),'📊 Training Matrix'!$A$39,"")</f>
        <v/>
      </c>
      <c r="B689" s="58" t="str">
        <f ca="1">IF(OR('📊 Training Matrix'!$Y$39="EXPIRED",'📊 Training Matrix'!$Y$39="EXPIRING"),'📊 Training Matrix'!$B$39,"")</f>
        <v/>
      </c>
      <c r="C689" s="58" t="str">
        <f ca="1">IF(OR('📊 Training Matrix'!$Y$39="EXPIRED",'📊 Training Matrix'!$Y$39="EXPIRING"),'📊 Training Matrix'!$C$39,"")</f>
        <v/>
      </c>
      <c r="D689" s="58" t="str">
        <f ca="1">IF(OR('📊 Training Matrix'!$Y$39="EXPIRED",'📊 Training Matrix'!$Y$39="EXPIRING"),'📊 Training Matrix'!$D$39,"")</f>
        <v/>
      </c>
      <c r="E689" s="58" t="str">
        <f ca="1">IF(OR('📊 Training Matrix'!$Y$39="EXPIRED",'📊 Training Matrix'!$Y$39="EXPIRING"),'📊 Training Matrix'!$F$39,"")</f>
        <v/>
      </c>
      <c r="F689" s="58" t="str">
        <f ca="1">IF(OR('📊 Training Matrix'!$Y$39="EXPIRED",'📊 Training Matrix'!$Y$39="EXPIRING"),'📊 Training Matrix'!$E$39,"")</f>
        <v/>
      </c>
      <c r="G689" s="58" t="str">
        <f ca="1">IF(OR('📊 Training Matrix'!$Y$39="EXPIRED",'📊 Training Matrix'!$Y$39="EXPIRING"),"EL-002","")</f>
        <v/>
      </c>
      <c r="H689" s="58" t="str">
        <f ca="1">IF(OR('📊 Training Matrix'!$Y$39="EXPIRED",'📊 Training Matrix'!$Y$39="EXPIRING"),"18th Edition","")</f>
        <v/>
      </c>
      <c r="I689" s="58" t="str">
        <f ca="1">IF(OR('📊 Training Matrix'!$Y$39="EXPIRED",'📊 Training Matrix'!$Y$39="EXPIRING"),IF(ISNUMBER('📊 Training Matrix'!$X$39),TEXT('📊 Training Matrix'!$X$39,"DD/MM/YYYY"),""),"")</f>
        <v/>
      </c>
      <c r="J689" s="58" t="str">
        <f ca="1">IF(OR('📊 Training Matrix'!$Y$39="EXPIRED",'📊 Training Matrix'!$Y$39="EXPIRING"),TEXT('📊 Training Matrix'!$X$39+365,"DD/MM/YYYY"),"")</f>
        <v/>
      </c>
      <c r="K689" s="58" t="str">
        <f ca="1">IF(OR('📊 Training Matrix'!$Y$39="EXPIRED",'📊 Training Matrix'!$Y$39="EXPIRING"),'📊 Training Matrix'!$Y$39,"")</f>
        <v/>
      </c>
      <c r="L689" s="58" t="str">
        <f ca="1">IF(OR('📊 Training Matrix'!$Y$39="EXPIRED",'📊 Training Matrix'!$Y$39="EXPIRING"),IF('📊 Training Matrix'!$Y$39="EXPIRED","Overdue by "&amp;TEXT(TODAY()-('📊 Training Matrix'!$X$39+365),"0")&amp;" days","Expires in "&amp;TEXT(('📊 Training Matrix'!$X$39+365)-TODAY(),"0")&amp;" days"),"—")</f>
        <v>—</v>
      </c>
      <c r="M689" s="58" t="str">
        <f ca="1">IF(OR('📊 Training Matrix'!$Y$39="EXPIRED",'📊 Training Matrix'!$Y$39="EXPIRING"),'📊 Training Matrix'!$H$39,"")</f>
        <v/>
      </c>
    </row>
    <row r="690" spans="1:13" ht="15" customHeight="1" x14ac:dyDescent="0.2">
      <c r="A690" s="58" t="str">
        <f ca="1">IF(OR('📊 Training Matrix'!$AA$39="EXPIRED",'📊 Training Matrix'!$AA$39="EXPIRING"),'📊 Training Matrix'!$A$39,"")</f>
        <v/>
      </c>
      <c r="B690" s="58" t="str">
        <f ca="1">IF(OR('📊 Training Matrix'!$AA$39="EXPIRED",'📊 Training Matrix'!$AA$39="EXPIRING"),'📊 Training Matrix'!$B$39,"")</f>
        <v/>
      </c>
      <c r="C690" s="58" t="str">
        <f ca="1">IF(OR('📊 Training Matrix'!$AA$39="EXPIRED",'📊 Training Matrix'!$AA$39="EXPIRING"),'📊 Training Matrix'!$C$39,"")</f>
        <v/>
      </c>
      <c r="D690" s="58" t="str">
        <f ca="1">IF(OR('📊 Training Matrix'!$AA$39="EXPIRED",'📊 Training Matrix'!$AA$39="EXPIRING"),'📊 Training Matrix'!$D$39,"")</f>
        <v/>
      </c>
      <c r="E690" s="58" t="str">
        <f ca="1">IF(OR('📊 Training Matrix'!$AA$39="EXPIRED",'📊 Training Matrix'!$AA$39="EXPIRING"),'📊 Training Matrix'!$F$39,"")</f>
        <v/>
      </c>
      <c r="F690" s="58" t="str">
        <f ca="1">IF(OR('📊 Training Matrix'!$AA$39="EXPIRED",'📊 Training Matrix'!$AA$39="EXPIRING"),'📊 Training Matrix'!$E$39,"")</f>
        <v/>
      </c>
      <c r="G690" s="58" t="str">
        <f ca="1">IF(OR('📊 Training Matrix'!$AA$39="EXPIRED",'📊 Training Matrix'!$AA$39="EXPIRING"),"EL-003","")</f>
        <v/>
      </c>
      <c r="H690" s="58" t="str">
        <f ca="1">IF(OR('📊 Training Matrix'!$AA$39="EXPIRED",'📊 Training Matrix'!$AA$39="EXPIRING"),"HV Auth. Person","")</f>
        <v/>
      </c>
      <c r="I690" s="58" t="str">
        <f ca="1">IF(OR('📊 Training Matrix'!$AA$39="EXPIRED",'📊 Training Matrix'!$AA$39="EXPIRING"),IF(ISNUMBER('📊 Training Matrix'!$Z$39),TEXT('📊 Training Matrix'!$Z$39,"DD/MM/YYYY"),""),"")</f>
        <v/>
      </c>
      <c r="J690" s="58" t="str">
        <f ca="1">IF(OR('📊 Training Matrix'!$AA$39="EXPIRED",'📊 Training Matrix'!$AA$39="EXPIRING"),TEXT('📊 Training Matrix'!$Z$39+365,"DD/MM/YYYY"),"")</f>
        <v/>
      </c>
      <c r="K690" s="58" t="str">
        <f ca="1">IF(OR('📊 Training Matrix'!$AA$39="EXPIRED",'📊 Training Matrix'!$AA$39="EXPIRING"),'📊 Training Matrix'!$AA$39,"")</f>
        <v/>
      </c>
      <c r="L690" s="58" t="str">
        <f ca="1">IF(OR('📊 Training Matrix'!$AA$39="EXPIRED",'📊 Training Matrix'!$AA$39="EXPIRING"),IF('📊 Training Matrix'!$AA$39="EXPIRED","Overdue by "&amp;TEXT(TODAY()-('📊 Training Matrix'!$Z$39+365),"0")&amp;" days","Expires in "&amp;TEXT(('📊 Training Matrix'!$Z$39+365)-TODAY(),"0")&amp;" days"),"—")</f>
        <v>—</v>
      </c>
      <c r="M690" s="58" t="str">
        <f ca="1">IF(OR('📊 Training Matrix'!$AA$39="EXPIRED",'📊 Training Matrix'!$AA$39="EXPIRING"),'📊 Training Matrix'!$H$39,"")</f>
        <v/>
      </c>
    </row>
    <row r="691" spans="1:13" ht="15" customHeight="1" x14ac:dyDescent="0.2">
      <c r="A691" s="58" t="str">
        <f ca="1">IF(OR('📊 Training Matrix'!$AC$39="EXPIRED",'📊 Training Matrix'!$AC$39="EXPIRING"),'📊 Training Matrix'!$A$39,"")</f>
        <v/>
      </c>
      <c r="B691" s="58" t="str">
        <f ca="1">IF(OR('📊 Training Matrix'!$AC$39="EXPIRED",'📊 Training Matrix'!$AC$39="EXPIRING"),'📊 Training Matrix'!$B$39,"")</f>
        <v/>
      </c>
      <c r="C691" s="58" t="str">
        <f ca="1">IF(OR('📊 Training Matrix'!$AC$39="EXPIRED",'📊 Training Matrix'!$AC$39="EXPIRING"),'📊 Training Matrix'!$C$39,"")</f>
        <v/>
      </c>
      <c r="D691" s="58" t="str">
        <f ca="1">IF(OR('📊 Training Matrix'!$AC$39="EXPIRED",'📊 Training Matrix'!$AC$39="EXPIRING"),'📊 Training Matrix'!$D$39,"")</f>
        <v/>
      </c>
      <c r="E691" s="58" t="str">
        <f ca="1">IF(OR('📊 Training Matrix'!$AC$39="EXPIRED",'📊 Training Matrix'!$AC$39="EXPIRING"),'📊 Training Matrix'!$F$39,"")</f>
        <v/>
      </c>
      <c r="F691" s="58" t="str">
        <f ca="1">IF(OR('📊 Training Matrix'!$AC$39="EXPIRED",'📊 Training Matrix'!$AC$39="EXPIRING"),'📊 Training Matrix'!$E$39,"")</f>
        <v/>
      </c>
      <c r="G691" s="58" t="str">
        <f ca="1">IF(OR('📊 Training Matrix'!$AC$39="EXPIRED",'📊 Training Matrix'!$AC$39="EXPIRING"),"EL-004","")</f>
        <v/>
      </c>
      <c r="H691" s="58" t="str">
        <f ca="1">IF(OR('📊 Training Matrix'!$AC$39="EXPIRED",'📊 Training Matrix'!$AC$39="EXPIRING"),"LV Switching","")</f>
        <v/>
      </c>
      <c r="I691" s="58" t="str">
        <f ca="1">IF(OR('📊 Training Matrix'!$AC$39="EXPIRED",'📊 Training Matrix'!$AC$39="EXPIRING"),IF(ISNUMBER('📊 Training Matrix'!$AB$39),TEXT('📊 Training Matrix'!$AB$39,"DD/MM/YYYY"),""),"")</f>
        <v/>
      </c>
      <c r="J691" s="58" t="str">
        <f ca="1">IF(OR('📊 Training Matrix'!$AC$39="EXPIRED",'📊 Training Matrix'!$AC$39="EXPIRING"),TEXT('📊 Training Matrix'!$AB$39+365,"DD/MM/YYYY"),"")</f>
        <v/>
      </c>
      <c r="K691" s="58" t="str">
        <f ca="1">IF(OR('📊 Training Matrix'!$AC$39="EXPIRED",'📊 Training Matrix'!$AC$39="EXPIRING"),'📊 Training Matrix'!$AC$39,"")</f>
        <v/>
      </c>
      <c r="L691" s="58" t="str">
        <f ca="1">IF(OR('📊 Training Matrix'!$AC$39="EXPIRED",'📊 Training Matrix'!$AC$39="EXPIRING"),IF('📊 Training Matrix'!$AC$39="EXPIRED","Overdue by "&amp;TEXT(TODAY()-('📊 Training Matrix'!$AB$39+365),"0")&amp;" days","Expires in "&amp;TEXT(('📊 Training Matrix'!$AB$39+365)-TODAY(),"0")&amp;" days"),"—")</f>
        <v>—</v>
      </c>
      <c r="M691" s="58" t="str">
        <f ca="1">IF(OR('📊 Training Matrix'!$AC$39="EXPIRED",'📊 Training Matrix'!$AC$39="EXPIRING"),'📊 Training Matrix'!$H$39,"")</f>
        <v/>
      </c>
    </row>
    <row r="692" spans="1:13" ht="15" customHeight="1" x14ac:dyDescent="0.2">
      <c r="A692" s="58" t="str">
        <f ca="1">IF(OR('📊 Training Matrix'!$AE$39="EXPIRED",'📊 Training Matrix'!$AE$39="EXPIRING"),'📊 Training Matrix'!$A$39,"")</f>
        <v/>
      </c>
      <c r="B692" s="58" t="str">
        <f ca="1">IF(OR('📊 Training Matrix'!$AE$39="EXPIRED",'📊 Training Matrix'!$AE$39="EXPIRING"),'📊 Training Matrix'!$B$39,"")</f>
        <v/>
      </c>
      <c r="C692" s="58" t="str">
        <f ca="1">IF(OR('📊 Training Matrix'!$AE$39="EXPIRED",'📊 Training Matrix'!$AE$39="EXPIRING"),'📊 Training Matrix'!$C$39,"")</f>
        <v/>
      </c>
      <c r="D692" s="58" t="str">
        <f ca="1">IF(OR('📊 Training Matrix'!$AE$39="EXPIRED",'📊 Training Matrix'!$AE$39="EXPIRING"),'📊 Training Matrix'!$D$39,"")</f>
        <v/>
      </c>
      <c r="E692" s="58" t="str">
        <f ca="1">IF(OR('📊 Training Matrix'!$AE$39="EXPIRED",'📊 Training Matrix'!$AE$39="EXPIRING"),'📊 Training Matrix'!$F$39,"")</f>
        <v/>
      </c>
      <c r="F692" s="58" t="str">
        <f ca="1">IF(OR('📊 Training Matrix'!$AE$39="EXPIRED",'📊 Training Matrix'!$AE$39="EXPIRING"),'📊 Training Matrix'!$E$39,"")</f>
        <v/>
      </c>
      <c r="G692" s="58" t="str">
        <f ca="1">IF(OR('📊 Training Matrix'!$AE$39="EXPIRED",'📊 Training Matrix'!$AE$39="EXPIRING"),"CV-005","")</f>
        <v/>
      </c>
      <c r="H692" s="58" t="str">
        <f ca="1">IF(OR('📊 Training Matrix'!$AE$39="EXPIRED",'📊 Training Matrix'!$AE$39="EXPIRING"),"NRSWA Supervisor","")</f>
        <v/>
      </c>
      <c r="I692" s="58" t="str">
        <f ca="1">IF(OR('📊 Training Matrix'!$AE$39="EXPIRED",'📊 Training Matrix'!$AE$39="EXPIRING"),IF(ISNUMBER('📊 Training Matrix'!$AD$39),TEXT('📊 Training Matrix'!$AD$39,"DD/MM/YYYY"),""),"")</f>
        <v/>
      </c>
      <c r="J692" s="58" t="str">
        <f ca="1">IF(OR('📊 Training Matrix'!$AE$39="EXPIRED",'📊 Training Matrix'!$AE$39="EXPIRING"),TEXT('📊 Training Matrix'!$AD$39+365,"DD/MM/YYYY"),"")</f>
        <v/>
      </c>
      <c r="K692" s="58" t="str">
        <f ca="1">IF(OR('📊 Training Matrix'!$AE$39="EXPIRED",'📊 Training Matrix'!$AE$39="EXPIRING"),'📊 Training Matrix'!$AE$39,"")</f>
        <v/>
      </c>
      <c r="L692" s="58" t="str">
        <f ca="1">IF(OR('📊 Training Matrix'!$AE$39="EXPIRED",'📊 Training Matrix'!$AE$39="EXPIRING"),IF('📊 Training Matrix'!$AE$39="EXPIRED","Overdue by "&amp;TEXT(TODAY()-('📊 Training Matrix'!$AD$39+365),"0")&amp;" days","Expires in "&amp;TEXT(('📊 Training Matrix'!$AD$39+365)-TODAY(),"0")&amp;" days"),"—")</f>
        <v>—</v>
      </c>
      <c r="M692" s="58" t="str">
        <f ca="1">IF(OR('📊 Training Matrix'!$AE$39="EXPIRED",'📊 Training Matrix'!$AE$39="EXPIRING"),'📊 Training Matrix'!$H$39,"")</f>
        <v/>
      </c>
    </row>
    <row r="693" spans="1:13" ht="15" customHeight="1" x14ac:dyDescent="0.2">
      <c r="A693" s="58" t="str">
        <f ca="1">IF(OR('📊 Training Matrix'!$AG$39="EXPIRED",'📊 Training Matrix'!$AG$39="EXPIRING"),'📊 Training Matrix'!$A$39,"")</f>
        <v/>
      </c>
      <c r="B693" s="58" t="str">
        <f ca="1">IF(OR('📊 Training Matrix'!$AG$39="EXPIRED",'📊 Training Matrix'!$AG$39="EXPIRING"),'📊 Training Matrix'!$B$39,"")</f>
        <v/>
      </c>
      <c r="C693" s="58" t="str">
        <f ca="1">IF(OR('📊 Training Matrix'!$AG$39="EXPIRED",'📊 Training Matrix'!$AG$39="EXPIRING"),'📊 Training Matrix'!$C$39,"")</f>
        <v/>
      </c>
      <c r="D693" s="58" t="str">
        <f ca="1">IF(OR('📊 Training Matrix'!$AG$39="EXPIRED",'📊 Training Matrix'!$AG$39="EXPIRING"),'📊 Training Matrix'!$D$39,"")</f>
        <v/>
      </c>
      <c r="E693" s="58" t="str">
        <f ca="1">IF(OR('📊 Training Matrix'!$AG$39="EXPIRED",'📊 Training Matrix'!$AG$39="EXPIRING"),'📊 Training Matrix'!$F$39,"")</f>
        <v/>
      </c>
      <c r="F693" s="58" t="str">
        <f ca="1">IF(OR('📊 Training Matrix'!$AG$39="EXPIRED",'📊 Training Matrix'!$AG$39="EXPIRING"),'📊 Training Matrix'!$E$39,"")</f>
        <v/>
      </c>
      <c r="G693" s="58" t="str">
        <f ca="1">IF(OR('📊 Training Matrix'!$AG$39="EXPIRED",'📊 Training Matrix'!$AG$39="EXPIRING"),"CV-006","")</f>
        <v/>
      </c>
      <c r="H693" s="58" t="str">
        <f ca="1">IF(OR('📊 Training Matrix'!$AG$39="EXPIRED",'📊 Training Matrix'!$AG$39="EXPIRING"),"NRSWA Operative","")</f>
        <v/>
      </c>
      <c r="I693" s="58" t="str">
        <f ca="1">IF(OR('📊 Training Matrix'!$AG$39="EXPIRED",'📊 Training Matrix'!$AG$39="EXPIRING"),IF(ISNUMBER('📊 Training Matrix'!$AF$39),TEXT('📊 Training Matrix'!$AF$39,"DD/MM/YYYY"),""),"")</f>
        <v/>
      </c>
      <c r="J693" s="58" t="str">
        <f ca="1">IF(OR('📊 Training Matrix'!$AG$39="EXPIRED",'📊 Training Matrix'!$AG$39="EXPIRING"),TEXT('📊 Training Matrix'!$AF$39+365,"DD/MM/YYYY"),"")</f>
        <v/>
      </c>
      <c r="K693" s="58" t="str">
        <f ca="1">IF(OR('📊 Training Matrix'!$AG$39="EXPIRED",'📊 Training Matrix'!$AG$39="EXPIRING"),'📊 Training Matrix'!$AG$39,"")</f>
        <v/>
      </c>
      <c r="L693" s="58" t="str">
        <f ca="1">IF(OR('📊 Training Matrix'!$AG$39="EXPIRED",'📊 Training Matrix'!$AG$39="EXPIRING"),IF('📊 Training Matrix'!$AG$39="EXPIRED","Overdue by "&amp;TEXT(TODAY()-('📊 Training Matrix'!$AF$39+365),"0")&amp;" days","Expires in "&amp;TEXT(('📊 Training Matrix'!$AF$39+365)-TODAY(),"0")&amp;" days"),"—")</f>
        <v>—</v>
      </c>
      <c r="M693" s="58" t="str">
        <f ca="1">IF(OR('📊 Training Matrix'!$AG$39="EXPIRED",'📊 Training Matrix'!$AG$39="EXPIRING"),'📊 Training Matrix'!$H$39,"")</f>
        <v/>
      </c>
    </row>
    <row r="694" spans="1:13" ht="15" customHeight="1" x14ac:dyDescent="0.2">
      <c r="A694" s="58" t="str">
        <f ca="1">IF(OR('📊 Training Matrix'!$AI$39="EXPIRED",'📊 Training Matrix'!$AI$39="EXPIRING"),'📊 Training Matrix'!$A$39,"")</f>
        <v/>
      </c>
      <c r="B694" s="58" t="str">
        <f ca="1">IF(OR('📊 Training Matrix'!$AI$39="EXPIRED",'📊 Training Matrix'!$AI$39="EXPIRING"),'📊 Training Matrix'!$B$39,"")</f>
        <v/>
      </c>
      <c r="C694" s="58" t="str">
        <f ca="1">IF(OR('📊 Training Matrix'!$AI$39="EXPIRED",'📊 Training Matrix'!$AI$39="EXPIRING"),'📊 Training Matrix'!$C$39,"")</f>
        <v/>
      </c>
      <c r="D694" s="58" t="str">
        <f ca="1">IF(OR('📊 Training Matrix'!$AI$39="EXPIRED",'📊 Training Matrix'!$AI$39="EXPIRING"),'📊 Training Matrix'!$D$39,"")</f>
        <v/>
      </c>
      <c r="E694" s="58" t="str">
        <f ca="1">IF(OR('📊 Training Matrix'!$AI$39="EXPIRED",'📊 Training Matrix'!$AI$39="EXPIRING"),'📊 Training Matrix'!$F$39,"")</f>
        <v/>
      </c>
      <c r="F694" s="58" t="str">
        <f ca="1">IF(OR('📊 Training Matrix'!$AI$39="EXPIRED",'📊 Training Matrix'!$AI$39="EXPIRING"),'📊 Training Matrix'!$E$39,"")</f>
        <v/>
      </c>
      <c r="G694" s="58" t="str">
        <f ca="1">IF(OR('📊 Training Matrix'!$AI$39="EXPIRED",'📊 Training Matrix'!$AI$39="EXPIRING"),"CV-002","")</f>
        <v/>
      </c>
      <c r="H694" s="58" t="str">
        <f ca="1">IF(OR('📊 Training Matrix'!$AI$39="EXPIRED",'📊 Training Matrix'!$AI$39="EXPIRING"),"CSCS Blue Card","")</f>
        <v/>
      </c>
      <c r="I694" s="58" t="str">
        <f ca="1">IF(OR('📊 Training Matrix'!$AI$39="EXPIRED",'📊 Training Matrix'!$AI$39="EXPIRING"),IF(ISNUMBER('📊 Training Matrix'!$AH$39),TEXT('📊 Training Matrix'!$AH$39,"DD/MM/YYYY"),""),"")</f>
        <v/>
      </c>
      <c r="J694" s="58" t="str">
        <f ca="1">IF(OR('📊 Training Matrix'!$AI$39="EXPIRED",'📊 Training Matrix'!$AI$39="EXPIRING"),TEXT('📊 Training Matrix'!$AH$39+365,"DD/MM/YYYY"),"")</f>
        <v/>
      </c>
      <c r="K694" s="58" t="str">
        <f ca="1">IF(OR('📊 Training Matrix'!$AI$39="EXPIRED",'📊 Training Matrix'!$AI$39="EXPIRING"),'📊 Training Matrix'!$AI$39,"")</f>
        <v/>
      </c>
      <c r="L694" s="58" t="str">
        <f ca="1">IF(OR('📊 Training Matrix'!$AI$39="EXPIRED",'📊 Training Matrix'!$AI$39="EXPIRING"),IF('📊 Training Matrix'!$AI$39="EXPIRED","Overdue by "&amp;TEXT(TODAY()-('📊 Training Matrix'!$AH$39+365),"0")&amp;" days","Expires in "&amp;TEXT(('📊 Training Matrix'!$AH$39+365)-TODAY(),"0")&amp;" days"),"—")</f>
        <v>—</v>
      </c>
      <c r="M694" s="58" t="str">
        <f ca="1">IF(OR('📊 Training Matrix'!$AI$39="EXPIRED",'📊 Training Matrix'!$AI$39="EXPIRING"),'📊 Training Matrix'!$H$39,"")</f>
        <v/>
      </c>
    </row>
    <row r="695" spans="1:13" ht="15" customHeight="1" x14ac:dyDescent="0.2">
      <c r="A695" s="58" t="str">
        <f ca="1">IF(OR('📊 Training Matrix'!$AK$39="EXPIRED",'📊 Training Matrix'!$AK$39="EXPIRING"),'📊 Training Matrix'!$A$39,"")</f>
        <v/>
      </c>
      <c r="B695" s="58" t="str">
        <f ca="1">IF(OR('📊 Training Matrix'!$AK$39="EXPIRED",'📊 Training Matrix'!$AK$39="EXPIRING"),'📊 Training Matrix'!$B$39,"")</f>
        <v/>
      </c>
      <c r="C695" s="58" t="str">
        <f ca="1">IF(OR('📊 Training Matrix'!$AK$39="EXPIRED",'📊 Training Matrix'!$AK$39="EXPIRING"),'📊 Training Matrix'!$C$39,"")</f>
        <v/>
      </c>
      <c r="D695" s="58" t="str">
        <f ca="1">IF(OR('📊 Training Matrix'!$AK$39="EXPIRED",'📊 Training Matrix'!$AK$39="EXPIRING"),'📊 Training Matrix'!$D$39,"")</f>
        <v/>
      </c>
      <c r="E695" s="58" t="str">
        <f ca="1">IF(OR('📊 Training Matrix'!$AK$39="EXPIRED",'📊 Training Matrix'!$AK$39="EXPIRING"),'📊 Training Matrix'!$F$39,"")</f>
        <v/>
      </c>
      <c r="F695" s="58" t="str">
        <f ca="1">IF(OR('📊 Training Matrix'!$AK$39="EXPIRED",'📊 Training Matrix'!$AK$39="EXPIRING"),'📊 Training Matrix'!$E$39,"")</f>
        <v/>
      </c>
      <c r="G695" s="58" t="str">
        <f ca="1">IF(OR('📊 Training Matrix'!$AK$39="EXPIRED",'📊 Training Matrix'!$AK$39="EXPIRING"),"GS-001","")</f>
        <v/>
      </c>
      <c r="H695" s="58" t="str">
        <f ca="1">IF(OR('📊 Training Matrix'!$AK$39="EXPIRED",'📊 Training Matrix'!$AK$39="EXPIRING"),"Gas Safe Reg.","")</f>
        <v/>
      </c>
      <c r="I695" s="58" t="str">
        <f ca="1">IF(OR('📊 Training Matrix'!$AK$39="EXPIRED",'📊 Training Matrix'!$AK$39="EXPIRING"),IF(ISNUMBER('📊 Training Matrix'!$AJ$39),TEXT('📊 Training Matrix'!$AJ$39,"DD/MM/YYYY"),""),"")</f>
        <v/>
      </c>
      <c r="J695" s="58" t="str">
        <f ca="1">IF(OR('📊 Training Matrix'!$AK$39="EXPIRED",'📊 Training Matrix'!$AK$39="EXPIRING"),TEXT('📊 Training Matrix'!$AJ$39+365,"DD/MM/YYYY"),"")</f>
        <v/>
      </c>
      <c r="K695" s="58" t="str">
        <f ca="1">IF(OR('📊 Training Matrix'!$AK$39="EXPIRED",'📊 Training Matrix'!$AK$39="EXPIRING"),'📊 Training Matrix'!$AK$39,"")</f>
        <v/>
      </c>
      <c r="L695" s="58" t="str">
        <f ca="1">IF(OR('📊 Training Matrix'!$AK$39="EXPIRED",'📊 Training Matrix'!$AK$39="EXPIRING"),IF('📊 Training Matrix'!$AK$39="EXPIRED","Overdue by "&amp;TEXT(TODAY()-('📊 Training Matrix'!$AJ$39+365),"0")&amp;" days","Expires in "&amp;TEXT(('📊 Training Matrix'!$AJ$39+365)-TODAY(),"0")&amp;" days"),"—")</f>
        <v>—</v>
      </c>
      <c r="M695" s="58" t="str">
        <f ca="1">IF(OR('📊 Training Matrix'!$AK$39="EXPIRED",'📊 Training Matrix'!$AK$39="EXPIRING"),'📊 Training Matrix'!$H$39,"")</f>
        <v/>
      </c>
    </row>
    <row r="696" spans="1:13" ht="15" customHeight="1" x14ac:dyDescent="0.2">
      <c r="A696" s="58" t="str">
        <f ca="1">IF(OR('📊 Training Matrix'!$AM$39="EXPIRED",'📊 Training Matrix'!$AM$39="EXPIRING"),'📊 Training Matrix'!$A$39,"")</f>
        <v/>
      </c>
      <c r="B696" s="58" t="str">
        <f ca="1">IF(OR('📊 Training Matrix'!$AM$39="EXPIRED",'📊 Training Matrix'!$AM$39="EXPIRING"),'📊 Training Matrix'!$B$39,"")</f>
        <v/>
      </c>
      <c r="C696" s="58" t="str">
        <f ca="1">IF(OR('📊 Training Matrix'!$AM$39="EXPIRED",'📊 Training Matrix'!$AM$39="EXPIRING"),'📊 Training Matrix'!$C$39,"")</f>
        <v/>
      </c>
      <c r="D696" s="58" t="str">
        <f ca="1">IF(OR('📊 Training Matrix'!$AM$39="EXPIRED",'📊 Training Matrix'!$AM$39="EXPIRING"),'📊 Training Matrix'!$D$39,"")</f>
        <v/>
      </c>
      <c r="E696" s="58" t="str">
        <f ca="1">IF(OR('📊 Training Matrix'!$AM$39="EXPIRED",'📊 Training Matrix'!$AM$39="EXPIRING"),'📊 Training Matrix'!$F$39,"")</f>
        <v/>
      </c>
      <c r="F696" s="58" t="str">
        <f ca="1">IF(OR('📊 Training Matrix'!$AM$39="EXPIRED",'📊 Training Matrix'!$AM$39="EXPIRING"),'📊 Training Matrix'!$E$39,"")</f>
        <v/>
      </c>
      <c r="G696" s="58" t="str">
        <f ca="1">IF(OR('📊 Training Matrix'!$AM$39="EXPIRED",'📊 Training Matrix'!$AM$39="EXPIRING"),"GS-002","")</f>
        <v/>
      </c>
      <c r="H696" s="58" t="str">
        <f ca="1">IF(OR('📊 Training Matrix'!$AM$39="EXPIRED",'📊 Training Matrix'!$AM$39="EXPIRING"),"ACS Gas (CCN1)","")</f>
        <v/>
      </c>
      <c r="I696" s="58" t="str">
        <f ca="1">IF(OR('📊 Training Matrix'!$AM$39="EXPIRED",'📊 Training Matrix'!$AM$39="EXPIRING"),IF(ISNUMBER('📊 Training Matrix'!$AL$39),TEXT('📊 Training Matrix'!$AL$39,"DD/MM/YYYY"),""),"")</f>
        <v/>
      </c>
      <c r="J696" s="58" t="str">
        <f ca="1">IF(OR('📊 Training Matrix'!$AM$39="EXPIRED",'📊 Training Matrix'!$AM$39="EXPIRING"),TEXT('📊 Training Matrix'!$AL$39+365,"DD/MM/YYYY"),"")</f>
        <v/>
      </c>
      <c r="K696" s="58" t="str">
        <f ca="1">IF(OR('📊 Training Matrix'!$AM$39="EXPIRED",'📊 Training Matrix'!$AM$39="EXPIRING"),'📊 Training Matrix'!$AM$39,"")</f>
        <v/>
      </c>
      <c r="L696" s="58" t="str">
        <f ca="1">IF(OR('📊 Training Matrix'!$AM$39="EXPIRED",'📊 Training Matrix'!$AM$39="EXPIRING"),IF('📊 Training Matrix'!$AM$39="EXPIRED","Overdue by "&amp;TEXT(TODAY()-('📊 Training Matrix'!$AL$39+365),"0")&amp;" days","Expires in "&amp;TEXT(('📊 Training Matrix'!$AL$39+365)-TODAY(),"0")&amp;" days"),"—")</f>
        <v>—</v>
      </c>
      <c r="M696" s="58" t="str">
        <f ca="1">IF(OR('📊 Training Matrix'!$AM$39="EXPIRED",'📊 Training Matrix'!$AM$39="EXPIRING"),'📊 Training Matrix'!$H$39,"")</f>
        <v/>
      </c>
    </row>
    <row r="697" spans="1:13" ht="15" customHeight="1" x14ac:dyDescent="0.2">
      <c r="A697" s="58" t="str">
        <f ca="1">IF(OR('📊 Training Matrix'!$AO$39="EXPIRED",'📊 Training Matrix'!$AO$39="EXPIRING"),'📊 Training Matrix'!$A$39,"")</f>
        <v/>
      </c>
      <c r="B697" s="58" t="str">
        <f ca="1">IF(OR('📊 Training Matrix'!$AO$39="EXPIRED",'📊 Training Matrix'!$AO$39="EXPIRING"),'📊 Training Matrix'!$B$39,"")</f>
        <v/>
      </c>
      <c r="C697" s="58" t="str">
        <f ca="1">IF(OR('📊 Training Matrix'!$AO$39="EXPIRED",'📊 Training Matrix'!$AO$39="EXPIRING"),'📊 Training Matrix'!$C$39,"")</f>
        <v/>
      </c>
      <c r="D697" s="58" t="str">
        <f ca="1">IF(OR('📊 Training Matrix'!$AO$39="EXPIRED",'📊 Training Matrix'!$AO$39="EXPIRING"),'📊 Training Matrix'!$D$39,"")</f>
        <v/>
      </c>
      <c r="E697" s="58" t="str">
        <f ca="1">IF(OR('📊 Training Matrix'!$AO$39="EXPIRED",'📊 Training Matrix'!$AO$39="EXPIRING"),'📊 Training Matrix'!$F$39,"")</f>
        <v/>
      </c>
      <c r="F697" s="58" t="str">
        <f ca="1">IF(OR('📊 Training Matrix'!$AO$39="EXPIRED",'📊 Training Matrix'!$AO$39="EXPIRING"),'📊 Training Matrix'!$E$39,"")</f>
        <v/>
      </c>
      <c r="G697" s="58" t="str">
        <f ca="1">IF(OR('📊 Training Matrix'!$AO$39="EXPIRED",'📊 Training Matrix'!$AO$39="EXPIRING"),"WA-001","")</f>
        <v/>
      </c>
      <c r="H697" s="58" t="str">
        <f ca="1">IF(OR('📊 Training Matrix'!$AO$39="EXPIRED",'📊 Training Matrix'!$AO$39="EXPIRING"),"WIAPS Cert.","")</f>
        <v/>
      </c>
      <c r="I697" s="58" t="str">
        <f ca="1">IF(OR('📊 Training Matrix'!$AO$39="EXPIRED",'📊 Training Matrix'!$AO$39="EXPIRING"),IF(ISNUMBER('📊 Training Matrix'!$AN$39),TEXT('📊 Training Matrix'!$AN$39,"DD/MM/YYYY"),""),"")</f>
        <v/>
      </c>
      <c r="J697" s="58" t="str">
        <f ca="1">IF(OR('📊 Training Matrix'!$AO$39="EXPIRED",'📊 Training Matrix'!$AO$39="EXPIRING"),TEXT('📊 Training Matrix'!$AN$39+365,"DD/MM/YYYY"),"")</f>
        <v/>
      </c>
      <c r="K697" s="58" t="str">
        <f ca="1">IF(OR('📊 Training Matrix'!$AO$39="EXPIRED",'📊 Training Matrix'!$AO$39="EXPIRING"),'📊 Training Matrix'!$AO$39,"")</f>
        <v/>
      </c>
      <c r="L697" s="58" t="str">
        <f ca="1">IF(OR('📊 Training Matrix'!$AO$39="EXPIRED",'📊 Training Matrix'!$AO$39="EXPIRING"),IF('📊 Training Matrix'!$AO$39="EXPIRED","Overdue by "&amp;TEXT(TODAY()-('📊 Training Matrix'!$AN$39+365),"0")&amp;" days","Expires in "&amp;TEXT(('📊 Training Matrix'!$AN$39+365)-TODAY(),"0")&amp;" days"),"—")</f>
        <v>—</v>
      </c>
      <c r="M697" s="58" t="str">
        <f ca="1">IF(OR('📊 Training Matrix'!$AO$39="EXPIRED",'📊 Training Matrix'!$AO$39="EXPIRING"),'📊 Training Matrix'!$H$39,"")</f>
        <v/>
      </c>
    </row>
    <row r="698" spans="1:13" ht="15" customHeight="1" x14ac:dyDescent="0.2">
      <c r="A698" s="58" t="str">
        <f ca="1">IF(OR('📊 Training Matrix'!$AQ$39="EXPIRED",'📊 Training Matrix'!$AQ$39="EXPIRING"),'📊 Training Matrix'!$A$39,"")</f>
        <v/>
      </c>
      <c r="B698" s="58" t="str">
        <f ca="1">IF(OR('📊 Training Matrix'!$AQ$39="EXPIRED",'📊 Training Matrix'!$AQ$39="EXPIRING"),'📊 Training Matrix'!$B$39,"")</f>
        <v/>
      </c>
      <c r="C698" s="58" t="str">
        <f ca="1">IF(OR('📊 Training Matrix'!$AQ$39="EXPIRED",'📊 Training Matrix'!$AQ$39="EXPIRING"),'📊 Training Matrix'!$C$39,"")</f>
        <v/>
      </c>
      <c r="D698" s="58" t="str">
        <f ca="1">IF(OR('📊 Training Matrix'!$AQ$39="EXPIRED",'📊 Training Matrix'!$AQ$39="EXPIRING"),'📊 Training Matrix'!$D$39,"")</f>
        <v/>
      </c>
      <c r="E698" s="58" t="str">
        <f ca="1">IF(OR('📊 Training Matrix'!$AQ$39="EXPIRED",'📊 Training Matrix'!$AQ$39="EXPIRING"),'📊 Training Matrix'!$F$39,"")</f>
        <v/>
      </c>
      <c r="F698" s="58" t="str">
        <f ca="1">IF(OR('📊 Training Matrix'!$AQ$39="EXPIRED",'📊 Training Matrix'!$AQ$39="EXPIRING"),'📊 Training Matrix'!$E$39,"")</f>
        <v/>
      </c>
      <c r="G698" s="58" t="str">
        <f ca="1">IF(OR('📊 Training Matrix'!$AQ$39="EXPIRED",'📊 Training Matrix'!$AQ$39="EXPIRING"),"DR-004","")</f>
        <v/>
      </c>
      <c r="H698" s="58" t="str">
        <f ca="1">IF(OR('📊 Training Matrix'!$AQ$39="EXPIRED",'📊 Training Matrix'!$AQ$39="EXPIRING"),"CPCS Excavator","")</f>
        <v/>
      </c>
      <c r="I698" s="58" t="str">
        <f ca="1">IF(OR('📊 Training Matrix'!$AQ$39="EXPIRED",'📊 Training Matrix'!$AQ$39="EXPIRING"),IF(ISNUMBER('📊 Training Matrix'!$AP$39),TEXT('📊 Training Matrix'!$AP$39,"DD/MM/YYYY"),""),"")</f>
        <v/>
      </c>
      <c r="J698" s="58" t="str">
        <f ca="1">IF(OR('📊 Training Matrix'!$AQ$39="EXPIRED",'📊 Training Matrix'!$AQ$39="EXPIRING"),TEXT('📊 Training Matrix'!$AP$39+365,"DD/MM/YYYY"),"")</f>
        <v/>
      </c>
      <c r="K698" s="58" t="str">
        <f ca="1">IF(OR('📊 Training Matrix'!$AQ$39="EXPIRED",'📊 Training Matrix'!$AQ$39="EXPIRING"),'📊 Training Matrix'!$AQ$39,"")</f>
        <v/>
      </c>
      <c r="L698" s="58" t="str">
        <f ca="1">IF(OR('📊 Training Matrix'!$AQ$39="EXPIRED",'📊 Training Matrix'!$AQ$39="EXPIRING"),IF('📊 Training Matrix'!$AQ$39="EXPIRED","Overdue by "&amp;TEXT(TODAY()-('📊 Training Matrix'!$AP$39+365),"0")&amp;" days","Expires in "&amp;TEXT(('📊 Training Matrix'!$AP$39+365)-TODAY(),"0")&amp;" days"),"—")</f>
        <v>—</v>
      </c>
      <c r="M698" s="58" t="str">
        <f ca="1">IF(OR('📊 Training Matrix'!$AQ$39="EXPIRED",'📊 Training Matrix'!$AQ$39="EXPIRING"),'📊 Training Matrix'!$H$39,"")</f>
        <v/>
      </c>
    </row>
    <row r="699" spans="1:13" ht="15" customHeight="1" x14ac:dyDescent="0.2">
      <c r="A699" s="58" t="str">
        <f ca="1">IF(OR('📊 Training Matrix'!$AS$39="EXPIRED",'📊 Training Matrix'!$AS$39="EXPIRING"),'📊 Training Matrix'!$A$39,"")</f>
        <v/>
      </c>
      <c r="B699" s="58" t="str">
        <f ca="1">IF(OR('📊 Training Matrix'!$AS$39="EXPIRED",'📊 Training Matrix'!$AS$39="EXPIRING"),'📊 Training Matrix'!$B$39,"")</f>
        <v/>
      </c>
      <c r="C699" s="58" t="str">
        <f ca="1">IF(OR('📊 Training Matrix'!$AS$39="EXPIRED",'📊 Training Matrix'!$AS$39="EXPIRING"),'📊 Training Matrix'!$C$39,"")</f>
        <v/>
      </c>
      <c r="D699" s="58" t="str">
        <f ca="1">IF(OR('📊 Training Matrix'!$AS$39="EXPIRED",'📊 Training Matrix'!$AS$39="EXPIRING"),'📊 Training Matrix'!$D$39,"")</f>
        <v/>
      </c>
      <c r="E699" s="58" t="str">
        <f ca="1">IF(OR('📊 Training Matrix'!$AS$39="EXPIRED",'📊 Training Matrix'!$AS$39="EXPIRING"),'📊 Training Matrix'!$F$39,"")</f>
        <v/>
      </c>
      <c r="F699" s="58" t="str">
        <f ca="1">IF(OR('📊 Training Matrix'!$AS$39="EXPIRED",'📊 Training Matrix'!$AS$39="EXPIRING"),'📊 Training Matrix'!$E$39,"")</f>
        <v/>
      </c>
      <c r="G699" s="58" t="str">
        <f ca="1">IF(OR('📊 Training Matrix'!$AS$39="EXPIRED",'📊 Training Matrix'!$AS$39="EXPIRING"),"MG-002","")</f>
        <v/>
      </c>
      <c r="H699" s="58" t="str">
        <f ca="1">IF(OR('📊 Training Matrix'!$AS$39="EXPIRED",'📊 Training Matrix'!$AS$39="EXPIRING"),"SMSTS","")</f>
        <v/>
      </c>
      <c r="I699" s="58" t="str">
        <f ca="1">IF(OR('📊 Training Matrix'!$AS$39="EXPIRED",'📊 Training Matrix'!$AS$39="EXPIRING"),IF(ISNUMBER('📊 Training Matrix'!$AR$39),TEXT('📊 Training Matrix'!$AR$39,"DD/MM/YYYY"),""),"")</f>
        <v/>
      </c>
      <c r="J699" s="58" t="str">
        <f ca="1">IF(OR('📊 Training Matrix'!$AS$39="EXPIRED",'📊 Training Matrix'!$AS$39="EXPIRING"),TEXT('📊 Training Matrix'!$AR$39+365,"DD/MM/YYYY"),"")</f>
        <v/>
      </c>
      <c r="K699" s="58" t="str">
        <f ca="1">IF(OR('📊 Training Matrix'!$AS$39="EXPIRED",'📊 Training Matrix'!$AS$39="EXPIRING"),'📊 Training Matrix'!$AS$39,"")</f>
        <v/>
      </c>
      <c r="L699" s="58" t="str">
        <f ca="1">IF(OR('📊 Training Matrix'!$AS$39="EXPIRED",'📊 Training Matrix'!$AS$39="EXPIRING"),IF('📊 Training Matrix'!$AS$39="EXPIRED","Overdue by "&amp;TEXT(TODAY()-('📊 Training Matrix'!$AR$39+365),"0")&amp;" days","Expires in "&amp;TEXT(('📊 Training Matrix'!$AR$39+365)-TODAY(),"0")&amp;" days"),"—")</f>
        <v>—</v>
      </c>
      <c r="M699" s="58" t="str">
        <f ca="1">IF(OR('📊 Training Matrix'!$AS$39="EXPIRED",'📊 Training Matrix'!$AS$39="EXPIRING"),'📊 Training Matrix'!$H$39,"")</f>
        <v/>
      </c>
    </row>
    <row r="700" spans="1:13" ht="15" customHeight="1" x14ac:dyDescent="0.2">
      <c r="A700" s="58" t="str">
        <f ca="1">IF(OR('📊 Training Matrix'!$AU$39="EXPIRED",'📊 Training Matrix'!$AU$39="EXPIRING"),'📊 Training Matrix'!$A$39,"")</f>
        <v/>
      </c>
      <c r="B700" s="58" t="str">
        <f ca="1">IF(OR('📊 Training Matrix'!$AU$39="EXPIRED",'📊 Training Matrix'!$AU$39="EXPIRING"),'📊 Training Matrix'!$B$39,"")</f>
        <v/>
      </c>
      <c r="C700" s="58" t="str">
        <f ca="1">IF(OR('📊 Training Matrix'!$AU$39="EXPIRED",'📊 Training Matrix'!$AU$39="EXPIRING"),'📊 Training Matrix'!$C$39,"")</f>
        <v/>
      </c>
      <c r="D700" s="58" t="str">
        <f ca="1">IF(OR('📊 Training Matrix'!$AU$39="EXPIRED",'📊 Training Matrix'!$AU$39="EXPIRING"),'📊 Training Matrix'!$D$39,"")</f>
        <v/>
      </c>
      <c r="E700" s="58" t="str">
        <f ca="1">IF(OR('📊 Training Matrix'!$AU$39="EXPIRED",'📊 Training Matrix'!$AU$39="EXPIRING"),'📊 Training Matrix'!$F$39,"")</f>
        <v/>
      </c>
      <c r="F700" s="58" t="str">
        <f ca="1">IF(OR('📊 Training Matrix'!$AU$39="EXPIRED",'📊 Training Matrix'!$AU$39="EXPIRING"),'📊 Training Matrix'!$E$39,"")</f>
        <v/>
      </c>
      <c r="G700" s="58" t="str">
        <f ca="1">IF(OR('📊 Training Matrix'!$AU$39="EXPIRED",'📊 Training Matrix'!$AU$39="EXPIRING"),"MG-003","")</f>
        <v/>
      </c>
      <c r="H700" s="58" t="str">
        <f ca="1">IF(OR('📊 Training Matrix'!$AU$39="EXPIRED",'📊 Training Matrix'!$AU$39="EXPIRING"),"SSSTS","")</f>
        <v/>
      </c>
      <c r="I700" s="58" t="str">
        <f ca="1">IF(OR('📊 Training Matrix'!$AU$39="EXPIRED",'📊 Training Matrix'!$AU$39="EXPIRING"),IF(ISNUMBER('📊 Training Matrix'!$AT$39),TEXT('📊 Training Matrix'!$AT$39,"DD/MM/YYYY"),""),"")</f>
        <v/>
      </c>
      <c r="J700" s="58" t="str">
        <f ca="1">IF(OR('📊 Training Matrix'!$AU$39="EXPIRED",'📊 Training Matrix'!$AU$39="EXPIRING"),TEXT('📊 Training Matrix'!$AT$39+365,"DD/MM/YYYY"),"")</f>
        <v/>
      </c>
      <c r="K700" s="58" t="str">
        <f ca="1">IF(OR('📊 Training Matrix'!$AU$39="EXPIRED",'📊 Training Matrix'!$AU$39="EXPIRING"),'📊 Training Matrix'!$AU$39,"")</f>
        <v/>
      </c>
      <c r="L700" s="58" t="str">
        <f ca="1">IF(OR('📊 Training Matrix'!$AU$39="EXPIRED",'📊 Training Matrix'!$AU$39="EXPIRING"),IF('📊 Training Matrix'!$AU$39="EXPIRED","Overdue by "&amp;TEXT(TODAY()-('📊 Training Matrix'!$AT$39+365),"0")&amp;" days","Expires in "&amp;TEXT(('📊 Training Matrix'!$AT$39+365)-TODAY(),"0")&amp;" days"),"—")</f>
        <v>—</v>
      </c>
      <c r="M700" s="58" t="str">
        <f ca="1">IF(OR('📊 Training Matrix'!$AU$39="EXPIRED",'📊 Training Matrix'!$AU$39="EXPIRING"),'📊 Training Matrix'!$H$39,"")</f>
        <v/>
      </c>
    </row>
    <row r="701" spans="1:13" ht="15" customHeight="1" x14ac:dyDescent="0.2">
      <c r="A701" s="58" t="str">
        <f ca="1">IF(OR('📊 Training Matrix'!$AW$39="EXPIRED",'📊 Training Matrix'!$AW$39="EXPIRING"),'📊 Training Matrix'!$A$39,"")</f>
        <v>W1035</v>
      </c>
      <c r="B701" s="58" t="str">
        <f ca="1">IF(OR('📊 Training Matrix'!$AW$39="EXPIRED",'📊 Training Matrix'!$AW$39="EXPIRING"),'📊 Training Matrix'!$B$39,"")</f>
        <v>Taylor</v>
      </c>
      <c r="C701" s="58" t="str">
        <f ca="1">IF(OR('📊 Training Matrix'!$AW$39="EXPIRED",'📊 Training Matrix'!$AW$39="EXPIRING"),'📊 Training Matrix'!$C$39,"")</f>
        <v>Robert</v>
      </c>
      <c r="D701" s="58" t="str">
        <f ca="1">IF(OR('📊 Training Matrix'!$AW$39="EXPIRED",'📊 Training Matrix'!$AW$39="EXPIRING"),'📊 Training Matrix'!$D$39,"")</f>
        <v>Subcontractor</v>
      </c>
      <c r="E701" s="58" t="str">
        <f ca="1">IF(OR('📊 Training Matrix'!$AW$39="EXPIRED",'📊 Training Matrix'!$AW$39="EXPIRING"),'📊 Training Matrix'!$F$39,"")</f>
        <v>SCADA Engineer</v>
      </c>
      <c r="F701" s="58" t="str">
        <f ca="1">IF(OR('📊 Training Matrix'!$AW$39="EXPIRED",'📊 Training Matrix'!$AW$39="EXPIRING"),'📊 Training Matrix'!$E$39,"")</f>
        <v>IT &amp; Systems</v>
      </c>
      <c r="G701" s="58" t="str">
        <f ca="1">IF(OR('📊 Training Matrix'!$AW$39="EXPIRED",'📊 Training Matrix'!$AW$39="EXPIRING"),"IT-002","")</f>
        <v>IT-002</v>
      </c>
      <c r="H701" s="58" t="str">
        <f ca="1">IF(OR('📊 Training Matrix'!$AW$39="EXPIRED",'📊 Training Matrix'!$AW$39="EXPIRING"),"GDPR Awareness","")</f>
        <v>GDPR Awareness</v>
      </c>
      <c r="I701" s="58" t="str">
        <f ca="1">IF(OR('📊 Training Matrix'!$AW$39="EXPIRED",'📊 Training Matrix'!$AW$39="EXPIRING"),IF(ISNUMBER('📊 Training Matrix'!$AV$39),TEXT('📊 Training Matrix'!$AV$39,"DD/MM/YYYY"),""),"")</f>
        <v>17/08/2025</v>
      </c>
      <c r="J701" s="58" t="str">
        <f ca="1">IF(OR('📊 Training Matrix'!$AW$39="EXPIRED",'📊 Training Matrix'!$AW$39="EXPIRING"),TEXT('📊 Training Matrix'!$AV$39+365,"DD/MM/YYYY"),"")</f>
        <v>17/08/2026</v>
      </c>
      <c r="K701" s="58" t="str">
        <f ca="1">IF(OR('📊 Training Matrix'!$AW$39="EXPIRED",'📊 Training Matrix'!$AW$39="EXPIRING"),'📊 Training Matrix'!$AW$39,"")</f>
        <v>EXPIRED</v>
      </c>
      <c r="L701" s="58" t="str">
        <f ca="1">IF(OR('📊 Training Matrix'!$AW$39="EXPIRED",'📊 Training Matrix'!$AW$39="EXPIRING"),IF('📊 Training Matrix'!$AW$39="EXPIRED","Overdue by "&amp;TEXT(TODAY()-('📊 Training Matrix'!$AV$39+365),"0")&amp;" days","Expires in "&amp;TEXT(('📊 Training Matrix'!$AV$39+365)-TODAY(),"0")&amp;" days"),"—")</f>
        <v>Overdue by 1 days</v>
      </c>
      <c r="M701" s="58" t="str">
        <f ca="1">IF(OR('📊 Training Matrix'!$AW$39="EXPIRED",'📊 Training Matrix'!$AW$39="EXPIRING"),'📊 Training Matrix'!$H$39,"")</f>
        <v>P. Okafor</v>
      </c>
    </row>
    <row r="702" spans="1:13" ht="15" customHeight="1" x14ac:dyDescent="0.2">
      <c r="A702" s="58" t="str">
        <f ca="1">IF(OR('📊 Training Matrix'!$K$40="EXPIRED",'📊 Training Matrix'!$K$40="EXPIRING"),'📊 Training Matrix'!$A$40,"")</f>
        <v>W1036</v>
      </c>
      <c r="B702" s="58" t="str">
        <f ca="1">IF(OR('📊 Training Matrix'!$K$40="EXPIRED",'📊 Training Matrix'!$K$40="EXPIRING"),'📊 Training Matrix'!$B$40,"")</f>
        <v>Miller</v>
      </c>
      <c r="C702" s="58" t="str">
        <f ca="1">IF(OR('📊 Training Matrix'!$K$40="EXPIRED",'📊 Training Matrix'!$K$40="EXPIRING"),'📊 Training Matrix'!$C$40,"")</f>
        <v>James</v>
      </c>
      <c r="D702" s="58" t="str">
        <f ca="1">IF(OR('📊 Training Matrix'!$K$40="EXPIRED",'📊 Training Matrix'!$K$40="EXPIRING"),'📊 Training Matrix'!$D$40,"")</f>
        <v>Subcontractor</v>
      </c>
      <c r="E702" s="58" t="str">
        <f ca="1">IF(OR('📊 Training Matrix'!$K$40="EXPIRED",'📊 Training Matrix'!$K$40="EXPIRING"),'📊 Training Matrix'!$F$40,"")</f>
        <v>Crane Operator</v>
      </c>
      <c r="F702" s="58" t="str">
        <f ca="1">IF(OR('📊 Training Matrix'!$K$40="EXPIRED",'📊 Training Matrix'!$K$40="EXPIRING"),'📊 Training Matrix'!$E$40,"")</f>
        <v>Plant &amp; Vehicles</v>
      </c>
      <c r="G702" s="58" t="str">
        <f ca="1">IF(OR('📊 Training Matrix'!$K$40="EXPIRED",'📊 Training Matrix'!$K$40="EXPIRING"),"HS-001","")</f>
        <v>HS-001</v>
      </c>
      <c r="H702" s="58" t="str">
        <f ca="1">IF(OR('📊 Training Matrix'!$K$40="EXPIRED",'📊 Training Matrix'!$K$40="EXPIRING"),"H&amp;S Induction","")</f>
        <v>H&amp;S Induction</v>
      </c>
      <c r="I702" s="58" t="str">
        <f ca="1">IF(OR('📊 Training Matrix'!$K$40="EXPIRED",'📊 Training Matrix'!$K$40="EXPIRING"),IF(ISNUMBER('📊 Training Matrix'!$J$40),TEXT('📊 Training Matrix'!$J$40,"DD/MM/YYYY"),""),"")</f>
        <v>15/06/2025</v>
      </c>
      <c r="J702" s="58" t="str">
        <f ca="1">IF(OR('📊 Training Matrix'!$K$40="EXPIRED",'📊 Training Matrix'!$K$40="EXPIRING"),TEXT('📊 Training Matrix'!$J$40+365,"DD/MM/YYYY"),"")</f>
        <v>15/06/2026</v>
      </c>
      <c r="K702" s="58" t="str">
        <f ca="1">IF(OR('📊 Training Matrix'!$K$40="EXPIRED",'📊 Training Matrix'!$K$40="EXPIRING"),'📊 Training Matrix'!$K$40,"")</f>
        <v>EXPIRED</v>
      </c>
      <c r="L702" s="58" t="str">
        <f ca="1">IF(OR('📊 Training Matrix'!$K$40="EXPIRED",'📊 Training Matrix'!$K$40="EXPIRING"),IF('📊 Training Matrix'!$K$40="EXPIRED","Overdue by "&amp;TEXT(TODAY()-('📊 Training Matrix'!$J$40+365),"0")&amp;" days","Expires in "&amp;TEXT(('📊 Training Matrix'!$J$40+365)-TODAY(),"0")&amp;" days"),"—")</f>
        <v>Overdue by 64 days</v>
      </c>
      <c r="M702" s="58" t="str">
        <f ca="1">IF(OR('📊 Training Matrix'!$K$40="EXPIRED",'📊 Training Matrix'!$K$40="EXPIRING"),'📊 Training Matrix'!$H$40,"")</f>
        <v>A. Williams</v>
      </c>
    </row>
    <row r="703" spans="1:13" ht="15" customHeight="1" x14ac:dyDescent="0.2">
      <c r="A703" s="58" t="str">
        <f ca="1">IF(OR('📊 Training Matrix'!$M$40="EXPIRED",'📊 Training Matrix'!$M$40="EXPIRING"),'📊 Training Matrix'!$A$40,"")</f>
        <v/>
      </c>
      <c r="B703" s="58" t="str">
        <f ca="1">IF(OR('📊 Training Matrix'!$M$40="EXPIRED",'📊 Training Matrix'!$M$40="EXPIRING"),'📊 Training Matrix'!$B$40,"")</f>
        <v/>
      </c>
      <c r="C703" s="58" t="str">
        <f ca="1">IF(OR('📊 Training Matrix'!$M$40="EXPIRED",'📊 Training Matrix'!$M$40="EXPIRING"),'📊 Training Matrix'!$C$40,"")</f>
        <v/>
      </c>
      <c r="D703" s="58" t="str">
        <f ca="1">IF(OR('📊 Training Matrix'!$M$40="EXPIRED",'📊 Training Matrix'!$M$40="EXPIRING"),'📊 Training Matrix'!$D$40,"")</f>
        <v/>
      </c>
      <c r="E703" s="58" t="str">
        <f ca="1">IF(OR('📊 Training Matrix'!$M$40="EXPIRED",'📊 Training Matrix'!$M$40="EXPIRING"),'📊 Training Matrix'!$F$40,"")</f>
        <v/>
      </c>
      <c r="F703" s="58" t="str">
        <f ca="1">IF(OR('📊 Training Matrix'!$M$40="EXPIRED",'📊 Training Matrix'!$M$40="EXPIRING"),'📊 Training Matrix'!$E$40,"")</f>
        <v/>
      </c>
      <c r="G703" s="58" t="str">
        <f ca="1">IF(OR('📊 Training Matrix'!$M$40="EXPIRED",'📊 Training Matrix'!$M$40="EXPIRING"),"HS-002","")</f>
        <v/>
      </c>
      <c r="H703" s="58" t="str">
        <f ca="1">IF(OR('📊 Training Matrix'!$M$40="EXPIRED",'📊 Training Matrix'!$M$40="EXPIRING"),"Working at Height","")</f>
        <v/>
      </c>
      <c r="I703" s="58" t="str">
        <f ca="1">IF(OR('📊 Training Matrix'!$M$40="EXPIRED",'📊 Training Matrix'!$M$40="EXPIRING"),IF(ISNUMBER('📊 Training Matrix'!$L$40),TEXT('📊 Training Matrix'!$L$40,"DD/MM/YYYY"),""),"")</f>
        <v/>
      </c>
      <c r="J703" s="58" t="str">
        <f ca="1">IF(OR('📊 Training Matrix'!$M$40="EXPIRED",'📊 Training Matrix'!$M$40="EXPIRING"),TEXT('📊 Training Matrix'!$L$40+365,"DD/MM/YYYY"),"")</f>
        <v/>
      </c>
      <c r="K703" s="58" t="str">
        <f ca="1">IF(OR('📊 Training Matrix'!$M$40="EXPIRED",'📊 Training Matrix'!$M$40="EXPIRING"),'📊 Training Matrix'!$M$40,"")</f>
        <v/>
      </c>
      <c r="L703" s="58" t="str">
        <f ca="1">IF(OR('📊 Training Matrix'!$M$40="EXPIRED",'📊 Training Matrix'!$M$40="EXPIRING"),IF('📊 Training Matrix'!$M$40="EXPIRED","Overdue by "&amp;TEXT(TODAY()-('📊 Training Matrix'!$L$40+365),"0")&amp;" days","Expires in "&amp;TEXT(('📊 Training Matrix'!$L$40+365)-TODAY(),"0")&amp;" days"),"—")</f>
        <v>—</v>
      </c>
      <c r="M703" s="58" t="str">
        <f ca="1">IF(OR('📊 Training Matrix'!$M$40="EXPIRED",'📊 Training Matrix'!$M$40="EXPIRING"),'📊 Training Matrix'!$H$40,"")</f>
        <v/>
      </c>
    </row>
    <row r="704" spans="1:13" ht="15" customHeight="1" x14ac:dyDescent="0.2">
      <c r="A704" s="58" t="str">
        <f ca="1">IF(OR('📊 Training Matrix'!$O$40="EXPIRED",'📊 Training Matrix'!$O$40="EXPIRING"),'📊 Training Matrix'!$A$40,"")</f>
        <v/>
      </c>
      <c r="B704" s="58" t="str">
        <f ca="1">IF(OR('📊 Training Matrix'!$O$40="EXPIRED",'📊 Training Matrix'!$O$40="EXPIRING"),'📊 Training Matrix'!$B$40,"")</f>
        <v/>
      </c>
      <c r="C704" s="58" t="str">
        <f ca="1">IF(OR('📊 Training Matrix'!$O$40="EXPIRED",'📊 Training Matrix'!$O$40="EXPIRING"),'📊 Training Matrix'!$C$40,"")</f>
        <v/>
      </c>
      <c r="D704" s="58" t="str">
        <f ca="1">IF(OR('📊 Training Matrix'!$O$40="EXPIRED",'📊 Training Matrix'!$O$40="EXPIRING"),'📊 Training Matrix'!$D$40,"")</f>
        <v/>
      </c>
      <c r="E704" s="58" t="str">
        <f ca="1">IF(OR('📊 Training Matrix'!$O$40="EXPIRED",'📊 Training Matrix'!$O$40="EXPIRING"),'📊 Training Matrix'!$F$40,"")</f>
        <v/>
      </c>
      <c r="F704" s="58" t="str">
        <f ca="1">IF(OR('📊 Training Matrix'!$O$40="EXPIRED",'📊 Training Matrix'!$O$40="EXPIRING"),'📊 Training Matrix'!$E$40,"")</f>
        <v/>
      </c>
      <c r="G704" s="58" t="str">
        <f ca="1">IF(OR('📊 Training Matrix'!$O$40="EXPIRED",'📊 Training Matrix'!$O$40="EXPIRING"),"HS-003","")</f>
        <v/>
      </c>
      <c r="H704" s="58" t="str">
        <f ca="1">IF(OR('📊 Training Matrix'!$O$40="EXPIRED",'📊 Training Matrix'!$O$40="EXPIRING"),"Confined Space","")</f>
        <v/>
      </c>
      <c r="I704" s="58" t="str">
        <f ca="1">IF(OR('📊 Training Matrix'!$O$40="EXPIRED",'📊 Training Matrix'!$O$40="EXPIRING"),IF(ISNUMBER('📊 Training Matrix'!$N$40),TEXT('📊 Training Matrix'!$N$40,"DD/MM/YYYY"),""),"")</f>
        <v/>
      </c>
      <c r="J704" s="58" t="str">
        <f ca="1">IF(OR('📊 Training Matrix'!$O$40="EXPIRED",'📊 Training Matrix'!$O$40="EXPIRING"),TEXT('📊 Training Matrix'!$N$40+365,"DD/MM/YYYY"),"")</f>
        <v/>
      </c>
      <c r="K704" s="58" t="str">
        <f ca="1">IF(OR('📊 Training Matrix'!$O$40="EXPIRED",'📊 Training Matrix'!$O$40="EXPIRING"),'📊 Training Matrix'!$O$40,"")</f>
        <v/>
      </c>
      <c r="L704" s="58" t="str">
        <f ca="1">IF(OR('📊 Training Matrix'!$O$40="EXPIRED",'📊 Training Matrix'!$O$40="EXPIRING"),IF('📊 Training Matrix'!$O$40="EXPIRED","Overdue by "&amp;TEXT(TODAY()-('📊 Training Matrix'!$N$40+365),"0")&amp;" days","Expires in "&amp;TEXT(('📊 Training Matrix'!$N$40+365)-TODAY(),"0")&amp;" days"),"—")</f>
        <v>—</v>
      </c>
      <c r="M704" s="58" t="str">
        <f ca="1">IF(OR('📊 Training Matrix'!$O$40="EXPIRED",'📊 Training Matrix'!$O$40="EXPIRING"),'📊 Training Matrix'!$H$40,"")</f>
        <v/>
      </c>
    </row>
    <row r="705" spans="1:13" ht="15" customHeight="1" x14ac:dyDescent="0.2">
      <c r="A705" s="58" t="str">
        <f ca="1">IF(OR('📊 Training Matrix'!$Q$40="EXPIRED",'📊 Training Matrix'!$Q$40="EXPIRING"),'📊 Training Matrix'!$A$40,"")</f>
        <v>W1036</v>
      </c>
      <c r="B705" s="58" t="str">
        <f ca="1">IF(OR('📊 Training Matrix'!$Q$40="EXPIRED",'📊 Training Matrix'!$Q$40="EXPIRING"),'📊 Training Matrix'!$B$40,"")</f>
        <v>Miller</v>
      </c>
      <c r="C705" s="58" t="str">
        <f ca="1">IF(OR('📊 Training Matrix'!$Q$40="EXPIRED",'📊 Training Matrix'!$Q$40="EXPIRING"),'📊 Training Matrix'!$C$40,"")</f>
        <v>James</v>
      </c>
      <c r="D705" s="58" t="str">
        <f ca="1">IF(OR('📊 Training Matrix'!$Q$40="EXPIRED",'📊 Training Matrix'!$Q$40="EXPIRING"),'📊 Training Matrix'!$D$40,"")</f>
        <v>Subcontractor</v>
      </c>
      <c r="E705" s="58" t="str">
        <f ca="1">IF(OR('📊 Training Matrix'!$Q$40="EXPIRED",'📊 Training Matrix'!$Q$40="EXPIRING"),'📊 Training Matrix'!$F$40,"")</f>
        <v>Crane Operator</v>
      </c>
      <c r="F705" s="58" t="str">
        <f ca="1">IF(OR('📊 Training Matrix'!$Q$40="EXPIRED",'📊 Training Matrix'!$Q$40="EXPIRING"),'📊 Training Matrix'!$E$40,"")</f>
        <v>Plant &amp; Vehicles</v>
      </c>
      <c r="G705" s="58" t="str">
        <f ca="1">IF(OR('📊 Training Matrix'!$Q$40="EXPIRED",'📊 Training Matrix'!$Q$40="EXPIRING"),"HS-004","")</f>
        <v>HS-004</v>
      </c>
      <c r="H705" s="58" t="str">
        <f ca="1">IF(OR('📊 Training Matrix'!$Q$40="EXPIRED",'📊 Training Matrix'!$Q$40="EXPIRING"),"Manual Handling","")</f>
        <v>Manual Handling</v>
      </c>
      <c r="I705" s="58" t="str">
        <f ca="1">IF(OR('📊 Training Matrix'!$Q$40="EXPIRED",'📊 Training Matrix'!$Q$40="EXPIRING"),IF(ISNUMBER('📊 Training Matrix'!$P$40),TEXT('📊 Training Matrix'!$P$40,"DD/MM/YYYY"),""),"")</f>
        <v>12/04/2025</v>
      </c>
      <c r="J705" s="58" t="str">
        <f ca="1">IF(OR('📊 Training Matrix'!$Q$40="EXPIRED",'📊 Training Matrix'!$Q$40="EXPIRING"),TEXT('📊 Training Matrix'!$P$40+365,"DD/MM/YYYY"),"")</f>
        <v>12/04/2026</v>
      </c>
      <c r="K705" s="58" t="str">
        <f ca="1">IF(OR('📊 Training Matrix'!$Q$40="EXPIRED",'📊 Training Matrix'!$Q$40="EXPIRING"),'📊 Training Matrix'!$Q$40,"")</f>
        <v>EXPIRED</v>
      </c>
      <c r="L705" s="58" t="str">
        <f ca="1">IF(OR('📊 Training Matrix'!$Q$40="EXPIRED",'📊 Training Matrix'!$Q$40="EXPIRING"),IF('📊 Training Matrix'!$Q$40="EXPIRED","Overdue by "&amp;TEXT(TODAY()-('📊 Training Matrix'!$P$40+365),"0")&amp;" days","Expires in "&amp;TEXT(('📊 Training Matrix'!$P$40+365)-TODAY(),"0")&amp;" days"),"—")</f>
        <v>Overdue by 128 days</v>
      </c>
      <c r="M705" s="58" t="str">
        <f ca="1">IF(OR('📊 Training Matrix'!$Q$40="EXPIRED",'📊 Training Matrix'!$Q$40="EXPIRING"),'📊 Training Matrix'!$H$40,"")</f>
        <v>A. Williams</v>
      </c>
    </row>
    <row r="706" spans="1:13" ht="15" customHeight="1" x14ac:dyDescent="0.2">
      <c r="A706" s="58" t="str">
        <f ca="1">IF(OR('📊 Training Matrix'!$S$40="EXPIRED",'📊 Training Matrix'!$S$40="EXPIRING"),'📊 Training Matrix'!$A$40,"")</f>
        <v>W1036</v>
      </c>
      <c r="B706" s="58" t="str">
        <f ca="1">IF(OR('📊 Training Matrix'!$S$40="EXPIRED",'📊 Training Matrix'!$S$40="EXPIRING"),'📊 Training Matrix'!$B$40,"")</f>
        <v>Miller</v>
      </c>
      <c r="C706" s="58" t="str">
        <f ca="1">IF(OR('📊 Training Matrix'!$S$40="EXPIRED",'📊 Training Matrix'!$S$40="EXPIRING"),'📊 Training Matrix'!$C$40,"")</f>
        <v>James</v>
      </c>
      <c r="D706" s="58" t="str">
        <f ca="1">IF(OR('📊 Training Matrix'!$S$40="EXPIRED",'📊 Training Matrix'!$S$40="EXPIRING"),'📊 Training Matrix'!$D$40,"")</f>
        <v>Subcontractor</v>
      </c>
      <c r="E706" s="58" t="str">
        <f ca="1">IF(OR('📊 Training Matrix'!$S$40="EXPIRED",'📊 Training Matrix'!$S$40="EXPIRING"),'📊 Training Matrix'!$F$40,"")</f>
        <v>Crane Operator</v>
      </c>
      <c r="F706" s="58" t="str">
        <f ca="1">IF(OR('📊 Training Matrix'!$S$40="EXPIRED",'📊 Training Matrix'!$S$40="EXPIRING"),'📊 Training Matrix'!$E$40,"")</f>
        <v>Plant &amp; Vehicles</v>
      </c>
      <c r="G706" s="58" t="str">
        <f ca="1">IF(OR('📊 Training Matrix'!$S$40="EXPIRED",'📊 Training Matrix'!$S$40="EXPIRING"),"HS-005","")</f>
        <v>HS-005</v>
      </c>
      <c r="H706" s="58" t="str">
        <f ca="1">IF(OR('📊 Training Matrix'!$S$40="EXPIRED",'📊 Training Matrix'!$S$40="EXPIRING"),"First Aid (FAW)","")</f>
        <v>First Aid (FAW)</v>
      </c>
      <c r="I706" s="58" t="str">
        <f ca="1">IF(OR('📊 Training Matrix'!$S$40="EXPIRED",'📊 Training Matrix'!$S$40="EXPIRING"),IF(ISNUMBER('📊 Training Matrix'!$R$40),TEXT('📊 Training Matrix'!$R$40,"DD/MM/YYYY"),""),"")</f>
        <v>20/10/2024</v>
      </c>
      <c r="J706" s="58" t="str">
        <f ca="1">IF(OR('📊 Training Matrix'!$S$40="EXPIRED",'📊 Training Matrix'!$S$40="EXPIRING"),TEXT('📊 Training Matrix'!$R$40+365,"DD/MM/YYYY"),"")</f>
        <v>20/10/2025</v>
      </c>
      <c r="K706" s="58" t="str">
        <f ca="1">IF(OR('📊 Training Matrix'!$S$40="EXPIRED",'📊 Training Matrix'!$S$40="EXPIRING"),'📊 Training Matrix'!$S$40,"")</f>
        <v>EXPIRED</v>
      </c>
      <c r="L706" s="58" t="str">
        <f ca="1">IF(OR('📊 Training Matrix'!$S$40="EXPIRED",'📊 Training Matrix'!$S$40="EXPIRING"),IF('📊 Training Matrix'!$S$40="EXPIRED","Overdue by "&amp;TEXT(TODAY()-('📊 Training Matrix'!$R$40+365),"0")&amp;" days","Expires in "&amp;TEXT(('📊 Training Matrix'!$R$40+365)-TODAY(),"0")&amp;" days"),"—")</f>
        <v>Overdue by 302 days</v>
      </c>
      <c r="M706" s="58" t="str">
        <f ca="1">IF(OR('📊 Training Matrix'!$S$40="EXPIRED",'📊 Training Matrix'!$S$40="EXPIRING"),'📊 Training Matrix'!$H$40,"")</f>
        <v>A. Williams</v>
      </c>
    </row>
    <row r="707" spans="1:13" ht="15" customHeight="1" x14ac:dyDescent="0.2">
      <c r="A707" s="58" t="str">
        <f ca="1">IF(OR('📊 Training Matrix'!$U$40="EXPIRED",'📊 Training Matrix'!$U$40="EXPIRING"),'📊 Training Matrix'!$A$40,"")</f>
        <v/>
      </c>
      <c r="B707" s="58" t="str">
        <f ca="1">IF(OR('📊 Training Matrix'!$U$40="EXPIRED",'📊 Training Matrix'!$U$40="EXPIRING"),'📊 Training Matrix'!$B$40,"")</f>
        <v/>
      </c>
      <c r="C707" s="58" t="str">
        <f ca="1">IF(OR('📊 Training Matrix'!$U$40="EXPIRED",'📊 Training Matrix'!$U$40="EXPIRING"),'📊 Training Matrix'!$C$40,"")</f>
        <v/>
      </c>
      <c r="D707" s="58" t="str">
        <f ca="1">IF(OR('📊 Training Matrix'!$U$40="EXPIRED",'📊 Training Matrix'!$U$40="EXPIRING"),'📊 Training Matrix'!$D$40,"")</f>
        <v/>
      </c>
      <c r="E707" s="58" t="str">
        <f ca="1">IF(OR('📊 Training Matrix'!$U$40="EXPIRED",'📊 Training Matrix'!$U$40="EXPIRING"),'📊 Training Matrix'!$F$40,"")</f>
        <v/>
      </c>
      <c r="F707" s="58" t="str">
        <f ca="1">IF(OR('📊 Training Matrix'!$U$40="EXPIRED",'📊 Training Matrix'!$U$40="EXPIRING"),'📊 Training Matrix'!$E$40,"")</f>
        <v/>
      </c>
      <c r="G707" s="58" t="str">
        <f ca="1">IF(OR('📊 Training Matrix'!$U$40="EXPIRED",'📊 Training Matrix'!$U$40="EXPIRING"),"HS-006","")</f>
        <v/>
      </c>
      <c r="H707" s="58" t="str">
        <f ca="1">IF(OR('📊 Training Matrix'!$U$40="EXPIRED",'📊 Training Matrix'!$U$40="EXPIRING"),"Asbestos Awareness","")</f>
        <v/>
      </c>
      <c r="I707" s="58" t="str">
        <f ca="1">IF(OR('📊 Training Matrix'!$U$40="EXPIRED",'📊 Training Matrix'!$U$40="EXPIRING"),IF(ISNUMBER('📊 Training Matrix'!$T$40),TEXT('📊 Training Matrix'!$T$40,"DD/MM/YYYY"),""),"")</f>
        <v/>
      </c>
      <c r="J707" s="58" t="str">
        <f ca="1">IF(OR('📊 Training Matrix'!$U$40="EXPIRED",'📊 Training Matrix'!$U$40="EXPIRING"),TEXT('📊 Training Matrix'!$T$40+365,"DD/MM/YYYY"),"")</f>
        <v/>
      </c>
      <c r="K707" s="58" t="str">
        <f ca="1">IF(OR('📊 Training Matrix'!$U$40="EXPIRED",'📊 Training Matrix'!$U$40="EXPIRING"),'📊 Training Matrix'!$U$40,"")</f>
        <v/>
      </c>
      <c r="L707" s="58" t="str">
        <f ca="1">IF(OR('📊 Training Matrix'!$U$40="EXPIRED",'📊 Training Matrix'!$U$40="EXPIRING"),IF('📊 Training Matrix'!$U$40="EXPIRED","Overdue by "&amp;TEXT(TODAY()-('📊 Training Matrix'!$T$40+365),"0")&amp;" days","Expires in "&amp;TEXT(('📊 Training Matrix'!$T$40+365)-TODAY(),"0")&amp;" days"),"—")</f>
        <v>—</v>
      </c>
      <c r="M707" s="58" t="str">
        <f ca="1">IF(OR('📊 Training Matrix'!$U$40="EXPIRED",'📊 Training Matrix'!$U$40="EXPIRING"),'📊 Training Matrix'!$H$40,"")</f>
        <v/>
      </c>
    </row>
    <row r="708" spans="1:13" ht="15" customHeight="1" x14ac:dyDescent="0.2">
      <c r="A708" s="58" t="str">
        <f ca="1">IF(OR('📊 Training Matrix'!$W$40="EXPIRED",'📊 Training Matrix'!$W$40="EXPIRING"),'📊 Training Matrix'!$A$40,"")</f>
        <v/>
      </c>
      <c r="B708" s="58" t="str">
        <f ca="1">IF(OR('📊 Training Matrix'!$W$40="EXPIRED",'📊 Training Matrix'!$W$40="EXPIRING"),'📊 Training Matrix'!$B$40,"")</f>
        <v/>
      </c>
      <c r="C708" s="58" t="str">
        <f ca="1">IF(OR('📊 Training Matrix'!$W$40="EXPIRED",'📊 Training Matrix'!$W$40="EXPIRING"),'📊 Training Matrix'!$C$40,"")</f>
        <v/>
      </c>
      <c r="D708" s="58" t="str">
        <f ca="1">IF(OR('📊 Training Matrix'!$W$40="EXPIRED",'📊 Training Matrix'!$W$40="EXPIRING"),'📊 Training Matrix'!$D$40,"")</f>
        <v/>
      </c>
      <c r="E708" s="58" t="str">
        <f ca="1">IF(OR('📊 Training Matrix'!$W$40="EXPIRED",'📊 Training Matrix'!$W$40="EXPIRING"),'📊 Training Matrix'!$F$40,"")</f>
        <v/>
      </c>
      <c r="F708" s="58" t="str">
        <f ca="1">IF(OR('📊 Training Matrix'!$W$40="EXPIRED",'📊 Training Matrix'!$W$40="EXPIRING"),'📊 Training Matrix'!$E$40,"")</f>
        <v/>
      </c>
      <c r="G708" s="58" t="str">
        <f ca="1">IF(OR('📊 Training Matrix'!$W$40="EXPIRED",'📊 Training Matrix'!$W$40="EXPIRING"),"EL-001","")</f>
        <v/>
      </c>
      <c r="H708" s="58" t="str">
        <f ca="1">IF(OR('📊 Training Matrix'!$W$40="EXPIRED",'📊 Training Matrix'!$W$40="EXPIRING"),"C&amp;G 2391 Inspection","")</f>
        <v/>
      </c>
      <c r="I708" s="58" t="str">
        <f ca="1">IF(OR('📊 Training Matrix'!$W$40="EXPIRED",'📊 Training Matrix'!$W$40="EXPIRING"),IF(ISNUMBER('📊 Training Matrix'!$V$40),TEXT('📊 Training Matrix'!$V$40,"DD/MM/YYYY"),""),"")</f>
        <v/>
      </c>
      <c r="J708" s="58" t="str">
        <f ca="1">IF(OR('📊 Training Matrix'!$W$40="EXPIRED",'📊 Training Matrix'!$W$40="EXPIRING"),TEXT('📊 Training Matrix'!$V$40+365,"DD/MM/YYYY"),"")</f>
        <v/>
      </c>
      <c r="K708" s="58" t="str">
        <f ca="1">IF(OR('📊 Training Matrix'!$W$40="EXPIRED",'📊 Training Matrix'!$W$40="EXPIRING"),'📊 Training Matrix'!$W$40,"")</f>
        <v/>
      </c>
      <c r="L708" s="58" t="str">
        <f ca="1">IF(OR('📊 Training Matrix'!$W$40="EXPIRED",'📊 Training Matrix'!$W$40="EXPIRING"),IF('📊 Training Matrix'!$W$40="EXPIRED","Overdue by "&amp;TEXT(TODAY()-('📊 Training Matrix'!$V$40+365),"0")&amp;" days","Expires in "&amp;TEXT(('📊 Training Matrix'!$V$40+365)-TODAY(),"0")&amp;" days"),"—")</f>
        <v>—</v>
      </c>
      <c r="M708" s="58" t="str">
        <f ca="1">IF(OR('📊 Training Matrix'!$W$40="EXPIRED",'📊 Training Matrix'!$W$40="EXPIRING"),'📊 Training Matrix'!$H$40,"")</f>
        <v/>
      </c>
    </row>
    <row r="709" spans="1:13" ht="15" customHeight="1" x14ac:dyDescent="0.2">
      <c r="A709" s="58" t="str">
        <f ca="1">IF(OR('📊 Training Matrix'!$Y$40="EXPIRED",'📊 Training Matrix'!$Y$40="EXPIRING"),'📊 Training Matrix'!$A$40,"")</f>
        <v/>
      </c>
      <c r="B709" s="58" t="str">
        <f ca="1">IF(OR('📊 Training Matrix'!$Y$40="EXPIRED",'📊 Training Matrix'!$Y$40="EXPIRING"),'📊 Training Matrix'!$B$40,"")</f>
        <v/>
      </c>
      <c r="C709" s="58" t="str">
        <f ca="1">IF(OR('📊 Training Matrix'!$Y$40="EXPIRED",'📊 Training Matrix'!$Y$40="EXPIRING"),'📊 Training Matrix'!$C$40,"")</f>
        <v/>
      </c>
      <c r="D709" s="58" t="str">
        <f ca="1">IF(OR('📊 Training Matrix'!$Y$40="EXPIRED",'📊 Training Matrix'!$Y$40="EXPIRING"),'📊 Training Matrix'!$D$40,"")</f>
        <v/>
      </c>
      <c r="E709" s="58" t="str">
        <f ca="1">IF(OR('📊 Training Matrix'!$Y$40="EXPIRED",'📊 Training Matrix'!$Y$40="EXPIRING"),'📊 Training Matrix'!$F$40,"")</f>
        <v/>
      </c>
      <c r="F709" s="58" t="str">
        <f ca="1">IF(OR('📊 Training Matrix'!$Y$40="EXPIRED",'📊 Training Matrix'!$Y$40="EXPIRING"),'📊 Training Matrix'!$E$40,"")</f>
        <v/>
      </c>
      <c r="G709" s="58" t="str">
        <f ca="1">IF(OR('📊 Training Matrix'!$Y$40="EXPIRED",'📊 Training Matrix'!$Y$40="EXPIRING"),"EL-002","")</f>
        <v/>
      </c>
      <c r="H709" s="58" t="str">
        <f ca="1">IF(OR('📊 Training Matrix'!$Y$40="EXPIRED",'📊 Training Matrix'!$Y$40="EXPIRING"),"18th Edition","")</f>
        <v/>
      </c>
      <c r="I709" s="58" t="str">
        <f ca="1">IF(OR('📊 Training Matrix'!$Y$40="EXPIRED",'📊 Training Matrix'!$Y$40="EXPIRING"),IF(ISNUMBER('📊 Training Matrix'!$X$40),TEXT('📊 Training Matrix'!$X$40,"DD/MM/YYYY"),""),"")</f>
        <v/>
      </c>
      <c r="J709" s="58" t="str">
        <f ca="1">IF(OR('📊 Training Matrix'!$Y$40="EXPIRED",'📊 Training Matrix'!$Y$40="EXPIRING"),TEXT('📊 Training Matrix'!$X$40+365,"DD/MM/YYYY"),"")</f>
        <v/>
      </c>
      <c r="K709" s="58" t="str">
        <f ca="1">IF(OR('📊 Training Matrix'!$Y$40="EXPIRED",'📊 Training Matrix'!$Y$40="EXPIRING"),'📊 Training Matrix'!$Y$40,"")</f>
        <v/>
      </c>
      <c r="L709" s="58" t="str">
        <f ca="1">IF(OR('📊 Training Matrix'!$Y$40="EXPIRED",'📊 Training Matrix'!$Y$40="EXPIRING"),IF('📊 Training Matrix'!$Y$40="EXPIRED","Overdue by "&amp;TEXT(TODAY()-('📊 Training Matrix'!$X$40+365),"0")&amp;" days","Expires in "&amp;TEXT(('📊 Training Matrix'!$X$40+365)-TODAY(),"0")&amp;" days"),"—")</f>
        <v>—</v>
      </c>
      <c r="M709" s="58" t="str">
        <f ca="1">IF(OR('📊 Training Matrix'!$Y$40="EXPIRED",'📊 Training Matrix'!$Y$40="EXPIRING"),'📊 Training Matrix'!$H$40,"")</f>
        <v/>
      </c>
    </row>
    <row r="710" spans="1:13" ht="15" customHeight="1" x14ac:dyDescent="0.2">
      <c r="A710" s="58" t="str">
        <f ca="1">IF(OR('📊 Training Matrix'!$AA$40="EXPIRED",'📊 Training Matrix'!$AA$40="EXPIRING"),'📊 Training Matrix'!$A$40,"")</f>
        <v/>
      </c>
      <c r="B710" s="58" t="str">
        <f ca="1">IF(OR('📊 Training Matrix'!$AA$40="EXPIRED",'📊 Training Matrix'!$AA$40="EXPIRING"),'📊 Training Matrix'!$B$40,"")</f>
        <v/>
      </c>
      <c r="C710" s="58" t="str">
        <f ca="1">IF(OR('📊 Training Matrix'!$AA$40="EXPIRED",'📊 Training Matrix'!$AA$40="EXPIRING"),'📊 Training Matrix'!$C$40,"")</f>
        <v/>
      </c>
      <c r="D710" s="58" t="str">
        <f ca="1">IF(OR('📊 Training Matrix'!$AA$40="EXPIRED",'📊 Training Matrix'!$AA$40="EXPIRING"),'📊 Training Matrix'!$D$40,"")</f>
        <v/>
      </c>
      <c r="E710" s="58" t="str">
        <f ca="1">IF(OR('📊 Training Matrix'!$AA$40="EXPIRED",'📊 Training Matrix'!$AA$40="EXPIRING"),'📊 Training Matrix'!$F$40,"")</f>
        <v/>
      </c>
      <c r="F710" s="58" t="str">
        <f ca="1">IF(OR('📊 Training Matrix'!$AA$40="EXPIRED",'📊 Training Matrix'!$AA$40="EXPIRING"),'📊 Training Matrix'!$E$40,"")</f>
        <v/>
      </c>
      <c r="G710" s="58" t="str">
        <f ca="1">IF(OR('📊 Training Matrix'!$AA$40="EXPIRED",'📊 Training Matrix'!$AA$40="EXPIRING"),"EL-003","")</f>
        <v/>
      </c>
      <c r="H710" s="58" t="str">
        <f ca="1">IF(OR('📊 Training Matrix'!$AA$40="EXPIRED",'📊 Training Matrix'!$AA$40="EXPIRING"),"HV Auth. Person","")</f>
        <v/>
      </c>
      <c r="I710" s="58" t="str">
        <f ca="1">IF(OR('📊 Training Matrix'!$AA$40="EXPIRED",'📊 Training Matrix'!$AA$40="EXPIRING"),IF(ISNUMBER('📊 Training Matrix'!$Z$40),TEXT('📊 Training Matrix'!$Z$40,"DD/MM/YYYY"),""),"")</f>
        <v/>
      </c>
      <c r="J710" s="58" t="str">
        <f ca="1">IF(OR('📊 Training Matrix'!$AA$40="EXPIRED",'📊 Training Matrix'!$AA$40="EXPIRING"),TEXT('📊 Training Matrix'!$Z$40+365,"DD/MM/YYYY"),"")</f>
        <v/>
      </c>
      <c r="K710" s="58" t="str">
        <f ca="1">IF(OR('📊 Training Matrix'!$AA$40="EXPIRED",'📊 Training Matrix'!$AA$40="EXPIRING"),'📊 Training Matrix'!$AA$40,"")</f>
        <v/>
      </c>
      <c r="L710" s="58" t="str">
        <f ca="1">IF(OR('📊 Training Matrix'!$AA$40="EXPIRED",'📊 Training Matrix'!$AA$40="EXPIRING"),IF('📊 Training Matrix'!$AA$40="EXPIRED","Overdue by "&amp;TEXT(TODAY()-('📊 Training Matrix'!$Z$40+365),"0")&amp;" days","Expires in "&amp;TEXT(('📊 Training Matrix'!$Z$40+365)-TODAY(),"0")&amp;" days"),"—")</f>
        <v>—</v>
      </c>
      <c r="M710" s="58" t="str">
        <f ca="1">IF(OR('📊 Training Matrix'!$AA$40="EXPIRED",'📊 Training Matrix'!$AA$40="EXPIRING"),'📊 Training Matrix'!$H$40,"")</f>
        <v/>
      </c>
    </row>
    <row r="711" spans="1:13" ht="15" customHeight="1" x14ac:dyDescent="0.2">
      <c r="A711" s="58" t="str">
        <f ca="1">IF(OR('📊 Training Matrix'!$AC$40="EXPIRED",'📊 Training Matrix'!$AC$40="EXPIRING"),'📊 Training Matrix'!$A$40,"")</f>
        <v/>
      </c>
      <c r="B711" s="58" t="str">
        <f ca="1">IF(OR('📊 Training Matrix'!$AC$40="EXPIRED",'📊 Training Matrix'!$AC$40="EXPIRING"),'📊 Training Matrix'!$B$40,"")</f>
        <v/>
      </c>
      <c r="C711" s="58" t="str">
        <f ca="1">IF(OR('📊 Training Matrix'!$AC$40="EXPIRED",'📊 Training Matrix'!$AC$40="EXPIRING"),'📊 Training Matrix'!$C$40,"")</f>
        <v/>
      </c>
      <c r="D711" s="58" t="str">
        <f ca="1">IF(OR('📊 Training Matrix'!$AC$40="EXPIRED",'📊 Training Matrix'!$AC$40="EXPIRING"),'📊 Training Matrix'!$D$40,"")</f>
        <v/>
      </c>
      <c r="E711" s="58" t="str">
        <f ca="1">IF(OR('📊 Training Matrix'!$AC$40="EXPIRED",'📊 Training Matrix'!$AC$40="EXPIRING"),'📊 Training Matrix'!$F$40,"")</f>
        <v/>
      </c>
      <c r="F711" s="58" t="str">
        <f ca="1">IF(OR('📊 Training Matrix'!$AC$40="EXPIRED",'📊 Training Matrix'!$AC$40="EXPIRING"),'📊 Training Matrix'!$E$40,"")</f>
        <v/>
      </c>
      <c r="G711" s="58" t="str">
        <f ca="1">IF(OR('📊 Training Matrix'!$AC$40="EXPIRED",'📊 Training Matrix'!$AC$40="EXPIRING"),"EL-004","")</f>
        <v/>
      </c>
      <c r="H711" s="58" t="str">
        <f ca="1">IF(OR('📊 Training Matrix'!$AC$40="EXPIRED",'📊 Training Matrix'!$AC$40="EXPIRING"),"LV Switching","")</f>
        <v/>
      </c>
      <c r="I711" s="58" t="str">
        <f ca="1">IF(OR('📊 Training Matrix'!$AC$40="EXPIRED",'📊 Training Matrix'!$AC$40="EXPIRING"),IF(ISNUMBER('📊 Training Matrix'!$AB$40),TEXT('📊 Training Matrix'!$AB$40,"DD/MM/YYYY"),""),"")</f>
        <v/>
      </c>
      <c r="J711" s="58" t="str">
        <f ca="1">IF(OR('📊 Training Matrix'!$AC$40="EXPIRED",'📊 Training Matrix'!$AC$40="EXPIRING"),TEXT('📊 Training Matrix'!$AB$40+365,"DD/MM/YYYY"),"")</f>
        <v/>
      </c>
      <c r="K711" s="58" t="str">
        <f ca="1">IF(OR('📊 Training Matrix'!$AC$40="EXPIRED",'📊 Training Matrix'!$AC$40="EXPIRING"),'📊 Training Matrix'!$AC$40,"")</f>
        <v/>
      </c>
      <c r="L711" s="58" t="str">
        <f ca="1">IF(OR('📊 Training Matrix'!$AC$40="EXPIRED",'📊 Training Matrix'!$AC$40="EXPIRING"),IF('📊 Training Matrix'!$AC$40="EXPIRED","Overdue by "&amp;TEXT(TODAY()-('📊 Training Matrix'!$AB$40+365),"0")&amp;" days","Expires in "&amp;TEXT(('📊 Training Matrix'!$AB$40+365)-TODAY(),"0")&amp;" days"),"—")</f>
        <v>—</v>
      </c>
      <c r="M711" s="58" t="str">
        <f ca="1">IF(OR('📊 Training Matrix'!$AC$40="EXPIRED",'📊 Training Matrix'!$AC$40="EXPIRING"),'📊 Training Matrix'!$H$40,"")</f>
        <v/>
      </c>
    </row>
    <row r="712" spans="1:13" ht="15" customHeight="1" x14ac:dyDescent="0.2">
      <c r="A712" s="58" t="str">
        <f ca="1">IF(OR('📊 Training Matrix'!$AE$40="EXPIRED",'📊 Training Matrix'!$AE$40="EXPIRING"),'📊 Training Matrix'!$A$40,"")</f>
        <v/>
      </c>
      <c r="B712" s="58" t="str">
        <f ca="1">IF(OR('📊 Training Matrix'!$AE$40="EXPIRED",'📊 Training Matrix'!$AE$40="EXPIRING"),'📊 Training Matrix'!$B$40,"")</f>
        <v/>
      </c>
      <c r="C712" s="58" t="str">
        <f ca="1">IF(OR('📊 Training Matrix'!$AE$40="EXPIRED",'📊 Training Matrix'!$AE$40="EXPIRING"),'📊 Training Matrix'!$C$40,"")</f>
        <v/>
      </c>
      <c r="D712" s="58" t="str">
        <f ca="1">IF(OR('📊 Training Matrix'!$AE$40="EXPIRED",'📊 Training Matrix'!$AE$40="EXPIRING"),'📊 Training Matrix'!$D$40,"")</f>
        <v/>
      </c>
      <c r="E712" s="58" t="str">
        <f ca="1">IF(OR('📊 Training Matrix'!$AE$40="EXPIRED",'📊 Training Matrix'!$AE$40="EXPIRING"),'📊 Training Matrix'!$F$40,"")</f>
        <v/>
      </c>
      <c r="F712" s="58" t="str">
        <f ca="1">IF(OR('📊 Training Matrix'!$AE$40="EXPIRED",'📊 Training Matrix'!$AE$40="EXPIRING"),'📊 Training Matrix'!$E$40,"")</f>
        <v/>
      </c>
      <c r="G712" s="58" t="str">
        <f ca="1">IF(OR('📊 Training Matrix'!$AE$40="EXPIRED",'📊 Training Matrix'!$AE$40="EXPIRING"),"CV-005","")</f>
        <v/>
      </c>
      <c r="H712" s="58" t="str">
        <f ca="1">IF(OR('📊 Training Matrix'!$AE$40="EXPIRED",'📊 Training Matrix'!$AE$40="EXPIRING"),"NRSWA Supervisor","")</f>
        <v/>
      </c>
      <c r="I712" s="58" t="str">
        <f ca="1">IF(OR('📊 Training Matrix'!$AE$40="EXPIRED",'📊 Training Matrix'!$AE$40="EXPIRING"),IF(ISNUMBER('📊 Training Matrix'!$AD$40),TEXT('📊 Training Matrix'!$AD$40,"DD/MM/YYYY"),""),"")</f>
        <v/>
      </c>
      <c r="J712" s="58" t="str">
        <f ca="1">IF(OR('📊 Training Matrix'!$AE$40="EXPIRED",'📊 Training Matrix'!$AE$40="EXPIRING"),TEXT('📊 Training Matrix'!$AD$40+365,"DD/MM/YYYY"),"")</f>
        <v/>
      </c>
      <c r="K712" s="58" t="str">
        <f ca="1">IF(OR('📊 Training Matrix'!$AE$40="EXPIRED",'📊 Training Matrix'!$AE$40="EXPIRING"),'📊 Training Matrix'!$AE$40,"")</f>
        <v/>
      </c>
      <c r="L712" s="58" t="str">
        <f ca="1">IF(OR('📊 Training Matrix'!$AE$40="EXPIRED",'📊 Training Matrix'!$AE$40="EXPIRING"),IF('📊 Training Matrix'!$AE$40="EXPIRED","Overdue by "&amp;TEXT(TODAY()-('📊 Training Matrix'!$AD$40+365),"0")&amp;" days","Expires in "&amp;TEXT(('📊 Training Matrix'!$AD$40+365)-TODAY(),"0")&amp;" days"),"—")</f>
        <v>—</v>
      </c>
      <c r="M712" s="58" t="str">
        <f ca="1">IF(OR('📊 Training Matrix'!$AE$40="EXPIRED",'📊 Training Matrix'!$AE$40="EXPIRING"),'📊 Training Matrix'!$H$40,"")</f>
        <v/>
      </c>
    </row>
    <row r="713" spans="1:13" ht="15" customHeight="1" x14ac:dyDescent="0.2">
      <c r="A713" s="58" t="str">
        <f ca="1">IF(OR('📊 Training Matrix'!$AG$40="EXPIRED",'📊 Training Matrix'!$AG$40="EXPIRING"),'📊 Training Matrix'!$A$40,"")</f>
        <v/>
      </c>
      <c r="B713" s="58" t="str">
        <f ca="1">IF(OR('📊 Training Matrix'!$AG$40="EXPIRED",'📊 Training Matrix'!$AG$40="EXPIRING"),'📊 Training Matrix'!$B$40,"")</f>
        <v/>
      </c>
      <c r="C713" s="58" t="str">
        <f ca="1">IF(OR('📊 Training Matrix'!$AG$40="EXPIRED",'📊 Training Matrix'!$AG$40="EXPIRING"),'📊 Training Matrix'!$C$40,"")</f>
        <v/>
      </c>
      <c r="D713" s="58" t="str">
        <f ca="1">IF(OR('📊 Training Matrix'!$AG$40="EXPIRED",'📊 Training Matrix'!$AG$40="EXPIRING"),'📊 Training Matrix'!$D$40,"")</f>
        <v/>
      </c>
      <c r="E713" s="58" t="str">
        <f ca="1">IF(OR('📊 Training Matrix'!$AG$40="EXPIRED",'📊 Training Matrix'!$AG$40="EXPIRING"),'📊 Training Matrix'!$F$40,"")</f>
        <v/>
      </c>
      <c r="F713" s="58" t="str">
        <f ca="1">IF(OR('📊 Training Matrix'!$AG$40="EXPIRED",'📊 Training Matrix'!$AG$40="EXPIRING"),'📊 Training Matrix'!$E$40,"")</f>
        <v/>
      </c>
      <c r="G713" s="58" t="str">
        <f ca="1">IF(OR('📊 Training Matrix'!$AG$40="EXPIRED",'📊 Training Matrix'!$AG$40="EXPIRING"),"CV-006","")</f>
        <v/>
      </c>
      <c r="H713" s="58" t="str">
        <f ca="1">IF(OR('📊 Training Matrix'!$AG$40="EXPIRED",'📊 Training Matrix'!$AG$40="EXPIRING"),"NRSWA Operative","")</f>
        <v/>
      </c>
      <c r="I713" s="58" t="str">
        <f ca="1">IF(OR('📊 Training Matrix'!$AG$40="EXPIRED",'📊 Training Matrix'!$AG$40="EXPIRING"),IF(ISNUMBER('📊 Training Matrix'!$AF$40),TEXT('📊 Training Matrix'!$AF$40,"DD/MM/YYYY"),""),"")</f>
        <v/>
      </c>
      <c r="J713" s="58" t="str">
        <f ca="1">IF(OR('📊 Training Matrix'!$AG$40="EXPIRED",'📊 Training Matrix'!$AG$40="EXPIRING"),TEXT('📊 Training Matrix'!$AF$40+365,"DD/MM/YYYY"),"")</f>
        <v/>
      </c>
      <c r="K713" s="58" t="str">
        <f ca="1">IF(OR('📊 Training Matrix'!$AG$40="EXPIRED",'📊 Training Matrix'!$AG$40="EXPIRING"),'📊 Training Matrix'!$AG$40,"")</f>
        <v/>
      </c>
      <c r="L713" s="58" t="str">
        <f ca="1">IF(OR('📊 Training Matrix'!$AG$40="EXPIRED",'📊 Training Matrix'!$AG$40="EXPIRING"),IF('📊 Training Matrix'!$AG$40="EXPIRED","Overdue by "&amp;TEXT(TODAY()-('📊 Training Matrix'!$AF$40+365),"0")&amp;" days","Expires in "&amp;TEXT(('📊 Training Matrix'!$AF$40+365)-TODAY(),"0")&amp;" days"),"—")</f>
        <v>—</v>
      </c>
      <c r="M713" s="58" t="str">
        <f ca="1">IF(OR('📊 Training Matrix'!$AG$40="EXPIRED",'📊 Training Matrix'!$AG$40="EXPIRING"),'📊 Training Matrix'!$H$40,"")</f>
        <v/>
      </c>
    </row>
    <row r="714" spans="1:13" ht="15" customHeight="1" x14ac:dyDescent="0.2">
      <c r="A714" s="58" t="str">
        <f ca="1">IF(OR('📊 Training Matrix'!$AI$40="EXPIRED",'📊 Training Matrix'!$AI$40="EXPIRING"),'📊 Training Matrix'!$A$40,"")</f>
        <v/>
      </c>
      <c r="B714" s="58" t="str">
        <f ca="1">IF(OR('📊 Training Matrix'!$AI$40="EXPIRED",'📊 Training Matrix'!$AI$40="EXPIRING"),'📊 Training Matrix'!$B$40,"")</f>
        <v/>
      </c>
      <c r="C714" s="58" t="str">
        <f ca="1">IF(OR('📊 Training Matrix'!$AI$40="EXPIRED",'📊 Training Matrix'!$AI$40="EXPIRING"),'📊 Training Matrix'!$C$40,"")</f>
        <v/>
      </c>
      <c r="D714" s="58" t="str">
        <f ca="1">IF(OR('📊 Training Matrix'!$AI$40="EXPIRED",'📊 Training Matrix'!$AI$40="EXPIRING"),'📊 Training Matrix'!$D$40,"")</f>
        <v/>
      </c>
      <c r="E714" s="58" t="str">
        <f ca="1">IF(OR('📊 Training Matrix'!$AI$40="EXPIRED",'📊 Training Matrix'!$AI$40="EXPIRING"),'📊 Training Matrix'!$F$40,"")</f>
        <v/>
      </c>
      <c r="F714" s="58" t="str">
        <f ca="1">IF(OR('📊 Training Matrix'!$AI$40="EXPIRED",'📊 Training Matrix'!$AI$40="EXPIRING"),'📊 Training Matrix'!$E$40,"")</f>
        <v/>
      </c>
      <c r="G714" s="58" t="str">
        <f ca="1">IF(OR('📊 Training Matrix'!$AI$40="EXPIRED",'📊 Training Matrix'!$AI$40="EXPIRING"),"CV-002","")</f>
        <v/>
      </c>
      <c r="H714" s="58" t="str">
        <f ca="1">IF(OR('📊 Training Matrix'!$AI$40="EXPIRED",'📊 Training Matrix'!$AI$40="EXPIRING"),"CSCS Blue Card","")</f>
        <v/>
      </c>
      <c r="I714" s="58" t="str">
        <f ca="1">IF(OR('📊 Training Matrix'!$AI$40="EXPIRED",'📊 Training Matrix'!$AI$40="EXPIRING"),IF(ISNUMBER('📊 Training Matrix'!$AH$40),TEXT('📊 Training Matrix'!$AH$40,"DD/MM/YYYY"),""),"")</f>
        <v/>
      </c>
      <c r="J714" s="58" t="str">
        <f ca="1">IF(OR('📊 Training Matrix'!$AI$40="EXPIRED",'📊 Training Matrix'!$AI$40="EXPIRING"),TEXT('📊 Training Matrix'!$AH$40+365,"DD/MM/YYYY"),"")</f>
        <v/>
      </c>
      <c r="K714" s="58" t="str">
        <f ca="1">IF(OR('📊 Training Matrix'!$AI$40="EXPIRED",'📊 Training Matrix'!$AI$40="EXPIRING"),'📊 Training Matrix'!$AI$40,"")</f>
        <v/>
      </c>
      <c r="L714" s="58" t="str">
        <f ca="1">IF(OR('📊 Training Matrix'!$AI$40="EXPIRED",'📊 Training Matrix'!$AI$40="EXPIRING"),IF('📊 Training Matrix'!$AI$40="EXPIRED","Overdue by "&amp;TEXT(TODAY()-('📊 Training Matrix'!$AH$40+365),"0")&amp;" days","Expires in "&amp;TEXT(('📊 Training Matrix'!$AH$40+365)-TODAY(),"0")&amp;" days"),"—")</f>
        <v>—</v>
      </c>
      <c r="M714" s="58" t="str">
        <f ca="1">IF(OR('📊 Training Matrix'!$AI$40="EXPIRED",'📊 Training Matrix'!$AI$40="EXPIRING"),'📊 Training Matrix'!$H$40,"")</f>
        <v/>
      </c>
    </row>
    <row r="715" spans="1:13" ht="15" customHeight="1" x14ac:dyDescent="0.2">
      <c r="A715" s="58" t="str">
        <f ca="1">IF(OR('📊 Training Matrix'!$AK$40="EXPIRED",'📊 Training Matrix'!$AK$40="EXPIRING"),'📊 Training Matrix'!$A$40,"")</f>
        <v/>
      </c>
      <c r="B715" s="58" t="str">
        <f ca="1">IF(OR('📊 Training Matrix'!$AK$40="EXPIRED",'📊 Training Matrix'!$AK$40="EXPIRING"),'📊 Training Matrix'!$B$40,"")</f>
        <v/>
      </c>
      <c r="C715" s="58" t="str">
        <f ca="1">IF(OR('📊 Training Matrix'!$AK$40="EXPIRED",'📊 Training Matrix'!$AK$40="EXPIRING"),'📊 Training Matrix'!$C$40,"")</f>
        <v/>
      </c>
      <c r="D715" s="58" t="str">
        <f ca="1">IF(OR('📊 Training Matrix'!$AK$40="EXPIRED",'📊 Training Matrix'!$AK$40="EXPIRING"),'📊 Training Matrix'!$D$40,"")</f>
        <v/>
      </c>
      <c r="E715" s="58" t="str">
        <f ca="1">IF(OR('📊 Training Matrix'!$AK$40="EXPIRED",'📊 Training Matrix'!$AK$40="EXPIRING"),'📊 Training Matrix'!$F$40,"")</f>
        <v/>
      </c>
      <c r="F715" s="58" t="str">
        <f ca="1">IF(OR('📊 Training Matrix'!$AK$40="EXPIRED",'📊 Training Matrix'!$AK$40="EXPIRING"),'📊 Training Matrix'!$E$40,"")</f>
        <v/>
      </c>
      <c r="G715" s="58" t="str">
        <f ca="1">IF(OR('📊 Training Matrix'!$AK$40="EXPIRED",'📊 Training Matrix'!$AK$40="EXPIRING"),"GS-001","")</f>
        <v/>
      </c>
      <c r="H715" s="58" t="str">
        <f ca="1">IF(OR('📊 Training Matrix'!$AK$40="EXPIRED",'📊 Training Matrix'!$AK$40="EXPIRING"),"Gas Safe Reg.","")</f>
        <v/>
      </c>
      <c r="I715" s="58" t="str">
        <f ca="1">IF(OR('📊 Training Matrix'!$AK$40="EXPIRED",'📊 Training Matrix'!$AK$40="EXPIRING"),IF(ISNUMBER('📊 Training Matrix'!$AJ$40),TEXT('📊 Training Matrix'!$AJ$40,"DD/MM/YYYY"),""),"")</f>
        <v/>
      </c>
      <c r="J715" s="58" t="str">
        <f ca="1">IF(OR('📊 Training Matrix'!$AK$40="EXPIRED",'📊 Training Matrix'!$AK$40="EXPIRING"),TEXT('📊 Training Matrix'!$AJ$40+365,"DD/MM/YYYY"),"")</f>
        <v/>
      </c>
      <c r="K715" s="58" t="str">
        <f ca="1">IF(OR('📊 Training Matrix'!$AK$40="EXPIRED",'📊 Training Matrix'!$AK$40="EXPIRING"),'📊 Training Matrix'!$AK$40,"")</f>
        <v/>
      </c>
      <c r="L715" s="58" t="str">
        <f ca="1">IF(OR('📊 Training Matrix'!$AK$40="EXPIRED",'📊 Training Matrix'!$AK$40="EXPIRING"),IF('📊 Training Matrix'!$AK$40="EXPIRED","Overdue by "&amp;TEXT(TODAY()-('📊 Training Matrix'!$AJ$40+365),"0")&amp;" days","Expires in "&amp;TEXT(('📊 Training Matrix'!$AJ$40+365)-TODAY(),"0")&amp;" days"),"—")</f>
        <v>—</v>
      </c>
      <c r="M715" s="58" t="str">
        <f ca="1">IF(OR('📊 Training Matrix'!$AK$40="EXPIRED",'📊 Training Matrix'!$AK$40="EXPIRING"),'📊 Training Matrix'!$H$40,"")</f>
        <v/>
      </c>
    </row>
    <row r="716" spans="1:13" ht="15" customHeight="1" x14ac:dyDescent="0.2">
      <c r="A716" s="58" t="str">
        <f ca="1">IF(OR('📊 Training Matrix'!$AM$40="EXPIRED",'📊 Training Matrix'!$AM$40="EXPIRING"),'📊 Training Matrix'!$A$40,"")</f>
        <v/>
      </c>
      <c r="B716" s="58" t="str">
        <f ca="1">IF(OR('📊 Training Matrix'!$AM$40="EXPIRED",'📊 Training Matrix'!$AM$40="EXPIRING"),'📊 Training Matrix'!$B$40,"")</f>
        <v/>
      </c>
      <c r="C716" s="58" t="str">
        <f ca="1">IF(OR('📊 Training Matrix'!$AM$40="EXPIRED",'📊 Training Matrix'!$AM$40="EXPIRING"),'📊 Training Matrix'!$C$40,"")</f>
        <v/>
      </c>
      <c r="D716" s="58" t="str">
        <f ca="1">IF(OR('📊 Training Matrix'!$AM$40="EXPIRED",'📊 Training Matrix'!$AM$40="EXPIRING"),'📊 Training Matrix'!$D$40,"")</f>
        <v/>
      </c>
      <c r="E716" s="58" t="str">
        <f ca="1">IF(OR('📊 Training Matrix'!$AM$40="EXPIRED",'📊 Training Matrix'!$AM$40="EXPIRING"),'📊 Training Matrix'!$F$40,"")</f>
        <v/>
      </c>
      <c r="F716" s="58" t="str">
        <f ca="1">IF(OR('📊 Training Matrix'!$AM$40="EXPIRED",'📊 Training Matrix'!$AM$40="EXPIRING"),'📊 Training Matrix'!$E$40,"")</f>
        <v/>
      </c>
      <c r="G716" s="58" t="str">
        <f ca="1">IF(OR('📊 Training Matrix'!$AM$40="EXPIRED",'📊 Training Matrix'!$AM$40="EXPIRING"),"GS-002","")</f>
        <v/>
      </c>
      <c r="H716" s="58" t="str">
        <f ca="1">IF(OR('📊 Training Matrix'!$AM$40="EXPIRED",'📊 Training Matrix'!$AM$40="EXPIRING"),"ACS Gas (CCN1)","")</f>
        <v/>
      </c>
      <c r="I716" s="58" t="str">
        <f ca="1">IF(OR('📊 Training Matrix'!$AM$40="EXPIRED",'📊 Training Matrix'!$AM$40="EXPIRING"),IF(ISNUMBER('📊 Training Matrix'!$AL$40),TEXT('📊 Training Matrix'!$AL$40,"DD/MM/YYYY"),""),"")</f>
        <v/>
      </c>
      <c r="J716" s="58" t="str">
        <f ca="1">IF(OR('📊 Training Matrix'!$AM$40="EXPIRED",'📊 Training Matrix'!$AM$40="EXPIRING"),TEXT('📊 Training Matrix'!$AL$40+365,"DD/MM/YYYY"),"")</f>
        <v/>
      </c>
      <c r="K716" s="58" t="str">
        <f ca="1">IF(OR('📊 Training Matrix'!$AM$40="EXPIRED",'📊 Training Matrix'!$AM$40="EXPIRING"),'📊 Training Matrix'!$AM$40,"")</f>
        <v/>
      </c>
      <c r="L716" s="58" t="str">
        <f ca="1">IF(OR('📊 Training Matrix'!$AM$40="EXPIRED",'📊 Training Matrix'!$AM$40="EXPIRING"),IF('📊 Training Matrix'!$AM$40="EXPIRED","Overdue by "&amp;TEXT(TODAY()-('📊 Training Matrix'!$AL$40+365),"0")&amp;" days","Expires in "&amp;TEXT(('📊 Training Matrix'!$AL$40+365)-TODAY(),"0")&amp;" days"),"—")</f>
        <v>—</v>
      </c>
      <c r="M716" s="58" t="str">
        <f ca="1">IF(OR('📊 Training Matrix'!$AM$40="EXPIRED",'📊 Training Matrix'!$AM$40="EXPIRING"),'📊 Training Matrix'!$H$40,"")</f>
        <v/>
      </c>
    </row>
    <row r="717" spans="1:13" ht="15" customHeight="1" x14ac:dyDescent="0.2">
      <c r="A717" s="58" t="str">
        <f ca="1">IF(OR('📊 Training Matrix'!$AO$40="EXPIRED",'📊 Training Matrix'!$AO$40="EXPIRING"),'📊 Training Matrix'!$A$40,"")</f>
        <v/>
      </c>
      <c r="B717" s="58" t="str">
        <f ca="1">IF(OR('📊 Training Matrix'!$AO$40="EXPIRED",'📊 Training Matrix'!$AO$40="EXPIRING"),'📊 Training Matrix'!$B$40,"")</f>
        <v/>
      </c>
      <c r="C717" s="58" t="str">
        <f ca="1">IF(OR('📊 Training Matrix'!$AO$40="EXPIRED",'📊 Training Matrix'!$AO$40="EXPIRING"),'📊 Training Matrix'!$C$40,"")</f>
        <v/>
      </c>
      <c r="D717" s="58" t="str">
        <f ca="1">IF(OR('📊 Training Matrix'!$AO$40="EXPIRED",'📊 Training Matrix'!$AO$40="EXPIRING"),'📊 Training Matrix'!$D$40,"")</f>
        <v/>
      </c>
      <c r="E717" s="58" t="str">
        <f ca="1">IF(OR('📊 Training Matrix'!$AO$40="EXPIRED",'📊 Training Matrix'!$AO$40="EXPIRING"),'📊 Training Matrix'!$F$40,"")</f>
        <v/>
      </c>
      <c r="F717" s="58" t="str">
        <f ca="1">IF(OR('📊 Training Matrix'!$AO$40="EXPIRED",'📊 Training Matrix'!$AO$40="EXPIRING"),'📊 Training Matrix'!$E$40,"")</f>
        <v/>
      </c>
      <c r="G717" s="58" t="str">
        <f ca="1">IF(OR('📊 Training Matrix'!$AO$40="EXPIRED",'📊 Training Matrix'!$AO$40="EXPIRING"),"WA-001","")</f>
        <v/>
      </c>
      <c r="H717" s="58" t="str">
        <f ca="1">IF(OR('📊 Training Matrix'!$AO$40="EXPIRED",'📊 Training Matrix'!$AO$40="EXPIRING"),"WIAPS Cert.","")</f>
        <v/>
      </c>
      <c r="I717" s="58" t="str">
        <f ca="1">IF(OR('📊 Training Matrix'!$AO$40="EXPIRED",'📊 Training Matrix'!$AO$40="EXPIRING"),IF(ISNUMBER('📊 Training Matrix'!$AN$40),TEXT('📊 Training Matrix'!$AN$40,"DD/MM/YYYY"),""),"")</f>
        <v/>
      </c>
      <c r="J717" s="58" t="str">
        <f ca="1">IF(OR('📊 Training Matrix'!$AO$40="EXPIRED",'📊 Training Matrix'!$AO$40="EXPIRING"),TEXT('📊 Training Matrix'!$AN$40+365,"DD/MM/YYYY"),"")</f>
        <v/>
      </c>
      <c r="K717" s="58" t="str">
        <f ca="1">IF(OR('📊 Training Matrix'!$AO$40="EXPIRED",'📊 Training Matrix'!$AO$40="EXPIRING"),'📊 Training Matrix'!$AO$40,"")</f>
        <v/>
      </c>
      <c r="L717" s="58" t="str">
        <f ca="1">IF(OR('📊 Training Matrix'!$AO$40="EXPIRED",'📊 Training Matrix'!$AO$40="EXPIRING"),IF('📊 Training Matrix'!$AO$40="EXPIRED","Overdue by "&amp;TEXT(TODAY()-('📊 Training Matrix'!$AN$40+365),"0")&amp;" days","Expires in "&amp;TEXT(('📊 Training Matrix'!$AN$40+365)-TODAY(),"0")&amp;" days"),"—")</f>
        <v>—</v>
      </c>
      <c r="M717" s="58" t="str">
        <f ca="1">IF(OR('📊 Training Matrix'!$AO$40="EXPIRED",'📊 Training Matrix'!$AO$40="EXPIRING"),'📊 Training Matrix'!$H$40,"")</f>
        <v/>
      </c>
    </row>
    <row r="718" spans="1:13" ht="15" customHeight="1" x14ac:dyDescent="0.2">
      <c r="A718" s="58" t="str">
        <f ca="1">IF(OR('📊 Training Matrix'!$AQ$40="EXPIRED",'📊 Training Matrix'!$AQ$40="EXPIRING"),'📊 Training Matrix'!$A$40,"")</f>
        <v>W1036</v>
      </c>
      <c r="B718" s="58" t="str">
        <f ca="1">IF(OR('📊 Training Matrix'!$AQ$40="EXPIRED",'📊 Training Matrix'!$AQ$40="EXPIRING"),'📊 Training Matrix'!$B$40,"")</f>
        <v>Miller</v>
      </c>
      <c r="C718" s="58" t="str">
        <f ca="1">IF(OR('📊 Training Matrix'!$AQ$40="EXPIRED",'📊 Training Matrix'!$AQ$40="EXPIRING"),'📊 Training Matrix'!$C$40,"")</f>
        <v>James</v>
      </c>
      <c r="D718" s="58" t="str">
        <f ca="1">IF(OR('📊 Training Matrix'!$AQ$40="EXPIRED",'📊 Training Matrix'!$AQ$40="EXPIRING"),'📊 Training Matrix'!$D$40,"")</f>
        <v>Subcontractor</v>
      </c>
      <c r="E718" s="58" t="str">
        <f ca="1">IF(OR('📊 Training Matrix'!$AQ$40="EXPIRED",'📊 Training Matrix'!$AQ$40="EXPIRING"),'📊 Training Matrix'!$F$40,"")</f>
        <v>Crane Operator</v>
      </c>
      <c r="F718" s="58" t="str">
        <f ca="1">IF(OR('📊 Training Matrix'!$AQ$40="EXPIRED",'📊 Training Matrix'!$AQ$40="EXPIRING"),'📊 Training Matrix'!$E$40,"")</f>
        <v>Plant &amp; Vehicles</v>
      </c>
      <c r="G718" s="58" t="str">
        <f ca="1">IF(OR('📊 Training Matrix'!$AQ$40="EXPIRED",'📊 Training Matrix'!$AQ$40="EXPIRING"),"DR-004","")</f>
        <v>DR-004</v>
      </c>
      <c r="H718" s="58" t="str">
        <f ca="1">IF(OR('📊 Training Matrix'!$AQ$40="EXPIRED",'📊 Training Matrix'!$AQ$40="EXPIRING"),"CPCS Excavator","")</f>
        <v>CPCS Excavator</v>
      </c>
      <c r="I718" s="58" t="str">
        <f ca="1">IF(OR('📊 Training Matrix'!$AQ$40="EXPIRED",'📊 Training Matrix'!$AQ$40="EXPIRING"),IF(ISNUMBER('📊 Training Matrix'!$AP$40),TEXT('📊 Training Matrix'!$AP$40,"DD/MM/YYYY"),""),"")</f>
        <v>14/06/2025</v>
      </c>
      <c r="J718" s="58" t="str">
        <f ca="1">IF(OR('📊 Training Matrix'!$AQ$40="EXPIRED",'📊 Training Matrix'!$AQ$40="EXPIRING"),TEXT('📊 Training Matrix'!$AP$40+365,"DD/MM/YYYY"),"")</f>
        <v>14/06/2026</v>
      </c>
      <c r="K718" s="58" t="str">
        <f ca="1">IF(OR('📊 Training Matrix'!$AQ$40="EXPIRED",'📊 Training Matrix'!$AQ$40="EXPIRING"),'📊 Training Matrix'!$AQ$40,"")</f>
        <v>EXPIRED</v>
      </c>
      <c r="L718" s="58" t="str">
        <f ca="1">IF(OR('📊 Training Matrix'!$AQ$40="EXPIRED",'📊 Training Matrix'!$AQ$40="EXPIRING"),IF('📊 Training Matrix'!$AQ$40="EXPIRED","Overdue by "&amp;TEXT(TODAY()-('📊 Training Matrix'!$AP$40+365),"0")&amp;" days","Expires in "&amp;TEXT(('📊 Training Matrix'!$AP$40+365)-TODAY(),"0")&amp;" days"),"—")</f>
        <v>Overdue by 65 days</v>
      </c>
      <c r="M718" s="58" t="str">
        <f ca="1">IF(OR('📊 Training Matrix'!$AQ$40="EXPIRED",'📊 Training Matrix'!$AQ$40="EXPIRING"),'📊 Training Matrix'!$H$40,"")</f>
        <v>A. Williams</v>
      </c>
    </row>
    <row r="719" spans="1:13" ht="15" customHeight="1" x14ac:dyDescent="0.2">
      <c r="A719" s="58" t="str">
        <f ca="1">IF(OR('📊 Training Matrix'!$AS$40="EXPIRED",'📊 Training Matrix'!$AS$40="EXPIRING"),'📊 Training Matrix'!$A$40,"")</f>
        <v/>
      </c>
      <c r="B719" s="58" t="str">
        <f ca="1">IF(OR('📊 Training Matrix'!$AS$40="EXPIRED",'📊 Training Matrix'!$AS$40="EXPIRING"),'📊 Training Matrix'!$B$40,"")</f>
        <v/>
      </c>
      <c r="C719" s="58" t="str">
        <f ca="1">IF(OR('📊 Training Matrix'!$AS$40="EXPIRED",'📊 Training Matrix'!$AS$40="EXPIRING"),'📊 Training Matrix'!$C$40,"")</f>
        <v/>
      </c>
      <c r="D719" s="58" t="str">
        <f ca="1">IF(OR('📊 Training Matrix'!$AS$40="EXPIRED",'📊 Training Matrix'!$AS$40="EXPIRING"),'📊 Training Matrix'!$D$40,"")</f>
        <v/>
      </c>
      <c r="E719" s="58" t="str">
        <f ca="1">IF(OR('📊 Training Matrix'!$AS$40="EXPIRED",'📊 Training Matrix'!$AS$40="EXPIRING"),'📊 Training Matrix'!$F$40,"")</f>
        <v/>
      </c>
      <c r="F719" s="58" t="str">
        <f ca="1">IF(OR('📊 Training Matrix'!$AS$40="EXPIRED",'📊 Training Matrix'!$AS$40="EXPIRING"),'📊 Training Matrix'!$E$40,"")</f>
        <v/>
      </c>
      <c r="G719" s="58" t="str">
        <f ca="1">IF(OR('📊 Training Matrix'!$AS$40="EXPIRED",'📊 Training Matrix'!$AS$40="EXPIRING"),"MG-002","")</f>
        <v/>
      </c>
      <c r="H719" s="58" t="str">
        <f ca="1">IF(OR('📊 Training Matrix'!$AS$40="EXPIRED",'📊 Training Matrix'!$AS$40="EXPIRING"),"SMSTS","")</f>
        <v/>
      </c>
      <c r="I719" s="58" t="str">
        <f ca="1">IF(OR('📊 Training Matrix'!$AS$40="EXPIRED",'📊 Training Matrix'!$AS$40="EXPIRING"),IF(ISNUMBER('📊 Training Matrix'!$AR$40),TEXT('📊 Training Matrix'!$AR$40,"DD/MM/YYYY"),""),"")</f>
        <v/>
      </c>
      <c r="J719" s="58" t="str">
        <f ca="1">IF(OR('📊 Training Matrix'!$AS$40="EXPIRED",'📊 Training Matrix'!$AS$40="EXPIRING"),TEXT('📊 Training Matrix'!$AR$40+365,"DD/MM/YYYY"),"")</f>
        <v/>
      </c>
      <c r="K719" s="58" t="str">
        <f ca="1">IF(OR('📊 Training Matrix'!$AS$40="EXPIRED",'📊 Training Matrix'!$AS$40="EXPIRING"),'📊 Training Matrix'!$AS$40,"")</f>
        <v/>
      </c>
      <c r="L719" s="58" t="str">
        <f ca="1">IF(OR('📊 Training Matrix'!$AS$40="EXPIRED",'📊 Training Matrix'!$AS$40="EXPIRING"),IF('📊 Training Matrix'!$AS$40="EXPIRED","Overdue by "&amp;TEXT(TODAY()-('📊 Training Matrix'!$AR$40+365),"0")&amp;" days","Expires in "&amp;TEXT(('📊 Training Matrix'!$AR$40+365)-TODAY(),"0")&amp;" days"),"—")</f>
        <v>—</v>
      </c>
      <c r="M719" s="58" t="str">
        <f ca="1">IF(OR('📊 Training Matrix'!$AS$40="EXPIRED",'📊 Training Matrix'!$AS$40="EXPIRING"),'📊 Training Matrix'!$H$40,"")</f>
        <v/>
      </c>
    </row>
    <row r="720" spans="1:13" ht="15" customHeight="1" x14ac:dyDescent="0.2">
      <c r="A720" s="58" t="str">
        <f ca="1">IF(OR('📊 Training Matrix'!$AU$40="EXPIRED",'📊 Training Matrix'!$AU$40="EXPIRING"),'📊 Training Matrix'!$A$40,"")</f>
        <v/>
      </c>
      <c r="B720" s="58" t="str">
        <f ca="1">IF(OR('📊 Training Matrix'!$AU$40="EXPIRED",'📊 Training Matrix'!$AU$40="EXPIRING"),'📊 Training Matrix'!$B$40,"")</f>
        <v/>
      </c>
      <c r="C720" s="58" t="str">
        <f ca="1">IF(OR('📊 Training Matrix'!$AU$40="EXPIRED",'📊 Training Matrix'!$AU$40="EXPIRING"),'📊 Training Matrix'!$C$40,"")</f>
        <v/>
      </c>
      <c r="D720" s="58" t="str">
        <f ca="1">IF(OR('📊 Training Matrix'!$AU$40="EXPIRED",'📊 Training Matrix'!$AU$40="EXPIRING"),'📊 Training Matrix'!$D$40,"")</f>
        <v/>
      </c>
      <c r="E720" s="58" t="str">
        <f ca="1">IF(OR('📊 Training Matrix'!$AU$40="EXPIRED",'📊 Training Matrix'!$AU$40="EXPIRING"),'📊 Training Matrix'!$F$40,"")</f>
        <v/>
      </c>
      <c r="F720" s="58" t="str">
        <f ca="1">IF(OR('📊 Training Matrix'!$AU$40="EXPIRED",'📊 Training Matrix'!$AU$40="EXPIRING"),'📊 Training Matrix'!$E$40,"")</f>
        <v/>
      </c>
      <c r="G720" s="58" t="str">
        <f ca="1">IF(OR('📊 Training Matrix'!$AU$40="EXPIRED",'📊 Training Matrix'!$AU$40="EXPIRING"),"MG-003","")</f>
        <v/>
      </c>
      <c r="H720" s="58" t="str">
        <f ca="1">IF(OR('📊 Training Matrix'!$AU$40="EXPIRED",'📊 Training Matrix'!$AU$40="EXPIRING"),"SSSTS","")</f>
        <v/>
      </c>
      <c r="I720" s="58" t="str">
        <f ca="1">IF(OR('📊 Training Matrix'!$AU$40="EXPIRED",'📊 Training Matrix'!$AU$40="EXPIRING"),IF(ISNUMBER('📊 Training Matrix'!$AT$40),TEXT('📊 Training Matrix'!$AT$40,"DD/MM/YYYY"),""),"")</f>
        <v/>
      </c>
      <c r="J720" s="58" t="str">
        <f ca="1">IF(OR('📊 Training Matrix'!$AU$40="EXPIRED",'📊 Training Matrix'!$AU$40="EXPIRING"),TEXT('📊 Training Matrix'!$AT$40+365,"DD/MM/YYYY"),"")</f>
        <v/>
      </c>
      <c r="K720" s="58" t="str">
        <f ca="1">IF(OR('📊 Training Matrix'!$AU$40="EXPIRED",'📊 Training Matrix'!$AU$40="EXPIRING"),'📊 Training Matrix'!$AU$40,"")</f>
        <v/>
      </c>
      <c r="L720" s="58" t="str">
        <f ca="1">IF(OR('📊 Training Matrix'!$AU$40="EXPIRED",'📊 Training Matrix'!$AU$40="EXPIRING"),IF('📊 Training Matrix'!$AU$40="EXPIRED","Overdue by "&amp;TEXT(TODAY()-('📊 Training Matrix'!$AT$40+365),"0")&amp;" days","Expires in "&amp;TEXT(('📊 Training Matrix'!$AT$40+365)-TODAY(),"0")&amp;" days"),"—")</f>
        <v>—</v>
      </c>
      <c r="M720" s="58" t="str">
        <f ca="1">IF(OR('📊 Training Matrix'!$AU$40="EXPIRED",'📊 Training Matrix'!$AU$40="EXPIRING"),'📊 Training Matrix'!$H$40,"")</f>
        <v/>
      </c>
    </row>
    <row r="721" spans="1:13" ht="15" customHeight="1" x14ac:dyDescent="0.2">
      <c r="A721" s="58" t="str">
        <f ca="1">IF(OR('📊 Training Matrix'!$AW$40="EXPIRED",'📊 Training Matrix'!$AW$40="EXPIRING"),'📊 Training Matrix'!$A$40,"")</f>
        <v>W1036</v>
      </c>
      <c r="B721" s="58" t="str">
        <f ca="1">IF(OR('📊 Training Matrix'!$AW$40="EXPIRED",'📊 Training Matrix'!$AW$40="EXPIRING"),'📊 Training Matrix'!$B$40,"")</f>
        <v>Miller</v>
      </c>
      <c r="C721" s="58" t="str">
        <f ca="1">IF(OR('📊 Training Matrix'!$AW$40="EXPIRED",'📊 Training Matrix'!$AW$40="EXPIRING"),'📊 Training Matrix'!$C$40,"")</f>
        <v>James</v>
      </c>
      <c r="D721" s="58" t="str">
        <f ca="1">IF(OR('📊 Training Matrix'!$AW$40="EXPIRED",'📊 Training Matrix'!$AW$40="EXPIRING"),'📊 Training Matrix'!$D$40,"")</f>
        <v>Subcontractor</v>
      </c>
      <c r="E721" s="58" t="str">
        <f ca="1">IF(OR('📊 Training Matrix'!$AW$40="EXPIRED",'📊 Training Matrix'!$AW$40="EXPIRING"),'📊 Training Matrix'!$F$40,"")</f>
        <v>Crane Operator</v>
      </c>
      <c r="F721" s="58" t="str">
        <f ca="1">IF(OR('📊 Training Matrix'!$AW$40="EXPIRED",'📊 Training Matrix'!$AW$40="EXPIRING"),'📊 Training Matrix'!$E$40,"")</f>
        <v>Plant &amp; Vehicles</v>
      </c>
      <c r="G721" s="58" t="str">
        <f ca="1">IF(OR('📊 Training Matrix'!$AW$40="EXPIRED",'📊 Training Matrix'!$AW$40="EXPIRING"),"IT-002","")</f>
        <v>IT-002</v>
      </c>
      <c r="H721" s="58" t="str">
        <f ca="1">IF(OR('📊 Training Matrix'!$AW$40="EXPIRED",'📊 Training Matrix'!$AW$40="EXPIRING"),"GDPR Awareness","")</f>
        <v>GDPR Awareness</v>
      </c>
      <c r="I721" s="58" t="str">
        <f ca="1">IF(OR('📊 Training Matrix'!$AW$40="EXPIRED",'📊 Training Matrix'!$AW$40="EXPIRING"),IF(ISNUMBER('📊 Training Matrix'!$AV$40),TEXT('📊 Training Matrix'!$AV$40,"DD/MM/YYYY"),""),"")</f>
        <v>26/05/2025</v>
      </c>
      <c r="J721" s="58" t="str">
        <f ca="1">IF(OR('📊 Training Matrix'!$AW$40="EXPIRED",'📊 Training Matrix'!$AW$40="EXPIRING"),TEXT('📊 Training Matrix'!$AV$40+365,"DD/MM/YYYY"),"")</f>
        <v>26/05/2026</v>
      </c>
      <c r="K721" s="58" t="str">
        <f ca="1">IF(OR('📊 Training Matrix'!$AW$40="EXPIRED",'📊 Training Matrix'!$AW$40="EXPIRING"),'📊 Training Matrix'!$AW$40,"")</f>
        <v>EXPIRED</v>
      </c>
      <c r="L721" s="58" t="str">
        <f ca="1">IF(OR('📊 Training Matrix'!$AW$40="EXPIRED",'📊 Training Matrix'!$AW$40="EXPIRING"),IF('📊 Training Matrix'!$AW$40="EXPIRED","Overdue by "&amp;TEXT(TODAY()-('📊 Training Matrix'!$AV$40+365),"0")&amp;" days","Expires in "&amp;TEXT(('📊 Training Matrix'!$AV$40+365)-TODAY(),"0")&amp;" days"),"—")</f>
        <v>Overdue by 84 days</v>
      </c>
      <c r="M721" s="58" t="str">
        <f ca="1">IF(OR('📊 Training Matrix'!$AW$40="EXPIRED",'📊 Training Matrix'!$AW$40="EXPIRING"),'📊 Training Matrix'!$H$40,"")</f>
        <v>A. Williams</v>
      </c>
    </row>
    <row r="722" spans="1:13" ht="15" customHeight="1" x14ac:dyDescent="0.2">
      <c r="A722" s="58" t="str">
        <f ca="1">IF(OR('📊 Training Matrix'!$K$41="EXPIRED",'📊 Training Matrix'!$K$41="EXPIRING"),'📊 Training Matrix'!$A$41,"")</f>
        <v>W1037</v>
      </c>
      <c r="B722" s="58" t="str">
        <f ca="1">IF(OR('📊 Training Matrix'!$K$41="EXPIRED",'📊 Training Matrix'!$K$41="EXPIRING"),'📊 Training Matrix'!$B$41,"")</f>
        <v>Collins</v>
      </c>
      <c r="C722" s="58" t="str">
        <f ca="1">IF(OR('📊 Training Matrix'!$K$41="EXPIRED",'📊 Training Matrix'!$K$41="EXPIRING"),'📊 Training Matrix'!$C$41,"")</f>
        <v>Claire</v>
      </c>
      <c r="D722" s="58" t="str">
        <f ca="1">IF(OR('📊 Training Matrix'!$K$41="EXPIRED",'📊 Training Matrix'!$K$41="EXPIRING"),'📊 Training Matrix'!$D$41,"")</f>
        <v>Employee</v>
      </c>
      <c r="E722" s="58" t="str">
        <f ca="1">IF(OR('📊 Training Matrix'!$K$41="EXPIRED",'📊 Training Matrix'!$K$41="EXPIRING"),'📊 Training Matrix'!$F$41,"")</f>
        <v>Transport Manager</v>
      </c>
      <c r="F722" s="58" t="str">
        <f ca="1">IF(OR('📊 Training Matrix'!$K$41="EXPIRED",'📊 Training Matrix'!$K$41="EXPIRING"),'📊 Training Matrix'!$E$41,"")</f>
        <v>Plant &amp; Vehicles</v>
      </c>
      <c r="G722" s="58" t="str">
        <f ca="1">IF(OR('📊 Training Matrix'!$K$41="EXPIRED",'📊 Training Matrix'!$K$41="EXPIRING"),"HS-001","")</f>
        <v>HS-001</v>
      </c>
      <c r="H722" s="58" t="str">
        <f ca="1">IF(OR('📊 Training Matrix'!$K$41="EXPIRED",'📊 Training Matrix'!$K$41="EXPIRING"),"H&amp;S Induction","")</f>
        <v>H&amp;S Induction</v>
      </c>
      <c r="I722" s="58" t="str">
        <f ca="1">IF(OR('📊 Training Matrix'!$K$41="EXPIRED",'📊 Training Matrix'!$K$41="EXPIRING"),IF(ISNUMBER('📊 Training Matrix'!$J$41),TEXT('📊 Training Matrix'!$J$41,"DD/MM/YYYY"),""),"")</f>
        <v>01/07/2025</v>
      </c>
      <c r="J722" s="58" t="str">
        <f ca="1">IF(OR('📊 Training Matrix'!$K$41="EXPIRED",'📊 Training Matrix'!$K$41="EXPIRING"),TEXT('📊 Training Matrix'!$J$41+365,"DD/MM/YYYY"),"")</f>
        <v>01/07/2026</v>
      </c>
      <c r="K722" s="58" t="str">
        <f ca="1">IF(OR('📊 Training Matrix'!$K$41="EXPIRED",'📊 Training Matrix'!$K$41="EXPIRING"),'📊 Training Matrix'!$K$41,"")</f>
        <v>EXPIRED</v>
      </c>
      <c r="L722" s="58" t="str">
        <f ca="1">IF(OR('📊 Training Matrix'!$K$41="EXPIRED",'📊 Training Matrix'!$K$41="EXPIRING"),IF('📊 Training Matrix'!$K$41="EXPIRED","Overdue by "&amp;TEXT(TODAY()-('📊 Training Matrix'!$J$41+365),"0")&amp;" days","Expires in "&amp;TEXT(('📊 Training Matrix'!$J$41+365)-TODAY(),"0")&amp;" days"),"—")</f>
        <v>Overdue by 48 days</v>
      </c>
      <c r="M722" s="58" t="str">
        <f ca="1">IF(OR('📊 Training Matrix'!$K$41="EXPIRED",'📊 Training Matrix'!$K$41="EXPIRING"),'📊 Training Matrix'!$H$41,"")</f>
        <v>L. Nakamura</v>
      </c>
    </row>
    <row r="723" spans="1:13" ht="15" customHeight="1" x14ac:dyDescent="0.2">
      <c r="A723" s="58" t="str">
        <f ca="1">IF(OR('📊 Training Matrix'!$M$41="EXPIRED",'📊 Training Matrix'!$M$41="EXPIRING"),'📊 Training Matrix'!$A$41,"")</f>
        <v/>
      </c>
      <c r="B723" s="58" t="str">
        <f ca="1">IF(OR('📊 Training Matrix'!$M$41="EXPIRED",'📊 Training Matrix'!$M$41="EXPIRING"),'📊 Training Matrix'!$B$41,"")</f>
        <v/>
      </c>
      <c r="C723" s="58" t="str">
        <f ca="1">IF(OR('📊 Training Matrix'!$M$41="EXPIRED",'📊 Training Matrix'!$M$41="EXPIRING"),'📊 Training Matrix'!$C$41,"")</f>
        <v/>
      </c>
      <c r="D723" s="58" t="str">
        <f ca="1">IF(OR('📊 Training Matrix'!$M$41="EXPIRED",'📊 Training Matrix'!$M$41="EXPIRING"),'📊 Training Matrix'!$D$41,"")</f>
        <v/>
      </c>
      <c r="E723" s="58" t="str">
        <f ca="1">IF(OR('📊 Training Matrix'!$M$41="EXPIRED",'📊 Training Matrix'!$M$41="EXPIRING"),'📊 Training Matrix'!$F$41,"")</f>
        <v/>
      </c>
      <c r="F723" s="58" t="str">
        <f ca="1">IF(OR('📊 Training Matrix'!$M$41="EXPIRED",'📊 Training Matrix'!$M$41="EXPIRING"),'📊 Training Matrix'!$E$41,"")</f>
        <v/>
      </c>
      <c r="G723" s="58" t="str">
        <f ca="1">IF(OR('📊 Training Matrix'!$M$41="EXPIRED",'📊 Training Matrix'!$M$41="EXPIRING"),"HS-002","")</f>
        <v/>
      </c>
      <c r="H723" s="58" t="str">
        <f ca="1">IF(OR('📊 Training Matrix'!$M$41="EXPIRED",'📊 Training Matrix'!$M$41="EXPIRING"),"Working at Height","")</f>
        <v/>
      </c>
      <c r="I723" s="58" t="str">
        <f ca="1">IF(OR('📊 Training Matrix'!$M$41="EXPIRED",'📊 Training Matrix'!$M$41="EXPIRING"),IF(ISNUMBER('📊 Training Matrix'!$L$41),TEXT('📊 Training Matrix'!$L$41,"DD/MM/YYYY"),""),"")</f>
        <v/>
      </c>
      <c r="J723" s="58" t="str">
        <f ca="1">IF(OR('📊 Training Matrix'!$M$41="EXPIRED",'📊 Training Matrix'!$M$41="EXPIRING"),TEXT('📊 Training Matrix'!$L$41+365,"DD/MM/YYYY"),"")</f>
        <v/>
      </c>
      <c r="K723" s="58" t="str">
        <f ca="1">IF(OR('📊 Training Matrix'!$M$41="EXPIRED",'📊 Training Matrix'!$M$41="EXPIRING"),'📊 Training Matrix'!$M$41,"")</f>
        <v/>
      </c>
      <c r="L723" s="58" t="str">
        <f ca="1">IF(OR('📊 Training Matrix'!$M$41="EXPIRED",'📊 Training Matrix'!$M$41="EXPIRING"),IF('📊 Training Matrix'!$M$41="EXPIRED","Overdue by "&amp;TEXT(TODAY()-('📊 Training Matrix'!$L$41+365),"0")&amp;" days","Expires in "&amp;TEXT(('📊 Training Matrix'!$L$41+365)-TODAY(),"0")&amp;" days"),"—")</f>
        <v>—</v>
      </c>
      <c r="M723" s="58" t="str">
        <f ca="1">IF(OR('📊 Training Matrix'!$M$41="EXPIRED",'📊 Training Matrix'!$M$41="EXPIRING"),'📊 Training Matrix'!$H$41,"")</f>
        <v/>
      </c>
    </row>
    <row r="724" spans="1:13" ht="15" customHeight="1" x14ac:dyDescent="0.2">
      <c r="A724" s="58" t="str">
        <f ca="1">IF(OR('📊 Training Matrix'!$O$41="EXPIRED",'📊 Training Matrix'!$O$41="EXPIRING"),'📊 Training Matrix'!$A$41,"")</f>
        <v/>
      </c>
      <c r="B724" s="58" t="str">
        <f ca="1">IF(OR('📊 Training Matrix'!$O$41="EXPIRED",'📊 Training Matrix'!$O$41="EXPIRING"),'📊 Training Matrix'!$B$41,"")</f>
        <v/>
      </c>
      <c r="C724" s="58" t="str">
        <f ca="1">IF(OR('📊 Training Matrix'!$O$41="EXPIRED",'📊 Training Matrix'!$O$41="EXPIRING"),'📊 Training Matrix'!$C$41,"")</f>
        <v/>
      </c>
      <c r="D724" s="58" t="str">
        <f ca="1">IF(OR('📊 Training Matrix'!$O$41="EXPIRED",'📊 Training Matrix'!$O$41="EXPIRING"),'📊 Training Matrix'!$D$41,"")</f>
        <v/>
      </c>
      <c r="E724" s="58" t="str">
        <f ca="1">IF(OR('📊 Training Matrix'!$O$41="EXPIRED",'📊 Training Matrix'!$O$41="EXPIRING"),'📊 Training Matrix'!$F$41,"")</f>
        <v/>
      </c>
      <c r="F724" s="58" t="str">
        <f ca="1">IF(OR('📊 Training Matrix'!$O$41="EXPIRED",'📊 Training Matrix'!$O$41="EXPIRING"),'📊 Training Matrix'!$E$41,"")</f>
        <v/>
      </c>
      <c r="G724" s="58" t="str">
        <f ca="1">IF(OR('📊 Training Matrix'!$O$41="EXPIRED",'📊 Training Matrix'!$O$41="EXPIRING"),"HS-003","")</f>
        <v/>
      </c>
      <c r="H724" s="58" t="str">
        <f ca="1">IF(OR('📊 Training Matrix'!$O$41="EXPIRED",'📊 Training Matrix'!$O$41="EXPIRING"),"Confined Space","")</f>
        <v/>
      </c>
      <c r="I724" s="58" t="str">
        <f ca="1">IF(OR('📊 Training Matrix'!$O$41="EXPIRED",'📊 Training Matrix'!$O$41="EXPIRING"),IF(ISNUMBER('📊 Training Matrix'!$N$41),TEXT('📊 Training Matrix'!$N$41,"DD/MM/YYYY"),""),"")</f>
        <v/>
      </c>
      <c r="J724" s="58" t="str">
        <f ca="1">IF(OR('📊 Training Matrix'!$O$41="EXPIRED",'📊 Training Matrix'!$O$41="EXPIRING"),TEXT('📊 Training Matrix'!$N$41+365,"DD/MM/YYYY"),"")</f>
        <v/>
      </c>
      <c r="K724" s="58" t="str">
        <f ca="1">IF(OR('📊 Training Matrix'!$O$41="EXPIRED",'📊 Training Matrix'!$O$41="EXPIRING"),'📊 Training Matrix'!$O$41,"")</f>
        <v/>
      </c>
      <c r="L724" s="58" t="str">
        <f ca="1">IF(OR('📊 Training Matrix'!$O$41="EXPIRED",'📊 Training Matrix'!$O$41="EXPIRING"),IF('📊 Training Matrix'!$O$41="EXPIRED","Overdue by "&amp;TEXT(TODAY()-('📊 Training Matrix'!$N$41+365),"0")&amp;" days","Expires in "&amp;TEXT(('📊 Training Matrix'!$N$41+365)-TODAY(),"0")&amp;" days"),"—")</f>
        <v>—</v>
      </c>
      <c r="M724" s="58" t="str">
        <f ca="1">IF(OR('📊 Training Matrix'!$O$41="EXPIRED",'📊 Training Matrix'!$O$41="EXPIRING"),'📊 Training Matrix'!$H$41,"")</f>
        <v/>
      </c>
    </row>
    <row r="725" spans="1:13" ht="15" customHeight="1" x14ac:dyDescent="0.2">
      <c r="A725" s="58" t="str">
        <f ca="1">IF(OR('📊 Training Matrix'!$Q$41="EXPIRED",'📊 Training Matrix'!$Q$41="EXPIRING"),'📊 Training Matrix'!$A$41,"")</f>
        <v>W1037</v>
      </c>
      <c r="B725" s="58" t="str">
        <f ca="1">IF(OR('📊 Training Matrix'!$Q$41="EXPIRED",'📊 Training Matrix'!$Q$41="EXPIRING"),'📊 Training Matrix'!$B$41,"")</f>
        <v>Collins</v>
      </c>
      <c r="C725" s="58" t="str">
        <f ca="1">IF(OR('📊 Training Matrix'!$Q$41="EXPIRED",'📊 Training Matrix'!$Q$41="EXPIRING"),'📊 Training Matrix'!$C$41,"")</f>
        <v>Claire</v>
      </c>
      <c r="D725" s="58" t="str">
        <f ca="1">IF(OR('📊 Training Matrix'!$Q$41="EXPIRED",'📊 Training Matrix'!$Q$41="EXPIRING"),'📊 Training Matrix'!$D$41,"")</f>
        <v>Employee</v>
      </c>
      <c r="E725" s="58" t="str">
        <f ca="1">IF(OR('📊 Training Matrix'!$Q$41="EXPIRED",'📊 Training Matrix'!$Q$41="EXPIRING"),'📊 Training Matrix'!$F$41,"")</f>
        <v>Transport Manager</v>
      </c>
      <c r="F725" s="58" t="str">
        <f ca="1">IF(OR('📊 Training Matrix'!$Q$41="EXPIRED",'📊 Training Matrix'!$Q$41="EXPIRING"),'📊 Training Matrix'!$E$41,"")</f>
        <v>Plant &amp; Vehicles</v>
      </c>
      <c r="G725" s="58" t="str">
        <f ca="1">IF(OR('📊 Training Matrix'!$Q$41="EXPIRED",'📊 Training Matrix'!$Q$41="EXPIRING"),"HS-004","")</f>
        <v>HS-004</v>
      </c>
      <c r="H725" s="58" t="str">
        <f ca="1">IF(OR('📊 Training Matrix'!$Q$41="EXPIRED",'📊 Training Matrix'!$Q$41="EXPIRING"),"Manual Handling","")</f>
        <v>Manual Handling</v>
      </c>
      <c r="I725" s="58" t="str">
        <f ca="1">IF(OR('📊 Training Matrix'!$Q$41="EXPIRED",'📊 Training Matrix'!$Q$41="EXPIRING"),IF(ISNUMBER('📊 Training Matrix'!$P$41),TEXT('📊 Training Matrix'!$P$41,"DD/MM/YYYY"),""),"")</f>
        <v>14/07/2025</v>
      </c>
      <c r="J725" s="58" t="str">
        <f ca="1">IF(OR('📊 Training Matrix'!$Q$41="EXPIRED",'📊 Training Matrix'!$Q$41="EXPIRING"),TEXT('📊 Training Matrix'!$P$41+365,"DD/MM/YYYY"),"")</f>
        <v>14/07/2026</v>
      </c>
      <c r="K725" s="58" t="str">
        <f ca="1">IF(OR('📊 Training Matrix'!$Q$41="EXPIRED",'📊 Training Matrix'!$Q$41="EXPIRING"),'📊 Training Matrix'!$Q$41,"")</f>
        <v>EXPIRED</v>
      </c>
      <c r="L725" s="58" t="str">
        <f ca="1">IF(OR('📊 Training Matrix'!$Q$41="EXPIRED",'📊 Training Matrix'!$Q$41="EXPIRING"),IF('📊 Training Matrix'!$Q$41="EXPIRED","Overdue by "&amp;TEXT(TODAY()-('📊 Training Matrix'!$P$41+365),"0")&amp;" days","Expires in "&amp;TEXT(('📊 Training Matrix'!$P$41+365)-TODAY(),"0")&amp;" days"),"—")</f>
        <v>Overdue by 35 days</v>
      </c>
      <c r="M725" s="58" t="str">
        <f ca="1">IF(OR('📊 Training Matrix'!$Q$41="EXPIRED",'📊 Training Matrix'!$Q$41="EXPIRING"),'📊 Training Matrix'!$H$41,"")</f>
        <v>L. Nakamura</v>
      </c>
    </row>
    <row r="726" spans="1:13" ht="15" customHeight="1" x14ac:dyDescent="0.2">
      <c r="A726" s="58" t="str">
        <f ca="1">IF(OR('📊 Training Matrix'!$S$41="EXPIRED",'📊 Training Matrix'!$S$41="EXPIRING"),'📊 Training Matrix'!$A$41,"")</f>
        <v/>
      </c>
      <c r="B726" s="58" t="str">
        <f ca="1">IF(OR('📊 Training Matrix'!$S$41="EXPIRED",'📊 Training Matrix'!$S$41="EXPIRING"),'📊 Training Matrix'!$B$41,"")</f>
        <v/>
      </c>
      <c r="C726" s="58" t="str">
        <f ca="1">IF(OR('📊 Training Matrix'!$S$41="EXPIRED",'📊 Training Matrix'!$S$41="EXPIRING"),'📊 Training Matrix'!$C$41,"")</f>
        <v/>
      </c>
      <c r="D726" s="58" t="str">
        <f ca="1">IF(OR('📊 Training Matrix'!$S$41="EXPIRED",'📊 Training Matrix'!$S$41="EXPIRING"),'📊 Training Matrix'!$D$41,"")</f>
        <v/>
      </c>
      <c r="E726" s="58" t="str">
        <f ca="1">IF(OR('📊 Training Matrix'!$S$41="EXPIRED",'📊 Training Matrix'!$S$41="EXPIRING"),'📊 Training Matrix'!$F$41,"")</f>
        <v/>
      </c>
      <c r="F726" s="58" t="str">
        <f ca="1">IF(OR('📊 Training Matrix'!$S$41="EXPIRED",'📊 Training Matrix'!$S$41="EXPIRING"),'📊 Training Matrix'!$E$41,"")</f>
        <v/>
      </c>
      <c r="G726" s="58" t="str">
        <f ca="1">IF(OR('📊 Training Matrix'!$S$41="EXPIRED",'📊 Training Matrix'!$S$41="EXPIRING"),"HS-005","")</f>
        <v/>
      </c>
      <c r="H726" s="58" t="str">
        <f ca="1">IF(OR('📊 Training Matrix'!$S$41="EXPIRED",'📊 Training Matrix'!$S$41="EXPIRING"),"First Aid (FAW)","")</f>
        <v/>
      </c>
      <c r="I726" s="58" t="str">
        <f ca="1">IF(OR('📊 Training Matrix'!$S$41="EXPIRED",'📊 Training Matrix'!$S$41="EXPIRING"),IF(ISNUMBER('📊 Training Matrix'!$R$41),TEXT('📊 Training Matrix'!$R$41,"DD/MM/YYYY"),""),"")</f>
        <v/>
      </c>
      <c r="J726" s="58" t="str">
        <f ca="1">IF(OR('📊 Training Matrix'!$S$41="EXPIRED",'📊 Training Matrix'!$S$41="EXPIRING"),TEXT('📊 Training Matrix'!$R$41+365,"DD/MM/YYYY"),"")</f>
        <v/>
      </c>
      <c r="K726" s="58" t="str">
        <f ca="1">IF(OR('📊 Training Matrix'!$S$41="EXPIRED",'📊 Training Matrix'!$S$41="EXPIRING"),'📊 Training Matrix'!$S$41,"")</f>
        <v/>
      </c>
      <c r="L726" s="58" t="str">
        <f ca="1">IF(OR('📊 Training Matrix'!$S$41="EXPIRED",'📊 Training Matrix'!$S$41="EXPIRING"),IF('📊 Training Matrix'!$S$41="EXPIRED","Overdue by "&amp;TEXT(TODAY()-('📊 Training Matrix'!$R$41+365),"0")&amp;" days","Expires in "&amp;TEXT(('📊 Training Matrix'!$R$41+365)-TODAY(),"0")&amp;" days"),"—")</f>
        <v>—</v>
      </c>
      <c r="M726" s="58" t="str">
        <f ca="1">IF(OR('📊 Training Matrix'!$S$41="EXPIRED",'📊 Training Matrix'!$S$41="EXPIRING"),'📊 Training Matrix'!$H$41,"")</f>
        <v/>
      </c>
    </row>
    <row r="727" spans="1:13" ht="15" customHeight="1" x14ac:dyDescent="0.2">
      <c r="A727" s="58" t="str">
        <f ca="1">IF(OR('📊 Training Matrix'!$U$41="EXPIRED",'📊 Training Matrix'!$U$41="EXPIRING"),'📊 Training Matrix'!$A$41,"")</f>
        <v/>
      </c>
      <c r="B727" s="58" t="str">
        <f ca="1">IF(OR('📊 Training Matrix'!$U$41="EXPIRED",'📊 Training Matrix'!$U$41="EXPIRING"),'📊 Training Matrix'!$B$41,"")</f>
        <v/>
      </c>
      <c r="C727" s="58" t="str">
        <f ca="1">IF(OR('📊 Training Matrix'!$U$41="EXPIRED",'📊 Training Matrix'!$U$41="EXPIRING"),'📊 Training Matrix'!$C$41,"")</f>
        <v/>
      </c>
      <c r="D727" s="58" t="str">
        <f ca="1">IF(OR('📊 Training Matrix'!$U$41="EXPIRED",'📊 Training Matrix'!$U$41="EXPIRING"),'📊 Training Matrix'!$D$41,"")</f>
        <v/>
      </c>
      <c r="E727" s="58" t="str">
        <f ca="1">IF(OR('📊 Training Matrix'!$U$41="EXPIRED",'📊 Training Matrix'!$U$41="EXPIRING"),'📊 Training Matrix'!$F$41,"")</f>
        <v/>
      </c>
      <c r="F727" s="58" t="str">
        <f ca="1">IF(OR('📊 Training Matrix'!$U$41="EXPIRED",'📊 Training Matrix'!$U$41="EXPIRING"),'📊 Training Matrix'!$E$41,"")</f>
        <v/>
      </c>
      <c r="G727" s="58" t="str">
        <f ca="1">IF(OR('📊 Training Matrix'!$U$41="EXPIRED",'📊 Training Matrix'!$U$41="EXPIRING"),"HS-006","")</f>
        <v/>
      </c>
      <c r="H727" s="58" t="str">
        <f ca="1">IF(OR('📊 Training Matrix'!$U$41="EXPIRED",'📊 Training Matrix'!$U$41="EXPIRING"),"Asbestos Awareness","")</f>
        <v/>
      </c>
      <c r="I727" s="58" t="str">
        <f ca="1">IF(OR('📊 Training Matrix'!$U$41="EXPIRED",'📊 Training Matrix'!$U$41="EXPIRING"),IF(ISNUMBER('📊 Training Matrix'!$T$41),TEXT('📊 Training Matrix'!$T$41,"DD/MM/YYYY"),""),"")</f>
        <v/>
      </c>
      <c r="J727" s="58" t="str">
        <f ca="1">IF(OR('📊 Training Matrix'!$U$41="EXPIRED",'📊 Training Matrix'!$U$41="EXPIRING"),TEXT('📊 Training Matrix'!$T$41+365,"DD/MM/YYYY"),"")</f>
        <v/>
      </c>
      <c r="K727" s="58" t="str">
        <f ca="1">IF(OR('📊 Training Matrix'!$U$41="EXPIRED",'📊 Training Matrix'!$U$41="EXPIRING"),'📊 Training Matrix'!$U$41,"")</f>
        <v/>
      </c>
      <c r="L727" s="58" t="str">
        <f ca="1">IF(OR('📊 Training Matrix'!$U$41="EXPIRED",'📊 Training Matrix'!$U$41="EXPIRING"),IF('📊 Training Matrix'!$U$41="EXPIRED","Overdue by "&amp;TEXT(TODAY()-('📊 Training Matrix'!$T$41+365),"0")&amp;" days","Expires in "&amp;TEXT(('📊 Training Matrix'!$T$41+365)-TODAY(),"0")&amp;" days"),"—")</f>
        <v>—</v>
      </c>
      <c r="M727" s="58" t="str">
        <f ca="1">IF(OR('📊 Training Matrix'!$U$41="EXPIRED",'📊 Training Matrix'!$U$41="EXPIRING"),'📊 Training Matrix'!$H$41,"")</f>
        <v/>
      </c>
    </row>
    <row r="728" spans="1:13" ht="15" customHeight="1" x14ac:dyDescent="0.2">
      <c r="A728" s="58" t="str">
        <f ca="1">IF(OR('📊 Training Matrix'!$W$41="EXPIRED",'📊 Training Matrix'!$W$41="EXPIRING"),'📊 Training Matrix'!$A$41,"")</f>
        <v/>
      </c>
      <c r="B728" s="58" t="str">
        <f ca="1">IF(OR('📊 Training Matrix'!$W$41="EXPIRED",'📊 Training Matrix'!$W$41="EXPIRING"),'📊 Training Matrix'!$B$41,"")</f>
        <v/>
      </c>
      <c r="C728" s="58" t="str">
        <f ca="1">IF(OR('📊 Training Matrix'!$W$41="EXPIRED",'📊 Training Matrix'!$W$41="EXPIRING"),'📊 Training Matrix'!$C$41,"")</f>
        <v/>
      </c>
      <c r="D728" s="58" t="str">
        <f ca="1">IF(OR('📊 Training Matrix'!$W$41="EXPIRED",'📊 Training Matrix'!$W$41="EXPIRING"),'📊 Training Matrix'!$D$41,"")</f>
        <v/>
      </c>
      <c r="E728" s="58" t="str">
        <f ca="1">IF(OR('📊 Training Matrix'!$W$41="EXPIRED",'📊 Training Matrix'!$W$41="EXPIRING"),'📊 Training Matrix'!$F$41,"")</f>
        <v/>
      </c>
      <c r="F728" s="58" t="str">
        <f ca="1">IF(OR('📊 Training Matrix'!$W$41="EXPIRED",'📊 Training Matrix'!$W$41="EXPIRING"),'📊 Training Matrix'!$E$41,"")</f>
        <v/>
      </c>
      <c r="G728" s="58" t="str">
        <f ca="1">IF(OR('📊 Training Matrix'!$W$41="EXPIRED",'📊 Training Matrix'!$W$41="EXPIRING"),"EL-001","")</f>
        <v/>
      </c>
      <c r="H728" s="58" t="str">
        <f ca="1">IF(OR('📊 Training Matrix'!$W$41="EXPIRED",'📊 Training Matrix'!$W$41="EXPIRING"),"C&amp;G 2391 Inspection","")</f>
        <v/>
      </c>
      <c r="I728" s="58" t="str">
        <f ca="1">IF(OR('📊 Training Matrix'!$W$41="EXPIRED",'📊 Training Matrix'!$W$41="EXPIRING"),IF(ISNUMBER('📊 Training Matrix'!$V$41),TEXT('📊 Training Matrix'!$V$41,"DD/MM/YYYY"),""),"")</f>
        <v/>
      </c>
      <c r="J728" s="58" t="str">
        <f ca="1">IF(OR('📊 Training Matrix'!$W$41="EXPIRED",'📊 Training Matrix'!$W$41="EXPIRING"),TEXT('📊 Training Matrix'!$V$41+365,"DD/MM/YYYY"),"")</f>
        <v/>
      </c>
      <c r="K728" s="58" t="str">
        <f ca="1">IF(OR('📊 Training Matrix'!$W$41="EXPIRED",'📊 Training Matrix'!$W$41="EXPIRING"),'📊 Training Matrix'!$W$41,"")</f>
        <v/>
      </c>
      <c r="L728" s="58" t="str">
        <f ca="1">IF(OR('📊 Training Matrix'!$W$41="EXPIRED",'📊 Training Matrix'!$W$41="EXPIRING"),IF('📊 Training Matrix'!$W$41="EXPIRED","Overdue by "&amp;TEXT(TODAY()-('📊 Training Matrix'!$V$41+365),"0")&amp;" days","Expires in "&amp;TEXT(('📊 Training Matrix'!$V$41+365)-TODAY(),"0")&amp;" days"),"—")</f>
        <v>—</v>
      </c>
      <c r="M728" s="58" t="str">
        <f ca="1">IF(OR('📊 Training Matrix'!$W$41="EXPIRED",'📊 Training Matrix'!$W$41="EXPIRING"),'📊 Training Matrix'!$H$41,"")</f>
        <v/>
      </c>
    </row>
    <row r="729" spans="1:13" ht="15" customHeight="1" x14ac:dyDescent="0.2">
      <c r="A729" s="58" t="str">
        <f ca="1">IF(OR('📊 Training Matrix'!$Y$41="EXPIRED",'📊 Training Matrix'!$Y$41="EXPIRING"),'📊 Training Matrix'!$A$41,"")</f>
        <v/>
      </c>
      <c r="B729" s="58" t="str">
        <f ca="1">IF(OR('📊 Training Matrix'!$Y$41="EXPIRED",'📊 Training Matrix'!$Y$41="EXPIRING"),'📊 Training Matrix'!$B$41,"")</f>
        <v/>
      </c>
      <c r="C729" s="58" t="str">
        <f ca="1">IF(OR('📊 Training Matrix'!$Y$41="EXPIRED",'📊 Training Matrix'!$Y$41="EXPIRING"),'📊 Training Matrix'!$C$41,"")</f>
        <v/>
      </c>
      <c r="D729" s="58" t="str">
        <f ca="1">IF(OR('📊 Training Matrix'!$Y$41="EXPIRED",'📊 Training Matrix'!$Y$41="EXPIRING"),'📊 Training Matrix'!$D$41,"")</f>
        <v/>
      </c>
      <c r="E729" s="58" t="str">
        <f ca="1">IF(OR('📊 Training Matrix'!$Y$41="EXPIRED",'📊 Training Matrix'!$Y$41="EXPIRING"),'📊 Training Matrix'!$F$41,"")</f>
        <v/>
      </c>
      <c r="F729" s="58" t="str">
        <f ca="1">IF(OR('📊 Training Matrix'!$Y$41="EXPIRED",'📊 Training Matrix'!$Y$41="EXPIRING"),'📊 Training Matrix'!$E$41,"")</f>
        <v/>
      </c>
      <c r="G729" s="58" t="str">
        <f ca="1">IF(OR('📊 Training Matrix'!$Y$41="EXPIRED",'📊 Training Matrix'!$Y$41="EXPIRING"),"EL-002","")</f>
        <v/>
      </c>
      <c r="H729" s="58" t="str">
        <f ca="1">IF(OR('📊 Training Matrix'!$Y$41="EXPIRED",'📊 Training Matrix'!$Y$41="EXPIRING"),"18th Edition","")</f>
        <v/>
      </c>
      <c r="I729" s="58" t="str">
        <f ca="1">IF(OR('📊 Training Matrix'!$Y$41="EXPIRED",'📊 Training Matrix'!$Y$41="EXPIRING"),IF(ISNUMBER('📊 Training Matrix'!$X$41),TEXT('📊 Training Matrix'!$X$41,"DD/MM/YYYY"),""),"")</f>
        <v/>
      </c>
      <c r="J729" s="58" t="str">
        <f ca="1">IF(OR('📊 Training Matrix'!$Y$41="EXPIRED",'📊 Training Matrix'!$Y$41="EXPIRING"),TEXT('📊 Training Matrix'!$X$41+365,"DD/MM/YYYY"),"")</f>
        <v/>
      </c>
      <c r="K729" s="58" t="str">
        <f ca="1">IF(OR('📊 Training Matrix'!$Y$41="EXPIRED",'📊 Training Matrix'!$Y$41="EXPIRING"),'📊 Training Matrix'!$Y$41,"")</f>
        <v/>
      </c>
      <c r="L729" s="58" t="str">
        <f ca="1">IF(OR('📊 Training Matrix'!$Y$41="EXPIRED",'📊 Training Matrix'!$Y$41="EXPIRING"),IF('📊 Training Matrix'!$Y$41="EXPIRED","Overdue by "&amp;TEXT(TODAY()-('📊 Training Matrix'!$X$41+365),"0")&amp;" days","Expires in "&amp;TEXT(('📊 Training Matrix'!$X$41+365)-TODAY(),"0")&amp;" days"),"—")</f>
        <v>—</v>
      </c>
      <c r="M729" s="58" t="str">
        <f ca="1">IF(OR('📊 Training Matrix'!$Y$41="EXPIRED",'📊 Training Matrix'!$Y$41="EXPIRING"),'📊 Training Matrix'!$H$41,"")</f>
        <v/>
      </c>
    </row>
    <row r="730" spans="1:13" ht="15" customHeight="1" x14ac:dyDescent="0.2">
      <c r="A730" s="58" t="str">
        <f ca="1">IF(OR('📊 Training Matrix'!$AA$41="EXPIRED",'📊 Training Matrix'!$AA$41="EXPIRING"),'📊 Training Matrix'!$A$41,"")</f>
        <v/>
      </c>
      <c r="B730" s="58" t="str">
        <f ca="1">IF(OR('📊 Training Matrix'!$AA$41="EXPIRED",'📊 Training Matrix'!$AA$41="EXPIRING"),'📊 Training Matrix'!$B$41,"")</f>
        <v/>
      </c>
      <c r="C730" s="58" t="str">
        <f ca="1">IF(OR('📊 Training Matrix'!$AA$41="EXPIRED",'📊 Training Matrix'!$AA$41="EXPIRING"),'📊 Training Matrix'!$C$41,"")</f>
        <v/>
      </c>
      <c r="D730" s="58" t="str">
        <f ca="1">IF(OR('📊 Training Matrix'!$AA$41="EXPIRED",'📊 Training Matrix'!$AA$41="EXPIRING"),'📊 Training Matrix'!$D$41,"")</f>
        <v/>
      </c>
      <c r="E730" s="58" t="str">
        <f ca="1">IF(OR('📊 Training Matrix'!$AA$41="EXPIRED",'📊 Training Matrix'!$AA$41="EXPIRING"),'📊 Training Matrix'!$F$41,"")</f>
        <v/>
      </c>
      <c r="F730" s="58" t="str">
        <f ca="1">IF(OR('📊 Training Matrix'!$AA$41="EXPIRED",'📊 Training Matrix'!$AA$41="EXPIRING"),'📊 Training Matrix'!$E$41,"")</f>
        <v/>
      </c>
      <c r="G730" s="58" t="str">
        <f ca="1">IF(OR('📊 Training Matrix'!$AA$41="EXPIRED",'📊 Training Matrix'!$AA$41="EXPIRING"),"EL-003","")</f>
        <v/>
      </c>
      <c r="H730" s="58" t="str">
        <f ca="1">IF(OR('📊 Training Matrix'!$AA$41="EXPIRED",'📊 Training Matrix'!$AA$41="EXPIRING"),"HV Auth. Person","")</f>
        <v/>
      </c>
      <c r="I730" s="58" t="str">
        <f ca="1">IF(OR('📊 Training Matrix'!$AA$41="EXPIRED",'📊 Training Matrix'!$AA$41="EXPIRING"),IF(ISNUMBER('📊 Training Matrix'!$Z$41),TEXT('📊 Training Matrix'!$Z$41,"DD/MM/YYYY"),""),"")</f>
        <v/>
      </c>
      <c r="J730" s="58" t="str">
        <f ca="1">IF(OR('📊 Training Matrix'!$AA$41="EXPIRED",'📊 Training Matrix'!$AA$41="EXPIRING"),TEXT('📊 Training Matrix'!$Z$41+365,"DD/MM/YYYY"),"")</f>
        <v/>
      </c>
      <c r="K730" s="58" t="str">
        <f ca="1">IF(OR('📊 Training Matrix'!$AA$41="EXPIRED",'📊 Training Matrix'!$AA$41="EXPIRING"),'📊 Training Matrix'!$AA$41,"")</f>
        <v/>
      </c>
      <c r="L730" s="58" t="str">
        <f ca="1">IF(OR('📊 Training Matrix'!$AA$41="EXPIRED",'📊 Training Matrix'!$AA$41="EXPIRING"),IF('📊 Training Matrix'!$AA$41="EXPIRED","Overdue by "&amp;TEXT(TODAY()-('📊 Training Matrix'!$Z$41+365),"0")&amp;" days","Expires in "&amp;TEXT(('📊 Training Matrix'!$Z$41+365)-TODAY(),"0")&amp;" days"),"—")</f>
        <v>—</v>
      </c>
      <c r="M730" s="58" t="str">
        <f ca="1">IF(OR('📊 Training Matrix'!$AA$41="EXPIRED",'📊 Training Matrix'!$AA$41="EXPIRING"),'📊 Training Matrix'!$H$41,"")</f>
        <v/>
      </c>
    </row>
    <row r="731" spans="1:13" ht="15" customHeight="1" x14ac:dyDescent="0.2">
      <c r="A731" s="58" t="str">
        <f ca="1">IF(OR('📊 Training Matrix'!$AC$41="EXPIRED",'📊 Training Matrix'!$AC$41="EXPIRING"),'📊 Training Matrix'!$A$41,"")</f>
        <v/>
      </c>
      <c r="B731" s="58" t="str">
        <f ca="1">IF(OR('📊 Training Matrix'!$AC$41="EXPIRED",'📊 Training Matrix'!$AC$41="EXPIRING"),'📊 Training Matrix'!$B$41,"")</f>
        <v/>
      </c>
      <c r="C731" s="58" t="str">
        <f ca="1">IF(OR('📊 Training Matrix'!$AC$41="EXPIRED",'📊 Training Matrix'!$AC$41="EXPIRING"),'📊 Training Matrix'!$C$41,"")</f>
        <v/>
      </c>
      <c r="D731" s="58" t="str">
        <f ca="1">IF(OR('📊 Training Matrix'!$AC$41="EXPIRED",'📊 Training Matrix'!$AC$41="EXPIRING"),'📊 Training Matrix'!$D$41,"")</f>
        <v/>
      </c>
      <c r="E731" s="58" t="str">
        <f ca="1">IF(OR('📊 Training Matrix'!$AC$41="EXPIRED",'📊 Training Matrix'!$AC$41="EXPIRING"),'📊 Training Matrix'!$F$41,"")</f>
        <v/>
      </c>
      <c r="F731" s="58" t="str">
        <f ca="1">IF(OR('📊 Training Matrix'!$AC$41="EXPIRED",'📊 Training Matrix'!$AC$41="EXPIRING"),'📊 Training Matrix'!$E$41,"")</f>
        <v/>
      </c>
      <c r="G731" s="58" t="str">
        <f ca="1">IF(OR('📊 Training Matrix'!$AC$41="EXPIRED",'📊 Training Matrix'!$AC$41="EXPIRING"),"EL-004","")</f>
        <v/>
      </c>
      <c r="H731" s="58" t="str">
        <f ca="1">IF(OR('📊 Training Matrix'!$AC$41="EXPIRED",'📊 Training Matrix'!$AC$41="EXPIRING"),"LV Switching","")</f>
        <v/>
      </c>
      <c r="I731" s="58" t="str">
        <f ca="1">IF(OR('📊 Training Matrix'!$AC$41="EXPIRED",'📊 Training Matrix'!$AC$41="EXPIRING"),IF(ISNUMBER('📊 Training Matrix'!$AB$41),TEXT('📊 Training Matrix'!$AB$41,"DD/MM/YYYY"),""),"")</f>
        <v/>
      </c>
      <c r="J731" s="58" t="str">
        <f ca="1">IF(OR('📊 Training Matrix'!$AC$41="EXPIRED",'📊 Training Matrix'!$AC$41="EXPIRING"),TEXT('📊 Training Matrix'!$AB$41+365,"DD/MM/YYYY"),"")</f>
        <v/>
      </c>
      <c r="K731" s="58" t="str">
        <f ca="1">IF(OR('📊 Training Matrix'!$AC$41="EXPIRED",'📊 Training Matrix'!$AC$41="EXPIRING"),'📊 Training Matrix'!$AC$41,"")</f>
        <v/>
      </c>
      <c r="L731" s="58" t="str">
        <f ca="1">IF(OR('📊 Training Matrix'!$AC$41="EXPIRED",'📊 Training Matrix'!$AC$41="EXPIRING"),IF('📊 Training Matrix'!$AC$41="EXPIRED","Overdue by "&amp;TEXT(TODAY()-('📊 Training Matrix'!$AB$41+365),"0")&amp;" days","Expires in "&amp;TEXT(('📊 Training Matrix'!$AB$41+365)-TODAY(),"0")&amp;" days"),"—")</f>
        <v>—</v>
      </c>
      <c r="M731" s="58" t="str">
        <f ca="1">IF(OR('📊 Training Matrix'!$AC$41="EXPIRED",'📊 Training Matrix'!$AC$41="EXPIRING"),'📊 Training Matrix'!$H$41,"")</f>
        <v/>
      </c>
    </row>
    <row r="732" spans="1:13" ht="15" customHeight="1" x14ac:dyDescent="0.2">
      <c r="A732" s="58" t="str">
        <f ca="1">IF(OR('📊 Training Matrix'!$AE$41="EXPIRED",'📊 Training Matrix'!$AE$41="EXPIRING"),'📊 Training Matrix'!$A$41,"")</f>
        <v/>
      </c>
      <c r="B732" s="58" t="str">
        <f ca="1">IF(OR('📊 Training Matrix'!$AE$41="EXPIRED",'📊 Training Matrix'!$AE$41="EXPIRING"),'📊 Training Matrix'!$B$41,"")</f>
        <v/>
      </c>
      <c r="C732" s="58" t="str">
        <f ca="1">IF(OR('📊 Training Matrix'!$AE$41="EXPIRED",'📊 Training Matrix'!$AE$41="EXPIRING"),'📊 Training Matrix'!$C$41,"")</f>
        <v/>
      </c>
      <c r="D732" s="58" t="str">
        <f ca="1">IF(OR('📊 Training Matrix'!$AE$41="EXPIRED",'📊 Training Matrix'!$AE$41="EXPIRING"),'📊 Training Matrix'!$D$41,"")</f>
        <v/>
      </c>
      <c r="E732" s="58" t="str">
        <f ca="1">IF(OR('📊 Training Matrix'!$AE$41="EXPIRED",'📊 Training Matrix'!$AE$41="EXPIRING"),'📊 Training Matrix'!$F$41,"")</f>
        <v/>
      </c>
      <c r="F732" s="58" t="str">
        <f ca="1">IF(OR('📊 Training Matrix'!$AE$41="EXPIRED",'📊 Training Matrix'!$AE$41="EXPIRING"),'📊 Training Matrix'!$E$41,"")</f>
        <v/>
      </c>
      <c r="G732" s="58" t="str">
        <f ca="1">IF(OR('📊 Training Matrix'!$AE$41="EXPIRED",'📊 Training Matrix'!$AE$41="EXPIRING"),"CV-005","")</f>
        <v/>
      </c>
      <c r="H732" s="58" t="str">
        <f ca="1">IF(OR('📊 Training Matrix'!$AE$41="EXPIRED",'📊 Training Matrix'!$AE$41="EXPIRING"),"NRSWA Supervisor","")</f>
        <v/>
      </c>
      <c r="I732" s="58" t="str">
        <f ca="1">IF(OR('📊 Training Matrix'!$AE$41="EXPIRED",'📊 Training Matrix'!$AE$41="EXPIRING"),IF(ISNUMBER('📊 Training Matrix'!$AD$41),TEXT('📊 Training Matrix'!$AD$41,"DD/MM/YYYY"),""),"")</f>
        <v/>
      </c>
      <c r="J732" s="58" t="str">
        <f ca="1">IF(OR('📊 Training Matrix'!$AE$41="EXPIRED",'📊 Training Matrix'!$AE$41="EXPIRING"),TEXT('📊 Training Matrix'!$AD$41+365,"DD/MM/YYYY"),"")</f>
        <v/>
      </c>
      <c r="K732" s="58" t="str">
        <f ca="1">IF(OR('📊 Training Matrix'!$AE$41="EXPIRED",'📊 Training Matrix'!$AE$41="EXPIRING"),'📊 Training Matrix'!$AE$41,"")</f>
        <v/>
      </c>
      <c r="L732" s="58" t="str">
        <f ca="1">IF(OR('📊 Training Matrix'!$AE$41="EXPIRED",'📊 Training Matrix'!$AE$41="EXPIRING"),IF('📊 Training Matrix'!$AE$41="EXPIRED","Overdue by "&amp;TEXT(TODAY()-('📊 Training Matrix'!$AD$41+365),"0")&amp;" days","Expires in "&amp;TEXT(('📊 Training Matrix'!$AD$41+365)-TODAY(),"0")&amp;" days"),"—")</f>
        <v>—</v>
      </c>
      <c r="M732" s="58" t="str">
        <f ca="1">IF(OR('📊 Training Matrix'!$AE$41="EXPIRED",'📊 Training Matrix'!$AE$41="EXPIRING"),'📊 Training Matrix'!$H$41,"")</f>
        <v/>
      </c>
    </row>
    <row r="733" spans="1:13" ht="15" customHeight="1" x14ac:dyDescent="0.2">
      <c r="A733" s="58" t="str">
        <f ca="1">IF(OR('📊 Training Matrix'!$AG$41="EXPIRED",'📊 Training Matrix'!$AG$41="EXPIRING"),'📊 Training Matrix'!$A$41,"")</f>
        <v/>
      </c>
      <c r="B733" s="58" t="str">
        <f ca="1">IF(OR('📊 Training Matrix'!$AG$41="EXPIRED",'📊 Training Matrix'!$AG$41="EXPIRING"),'📊 Training Matrix'!$B$41,"")</f>
        <v/>
      </c>
      <c r="C733" s="58" t="str">
        <f ca="1">IF(OR('📊 Training Matrix'!$AG$41="EXPIRED",'📊 Training Matrix'!$AG$41="EXPIRING"),'📊 Training Matrix'!$C$41,"")</f>
        <v/>
      </c>
      <c r="D733" s="58" t="str">
        <f ca="1">IF(OR('📊 Training Matrix'!$AG$41="EXPIRED",'📊 Training Matrix'!$AG$41="EXPIRING"),'📊 Training Matrix'!$D$41,"")</f>
        <v/>
      </c>
      <c r="E733" s="58" t="str">
        <f ca="1">IF(OR('📊 Training Matrix'!$AG$41="EXPIRED",'📊 Training Matrix'!$AG$41="EXPIRING"),'📊 Training Matrix'!$F$41,"")</f>
        <v/>
      </c>
      <c r="F733" s="58" t="str">
        <f ca="1">IF(OR('📊 Training Matrix'!$AG$41="EXPIRED",'📊 Training Matrix'!$AG$41="EXPIRING"),'📊 Training Matrix'!$E$41,"")</f>
        <v/>
      </c>
      <c r="G733" s="58" t="str">
        <f ca="1">IF(OR('📊 Training Matrix'!$AG$41="EXPIRED",'📊 Training Matrix'!$AG$41="EXPIRING"),"CV-006","")</f>
        <v/>
      </c>
      <c r="H733" s="58" t="str">
        <f ca="1">IF(OR('📊 Training Matrix'!$AG$41="EXPIRED",'📊 Training Matrix'!$AG$41="EXPIRING"),"NRSWA Operative","")</f>
        <v/>
      </c>
      <c r="I733" s="58" t="str">
        <f ca="1">IF(OR('📊 Training Matrix'!$AG$41="EXPIRED",'📊 Training Matrix'!$AG$41="EXPIRING"),IF(ISNUMBER('📊 Training Matrix'!$AF$41),TEXT('📊 Training Matrix'!$AF$41,"DD/MM/YYYY"),""),"")</f>
        <v/>
      </c>
      <c r="J733" s="58" t="str">
        <f ca="1">IF(OR('📊 Training Matrix'!$AG$41="EXPIRED",'📊 Training Matrix'!$AG$41="EXPIRING"),TEXT('📊 Training Matrix'!$AF$41+365,"DD/MM/YYYY"),"")</f>
        <v/>
      </c>
      <c r="K733" s="58" t="str">
        <f ca="1">IF(OR('📊 Training Matrix'!$AG$41="EXPIRED",'📊 Training Matrix'!$AG$41="EXPIRING"),'📊 Training Matrix'!$AG$41,"")</f>
        <v/>
      </c>
      <c r="L733" s="58" t="str">
        <f ca="1">IF(OR('📊 Training Matrix'!$AG$41="EXPIRED",'📊 Training Matrix'!$AG$41="EXPIRING"),IF('📊 Training Matrix'!$AG$41="EXPIRED","Overdue by "&amp;TEXT(TODAY()-('📊 Training Matrix'!$AF$41+365),"0")&amp;" days","Expires in "&amp;TEXT(('📊 Training Matrix'!$AF$41+365)-TODAY(),"0")&amp;" days"),"—")</f>
        <v>—</v>
      </c>
      <c r="M733" s="58" t="str">
        <f ca="1">IF(OR('📊 Training Matrix'!$AG$41="EXPIRED",'📊 Training Matrix'!$AG$41="EXPIRING"),'📊 Training Matrix'!$H$41,"")</f>
        <v/>
      </c>
    </row>
    <row r="734" spans="1:13" ht="15" customHeight="1" x14ac:dyDescent="0.2">
      <c r="A734" s="58" t="str">
        <f ca="1">IF(OR('📊 Training Matrix'!$AI$41="EXPIRED",'📊 Training Matrix'!$AI$41="EXPIRING"),'📊 Training Matrix'!$A$41,"")</f>
        <v/>
      </c>
      <c r="B734" s="58" t="str">
        <f ca="1">IF(OR('📊 Training Matrix'!$AI$41="EXPIRED",'📊 Training Matrix'!$AI$41="EXPIRING"),'📊 Training Matrix'!$B$41,"")</f>
        <v/>
      </c>
      <c r="C734" s="58" t="str">
        <f ca="1">IF(OR('📊 Training Matrix'!$AI$41="EXPIRED",'📊 Training Matrix'!$AI$41="EXPIRING"),'📊 Training Matrix'!$C$41,"")</f>
        <v/>
      </c>
      <c r="D734" s="58" t="str">
        <f ca="1">IF(OR('📊 Training Matrix'!$AI$41="EXPIRED",'📊 Training Matrix'!$AI$41="EXPIRING"),'📊 Training Matrix'!$D$41,"")</f>
        <v/>
      </c>
      <c r="E734" s="58" t="str">
        <f ca="1">IF(OR('📊 Training Matrix'!$AI$41="EXPIRED",'📊 Training Matrix'!$AI$41="EXPIRING"),'📊 Training Matrix'!$F$41,"")</f>
        <v/>
      </c>
      <c r="F734" s="58" t="str">
        <f ca="1">IF(OR('📊 Training Matrix'!$AI$41="EXPIRED",'📊 Training Matrix'!$AI$41="EXPIRING"),'📊 Training Matrix'!$E$41,"")</f>
        <v/>
      </c>
      <c r="G734" s="58" t="str">
        <f ca="1">IF(OR('📊 Training Matrix'!$AI$41="EXPIRED",'📊 Training Matrix'!$AI$41="EXPIRING"),"CV-002","")</f>
        <v/>
      </c>
      <c r="H734" s="58" t="str">
        <f ca="1">IF(OR('📊 Training Matrix'!$AI$41="EXPIRED",'📊 Training Matrix'!$AI$41="EXPIRING"),"CSCS Blue Card","")</f>
        <v/>
      </c>
      <c r="I734" s="58" t="str">
        <f ca="1">IF(OR('📊 Training Matrix'!$AI$41="EXPIRED",'📊 Training Matrix'!$AI$41="EXPIRING"),IF(ISNUMBER('📊 Training Matrix'!$AH$41),TEXT('📊 Training Matrix'!$AH$41,"DD/MM/YYYY"),""),"")</f>
        <v/>
      </c>
      <c r="J734" s="58" t="str">
        <f ca="1">IF(OR('📊 Training Matrix'!$AI$41="EXPIRED",'📊 Training Matrix'!$AI$41="EXPIRING"),TEXT('📊 Training Matrix'!$AH$41+365,"DD/MM/YYYY"),"")</f>
        <v/>
      </c>
      <c r="K734" s="58" t="str">
        <f ca="1">IF(OR('📊 Training Matrix'!$AI$41="EXPIRED",'📊 Training Matrix'!$AI$41="EXPIRING"),'📊 Training Matrix'!$AI$41,"")</f>
        <v/>
      </c>
      <c r="L734" s="58" t="str">
        <f ca="1">IF(OR('📊 Training Matrix'!$AI$41="EXPIRED",'📊 Training Matrix'!$AI$41="EXPIRING"),IF('📊 Training Matrix'!$AI$41="EXPIRED","Overdue by "&amp;TEXT(TODAY()-('📊 Training Matrix'!$AH$41+365),"0")&amp;" days","Expires in "&amp;TEXT(('📊 Training Matrix'!$AH$41+365)-TODAY(),"0")&amp;" days"),"—")</f>
        <v>—</v>
      </c>
      <c r="M734" s="58" t="str">
        <f ca="1">IF(OR('📊 Training Matrix'!$AI$41="EXPIRED",'📊 Training Matrix'!$AI$41="EXPIRING"),'📊 Training Matrix'!$H$41,"")</f>
        <v/>
      </c>
    </row>
    <row r="735" spans="1:13" ht="15" customHeight="1" x14ac:dyDescent="0.2">
      <c r="A735" s="58" t="str">
        <f ca="1">IF(OR('📊 Training Matrix'!$AK$41="EXPIRED",'📊 Training Matrix'!$AK$41="EXPIRING"),'📊 Training Matrix'!$A$41,"")</f>
        <v/>
      </c>
      <c r="B735" s="58" t="str">
        <f ca="1">IF(OR('📊 Training Matrix'!$AK$41="EXPIRED",'📊 Training Matrix'!$AK$41="EXPIRING"),'📊 Training Matrix'!$B$41,"")</f>
        <v/>
      </c>
      <c r="C735" s="58" t="str">
        <f ca="1">IF(OR('📊 Training Matrix'!$AK$41="EXPIRED",'📊 Training Matrix'!$AK$41="EXPIRING"),'📊 Training Matrix'!$C$41,"")</f>
        <v/>
      </c>
      <c r="D735" s="58" t="str">
        <f ca="1">IF(OR('📊 Training Matrix'!$AK$41="EXPIRED",'📊 Training Matrix'!$AK$41="EXPIRING"),'📊 Training Matrix'!$D$41,"")</f>
        <v/>
      </c>
      <c r="E735" s="58" t="str">
        <f ca="1">IF(OR('📊 Training Matrix'!$AK$41="EXPIRED",'📊 Training Matrix'!$AK$41="EXPIRING"),'📊 Training Matrix'!$F$41,"")</f>
        <v/>
      </c>
      <c r="F735" s="58" t="str">
        <f ca="1">IF(OR('📊 Training Matrix'!$AK$41="EXPIRED",'📊 Training Matrix'!$AK$41="EXPIRING"),'📊 Training Matrix'!$E$41,"")</f>
        <v/>
      </c>
      <c r="G735" s="58" t="str">
        <f ca="1">IF(OR('📊 Training Matrix'!$AK$41="EXPIRED",'📊 Training Matrix'!$AK$41="EXPIRING"),"GS-001","")</f>
        <v/>
      </c>
      <c r="H735" s="58" t="str">
        <f ca="1">IF(OR('📊 Training Matrix'!$AK$41="EXPIRED",'📊 Training Matrix'!$AK$41="EXPIRING"),"Gas Safe Reg.","")</f>
        <v/>
      </c>
      <c r="I735" s="58" t="str">
        <f ca="1">IF(OR('📊 Training Matrix'!$AK$41="EXPIRED",'📊 Training Matrix'!$AK$41="EXPIRING"),IF(ISNUMBER('📊 Training Matrix'!$AJ$41),TEXT('📊 Training Matrix'!$AJ$41,"DD/MM/YYYY"),""),"")</f>
        <v/>
      </c>
      <c r="J735" s="58" t="str">
        <f ca="1">IF(OR('📊 Training Matrix'!$AK$41="EXPIRED",'📊 Training Matrix'!$AK$41="EXPIRING"),TEXT('📊 Training Matrix'!$AJ$41+365,"DD/MM/YYYY"),"")</f>
        <v/>
      </c>
      <c r="K735" s="58" t="str">
        <f ca="1">IF(OR('📊 Training Matrix'!$AK$41="EXPIRED",'📊 Training Matrix'!$AK$41="EXPIRING"),'📊 Training Matrix'!$AK$41,"")</f>
        <v/>
      </c>
      <c r="L735" s="58" t="str">
        <f ca="1">IF(OR('📊 Training Matrix'!$AK$41="EXPIRED",'📊 Training Matrix'!$AK$41="EXPIRING"),IF('📊 Training Matrix'!$AK$41="EXPIRED","Overdue by "&amp;TEXT(TODAY()-('📊 Training Matrix'!$AJ$41+365),"0")&amp;" days","Expires in "&amp;TEXT(('📊 Training Matrix'!$AJ$41+365)-TODAY(),"0")&amp;" days"),"—")</f>
        <v>—</v>
      </c>
      <c r="M735" s="58" t="str">
        <f ca="1">IF(OR('📊 Training Matrix'!$AK$41="EXPIRED",'📊 Training Matrix'!$AK$41="EXPIRING"),'📊 Training Matrix'!$H$41,"")</f>
        <v/>
      </c>
    </row>
    <row r="736" spans="1:13" ht="15" customHeight="1" x14ac:dyDescent="0.2">
      <c r="A736" s="58" t="str">
        <f ca="1">IF(OR('📊 Training Matrix'!$AM$41="EXPIRED",'📊 Training Matrix'!$AM$41="EXPIRING"),'📊 Training Matrix'!$A$41,"")</f>
        <v/>
      </c>
      <c r="B736" s="58" t="str">
        <f ca="1">IF(OR('📊 Training Matrix'!$AM$41="EXPIRED",'📊 Training Matrix'!$AM$41="EXPIRING"),'📊 Training Matrix'!$B$41,"")</f>
        <v/>
      </c>
      <c r="C736" s="58" t="str">
        <f ca="1">IF(OR('📊 Training Matrix'!$AM$41="EXPIRED",'📊 Training Matrix'!$AM$41="EXPIRING"),'📊 Training Matrix'!$C$41,"")</f>
        <v/>
      </c>
      <c r="D736" s="58" t="str">
        <f ca="1">IF(OR('📊 Training Matrix'!$AM$41="EXPIRED",'📊 Training Matrix'!$AM$41="EXPIRING"),'📊 Training Matrix'!$D$41,"")</f>
        <v/>
      </c>
      <c r="E736" s="58" t="str">
        <f ca="1">IF(OR('📊 Training Matrix'!$AM$41="EXPIRED",'📊 Training Matrix'!$AM$41="EXPIRING"),'📊 Training Matrix'!$F$41,"")</f>
        <v/>
      </c>
      <c r="F736" s="58" t="str">
        <f ca="1">IF(OR('📊 Training Matrix'!$AM$41="EXPIRED",'📊 Training Matrix'!$AM$41="EXPIRING"),'📊 Training Matrix'!$E$41,"")</f>
        <v/>
      </c>
      <c r="G736" s="58" t="str">
        <f ca="1">IF(OR('📊 Training Matrix'!$AM$41="EXPIRED",'📊 Training Matrix'!$AM$41="EXPIRING"),"GS-002","")</f>
        <v/>
      </c>
      <c r="H736" s="58" t="str">
        <f ca="1">IF(OR('📊 Training Matrix'!$AM$41="EXPIRED",'📊 Training Matrix'!$AM$41="EXPIRING"),"ACS Gas (CCN1)","")</f>
        <v/>
      </c>
      <c r="I736" s="58" t="str">
        <f ca="1">IF(OR('📊 Training Matrix'!$AM$41="EXPIRED",'📊 Training Matrix'!$AM$41="EXPIRING"),IF(ISNUMBER('📊 Training Matrix'!$AL$41),TEXT('📊 Training Matrix'!$AL$41,"DD/MM/YYYY"),""),"")</f>
        <v/>
      </c>
      <c r="J736" s="58" t="str">
        <f ca="1">IF(OR('📊 Training Matrix'!$AM$41="EXPIRED",'📊 Training Matrix'!$AM$41="EXPIRING"),TEXT('📊 Training Matrix'!$AL$41+365,"DD/MM/YYYY"),"")</f>
        <v/>
      </c>
      <c r="K736" s="58" t="str">
        <f ca="1">IF(OR('📊 Training Matrix'!$AM$41="EXPIRED",'📊 Training Matrix'!$AM$41="EXPIRING"),'📊 Training Matrix'!$AM$41,"")</f>
        <v/>
      </c>
      <c r="L736" s="58" t="str">
        <f ca="1">IF(OR('📊 Training Matrix'!$AM$41="EXPIRED",'📊 Training Matrix'!$AM$41="EXPIRING"),IF('📊 Training Matrix'!$AM$41="EXPIRED","Overdue by "&amp;TEXT(TODAY()-('📊 Training Matrix'!$AL$41+365),"0")&amp;" days","Expires in "&amp;TEXT(('📊 Training Matrix'!$AL$41+365)-TODAY(),"0")&amp;" days"),"—")</f>
        <v>—</v>
      </c>
      <c r="M736" s="58" t="str">
        <f ca="1">IF(OR('📊 Training Matrix'!$AM$41="EXPIRED",'📊 Training Matrix'!$AM$41="EXPIRING"),'📊 Training Matrix'!$H$41,"")</f>
        <v/>
      </c>
    </row>
    <row r="737" spans="1:13" ht="15" customHeight="1" x14ac:dyDescent="0.2">
      <c r="A737" s="58" t="str">
        <f ca="1">IF(OR('📊 Training Matrix'!$AO$41="EXPIRED",'📊 Training Matrix'!$AO$41="EXPIRING"),'📊 Training Matrix'!$A$41,"")</f>
        <v/>
      </c>
      <c r="B737" s="58" t="str">
        <f ca="1">IF(OR('📊 Training Matrix'!$AO$41="EXPIRED",'📊 Training Matrix'!$AO$41="EXPIRING"),'📊 Training Matrix'!$B$41,"")</f>
        <v/>
      </c>
      <c r="C737" s="58" t="str">
        <f ca="1">IF(OR('📊 Training Matrix'!$AO$41="EXPIRED",'📊 Training Matrix'!$AO$41="EXPIRING"),'📊 Training Matrix'!$C$41,"")</f>
        <v/>
      </c>
      <c r="D737" s="58" t="str">
        <f ca="1">IF(OR('📊 Training Matrix'!$AO$41="EXPIRED",'📊 Training Matrix'!$AO$41="EXPIRING"),'📊 Training Matrix'!$D$41,"")</f>
        <v/>
      </c>
      <c r="E737" s="58" t="str">
        <f ca="1">IF(OR('📊 Training Matrix'!$AO$41="EXPIRED",'📊 Training Matrix'!$AO$41="EXPIRING"),'📊 Training Matrix'!$F$41,"")</f>
        <v/>
      </c>
      <c r="F737" s="58" t="str">
        <f ca="1">IF(OR('📊 Training Matrix'!$AO$41="EXPIRED",'📊 Training Matrix'!$AO$41="EXPIRING"),'📊 Training Matrix'!$E$41,"")</f>
        <v/>
      </c>
      <c r="G737" s="58" t="str">
        <f ca="1">IF(OR('📊 Training Matrix'!$AO$41="EXPIRED",'📊 Training Matrix'!$AO$41="EXPIRING"),"WA-001","")</f>
        <v/>
      </c>
      <c r="H737" s="58" t="str">
        <f ca="1">IF(OR('📊 Training Matrix'!$AO$41="EXPIRED",'📊 Training Matrix'!$AO$41="EXPIRING"),"WIAPS Cert.","")</f>
        <v/>
      </c>
      <c r="I737" s="58" t="str">
        <f ca="1">IF(OR('📊 Training Matrix'!$AO$41="EXPIRED",'📊 Training Matrix'!$AO$41="EXPIRING"),IF(ISNUMBER('📊 Training Matrix'!$AN$41),TEXT('📊 Training Matrix'!$AN$41,"DD/MM/YYYY"),""),"")</f>
        <v/>
      </c>
      <c r="J737" s="58" t="str">
        <f ca="1">IF(OR('📊 Training Matrix'!$AO$41="EXPIRED",'📊 Training Matrix'!$AO$41="EXPIRING"),TEXT('📊 Training Matrix'!$AN$41+365,"DD/MM/YYYY"),"")</f>
        <v/>
      </c>
      <c r="K737" s="58" t="str">
        <f ca="1">IF(OR('📊 Training Matrix'!$AO$41="EXPIRED",'📊 Training Matrix'!$AO$41="EXPIRING"),'📊 Training Matrix'!$AO$41,"")</f>
        <v/>
      </c>
      <c r="L737" s="58" t="str">
        <f ca="1">IF(OR('📊 Training Matrix'!$AO$41="EXPIRED",'📊 Training Matrix'!$AO$41="EXPIRING"),IF('📊 Training Matrix'!$AO$41="EXPIRED","Overdue by "&amp;TEXT(TODAY()-('📊 Training Matrix'!$AN$41+365),"0")&amp;" days","Expires in "&amp;TEXT(('📊 Training Matrix'!$AN$41+365)-TODAY(),"0")&amp;" days"),"—")</f>
        <v>—</v>
      </c>
      <c r="M737" s="58" t="str">
        <f ca="1">IF(OR('📊 Training Matrix'!$AO$41="EXPIRED",'📊 Training Matrix'!$AO$41="EXPIRING"),'📊 Training Matrix'!$H$41,"")</f>
        <v/>
      </c>
    </row>
    <row r="738" spans="1:13" ht="15" customHeight="1" x14ac:dyDescent="0.2">
      <c r="A738" s="58" t="str">
        <f ca="1">IF(OR('📊 Training Matrix'!$AQ$41="EXPIRED",'📊 Training Matrix'!$AQ$41="EXPIRING"),'📊 Training Matrix'!$A$41,"")</f>
        <v/>
      </c>
      <c r="B738" s="58" t="str">
        <f ca="1">IF(OR('📊 Training Matrix'!$AQ$41="EXPIRED",'📊 Training Matrix'!$AQ$41="EXPIRING"),'📊 Training Matrix'!$B$41,"")</f>
        <v/>
      </c>
      <c r="C738" s="58" t="str">
        <f ca="1">IF(OR('📊 Training Matrix'!$AQ$41="EXPIRED",'📊 Training Matrix'!$AQ$41="EXPIRING"),'📊 Training Matrix'!$C$41,"")</f>
        <v/>
      </c>
      <c r="D738" s="58" t="str">
        <f ca="1">IF(OR('📊 Training Matrix'!$AQ$41="EXPIRED",'📊 Training Matrix'!$AQ$41="EXPIRING"),'📊 Training Matrix'!$D$41,"")</f>
        <v/>
      </c>
      <c r="E738" s="58" t="str">
        <f ca="1">IF(OR('📊 Training Matrix'!$AQ$41="EXPIRED",'📊 Training Matrix'!$AQ$41="EXPIRING"),'📊 Training Matrix'!$F$41,"")</f>
        <v/>
      </c>
      <c r="F738" s="58" t="str">
        <f ca="1">IF(OR('📊 Training Matrix'!$AQ$41="EXPIRED",'📊 Training Matrix'!$AQ$41="EXPIRING"),'📊 Training Matrix'!$E$41,"")</f>
        <v/>
      </c>
      <c r="G738" s="58" t="str">
        <f ca="1">IF(OR('📊 Training Matrix'!$AQ$41="EXPIRED",'📊 Training Matrix'!$AQ$41="EXPIRING"),"DR-004","")</f>
        <v/>
      </c>
      <c r="H738" s="58" t="str">
        <f ca="1">IF(OR('📊 Training Matrix'!$AQ$41="EXPIRED",'📊 Training Matrix'!$AQ$41="EXPIRING"),"CPCS Excavator","")</f>
        <v/>
      </c>
      <c r="I738" s="58" t="str">
        <f ca="1">IF(OR('📊 Training Matrix'!$AQ$41="EXPIRED",'📊 Training Matrix'!$AQ$41="EXPIRING"),IF(ISNUMBER('📊 Training Matrix'!$AP$41),TEXT('📊 Training Matrix'!$AP$41,"DD/MM/YYYY"),""),"")</f>
        <v/>
      </c>
      <c r="J738" s="58" t="str">
        <f ca="1">IF(OR('📊 Training Matrix'!$AQ$41="EXPIRED",'📊 Training Matrix'!$AQ$41="EXPIRING"),TEXT('📊 Training Matrix'!$AP$41+365,"DD/MM/YYYY"),"")</f>
        <v/>
      </c>
      <c r="K738" s="58" t="str">
        <f ca="1">IF(OR('📊 Training Matrix'!$AQ$41="EXPIRED",'📊 Training Matrix'!$AQ$41="EXPIRING"),'📊 Training Matrix'!$AQ$41,"")</f>
        <v/>
      </c>
      <c r="L738" s="58" t="str">
        <f ca="1">IF(OR('📊 Training Matrix'!$AQ$41="EXPIRED",'📊 Training Matrix'!$AQ$41="EXPIRING"),IF('📊 Training Matrix'!$AQ$41="EXPIRED","Overdue by "&amp;TEXT(TODAY()-('📊 Training Matrix'!$AP$41+365),"0")&amp;" days","Expires in "&amp;TEXT(('📊 Training Matrix'!$AP$41+365)-TODAY(),"0")&amp;" days"),"—")</f>
        <v>—</v>
      </c>
      <c r="M738" s="58" t="str">
        <f ca="1">IF(OR('📊 Training Matrix'!$AQ$41="EXPIRED",'📊 Training Matrix'!$AQ$41="EXPIRING"),'📊 Training Matrix'!$H$41,"")</f>
        <v/>
      </c>
    </row>
    <row r="739" spans="1:13" ht="15" customHeight="1" x14ac:dyDescent="0.2">
      <c r="A739" s="58" t="str">
        <f ca="1">IF(OR('📊 Training Matrix'!$AS$41="EXPIRED",'📊 Training Matrix'!$AS$41="EXPIRING"),'📊 Training Matrix'!$A$41,"")</f>
        <v/>
      </c>
      <c r="B739" s="58" t="str">
        <f ca="1">IF(OR('📊 Training Matrix'!$AS$41="EXPIRED",'📊 Training Matrix'!$AS$41="EXPIRING"),'📊 Training Matrix'!$B$41,"")</f>
        <v/>
      </c>
      <c r="C739" s="58" t="str">
        <f ca="1">IF(OR('📊 Training Matrix'!$AS$41="EXPIRED",'📊 Training Matrix'!$AS$41="EXPIRING"),'📊 Training Matrix'!$C$41,"")</f>
        <v/>
      </c>
      <c r="D739" s="58" t="str">
        <f ca="1">IF(OR('📊 Training Matrix'!$AS$41="EXPIRED",'📊 Training Matrix'!$AS$41="EXPIRING"),'📊 Training Matrix'!$D$41,"")</f>
        <v/>
      </c>
      <c r="E739" s="58" t="str">
        <f ca="1">IF(OR('📊 Training Matrix'!$AS$41="EXPIRED",'📊 Training Matrix'!$AS$41="EXPIRING"),'📊 Training Matrix'!$F$41,"")</f>
        <v/>
      </c>
      <c r="F739" s="58" t="str">
        <f ca="1">IF(OR('📊 Training Matrix'!$AS$41="EXPIRED",'📊 Training Matrix'!$AS$41="EXPIRING"),'📊 Training Matrix'!$E$41,"")</f>
        <v/>
      </c>
      <c r="G739" s="58" t="str">
        <f ca="1">IF(OR('📊 Training Matrix'!$AS$41="EXPIRED",'📊 Training Matrix'!$AS$41="EXPIRING"),"MG-002","")</f>
        <v/>
      </c>
      <c r="H739" s="58" t="str">
        <f ca="1">IF(OR('📊 Training Matrix'!$AS$41="EXPIRED",'📊 Training Matrix'!$AS$41="EXPIRING"),"SMSTS","")</f>
        <v/>
      </c>
      <c r="I739" s="58" t="str">
        <f ca="1">IF(OR('📊 Training Matrix'!$AS$41="EXPIRED",'📊 Training Matrix'!$AS$41="EXPIRING"),IF(ISNUMBER('📊 Training Matrix'!$AR$41),TEXT('📊 Training Matrix'!$AR$41,"DD/MM/YYYY"),""),"")</f>
        <v/>
      </c>
      <c r="J739" s="58" t="str">
        <f ca="1">IF(OR('📊 Training Matrix'!$AS$41="EXPIRED",'📊 Training Matrix'!$AS$41="EXPIRING"),TEXT('📊 Training Matrix'!$AR$41+365,"DD/MM/YYYY"),"")</f>
        <v/>
      </c>
      <c r="K739" s="58" t="str">
        <f ca="1">IF(OR('📊 Training Matrix'!$AS$41="EXPIRED",'📊 Training Matrix'!$AS$41="EXPIRING"),'📊 Training Matrix'!$AS$41,"")</f>
        <v/>
      </c>
      <c r="L739" s="58" t="str">
        <f ca="1">IF(OR('📊 Training Matrix'!$AS$41="EXPIRED",'📊 Training Matrix'!$AS$41="EXPIRING"),IF('📊 Training Matrix'!$AS$41="EXPIRED","Overdue by "&amp;TEXT(TODAY()-('📊 Training Matrix'!$AR$41+365),"0")&amp;" days","Expires in "&amp;TEXT(('📊 Training Matrix'!$AR$41+365)-TODAY(),"0")&amp;" days"),"—")</f>
        <v>—</v>
      </c>
      <c r="M739" s="58" t="str">
        <f ca="1">IF(OR('📊 Training Matrix'!$AS$41="EXPIRED",'📊 Training Matrix'!$AS$41="EXPIRING"),'📊 Training Matrix'!$H$41,"")</f>
        <v/>
      </c>
    </row>
    <row r="740" spans="1:13" ht="15" customHeight="1" x14ac:dyDescent="0.2">
      <c r="A740" s="58" t="str">
        <f ca="1">IF(OR('📊 Training Matrix'!$AU$41="EXPIRED",'📊 Training Matrix'!$AU$41="EXPIRING"),'📊 Training Matrix'!$A$41,"")</f>
        <v/>
      </c>
      <c r="B740" s="58" t="str">
        <f ca="1">IF(OR('📊 Training Matrix'!$AU$41="EXPIRED",'📊 Training Matrix'!$AU$41="EXPIRING"),'📊 Training Matrix'!$B$41,"")</f>
        <v/>
      </c>
      <c r="C740" s="58" t="str">
        <f ca="1">IF(OR('📊 Training Matrix'!$AU$41="EXPIRED",'📊 Training Matrix'!$AU$41="EXPIRING"),'📊 Training Matrix'!$C$41,"")</f>
        <v/>
      </c>
      <c r="D740" s="58" t="str">
        <f ca="1">IF(OR('📊 Training Matrix'!$AU$41="EXPIRED",'📊 Training Matrix'!$AU$41="EXPIRING"),'📊 Training Matrix'!$D$41,"")</f>
        <v/>
      </c>
      <c r="E740" s="58" t="str">
        <f ca="1">IF(OR('📊 Training Matrix'!$AU$41="EXPIRED",'📊 Training Matrix'!$AU$41="EXPIRING"),'📊 Training Matrix'!$F$41,"")</f>
        <v/>
      </c>
      <c r="F740" s="58" t="str">
        <f ca="1">IF(OR('📊 Training Matrix'!$AU$41="EXPIRED",'📊 Training Matrix'!$AU$41="EXPIRING"),'📊 Training Matrix'!$E$41,"")</f>
        <v/>
      </c>
      <c r="G740" s="58" t="str">
        <f ca="1">IF(OR('📊 Training Matrix'!$AU$41="EXPIRED",'📊 Training Matrix'!$AU$41="EXPIRING"),"MG-003","")</f>
        <v/>
      </c>
      <c r="H740" s="58" t="str">
        <f ca="1">IF(OR('📊 Training Matrix'!$AU$41="EXPIRED",'📊 Training Matrix'!$AU$41="EXPIRING"),"SSSTS","")</f>
        <v/>
      </c>
      <c r="I740" s="58" t="str">
        <f ca="1">IF(OR('📊 Training Matrix'!$AU$41="EXPIRED",'📊 Training Matrix'!$AU$41="EXPIRING"),IF(ISNUMBER('📊 Training Matrix'!$AT$41),TEXT('📊 Training Matrix'!$AT$41,"DD/MM/YYYY"),""),"")</f>
        <v/>
      </c>
      <c r="J740" s="58" t="str">
        <f ca="1">IF(OR('📊 Training Matrix'!$AU$41="EXPIRED",'📊 Training Matrix'!$AU$41="EXPIRING"),TEXT('📊 Training Matrix'!$AT$41+365,"DD/MM/YYYY"),"")</f>
        <v/>
      </c>
      <c r="K740" s="58" t="str">
        <f ca="1">IF(OR('📊 Training Matrix'!$AU$41="EXPIRED",'📊 Training Matrix'!$AU$41="EXPIRING"),'📊 Training Matrix'!$AU$41,"")</f>
        <v/>
      </c>
      <c r="L740" s="58" t="str">
        <f ca="1">IF(OR('📊 Training Matrix'!$AU$41="EXPIRED",'📊 Training Matrix'!$AU$41="EXPIRING"),IF('📊 Training Matrix'!$AU$41="EXPIRED","Overdue by "&amp;TEXT(TODAY()-('📊 Training Matrix'!$AT$41+365),"0")&amp;" days","Expires in "&amp;TEXT(('📊 Training Matrix'!$AT$41+365)-TODAY(),"0")&amp;" days"),"—")</f>
        <v>—</v>
      </c>
      <c r="M740" s="58" t="str">
        <f ca="1">IF(OR('📊 Training Matrix'!$AU$41="EXPIRED",'📊 Training Matrix'!$AU$41="EXPIRING"),'📊 Training Matrix'!$H$41,"")</f>
        <v/>
      </c>
    </row>
    <row r="741" spans="1:13" ht="15" customHeight="1" x14ac:dyDescent="0.2">
      <c r="A741" s="58" t="str">
        <f ca="1">IF(OR('📊 Training Matrix'!$AW$41="EXPIRED",'📊 Training Matrix'!$AW$41="EXPIRING"),'📊 Training Matrix'!$A$41,"")</f>
        <v/>
      </c>
      <c r="B741" s="58" t="str">
        <f ca="1">IF(OR('📊 Training Matrix'!$AW$41="EXPIRED",'📊 Training Matrix'!$AW$41="EXPIRING"),'📊 Training Matrix'!$B$41,"")</f>
        <v/>
      </c>
      <c r="C741" s="58" t="str">
        <f ca="1">IF(OR('📊 Training Matrix'!$AW$41="EXPIRED",'📊 Training Matrix'!$AW$41="EXPIRING"),'📊 Training Matrix'!$C$41,"")</f>
        <v/>
      </c>
      <c r="D741" s="58" t="str">
        <f ca="1">IF(OR('📊 Training Matrix'!$AW$41="EXPIRED",'📊 Training Matrix'!$AW$41="EXPIRING"),'📊 Training Matrix'!$D$41,"")</f>
        <v/>
      </c>
      <c r="E741" s="58" t="str">
        <f ca="1">IF(OR('📊 Training Matrix'!$AW$41="EXPIRED",'📊 Training Matrix'!$AW$41="EXPIRING"),'📊 Training Matrix'!$F$41,"")</f>
        <v/>
      </c>
      <c r="F741" s="58" t="str">
        <f ca="1">IF(OR('📊 Training Matrix'!$AW$41="EXPIRED",'📊 Training Matrix'!$AW$41="EXPIRING"),'📊 Training Matrix'!$E$41,"")</f>
        <v/>
      </c>
      <c r="G741" s="58" t="str">
        <f ca="1">IF(OR('📊 Training Matrix'!$AW$41="EXPIRED",'📊 Training Matrix'!$AW$41="EXPIRING"),"IT-002","")</f>
        <v/>
      </c>
      <c r="H741" s="58" t="str">
        <f ca="1">IF(OR('📊 Training Matrix'!$AW$41="EXPIRED",'📊 Training Matrix'!$AW$41="EXPIRING"),"GDPR Awareness","")</f>
        <v/>
      </c>
      <c r="I741" s="58" t="str">
        <f ca="1">IF(OR('📊 Training Matrix'!$AW$41="EXPIRED",'📊 Training Matrix'!$AW$41="EXPIRING"),IF(ISNUMBER('📊 Training Matrix'!$AV$41),TEXT('📊 Training Matrix'!$AV$41,"DD/MM/YYYY"),""),"")</f>
        <v/>
      </c>
      <c r="J741" s="58" t="str">
        <f ca="1">IF(OR('📊 Training Matrix'!$AW$41="EXPIRED",'📊 Training Matrix'!$AW$41="EXPIRING"),TEXT('📊 Training Matrix'!$AV$41+365,"DD/MM/YYYY"),"")</f>
        <v/>
      </c>
      <c r="K741" s="58" t="str">
        <f ca="1">IF(OR('📊 Training Matrix'!$AW$41="EXPIRED",'📊 Training Matrix'!$AW$41="EXPIRING"),'📊 Training Matrix'!$AW$41,"")</f>
        <v/>
      </c>
      <c r="L741" s="58" t="str">
        <f ca="1">IF(OR('📊 Training Matrix'!$AW$41="EXPIRED",'📊 Training Matrix'!$AW$41="EXPIRING"),IF('📊 Training Matrix'!$AW$41="EXPIRED","Overdue by "&amp;TEXT(TODAY()-('📊 Training Matrix'!$AV$41+365),"0")&amp;" days","Expires in "&amp;TEXT(('📊 Training Matrix'!$AV$41+365)-TODAY(),"0")&amp;" days"),"—")</f>
        <v>—</v>
      </c>
      <c r="M741" s="58" t="str">
        <f ca="1">IF(OR('📊 Training Matrix'!$AW$41="EXPIRED",'📊 Training Matrix'!$AW$41="EXPIRING"),'📊 Training Matrix'!$H$41,"")</f>
        <v/>
      </c>
    </row>
    <row r="742" spans="1:13" ht="15" customHeight="1" x14ac:dyDescent="0.2">
      <c r="A742" s="58" t="str">
        <f ca="1">IF(OR('📊 Training Matrix'!$K$42="EXPIRED",'📊 Training Matrix'!$K$42="EXPIRING"),'📊 Training Matrix'!$A$42,"")</f>
        <v/>
      </c>
      <c r="B742" s="58" t="str">
        <f ca="1">IF(OR('📊 Training Matrix'!$K$42="EXPIRED",'📊 Training Matrix'!$K$42="EXPIRING"),'📊 Training Matrix'!$B$42,"")</f>
        <v/>
      </c>
      <c r="C742" s="58" t="str">
        <f ca="1">IF(OR('📊 Training Matrix'!$K$42="EXPIRED",'📊 Training Matrix'!$K$42="EXPIRING"),'📊 Training Matrix'!$C$42,"")</f>
        <v/>
      </c>
      <c r="D742" s="58" t="str">
        <f ca="1">IF(OR('📊 Training Matrix'!$K$42="EXPIRED",'📊 Training Matrix'!$K$42="EXPIRING"),'📊 Training Matrix'!$D$42,"")</f>
        <v/>
      </c>
      <c r="E742" s="58" t="str">
        <f ca="1">IF(OR('📊 Training Matrix'!$K$42="EXPIRED",'📊 Training Matrix'!$K$42="EXPIRING"),'📊 Training Matrix'!$F$42,"")</f>
        <v/>
      </c>
      <c r="F742" s="58" t="str">
        <f ca="1">IF(OR('📊 Training Matrix'!$K$42="EXPIRED",'📊 Training Matrix'!$K$42="EXPIRING"),'📊 Training Matrix'!$E$42,"")</f>
        <v/>
      </c>
      <c r="G742" s="58" t="str">
        <f ca="1">IF(OR('📊 Training Matrix'!$K$42="EXPIRED",'📊 Training Matrix'!$K$42="EXPIRING"),"HS-001","")</f>
        <v/>
      </c>
      <c r="H742" s="58" t="str">
        <f ca="1">IF(OR('📊 Training Matrix'!$K$42="EXPIRED",'📊 Training Matrix'!$K$42="EXPIRING"),"H&amp;S Induction","")</f>
        <v/>
      </c>
      <c r="I742" s="58" t="str">
        <f ca="1">IF(OR('📊 Training Matrix'!$K$42="EXPIRED",'📊 Training Matrix'!$K$42="EXPIRING"),IF(ISNUMBER('📊 Training Matrix'!$J$42),TEXT('📊 Training Matrix'!$J$42,"DD/MM/YYYY"),""),"")</f>
        <v/>
      </c>
      <c r="J742" s="58" t="str">
        <f ca="1">IF(OR('📊 Training Matrix'!$K$42="EXPIRED",'📊 Training Matrix'!$K$42="EXPIRING"),TEXT('📊 Training Matrix'!$J$42+365,"DD/MM/YYYY"),"")</f>
        <v/>
      </c>
      <c r="K742" s="58" t="str">
        <f ca="1">IF(OR('📊 Training Matrix'!$K$42="EXPIRED",'📊 Training Matrix'!$K$42="EXPIRING"),'📊 Training Matrix'!$K$42,"")</f>
        <v/>
      </c>
      <c r="L742" s="58" t="str">
        <f ca="1">IF(OR('📊 Training Matrix'!$K$42="EXPIRED",'📊 Training Matrix'!$K$42="EXPIRING"),IF('📊 Training Matrix'!$K$42="EXPIRED","Overdue by "&amp;TEXT(TODAY()-('📊 Training Matrix'!$J$42+365),"0")&amp;" days","Expires in "&amp;TEXT(('📊 Training Matrix'!$J$42+365)-TODAY(),"0")&amp;" days"),"—")</f>
        <v>—</v>
      </c>
      <c r="M742" s="58" t="str">
        <f ca="1">IF(OR('📊 Training Matrix'!$K$42="EXPIRED",'📊 Training Matrix'!$K$42="EXPIRING"),'📊 Training Matrix'!$H$42,"")</f>
        <v/>
      </c>
    </row>
    <row r="743" spans="1:13" ht="15" customHeight="1" x14ac:dyDescent="0.2">
      <c r="A743" s="58" t="str">
        <f ca="1">IF(OR('📊 Training Matrix'!$M$42="EXPIRED",'📊 Training Matrix'!$M$42="EXPIRING"),'📊 Training Matrix'!$A$42,"")</f>
        <v/>
      </c>
      <c r="B743" s="58" t="str">
        <f ca="1">IF(OR('📊 Training Matrix'!$M$42="EXPIRED",'📊 Training Matrix'!$M$42="EXPIRING"),'📊 Training Matrix'!$B$42,"")</f>
        <v/>
      </c>
      <c r="C743" s="58" t="str">
        <f ca="1">IF(OR('📊 Training Matrix'!$M$42="EXPIRED",'📊 Training Matrix'!$M$42="EXPIRING"),'📊 Training Matrix'!$C$42,"")</f>
        <v/>
      </c>
      <c r="D743" s="58" t="str">
        <f ca="1">IF(OR('📊 Training Matrix'!$M$42="EXPIRED",'📊 Training Matrix'!$M$42="EXPIRING"),'📊 Training Matrix'!$D$42,"")</f>
        <v/>
      </c>
      <c r="E743" s="58" t="str">
        <f ca="1">IF(OR('📊 Training Matrix'!$M$42="EXPIRED",'📊 Training Matrix'!$M$42="EXPIRING"),'📊 Training Matrix'!$F$42,"")</f>
        <v/>
      </c>
      <c r="F743" s="58" t="str">
        <f ca="1">IF(OR('📊 Training Matrix'!$M$42="EXPIRED",'📊 Training Matrix'!$M$42="EXPIRING"),'📊 Training Matrix'!$E$42,"")</f>
        <v/>
      </c>
      <c r="G743" s="58" t="str">
        <f ca="1">IF(OR('📊 Training Matrix'!$M$42="EXPIRED",'📊 Training Matrix'!$M$42="EXPIRING"),"HS-002","")</f>
        <v/>
      </c>
      <c r="H743" s="58" t="str">
        <f ca="1">IF(OR('📊 Training Matrix'!$M$42="EXPIRED",'📊 Training Matrix'!$M$42="EXPIRING"),"Working at Height","")</f>
        <v/>
      </c>
      <c r="I743" s="58" t="str">
        <f ca="1">IF(OR('📊 Training Matrix'!$M$42="EXPIRED",'📊 Training Matrix'!$M$42="EXPIRING"),IF(ISNUMBER('📊 Training Matrix'!$L$42),TEXT('📊 Training Matrix'!$L$42,"DD/MM/YYYY"),""),"")</f>
        <v/>
      </c>
      <c r="J743" s="58" t="str">
        <f ca="1">IF(OR('📊 Training Matrix'!$M$42="EXPIRED",'📊 Training Matrix'!$M$42="EXPIRING"),TEXT('📊 Training Matrix'!$L$42+365,"DD/MM/YYYY"),"")</f>
        <v/>
      </c>
      <c r="K743" s="58" t="str">
        <f ca="1">IF(OR('📊 Training Matrix'!$M$42="EXPIRED",'📊 Training Matrix'!$M$42="EXPIRING"),'📊 Training Matrix'!$M$42,"")</f>
        <v/>
      </c>
      <c r="L743" s="58" t="str">
        <f ca="1">IF(OR('📊 Training Matrix'!$M$42="EXPIRED",'📊 Training Matrix'!$M$42="EXPIRING"),IF('📊 Training Matrix'!$M$42="EXPIRED","Overdue by "&amp;TEXT(TODAY()-('📊 Training Matrix'!$L$42+365),"0")&amp;" days","Expires in "&amp;TEXT(('📊 Training Matrix'!$L$42+365)-TODAY(),"0")&amp;" days"),"—")</f>
        <v>—</v>
      </c>
      <c r="M743" s="58" t="str">
        <f ca="1">IF(OR('📊 Training Matrix'!$M$42="EXPIRED",'📊 Training Matrix'!$M$42="EXPIRING"),'📊 Training Matrix'!$H$42,"")</f>
        <v/>
      </c>
    </row>
    <row r="744" spans="1:13" ht="15" customHeight="1" x14ac:dyDescent="0.2">
      <c r="A744" s="58" t="str">
        <f ca="1">IF(OR('📊 Training Matrix'!$O$42="EXPIRED",'📊 Training Matrix'!$O$42="EXPIRING"),'📊 Training Matrix'!$A$42,"")</f>
        <v/>
      </c>
      <c r="B744" s="58" t="str">
        <f ca="1">IF(OR('📊 Training Matrix'!$O$42="EXPIRED",'📊 Training Matrix'!$O$42="EXPIRING"),'📊 Training Matrix'!$B$42,"")</f>
        <v/>
      </c>
      <c r="C744" s="58" t="str">
        <f ca="1">IF(OR('📊 Training Matrix'!$O$42="EXPIRED",'📊 Training Matrix'!$O$42="EXPIRING"),'📊 Training Matrix'!$C$42,"")</f>
        <v/>
      </c>
      <c r="D744" s="58" t="str">
        <f ca="1">IF(OR('📊 Training Matrix'!$O$42="EXPIRED",'📊 Training Matrix'!$O$42="EXPIRING"),'📊 Training Matrix'!$D$42,"")</f>
        <v/>
      </c>
      <c r="E744" s="58" t="str">
        <f ca="1">IF(OR('📊 Training Matrix'!$O$42="EXPIRED",'📊 Training Matrix'!$O$42="EXPIRING"),'📊 Training Matrix'!$F$42,"")</f>
        <v/>
      </c>
      <c r="F744" s="58" t="str">
        <f ca="1">IF(OR('📊 Training Matrix'!$O$42="EXPIRED",'📊 Training Matrix'!$O$42="EXPIRING"),'📊 Training Matrix'!$E$42,"")</f>
        <v/>
      </c>
      <c r="G744" s="58" t="str">
        <f ca="1">IF(OR('📊 Training Matrix'!$O$42="EXPIRED",'📊 Training Matrix'!$O$42="EXPIRING"),"HS-003","")</f>
        <v/>
      </c>
      <c r="H744" s="58" t="str">
        <f ca="1">IF(OR('📊 Training Matrix'!$O$42="EXPIRED",'📊 Training Matrix'!$O$42="EXPIRING"),"Confined Space","")</f>
        <v/>
      </c>
      <c r="I744" s="58" t="str">
        <f ca="1">IF(OR('📊 Training Matrix'!$O$42="EXPIRED",'📊 Training Matrix'!$O$42="EXPIRING"),IF(ISNUMBER('📊 Training Matrix'!$N$42),TEXT('📊 Training Matrix'!$N$42,"DD/MM/YYYY"),""),"")</f>
        <v/>
      </c>
      <c r="J744" s="58" t="str">
        <f ca="1">IF(OR('📊 Training Matrix'!$O$42="EXPIRED",'📊 Training Matrix'!$O$42="EXPIRING"),TEXT('📊 Training Matrix'!$N$42+365,"DD/MM/YYYY"),"")</f>
        <v/>
      </c>
      <c r="K744" s="58" t="str">
        <f ca="1">IF(OR('📊 Training Matrix'!$O$42="EXPIRED",'📊 Training Matrix'!$O$42="EXPIRING"),'📊 Training Matrix'!$O$42,"")</f>
        <v/>
      </c>
      <c r="L744" s="58" t="str">
        <f ca="1">IF(OR('📊 Training Matrix'!$O$42="EXPIRED",'📊 Training Matrix'!$O$42="EXPIRING"),IF('📊 Training Matrix'!$O$42="EXPIRED","Overdue by "&amp;TEXT(TODAY()-('📊 Training Matrix'!$N$42+365),"0")&amp;" days","Expires in "&amp;TEXT(('📊 Training Matrix'!$N$42+365)-TODAY(),"0")&amp;" days"),"—")</f>
        <v>—</v>
      </c>
      <c r="M744" s="58" t="str">
        <f ca="1">IF(OR('📊 Training Matrix'!$O$42="EXPIRED",'📊 Training Matrix'!$O$42="EXPIRING"),'📊 Training Matrix'!$H$42,"")</f>
        <v/>
      </c>
    </row>
    <row r="745" spans="1:13" ht="15" customHeight="1" x14ac:dyDescent="0.2">
      <c r="A745" s="58" t="str">
        <f ca="1">IF(OR('📊 Training Matrix'!$Q$42="EXPIRED",'📊 Training Matrix'!$Q$42="EXPIRING"),'📊 Training Matrix'!$A$42,"")</f>
        <v/>
      </c>
      <c r="B745" s="58" t="str">
        <f ca="1">IF(OR('📊 Training Matrix'!$Q$42="EXPIRED",'📊 Training Matrix'!$Q$42="EXPIRING"),'📊 Training Matrix'!$B$42,"")</f>
        <v/>
      </c>
      <c r="C745" s="58" t="str">
        <f ca="1">IF(OR('📊 Training Matrix'!$Q$42="EXPIRED",'📊 Training Matrix'!$Q$42="EXPIRING"),'📊 Training Matrix'!$C$42,"")</f>
        <v/>
      </c>
      <c r="D745" s="58" t="str">
        <f ca="1">IF(OR('📊 Training Matrix'!$Q$42="EXPIRED",'📊 Training Matrix'!$Q$42="EXPIRING"),'📊 Training Matrix'!$D$42,"")</f>
        <v/>
      </c>
      <c r="E745" s="58" t="str">
        <f ca="1">IF(OR('📊 Training Matrix'!$Q$42="EXPIRED",'📊 Training Matrix'!$Q$42="EXPIRING"),'📊 Training Matrix'!$F$42,"")</f>
        <v/>
      </c>
      <c r="F745" s="58" t="str">
        <f ca="1">IF(OR('📊 Training Matrix'!$Q$42="EXPIRED",'📊 Training Matrix'!$Q$42="EXPIRING"),'📊 Training Matrix'!$E$42,"")</f>
        <v/>
      </c>
      <c r="G745" s="58" t="str">
        <f ca="1">IF(OR('📊 Training Matrix'!$Q$42="EXPIRED",'📊 Training Matrix'!$Q$42="EXPIRING"),"HS-004","")</f>
        <v/>
      </c>
      <c r="H745" s="58" t="str">
        <f ca="1">IF(OR('📊 Training Matrix'!$Q$42="EXPIRED",'📊 Training Matrix'!$Q$42="EXPIRING"),"Manual Handling","")</f>
        <v/>
      </c>
      <c r="I745" s="58" t="str">
        <f ca="1">IF(OR('📊 Training Matrix'!$Q$42="EXPIRED",'📊 Training Matrix'!$Q$42="EXPIRING"),IF(ISNUMBER('📊 Training Matrix'!$P$42),TEXT('📊 Training Matrix'!$P$42,"DD/MM/YYYY"),""),"")</f>
        <v/>
      </c>
      <c r="J745" s="58" t="str">
        <f ca="1">IF(OR('📊 Training Matrix'!$Q$42="EXPIRED",'📊 Training Matrix'!$Q$42="EXPIRING"),TEXT('📊 Training Matrix'!$P$42+365,"DD/MM/YYYY"),"")</f>
        <v/>
      </c>
      <c r="K745" s="58" t="str">
        <f ca="1">IF(OR('📊 Training Matrix'!$Q$42="EXPIRED",'📊 Training Matrix'!$Q$42="EXPIRING"),'📊 Training Matrix'!$Q$42,"")</f>
        <v/>
      </c>
      <c r="L745" s="58" t="str">
        <f ca="1">IF(OR('📊 Training Matrix'!$Q$42="EXPIRED",'📊 Training Matrix'!$Q$42="EXPIRING"),IF('📊 Training Matrix'!$Q$42="EXPIRED","Overdue by "&amp;TEXT(TODAY()-('📊 Training Matrix'!$P$42+365),"0")&amp;" days","Expires in "&amp;TEXT(('📊 Training Matrix'!$P$42+365)-TODAY(),"0")&amp;" days"),"—")</f>
        <v>—</v>
      </c>
      <c r="M745" s="58" t="str">
        <f ca="1">IF(OR('📊 Training Matrix'!$Q$42="EXPIRED",'📊 Training Matrix'!$Q$42="EXPIRING"),'📊 Training Matrix'!$H$42,"")</f>
        <v/>
      </c>
    </row>
    <row r="746" spans="1:13" ht="15" customHeight="1" x14ac:dyDescent="0.2">
      <c r="A746" s="58" t="str">
        <f ca="1">IF(OR('📊 Training Matrix'!$S$42="EXPIRED",'📊 Training Matrix'!$S$42="EXPIRING"),'📊 Training Matrix'!$A$42,"")</f>
        <v>W1038</v>
      </c>
      <c r="B746" s="58" t="str">
        <f ca="1">IF(OR('📊 Training Matrix'!$S$42="EXPIRED",'📊 Training Matrix'!$S$42="EXPIRING"),'📊 Training Matrix'!$B$42,"")</f>
        <v>Roberts</v>
      </c>
      <c r="C746" s="58" t="str">
        <f ca="1">IF(OR('📊 Training Matrix'!$S$42="EXPIRED",'📊 Training Matrix'!$S$42="EXPIRING"),'📊 Training Matrix'!$C$42,"")</f>
        <v>Wendy</v>
      </c>
      <c r="D746" s="58" t="str">
        <f ca="1">IF(OR('📊 Training Matrix'!$S$42="EXPIRED",'📊 Training Matrix'!$S$42="EXPIRING"),'📊 Training Matrix'!$D$42,"")</f>
        <v>Employee</v>
      </c>
      <c r="E746" s="58" t="str">
        <f ca="1">IF(OR('📊 Training Matrix'!$S$42="EXPIRED",'📊 Training Matrix'!$S$42="EXPIRING"),'📊 Training Matrix'!$F$42,"")</f>
        <v>SCADA Engineer</v>
      </c>
      <c r="F746" s="58" t="str">
        <f ca="1">IF(OR('📊 Training Matrix'!$S$42="EXPIRED",'📊 Training Matrix'!$S$42="EXPIRING"),'📊 Training Matrix'!$E$42,"")</f>
        <v>IT &amp; Systems</v>
      </c>
      <c r="G746" s="58" t="str">
        <f ca="1">IF(OR('📊 Training Matrix'!$S$42="EXPIRED",'📊 Training Matrix'!$S$42="EXPIRING"),"HS-005","")</f>
        <v>HS-005</v>
      </c>
      <c r="H746" s="58" t="str">
        <f ca="1">IF(OR('📊 Training Matrix'!$S$42="EXPIRED",'📊 Training Matrix'!$S$42="EXPIRING"),"First Aid (FAW)","")</f>
        <v>First Aid (FAW)</v>
      </c>
      <c r="I746" s="58" t="str">
        <f ca="1">IF(OR('📊 Training Matrix'!$S$42="EXPIRED",'📊 Training Matrix'!$S$42="EXPIRING"),IF(ISNUMBER('📊 Training Matrix'!$R$42),TEXT('📊 Training Matrix'!$R$42,"DD/MM/YYYY"),""),"")</f>
        <v>15/04/2025</v>
      </c>
      <c r="J746" s="58" t="str">
        <f ca="1">IF(OR('📊 Training Matrix'!$S$42="EXPIRED",'📊 Training Matrix'!$S$42="EXPIRING"),TEXT('📊 Training Matrix'!$R$42+365,"DD/MM/YYYY"),"")</f>
        <v>15/04/2026</v>
      </c>
      <c r="K746" s="58" t="str">
        <f ca="1">IF(OR('📊 Training Matrix'!$S$42="EXPIRED",'📊 Training Matrix'!$S$42="EXPIRING"),'📊 Training Matrix'!$S$42,"")</f>
        <v>EXPIRED</v>
      </c>
      <c r="L746" s="58" t="str">
        <f ca="1">IF(OR('📊 Training Matrix'!$S$42="EXPIRED",'📊 Training Matrix'!$S$42="EXPIRING"),IF('📊 Training Matrix'!$S$42="EXPIRED","Overdue by "&amp;TEXT(TODAY()-('📊 Training Matrix'!$R$42+365),"0")&amp;" days","Expires in "&amp;TEXT(('📊 Training Matrix'!$R$42+365)-TODAY(),"0")&amp;" days"),"—")</f>
        <v>Overdue by 125 days</v>
      </c>
      <c r="M746" s="58" t="str">
        <f ca="1">IF(OR('📊 Training Matrix'!$S$42="EXPIRED",'📊 Training Matrix'!$S$42="EXPIRING"),'📊 Training Matrix'!$H$42,"")</f>
        <v>R. O'Brien</v>
      </c>
    </row>
    <row r="747" spans="1:13" ht="15" customHeight="1" x14ac:dyDescent="0.2">
      <c r="A747" s="58" t="str">
        <f ca="1">IF(OR('📊 Training Matrix'!$U$42="EXPIRED",'📊 Training Matrix'!$U$42="EXPIRING"),'📊 Training Matrix'!$A$42,"")</f>
        <v/>
      </c>
      <c r="B747" s="58" t="str">
        <f ca="1">IF(OR('📊 Training Matrix'!$U$42="EXPIRED",'📊 Training Matrix'!$U$42="EXPIRING"),'📊 Training Matrix'!$B$42,"")</f>
        <v/>
      </c>
      <c r="C747" s="58" t="str">
        <f ca="1">IF(OR('📊 Training Matrix'!$U$42="EXPIRED",'📊 Training Matrix'!$U$42="EXPIRING"),'📊 Training Matrix'!$C$42,"")</f>
        <v/>
      </c>
      <c r="D747" s="58" t="str">
        <f ca="1">IF(OR('📊 Training Matrix'!$U$42="EXPIRED",'📊 Training Matrix'!$U$42="EXPIRING"),'📊 Training Matrix'!$D$42,"")</f>
        <v/>
      </c>
      <c r="E747" s="58" t="str">
        <f ca="1">IF(OR('📊 Training Matrix'!$U$42="EXPIRED",'📊 Training Matrix'!$U$42="EXPIRING"),'📊 Training Matrix'!$F$42,"")</f>
        <v/>
      </c>
      <c r="F747" s="58" t="str">
        <f ca="1">IF(OR('📊 Training Matrix'!$U$42="EXPIRED",'📊 Training Matrix'!$U$42="EXPIRING"),'📊 Training Matrix'!$E$42,"")</f>
        <v/>
      </c>
      <c r="G747" s="58" t="str">
        <f ca="1">IF(OR('📊 Training Matrix'!$U$42="EXPIRED",'📊 Training Matrix'!$U$42="EXPIRING"),"HS-006","")</f>
        <v/>
      </c>
      <c r="H747" s="58" t="str">
        <f ca="1">IF(OR('📊 Training Matrix'!$U$42="EXPIRED",'📊 Training Matrix'!$U$42="EXPIRING"),"Asbestos Awareness","")</f>
        <v/>
      </c>
      <c r="I747" s="58" t="str">
        <f ca="1">IF(OR('📊 Training Matrix'!$U$42="EXPIRED",'📊 Training Matrix'!$U$42="EXPIRING"),IF(ISNUMBER('📊 Training Matrix'!$T$42),TEXT('📊 Training Matrix'!$T$42,"DD/MM/YYYY"),""),"")</f>
        <v/>
      </c>
      <c r="J747" s="58" t="str">
        <f ca="1">IF(OR('📊 Training Matrix'!$U$42="EXPIRED",'📊 Training Matrix'!$U$42="EXPIRING"),TEXT('📊 Training Matrix'!$T$42+365,"DD/MM/YYYY"),"")</f>
        <v/>
      </c>
      <c r="K747" s="58" t="str">
        <f ca="1">IF(OR('📊 Training Matrix'!$U$42="EXPIRED",'📊 Training Matrix'!$U$42="EXPIRING"),'📊 Training Matrix'!$U$42,"")</f>
        <v/>
      </c>
      <c r="L747" s="58" t="str">
        <f ca="1">IF(OR('📊 Training Matrix'!$U$42="EXPIRED",'📊 Training Matrix'!$U$42="EXPIRING"),IF('📊 Training Matrix'!$U$42="EXPIRED","Overdue by "&amp;TEXT(TODAY()-('📊 Training Matrix'!$T$42+365),"0")&amp;" days","Expires in "&amp;TEXT(('📊 Training Matrix'!$T$42+365)-TODAY(),"0")&amp;" days"),"—")</f>
        <v>—</v>
      </c>
      <c r="M747" s="58" t="str">
        <f ca="1">IF(OR('📊 Training Matrix'!$U$42="EXPIRED",'📊 Training Matrix'!$U$42="EXPIRING"),'📊 Training Matrix'!$H$42,"")</f>
        <v/>
      </c>
    </row>
    <row r="748" spans="1:13" ht="15" customHeight="1" x14ac:dyDescent="0.2">
      <c r="A748" s="58" t="str">
        <f ca="1">IF(OR('📊 Training Matrix'!$W$42="EXPIRED",'📊 Training Matrix'!$W$42="EXPIRING"),'📊 Training Matrix'!$A$42,"")</f>
        <v/>
      </c>
      <c r="B748" s="58" t="str">
        <f ca="1">IF(OR('📊 Training Matrix'!$W$42="EXPIRED",'📊 Training Matrix'!$W$42="EXPIRING"),'📊 Training Matrix'!$B$42,"")</f>
        <v/>
      </c>
      <c r="C748" s="58" t="str">
        <f ca="1">IF(OR('📊 Training Matrix'!$W$42="EXPIRED",'📊 Training Matrix'!$W$42="EXPIRING"),'📊 Training Matrix'!$C$42,"")</f>
        <v/>
      </c>
      <c r="D748" s="58" t="str">
        <f ca="1">IF(OR('📊 Training Matrix'!$W$42="EXPIRED",'📊 Training Matrix'!$W$42="EXPIRING"),'📊 Training Matrix'!$D$42,"")</f>
        <v/>
      </c>
      <c r="E748" s="58" t="str">
        <f ca="1">IF(OR('📊 Training Matrix'!$W$42="EXPIRED",'📊 Training Matrix'!$W$42="EXPIRING"),'📊 Training Matrix'!$F$42,"")</f>
        <v/>
      </c>
      <c r="F748" s="58" t="str">
        <f ca="1">IF(OR('📊 Training Matrix'!$W$42="EXPIRED",'📊 Training Matrix'!$W$42="EXPIRING"),'📊 Training Matrix'!$E$42,"")</f>
        <v/>
      </c>
      <c r="G748" s="58" t="str">
        <f ca="1">IF(OR('📊 Training Matrix'!$W$42="EXPIRED",'📊 Training Matrix'!$W$42="EXPIRING"),"EL-001","")</f>
        <v/>
      </c>
      <c r="H748" s="58" t="str">
        <f ca="1">IF(OR('📊 Training Matrix'!$W$42="EXPIRED",'📊 Training Matrix'!$W$42="EXPIRING"),"C&amp;G 2391 Inspection","")</f>
        <v/>
      </c>
      <c r="I748" s="58" t="str">
        <f ca="1">IF(OR('📊 Training Matrix'!$W$42="EXPIRED",'📊 Training Matrix'!$W$42="EXPIRING"),IF(ISNUMBER('📊 Training Matrix'!$V$42),TEXT('📊 Training Matrix'!$V$42,"DD/MM/YYYY"),""),"")</f>
        <v/>
      </c>
      <c r="J748" s="58" t="str">
        <f ca="1">IF(OR('📊 Training Matrix'!$W$42="EXPIRED",'📊 Training Matrix'!$W$42="EXPIRING"),TEXT('📊 Training Matrix'!$V$42+365,"DD/MM/YYYY"),"")</f>
        <v/>
      </c>
      <c r="K748" s="58" t="str">
        <f ca="1">IF(OR('📊 Training Matrix'!$W$42="EXPIRED",'📊 Training Matrix'!$W$42="EXPIRING"),'📊 Training Matrix'!$W$42,"")</f>
        <v/>
      </c>
      <c r="L748" s="58" t="str">
        <f ca="1">IF(OR('📊 Training Matrix'!$W$42="EXPIRED",'📊 Training Matrix'!$W$42="EXPIRING"),IF('📊 Training Matrix'!$W$42="EXPIRED","Overdue by "&amp;TEXT(TODAY()-('📊 Training Matrix'!$V$42+365),"0")&amp;" days","Expires in "&amp;TEXT(('📊 Training Matrix'!$V$42+365)-TODAY(),"0")&amp;" days"),"—")</f>
        <v>—</v>
      </c>
      <c r="M748" s="58" t="str">
        <f ca="1">IF(OR('📊 Training Matrix'!$W$42="EXPIRED",'📊 Training Matrix'!$W$42="EXPIRING"),'📊 Training Matrix'!$H$42,"")</f>
        <v/>
      </c>
    </row>
    <row r="749" spans="1:13" ht="15" customHeight="1" x14ac:dyDescent="0.2">
      <c r="A749" s="58" t="str">
        <f ca="1">IF(OR('📊 Training Matrix'!$Y$42="EXPIRED",'📊 Training Matrix'!$Y$42="EXPIRING"),'📊 Training Matrix'!$A$42,"")</f>
        <v/>
      </c>
      <c r="B749" s="58" t="str">
        <f ca="1">IF(OR('📊 Training Matrix'!$Y$42="EXPIRED",'📊 Training Matrix'!$Y$42="EXPIRING"),'📊 Training Matrix'!$B$42,"")</f>
        <v/>
      </c>
      <c r="C749" s="58" t="str">
        <f ca="1">IF(OR('📊 Training Matrix'!$Y$42="EXPIRED",'📊 Training Matrix'!$Y$42="EXPIRING"),'📊 Training Matrix'!$C$42,"")</f>
        <v/>
      </c>
      <c r="D749" s="58" t="str">
        <f ca="1">IF(OR('📊 Training Matrix'!$Y$42="EXPIRED",'📊 Training Matrix'!$Y$42="EXPIRING"),'📊 Training Matrix'!$D$42,"")</f>
        <v/>
      </c>
      <c r="E749" s="58" t="str">
        <f ca="1">IF(OR('📊 Training Matrix'!$Y$42="EXPIRED",'📊 Training Matrix'!$Y$42="EXPIRING"),'📊 Training Matrix'!$F$42,"")</f>
        <v/>
      </c>
      <c r="F749" s="58" t="str">
        <f ca="1">IF(OR('📊 Training Matrix'!$Y$42="EXPIRED",'📊 Training Matrix'!$Y$42="EXPIRING"),'📊 Training Matrix'!$E$42,"")</f>
        <v/>
      </c>
      <c r="G749" s="58" t="str">
        <f ca="1">IF(OR('📊 Training Matrix'!$Y$42="EXPIRED",'📊 Training Matrix'!$Y$42="EXPIRING"),"EL-002","")</f>
        <v/>
      </c>
      <c r="H749" s="58" t="str">
        <f ca="1">IF(OR('📊 Training Matrix'!$Y$42="EXPIRED",'📊 Training Matrix'!$Y$42="EXPIRING"),"18th Edition","")</f>
        <v/>
      </c>
      <c r="I749" s="58" t="str">
        <f ca="1">IF(OR('📊 Training Matrix'!$Y$42="EXPIRED",'📊 Training Matrix'!$Y$42="EXPIRING"),IF(ISNUMBER('📊 Training Matrix'!$X$42),TEXT('📊 Training Matrix'!$X$42,"DD/MM/YYYY"),""),"")</f>
        <v/>
      </c>
      <c r="J749" s="58" t="str">
        <f ca="1">IF(OR('📊 Training Matrix'!$Y$42="EXPIRED",'📊 Training Matrix'!$Y$42="EXPIRING"),TEXT('📊 Training Matrix'!$X$42+365,"DD/MM/YYYY"),"")</f>
        <v/>
      </c>
      <c r="K749" s="58" t="str">
        <f ca="1">IF(OR('📊 Training Matrix'!$Y$42="EXPIRED",'📊 Training Matrix'!$Y$42="EXPIRING"),'📊 Training Matrix'!$Y$42,"")</f>
        <v/>
      </c>
      <c r="L749" s="58" t="str">
        <f ca="1">IF(OR('📊 Training Matrix'!$Y$42="EXPIRED",'📊 Training Matrix'!$Y$42="EXPIRING"),IF('📊 Training Matrix'!$Y$42="EXPIRED","Overdue by "&amp;TEXT(TODAY()-('📊 Training Matrix'!$X$42+365),"0")&amp;" days","Expires in "&amp;TEXT(('📊 Training Matrix'!$X$42+365)-TODAY(),"0")&amp;" days"),"—")</f>
        <v>—</v>
      </c>
      <c r="M749" s="58" t="str">
        <f ca="1">IF(OR('📊 Training Matrix'!$Y$42="EXPIRED",'📊 Training Matrix'!$Y$42="EXPIRING"),'📊 Training Matrix'!$H$42,"")</f>
        <v/>
      </c>
    </row>
    <row r="750" spans="1:13" ht="15" customHeight="1" x14ac:dyDescent="0.2">
      <c r="A750" s="58" t="str">
        <f ca="1">IF(OR('📊 Training Matrix'!$AA$42="EXPIRED",'📊 Training Matrix'!$AA$42="EXPIRING"),'📊 Training Matrix'!$A$42,"")</f>
        <v/>
      </c>
      <c r="B750" s="58" t="str">
        <f ca="1">IF(OR('📊 Training Matrix'!$AA$42="EXPIRED",'📊 Training Matrix'!$AA$42="EXPIRING"),'📊 Training Matrix'!$B$42,"")</f>
        <v/>
      </c>
      <c r="C750" s="58" t="str">
        <f ca="1">IF(OR('📊 Training Matrix'!$AA$42="EXPIRED",'📊 Training Matrix'!$AA$42="EXPIRING"),'📊 Training Matrix'!$C$42,"")</f>
        <v/>
      </c>
      <c r="D750" s="58" t="str">
        <f ca="1">IF(OR('📊 Training Matrix'!$AA$42="EXPIRED",'📊 Training Matrix'!$AA$42="EXPIRING"),'📊 Training Matrix'!$D$42,"")</f>
        <v/>
      </c>
      <c r="E750" s="58" t="str">
        <f ca="1">IF(OR('📊 Training Matrix'!$AA$42="EXPIRED",'📊 Training Matrix'!$AA$42="EXPIRING"),'📊 Training Matrix'!$F$42,"")</f>
        <v/>
      </c>
      <c r="F750" s="58" t="str">
        <f ca="1">IF(OR('📊 Training Matrix'!$AA$42="EXPIRED",'📊 Training Matrix'!$AA$42="EXPIRING"),'📊 Training Matrix'!$E$42,"")</f>
        <v/>
      </c>
      <c r="G750" s="58" t="str">
        <f ca="1">IF(OR('📊 Training Matrix'!$AA$42="EXPIRED",'📊 Training Matrix'!$AA$42="EXPIRING"),"EL-003","")</f>
        <v/>
      </c>
      <c r="H750" s="58" t="str">
        <f ca="1">IF(OR('📊 Training Matrix'!$AA$42="EXPIRED",'📊 Training Matrix'!$AA$42="EXPIRING"),"HV Auth. Person","")</f>
        <v/>
      </c>
      <c r="I750" s="58" t="str">
        <f ca="1">IF(OR('📊 Training Matrix'!$AA$42="EXPIRED",'📊 Training Matrix'!$AA$42="EXPIRING"),IF(ISNUMBER('📊 Training Matrix'!$Z$42),TEXT('📊 Training Matrix'!$Z$42,"DD/MM/YYYY"),""),"")</f>
        <v/>
      </c>
      <c r="J750" s="58" t="str">
        <f ca="1">IF(OR('📊 Training Matrix'!$AA$42="EXPIRED",'📊 Training Matrix'!$AA$42="EXPIRING"),TEXT('📊 Training Matrix'!$Z$42+365,"DD/MM/YYYY"),"")</f>
        <v/>
      </c>
      <c r="K750" s="58" t="str">
        <f ca="1">IF(OR('📊 Training Matrix'!$AA$42="EXPIRED",'📊 Training Matrix'!$AA$42="EXPIRING"),'📊 Training Matrix'!$AA$42,"")</f>
        <v/>
      </c>
      <c r="L750" s="58" t="str">
        <f ca="1">IF(OR('📊 Training Matrix'!$AA$42="EXPIRED",'📊 Training Matrix'!$AA$42="EXPIRING"),IF('📊 Training Matrix'!$AA$42="EXPIRED","Overdue by "&amp;TEXT(TODAY()-('📊 Training Matrix'!$Z$42+365),"0")&amp;" days","Expires in "&amp;TEXT(('📊 Training Matrix'!$Z$42+365)-TODAY(),"0")&amp;" days"),"—")</f>
        <v>—</v>
      </c>
      <c r="M750" s="58" t="str">
        <f ca="1">IF(OR('📊 Training Matrix'!$AA$42="EXPIRED",'📊 Training Matrix'!$AA$42="EXPIRING"),'📊 Training Matrix'!$H$42,"")</f>
        <v/>
      </c>
    </row>
    <row r="751" spans="1:13" ht="15" customHeight="1" x14ac:dyDescent="0.2">
      <c r="A751" s="58" t="str">
        <f ca="1">IF(OR('📊 Training Matrix'!$AC$42="EXPIRED",'📊 Training Matrix'!$AC$42="EXPIRING"),'📊 Training Matrix'!$A$42,"")</f>
        <v/>
      </c>
      <c r="B751" s="58" t="str">
        <f ca="1">IF(OR('📊 Training Matrix'!$AC$42="EXPIRED",'📊 Training Matrix'!$AC$42="EXPIRING"),'📊 Training Matrix'!$B$42,"")</f>
        <v/>
      </c>
      <c r="C751" s="58" t="str">
        <f ca="1">IF(OR('📊 Training Matrix'!$AC$42="EXPIRED",'📊 Training Matrix'!$AC$42="EXPIRING"),'📊 Training Matrix'!$C$42,"")</f>
        <v/>
      </c>
      <c r="D751" s="58" t="str">
        <f ca="1">IF(OR('📊 Training Matrix'!$AC$42="EXPIRED",'📊 Training Matrix'!$AC$42="EXPIRING"),'📊 Training Matrix'!$D$42,"")</f>
        <v/>
      </c>
      <c r="E751" s="58" t="str">
        <f ca="1">IF(OR('📊 Training Matrix'!$AC$42="EXPIRED",'📊 Training Matrix'!$AC$42="EXPIRING"),'📊 Training Matrix'!$F$42,"")</f>
        <v/>
      </c>
      <c r="F751" s="58" t="str">
        <f ca="1">IF(OR('📊 Training Matrix'!$AC$42="EXPIRED",'📊 Training Matrix'!$AC$42="EXPIRING"),'📊 Training Matrix'!$E$42,"")</f>
        <v/>
      </c>
      <c r="G751" s="58" t="str">
        <f ca="1">IF(OR('📊 Training Matrix'!$AC$42="EXPIRED",'📊 Training Matrix'!$AC$42="EXPIRING"),"EL-004","")</f>
        <v/>
      </c>
      <c r="H751" s="58" t="str">
        <f ca="1">IF(OR('📊 Training Matrix'!$AC$42="EXPIRED",'📊 Training Matrix'!$AC$42="EXPIRING"),"LV Switching","")</f>
        <v/>
      </c>
      <c r="I751" s="58" t="str">
        <f ca="1">IF(OR('📊 Training Matrix'!$AC$42="EXPIRED",'📊 Training Matrix'!$AC$42="EXPIRING"),IF(ISNUMBER('📊 Training Matrix'!$AB$42),TEXT('📊 Training Matrix'!$AB$42,"DD/MM/YYYY"),""),"")</f>
        <v/>
      </c>
      <c r="J751" s="58" t="str">
        <f ca="1">IF(OR('📊 Training Matrix'!$AC$42="EXPIRED",'📊 Training Matrix'!$AC$42="EXPIRING"),TEXT('📊 Training Matrix'!$AB$42+365,"DD/MM/YYYY"),"")</f>
        <v/>
      </c>
      <c r="K751" s="58" t="str">
        <f ca="1">IF(OR('📊 Training Matrix'!$AC$42="EXPIRED",'📊 Training Matrix'!$AC$42="EXPIRING"),'📊 Training Matrix'!$AC$42,"")</f>
        <v/>
      </c>
      <c r="L751" s="58" t="str">
        <f ca="1">IF(OR('📊 Training Matrix'!$AC$42="EXPIRED",'📊 Training Matrix'!$AC$42="EXPIRING"),IF('📊 Training Matrix'!$AC$42="EXPIRED","Overdue by "&amp;TEXT(TODAY()-('📊 Training Matrix'!$AB$42+365),"0")&amp;" days","Expires in "&amp;TEXT(('📊 Training Matrix'!$AB$42+365)-TODAY(),"0")&amp;" days"),"—")</f>
        <v>—</v>
      </c>
      <c r="M751" s="58" t="str">
        <f ca="1">IF(OR('📊 Training Matrix'!$AC$42="EXPIRED",'📊 Training Matrix'!$AC$42="EXPIRING"),'📊 Training Matrix'!$H$42,"")</f>
        <v/>
      </c>
    </row>
    <row r="752" spans="1:13" ht="15" customHeight="1" x14ac:dyDescent="0.2">
      <c r="A752" s="58" t="str">
        <f ca="1">IF(OR('📊 Training Matrix'!$AE$42="EXPIRED",'📊 Training Matrix'!$AE$42="EXPIRING"),'📊 Training Matrix'!$A$42,"")</f>
        <v/>
      </c>
      <c r="B752" s="58" t="str">
        <f ca="1">IF(OR('📊 Training Matrix'!$AE$42="EXPIRED",'📊 Training Matrix'!$AE$42="EXPIRING"),'📊 Training Matrix'!$B$42,"")</f>
        <v/>
      </c>
      <c r="C752" s="58" t="str">
        <f ca="1">IF(OR('📊 Training Matrix'!$AE$42="EXPIRED",'📊 Training Matrix'!$AE$42="EXPIRING"),'📊 Training Matrix'!$C$42,"")</f>
        <v/>
      </c>
      <c r="D752" s="58" t="str">
        <f ca="1">IF(OR('📊 Training Matrix'!$AE$42="EXPIRED",'📊 Training Matrix'!$AE$42="EXPIRING"),'📊 Training Matrix'!$D$42,"")</f>
        <v/>
      </c>
      <c r="E752" s="58" t="str">
        <f ca="1">IF(OR('📊 Training Matrix'!$AE$42="EXPIRED",'📊 Training Matrix'!$AE$42="EXPIRING"),'📊 Training Matrix'!$F$42,"")</f>
        <v/>
      </c>
      <c r="F752" s="58" t="str">
        <f ca="1">IF(OR('📊 Training Matrix'!$AE$42="EXPIRED",'📊 Training Matrix'!$AE$42="EXPIRING"),'📊 Training Matrix'!$E$42,"")</f>
        <v/>
      </c>
      <c r="G752" s="58" t="str">
        <f ca="1">IF(OR('📊 Training Matrix'!$AE$42="EXPIRED",'📊 Training Matrix'!$AE$42="EXPIRING"),"CV-005","")</f>
        <v/>
      </c>
      <c r="H752" s="58" t="str">
        <f ca="1">IF(OR('📊 Training Matrix'!$AE$42="EXPIRED",'📊 Training Matrix'!$AE$42="EXPIRING"),"NRSWA Supervisor","")</f>
        <v/>
      </c>
      <c r="I752" s="58" t="str">
        <f ca="1">IF(OR('📊 Training Matrix'!$AE$42="EXPIRED",'📊 Training Matrix'!$AE$42="EXPIRING"),IF(ISNUMBER('📊 Training Matrix'!$AD$42),TEXT('📊 Training Matrix'!$AD$42,"DD/MM/YYYY"),""),"")</f>
        <v/>
      </c>
      <c r="J752" s="58" t="str">
        <f ca="1">IF(OR('📊 Training Matrix'!$AE$42="EXPIRED",'📊 Training Matrix'!$AE$42="EXPIRING"),TEXT('📊 Training Matrix'!$AD$42+365,"DD/MM/YYYY"),"")</f>
        <v/>
      </c>
      <c r="K752" s="58" t="str">
        <f ca="1">IF(OR('📊 Training Matrix'!$AE$42="EXPIRED",'📊 Training Matrix'!$AE$42="EXPIRING"),'📊 Training Matrix'!$AE$42,"")</f>
        <v/>
      </c>
      <c r="L752" s="58" t="str">
        <f ca="1">IF(OR('📊 Training Matrix'!$AE$42="EXPIRED",'📊 Training Matrix'!$AE$42="EXPIRING"),IF('📊 Training Matrix'!$AE$42="EXPIRED","Overdue by "&amp;TEXT(TODAY()-('📊 Training Matrix'!$AD$42+365),"0")&amp;" days","Expires in "&amp;TEXT(('📊 Training Matrix'!$AD$42+365)-TODAY(),"0")&amp;" days"),"—")</f>
        <v>—</v>
      </c>
      <c r="M752" s="58" t="str">
        <f ca="1">IF(OR('📊 Training Matrix'!$AE$42="EXPIRED",'📊 Training Matrix'!$AE$42="EXPIRING"),'📊 Training Matrix'!$H$42,"")</f>
        <v/>
      </c>
    </row>
    <row r="753" spans="1:13" ht="15" customHeight="1" x14ac:dyDescent="0.2">
      <c r="A753" s="58" t="str">
        <f ca="1">IF(OR('📊 Training Matrix'!$AG$42="EXPIRED",'📊 Training Matrix'!$AG$42="EXPIRING"),'📊 Training Matrix'!$A$42,"")</f>
        <v/>
      </c>
      <c r="B753" s="58" t="str">
        <f ca="1">IF(OR('📊 Training Matrix'!$AG$42="EXPIRED",'📊 Training Matrix'!$AG$42="EXPIRING"),'📊 Training Matrix'!$B$42,"")</f>
        <v/>
      </c>
      <c r="C753" s="58" t="str">
        <f ca="1">IF(OR('📊 Training Matrix'!$AG$42="EXPIRED",'📊 Training Matrix'!$AG$42="EXPIRING"),'📊 Training Matrix'!$C$42,"")</f>
        <v/>
      </c>
      <c r="D753" s="58" t="str">
        <f ca="1">IF(OR('📊 Training Matrix'!$AG$42="EXPIRED",'📊 Training Matrix'!$AG$42="EXPIRING"),'📊 Training Matrix'!$D$42,"")</f>
        <v/>
      </c>
      <c r="E753" s="58" t="str">
        <f ca="1">IF(OR('📊 Training Matrix'!$AG$42="EXPIRED",'📊 Training Matrix'!$AG$42="EXPIRING"),'📊 Training Matrix'!$F$42,"")</f>
        <v/>
      </c>
      <c r="F753" s="58" t="str">
        <f ca="1">IF(OR('📊 Training Matrix'!$AG$42="EXPIRED",'📊 Training Matrix'!$AG$42="EXPIRING"),'📊 Training Matrix'!$E$42,"")</f>
        <v/>
      </c>
      <c r="G753" s="58" t="str">
        <f ca="1">IF(OR('📊 Training Matrix'!$AG$42="EXPIRED",'📊 Training Matrix'!$AG$42="EXPIRING"),"CV-006","")</f>
        <v/>
      </c>
      <c r="H753" s="58" t="str">
        <f ca="1">IF(OR('📊 Training Matrix'!$AG$42="EXPIRED",'📊 Training Matrix'!$AG$42="EXPIRING"),"NRSWA Operative","")</f>
        <v/>
      </c>
      <c r="I753" s="58" t="str">
        <f ca="1">IF(OR('📊 Training Matrix'!$AG$42="EXPIRED",'📊 Training Matrix'!$AG$42="EXPIRING"),IF(ISNUMBER('📊 Training Matrix'!$AF$42),TEXT('📊 Training Matrix'!$AF$42,"DD/MM/YYYY"),""),"")</f>
        <v/>
      </c>
      <c r="J753" s="58" t="str">
        <f ca="1">IF(OR('📊 Training Matrix'!$AG$42="EXPIRED",'📊 Training Matrix'!$AG$42="EXPIRING"),TEXT('📊 Training Matrix'!$AF$42+365,"DD/MM/YYYY"),"")</f>
        <v/>
      </c>
      <c r="K753" s="58" t="str">
        <f ca="1">IF(OR('📊 Training Matrix'!$AG$42="EXPIRED",'📊 Training Matrix'!$AG$42="EXPIRING"),'📊 Training Matrix'!$AG$42,"")</f>
        <v/>
      </c>
      <c r="L753" s="58" t="str">
        <f ca="1">IF(OR('📊 Training Matrix'!$AG$42="EXPIRED",'📊 Training Matrix'!$AG$42="EXPIRING"),IF('📊 Training Matrix'!$AG$42="EXPIRED","Overdue by "&amp;TEXT(TODAY()-('📊 Training Matrix'!$AF$42+365),"0")&amp;" days","Expires in "&amp;TEXT(('📊 Training Matrix'!$AF$42+365)-TODAY(),"0")&amp;" days"),"—")</f>
        <v>—</v>
      </c>
      <c r="M753" s="58" t="str">
        <f ca="1">IF(OR('📊 Training Matrix'!$AG$42="EXPIRED",'📊 Training Matrix'!$AG$42="EXPIRING"),'📊 Training Matrix'!$H$42,"")</f>
        <v/>
      </c>
    </row>
    <row r="754" spans="1:13" ht="15" customHeight="1" x14ac:dyDescent="0.2">
      <c r="A754" s="58" t="str">
        <f ca="1">IF(OR('📊 Training Matrix'!$AI$42="EXPIRED",'📊 Training Matrix'!$AI$42="EXPIRING"),'📊 Training Matrix'!$A$42,"")</f>
        <v/>
      </c>
      <c r="B754" s="58" t="str">
        <f ca="1">IF(OR('📊 Training Matrix'!$AI$42="EXPIRED",'📊 Training Matrix'!$AI$42="EXPIRING"),'📊 Training Matrix'!$B$42,"")</f>
        <v/>
      </c>
      <c r="C754" s="58" t="str">
        <f ca="1">IF(OR('📊 Training Matrix'!$AI$42="EXPIRED",'📊 Training Matrix'!$AI$42="EXPIRING"),'📊 Training Matrix'!$C$42,"")</f>
        <v/>
      </c>
      <c r="D754" s="58" t="str">
        <f ca="1">IF(OR('📊 Training Matrix'!$AI$42="EXPIRED",'📊 Training Matrix'!$AI$42="EXPIRING"),'📊 Training Matrix'!$D$42,"")</f>
        <v/>
      </c>
      <c r="E754" s="58" t="str">
        <f ca="1">IF(OR('📊 Training Matrix'!$AI$42="EXPIRED",'📊 Training Matrix'!$AI$42="EXPIRING"),'📊 Training Matrix'!$F$42,"")</f>
        <v/>
      </c>
      <c r="F754" s="58" t="str">
        <f ca="1">IF(OR('📊 Training Matrix'!$AI$42="EXPIRED",'📊 Training Matrix'!$AI$42="EXPIRING"),'📊 Training Matrix'!$E$42,"")</f>
        <v/>
      </c>
      <c r="G754" s="58" t="str">
        <f ca="1">IF(OR('📊 Training Matrix'!$AI$42="EXPIRED",'📊 Training Matrix'!$AI$42="EXPIRING"),"CV-002","")</f>
        <v/>
      </c>
      <c r="H754" s="58" t="str">
        <f ca="1">IF(OR('📊 Training Matrix'!$AI$42="EXPIRED",'📊 Training Matrix'!$AI$42="EXPIRING"),"CSCS Blue Card","")</f>
        <v/>
      </c>
      <c r="I754" s="58" t="str">
        <f ca="1">IF(OR('📊 Training Matrix'!$AI$42="EXPIRED",'📊 Training Matrix'!$AI$42="EXPIRING"),IF(ISNUMBER('📊 Training Matrix'!$AH$42),TEXT('📊 Training Matrix'!$AH$42,"DD/MM/YYYY"),""),"")</f>
        <v/>
      </c>
      <c r="J754" s="58" t="str">
        <f ca="1">IF(OR('📊 Training Matrix'!$AI$42="EXPIRED",'📊 Training Matrix'!$AI$42="EXPIRING"),TEXT('📊 Training Matrix'!$AH$42+365,"DD/MM/YYYY"),"")</f>
        <v/>
      </c>
      <c r="K754" s="58" t="str">
        <f ca="1">IF(OR('📊 Training Matrix'!$AI$42="EXPIRED",'📊 Training Matrix'!$AI$42="EXPIRING"),'📊 Training Matrix'!$AI$42,"")</f>
        <v/>
      </c>
      <c r="L754" s="58" t="str">
        <f ca="1">IF(OR('📊 Training Matrix'!$AI$42="EXPIRED",'📊 Training Matrix'!$AI$42="EXPIRING"),IF('📊 Training Matrix'!$AI$42="EXPIRED","Overdue by "&amp;TEXT(TODAY()-('📊 Training Matrix'!$AH$42+365),"0")&amp;" days","Expires in "&amp;TEXT(('📊 Training Matrix'!$AH$42+365)-TODAY(),"0")&amp;" days"),"—")</f>
        <v>—</v>
      </c>
      <c r="M754" s="58" t="str">
        <f ca="1">IF(OR('📊 Training Matrix'!$AI$42="EXPIRED",'📊 Training Matrix'!$AI$42="EXPIRING"),'📊 Training Matrix'!$H$42,"")</f>
        <v/>
      </c>
    </row>
    <row r="755" spans="1:13" ht="15" customHeight="1" x14ac:dyDescent="0.2">
      <c r="A755" s="58" t="str">
        <f ca="1">IF(OR('📊 Training Matrix'!$AK$42="EXPIRED",'📊 Training Matrix'!$AK$42="EXPIRING"),'📊 Training Matrix'!$A$42,"")</f>
        <v/>
      </c>
      <c r="B755" s="58" t="str">
        <f ca="1">IF(OR('📊 Training Matrix'!$AK$42="EXPIRED",'📊 Training Matrix'!$AK$42="EXPIRING"),'📊 Training Matrix'!$B$42,"")</f>
        <v/>
      </c>
      <c r="C755" s="58" t="str">
        <f ca="1">IF(OR('📊 Training Matrix'!$AK$42="EXPIRED",'📊 Training Matrix'!$AK$42="EXPIRING"),'📊 Training Matrix'!$C$42,"")</f>
        <v/>
      </c>
      <c r="D755" s="58" t="str">
        <f ca="1">IF(OR('📊 Training Matrix'!$AK$42="EXPIRED",'📊 Training Matrix'!$AK$42="EXPIRING"),'📊 Training Matrix'!$D$42,"")</f>
        <v/>
      </c>
      <c r="E755" s="58" t="str">
        <f ca="1">IF(OR('📊 Training Matrix'!$AK$42="EXPIRED",'📊 Training Matrix'!$AK$42="EXPIRING"),'📊 Training Matrix'!$F$42,"")</f>
        <v/>
      </c>
      <c r="F755" s="58" t="str">
        <f ca="1">IF(OR('📊 Training Matrix'!$AK$42="EXPIRED",'📊 Training Matrix'!$AK$42="EXPIRING"),'📊 Training Matrix'!$E$42,"")</f>
        <v/>
      </c>
      <c r="G755" s="58" t="str">
        <f ca="1">IF(OR('📊 Training Matrix'!$AK$42="EXPIRED",'📊 Training Matrix'!$AK$42="EXPIRING"),"GS-001","")</f>
        <v/>
      </c>
      <c r="H755" s="58" t="str">
        <f ca="1">IF(OR('📊 Training Matrix'!$AK$42="EXPIRED",'📊 Training Matrix'!$AK$42="EXPIRING"),"Gas Safe Reg.","")</f>
        <v/>
      </c>
      <c r="I755" s="58" t="str">
        <f ca="1">IF(OR('📊 Training Matrix'!$AK$42="EXPIRED",'📊 Training Matrix'!$AK$42="EXPIRING"),IF(ISNUMBER('📊 Training Matrix'!$AJ$42),TEXT('📊 Training Matrix'!$AJ$42,"DD/MM/YYYY"),""),"")</f>
        <v/>
      </c>
      <c r="J755" s="58" t="str">
        <f ca="1">IF(OR('📊 Training Matrix'!$AK$42="EXPIRED",'📊 Training Matrix'!$AK$42="EXPIRING"),TEXT('📊 Training Matrix'!$AJ$42+365,"DD/MM/YYYY"),"")</f>
        <v/>
      </c>
      <c r="K755" s="58" t="str">
        <f ca="1">IF(OR('📊 Training Matrix'!$AK$42="EXPIRED",'📊 Training Matrix'!$AK$42="EXPIRING"),'📊 Training Matrix'!$AK$42,"")</f>
        <v/>
      </c>
      <c r="L755" s="58" t="str">
        <f ca="1">IF(OR('📊 Training Matrix'!$AK$42="EXPIRED",'📊 Training Matrix'!$AK$42="EXPIRING"),IF('📊 Training Matrix'!$AK$42="EXPIRED","Overdue by "&amp;TEXT(TODAY()-('📊 Training Matrix'!$AJ$42+365),"0")&amp;" days","Expires in "&amp;TEXT(('📊 Training Matrix'!$AJ$42+365)-TODAY(),"0")&amp;" days"),"—")</f>
        <v>—</v>
      </c>
      <c r="M755" s="58" t="str">
        <f ca="1">IF(OR('📊 Training Matrix'!$AK$42="EXPIRED",'📊 Training Matrix'!$AK$42="EXPIRING"),'📊 Training Matrix'!$H$42,"")</f>
        <v/>
      </c>
    </row>
    <row r="756" spans="1:13" ht="15" customHeight="1" x14ac:dyDescent="0.2">
      <c r="A756" s="58" t="str">
        <f ca="1">IF(OR('📊 Training Matrix'!$AM$42="EXPIRED",'📊 Training Matrix'!$AM$42="EXPIRING"),'📊 Training Matrix'!$A$42,"")</f>
        <v/>
      </c>
      <c r="B756" s="58" t="str">
        <f ca="1">IF(OR('📊 Training Matrix'!$AM$42="EXPIRED",'📊 Training Matrix'!$AM$42="EXPIRING"),'📊 Training Matrix'!$B$42,"")</f>
        <v/>
      </c>
      <c r="C756" s="58" t="str">
        <f ca="1">IF(OR('📊 Training Matrix'!$AM$42="EXPIRED",'📊 Training Matrix'!$AM$42="EXPIRING"),'📊 Training Matrix'!$C$42,"")</f>
        <v/>
      </c>
      <c r="D756" s="58" t="str">
        <f ca="1">IF(OR('📊 Training Matrix'!$AM$42="EXPIRED",'📊 Training Matrix'!$AM$42="EXPIRING"),'📊 Training Matrix'!$D$42,"")</f>
        <v/>
      </c>
      <c r="E756" s="58" t="str">
        <f ca="1">IF(OR('📊 Training Matrix'!$AM$42="EXPIRED",'📊 Training Matrix'!$AM$42="EXPIRING"),'📊 Training Matrix'!$F$42,"")</f>
        <v/>
      </c>
      <c r="F756" s="58" t="str">
        <f ca="1">IF(OR('📊 Training Matrix'!$AM$42="EXPIRED",'📊 Training Matrix'!$AM$42="EXPIRING"),'📊 Training Matrix'!$E$42,"")</f>
        <v/>
      </c>
      <c r="G756" s="58" t="str">
        <f ca="1">IF(OR('📊 Training Matrix'!$AM$42="EXPIRED",'📊 Training Matrix'!$AM$42="EXPIRING"),"GS-002","")</f>
        <v/>
      </c>
      <c r="H756" s="58" t="str">
        <f ca="1">IF(OR('📊 Training Matrix'!$AM$42="EXPIRED",'📊 Training Matrix'!$AM$42="EXPIRING"),"ACS Gas (CCN1)","")</f>
        <v/>
      </c>
      <c r="I756" s="58" t="str">
        <f ca="1">IF(OR('📊 Training Matrix'!$AM$42="EXPIRED",'📊 Training Matrix'!$AM$42="EXPIRING"),IF(ISNUMBER('📊 Training Matrix'!$AL$42),TEXT('📊 Training Matrix'!$AL$42,"DD/MM/YYYY"),""),"")</f>
        <v/>
      </c>
      <c r="J756" s="58" t="str">
        <f ca="1">IF(OR('📊 Training Matrix'!$AM$42="EXPIRED",'📊 Training Matrix'!$AM$42="EXPIRING"),TEXT('📊 Training Matrix'!$AL$42+365,"DD/MM/YYYY"),"")</f>
        <v/>
      </c>
      <c r="K756" s="58" t="str">
        <f ca="1">IF(OR('📊 Training Matrix'!$AM$42="EXPIRED",'📊 Training Matrix'!$AM$42="EXPIRING"),'📊 Training Matrix'!$AM$42,"")</f>
        <v/>
      </c>
      <c r="L756" s="58" t="str">
        <f ca="1">IF(OR('📊 Training Matrix'!$AM$42="EXPIRED",'📊 Training Matrix'!$AM$42="EXPIRING"),IF('📊 Training Matrix'!$AM$42="EXPIRED","Overdue by "&amp;TEXT(TODAY()-('📊 Training Matrix'!$AL$42+365),"0")&amp;" days","Expires in "&amp;TEXT(('📊 Training Matrix'!$AL$42+365)-TODAY(),"0")&amp;" days"),"—")</f>
        <v>—</v>
      </c>
      <c r="M756" s="58" t="str">
        <f ca="1">IF(OR('📊 Training Matrix'!$AM$42="EXPIRED",'📊 Training Matrix'!$AM$42="EXPIRING"),'📊 Training Matrix'!$H$42,"")</f>
        <v/>
      </c>
    </row>
    <row r="757" spans="1:13" ht="15" customHeight="1" x14ac:dyDescent="0.2">
      <c r="A757" s="58" t="str">
        <f ca="1">IF(OR('📊 Training Matrix'!$AO$42="EXPIRED",'📊 Training Matrix'!$AO$42="EXPIRING"),'📊 Training Matrix'!$A$42,"")</f>
        <v/>
      </c>
      <c r="B757" s="58" t="str">
        <f ca="1">IF(OR('📊 Training Matrix'!$AO$42="EXPIRED",'📊 Training Matrix'!$AO$42="EXPIRING"),'📊 Training Matrix'!$B$42,"")</f>
        <v/>
      </c>
      <c r="C757" s="58" t="str">
        <f ca="1">IF(OR('📊 Training Matrix'!$AO$42="EXPIRED",'📊 Training Matrix'!$AO$42="EXPIRING"),'📊 Training Matrix'!$C$42,"")</f>
        <v/>
      </c>
      <c r="D757" s="58" t="str">
        <f ca="1">IF(OR('📊 Training Matrix'!$AO$42="EXPIRED",'📊 Training Matrix'!$AO$42="EXPIRING"),'📊 Training Matrix'!$D$42,"")</f>
        <v/>
      </c>
      <c r="E757" s="58" t="str">
        <f ca="1">IF(OR('📊 Training Matrix'!$AO$42="EXPIRED",'📊 Training Matrix'!$AO$42="EXPIRING"),'📊 Training Matrix'!$F$42,"")</f>
        <v/>
      </c>
      <c r="F757" s="58" t="str">
        <f ca="1">IF(OR('📊 Training Matrix'!$AO$42="EXPIRED",'📊 Training Matrix'!$AO$42="EXPIRING"),'📊 Training Matrix'!$E$42,"")</f>
        <v/>
      </c>
      <c r="G757" s="58" t="str">
        <f ca="1">IF(OR('📊 Training Matrix'!$AO$42="EXPIRED",'📊 Training Matrix'!$AO$42="EXPIRING"),"WA-001","")</f>
        <v/>
      </c>
      <c r="H757" s="58" t="str">
        <f ca="1">IF(OR('📊 Training Matrix'!$AO$42="EXPIRED",'📊 Training Matrix'!$AO$42="EXPIRING"),"WIAPS Cert.","")</f>
        <v/>
      </c>
      <c r="I757" s="58" t="str">
        <f ca="1">IF(OR('📊 Training Matrix'!$AO$42="EXPIRED",'📊 Training Matrix'!$AO$42="EXPIRING"),IF(ISNUMBER('📊 Training Matrix'!$AN$42),TEXT('📊 Training Matrix'!$AN$42,"DD/MM/YYYY"),""),"")</f>
        <v/>
      </c>
      <c r="J757" s="58" t="str">
        <f ca="1">IF(OR('📊 Training Matrix'!$AO$42="EXPIRED",'📊 Training Matrix'!$AO$42="EXPIRING"),TEXT('📊 Training Matrix'!$AN$42+365,"DD/MM/YYYY"),"")</f>
        <v/>
      </c>
      <c r="K757" s="58" t="str">
        <f ca="1">IF(OR('📊 Training Matrix'!$AO$42="EXPIRED",'📊 Training Matrix'!$AO$42="EXPIRING"),'📊 Training Matrix'!$AO$42,"")</f>
        <v/>
      </c>
      <c r="L757" s="58" t="str">
        <f ca="1">IF(OR('📊 Training Matrix'!$AO$42="EXPIRED",'📊 Training Matrix'!$AO$42="EXPIRING"),IF('📊 Training Matrix'!$AO$42="EXPIRED","Overdue by "&amp;TEXT(TODAY()-('📊 Training Matrix'!$AN$42+365),"0")&amp;" days","Expires in "&amp;TEXT(('📊 Training Matrix'!$AN$42+365)-TODAY(),"0")&amp;" days"),"—")</f>
        <v>—</v>
      </c>
      <c r="M757" s="58" t="str">
        <f ca="1">IF(OR('📊 Training Matrix'!$AO$42="EXPIRED",'📊 Training Matrix'!$AO$42="EXPIRING"),'📊 Training Matrix'!$H$42,"")</f>
        <v/>
      </c>
    </row>
    <row r="758" spans="1:13" ht="15" customHeight="1" x14ac:dyDescent="0.2">
      <c r="A758" s="58" t="str">
        <f ca="1">IF(OR('📊 Training Matrix'!$AQ$42="EXPIRED",'📊 Training Matrix'!$AQ$42="EXPIRING"),'📊 Training Matrix'!$A$42,"")</f>
        <v/>
      </c>
      <c r="B758" s="58" t="str">
        <f ca="1">IF(OR('📊 Training Matrix'!$AQ$42="EXPIRED",'📊 Training Matrix'!$AQ$42="EXPIRING"),'📊 Training Matrix'!$B$42,"")</f>
        <v/>
      </c>
      <c r="C758" s="58" t="str">
        <f ca="1">IF(OR('📊 Training Matrix'!$AQ$42="EXPIRED",'📊 Training Matrix'!$AQ$42="EXPIRING"),'📊 Training Matrix'!$C$42,"")</f>
        <v/>
      </c>
      <c r="D758" s="58" t="str">
        <f ca="1">IF(OR('📊 Training Matrix'!$AQ$42="EXPIRED",'📊 Training Matrix'!$AQ$42="EXPIRING"),'📊 Training Matrix'!$D$42,"")</f>
        <v/>
      </c>
      <c r="E758" s="58" t="str">
        <f ca="1">IF(OR('📊 Training Matrix'!$AQ$42="EXPIRED",'📊 Training Matrix'!$AQ$42="EXPIRING"),'📊 Training Matrix'!$F$42,"")</f>
        <v/>
      </c>
      <c r="F758" s="58" t="str">
        <f ca="1">IF(OR('📊 Training Matrix'!$AQ$42="EXPIRED",'📊 Training Matrix'!$AQ$42="EXPIRING"),'📊 Training Matrix'!$E$42,"")</f>
        <v/>
      </c>
      <c r="G758" s="58" t="str">
        <f ca="1">IF(OR('📊 Training Matrix'!$AQ$42="EXPIRED",'📊 Training Matrix'!$AQ$42="EXPIRING"),"DR-004","")</f>
        <v/>
      </c>
      <c r="H758" s="58" t="str">
        <f ca="1">IF(OR('📊 Training Matrix'!$AQ$42="EXPIRED",'📊 Training Matrix'!$AQ$42="EXPIRING"),"CPCS Excavator","")</f>
        <v/>
      </c>
      <c r="I758" s="58" t="str">
        <f ca="1">IF(OR('📊 Training Matrix'!$AQ$42="EXPIRED",'📊 Training Matrix'!$AQ$42="EXPIRING"),IF(ISNUMBER('📊 Training Matrix'!$AP$42),TEXT('📊 Training Matrix'!$AP$42,"DD/MM/YYYY"),""),"")</f>
        <v/>
      </c>
      <c r="J758" s="58" t="str">
        <f ca="1">IF(OR('📊 Training Matrix'!$AQ$42="EXPIRED",'📊 Training Matrix'!$AQ$42="EXPIRING"),TEXT('📊 Training Matrix'!$AP$42+365,"DD/MM/YYYY"),"")</f>
        <v/>
      </c>
      <c r="K758" s="58" t="str">
        <f ca="1">IF(OR('📊 Training Matrix'!$AQ$42="EXPIRED",'📊 Training Matrix'!$AQ$42="EXPIRING"),'📊 Training Matrix'!$AQ$42,"")</f>
        <v/>
      </c>
      <c r="L758" s="58" t="str">
        <f ca="1">IF(OR('📊 Training Matrix'!$AQ$42="EXPIRED",'📊 Training Matrix'!$AQ$42="EXPIRING"),IF('📊 Training Matrix'!$AQ$42="EXPIRED","Overdue by "&amp;TEXT(TODAY()-('📊 Training Matrix'!$AP$42+365),"0")&amp;" days","Expires in "&amp;TEXT(('📊 Training Matrix'!$AP$42+365)-TODAY(),"0")&amp;" days"),"—")</f>
        <v>—</v>
      </c>
      <c r="M758" s="58" t="str">
        <f ca="1">IF(OR('📊 Training Matrix'!$AQ$42="EXPIRED",'📊 Training Matrix'!$AQ$42="EXPIRING"),'📊 Training Matrix'!$H$42,"")</f>
        <v/>
      </c>
    </row>
    <row r="759" spans="1:13" ht="15" customHeight="1" x14ac:dyDescent="0.2">
      <c r="A759" s="58" t="str">
        <f ca="1">IF(OR('📊 Training Matrix'!$AS$42="EXPIRED",'📊 Training Matrix'!$AS$42="EXPIRING"),'📊 Training Matrix'!$A$42,"")</f>
        <v/>
      </c>
      <c r="B759" s="58" t="str">
        <f ca="1">IF(OR('📊 Training Matrix'!$AS$42="EXPIRED",'📊 Training Matrix'!$AS$42="EXPIRING"),'📊 Training Matrix'!$B$42,"")</f>
        <v/>
      </c>
      <c r="C759" s="58" t="str">
        <f ca="1">IF(OR('📊 Training Matrix'!$AS$42="EXPIRED",'📊 Training Matrix'!$AS$42="EXPIRING"),'📊 Training Matrix'!$C$42,"")</f>
        <v/>
      </c>
      <c r="D759" s="58" t="str">
        <f ca="1">IF(OR('📊 Training Matrix'!$AS$42="EXPIRED",'📊 Training Matrix'!$AS$42="EXPIRING"),'📊 Training Matrix'!$D$42,"")</f>
        <v/>
      </c>
      <c r="E759" s="58" t="str">
        <f ca="1">IF(OR('📊 Training Matrix'!$AS$42="EXPIRED",'📊 Training Matrix'!$AS$42="EXPIRING"),'📊 Training Matrix'!$F$42,"")</f>
        <v/>
      </c>
      <c r="F759" s="58" t="str">
        <f ca="1">IF(OR('📊 Training Matrix'!$AS$42="EXPIRED",'📊 Training Matrix'!$AS$42="EXPIRING"),'📊 Training Matrix'!$E$42,"")</f>
        <v/>
      </c>
      <c r="G759" s="58" t="str">
        <f ca="1">IF(OR('📊 Training Matrix'!$AS$42="EXPIRED",'📊 Training Matrix'!$AS$42="EXPIRING"),"MG-002","")</f>
        <v/>
      </c>
      <c r="H759" s="58" t="str">
        <f ca="1">IF(OR('📊 Training Matrix'!$AS$42="EXPIRED",'📊 Training Matrix'!$AS$42="EXPIRING"),"SMSTS","")</f>
        <v/>
      </c>
      <c r="I759" s="58" t="str">
        <f ca="1">IF(OR('📊 Training Matrix'!$AS$42="EXPIRED",'📊 Training Matrix'!$AS$42="EXPIRING"),IF(ISNUMBER('📊 Training Matrix'!$AR$42),TEXT('📊 Training Matrix'!$AR$42,"DD/MM/YYYY"),""),"")</f>
        <v/>
      </c>
      <c r="J759" s="58" t="str">
        <f ca="1">IF(OR('📊 Training Matrix'!$AS$42="EXPIRED",'📊 Training Matrix'!$AS$42="EXPIRING"),TEXT('📊 Training Matrix'!$AR$42+365,"DD/MM/YYYY"),"")</f>
        <v/>
      </c>
      <c r="K759" s="58" t="str">
        <f ca="1">IF(OR('📊 Training Matrix'!$AS$42="EXPIRED",'📊 Training Matrix'!$AS$42="EXPIRING"),'📊 Training Matrix'!$AS$42,"")</f>
        <v/>
      </c>
      <c r="L759" s="58" t="str">
        <f ca="1">IF(OR('📊 Training Matrix'!$AS$42="EXPIRED",'📊 Training Matrix'!$AS$42="EXPIRING"),IF('📊 Training Matrix'!$AS$42="EXPIRED","Overdue by "&amp;TEXT(TODAY()-('📊 Training Matrix'!$AR$42+365),"0")&amp;" days","Expires in "&amp;TEXT(('📊 Training Matrix'!$AR$42+365)-TODAY(),"0")&amp;" days"),"—")</f>
        <v>—</v>
      </c>
      <c r="M759" s="58" t="str">
        <f ca="1">IF(OR('📊 Training Matrix'!$AS$42="EXPIRED",'📊 Training Matrix'!$AS$42="EXPIRING"),'📊 Training Matrix'!$H$42,"")</f>
        <v/>
      </c>
    </row>
    <row r="760" spans="1:13" ht="15" customHeight="1" x14ac:dyDescent="0.2">
      <c r="A760" s="58" t="str">
        <f ca="1">IF(OR('📊 Training Matrix'!$AU$42="EXPIRED",'📊 Training Matrix'!$AU$42="EXPIRING"),'📊 Training Matrix'!$A$42,"")</f>
        <v/>
      </c>
      <c r="B760" s="58" t="str">
        <f ca="1">IF(OR('📊 Training Matrix'!$AU$42="EXPIRED",'📊 Training Matrix'!$AU$42="EXPIRING"),'📊 Training Matrix'!$B$42,"")</f>
        <v/>
      </c>
      <c r="C760" s="58" t="str">
        <f ca="1">IF(OR('📊 Training Matrix'!$AU$42="EXPIRED",'📊 Training Matrix'!$AU$42="EXPIRING"),'📊 Training Matrix'!$C$42,"")</f>
        <v/>
      </c>
      <c r="D760" s="58" t="str">
        <f ca="1">IF(OR('📊 Training Matrix'!$AU$42="EXPIRED",'📊 Training Matrix'!$AU$42="EXPIRING"),'📊 Training Matrix'!$D$42,"")</f>
        <v/>
      </c>
      <c r="E760" s="58" t="str">
        <f ca="1">IF(OR('📊 Training Matrix'!$AU$42="EXPIRED",'📊 Training Matrix'!$AU$42="EXPIRING"),'📊 Training Matrix'!$F$42,"")</f>
        <v/>
      </c>
      <c r="F760" s="58" t="str">
        <f ca="1">IF(OR('📊 Training Matrix'!$AU$42="EXPIRED",'📊 Training Matrix'!$AU$42="EXPIRING"),'📊 Training Matrix'!$E$42,"")</f>
        <v/>
      </c>
      <c r="G760" s="58" t="str">
        <f ca="1">IF(OR('📊 Training Matrix'!$AU$42="EXPIRED",'📊 Training Matrix'!$AU$42="EXPIRING"),"MG-003","")</f>
        <v/>
      </c>
      <c r="H760" s="58" t="str">
        <f ca="1">IF(OR('📊 Training Matrix'!$AU$42="EXPIRED",'📊 Training Matrix'!$AU$42="EXPIRING"),"SSSTS","")</f>
        <v/>
      </c>
      <c r="I760" s="58" t="str">
        <f ca="1">IF(OR('📊 Training Matrix'!$AU$42="EXPIRED",'📊 Training Matrix'!$AU$42="EXPIRING"),IF(ISNUMBER('📊 Training Matrix'!$AT$42),TEXT('📊 Training Matrix'!$AT$42,"DD/MM/YYYY"),""),"")</f>
        <v/>
      </c>
      <c r="J760" s="58" t="str">
        <f ca="1">IF(OR('📊 Training Matrix'!$AU$42="EXPIRED",'📊 Training Matrix'!$AU$42="EXPIRING"),TEXT('📊 Training Matrix'!$AT$42+365,"DD/MM/YYYY"),"")</f>
        <v/>
      </c>
      <c r="K760" s="58" t="str">
        <f ca="1">IF(OR('📊 Training Matrix'!$AU$42="EXPIRED",'📊 Training Matrix'!$AU$42="EXPIRING"),'📊 Training Matrix'!$AU$42,"")</f>
        <v/>
      </c>
      <c r="L760" s="58" t="str">
        <f ca="1">IF(OR('📊 Training Matrix'!$AU$42="EXPIRED",'📊 Training Matrix'!$AU$42="EXPIRING"),IF('📊 Training Matrix'!$AU$42="EXPIRED","Overdue by "&amp;TEXT(TODAY()-('📊 Training Matrix'!$AT$42+365),"0")&amp;" days","Expires in "&amp;TEXT(('📊 Training Matrix'!$AT$42+365)-TODAY(),"0")&amp;" days"),"—")</f>
        <v>—</v>
      </c>
      <c r="M760" s="58" t="str">
        <f ca="1">IF(OR('📊 Training Matrix'!$AU$42="EXPIRED",'📊 Training Matrix'!$AU$42="EXPIRING"),'📊 Training Matrix'!$H$42,"")</f>
        <v/>
      </c>
    </row>
    <row r="761" spans="1:13" ht="15" customHeight="1" x14ac:dyDescent="0.2">
      <c r="A761" s="58" t="str">
        <f ca="1">IF(OR('📊 Training Matrix'!$AW$42="EXPIRED",'📊 Training Matrix'!$AW$42="EXPIRING"),'📊 Training Matrix'!$A$42,"")</f>
        <v>W1038</v>
      </c>
      <c r="B761" s="58" t="str">
        <f ca="1">IF(OR('📊 Training Matrix'!$AW$42="EXPIRED",'📊 Training Matrix'!$AW$42="EXPIRING"),'📊 Training Matrix'!$B$42,"")</f>
        <v>Roberts</v>
      </c>
      <c r="C761" s="58" t="str">
        <f ca="1">IF(OR('📊 Training Matrix'!$AW$42="EXPIRED",'📊 Training Matrix'!$AW$42="EXPIRING"),'📊 Training Matrix'!$C$42,"")</f>
        <v>Wendy</v>
      </c>
      <c r="D761" s="58" t="str">
        <f ca="1">IF(OR('📊 Training Matrix'!$AW$42="EXPIRED",'📊 Training Matrix'!$AW$42="EXPIRING"),'📊 Training Matrix'!$D$42,"")</f>
        <v>Employee</v>
      </c>
      <c r="E761" s="58" t="str">
        <f ca="1">IF(OR('📊 Training Matrix'!$AW$42="EXPIRED",'📊 Training Matrix'!$AW$42="EXPIRING"),'📊 Training Matrix'!$F$42,"")</f>
        <v>SCADA Engineer</v>
      </c>
      <c r="F761" s="58" t="str">
        <f ca="1">IF(OR('📊 Training Matrix'!$AW$42="EXPIRED",'📊 Training Matrix'!$AW$42="EXPIRING"),'📊 Training Matrix'!$E$42,"")</f>
        <v>IT &amp; Systems</v>
      </c>
      <c r="G761" s="58" t="str">
        <f ca="1">IF(OR('📊 Training Matrix'!$AW$42="EXPIRED",'📊 Training Matrix'!$AW$42="EXPIRING"),"IT-002","")</f>
        <v>IT-002</v>
      </c>
      <c r="H761" s="58" t="str">
        <f ca="1">IF(OR('📊 Training Matrix'!$AW$42="EXPIRED",'📊 Training Matrix'!$AW$42="EXPIRING"),"GDPR Awareness","")</f>
        <v>GDPR Awareness</v>
      </c>
      <c r="I761" s="58" t="str">
        <f ca="1">IF(OR('📊 Training Matrix'!$AW$42="EXPIRED",'📊 Training Matrix'!$AW$42="EXPIRING"),IF(ISNUMBER('📊 Training Matrix'!$AV$42),TEXT('📊 Training Matrix'!$AV$42,"DD/MM/YYYY"),""),"")</f>
        <v>31/05/2025</v>
      </c>
      <c r="J761" s="58" t="str">
        <f ca="1">IF(OR('📊 Training Matrix'!$AW$42="EXPIRED",'📊 Training Matrix'!$AW$42="EXPIRING"),TEXT('📊 Training Matrix'!$AV$42+365,"DD/MM/YYYY"),"")</f>
        <v>31/05/2026</v>
      </c>
      <c r="K761" s="58" t="str">
        <f ca="1">IF(OR('📊 Training Matrix'!$AW$42="EXPIRED",'📊 Training Matrix'!$AW$42="EXPIRING"),'📊 Training Matrix'!$AW$42,"")</f>
        <v>EXPIRED</v>
      </c>
      <c r="L761" s="58" t="str">
        <f ca="1">IF(OR('📊 Training Matrix'!$AW$42="EXPIRED",'📊 Training Matrix'!$AW$42="EXPIRING"),IF('📊 Training Matrix'!$AW$42="EXPIRED","Overdue by "&amp;TEXT(TODAY()-('📊 Training Matrix'!$AV$42+365),"0")&amp;" days","Expires in "&amp;TEXT(('📊 Training Matrix'!$AV$42+365)-TODAY(),"0")&amp;" days"),"—")</f>
        <v>Overdue by 79 days</v>
      </c>
      <c r="M761" s="58" t="str">
        <f ca="1">IF(OR('📊 Training Matrix'!$AW$42="EXPIRED",'📊 Training Matrix'!$AW$42="EXPIRING"),'📊 Training Matrix'!$H$42,"")</f>
        <v>R. O'Brien</v>
      </c>
    </row>
    <row r="762" spans="1:13" ht="15" customHeight="1" x14ac:dyDescent="0.2">
      <c r="A762" s="58" t="str">
        <f ca="1">IF(OR('📊 Training Matrix'!$K$43="EXPIRED",'📊 Training Matrix'!$K$43="EXPIRING"),'📊 Training Matrix'!$A$43,"")</f>
        <v/>
      </c>
      <c r="B762" s="58" t="str">
        <f ca="1">IF(OR('📊 Training Matrix'!$K$43="EXPIRED",'📊 Training Matrix'!$K$43="EXPIRING"),'📊 Training Matrix'!$B$43,"")</f>
        <v/>
      </c>
      <c r="C762" s="58" t="str">
        <f ca="1">IF(OR('📊 Training Matrix'!$K$43="EXPIRED",'📊 Training Matrix'!$K$43="EXPIRING"),'📊 Training Matrix'!$C$43,"")</f>
        <v/>
      </c>
      <c r="D762" s="58" t="str">
        <f ca="1">IF(OR('📊 Training Matrix'!$K$43="EXPIRED",'📊 Training Matrix'!$K$43="EXPIRING"),'📊 Training Matrix'!$D$43,"")</f>
        <v/>
      </c>
      <c r="E762" s="58" t="str">
        <f ca="1">IF(OR('📊 Training Matrix'!$K$43="EXPIRED",'📊 Training Matrix'!$K$43="EXPIRING"),'📊 Training Matrix'!$F$43,"")</f>
        <v/>
      </c>
      <c r="F762" s="58" t="str">
        <f ca="1">IF(OR('📊 Training Matrix'!$K$43="EXPIRED",'📊 Training Matrix'!$K$43="EXPIRING"),'📊 Training Matrix'!$E$43,"")</f>
        <v/>
      </c>
      <c r="G762" s="58" t="str">
        <f ca="1">IF(OR('📊 Training Matrix'!$K$43="EXPIRED",'📊 Training Matrix'!$K$43="EXPIRING"),"HS-001","")</f>
        <v/>
      </c>
      <c r="H762" s="58" t="str">
        <f ca="1">IF(OR('📊 Training Matrix'!$K$43="EXPIRED",'📊 Training Matrix'!$K$43="EXPIRING"),"H&amp;S Induction","")</f>
        <v/>
      </c>
      <c r="I762" s="58" t="str">
        <f ca="1">IF(OR('📊 Training Matrix'!$K$43="EXPIRED",'📊 Training Matrix'!$K$43="EXPIRING"),IF(ISNUMBER('📊 Training Matrix'!$J$43),TEXT('📊 Training Matrix'!$J$43,"DD/MM/YYYY"),""),"")</f>
        <v/>
      </c>
      <c r="J762" s="58" t="str">
        <f ca="1">IF(OR('📊 Training Matrix'!$K$43="EXPIRED",'📊 Training Matrix'!$K$43="EXPIRING"),TEXT('📊 Training Matrix'!$J$43+365,"DD/MM/YYYY"),"")</f>
        <v/>
      </c>
      <c r="K762" s="58" t="str">
        <f ca="1">IF(OR('📊 Training Matrix'!$K$43="EXPIRED",'📊 Training Matrix'!$K$43="EXPIRING"),'📊 Training Matrix'!$K$43,"")</f>
        <v/>
      </c>
      <c r="L762" s="58" t="str">
        <f ca="1">IF(OR('📊 Training Matrix'!$K$43="EXPIRED",'📊 Training Matrix'!$K$43="EXPIRING"),IF('📊 Training Matrix'!$K$43="EXPIRED","Overdue by "&amp;TEXT(TODAY()-('📊 Training Matrix'!$J$43+365),"0")&amp;" days","Expires in "&amp;TEXT(('📊 Training Matrix'!$J$43+365)-TODAY(),"0")&amp;" days"),"—")</f>
        <v>—</v>
      </c>
      <c r="M762" s="58" t="str">
        <f ca="1">IF(OR('📊 Training Matrix'!$K$43="EXPIRED",'📊 Training Matrix'!$K$43="EXPIRING"),'📊 Training Matrix'!$H$43,"")</f>
        <v/>
      </c>
    </row>
    <row r="763" spans="1:13" ht="15" customHeight="1" x14ac:dyDescent="0.2">
      <c r="A763" s="58" t="str">
        <f ca="1">IF(OR('📊 Training Matrix'!$M$43="EXPIRED",'📊 Training Matrix'!$M$43="EXPIRING"),'📊 Training Matrix'!$A$43,"")</f>
        <v/>
      </c>
      <c r="B763" s="58" t="str">
        <f ca="1">IF(OR('📊 Training Matrix'!$M$43="EXPIRED",'📊 Training Matrix'!$M$43="EXPIRING"),'📊 Training Matrix'!$B$43,"")</f>
        <v/>
      </c>
      <c r="C763" s="58" t="str">
        <f ca="1">IF(OR('📊 Training Matrix'!$M$43="EXPIRED",'📊 Training Matrix'!$M$43="EXPIRING"),'📊 Training Matrix'!$C$43,"")</f>
        <v/>
      </c>
      <c r="D763" s="58" t="str">
        <f ca="1">IF(OR('📊 Training Matrix'!$M$43="EXPIRED",'📊 Training Matrix'!$M$43="EXPIRING"),'📊 Training Matrix'!$D$43,"")</f>
        <v/>
      </c>
      <c r="E763" s="58" t="str">
        <f ca="1">IF(OR('📊 Training Matrix'!$M$43="EXPIRED",'📊 Training Matrix'!$M$43="EXPIRING"),'📊 Training Matrix'!$F$43,"")</f>
        <v/>
      </c>
      <c r="F763" s="58" t="str">
        <f ca="1">IF(OR('📊 Training Matrix'!$M$43="EXPIRED",'📊 Training Matrix'!$M$43="EXPIRING"),'📊 Training Matrix'!$E$43,"")</f>
        <v/>
      </c>
      <c r="G763" s="58" t="str">
        <f ca="1">IF(OR('📊 Training Matrix'!$M$43="EXPIRED",'📊 Training Matrix'!$M$43="EXPIRING"),"HS-002","")</f>
        <v/>
      </c>
      <c r="H763" s="58" t="str">
        <f ca="1">IF(OR('📊 Training Matrix'!$M$43="EXPIRED",'📊 Training Matrix'!$M$43="EXPIRING"),"Working at Height","")</f>
        <v/>
      </c>
      <c r="I763" s="58" t="str">
        <f ca="1">IF(OR('📊 Training Matrix'!$M$43="EXPIRED",'📊 Training Matrix'!$M$43="EXPIRING"),IF(ISNUMBER('📊 Training Matrix'!$L$43),TEXT('📊 Training Matrix'!$L$43,"DD/MM/YYYY"),""),"")</f>
        <v/>
      </c>
      <c r="J763" s="58" t="str">
        <f ca="1">IF(OR('📊 Training Matrix'!$M$43="EXPIRED",'📊 Training Matrix'!$M$43="EXPIRING"),TEXT('📊 Training Matrix'!$L$43+365,"DD/MM/YYYY"),"")</f>
        <v/>
      </c>
      <c r="K763" s="58" t="str">
        <f ca="1">IF(OR('📊 Training Matrix'!$M$43="EXPIRED",'📊 Training Matrix'!$M$43="EXPIRING"),'📊 Training Matrix'!$M$43,"")</f>
        <v/>
      </c>
      <c r="L763" s="58" t="str">
        <f ca="1">IF(OR('📊 Training Matrix'!$M$43="EXPIRED",'📊 Training Matrix'!$M$43="EXPIRING"),IF('📊 Training Matrix'!$M$43="EXPIRED","Overdue by "&amp;TEXT(TODAY()-('📊 Training Matrix'!$L$43+365),"0")&amp;" days","Expires in "&amp;TEXT(('📊 Training Matrix'!$L$43+365)-TODAY(),"0")&amp;" days"),"—")</f>
        <v>—</v>
      </c>
      <c r="M763" s="58" t="str">
        <f ca="1">IF(OR('📊 Training Matrix'!$M$43="EXPIRED",'📊 Training Matrix'!$M$43="EXPIRING"),'📊 Training Matrix'!$H$43,"")</f>
        <v/>
      </c>
    </row>
    <row r="764" spans="1:13" ht="15" customHeight="1" x14ac:dyDescent="0.2">
      <c r="A764" s="58" t="str">
        <f ca="1">IF(OR('📊 Training Matrix'!$O$43="EXPIRED",'📊 Training Matrix'!$O$43="EXPIRING"),'📊 Training Matrix'!$A$43,"")</f>
        <v/>
      </c>
      <c r="B764" s="58" t="str">
        <f ca="1">IF(OR('📊 Training Matrix'!$O$43="EXPIRED",'📊 Training Matrix'!$O$43="EXPIRING"),'📊 Training Matrix'!$B$43,"")</f>
        <v/>
      </c>
      <c r="C764" s="58" t="str">
        <f ca="1">IF(OR('📊 Training Matrix'!$O$43="EXPIRED",'📊 Training Matrix'!$O$43="EXPIRING"),'📊 Training Matrix'!$C$43,"")</f>
        <v/>
      </c>
      <c r="D764" s="58" t="str">
        <f ca="1">IF(OR('📊 Training Matrix'!$O$43="EXPIRED",'📊 Training Matrix'!$O$43="EXPIRING"),'📊 Training Matrix'!$D$43,"")</f>
        <v/>
      </c>
      <c r="E764" s="58" t="str">
        <f ca="1">IF(OR('📊 Training Matrix'!$O$43="EXPIRED",'📊 Training Matrix'!$O$43="EXPIRING"),'📊 Training Matrix'!$F$43,"")</f>
        <v/>
      </c>
      <c r="F764" s="58" t="str">
        <f ca="1">IF(OR('📊 Training Matrix'!$O$43="EXPIRED",'📊 Training Matrix'!$O$43="EXPIRING"),'📊 Training Matrix'!$E$43,"")</f>
        <v/>
      </c>
      <c r="G764" s="58" t="str">
        <f ca="1">IF(OR('📊 Training Matrix'!$O$43="EXPIRED",'📊 Training Matrix'!$O$43="EXPIRING"),"HS-003","")</f>
        <v/>
      </c>
      <c r="H764" s="58" t="str">
        <f ca="1">IF(OR('📊 Training Matrix'!$O$43="EXPIRED",'📊 Training Matrix'!$O$43="EXPIRING"),"Confined Space","")</f>
        <v/>
      </c>
      <c r="I764" s="58" t="str">
        <f ca="1">IF(OR('📊 Training Matrix'!$O$43="EXPIRED",'📊 Training Matrix'!$O$43="EXPIRING"),IF(ISNUMBER('📊 Training Matrix'!$N$43),TEXT('📊 Training Matrix'!$N$43,"DD/MM/YYYY"),""),"")</f>
        <v/>
      </c>
      <c r="J764" s="58" t="str">
        <f ca="1">IF(OR('📊 Training Matrix'!$O$43="EXPIRED",'📊 Training Matrix'!$O$43="EXPIRING"),TEXT('📊 Training Matrix'!$N$43+365,"DD/MM/YYYY"),"")</f>
        <v/>
      </c>
      <c r="K764" s="58" t="str">
        <f ca="1">IF(OR('📊 Training Matrix'!$O$43="EXPIRED",'📊 Training Matrix'!$O$43="EXPIRING"),'📊 Training Matrix'!$O$43,"")</f>
        <v/>
      </c>
      <c r="L764" s="58" t="str">
        <f ca="1">IF(OR('📊 Training Matrix'!$O$43="EXPIRED",'📊 Training Matrix'!$O$43="EXPIRING"),IF('📊 Training Matrix'!$O$43="EXPIRED","Overdue by "&amp;TEXT(TODAY()-('📊 Training Matrix'!$N$43+365),"0")&amp;" days","Expires in "&amp;TEXT(('📊 Training Matrix'!$N$43+365)-TODAY(),"0")&amp;" days"),"—")</f>
        <v>—</v>
      </c>
      <c r="M764" s="58" t="str">
        <f ca="1">IF(OR('📊 Training Matrix'!$O$43="EXPIRED",'📊 Training Matrix'!$O$43="EXPIRING"),'📊 Training Matrix'!$H$43,"")</f>
        <v/>
      </c>
    </row>
    <row r="765" spans="1:13" ht="15" customHeight="1" x14ac:dyDescent="0.2">
      <c r="A765" s="58" t="str">
        <f ca="1">IF(OR('📊 Training Matrix'!$Q$43="EXPIRED",'📊 Training Matrix'!$Q$43="EXPIRING"),'📊 Training Matrix'!$A$43,"")</f>
        <v>W1039</v>
      </c>
      <c r="B765" s="58" t="str">
        <f ca="1">IF(OR('📊 Training Matrix'!$Q$43="EXPIRED",'📊 Training Matrix'!$Q$43="EXPIRING"),'📊 Training Matrix'!$B$43,"")</f>
        <v>Harris</v>
      </c>
      <c r="C765" s="58" t="str">
        <f ca="1">IF(OR('📊 Training Matrix'!$Q$43="EXPIRED",'📊 Training Matrix'!$Q$43="EXPIRING"),'📊 Training Matrix'!$C$43,"")</f>
        <v>Zara</v>
      </c>
      <c r="D765" s="58" t="str">
        <f ca="1">IF(OR('📊 Training Matrix'!$Q$43="EXPIRED",'📊 Training Matrix'!$Q$43="EXPIRING"),'📊 Training Matrix'!$D$43,"")</f>
        <v>Subcontractor</v>
      </c>
      <c r="E765" s="58" t="str">
        <f ca="1">IF(OR('📊 Training Matrix'!$Q$43="EXPIRED",'📊 Training Matrix'!$Q$43="EXPIRING"),'📊 Training Matrix'!$F$43,"")</f>
        <v>Meter Operator</v>
      </c>
      <c r="F765" s="58" t="str">
        <f ca="1">IF(OR('📊 Training Matrix'!$Q$43="EXPIRED",'📊 Training Matrix'!$Q$43="EXPIRING"),'📊 Training Matrix'!$E$43,"")</f>
        <v>Water Services</v>
      </c>
      <c r="G765" s="58" t="str">
        <f ca="1">IF(OR('📊 Training Matrix'!$Q$43="EXPIRED",'📊 Training Matrix'!$Q$43="EXPIRING"),"HS-004","")</f>
        <v>HS-004</v>
      </c>
      <c r="H765" s="58" t="str">
        <f ca="1">IF(OR('📊 Training Matrix'!$Q$43="EXPIRED",'📊 Training Matrix'!$Q$43="EXPIRING"),"Manual Handling","")</f>
        <v>Manual Handling</v>
      </c>
      <c r="I765" s="58" t="str">
        <f ca="1">IF(OR('📊 Training Matrix'!$Q$43="EXPIRED",'📊 Training Matrix'!$Q$43="EXPIRING"),IF(ISNUMBER('📊 Training Matrix'!$P$43),TEXT('📊 Training Matrix'!$P$43,"DD/MM/YYYY"),""),"")</f>
        <v>16/01/2025</v>
      </c>
      <c r="J765" s="58" t="str">
        <f ca="1">IF(OR('📊 Training Matrix'!$Q$43="EXPIRED",'📊 Training Matrix'!$Q$43="EXPIRING"),TEXT('📊 Training Matrix'!$P$43+365,"DD/MM/YYYY"),"")</f>
        <v>16/01/2026</v>
      </c>
      <c r="K765" s="58" t="str">
        <f ca="1">IF(OR('📊 Training Matrix'!$Q$43="EXPIRED",'📊 Training Matrix'!$Q$43="EXPIRING"),'📊 Training Matrix'!$Q$43,"")</f>
        <v>EXPIRED</v>
      </c>
      <c r="L765" s="58" t="str">
        <f ca="1">IF(OR('📊 Training Matrix'!$Q$43="EXPIRED",'📊 Training Matrix'!$Q$43="EXPIRING"),IF('📊 Training Matrix'!$Q$43="EXPIRED","Overdue by "&amp;TEXT(TODAY()-('📊 Training Matrix'!$P$43+365),"0")&amp;" days","Expires in "&amp;TEXT(('📊 Training Matrix'!$P$43+365)-TODAY(),"0")&amp;" days"),"—")</f>
        <v>Overdue by 214 days</v>
      </c>
      <c r="M765" s="58" t="str">
        <f ca="1">IF(OR('📊 Training Matrix'!$Q$43="EXPIRED",'📊 Training Matrix'!$Q$43="EXPIRING"),'📊 Training Matrix'!$H$43,"")</f>
        <v>S. Patel</v>
      </c>
    </row>
    <row r="766" spans="1:13" ht="15" customHeight="1" x14ac:dyDescent="0.2">
      <c r="A766" s="58" t="str">
        <f ca="1">IF(OR('📊 Training Matrix'!$S$43="EXPIRED",'📊 Training Matrix'!$S$43="EXPIRING"),'📊 Training Matrix'!$A$43,"")</f>
        <v>W1039</v>
      </c>
      <c r="B766" s="58" t="str">
        <f ca="1">IF(OR('📊 Training Matrix'!$S$43="EXPIRED",'📊 Training Matrix'!$S$43="EXPIRING"),'📊 Training Matrix'!$B$43,"")</f>
        <v>Harris</v>
      </c>
      <c r="C766" s="58" t="str">
        <f ca="1">IF(OR('📊 Training Matrix'!$S$43="EXPIRED",'📊 Training Matrix'!$S$43="EXPIRING"),'📊 Training Matrix'!$C$43,"")</f>
        <v>Zara</v>
      </c>
      <c r="D766" s="58" t="str">
        <f ca="1">IF(OR('📊 Training Matrix'!$S$43="EXPIRED",'📊 Training Matrix'!$S$43="EXPIRING"),'📊 Training Matrix'!$D$43,"")</f>
        <v>Subcontractor</v>
      </c>
      <c r="E766" s="58" t="str">
        <f ca="1">IF(OR('📊 Training Matrix'!$S$43="EXPIRED",'📊 Training Matrix'!$S$43="EXPIRING"),'📊 Training Matrix'!$F$43,"")</f>
        <v>Meter Operator</v>
      </c>
      <c r="F766" s="58" t="str">
        <f ca="1">IF(OR('📊 Training Matrix'!$S$43="EXPIRED",'📊 Training Matrix'!$S$43="EXPIRING"),'📊 Training Matrix'!$E$43,"")</f>
        <v>Water Services</v>
      </c>
      <c r="G766" s="58" t="str">
        <f ca="1">IF(OR('📊 Training Matrix'!$S$43="EXPIRED",'📊 Training Matrix'!$S$43="EXPIRING"),"HS-005","")</f>
        <v>HS-005</v>
      </c>
      <c r="H766" s="58" t="str">
        <f ca="1">IF(OR('📊 Training Matrix'!$S$43="EXPIRED",'📊 Training Matrix'!$S$43="EXPIRING"),"First Aid (FAW)","")</f>
        <v>First Aid (FAW)</v>
      </c>
      <c r="I766" s="58" t="str">
        <f ca="1">IF(OR('📊 Training Matrix'!$S$43="EXPIRED",'📊 Training Matrix'!$S$43="EXPIRING"),IF(ISNUMBER('📊 Training Matrix'!$R$43),TEXT('📊 Training Matrix'!$R$43,"DD/MM/YYYY"),""),"")</f>
        <v>14/06/2023</v>
      </c>
      <c r="J766" s="58" t="str">
        <f ca="1">IF(OR('📊 Training Matrix'!$S$43="EXPIRED",'📊 Training Matrix'!$S$43="EXPIRING"),TEXT('📊 Training Matrix'!$R$43+365,"DD/MM/YYYY"),"")</f>
        <v>13/06/2024</v>
      </c>
      <c r="K766" s="58" t="str">
        <f ca="1">IF(OR('📊 Training Matrix'!$S$43="EXPIRED",'📊 Training Matrix'!$S$43="EXPIRING"),'📊 Training Matrix'!$S$43,"")</f>
        <v>EXPIRED</v>
      </c>
      <c r="L766" s="58" t="str">
        <f ca="1">IF(OR('📊 Training Matrix'!$S$43="EXPIRED",'📊 Training Matrix'!$S$43="EXPIRING"),IF('📊 Training Matrix'!$S$43="EXPIRED","Overdue by "&amp;TEXT(TODAY()-('📊 Training Matrix'!$R$43+365),"0")&amp;" days","Expires in "&amp;TEXT(('📊 Training Matrix'!$R$43+365)-TODAY(),"0")&amp;" days"),"—")</f>
        <v>Overdue by 796 days</v>
      </c>
      <c r="M766" s="58" t="str">
        <f ca="1">IF(OR('📊 Training Matrix'!$S$43="EXPIRED",'📊 Training Matrix'!$S$43="EXPIRING"),'📊 Training Matrix'!$H$43,"")</f>
        <v>S. Patel</v>
      </c>
    </row>
    <row r="767" spans="1:13" ht="15" customHeight="1" x14ac:dyDescent="0.2">
      <c r="A767" s="58" t="str">
        <f ca="1">IF(OR('📊 Training Matrix'!$U$43="EXPIRED",'📊 Training Matrix'!$U$43="EXPIRING"),'📊 Training Matrix'!$A$43,"")</f>
        <v/>
      </c>
      <c r="B767" s="58" t="str">
        <f ca="1">IF(OR('📊 Training Matrix'!$U$43="EXPIRED",'📊 Training Matrix'!$U$43="EXPIRING"),'📊 Training Matrix'!$B$43,"")</f>
        <v/>
      </c>
      <c r="C767" s="58" t="str">
        <f ca="1">IF(OR('📊 Training Matrix'!$U$43="EXPIRED",'📊 Training Matrix'!$U$43="EXPIRING"),'📊 Training Matrix'!$C$43,"")</f>
        <v/>
      </c>
      <c r="D767" s="58" t="str">
        <f ca="1">IF(OR('📊 Training Matrix'!$U$43="EXPIRED",'📊 Training Matrix'!$U$43="EXPIRING"),'📊 Training Matrix'!$D$43,"")</f>
        <v/>
      </c>
      <c r="E767" s="58" t="str">
        <f ca="1">IF(OR('📊 Training Matrix'!$U$43="EXPIRED",'📊 Training Matrix'!$U$43="EXPIRING"),'📊 Training Matrix'!$F$43,"")</f>
        <v/>
      </c>
      <c r="F767" s="58" t="str">
        <f ca="1">IF(OR('📊 Training Matrix'!$U$43="EXPIRED",'📊 Training Matrix'!$U$43="EXPIRING"),'📊 Training Matrix'!$E$43,"")</f>
        <v/>
      </c>
      <c r="G767" s="58" t="str">
        <f ca="1">IF(OR('📊 Training Matrix'!$U$43="EXPIRED",'📊 Training Matrix'!$U$43="EXPIRING"),"HS-006","")</f>
        <v/>
      </c>
      <c r="H767" s="58" t="str">
        <f ca="1">IF(OR('📊 Training Matrix'!$U$43="EXPIRED",'📊 Training Matrix'!$U$43="EXPIRING"),"Asbestos Awareness","")</f>
        <v/>
      </c>
      <c r="I767" s="58" t="str">
        <f ca="1">IF(OR('📊 Training Matrix'!$U$43="EXPIRED",'📊 Training Matrix'!$U$43="EXPIRING"),IF(ISNUMBER('📊 Training Matrix'!$T$43),TEXT('📊 Training Matrix'!$T$43,"DD/MM/YYYY"),""),"")</f>
        <v/>
      </c>
      <c r="J767" s="58" t="str">
        <f ca="1">IF(OR('📊 Training Matrix'!$U$43="EXPIRED",'📊 Training Matrix'!$U$43="EXPIRING"),TEXT('📊 Training Matrix'!$T$43+365,"DD/MM/YYYY"),"")</f>
        <v/>
      </c>
      <c r="K767" s="58" t="str">
        <f ca="1">IF(OR('📊 Training Matrix'!$U$43="EXPIRED",'📊 Training Matrix'!$U$43="EXPIRING"),'📊 Training Matrix'!$U$43,"")</f>
        <v/>
      </c>
      <c r="L767" s="58" t="str">
        <f ca="1">IF(OR('📊 Training Matrix'!$U$43="EXPIRED",'📊 Training Matrix'!$U$43="EXPIRING"),IF('📊 Training Matrix'!$U$43="EXPIRED","Overdue by "&amp;TEXT(TODAY()-('📊 Training Matrix'!$T$43+365),"0")&amp;" days","Expires in "&amp;TEXT(('📊 Training Matrix'!$T$43+365)-TODAY(),"0")&amp;" days"),"—")</f>
        <v>—</v>
      </c>
      <c r="M767" s="58" t="str">
        <f ca="1">IF(OR('📊 Training Matrix'!$U$43="EXPIRED",'📊 Training Matrix'!$U$43="EXPIRING"),'📊 Training Matrix'!$H$43,"")</f>
        <v/>
      </c>
    </row>
    <row r="768" spans="1:13" ht="15" customHeight="1" x14ac:dyDescent="0.2">
      <c r="A768" s="58" t="str">
        <f ca="1">IF(OR('📊 Training Matrix'!$W$43="EXPIRED",'📊 Training Matrix'!$W$43="EXPIRING"),'📊 Training Matrix'!$A$43,"")</f>
        <v/>
      </c>
      <c r="B768" s="58" t="str">
        <f ca="1">IF(OR('📊 Training Matrix'!$W$43="EXPIRED",'📊 Training Matrix'!$W$43="EXPIRING"),'📊 Training Matrix'!$B$43,"")</f>
        <v/>
      </c>
      <c r="C768" s="58" t="str">
        <f ca="1">IF(OR('📊 Training Matrix'!$W$43="EXPIRED",'📊 Training Matrix'!$W$43="EXPIRING"),'📊 Training Matrix'!$C$43,"")</f>
        <v/>
      </c>
      <c r="D768" s="58" t="str">
        <f ca="1">IF(OR('📊 Training Matrix'!$W$43="EXPIRED",'📊 Training Matrix'!$W$43="EXPIRING"),'📊 Training Matrix'!$D$43,"")</f>
        <v/>
      </c>
      <c r="E768" s="58" t="str">
        <f ca="1">IF(OR('📊 Training Matrix'!$W$43="EXPIRED",'📊 Training Matrix'!$W$43="EXPIRING"),'📊 Training Matrix'!$F$43,"")</f>
        <v/>
      </c>
      <c r="F768" s="58" t="str">
        <f ca="1">IF(OR('📊 Training Matrix'!$W$43="EXPIRED",'📊 Training Matrix'!$W$43="EXPIRING"),'📊 Training Matrix'!$E$43,"")</f>
        <v/>
      </c>
      <c r="G768" s="58" t="str">
        <f ca="1">IF(OR('📊 Training Matrix'!$W$43="EXPIRED",'📊 Training Matrix'!$W$43="EXPIRING"),"EL-001","")</f>
        <v/>
      </c>
      <c r="H768" s="58" t="str">
        <f ca="1">IF(OR('📊 Training Matrix'!$W$43="EXPIRED",'📊 Training Matrix'!$W$43="EXPIRING"),"C&amp;G 2391 Inspection","")</f>
        <v/>
      </c>
      <c r="I768" s="58" t="str">
        <f ca="1">IF(OR('📊 Training Matrix'!$W$43="EXPIRED",'📊 Training Matrix'!$W$43="EXPIRING"),IF(ISNUMBER('📊 Training Matrix'!$V$43),TEXT('📊 Training Matrix'!$V$43,"DD/MM/YYYY"),""),"")</f>
        <v/>
      </c>
      <c r="J768" s="58" t="str">
        <f ca="1">IF(OR('📊 Training Matrix'!$W$43="EXPIRED",'📊 Training Matrix'!$W$43="EXPIRING"),TEXT('📊 Training Matrix'!$V$43+365,"DD/MM/YYYY"),"")</f>
        <v/>
      </c>
      <c r="K768" s="58" t="str">
        <f ca="1">IF(OR('📊 Training Matrix'!$W$43="EXPIRED",'📊 Training Matrix'!$W$43="EXPIRING"),'📊 Training Matrix'!$W$43,"")</f>
        <v/>
      </c>
      <c r="L768" s="58" t="str">
        <f ca="1">IF(OR('📊 Training Matrix'!$W$43="EXPIRED",'📊 Training Matrix'!$W$43="EXPIRING"),IF('📊 Training Matrix'!$W$43="EXPIRED","Overdue by "&amp;TEXT(TODAY()-('📊 Training Matrix'!$V$43+365),"0")&amp;" days","Expires in "&amp;TEXT(('📊 Training Matrix'!$V$43+365)-TODAY(),"0")&amp;" days"),"—")</f>
        <v>—</v>
      </c>
      <c r="M768" s="58" t="str">
        <f ca="1">IF(OR('📊 Training Matrix'!$W$43="EXPIRED",'📊 Training Matrix'!$W$43="EXPIRING"),'📊 Training Matrix'!$H$43,"")</f>
        <v/>
      </c>
    </row>
    <row r="769" spans="1:13" ht="15" customHeight="1" x14ac:dyDescent="0.2">
      <c r="A769" s="58" t="str">
        <f ca="1">IF(OR('📊 Training Matrix'!$Y$43="EXPIRED",'📊 Training Matrix'!$Y$43="EXPIRING"),'📊 Training Matrix'!$A$43,"")</f>
        <v/>
      </c>
      <c r="B769" s="58" t="str">
        <f ca="1">IF(OR('📊 Training Matrix'!$Y$43="EXPIRED",'📊 Training Matrix'!$Y$43="EXPIRING"),'📊 Training Matrix'!$B$43,"")</f>
        <v/>
      </c>
      <c r="C769" s="58" t="str">
        <f ca="1">IF(OR('📊 Training Matrix'!$Y$43="EXPIRED",'📊 Training Matrix'!$Y$43="EXPIRING"),'📊 Training Matrix'!$C$43,"")</f>
        <v/>
      </c>
      <c r="D769" s="58" t="str">
        <f ca="1">IF(OR('📊 Training Matrix'!$Y$43="EXPIRED",'📊 Training Matrix'!$Y$43="EXPIRING"),'📊 Training Matrix'!$D$43,"")</f>
        <v/>
      </c>
      <c r="E769" s="58" t="str">
        <f ca="1">IF(OR('📊 Training Matrix'!$Y$43="EXPIRED",'📊 Training Matrix'!$Y$43="EXPIRING"),'📊 Training Matrix'!$F$43,"")</f>
        <v/>
      </c>
      <c r="F769" s="58" t="str">
        <f ca="1">IF(OR('📊 Training Matrix'!$Y$43="EXPIRED",'📊 Training Matrix'!$Y$43="EXPIRING"),'📊 Training Matrix'!$E$43,"")</f>
        <v/>
      </c>
      <c r="G769" s="58" t="str">
        <f ca="1">IF(OR('📊 Training Matrix'!$Y$43="EXPIRED",'📊 Training Matrix'!$Y$43="EXPIRING"),"EL-002","")</f>
        <v/>
      </c>
      <c r="H769" s="58" t="str">
        <f ca="1">IF(OR('📊 Training Matrix'!$Y$43="EXPIRED",'📊 Training Matrix'!$Y$43="EXPIRING"),"18th Edition","")</f>
        <v/>
      </c>
      <c r="I769" s="58" t="str">
        <f ca="1">IF(OR('📊 Training Matrix'!$Y$43="EXPIRED",'📊 Training Matrix'!$Y$43="EXPIRING"),IF(ISNUMBER('📊 Training Matrix'!$X$43),TEXT('📊 Training Matrix'!$X$43,"DD/MM/YYYY"),""),"")</f>
        <v/>
      </c>
      <c r="J769" s="58" t="str">
        <f ca="1">IF(OR('📊 Training Matrix'!$Y$43="EXPIRED",'📊 Training Matrix'!$Y$43="EXPIRING"),TEXT('📊 Training Matrix'!$X$43+365,"DD/MM/YYYY"),"")</f>
        <v/>
      </c>
      <c r="K769" s="58" t="str">
        <f ca="1">IF(OR('📊 Training Matrix'!$Y$43="EXPIRED",'📊 Training Matrix'!$Y$43="EXPIRING"),'📊 Training Matrix'!$Y$43,"")</f>
        <v/>
      </c>
      <c r="L769" s="58" t="str">
        <f ca="1">IF(OR('📊 Training Matrix'!$Y$43="EXPIRED",'📊 Training Matrix'!$Y$43="EXPIRING"),IF('📊 Training Matrix'!$Y$43="EXPIRED","Overdue by "&amp;TEXT(TODAY()-('📊 Training Matrix'!$X$43+365),"0")&amp;" days","Expires in "&amp;TEXT(('📊 Training Matrix'!$X$43+365)-TODAY(),"0")&amp;" days"),"—")</f>
        <v>—</v>
      </c>
      <c r="M769" s="58" t="str">
        <f ca="1">IF(OR('📊 Training Matrix'!$Y$43="EXPIRED",'📊 Training Matrix'!$Y$43="EXPIRING"),'📊 Training Matrix'!$H$43,"")</f>
        <v/>
      </c>
    </row>
    <row r="770" spans="1:13" ht="15" customHeight="1" x14ac:dyDescent="0.2">
      <c r="A770" s="58" t="str">
        <f ca="1">IF(OR('📊 Training Matrix'!$AA$43="EXPIRED",'📊 Training Matrix'!$AA$43="EXPIRING"),'📊 Training Matrix'!$A$43,"")</f>
        <v/>
      </c>
      <c r="B770" s="58" t="str">
        <f ca="1">IF(OR('📊 Training Matrix'!$AA$43="EXPIRED",'📊 Training Matrix'!$AA$43="EXPIRING"),'📊 Training Matrix'!$B$43,"")</f>
        <v/>
      </c>
      <c r="C770" s="58" t="str">
        <f ca="1">IF(OR('📊 Training Matrix'!$AA$43="EXPIRED",'📊 Training Matrix'!$AA$43="EXPIRING"),'📊 Training Matrix'!$C$43,"")</f>
        <v/>
      </c>
      <c r="D770" s="58" t="str">
        <f ca="1">IF(OR('📊 Training Matrix'!$AA$43="EXPIRED",'📊 Training Matrix'!$AA$43="EXPIRING"),'📊 Training Matrix'!$D$43,"")</f>
        <v/>
      </c>
      <c r="E770" s="58" t="str">
        <f ca="1">IF(OR('📊 Training Matrix'!$AA$43="EXPIRED",'📊 Training Matrix'!$AA$43="EXPIRING"),'📊 Training Matrix'!$F$43,"")</f>
        <v/>
      </c>
      <c r="F770" s="58" t="str">
        <f ca="1">IF(OR('📊 Training Matrix'!$AA$43="EXPIRED",'📊 Training Matrix'!$AA$43="EXPIRING"),'📊 Training Matrix'!$E$43,"")</f>
        <v/>
      </c>
      <c r="G770" s="58" t="str">
        <f ca="1">IF(OR('📊 Training Matrix'!$AA$43="EXPIRED",'📊 Training Matrix'!$AA$43="EXPIRING"),"EL-003","")</f>
        <v/>
      </c>
      <c r="H770" s="58" t="str">
        <f ca="1">IF(OR('📊 Training Matrix'!$AA$43="EXPIRED",'📊 Training Matrix'!$AA$43="EXPIRING"),"HV Auth. Person","")</f>
        <v/>
      </c>
      <c r="I770" s="58" t="str">
        <f ca="1">IF(OR('📊 Training Matrix'!$AA$43="EXPIRED",'📊 Training Matrix'!$AA$43="EXPIRING"),IF(ISNUMBER('📊 Training Matrix'!$Z$43),TEXT('📊 Training Matrix'!$Z$43,"DD/MM/YYYY"),""),"")</f>
        <v/>
      </c>
      <c r="J770" s="58" t="str">
        <f ca="1">IF(OR('📊 Training Matrix'!$AA$43="EXPIRED",'📊 Training Matrix'!$AA$43="EXPIRING"),TEXT('📊 Training Matrix'!$Z$43+365,"DD/MM/YYYY"),"")</f>
        <v/>
      </c>
      <c r="K770" s="58" t="str">
        <f ca="1">IF(OR('📊 Training Matrix'!$AA$43="EXPIRED",'📊 Training Matrix'!$AA$43="EXPIRING"),'📊 Training Matrix'!$AA$43,"")</f>
        <v/>
      </c>
      <c r="L770" s="58" t="str">
        <f ca="1">IF(OR('📊 Training Matrix'!$AA$43="EXPIRED",'📊 Training Matrix'!$AA$43="EXPIRING"),IF('📊 Training Matrix'!$AA$43="EXPIRED","Overdue by "&amp;TEXT(TODAY()-('📊 Training Matrix'!$Z$43+365),"0")&amp;" days","Expires in "&amp;TEXT(('📊 Training Matrix'!$Z$43+365)-TODAY(),"0")&amp;" days"),"—")</f>
        <v>—</v>
      </c>
      <c r="M770" s="58" t="str">
        <f ca="1">IF(OR('📊 Training Matrix'!$AA$43="EXPIRED",'📊 Training Matrix'!$AA$43="EXPIRING"),'📊 Training Matrix'!$H$43,"")</f>
        <v/>
      </c>
    </row>
    <row r="771" spans="1:13" ht="15" customHeight="1" x14ac:dyDescent="0.2">
      <c r="A771" s="58" t="str">
        <f ca="1">IF(OR('📊 Training Matrix'!$AC$43="EXPIRED",'📊 Training Matrix'!$AC$43="EXPIRING"),'📊 Training Matrix'!$A$43,"")</f>
        <v/>
      </c>
      <c r="B771" s="58" t="str">
        <f ca="1">IF(OR('📊 Training Matrix'!$AC$43="EXPIRED",'📊 Training Matrix'!$AC$43="EXPIRING"),'📊 Training Matrix'!$B$43,"")</f>
        <v/>
      </c>
      <c r="C771" s="58" t="str">
        <f ca="1">IF(OR('📊 Training Matrix'!$AC$43="EXPIRED",'📊 Training Matrix'!$AC$43="EXPIRING"),'📊 Training Matrix'!$C$43,"")</f>
        <v/>
      </c>
      <c r="D771" s="58" t="str">
        <f ca="1">IF(OR('📊 Training Matrix'!$AC$43="EXPIRED",'📊 Training Matrix'!$AC$43="EXPIRING"),'📊 Training Matrix'!$D$43,"")</f>
        <v/>
      </c>
      <c r="E771" s="58" t="str">
        <f ca="1">IF(OR('📊 Training Matrix'!$AC$43="EXPIRED",'📊 Training Matrix'!$AC$43="EXPIRING"),'📊 Training Matrix'!$F$43,"")</f>
        <v/>
      </c>
      <c r="F771" s="58" t="str">
        <f ca="1">IF(OR('📊 Training Matrix'!$AC$43="EXPIRED",'📊 Training Matrix'!$AC$43="EXPIRING"),'📊 Training Matrix'!$E$43,"")</f>
        <v/>
      </c>
      <c r="G771" s="58" t="str">
        <f ca="1">IF(OR('📊 Training Matrix'!$AC$43="EXPIRED",'📊 Training Matrix'!$AC$43="EXPIRING"),"EL-004","")</f>
        <v/>
      </c>
      <c r="H771" s="58" t="str">
        <f ca="1">IF(OR('📊 Training Matrix'!$AC$43="EXPIRED",'📊 Training Matrix'!$AC$43="EXPIRING"),"LV Switching","")</f>
        <v/>
      </c>
      <c r="I771" s="58" t="str">
        <f ca="1">IF(OR('📊 Training Matrix'!$AC$43="EXPIRED",'📊 Training Matrix'!$AC$43="EXPIRING"),IF(ISNUMBER('📊 Training Matrix'!$AB$43),TEXT('📊 Training Matrix'!$AB$43,"DD/MM/YYYY"),""),"")</f>
        <v/>
      </c>
      <c r="J771" s="58" t="str">
        <f ca="1">IF(OR('📊 Training Matrix'!$AC$43="EXPIRED",'📊 Training Matrix'!$AC$43="EXPIRING"),TEXT('📊 Training Matrix'!$AB$43+365,"DD/MM/YYYY"),"")</f>
        <v/>
      </c>
      <c r="K771" s="58" t="str">
        <f ca="1">IF(OR('📊 Training Matrix'!$AC$43="EXPIRED",'📊 Training Matrix'!$AC$43="EXPIRING"),'📊 Training Matrix'!$AC$43,"")</f>
        <v/>
      </c>
      <c r="L771" s="58" t="str">
        <f ca="1">IF(OR('📊 Training Matrix'!$AC$43="EXPIRED",'📊 Training Matrix'!$AC$43="EXPIRING"),IF('📊 Training Matrix'!$AC$43="EXPIRED","Overdue by "&amp;TEXT(TODAY()-('📊 Training Matrix'!$AB$43+365),"0")&amp;" days","Expires in "&amp;TEXT(('📊 Training Matrix'!$AB$43+365)-TODAY(),"0")&amp;" days"),"—")</f>
        <v>—</v>
      </c>
      <c r="M771" s="58" t="str">
        <f ca="1">IF(OR('📊 Training Matrix'!$AC$43="EXPIRED",'📊 Training Matrix'!$AC$43="EXPIRING"),'📊 Training Matrix'!$H$43,"")</f>
        <v/>
      </c>
    </row>
    <row r="772" spans="1:13" ht="15" customHeight="1" x14ac:dyDescent="0.2">
      <c r="A772" s="58" t="str">
        <f ca="1">IF(OR('📊 Training Matrix'!$AE$43="EXPIRED",'📊 Training Matrix'!$AE$43="EXPIRING"),'📊 Training Matrix'!$A$43,"")</f>
        <v/>
      </c>
      <c r="B772" s="58" t="str">
        <f ca="1">IF(OR('📊 Training Matrix'!$AE$43="EXPIRED",'📊 Training Matrix'!$AE$43="EXPIRING"),'📊 Training Matrix'!$B$43,"")</f>
        <v/>
      </c>
      <c r="C772" s="58" t="str">
        <f ca="1">IF(OR('📊 Training Matrix'!$AE$43="EXPIRED",'📊 Training Matrix'!$AE$43="EXPIRING"),'📊 Training Matrix'!$C$43,"")</f>
        <v/>
      </c>
      <c r="D772" s="58" t="str">
        <f ca="1">IF(OR('📊 Training Matrix'!$AE$43="EXPIRED",'📊 Training Matrix'!$AE$43="EXPIRING"),'📊 Training Matrix'!$D$43,"")</f>
        <v/>
      </c>
      <c r="E772" s="58" t="str">
        <f ca="1">IF(OR('📊 Training Matrix'!$AE$43="EXPIRED",'📊 Training Matrix'!$AE$43="EXPIRING"),'📊 Training Matrix'!$F$43,"")</f>
        <v/>
      </c>
      <c r="F772" s="58" t="str">
        <f ca="1">IF(OR('📊 Training Matrix'!$AE$43="EXPIRED",'📊 Training Matrix'!$AE$43="EXPIRING"),'📊 Training Matrix'!$E$43,"")</f>
        <v/>
      </c>
      <c r="G772" s="58" t="str">
        <f ca="1">IF(OR('📊 Training Matrix'!$AE$43="EXPIRED",'📊 Training Matrix'!$AE$43="EXPIRING"),"CV-005","")</f>
        <v/>
      </c>
      <c r="H772" s="58" t="str">
        <f ca="1">IF(OR('📊 Training Matrix'!$AE$43="EXPIRED",'📊 Training Matrix'!$AE$43="EXPIRING"),"NRSWA Supervisor","")</f>
        <v/>
      </c>
      <c r="I772" s="58" t="str">
        <f ca="1">IF(OR('📊 Training Matrix'!$AE$43="EXPIRED",'📊 Training Matrix'!$AE$43="EXPIRING"),IF(ISNUMBER('📊 Training Matrix'!$AD$43),TEXT('📊 Training Matrix'!$AD$43,"DD/MM/YYYY"),""),"")</f>
        <v/>
      </c>
      <c r="J772" s="58" t="str">
        <f ca="1">IF(OR('📊 Training Matrix'!$AE$43="EXPIRED",'📊 Training Matrix'!$AE$43="EXPIRING"),TEXT('📊 Training Matrix'!$AD$43+365,"DD/MM/YYYY"),"")</f>
        <v/>
      </c>
      <c r="K772" s="58" t="str">
        <f ca="1">IF(OR('📊 Training Matrix'!$AE$43="EXPIRED",'📊 Training Matrix'!$AE$43="EXPIRING"),'📊 Training Matrix'!$AE$43,"")</f>
        <v/>
      </c>
      <c r="L772" s="58" t="str">
        <f ca="1">IF(OR('📊 Training Matrix'!$AE$43="EXPIRED",'📊 Training Matrix'!$AE$43="EXPIRING"),IF('📊 Training Matrix'!$AE$43="EXPIRED","Overdue by "&amp;TEXT(TODAY()-('📊 Training Matrix'!$AD$43+365),"0")&amp;" days","Expires in "&amp;TEXT(('📊 Training Matrix'!$AD$43+365)-TODAY(),"0")&amp;" days"),"—")</f>
        <v>—</v>
      </c>
      <c r="M772" s="58" t="str">
        <f ca="1">IF(OR('📊 Training Matrix'!$AE$43="EXPIRED",'📊 Training Matrix'!$AE$43="EXPIRING"),'📊 Training Matrix'!$H$43,"")</f>
        <v/>
      </c>
    </row>
    <row r="773" spans="1:13" ht="15" customHeight="1" x14ac:dyDescent="0.2">
      <c r="A773" s="58" t="str">
        <f ca="1">IF(OR('📊 Training Matrix'!$AG$43="EXPIRED",'📊 Training Matrix'!$AG$43="EXPIRING"),'📊 Training Matrix'!$A$43,"")</f>
        <v/>
      </c>
      <c r="B773" s="58" t="str">
        <f ca="1">IF(OR('📊 Training Matrix'!$AG$43="EXPIRED",'📊 Training Matrix'!$AG$43="EXPIRING"),'📊 Training Matrix'!$B$43,"")</f>
        <v/>
      </c>
      <c r="C773" s="58" t="str">
        <f ca="1">IF(OR('📊 Training Matrix'!$AG$43="EXPIRED",'📊 Training Matrix'!$AG$43="EXPIRING"),'📊 Training Matrix'!$C$43,"")</f>
        <v/>
      </c>
      <c r="D773" s="58" t="str">
        <f ca="1">IF(OR('📊 Training Matrix'!$AG$43="EXPIRED",'📊 Training Matrix'!$AG$43="EXPIRING"),'📊 Training Matrix'!$D$43,"")</f>
        <v/>
      </c>
      <c r="E773" s="58" t="str">
        <f ca="1">IF(OR('📊 Training Matrix'!$AG$43="EXPIRED",'📊 Training Matrix'!$AG$43="EXPIRING"),'📊 Training Matrix'!$F$43,"")</f>
        <v/>
      </c>
      <c r="F773" s="58" t="str">
        <f ca="1">IF(OR('📊 Training Matrix'!$AG$43="EXPIRED",'📊 Training Matrix'!$AG$43="EXPIRING"),'📊 Training Matrix'!$E$43,"")</f>
        <v/>
      </c>
      <c r="G773" s="58" t="str">
        <f ca="1">IF(OR('📊 Training Matrix'!$AG$43="EXPIRED",'📊 Training Matrix'!$AG$43="EXPIRING"),"CV-006","")</f>
        <v/>
      </c>
      <c r="H773" s="58" t="str">
        <f ca="1">IF(OR('📊 Training Matrix'!$AG$43="EXPIRED",'📊 Training Matrix'!$AG$43="EXPIRING"),"NRSWA Operative","")</f>
        <v/>
      </c>
      <c r="I773" s="58" t="str">
        <f ca="1">IF(OR('📊 Training Matrix'!$AG$43="EXPIRED",'📊 Training Matrix'!$AG$43="EXPIRING"),IF(ISNUMBER('📊 Training Matrix'!$AF$43),TEXT('📊 Training Matrix'!$AF$43,"DD/MM/YYYY"),""),"")</f>
        <v/>
      </c>
      <c r="J773" s="58" t="str">
        <f ca="1">IF(OR('📊 Training Matrix'!$AG$43="EXPIRED",'📊 Training Matrix'!$AG$43="EXPIRING"),TEXT('📊 Training Matrix'!$AF$43+365,"DD/MM/YYYY"),"")</f>
        <v/>
      </c>
      <c r="K773" s="58" t="str">
        <f ca="1">IF(OR('📊 Training Matrix'!$AG$43="EXPIRED",'📊 Training Matrix'!$AG$43="EXPIRING"),'📊 Training Matrix'!$AG$43,"")</f>
        <v/>
      </c>
      <c r="L773" s="58" t="str">
        <f ca="1">IF(OR('📊 Training Matrix'!$AG$43="EXPIRED",'📊 Training Matrix'!$AG$43="EXPIRING"),IF('📊 Training Matrix'!$AG$43="EXPIRED","Overdue by "&amp;TEXT(TODAY()-('📊 Training Matrix'!$AF$43+365),"0")&amp;" days","Expires in "&amp;TEXT(('📊 Training Matrix'!$AF$43+365)-TODAY(),"0")&amp;" days"),"—")</f>
        <v>—</v>
      </c>
      <c r="M773" s="58" t="str">
        <f ca="1">IF(OR('📊 Training Matrix'!$AG$43="EXPIRED",'📊 Training Matrix'!$AG$43="EXPIRING"),'📊 Training Matrix'!$H$43,"")</f>
        <v/>
      </c>
    </row>
    <row r="774" spans="1:13" ht="15" customHeight="1" x14ac:dyDescent="0.2">
      <c r="A774" s="58" t="str">
        <f ca="1">IF(OR('📊 Training Matrix'!$AI$43="EXPIRED",'📊 Training Matrix'!$AI$43="EXPIRING"),'📊 Training Matrix'!$A$43,"")</f>
        <v/>
      </c>
      <c r="B774" s="58" t="str">
        <f ca="1">IF(OR('📊 Training Matrix'!$AI$43="EXPIRED",'📊 Training Matrix'!$AI$43="EXPIRING"),'📊 Training Matrix'!$B$43,"")</f>
        <v/>
      </c>
      <c r="C774" s="58" t="str">
        <f ca="1">IF(OR('📊 Training Matrix'!$AI$43="EXPIRED",'📊 Training Matrix'!$AI$43="EXPIRING"),'📊 Training Matrix'!$C$43,"")</f>
        <v/>
      </c>
      <c r="D774" s="58" t="str">
        <f ca="1">IF(OR('📊 Training Matrix'!$AI$43="EXPIRED",'📊 Training Matrix'!$AI$43="EXPIRING"),'📊 Training Matrix'!$D$43,"")</f>
        <v/>
      </c>
      <c r="E774" s="58" t="str">
        <f ca="1">IF(OR('📊 Training Matrix'!$AI$43="EXPIRED",'📊 Training Matrix'!$AI$43="EXPIRING"),'📊 Training Matrix'!$F$43,"")</f>
        <v/>
      </c>
      <c r="F774" s="58" t="str">
        <f ca="1">IF(OR('📊 Training Matrix'!$AI$43="EXPIRED",'📊 Training Matrix'!$AI$43="EXPIRING"),'📊 Training Matrix'!$E$43,"")</f>
        <v/>
      </c>
      <c r="G774" s="58" t="str">
        <f ca="1">IF(OR('📊 Training Matrix'!$AI$43="EXPIRED",'📊 Training Matrix'!$AI$43="EXPIRING"),"CV-002","")</f>
        <v/>
      </c>
      <c r="H774" s="58" t="str">
        <f ca="1">IF(OR('📊 Training Matrix'!$AI$43="EXPIRED",'📊 Training Matrix'!$AI$43="EXPIRING"),"CSCS Blue Card","")</f>
        <v/>
      </c>
      <c r="I774" s="58" t="str">
        <f ca="1">IF(OR('📊 Training Matrix'!$AI$43="EXPIRED",'📊 Training Matrix'!$AI$43="EXPIRING"),IF(ISNUMBER('📊 Training Matrix'!$AH$43),TEXT('📊 Training Matrix'!$AH$43,"DD/MM/YYYY"),""),"")</f>
        <v/>
      </c>
      <c r="J774" s="58" t="str">
        <f ca="1">IF(OR('📊 Training Matrix'!$AI$43="EXPIRED",'📊 Training Matrix'!$AI$43="EXPIRING"),TEXT('📊 Training Matrix'!$AH$43+365,"DD/MM/YYYY"),"")</f>
        <v/>
      </c>
      <c r="K774" s="58" t="str">
        <f ca="1">IF(OR('📊 Training Matrix'!$AI$43="EXPIRED",'📊 Training Matrix'!$AI$43="EXPIRING"),'📊 Training Matrix'!$AI$43,"")</f>
        <v/>
      </c>
      <c r="L774" s="58" t="str">
        <f ca="1">IF(OR('📊 Training Matrix'!$AI$43="EXPIRED",'📊 Training Matrix'!$AI$43="EXPIRING"),IF('📊 Training Matrix'!$AI$43="EXPIRED","Overdue by "&amp;TEXT(TODAY()-('📊 Training Matrix'!$AH$43+365),"0")&amp;" days","Expires in "&amp;TEXT(('📊 Training Matrix'!$AH$43+365)-TODAY(),"0")&amp;" days"),"—")</f>
        <v>—</v>
      </c>
      <c r="M774" s="58" t="str">
        <f ca="1">IF(OR('📊 Training Matrix'!$AI$43="EXPIRED",'📊 Training Matrix'!$AI$43="EXPIRING"),'📊 Training Matrix'!$H$43,"")</f>
        <v/>
      </c>
    </row>
    <row r="775" spans="1:13" ht="15" customHeight="1" x14ac:dyDescent="0.2">
      <c r="A775" s="58" t="str">
        <f ca="1">IF(OR('📊 Training Matrix'!$AK$43="EXPIRED",'📊 Training Matrix'!$AK$43="EXPIRING"),'📊 Training Matrix'!$A$43,"")</f>
        <v/>
      </c>
      <c r="B775" s="58" t="str">
        <f ca="1">IF(OR('📊 Training Matrix'!$AK$43="EXPIRED",'📊 Training Matrix'!$AK$43="EXPIRING"),'📊 Training Matrix'!$B$43,"")</f>
        <v/>
      </c>
      <c r="C775" s="58" t="str">
        <f ca="1">IF(OR('📊 Training Matrix'!$AK$43="EXPIRED",'📊 Training Matrix'!$AK$43="EXPIRING"),'📊 Training Matrix'!$C$43,"")</f>
        <v/>
      </c>
      <c r="D775" s="58" t="str">
        <f ca="1">IF(OR('📊 Training Matrix'!$AK$43="EXPIRED",'📊 Training Matrix'!$AK$43="EXPIRING"),'📊 Training Matrix'!$D$43,"")</f>
        <v/>
      </c>
      <c r="E775" s="58" t="str">
        <f ca="1">IF(OR('📊 Training Matrix'!$AK$43="EXPIRED",'📊 Training Matrix'!$AK$43="EXPIRING"),'📊 Training Matrix'!$F$43,"")</f>
        <v/>
      </c>
      <c r="F775" s="58" t="str">
        <f ca="1">IF(OR('📊 Training Matrix'!$AK$43="EXPIRED",'📊 Training Matrix'!$AK$43="EXPIRING"),'📊 Training Matrix'!$E$43,"")</f>
        <v/>
      </c>
      <c r="G775" s="58" t="str">
        <f ca="1">IF(OR('📊 Training Matrix'!$AK$43="EXPIRED",'📊 Training Matrix'!$AK$43="EXPIRING"),"GS-001","")</f>
        <v/>
      </c>
      <c r="H775" s="58" t="str">
        <f ca="1">IF(OR('📊 Training Matrix'!$AK$43="EXPIRED",'📊 Training Matrix'!$AK$43="EXPIRING"),"Gas Safe Reg.","")</f>
        <v/>
      </c>
      <c r="I775" s="58" t="str">
        <f ca="1">IF(OR('📊 Training Matrix'!$AK$43="EXPIRED",'📊 Training Matrix'!$AK$43="EXPIRING"),IF(ISNUMBER('📊 Training Matrix'!$AJ$43),TEXT('📊 Training Matrix'!$AJ$43,"DD/MM/YYYY"),""),"")</f>
        <v/>
      </c>
      <c r="J775" s="58" t="str">
        <f ca="1">IF(OR('📊 Training Matrix'!$AK$43="EXPIRED",'📊 Training Matrix'!$AK$43="EXPIRING"),TEXT('📊 Training Matrix'!$AJ$43+365,"DD/MM/YYYY"),"")</f>
        <v/>
      </c>
      <c r="K775" s="58" t="str">
        <f ca="1">IF(OR('📊 Training Matrix'!$AK$43="EXPIRED",'📊 Training Matrix'!$AK$43="EXPIRING"),'📊 Training Matrix'!$AK$43,"")</f>
        <v/>
      </c>
      <c r="L775" s="58" t="str">
        <f ca="1">IF(OR('📊 Training Matrix'!$AK$43="EXPIRED",'📊 Training Matrix'!$AK$43="EXPIRING"),IF('📊 Training Matrix'!$AK$43="EXPIRED","Overdue by "&amp;TEXT(TODAY()-('📊 Training Matrix'!$AJ$43+365),"0")&amp;" days","Expires in "&amp;TEXT(('📊 Training Matrix'!$AJ$43+365)-TODAY(),"0")&amp;" days"),"—")</f>
        <v>—</v>
      </c>
      <c r="M775" s="58" t="str">
        <f ca="1">IF(OR('📊 Training Matrix'!$AK$43="EXPIRED",'📊 Training Matrix'!$AK$43="EXPIRING"),'📊 Training Matrix'!$H$43,"")</f>
        <v/>
      </c>
    </row>
    <row r="776" spans="1:13" ht="15" customHeight="1" x14ac:dyDescent="0.2">
      <c r="A776" s="58" t="str">
        <f ca="1">IF(OR('📊 Training Matrix'!$AM$43="EXPIRED",'📊 Training Matrix'!$AM$43="EXPIRING"),'📊 Training Matrix'!$A$43,"")</f>
        <v/>
      </c>
      <c r="B776" s="58" t="str">
        <f ca="1">IF(OR('📊 Training Matrix'!$AM$43="EXPIRED",'📊 Training Matrix'!$AM$43="EXPIRING"),'📊 Training Matrix'!$B$43,"")</f>
        <v/>
      </c>
      <c r="C776" s="58" t="str">
        <f ca="1">IF(OR('📊 Training Matrix'!$AM$43="EXPIRED",'📊 Training Matrix'!$AM$43="EXPIRING"),'📊 Training Matrix'!$C$43,"")</f>
        <v/>
      </c>
      <c r="D776" s="58" t="str">
        <f ca="1">IF(OR('📊 Training Matrix'!$AM$43="EXPIRED",'📊 Training Matrix'!$AM$43="EXPIRING"),'📊 Training Matrix'!$D$43,"")</f>
        <v/>
      </c>
      <c r="E776" s="58" t="str">
        <f ca="1">IF(OR('📊 Training Matrix'!$AM$43="EXPIRED",'📊 Training Matrix'!$AM$43="EXPIRING"),'📊 Training Matrix'!$F$43,"")</f>
        <v/>
      </c>
      <c r="F776" s="58" t="str">
        <f ca="1">IF(OR('📊 Training Matrix'!$AM$43="EXPIRED",'📊 Training Matrix'!$AM$43="EXPIRING"),'📊 Training Matrix'!$E$43,"")</f>
        <v/>
      </c>
      <c r="G776" s="58" t="str">
        <f ca="1">IF(OR('📊 Training Matrix'!$AM$43="EXPIRED",'📊 Training Matrix'!$AM$43="EXPIRING"),"GS-002","")</f>
        <v/>
      </c>
      <c r="H776" s="58" t="str">
        <f ca="1">IF(OR('📊 Training Matrix'!$AM$43="EXPIRED",'📊 Training Matrix'!$AM$43="EXPIRING"),"ACS Gas (CCN1)","")</f>
        <v/>
      </c>
      <c r="I776" s="58" t="str">
        <f ca="1">IF(OR('📊 Training Matrix'!$AM$43="EXPIRED",'📊 Training Matrix'!$AM$43="EXPIRING"),IF(ISNUMBER('📊 Training Matrix'!$AL$43),TEXT('📊 Training Matrix'!$AL$43,"DD/MM/YYYY"),""),"")</f>
        <v/>
      </c>
      <c r="J776" s="58" t="str">
        <f ca="1">IF(OR('📊 Training Matrix'!$AM$43="EXPIRED",'📊 Training Matrix'!$AM$43="EXPIRING"),TEXT('📊 Training Matrix'!$AL$43+365,"DD/MM/YYYY"),"")</f>
        <v/>
      </c>
      <c r="K776" s="58" t="str">
        <f ca="1">IF(OR('📊 Training Matrix'!$AM$43="EXPIRED",'📊 Training Matrix'!$AM$43="EXPIRING"),'📊 Training Matrix'!$AM$43,"")</f>
        <v/>
      </c>
      <c r="L776" s="58" t="str">
        <f ca="1">IF(OR('📊 Training Matrix'!$AM$43="EXPIRED",'📊 Training Matrix'!$AM$43="EXPIRING"),IF('📊 Training Matrix'!$AM$43="EXPIRED","Overdue by "&amp;TEXT(TODAY()-('📊 Training Matrix'!$AL$43+365),"0")&amp;" days","Expires in "&amp;TEXT(('📊 Training Matrix'!$AL$43+365)-TODAY(),"0")&amp;" days"),"—")</f>
        <v>—</v>
      </c>
      <c r="M776" s="58" t="str">
        <f ca="1">IF(OR('📊 Training Matrix'!$AM$43="EXPIRED",'📊 Training Matrix'!$AM$43="EXPIRING"),'📊 Training Matrix'!$H$43,"")</f>
        <v/>
      </c>
    </row>
    <row r="777" spans="1:13" ht="15" customHeight="1" x14ac:dyDescent="0.2">
      <c r="A777" s="58" t="str">
        <f ca="1">IF(OR('📊 Training Matrix'!$AO$43="EXPIRED",'📊 Training Matrix'!$AO$43="EXPIRING"),'📊 Training Matrix'!$A$43,"")</f>
        <v/>
      </c>
      <c r="B777" s="58" t="str">
        <f ca="1">IF(OR('📊 Training Matrix'!$AO$43="EXPIRED",'📊 Training Matrix'!$AO$43="EXPIRING"),'📊 Training Matrix'!$B$43,"")</f>
        <v/>
      </c>
      <c r="C777" s="58" t="str">
        <f ca="1">IF(OR('📊 Training Matrix'!$AO$43="EXPIRED",'📊 Training Matrix'!$AO$43="EXPIRING"),'📊 Training Matrix'!$C$43,"")</f>
        <v/>
      </c>
      <c r="D777" s="58" t="str">
        <f ca="1">IF(OR('📊 Training Matrix'!$AO$43="EXPIRED",'📊 Training Matrix'!$AO$43="EXPIRING"),'📊 Training Matrix'!$D$43,"")</f>
        <v/>
      </c>
      <c r="E777" s="58" t="str">
        <f ca="1">IF(OR('📊 Training Matrix'!$AO$43="EXPIRED",'📊 Training Matrix'!$AO$43="EXPIRING"),'📊 Training Matrix'!$F$43,"")</f>
        <v/>
      </c>
      <c r="F777" s="58" t="str">
        <f ca="1">IF(OR('📊 Training Matrix'!$AO$43="EXPIRED",'📊 Training Matrix'!$AO$43="EXPIRING"),'📊 Training Matrix'!$E$43,"")</f>
        <v/>
      </c>
      <c r="G777" s="58" t="str">
        <f ca="1">IF(OR('📊 Training Matrix'!$AO$43="EXPIRED",'📊 Training Matrix'!$AO$43="EXPIRING"),"WA-001","")</f>
        <v/>
      </c>
      <c r="H777" s="58" t="str">
        <f ca="1">IF(OR('📊 Training Matrix'!$AO$43="EXPIRED",'📊 Training Matrix'!$AO$43="EXPIRING"),"WIAPS Cert.","")</f>
        <v/>
      </c>
      <c r="I777" s="58" t="str">
        <f ca="1">IF(OR('📊 Training Matrix'!$AO$43="EXPIRED",'📊 Training Matrix'!$AO$43="EXPIRING"),IF(ISNUMBER('📊 Training Matrix'!$AN$43),TEXT('📊 Training Matrix'!$AN$43,"DD/MM/YYYY"),""),"")</f>
        <v/>
      </c>
      <c r="J777" s="58" t="str">
        <f ca="1">IF(OR('📊 Training Matrix'!$AO$43="EXPIRED",'📊 Training Matrix'!$AO$43="EXPIRING"),TEXT('📊 Training Matrix'!$AN$43+365,"DD/MM/YYYY"),"")</f>
        <v/>
      </c>
      <c r="K777" s="58" t="str">
        <f ca="1">IF(OR('📊 Training Matrix'!$AO$43="EXPIRED",'📊 Training Matrix'!$AO$43="EXPIRING"),'📊 Training Matrix'!$AO$43,"")</f>
        <v/>
      </c>
      <c r="L777" s="58" t="str">
        <f ca="1">IF(OR('📊 Training Matrix'!$AO$43="EXPIRED",'📊 Training Matrix'!$AO$43="EXPIRING"),IF('📊 Training Matrix'!$AO$43="EXPIRED","Overdue by "&amp;TEXT(TODAY()-('📊 Training Matrix'!$AN$43+365),"0")&amp;" days","Expires in "&amp;TEXT(('📊 Training Matrix'!$AN$43+365)-TODAY(),"0")&amp;" days"),"—")</f>
        <v>—</v>
      </c>
      <c r="M777" s="58" t="str">
        <f ca="1">IF(OR('📊 Training Matrix'!$AO$43="EXPIRED",'📊 Training Matrix'!$AO$43="EXPIRING"),'📊 Training Matrix'!$H$43,"")</f>
        <v/>
      </c>
    </row>
    <row r="778" spans="1:13" ht="15" customHeight="1" x14ac:dyDescent="0.2">
      <c r="A778" s="58" t="str">
        <f ca="1">IF(OR('📊 Training Matrix'!$AQ$43="EXPIRED",'📊 Training Matrix'!$AQ$43="EXPIRING"),'📊 Training Matrix'!$A$43,"")</f>
        <v/>
      </c>
      <c r="B778" s="58" t="str">
        <f ca="1">IF(OR('📊 Training Matrix'!$AQ$43="EXPIRED",'📊 Training Matrix'!$AQ$43="EXPIRING"),'📊 Training Matrix'!$B$43,"")</f>
        <v/>
      </c>
      <c r="C778" s="58" t="str">
        <f ca="1">IF(OR('📊 Training Matrix'!$AQ$43="EXPIRED",'📊 Training Matrix'!$AQ$43="EXPIRING"),'📊 Training Matrix'!$C$43,"")</f>
        <v/>
      </c>
      <c r="D778" s="58" t="str">
        <f ca="1">IF(OR('📊 Training Matrix'!$AQ$43="EXPIRED",'📊 Training Matrix'!$AQ$43="EXPIRING"),'📊 Training Matrix'!$D$43,"")</f>
        <v/>
      </c>
      <c r="E778" s="58" t="str">
        <f ca="1">IF(OR('📊 Training Matrix'!$AQ$43="EXPIRED",'📊 Training Matrix'!$AQ$43="EXPIRING"),'📊 Training Matrix'!$F$43,"")</f>
        <v/>
      </c>
      <c r="F778" s="58" t="str">
        <f ca="1">IF(OR('📊 Training Matrix'!$AQ$43="EXPIRED",'📊 Training Matrix'!$AQ$43="EXPIRING"),'📊 Training Matrix'!$E$43,"")</f>
        <v/>
      </c>
      <c r="G778" s="58" t="str">
        <f ca="1">IF(OR('📊 Training Matrix'!$AQ$43="EXPIRED",'📊 Training Matrix'!$AQ$43="EXPIRING"),"DR-004","")</f>
        <v/>
      </c>
      <c r="H778" s="58" t="str">
        <f ca="1">IF(OR('📊 Training Matrix'!$AQ$43="EXPIRED",'📊 Training Matrix'!$AQ$43="EXPIRING"),"CPCS Excavator","")</f>
        <v/>
      </c>
      <c r="I778" s="58" t="str">
        <f ca="1">IF(OR('📊 Training Matrix'!$AQ$43="EXPIRED",'📊 Training Matrix'!$AQ$43="EXPIRING"),IF(ISNUMBER('📊 Training Matrix'!$AP$43),TEXT('📊 Training Matrix'!$AP$43,"DD/MM/YYYY"),""),"")</f>
        <v/>
      </c>
      <c r="J778" s="58" t="str">
        <f ca="1">IF(OR('📊 Training Matrix'!$AQ$43="EXPIRED",'📊 Training Matrix'!$AQ$43="EXPIRING"),TEXT('📊 Training Matrix'!$AP$43+365,"DD/MM/YYYY"),"")</f>
        <v/>
      </c>
      <c r="K778" s="58" t="str">
        <f ca="1">IF(OR('📊 Training Matrix'!$AQ$43="EXPIRED",'📊 Training Matrix'!$AQ$43="EXPIRING"),'📊 Training Matrix'!$AQ$43,"")</f>
        <v/>
      </c>
      <c r="L778" s="58" t="str">
        <f ca="1">IF(OR('📊 Training Matrix'!$AQ$43="EXPIRED",'📊 Training Matrix'!$AQ$43="EXPIRING"),IF('📊 Training Matrix'!$AQ$43="EXPIRED","Overdue by "&amp;TEXT(TODAY()-('📊 Training Matrix'!$AP$43+365),"0")&amp;" days","Expires in "&amp;TEXT(('📊 Training Matrix'!$AP$43+365)-TODAY(),"0")&amp;" days"),"—")</f>
        <v>—</v>
      </c>
      <c r="M778" s="58" t="str">
        <f ca="1">IF(OR('📊 Training Matrix'!$AQ$43="EXPIRED",'📊 Training Matrix'!$AQ$43="EXPIRING"),'📊 Training Matrix'!$H$43,"")</f>
        <v/>
      </c>
    </row>
    <row r="779" spans="1:13" ht="15" customHeight="1" x14ac:dyDescent="0.2">
      <c r="A779" s="58" t="str">
        <f ca="1">IF(OR('📊 Training Matrix'!$AS$43="EXPIRED",'📊 Training Matrix'!$AS$43="EXPIRING"),'📊 Training Matrix'!$A$43,"")</f>
        <v/>
      </c>
      <c r="B779" s="58" t="str">
        <f ca="1">IF(OR('📊 Training Matrix'!$AS$43="EXPIRED",'📊 Training Matrix'!$AS$43="EXPIRING"),'📊 Training Matrix'!$B$43,"")</f>
        <v/>
      </c>
      <c r="C779" s="58" t="str">
        <f ca="1">IF(OR('📊 Training Matrix'!$AS$43="EXPIRED",'📊 Training Matrix'!$AS$43="EXPIRING"),'📊 Training Matrix'!$C$43,"")</f>
        <v/>
      </c>
      <c r="D779" s="58" t="str">
        <f ca="1">IF(OR('📊 Training Matrix'!$AS$43="EXPIRED",'📊 Training Matrix'!$AS$43="EXPIRING"),'📊 Training Matrix'!$D$43,"")</f>
        <v/>
      </c>
      <c r="E779" s="58" t="str">
        <f ca="1">IF(OR('📊 Training Matrix'!$AS$43="EXPIRED",'📊 Training Matrix'!$AS$43="EXPIRING"),'📊 Training Matrix'!$F$43,"")</f>
        <v/>
      </c>
      <c r="F779" s="58" t="str">
        <f ca="1">IF(OR('📊 Training Matrix'!$AS$43="EXPIRED",'📊 Training Matrix'!$AS$43="EXPIRING"),'📊 Training Matrix'!$E$43,"")</f>
        <v/>
      </c>
      <c r="G779" s="58" t="str">
        <f ca="1">IF(OR('📊 Training Matrix'!$AS$43="EXPIRED",'📊 Training Matrix'!$AS$43="EXPIRING"),"MG-002","")</f>
        <v/>
      </c>
      <c r="H779" s="58" t="str">
        <f ca="1">IF(OR('📊 Training Matrix'!$AS$43="EXPIRED",'📊 Training Matrix'!$AS$43="EXPIRING"),"SMSTS","")</f>
        <v/>
      </c>
      <c r="I779" s="58" t="str">
        <f ca="1">IF(OR('📊 Training Matrix'!$AS$43="EXPIRED",'📊 Training Matrix'!$AS$43="EXPIRING"),IF(ISNUMBER('📊 Training Matrix'!$AR$43),TEXT('📊 Training Matrix'!$AR$43,"DD/MM/YYYY"),""),"")</f>
        <v/>
      </c>
      <c r="J779" s="58" t="str">
        <f ca="1">IF(OR('📊 Training Matrix'!$AS$43="EXPIRED",'📊 Training Matrix'!$AS$43="EXPIRING"),TEXT('📊 Training Matrix'!$AR$43+365,"DD/MM/YYYY"),"")</f>
        <v/>
      </c>
      <c r="K779" s="58" t="str">
        <f ca="1">IF(OR('📊 Training Matrix'!$AS$43="EXPIRED",'📊 Training Matrix'!$AS$43="EXPIRING"),'📊 Training Matrix'!$AS$43,"")</f>
        <v/>
      </c>
      <c r="L779" s="58" t="str">
        <f ca="1">IF(OR('📊 Training Matrix'!$AS$43="EXPIRED",'📊 Training Matrix'!$AS$43="EXPIRING"),IF('📊 Training Matrix'!$AS$43="EXPIRED","Overdue by "&amp;TEXT(TODAY()-('📊 Training Matrix'!$AR$43+365),"0")&amp;" days","Expires in "&amp;TEXT(('📊 Training Matrix'!$AR$43+365)-TODAY(),"0")&amp;" days"),"—")</f>
        <v>—</v>
      </c>
      <c r="M779" s="58" t="str">
        <f ca="1">IF(OR('📊 Training Matrix'!$AS$43="EXPIRED",'📊 Training Matrix'!$AS$43="EXPIRING"),'📊 Training Matrix'!$H$43,"")</f>
        <v/>
      </c>
    </row>
    <row r="780" spans="1:13" ht="15" customHeight="1" x14ac:dyDescent="0.2">
      <c r="A780" s="58" t="str">
        <f ca="1">IF(OR('📊 Training Matrix'!$AU$43="EXPIRED",'📊 Training Matrix'!$AU$43="EXPIRING"),'📊 Training Matrix'!$A$43,"")</f>
        <v/>
      </c>
      <c r="B780" s="58" t="str">
        <f ca="1">IF(OR('📊 Training Matrix'!$AU$43="EXPIRED",'📊 Training Matrix'!$AU$43="EXPIRING"),'📊 Training Matrix'!$B$43,"")</f>
        <v/>
      </c>
      <c r="C780" s="58" t="str">
        <f ca="1">IF(OR('📊 Training Matrix'!$AU$43="EXPIRED",'📊 Training Matrix'!$AU$43="EXPIRING"),'📊 Training Matrix'!$C$43,"")</f>
        <v/>
      </c>
      <c r="D780" s="58" t="str">
        <f ca="1">IF(OR('📊 Training Matrix'!$AU$43="EXPIRED",'📊 Training Matrix'!$AU$43="EXPIRING"),'📊 Training Matrix'!$D$43,"")</f>
        <v/>
      </c>
      <c r="E780" s="58" t="str">
        <f ca="1">IF(OR('📊 Training Matrix'!$AU$43="EXPIRED",'📊 Training Matrix'!$AU$43="EXPIRING"),'📊 Training Matrix'!$F$43,"")</f>
        <v/>
      </c>
      <c r="F780" s="58" t="str">
        <f ca="1">IF(OR('📊 Training Matrix'!$AU$43="EXPIRED",'📊 Training Matrix'!$AU$43="EXPIRING"),'📊 Training Matrix'!$E$43,"")</f>
        <v/>
      </c>
      <c r="G780" s="58" t="str">
        <f ca="1">IF(OR('📊 Training Matrix'!$AU$43="EXPIRED",'📊 Training Matrix'!$AU$43="EXPIRING"),"MG-003","")</f>
        <v/>
      </c>
      <c r="H780" s="58" t="str">
        <f ca="1">IF(OR('📊 Training Matrix'!$AU$43="EXPIRED",'📊 Training Matrix'!$AU$43="EXPIRING"),"SSSTS","")</f>
        <v/>
      </c>
      <c r="I780" s="58" t="str">
        <f ca="1">IF(OR('📊 Training Matrix'!$AU$43="EXPIRED",'📊 Training Matrix'!$AU$43="EXPIRING"),IF(ISNUMBER('📊 Training Matrix'!$AT$43),TEXT('📊 Training Matrix'!$AT$43,"DD/MM/YYYY"),""),"")</f>
        <v/>
      </c>
      <c r="J780" s="58" t="str">
        <f ca="1">IF(OR('📊 Training Matrix'!$AU$43="EXPIRED",'📊 Training Matrix'!$AU$43="EXPIRING"),TEXT('📊 Training Matrix'!$AT$43+365,"DD/MM/YYYY"),"")</f>
        <v/>
      </c>
      <c r="K780" s="58" t="str">
        <f ca="1">IF(OR('📊 Training Matrix'!$AU$43="EXPIRED",'📊 Training Matrix'!$AU$43="EXPIRING"),'📊 Training Matrix'!$AU$43,"")</f>
        <v/>
      </c>
      <c r="L780" s="58" t="str">
        <f ca="1">IF(OR('📊 Training Matrix'!$AU$43="EXPIRED",'📊 Training Matrix'!$AU$43="EXPIRING"),IF('📊 Training Matrix'!$AU$43="EXPIRED","Overdue by "&amp;TEXT(TODAY()-('📊 Training Matrix'!$AT$43+365),"0")&amp;" days","Expires in "&amp;TEXT(('📊 Training Matrix'!$AT$43+365)-TODAY(),"0")&amp;" days"),"—")</f>
        <v>—</v>
      </c>
      <c r="M780" s="58" t="str">
        <f ca="1">IF(OR('📊 Training Matrix'!$AU$43="EXPIRED",'📊 Training Matrix'!$AU$43="EXPIRING"),'📊 Training Matrix'!$H$43,"")</f>
        <v/>
      </c>
    </row>
    <row r="781" spans="1:13" ht="15" customHeight="1" x14ac:dyDescent="0.2">
      <c r="A781" s="58" t="str">
        <f ca="1">IF(OR('📊 Training Matrix'!$AW$43="EXPIRED",'📊 Training Matrix'!$AW$43="EXPIRING"),'📊 Training Matrix'!$A$43,"")</f>
        <v>W1039</v>
      </c>
      <c r="B781" s="58" t="str">
        <f ca="1">IF(OR('📊 Training Matrix'!$AW$43="EXPIRED",'📊 Training Matrix'!$AW$43="EXPIRING"),'📊 Training Matrix'!$B$43,"")</f>
        <v>Harris</v>
      </c>
      <c r="C781" s="58" t="str">
        <f ca="1">IF(OR('📊 Training Matrix'!$AW$43="EXPIRED",'📊 Training Matrix'!$AW$43="EXPIRING"),'📊 Training Matrix'!$C$43,"")</f>
        <v>Zara</v>
      </c>
      <c r="D781" s="58" t="str">
        <f ca="1">IF(OR('📊 Training Matrix'!$AW$43="EXPIRED",'📊 Training Matrix'!$AW$43="EXPIRING"),'📊 Training Matrix'!$D$43,"")</f>
        <v>Subcontractor</v>
      </c>
      <c r="E781" s="58" t="str">
        <f ca="1">IF(OR('📊 Training Matrix'!$AW$43="EXPIRED",'📊 Training Matrix'!$AW$43="EXPIRING"),'📊 Training Matrix'!$F$43,"")</f>
        <v>Meter Operator</v>
      </c>
      <c r="F781" s="58" t="str">
        <f ca="1">IF(OR('📊 Training Matrix'!$AW$43="EXPIRED",'📊 Training Matrix'!$AW$43="EXPIRING"),'📊 Training Matrix'!$E$43,"")</f>
        <v>Water Services</v>
      </c>
      <c r="G781" s="58" t="str">
        <f ca="1">IF(OR('📊 Training Matrix'!$AW$43="EXPIRED",'📊 Training Matrix'!$AW$43="EXPIRING"),"IT-002","")</f>
        <v>IT-002</v>
      </c>
      <c r="H781" s="58" t="str">
        <f ca="1">IF(OR('📊 Training Matrix'!$AW$43="EXPIRED",'📊 Training Matrix'!$AW$43="EXPIRING"),"GDPR Awareness","")</f>
        <v>GDPR Awareness</v>
      </c>
      <c r="I781" s="58" t="str">
        <f ca="1">IF(OR('📊 Training Matrix'!$AW$43="EXPIRED",'📊 Training Matrix'!$AW$43="EXPIRING"),IF(ISNUMBER('📊 Training Matrix'!$AV$43),TEXT('📊 Training Matrix'!$AV$43,"DD/MM/YYYY"),""),"")</f>
        <v>25/06/2025</v>
      </c>
      <c r="J781" s="58" t="str">
        <f ca="1">IF(OR('📊 Training Matrix'!$AW$43="EXPIRED",'📊 Training Matrix'!$AW$43="EXPIRING"),TEXT('📊 Training Matrix'!$AV$43+365,"DD/MM/YYYY"),"")</f>
        <v>25/06/2026</v>
      </c>
      <c r="K781" s="58" t="str">
        <f ca="1">IF(OR('📊 Training Matrix'!$AW$43="EXPIRED",'📊 Training Matrix'!$AW$43="EXPIRING"),'📊 Training Matrix'!$AW$43,"")</f>
        <v>EXPIRED</v>
      </c>
      <c r="L781" s="58" t="str">
        <f ca="1">IF(OR('📊 Training Matrix'!$AW$43="EXPIRED",'📊 Training Matrix'!$AW$43="EXPIRING"),IF('📊 Training Matrix'!$AW$43="EXPIRED","Overdue by "&amp;TEXT(TODAY()-('📊 Training Matrix'!$AV$43+365),"0")&amp;" days","Expires in "&amp;TEXT(('📊 Training Matrix'!$AV$43+365)-TODAY(),"0")&amp;" days"),"—")</f>
        <v>Overdue by 54 days</v>
      </c>
      <c r="M781" s="58" t="str">
        <f ca="1">IF(OR('📊 Training Matrix'!$AW$43="EXPIRED",'📊 Training Matrix'!$AW$43="EXPIRING"),'📊 Training Matrix'!$H$43,"")</f>
        <v>S. Patel</v>
      </c>
    </row>
    <row r="782" spans="1:13" ht="15" customHeight="1" x14ac:dyDescent="0.2">
      <c r="A782" s="58" t="str">
        <f ca="1">IF(OR('📊 Training Matrix'!$K$44="EXPIRED",'📊 Training Matrix'!$K$44="EXPIRING"),'📊 Training Matrix'!$A$44,"")</f>
        <v/>
      </c>
      <c r="B782" s="58" t="str">
        <f ca="1">IF(OR('📊 Training Matrix'!$K$44="EXPIRED",'📊 Training Matrix'!$K$44="EXPIRING"),'📊 Training Matrix'!$B$44,"")</f>
        <v/>
      </c>
      <c r="C782" s="58" t="str">
        <f ca="1">IF(OR('📊 Training Matrix'!$K$44="EXPIRED",'📊 Training Matrix'!$K$44="EXPIRING"),'📊 Training Matrix'!$C$44,"")</f>
        <v/>
      </c>
      <c r="D782" s="58" t="str">
        <f ca="1">IF(OR('📊 Training Matrix'!$K$44="EXPIRED",'📊 Training Matrix'!$K$44="EXPIRING"),'📊 Training Matrix'!$D$44,"")</f>
        <v/>
      </c>
      <c r="E782" s="58" t="str">
        <f ca="1">IF(OR('📊 Training Matrix'!$K$44="EXPIRED",'📊 Training Matrix'!$K$44="EXPIRING"),'📊 Training Matrix'!$F$44,"")</f>
        <v/>
      </c>
      <c r="F782" s="58" t="str">
        <f ca="1">IF(OR('📊 Training Matrix'!$K$44="EXPIRED",'📊 Training Matrix'!$K$44="EXPIRING"),'📊 Training Matrix'!$E$44,"")</f>
        <v/>
      </c>
      <c r="G782" s="58" t="str">
        <f ca="1">IF(OR('📊 Training Matrix'!$K$44="EXPIRED",'📊 Training Matrix'!$K$44="EXPIRING"),"HS-001","")</f>
        <v/>
      </c>
      <c r="H782" s="58" t="str">
        <f ca="1">IF(OR('📊 Training Matrix'!$K$44="EXPIRED",'📊 Training Matrix'!$K$44="EXPIRING"),"H&amp;S Induction","")</f>
        <v/>
      </c>
      <c r="I782" s="58" t="str">
        <f ca="1">IF(OR('📊 Training Matrix'!$K$44="EXPIRED",'📊 Training Matrix'!$K$44="EXPIRING"),IF(ISNUMBER('📊 Training Matrix'!$J$44),TEXT('📊 Training Matrix'!$J$44,"DD/MM/YYYY"),""),"")</f>
        <v/>
      </c>
      <c r="J782" s="58" t="str">
        <f ca="1">IF(OR('📊 Training Matrix'!$K$44="EXPIRED",'📊 Training Matrix'!$K$44="EXPIRING"),TEXT('📊 Training Matrix'!$J$44+365,"DD/MM/YYYY"),"")</f>
        <v/>
      </c>
      <c r="K782" s="58" t="str">
        <f ca="1">IF(OR('📊 Training Matrix'!$K$44="EXPIRED",'📊 Training Matrix'!$K$44="EXPIRING"),'📊 Training Matrix'!$K$44,"")</f>
        <v/>
      </c>
      <c r="L782" s="58" t="str">
        <f ca="1">IF(OR('📊 Training Matrix'!$K$44="EXPIRED",'📊 Training Matrix'!$K$44="EXPIRING"),IF('📊 Training Matrix'!$K$44="EXPIRED","Overdue by "&amp;TEXT(TODAY()-('📊 Training Matrix'!$J$44+365),"0")&amp;" days","Expires in "&amp;TEXT(('📊 Training Matrix'!$J$44+365)-TODAY(),"0")&amp;" days"),"—")</f>
        <v>—</v>
      </c>
      <c r="M782" s="58" t="str">
        <f ca="1">IF(OR('📊 Training Matrix'!$K$44="EXPIRED",'📊 Training Matrix'!$K$44="EXPIRING"),'📊 Training Matrix'!$H$44,"")</f>
        <v/>
      </c>
    </row>
    <row r="783" spans="1:13" ht="15" customHeight="1" x14ac:dyDescent="0.2">
      <c r="A783" s="58" t="str">
        <f ca="1">IF(OR('📊 Training Matrix'!$M$44="EXPIRED",'📊 Training Matrix'!$M$44="EXPIRING"),'📊 Training Matrix'!$A$44,"")</f>
        <v>W1040</v>
      </c>
      <c r="B783" s="58" t="str">
        <f ca="1">IF(OR('📊 Training Matrix'!$M$44="EXPIRED",'📊 Training Matrix'!$M$44="EXPIRING"),'📊 Training Matrix'!$B$44,"")</f>
        <v>Johnson</v>
      </c>
      <c r="C783" s="58" t="str">
        <f ca="1">IF(OR('📊 Training Matrix'!$M$44="EXPIRED",'📊 Training Matrix'!$M$44="EXPIRING"),'📊 Training Matrix'!$C$44,"")</f>
        <v>Diane</v>
      </c>
      <c r="D783" s="58" t="str">
        <f ca="1">IF(OR('📊 Training Matrix'!$M$44="EXPIRED",'📊 Training Matrix'!$M$44="EXPIRING"),'📊 Training Matrix'!$D$44,"")</f>
        <v>Employee</v>
      </c>
      <c r="E783" s="58" t="str">
        <f ca="1">IF(OR('📊 Training Matrix'!$M$44="EXPIRED",'📊 Training Matrix'!$M$44="EXPIRING"),'📊 Training Matrix'!$F$44,"")</f>
        <v>Electrical Inspector</v>
      </c>
      <c r="F783" s="58" t="str">
        <f ca="1">IF(OR('📊 Training Matrix'!$M$44="EXPIRED",'📊 Training Matrix'!$M$44="EXPIRING"),'📊 Training Matrix'!$E$44,"")</f>
        <v>Electrical</v>
      </c>
      <c r="G783" s="58" t="str">
        <f ca="1">IF(OR('📊 Training Matrix'!$M$44="EXPIRED",'📊 Training Matrix'!$M$44="EXPIRING"),"HS-002","")</f>
        <v>HS-002</v>
      </c>
      <c r="H783" s="58" t="str">
        <f ca="1">IF(OR('📊 Training Matrix'!$M$44="EXPIRED",'📊 Training Matrix'!$M$44="EXPIRING"),"Working at Height","")</f>
        <v>Working at Height</v>
      </c>
      <c r="I783" s="58" t="str">
        <f ca="1">IF(OR('📊 Training Matrix'!$M$44="EXPIRED",'📊 Training Matrix'!$M$44="EXPIRING"),IF(ISNUMBER('📊 Training Matrix'!$L$44),TEXT('📊 Training Matrix'!$L$44,"DD/MM/YYYY"),""),"")</f>
        <v>20/08/2025</v>
      </c>
      <c r="J783" s="58" t="str">
        <f ca="1">IF(OR('📊 Training Matrix'!$M$44="EXPIRED",'📊 Training Matrix'!$M$44="EXPIRING"),TEXT('📊 Training Matrix'!$L$44+365,"DD/MM/YYYY"),"")</f>
        <v>20/08/2026</v>
      </c>
      <c r="K783" s="58" t="str">
        <f ca="1">IF(OR('📊 Training Matrix'!$M$44="EXPIRED",'📊 Training Matrix'!$M$44="EXPIRING"),'📊 Training Matrix'!$M$44,"")</f>
        <v>EXPIRING</v>
      </c>
      <c r="L783" s="58" t="str">
        <f ca="1">IF(OR('📊 Training Matrix'!$M$44="EXPIRED",'📊 Training Matrix'!$M$44="EXPIRING"),IF('📊 Training Matrix'!$M$44="EXPIRED","Overdue by "&amp;TEXT(TODAY()-('📊 Training Matrix'!$L$44+365),"0")&amp;" days","Expires in "&amp;TEXT(('📊 Training Matrix'!$L$44+365)-TODAY(),"0")&amp;" days"),"—")</f>
        <v>Expires in 2 days</v>
      </c>
      <c r="M783" s="58" t="str">
        <f ca="1">IF(OR('📊 Training Matrix'!$M$44="EXPIRED",'📊 Training Matrix'!$M$44="EXPIRING"),'📊 Training Matrix'!$H$44,"")</f>
        <v>L. Nakamura</v>
      </c>
    </row>
    <row r="784" spans="1:13" ht="15" customHeight="1" x14ac:dyDescent="0.2">
      <c r="A784" s="58" t="str">
        <f ca="1">IF(OR('📊 Training Matrix'!$O$44="EXPIRED",'📊 Training Matrix'!$O$44="EXPIRING"),'📊 Training Matrix'!$A$44,"")</f>
        <v/>
      </c>
      <c r="B784" s="58" t="str">
        <f ca="1">IF(OR('📊 Training Matrix'!$O$44="EXPIRED",'📊 Training Matrix'!$O$44="EXPIRING"),'📊 Training Matrix'!$B$44,"")</f>
        <v/>
      </c>
      <c r="C784" s="58" t="str">
        <f ca="1">IF(OR('📊 Training Matrix'!$O$44="EXPIRED",'📊 Training Matrix'!$O$44="EXPIRING"),'📊 Training Matrix'!$C$44,"")</f>
        <v/>
      </c>
      <c r="D784" s="58" t="str">
        <f ca="1">IF(OR('📊 Training Matrix'!$O$44="EXPIRED",'📊 Training Matrix'!$O$44="EXPIRING"),'📊 Training Matrix'!$D$44,"")</f>
        <v/>
      </c>
      <c r="E784" s="58" t="str">
        <f ca="1">IF(OR('📊 Training Matrix'!$O$44="EXPIRED",'📊 Training Matrix'!$O$44="EXPIRING"),'📊 Training Matrix'!$F$44,"")</f>
        <v/>
      </c>
      <c r="F784" s="58" t="str">
        <f ca="1">IF(OR('📊 Training Matrix'!$O$44="EXPIRED",'📊 Training Matrix'!$O$44="EXPIRING"),'📊 Training Matrix'!$E$44,"")</f>
        <v/>
      </c>
      <c r="G784" s="58" t="str">
        <f ca="1">IF(OR('📊 Training Matrix'!$O$44="EXPIRED",'📊 Training Matrix'!$O$44="EXPIRING"),"HS-003","")</f>
        <v/>
      </c>
      <c r="H784" s="58" t="str">
        <f ca="1">IF(OR('📊 Training Matrix'!$O$44="EXPIRED",'📊 Training Matrix'!$O$44="EXPIRING"),"Confined Space","")</f>
        <v/>
      </c>
      <c r="I784" s="58" t="str">
        <f ca="1">IF(OR('📊 Training Matrix'!$O$44="EXPIRED",'📊 Training Matrix'!$O$44="EXPIRING"),IF(ISNUMBER('📊 Training Matrix'!$N$44),TEXT('📊 Training Matrix'!$N$44,"DD/MM/YYYY"),""),"")</f>
        <v/>
      </c>
      <c r="J784" s="58" t="str">
        <f ca="1">IF(OR('📊 Training Matrix'!$O$44="EXPIRED",'📊 Training Matrix'!$O$44="EXPIRING"),TEXT('📊 Training Matrix'!$N$44+365,"DD/MM/YYYY"),"")</f>
        <v/>
      </c>
      <c r="K784" s="58" t="str">
        <f ca="1">IF(OR('📊 Training Matrix'!$O$44="EXPIRED",'📊 Training Matrix'!$O$44="EXPIRING"),'📊 Training Matrix'!$O$44,"")</f>
        <v/>
      </c>
      <c r="L784" s="58" t="str">
        <f ca="1">IF(OR('📊 Training Matrix'!$O$44="EXPIRED",'📊 Training Matrix'!$O$44="EXPIRING"),IF('📊 Training Matrix'!$O$44="EXPIRED","Overdue by "&amp;TEXT(TODAY()-('📊 Training Matrix'!$N$44+365),"0")&amp;" days","Expires in "&amp;TEXT(('📊 Training Matrix'!$N$44+365)-TODAY(),"0")&amp;" days"),"—")</f>
        <v>—</v>
      </c>
      <c r="M784" s="58" t="str">
        <f ca="1">IF(OR('📊 Training Matrix'!$O$44="EXPIRED",'📊 Training Matrix'!$O$44="EXPIRING"),'📊 Training Matrix'!$H$44,"")</f>
        <v/>
      </c>
    </row>
    <row r="785" spans="1:13" ht="15" customHeight="1" x14ac:dyDescent="0.2">
      <c r="A785" s="58" t="str">
        <f ca="1">IF(OR('📊 Training Matrix'!$Q$44="EXPIRED",'📊 Training Matrix'!$Q$44="EXPIRING"),'📊 Training Matrix'!$A$44,"")</f>
        <v>W1040</v>
      </c>
      <c r="B785" s="58" t="str">
        <f ca="1">IF(OR('📊 Training Matrix'!$Q$44="EXPIRED",'📊 Training Matrix'!$Q$44="EXPIRING"),'📊 Training Matrix'!$B$44,"")</f>
        <v>Johnson</v>
      </c>
      <c r="C785" s="58" t="str">
        <f ca="1">IF(OR('📊 Training Matrix'!$Q$44="EXPIRED",'📊 Training Matrix'!$Q$44="EXPIRING"),'📊 Training Matrix'!$C$44,"")</f>
        <v>Diane</v>
      </c>
      <c r="D785" s="58" t="str">
        <f ca="1">IF(OR('📊 Training Matrix'!$Q$44="EXPIRED",'📊 Training Matrix'!$Q$44="EXPIRING"),'📊 Training Matrix'!$D$44,"")</f>
        <v>Employee</v>
      </c>
      <c r="E785" s="58" t="str">
        <f ca="1">IF(OR('📊 Training Matrix'!$Q$44="EXPIRED",'📊 Training Matrix'!$Q$44="EXPIRING"),'📊 Training Matrix'!$F$44,"")</f>
        <v>Electrical Inspector</v>
      </c>
      <c r="F785" s="58" t="str">
        <f ca="1">IF(OR('📊 Training Matrix'!$Q$44="EXPIRED",'📊 Training Matrix'!$Q$44="EXPIRING"),'📊 Training Matrix'!$E$44,"")</f>
        <v>Electrical</v>
      </c>
      <c r="G785" s="58" t="str">
        <f ca="1">IF(OR('📊 Training Matrix'!$Q$44="EXPIRED",'📊 Training Matrix'!$Q$44="EXPIRING"),"HS-004","")</f>
        <v>HS-004</v>
      </c>
      <c r="H785" s="58" t="str">
        <f ca="1">IF(OR('📊 Training Matrix'!$Q$44="EXPIRED",'📊 Training Matrix'!$Q$44="EXPIRING"),"Manual Handling","")</f>
        <v>Manual Handling</v>
      </c>
      <c r="I785" s="58" t="str">
        <f ca="1">IF(OR('📊 Training Matrix'!$Q$44="EXPIRED",'📊 Training Matrix'!$Q$44="EXPIRING"),IF(ISNUMBER('📊 Training Matrix'!$P$44),TEXT('📊 Training Matrix'!$P$44,"DD/MM/YYYY"),""),"")</f>
        <v>25/09/2024</v>
      </c>
      <c r="J785" s="58" t="str">
        <f ca="1">IF(OR('📊 Training Matrix'!$Q$44="EXPIRED",'📊 Training Matrix'!$Q$44="EXPIRING"),TEXT('📊 Training Matrix'!$P$44+365,"DD/MM/YYYY"),"")</f>
        <v>25/09/2025</v>
      </c>
      <c r="K785" s="58" t="str">
        <f ca="1">IF(OR('📊 Training Matrix'!$Q$44="EXPIRED",'📊 Training Matrix'!$Q$44="EXPIRING"),'📊 Training Matrix'!$Q$44,"")</f>
        <v>EXPIRED</v>
      </c>
      <c r="L785" s="58" t="str">
        <f ca="1">IF(OR('📊 Training Matrix'!$Q$44="EXPIRED",'📊 Training Matrix'!$Q$44="EXPIRING"),IF('📊 Training Matrix'!$Q$44="EXPIRED","Overdue by "&amp;TEXT(TODAY()-('📊 Training Matrix'!$P$44+365),"0")&amp;" days","Expires in "&amp;TEXT(('📊 Training Matrix'!$P$44+365)-TODAY(),"0")&amp;" days"),"—")</f>
        <v>Overdue by 327 days</v>
      </c>
      <c r="M785" s="58" t="str">
        <f ca="1">IF(OR('📊 Training Matrix'!$Q$44="EXPIRED",'📊 Training Matrix'!$Q$44="EXPIRING"),'📊 Training Matrix'!$H$44,"")</f>
        <v>L. Nakamura</v>
      </c>
    </row>
    <row r="786" spans="1:13" ht="15" customHeight="1" x14ac:dyDescent="0.2">
      <c r="A786" s="58" t="str">
        <f ca="1">IF(OR('📊 Training Matrix'!$S$44="EXPIRED",'📊 Training Matrix'!$S$44="EXPIRING"),'📊 Training Matrix'!$A$44,"")</f>
        <v/>
      </c>
      <c r="B786" s="58" t="str">
        <f ca="1">IF(OR('📊 Training Matrix'!$S$44="EXPIRED",'📊 Training Matrix'!$S$44="EXPIRING"),'📊 Training Matrix'!$B$44,"")</f>
        <v/>
      </c>
      <c r="C786" s="58" t="str">
        <f ca="1">IF(OR('📊 Training Matrix'!$S$44="EXPIRED",'📊 Training Matrix'!$S$44="EXPIRING"),'📊 Training Matrix'!$C$44,"")</f>
        <v/>
      </c>
      <c r="D786" s="58" t="str">
        <f ca="1">IF(OR('📊 Training Matrix'!$S$44="EXPIRED",'📊 Training Matrix'!$S$44="EXPIRING"),'📊 Training Matrix'!$D$44,"")</f>
        <v/>
      </c>
      <c r="E786" s="58" t="str">
        <f ca="1">IF(OR('📊 Training Matrix'!$S$44="EXPIRED",'📊 Training Matrix'!$S$44="EXPIRING"),'📊 Training Matrix'!$F$44,"")</f>
        <v/>
      </c>
      <c r="F786" s="58" t="str">
        <f ca="1">IF(OR('📊 Training Matrix'!$S$44="EXPIRED",'📊 Training Matrix'!$S$44="EXPIRING"),'📊 Training Matrix'!$E$44,"")</f>
        <v/>
      </c>
      <c r="G786" s="58" t="str">
        <f ca="1">IF(OR('📊 Training Matrix'!$S$44="EXPIRED",'📊 Training Matrix'!$S$44="EXPIRING"),"HS-005","")</f>
        <v/>
      </c>
      <c r="H786" s="58" t="str">
        <f ca="1">IF(OR('📊 Training Matrix'!$S$44="EXPIRED",'📊 Training Matrix'!$S$44="EXPIRING"),"First Aid (FAW)","")</f>
        <v/>
      </c>
      <c r="I786" s="58" t="str">
        <f ca="1">IF(OR('📊 Training Matrix'!$S$44="EXPIRED",'📊 Training Matrix'!$S$44="EXPIRING"),IF(ISNUMBER('📊 Training Matrix'!$R$44),TEXT('📊 Training Matrix'!$R$44,"DD/MM/YYYY"),""),"")</f>
        <v/>
      </c>
      <c r="J786" s="58" t="str">
        <f ca="1">IF(OR('📊 Training Matrix'!$S$44="EXPIRED",'📊 Training Matrix'!$S$44="EXPIRING"),TEXT('📊 Training Matrix'!$R$44+365,"DD/MM/YYYY"),"")</f>
        <v/>
      </c>
      <c r="K786" s="58" t="str">
        <f ca="1">IF(OR('📊 Training Matrix'!$S$44="EXPIRED",'📊 Training Matrix'!$S$44="EXPIRING"),'📊 Training Matrix'!$S$44,"")</f>
        <v/>
      </c>
      <c r="L786" s="58" t="str">
        <f ca="1">IF(OR('📊 Training Matrix'!$S$44="EXPIRED",'📊 Training Matrix'!$S$44="EXPIRING"),IF('📊 Training Matrix'!$S$44="EXPIRED","Overdue by "&amp;TEXT(TODAY()-('📊 Training Matrix'!$R$44+365),"0")&amp;" days","Expires in "&amp;TEXT(('📊 Training Matrix'!$R$44+365)-TODAY(),"0")&amp;" days"),"—")</f>
        <v>—</v>
      </c>
      <c r="M786" s="58" t="str">
        <f ca="1">IF(OR('📊 Training Matrix'!$S$44="EXPIRED",'📊 Training Matrix'!$S$44="EXPIRING"),'📊 Training Matrix'!$H$44,"")</f>
        <v/>
      </c>
    </row>
    <row r="787" spans="1:13" ht="15" customHeight="1" x14ac:dyDescent="0.2">
      <c r="A787" s="58" t="str">
        <f ca="1">IF(OR('📊 Training Matrix'!$U$44="EXPIRED",'📊 Training Matrix'!$U$44="EXPIRING"),'📊 Training Matrix'!$A$44,"")</f>
        <v/>
      </c>
      <c r="B787" s="58" t="str">
        <f ca="1">IF(OR('📊 Training Matrix'!$U$44="EXPIRED",'📊 Training Matrix'!$U$44="EXPIRING"),'📊 Training Matrix'!$B$44,"")</f>
        <v/>
      </c>
      <c r="C787" s="58" t="str">
        <f ca="1">IF(OR('📊 Training Matrix'!$U$44="EXPIRED",'📊 Training Matrix'!$U$44="EXPIRING"),'📊 Training Matrix'!$C$44,"")</f>
        <v/>
      </c>
      <c r="D787" s="58" t="str">
        <f ca="1">IF(OR('📊 Training Matrix'!$U$44="EXPIRED",'📊 Training Matrix'!$U$44="EXPIRING"),'📊 Training Matrix'!$D$44,"")</f>
        <v/>
      </c>
      <c r="E787" s="58" t="str">
        <f ca="1">IF(OR('📊 Training Matrix'!$U$44="EXPIRED",'📊 Training Matrix'!$U$44="EXPIRING"),'📊 Training Matrix'!$F$44,"")</f>
        <v/>
      </c>
      <c r="F787" s="58" t="str">
        <f ca="1">IF(OR('📊 Training Matrix'!$U$44="EXPIRED",'📊 Training Matrix'!$U$44="EXPIRING"),'📊 Training Matrix'!$E$44,"")</f>
        <v/>
      </c>
      <c r="G787" s="58" t="str">
        <f ca="1">IF(OR('📊 Training Matrix'!$U$44="EXPIRED",'📊 Training Matrix'!$U$44="EXPIRING"),"HS-006","")</f>
        <v/>
      </c>
      <c r="H787" s="58" t="str">
        <f ca="1">IF(OR('📊 Training Matrix'!$U$44="EXPIRED",'📊 Training Matrix'!$U$44="EXPIRING"),"Asbestos Awareness","")</f>
        <v/>
      </c>
      <c r="I787" s="58" t="str">
        <f ca="1">IF(OR('📊 Training Matrix'!$U$44="EXPIRED",'📊 Training Matrix'!$U$44="EXPIRING"),IF(ISNUMBER('📊 Training Matrix'!$T$44),TEXT('📊 Training Matrix'!$T$44,"DD/MM/YYYY"),""),"")</f>
        <v/>
      </c>
      <c r="J787" s="58" t="str">
        <f ca="1">IF(OR('📊 Training Matrix'!$U$44="EXPIRED",'📊 Training Matrix'!$U$44="EXPIRING"),TEXT('📊 Training Matrix'!$T$44+365,"DD/MM/YYYY"),"")</f>
        <v/>
      </c>
      <c r="K787" s="58" t="str">
        <f ca="1">IF(OR('📊 Training Matrix'!$U$44="EXPIRED",'📊 Training Matrix'!$U$44="EXPIRING"),'📊 Training Matrix'!$U$44,"")</f>
        <v/>
      </c>
      <c r="L787" s="58" t="str">
        <f ca="1">IF(OR('📊 Training Matrix'!$U$44="EXPIRED",'📊 Training Matrix'!$U$44="EXPIRING"),IF('📊 Training Matrix'!$U$44="EXPIRED","Overdue by "&amp;TEXT(TODAY()-('📊 Training Matrix'!$T$44+365),"0")&amp;" days","Expires in "&amp;TEXT(('📊 Training Matrix'!$T$44+365)-TODAY(),"0")&amp;" days"),"—")</f>
        <v>—</v>
      </c>
      <c r="M787" s="58" t="str">
        <f ca="1">IF(OR('📊 Training Matrix'!$U$44="EXPIRED",'📊 Training Matrix'!$U$44="EXPIRING"),'📊 Training Matrix'!$H$44,"")</f>
        <v/>
      </c>
    </row>
    <row r="788" spans="1:13" ht="15" customHeight="1" x14ac:dyDescent="0.2">
      <c r="A788" s="58" t="str">
        <f ca="1">IF(OR('📊 Training Matrix'!$W$44="EXPIRED",'📊 Training Matrix'!$W$44="EXPIRING"),'📊 Training Matrix'!$A$44,"")</f>
        <v/>
      </c>
      <c r="B788" s="58" t="str">
        <f ca="1">IF(OR('📊 Training Matrix'!$W$44="EXPIRED",'📊 Training Matrix'!$W$44="EXPIRING"),'📊 Training Matrix'!$B$44,"")</f>
        <v/>
      </c>
      <c r="C788" s="58" t="str">
        <f ca="1">IF(OR('📊 Training Matrix'!$W$44="EXPIRED",'📊 Training Matrix'!$W$44="EXPIRING"),'📊 Training Matrix'!$C$44,"")</f>
        <v/>
      </c>
      <c r="D788" s="58" t="str">
        <f ca="1">IF(OR('📊 Training Matrix'!$W$44="EXPIRED",'📊 Training Matrix'!$W$44="EXPIRING"),'📊 Training Matrix'!$D$44,"")</f>
        <v/>
      </c>
      <c r="E788" s="58" t="str">
        <f ca="1">IF(OR('📊 Training Matrix'!$W$44="EXPIRED",'📊 Training Matrix'!$W$44="EXPIRING"),'📊 Training Matrix'!$F$44,"")</f>
        <v/>
      </c>
      <c r="F788" s="58" t="str">
        <f ca="1">IF(OR('📊 Training Matrix'!$W$44="EXPIRED",'📊 Training Matrix'!$W$44="EXPIRING"),'📊 Training Matrix'!$E$44,"")</f>
        <v/>
      </c>
      <c r="G788" s="58" t="str">
        <f ca="1">IF(OR('📊 Training Matrix'!$W$44="EXPIRED",'📊 Training Matrix'!$W$44="EXPIRING"),"EL-001","")</f>
        <v/>
      </c>
      <c r="H788" s="58" t="str">
        <f ca="1">IF(OR('📊 Training Matrix'!$W$44="EXPIRED",'📊 Training Matrix'!$W$44="EXPIRING"),"C&amp;G 2391 Inspection","")</f>
        <v/>
      </c>
      <c r="I788" s="58" t="str">
        <f ca="1">IF(OR('📊 Training Matrix'!$W$44="EXPIRED",'📊 Training Matrix'!$W$44="EXPIRING"),IF(ISNUMBER('📊 Training Matrix'!$V$44),TEXT('📊 Training Matrix'!$V$44,"DD/MM/YYYY"),""),"")</f>
        <v/>
      </c>
      <c r="J788" s="58" t="str">
        <f ca="1">IF(OR('📊 Training Matrix'!$W$44="EXPIRED",'📊 Training Matrix'!$W$44="EXPIRING"),TEXT('📊 Training Matrix'!$V$44+365,"DD/MM/YYYY"),"")</f>
        <v/>
      </c>
      <c r="K788" s="58" t="str">
        <f ca="1">IF(OR('📊 Training Matrix'!$W$44="EXPIRED",'📊 Training Matrix'!$W$44="EXPIRING"),'📊 Training Matrix'!$W$44,"")</f>
        <v/>
      </c>
      <c r="L788" s="58" t="str">
        <f ca="1">IF(OR('📊 Training Matrix'!$W$44="EXPIRED",'📊 Training Matrix'!$W$44="EXPIRING"),IF('📊 Training Matrix'!$W$44="EXPIRED","Overdue by "&amp;TEXT(TODAY()-('📊 Training Matrix'!$V$44+365),"0")&amp;" days","Expires in "&amp;TEXT(('📊 Training Matrix'!$V$44+365)-TODAY(),"0")&amp;" days"),"—")</f>
        <v>—</v>
      </c>
      <c r="M788" s="58" t="str">
        <f ca="1">IF(OR('📊 Training Matrix'!$W$44="EXPIRED",'📊 Training Matrix'!$W$44="EXPIRING"),'📊 Training Matrix'!$H$44,"")</f>
        <v/>
      </c>
    </row>
    <row r="789" spans="1:13" ht="15" customHeight="1" x14ac:dyDescent="0.2">
      <c r="A789" s="58" t="str">
        <f ca="1">IF(OR('📊 Training Matrix'!$Y$44="EXPIRED",'📊 Training Matrix'!$Y$44="EXPIRING"),'📊 Training Matrix'!$A$44,"")</f>
        <v/>
      </c>
      <c r="B789" s="58" t="str">
        <f ca="1">IF(OR('📊 Training Matrix'!$Y$44="EXPIRED",'📊 Training Matrix'!$Y$44="EXPIRING"),'📊 Training Matrix'!$B$44,"")</f>
        <v/>
      </c>
      <c r="C789" s="58" t="str">
        <f ca="1">IF(OR('📊 Training Matrix'!$Y$44="EXPIRED",'📊 Training Matrix'!$Y$44="EXPIRING"),'📊 Training Matrix'!$C$44,"")</f>
        <v/>
      </c>
      <c r="D789" s="58" t="str">
        <f ca="1">IF(OR('📊 Training Matrix'!$Y$44="EXPIRED",'📊 Training Matrix'!$Y$44="EXPIRING"),'📊 Training Matrix'!$D$44,"")</f>
        <v/>
      </c>
      <c r="E789" s="58" t="str">
        <f ca="1">IF(OR('📊 Training Matrix'!$Y$44="EXPIRED",'📊 Training Matrix'!$Y$44="EXPIRING"),'📊 Training Matrix'!$F$44,"")</f>
        <v/>
      </c>
      <c r="F789" s="58" t="str">
        <f ca="1">IF(OR('📊 Training Matrix'!$Y$44="EXPIRED",'📊 Training Matrix'!$Y$44="EXPIRING"),'📊 Training Matrix'!$E$44,"")</f>
        <v/>
      </c>
      <c r="G789" s="58" t="str">
        <f ca="1">IF(OR('📊 Training Matrix'!$Y$44="EXPIRED",'📊 Training Matrix'!$Y$44="EXPIRING"),"EL-002","")</f>
        <v/>
      </c>
      <c r="H789" s="58" t="str">
        <f ca="1">IF(OR('📊 Training Matrix'!$Y$44="EXPIRED",'📊 Training Matrix'!$Y$44="EXPIRING"),"18th Edition","")</f>
        <v/>
      </c>
      <c r="I789" s="58" t="str">
        <f ca="1">IF(OR('📊 Training Matrix'!$Y$44="EXPIRED",'📊 Training Matrix'!$Y$44="EXPIRING"),IF(ISNUMBER('📊 Training Matrix'!$X$44),TEXT('📊 Training Matrix'!$X$44,"DD/MM/YYYY"),""),"")</f>
        <v/>
      </c>
      <c r="J789" s="58" t="str">
        <f ca="1">IF(OR('📊 Training Matrix'!$Y$44="EXPIRED",'📊 Training Matrix'!$Y$44="EXPIRING"),TEXT('📊 Training Matrix'!$X$44+365,"DD/MM/YYYY"),"")</f>
        <v/>
      </c>
      <c r="K789" s="58" t="str">
        <f ca="1">IF(OR('📊 Training Matrix'!$Y$44="EXPIRED",'📊 Training Matrix'!$Y$44="EXPIRING"),'📊 Training Matrix'!$Y$44,"")</f>
        <v/>
      </c>
      <c r="L789" s="58" t="str">
        <f ca="1">IF(OR('📊 Training Matrix'!$Y$44="EXPIRED",'📊 Training Matrix'!$Y$44="EXPIRING"),IF('📊 Training Matrix'!$Y$44="EXPIRED","Overdue by "&amp;TEXT(TODAY()-('📊 Training Matrix'!$X$44+365),"0")&amp;" days","Expires in "&amp;TEXT(('📊 Training Matrix'!$X$44+365)-TODAY(),"0")&amp;" days"),"—")</f>
        <v>—</v>
      </c>
      <c r="M789" s="58" t="str">
        <f ca="1">IF(OR('📊 Training Matrix'!$Y$44="EXPIRED",'📊 Training Matrix'!$Y$44="EXPIRING"),'📊 Training Matrix'!$H$44,"")</f>
        <v/>
      </c>
    </row>
    <row r="790" spans="1:13" ht="15" customHeight="1" x14ac:dyDescent="0.2">
      <c r="A790" s="58" t="str">
        <f ca="1">IF(OR('📊 Training Matrix'!$AA$44="EXPIRED",'📊 Training Matrix'!$AA$44="EXPIRING"),'📊 Training Matrix'!$A$44,"")</f>
        <v/>
      </c>
      <c r="B790" s="58" t="str">
        <f ca="1">IF(OR('📊 Training Matrix'!$AA$44="EXPIRED",'📊 Training Matrix'!$AA$44="EXPIRING"),'📊 Training Matrix'!$B$44,"")</f>
        <v/>
      </c>
      <c r="C790" s="58" t="str">
        <f ca="1">IF(OR('📊 Training Matrix'!$AA$44="EXPIRED",'📊 Training Matrix'!$AA$44="EXPIRING"),'📊 Training Matrix'!$C$44,"")</f>
        <v/>
      </c>
      <c r="D790" s="58" t="str">
        <f ca="1">IF(OR('📊 Training Matrix'!$AA$44="EXPIRED",'📊 Training Matrix'!$AA$44="EXPIRING"),'📊 Training Matrix'!$D$44,"")</f>
        <v/>
      </c>
      <c r="E790" s="58" t="str">
        <f ca="1">IF(OR('📊 Training Matrix'!$AA$44="EXPIRED",'📊 Training Matrix'!$AA$44="EXPIRING"),'📊 Training Matrix'!$F$44,"")</f>
        <v/>
      </c>
      <c r="F790" s="58" t="str">
        <f ca="1">IF(OR('📊 Training Matrix'!$AA$44="EXPIRED",'📊 Training Matrix'!$AA$44="EXPIRING"),'📊 Training Matrix'!$E$44,"")</f>
        <v/>
      </c>
      <c r="G790" s="58" t="str">
        <f ca="1">IF(OR('📊 Training Matrix'!$AA$44="EXPIRED",'📊 Training Matrix'!$AA$44="EXPIRING"),"EL-003","")</f>
        <v/>
      </c>
      <c r="H790" s="58" t="str">
        <f ca="1">IF(OR('📊 Training Matrix'!$AA$44="EXPIRED",'📊 Training Matrix'!$AA$44="EXPIRING"),"HV Auth. Person","")</f>
        <v/>
      </c>
      <c r="I790" s="58" t="str">
        <f ca="1">IF(OR('📊 Training Matrix'!$AA$44="EXPIRED",'📊 Training Matrix'!$AA$44="EXPIRING"),IF(ISNUMBER('📊 Training Matrix'!$Z$44),TEXT('📊 Training Matrix'!$Z$44,"DD/MM/YYYY"),""),"")</f>
        <v/>
      </c>
      <c r="J790" s="58" t="str">
        <f ca="1">IF(OR('📊 Training Matrix'!$AA$44="EXPIRED",'📊 Training Matrix'!$AA$44="EXPIRING"),TEXT('📊 Training Matrix'!$Z$44+365,"DD/MM/YYYY"),"")</f>
        <v/>
      </c>
      <c r="K790" s="58" t="str">
        <f ca="1">IF(OR('📊 Training Matrix'!$AA$44="EXPIRED",'📊 Training Matrix'!$AA$44="EXPIRING"),'📊 Training Matrix'!$AA$44,"")</f>
        <v/>
      </c>
      <c r="L790" s="58" t="str">
        <f ca="1">IF(OR('📊 Training Matrix'!$AA$44="EXPIRED",'📊 Training Matrix'!$AA$44="EXPIRING"),IF('📊 Training Matrix'!$AA$44="EXPIRED","Overdue by "&amp;TEXT(TODAY()-('📊 Training Matrix'!$Z$44+365),"0")&amp;" days","Expires in "&amp;TEXT(('📊 Training Matrix'!$Z$44+365)-TODAY(),"0")&amp;" days"),"—")</f>
        <v>—</v>
      </c>
      <c r="M790" s="58" t="str">
        <f ca="1">IF(OR('📊 Training Matrix'!$AA$44="EXPIRED",'📊 Training Matrix'!$AA$44="EXPIRING"),'📊 Training Matrix'!$H$44,"")</f>
        <v/>
      </c>
    </row>
    <row r="791" spans="1:13" ht="15" customHeight="1" x14ac:dyDescent="0.2">
      <c r="A791" s="58" t="str">
        <f ca="1">IF(OR('📊 Training Matrix'!$AC$44="EXPIRED",'📊 Training Matrix'!$AC$44="EXPIRING"),'📊 Training Matrix'!$A$44,"")</f>
        <v/>
      </c>
      <c r="B791" s="58" t="str">
        <f ca="1">IF(OR('📊 Training Matrix'!$AC$44="EXPIRED",'📊 Training Matrix'!$AC$44="EXPIRING"),'📊 Training Matrix'!$B$44,"")</f>
        <v/>
      </c>
      <c r="C791" s="58" t="str">
        <f ca="1">IF(OR('📊 Training Matrix'!$AC$44="EXPIRED",'📊 Training Matrix'!$AC$44="EXPIRING"),'📊 Training Matrix'!$C$44,"")</f>
        <v/>
      </c>
      <c r="D791" s="58" t="str">
        <f ca="1">IF(OR('📊 Training Matrix'!$AC$44="EXPIRED",'📊 Training Matrix'!$AC$44="EXPIRING"),'📊 Training Matrix'!$D$44,"")</f>
        <v/>
      </c>
      <c r="E791" s="58" t="str">
        <f ca="1">IF(OR('📊 Training Matrix'!$AC$44="EXPIRED",'📊 Training Matrix'!$AC$44="EXPIRING"),'📊 Training Matrix'!$F$44,"")</f>
        <v/>
      </c>
      <c r="F791" s="58" t="str">
        <f ca="1">IF(OR('📊 Training Matrix'!$AC$44="EXPIRED",'📊 Training Matrix'!$AC$44="EXPIRING"),'📊 Training Matrix'!$E$44,"")</f>
        <v/>
      </c>
      <c r="G791" s="58" t="str">
        <f ca="1">IF(OR('📊 Training Matrix'!$AC$44="EXPIRED",'📊 Training Matrix'!$AC$44="EXPIRING"),"EL-004","")</f>
        <v/>
      </c>
      <c r="H791" s="58" t="str">
        <f ca="1">IF(OR('📊 Training Matrix'!$AC$44="EXPIRED",'📊 Training Matrix'!$AC$44="EXPIRING"),"LV Switching","")</f>
        <v/>
      </c>
      <c r="I791" s="58" t="str">
        <f ca="1">IF(OR('📊 Training Matrix'!$AC$44="EXPIRED",'📊 Training Matrix'!$AC$44="EXPIRING"),IF(ISNUMBER('📊 Training Matrix'!$AB$44),TEXT('📊 Training Matrix'!$AB$44,"DD/MM/YYYY"),""),"")</f>
        <v/>
      </c>
      <c r="J791" s="58" t="str">
        <f ca="1">IF(OR('📊 Training Matrix'!$AC$44="EXPIRED",'📊 Training Matrix'!$AC$44="EXPIRING"),TEXT('📊 Training Matrix'!$AB$44+365,"DD/MM/YYYY"),"")</f>
        <v/>
      </c>
      <c r="K791" s="58" t="str">
        <f ca="1">IF(OR('📊 Training Matrix'!$AC$44="EXPIRED",'📊 Training Matrix'!$AC$44="EXPIRING"),'📊 Training Matrix'!$AC$44,"")</f>
        <v/>
      </c>
      <c r="L791" s="58" t="str">
        <f ca="1">IF(OR('📊 Training Matrix'!$AC$44="EXPIRED",'📊 Training Matrix'!$AC$44="EXPIRING"),IF('📊 Training Matrix'!$AC$44="EXPIRED","Overdue by "&amp;TEXT(TODAY()-('📊 Training Matrix'!$AB$44+365),"0")&amp;" days","Expires in "&amp;TEXT(('📊 Training Matrix'!$AB$44+365)-TODAY(),"0")&amp;" days"),"—")</f>
        <v>—</v>
      </c>
      <c r="M791" s="58" t="str">
        <f ca="1">IF(OR('📊 Training Matrix'!$AC$44="EXPIRED",'📊 Training Matrix'!$AC$44="EXPIRING"),'📊 Training Matrix'!$H$44,"")</f>
        <v/>
      </c>
    </row>
    <row r="792" spans="1:13" ht="15" customHeight="1" x14ac:dyDescent="0.2">
      <c r="A792" s="58" t="str">
        <f ca="1">IF(OR('📊 Training Matrix'!$AE$44="EXPIRED",'📊 Training Matrix'!$AE$44="EXPIRING"),'📊 Training Matrix'!$A$44,"")</f>
        <v/>
      </c>
      <c r="B792" s="58" t="str">
        <f ca="1">IF(OR('📊 Training Matrix'!$AE$44="EXPIRED",'📊 Training Matrix'!$AE$44="EXPIRING"),'📊 Training Matrix'!$B$44,"")</f>
        <v/>
      </c>
      <c r="C792" s="58" t="str">
        <f ca="1">IF(OR('📊 Training Matrix'!$AE$44="EXPIRED",'📊 Training Matrix'!$AE$44="EXPIRING"),'📊 Training Matrix'!$C$44,"")</f>
        <v/>
      </c>
      <c r="D792" s="58" t="str">
        <f ca="1">IF(OR('📊 Training Matrix'!$AE$44="EXPIRED",'📊 Training Matrix'!$AE$44="EXPIRING"),'📊 Training Matrix'!$D$44,"")</f>
        <v/>
      </c>
      <c r="E792" s="58" t="str">
        <f ca="1">IF(OR('📊 Training Matrix'!$AE$44="EXPIRED",'📊 Training Matrix'!$AE$44="EXPIRING"),'📊 Training Matrix'!$F$44,"")</f>
        <v/>
      </c>
      <c r="F792" s="58" t="str">
        <f ca="1">IF(OR('📊 Training Matrix'!$AE$44="EXPIRED",'📊 Training Matrix'!$AE$44="EXPIRING"),'📊 Training Matrix'!$E$44,"")</f>
        <v/>
      </c>
      <c r="G792" s="58" t="str">
        <f ca="1">IF(OR('📊 Training Matrix'!$AE$44="EXPIRED",'📊 Training Matrix'!$AE$44="EXPIRING"),"CV-005","")</f>
        <v/>
      </c>
      <c r="H792" s="58" t="str">
        <f ca="1">IF(OR('📊 Training Matrix'!$AE$44="EXPIRED",'📊 Training Matrix'!$AE$44="EXPIRING"),"NRSWA Supervisor","")</f>
        <v/>
      </c>
      <c r="I792" s="58" t="str">
        <f ca="1">IF(OR('📊 Training Matrix'!$AE$44="EXPIRED",'📊 Training Matrix'!$AE$44="EXPIRING"),IF(ISNUMBER('📊 Training Matrix'!$AD$44),TEXT('📊 Training Matrix'!$AD$44,"DD/MM/YYYY"),""),"")</f>
        <v/>
      </c>
      <c r="J792" s="58" t="str">
        <f ca="1">IF(OR('📊 Training Matrix'!$AE$44="EXPIRED",'📊 Training Matrix'!$AE$44="EXPIRING"),TEXT('📊 Training Matrix'!$AD$44+365,"DD/MM/YYYY"),"")</f>
        <v/>
      </c>
      <c r="K792" s="58" t="str">
        <f ca="1">IF(OR('📊 Training Matrix'!$AE$44="EXPIRED",'📊 Training Matrix'!$AE$44="EXPIRING"),'📊 Training Matrix'!$AE$44,"")</f>
        <v/>
      </c>
      <c r="L792" s="58" t="str">
        <f ca="1">IF(OR('📊 Training Matrix'!$AE$44="EXPIRED",'📊 Training Matrix'!$AE$44="EXPIRING"),IF('📊 Training Matrix'!$AE$44="EXPIRED","Overdue by "&amp;TEXT(TODAY()-('📊 Training Matrix'!$AD$44+365),"0")&amp;" days","Expires in "&amp;TEXT(('📊 Training Matrix'!$AD$44+365)-TODAY(),"0")&amp;" days"),"—")</f>
        <v>—</v>
      </c>
      <c r="M792" s="58" t="str">
        <f ca="1">IF(OR('📊 Training Matrix'!$AE$44="EXPIRED",'📊 Training Matrix'!$AE$44="EXPIRING"),'📊 Training Matrix'!$H$44,"")</f>
        <v/>
      </c>
    </row>
    <row r="793" spans="1:13" ht="15" customHeight="1" x14ac:dyDescent="0.2">
      <c r="A793" s="58" t="str">
        <f ca="1">IF(OR('📊 Training Matrix'!$AG$44="EXPIRED",'📊 Training Matrix'!$AG$44="EXPIRING"),'📊 Training Matrix'!$A$44,"")</f>
        <v/>
      </c>
      <c r="B793" s="58" t="str">
        <f ca="1">IF(OR('📊 Training Matrix'!$AG$44="EXPIRED",'📊 Training Matrix'!$AG$44="EXPIRING"),'📊 Training Matrix'!$B$44,"")</f>
        <v/>
      </c>
      <c r="C793" s="58" t="str">
        <f ca="1">IF(OR('📊 Training Matrix'!$AG$44="EXPIRED",'📊 Training Matrix'!$AG$44="EXPIRING"),'📊 Training Matrix'!$C$44,"")</f>
        <v/>
      </c>
      <c r="D793" s="58" t="str">
        <f ca="1">IF(OR('📊 Training Matrix'!$AG$44="EXPIRED",'📊 Training Matrix'!$AG$44="EXPIRING"),'📊 Training Matrix'!$D$44,"")</f>
        <v/>
      </c>
      <c r="E793" s="58" t="str">
        <f ca="1">IF(OR('📊 Training Matrix'!$AG$44="EXPIRED",'📊 Training Matrix'!$AG$44="EXPIRING"),'📊 Training Matrix'!$F$44,"")</f>
        <v/>
      </c>
      <c r="F793" s="58" t="str">
        <f ca="1">IF(OR('📊 Training Matrix'!$AG$44="EXPIRED",'📊 Training Matrix'!$AG$44="EXPIRING"),'📊 Training Matrix'!$E$44,"")</f>
        <v/>
      </c>
      <c r="G793" s="58" t="str">
        <f ca="1">IF(OR('📊 Training Matrix'!$AG$44="EXPIRED",'📊 Training Matrix'!$AG$44="EXPIRING"),"CV-006","")</f>
        <v/>
      </c>
      <c r="H793" s="58" t="str">
        <f ca="1">IF(OR('📊 Training Matrix'!$AG$44="EXPIRED",'📊 Training Matrix'!$AG$44="EXPIRING"),"NRSWA Operative","")</f>
        <v/>
      </c>
      <c r="I793" s="58" t="str">
        <f ca="1">IF(OR('📊 Training Matrix'!$AG$44="EXPIRED",'📊 Training Matrix'!$AG$44="EXPIRING"),IF(ISNUMBER('📊 Training Matrix'!$AF$44),TEXT('📊 Training Matrix'!$AF$44,"DD/MM/YYYY"),""),"")</f>
        <v/>
      </c>
      <c r="J793" s="58" t="str">
        <f ca="1">IF(OR('📊 Training Matrix'!$AG$44="EXPIRED",'📊 Training Matrix'!$AG$44="EXPIRING"),TEXT('📊 Training Matrix'!$AF$44+365,"DD/MM/YYYY"),"")</f>
        <v/>
      </c>
      <c r="K793" s="58" t="str">
        <f ca="1">IF(OR('📊 Training Matrix'!$AG$44="EXPIRED",'📊 Training Matrix'!$AG$44="EXPIRING"),'📊 Training Matrix'!$AG$44,"")</f>
        <v/>
      </c>
      <c r="L793" s="58" t="str">
        <f ca="1">IF(OR('📊 Training Matrix'!$AG$44="EXPIRED",'📊 Training Matrix'!$AG$44="EXPIRING"),IF('📊 Training Matrix'!$AG$44="EXPIRED","Overdue by "&amp;TEXT(TODAY()-('📊 Training Matrix'!$AF$44+365),"0")&amp;" days","Expires in "&amp;TEXT(('📊 Training Matrix'!$AF$44+365)-TODAY(),"0")&amp;" days"),"—")</f>
        <v>—</v>
      </c>
      <c r="M793" s="58" t="str">
        <f ca="1">IF(OR('📊 Training Matrix'!$AG$44="EXPIRED",'📊 Training Matrix'!$AG$44="EXPIRING"),'📊 Training Matrix'!$H$44,"")</f>
        <v/>
      </c>
    </row>
    <row r="794" spans="1:13" ht="15" customHeight="1" x14ac:dyDescent="0.2">
      <c r="A794" s="58" t="str">
        <f ca="1">IF(OR('📊 Training Matrix'!$AI$44="EXPIRED",'📊 Training Matrix'!$AI$44="EXPIRING"),'📊 Training Matrix'!$A$44,"")</f>
        <v/>
      </c>
      <c r="B794" s="58" t="str">
        <f ca="1">IF(OR('📊 Training Matrix'!$AI$44="EXPIRED",'📊 Training Matrix'!$AI$44="EXPIRING"),'📊 Training Matrix'!$B$44,"")</f>
        <v/>
      </c>
      <c r="C794" s="58" t="str">
        <f ca="1">IF(OR('📊 Training Matrix'!$AI$44="EXPIRED",'📊 Training Matrix'!$AI$44="EXPIRING"),'📊 Training Matrix'!$C$44,"")</f>
        <v/>
      </c>
      <c r="D794" s="58" t="str">
        <f ca="1">IF(OR('📊 Training Matrix'!$AI$44="EXPIRED",'📊 Training Matrix'!$AI$44="EXPIRING"),'📊 Training Matrix'!$D$44,"")</f>
        <v/>
      </c>
      <c r="E794" s="58" t="str">
        <f ca="1">IF(OR('📊 Training Matrix'!$AI$44="EXPIRED",'📊 Training Matrix'!$AI$44="EXPIRING"),'📊 Training Matrix'!$F$44,"")</f>
        <v/>
      </c>
      <c r="F794" s="58" t="str">
        <f ca="1">IF(OR('📊 Training Matrix'!$AI$44="EXPIRED",'📊 Training Matrix'!$AI$44="EXPIRING"),'📊 Training Matrix'!$E$44,"")</f>
        <v/>
      </c>
      <c r="G794" s="58" t="str">
        <f ca="1">IF(OR('📊 Training Matrix'!$AI$44="EXPIRED",'📊 Training Matrix'!$AI$44="EXPIRING"),"CV-002","")</f>
        <v/>
      </c>
      <c r="H794" s="58" t="str">
        <f ca="1">IF(OR('📊 Training Matrix'!$AI$44="EXPIRED",'📊 Training Matrix'!$AI$44="EXPIRING"),"CSCS Blue Card","")</f>
        <v/>
      </c>
      <c r="I794" s="58" t="str">
        <f ca="1">IF(OR('📊 Training Matrix'!$AI$44="EXPIRED",'📊 Training Matrix'!$AI$44="EXPIRING"),IF(ISNUMBER('📊 Training Matrix'!$AH$44),TEXT('📊 Training Matrix'!$AH$44,"DD/MM/YYYY"),""),"")</f>
        <v/>
      </c>
      <c r="J794" s="58" t="str">
        <f ca="1">IF(OR('📊 Training Matrix'!$AI$44="EXPIRED",'📊 Training Matrix'!$AI$44="EXPIRING"),TEXT('📊 Training Matrix'!$AH$44+365,"DD/MM/YYYY"),"")</f>
        <v/>
      </c>
      <c r="K794" s="58" t="str">
        <f ca="1">IF(OR('📊 Training Matrix'!$AI$44="EXPIRED",'📊 Training Matrix'!$AI$44="EXPIRING"),'📊 Training Matrix'!$AI$44,"")</f>
        <v/>
      </c>
      <c r="L794" s="58" t="str">
        <f ca="1">IF(OR('📊 Training Matrix'!$AI$44="EXPIRED",'📊 Training Matrix'!$AI$44="EXPIRING"),IF('📊 Training Matrix'!$AI$44="EXPIRED","Overdue by "&amp;TEXT(TODAY()-('📊 Training Matrix'!$AH$44+365),"0")&amp;" days","Expires in "&amp;TEXT(('📊 Training Matrix'!$AH$44+365)-TODAY(),"0")&amp;" days"),"—")</f>
        <v>—</v>
      </c>
      <c r="M794" s="58" t="str">
        <f ca="1">IF(OR('📊 Training Matrix'!$AI$44="EXPIRED",'📊 Training Matrix'!$AI$44="EXPIRING"),'📊 Training Matrix'!$H$44,"")</f>
        <v/>
      </c>
    </row>
    <row r="795" spans="1:13" ht="15" customHeight="1" x14ac:dyDescent="0.2">
      <c r="A795" s="58" t="str">
        <f ca="1">IF(OR('📊 Training Matrix'!$AK$44="EXPIRED",'📊 Training Matrix'!$AK$44="EXPIRING"),'📊 Training Matrix'!$A$44,"")</f>
        <v/>
      </c>
      <c r="B795" s="58" t="str">
        <f ca="1">IF(OR('📊 Training Matrix'!$AK$44="EXPIRED",'📊 Training Matrix'!$AK$44="EXPIRING"),'📊 Training Matrix'!$B$44,"")</f>
        <v/>
      </c>
      <c r="C795" s="58" t="str">
        <f ca="1">IF(OR('📊 Training Matrix'!$AK$44="EXPIRED",'📊 Training Matrix'!$AK$44="EXPIRING"),'📊 Training Matrix'!$C$44,"")</f>
        <v/>
      </c>
      <c r="D795" s="58" t="str">
        <f ca="1">IF(OR('📊 Training Matrix'!$AK$44="EXPIRED",'📊 Training Matrix'!$AK$44="EXPIRING"),'📊 Training Matrix'!$D$44,"")</f>
        <v/>
      </c>
      <c r="E795" s="58" t="str">
        <f ca="1">IF(OR('📊 Training Matrix'!$AK$44="EXPIRED",'📊 Training Matrix'!$AK$44="EXPIRING"),'📊 Training Matrix'!$F$44,"")</f>
        <v/>
      </c>
      <c r="F795" s="58" t="str">
        <f ca="1">IF(OR('📊 Training Matrix'!$AK$44="EXPIRED",'📊 Training Matrix'!$AK$44="EXPIRING"),'📊 Training Matrix'!$E$44,"")</f>
        <v/>
      </c>
      <c r="G795" s="58" t="str">
        <f ca="1">IF(OR('📊 Training Matrix'!$AK$44="EXPIRED",'📊 Training Matrix'!$AK$44="EXPIRING"),"GS-001","")</f>
        <v/>
      </c>
      <c r="H795" s="58" t="str">
        <f ca="1">IF(OR('📊 Training Matrix'!$AK$44="EXPIRED",'📊 Training Matrix'!$AK$44="EXPIRING"),"Gas Safe Reg.","")</f>
        <v/>
      </c>
      <c r="I795" s="58" t="str">
        <f ca="1">IF(OR('📊 Training Matrix'!$AK$44="EXPIRED",'📊 Training Matrix'!$AK$44="EXPIRING"),IF(ISNUMBER('📊 Training Matrix'!$AJ$44),TEXT('📊 Training Matrix'!$AJ$44,"DD/MM/YYYY"),""),"")</f>
        <v/>
      </c>
      <c r="J795" s="58" t="str">
        <f ca="1">IF(OR('📊 Training Matrix'!$AK$44="EXPIRED",'📊 Training Matrix'!$AK$44="EXPIRING"),TEXT('📊 Training Matrix'!$AJ$44+365,"DD/MM/YYYY"),"")</f>
        <v/>
      </c>
      <c r="K795" s="58" t="str">
        <f ca="1">IF(OR('📊 Training Matrix'!$AK$44="EXPIRED",'📊 Training Matrix'!$AK$44="EXPIRING"),'📊 Training Matrix'!$AK$44,"")</f>
        <v/>
      </c>
      <c r="L795" s="58" t="str">
        <f ca="1">IF(OR('📊 Training Matrix'!$AK$44="EXPIRED",'📊 Training Matrix'!$AK$44="EXPIRING"),IF('📊 Training Matrix'!$AK$44="EXPIRED","Overdue by "&amp;TEXT(TODAY()-('📊 Training Matrix'!$AJ$44+365),"0")&amp;" days","Expires in "&amp;TEXT(('📊 Training Matrix'!$AJ$44+365)-TODAY(),"0")&amp;" days"),"—")</f>
        <v>—</v>
      </c>
      <c r="M795" s="58" t="str">
        <f ca="1">IF(OR('📊 Training Matrix'!$AK$44="EXPIRED",'📊 Training Matrix'!$AK$44="EXPIRING"),'📊 Training Matrix'!$H$44,"")</f>
        <v/>
      </c>
    </row>
    <row r="796" spans="1:13" ht="15" customHeight="1" x14ac:dyDescent="0.2">
      <c r="A796" s="58" t="str">
        <f ca="1">IF(OR('📊 Training Matrix'!$AM$44="EXPIRED",'📊 Training Matrix'!$AM$44="EXPIRING"),'📊 Training Matrix'!$A$44,"")</f>
        <v/>
      </c>
      <c r="B796" s="58" t="str">
        <f ca="1">IF(OR('📊 Training Matrix'!$AM$44="EXPIRED",'📊 Training Matrix'!$AM$44="EXPIRING"),'📊 Training Matrix'!$B$44,"")</f>
        <v/>
      </c>
      <c r="C796" s="58" t="str">
        <f ca="1">IF(OR('📊 Training Matrix'!$AM$44="EXPIRED",'📊 Training Matrix'!$AM$44="EXPIRING"),'📊 Training Matrix'!$C$44,"")</f>
        <v/>
      </c>
      <c r="D796" s="58" t="str">
        <f ca="1">IF(OR('📊 Training Matrix'!$AM$44="EXPIRED",'📊 Training Matrix'!$AM$44="EXPIRING"),'📊 Training Matrix'!$D$44,"")</f>
        <v/>
      </c>
      <c r="E796" s="58" t="str">
        <f ca="1">IF(OR('📊 Training Matrix'!$AM$44="EXPIRED",'📊 Training Matrix'!$AM$44="EXPIRING"),'📊 Training Matrix'!$F$44,"")</f>
        <v/>
      </c>
      <c r="F796" s="58" t="str">
        <f ca="1">IF(OR('📊 Training Matrix'!$AM$44="EXPIRED",'📊 Training Matrix'!$AM$44="EXPIRING"),'📊 Training Matrix'!$E$44,"")</f>
        <v/>
      </c>
      <c r="G796" s="58" t="str">
        <f ca="1">IF(OR('📊 Training Matrix'!$AM$44="EXPIRED",'📊 Training Matrix'!$AM$44="EXPIRING"),"GS-002","")</f>
        <v/>
      </c>
      <c r="H796" s="58" t="str">
        <f ca="1">IF(OR('📊 Training Matrix'!$AM$44="EXPIRED",'📊 Training Matrix'!$AM$44="EXPIRING"),"ACS Gas (CCN1)","")</f>
        <v/>
      </c>
      <c r="I796" s="58" t="str">
        <f ca="1">IF(OR('📊 Training Matrix'!$AM$44="EXPIRED",'📊 Training Matrix'!$AM$44="EXPIRING"),IF(ISNUMBER('📊 Training Matrix'!$AL$44),TEXT('📊 Training Matrix'!$AL$44,"DD/MM/YYYY"),""),"")</f>
        <v/>
      </c>
      <c r="J796" s="58" t="str">
        <f ca="1">IF(OR('📊 Training Matrix'!$AM$44="EXPIRED",'📊 Training Matrix'!$AM$44="EXPIRING"),TEXT('📊 Training Matrix'!$AL$44+365,"DD/MM/YYYY"),"")</f>
        <v/>
      </c>
      <c r="K796" s="58" t="str">
        <f ca="1">IF(OR('📊 Training Matrix'!$AM$44="EXPIRED",'📊 Training Matrix'!$AM$44="EXPIRING"),'📊 Training Matrix'!$AM$44,"")</f>
        <v/>
      </c>
      <c r="L796" s="58" t="str">
        <f ca="1">IF(OR('📊 Training Matrix'!$AM$44="EXPIRED",'📊 Training Matrix'!$AM$44="EXPIRING"),IF('📊 Training Matrix'!$AM$44="EXPIRED","Overdue by "&amp;TEXT(TODAY()-('📊 Training Matrix'!$AL$44+365),"0")&amp;" days","Expires in "&amp;TEXT(('📊 Training Matrix'!$AL$44+365)-TODAY(),"0")&amp;" days"),"—")</f>
        <v>—</v>
      </c>
      <c r="M796" s="58" t="str">
        <f ca="1">IF(OR('📊 Training Matrix'!$AM$44="EXPIRED",'📊 Training Matrix'!$AM$44="EXPIRING"),'📊 Training Matrix'!$H$44,"")</f>
        <v/>
      </c>
    </row>
    <row r="797" spans="1:13" ht="15" customHeight="1" x14ac:dyDescent="0.2">
      <c r="A797" s="58" t="str">
        <f ca="1">IF(OR('📊 Training Matrix'!$AO$44="EXPIRED",'📊 Training Matrix'!$AO$44="EXPIRING"),'📊 Training Matrix'!$A$44,"")</f>
        <v/>
      </c>
      <c r="B797" s="58" t="str">
        <f ca="1">IF(OR('📊 Training Matrix'!$AO$44="EXPIRED",'📊 Training Matrix'!$AO$44="EXPIRING"),'📊 Training Matrix'!$B$44,"")</f>
        <v/>
      </c>
      <c r="C797" s="58" t="str">
        <f ca="1">IF(OR('📊 Training Matrix'!$AO$44="EXPIRED",'📊 Training Matrix'!$AO$44="EXPIRING"),'📊 Training Matrix'!$C$44,"")</f>
        <v/>
      </c>
      <c r="D797" s="58" t="str">
        <f ca="1">IF(OR('📊 Training Matrix'!$AO$44="EXPIRED",'📊 Training Matrix'!$AO$44="EXPIRING"),'📊 Training Matrix'!$D$44,"")</f>
        <v/>
      </c>
      <c r="E797" s="58" t="str">
        <f ca="1">IF(OR('📊 Training Matrix'!$AO$44="EXPIRED",'📊 Training Matrix'!$AO$44="EXPIRING"),'📊 Training Matrix'!$F$44,"")</f>
        <v/>
      </c>
      <c r="F797" s="58" t="str">
        <f ca="1">IF(OR('📊 Training Matrix'!$AO$44="EXPIRED",'📊 Training Matrix'!$AO$44="EXPIRING"),'📊 Training Matrix'!$E$44,"")</f>
        <v/>
      </c>
      <c r="G797" s="58" t="str">
        <f ca="1">IF(OR('📊 Training Matrix'!$AO$44="EXPIRED",'📊 Training Matrix'!$AO$44="EXPIRING"),"WA-001","")</f>
        <v/>
      </c>
      <c r="H797" s="58" t="str">
        <f ca="1">IF(OR('📊 Training Matrix'!$AO$44="EXPIRED",'📊 Training Matrix'!$AO$44="EXPIRING"),"WIAPS Cert.","")</f>
        <v/>
      </c>
      <c r="I797" s="58" t="str">
        <f ca="1">IF(OR('📊 Training Matrix'!$AO$44="EXPIRED",'📊 Training Matrix'!$AO$44="EXPIRING"),IF(ISNUMBER('📊 Training Matrix'!$AN$44),TEXT('📊 Training Matrix'!$AN$44,"DD/MM/YYYY"),""),"")</f>
        <v/>
      </c>
      <c r="J797" s="58" t="str">
        <f ca="1">IF(OR('📊 Training Matrix'!$AO$44="EXPIRED",'📊 Training Matrix'!$AO$44="EXPIRING"),TEXT('📊 Training Matrix'!$AN$44+365,"DD/MM/YYYY"),"")</f>
        <v/>
      </c>
      <c r="K797" s="58" t="str">
        <f ca="1">IF(OR('📊 Training Matrix'!$AO$44="EXPIRED",'📊 Training Matrix'!$AO$44="EXPIRING"),'📊 Training Matrix'!$AO$44,"")</f>
        <v/>
      </c>
      <c r="L797" s="58" t="str">
        <f ca="1">IF(OR('📊 Training Matrix'!$AO$44="EXPIRED",'📊 Training Matrix'!$AO$44="EXPIRING"),IF('📊 Training Matrix'!$AO$44="EXPIRED","Overdue by "&amp;TEXT(TODAY()-('📊 Training Matrix'!$AN$44+365),"0")&amp;" days","Expires in "&amp;TEXT(('📊 Training Matrix'!$AN$44+365)-TODAY(),"0")&amp;" days"),"—")</f>
        <v>—</v>
      </c>
      <c r="M797" s="58" t="str">
        <f ca="1">IF(OR('📊 Training Matrix'!$AO$44="EXPIRED",'📊 Training Matrix'!$AO$44="EXPIRING"),'📊 Training Matrix'!$H$44,"")</f>
        <v/>
      </c>
    </row>
    <row r="798" spans="1:13" ht="15" customHeight="1" x14ac:dyDescent="0.2">
      <c r="A798" s="58" t="str">
        <f ca="1">IF(OR('📊 Training Matrix'!$AQ$44="EXPIRED",'📊 Training Matrix'!$AQ$44="EXPIRING"),'📊 Training Matrix'!$A$44,"")</f>
        <v/>
      </c>
      <c r="B798" s="58" t="str">
        <f ca="1">IF(OR('📊 Training Matrix'!$AQ$44="EXPIRED",'📊 Training Matrix'!$AQ$44="EXPIRING"),'📊 Training Matrix'!$B$44,"")</f>
        <v/>
      </c>
      <c r="C798" s="58" t="str">
        <f ca="1">IF(OR('📊 Training Matrix'!$AQ$44="EXPIRED",'📊 Training Matrix'!$AQ$44="EXPIRING"),'📊 Training Matrix'!$C$44,"")</f>
        <v/>
      </c>
      <c r="D798" s="58" t="str">
        <f ca="1">IF(OR('📊 Training Matrix'!$AQ$44="EXPIRED",'📊 Training Matrix'!$AQ$44="EXPIRING"),'📊 Training Matrix'!$D$44,"")</f>
        <v/>
      </c>
      <c r="E798" s="58" t="str">
        <f ca="1">IF(OR('📊 Training Matrix'!$AQ$44="EXPIRED",'📊 Training Matrix'!$AQ$44="EXPIRING"),'📊 Training Matrix'!$F$44,"")</f>
        <v/>
      </c>
      <c r="F798" s="58" t="str">
        <f ca="1">IF(OR('📊 Training Matrix'!$AQ$44="EXPIRED",'📊 Training Matrix'!$AQ$44="EXPIRING"),'📊 Training Matrix'!$E$44,"")</f>
        <v/>
      </c>
      <c r="G798" s="58" t="str">
        <f ca="1">IF(OR('📊 Training Matrix'!$AQ$44="EXPIRED",'📊 Training Matrix'!$AQ$44="EXPIRING"),"DR-004","")</f>
        <v/>
      </c>
      <c r="H798" s="58" t="str">
        <f ca="1">IF(OR('📊 Training Matrix'!$AQ$44="EXPIRED",'📊 Training Matrix'!$AQ$44="EXPIRING"),"CPCS Excavator","")</f>
        <v/>
      </c>
      <c r="I798" s="58" t="str">
        <f ca="1">IF(OR('📊 Training Matrix'!$AQ$44="EXPIRED",'📊 Training Matrix'!$AQ$44="EXPIRING"),IF(ISNUMBER('📊 Training Matrix'!$AP$44),TEXT('📊 Training Matrix'!$AP$44,"DD/MM/YYYY"),""),"")</f>
        <v/>
      </c>
      <c r="J798" s="58" t="str">
        <f ca="1">IF(OR('📊 Training Matrix'!$AQ$44="EXPIRED",'📊 Training Matrix'!$AQ$44="EXPIRING"),TEXT('📊 Training Matrix'!$AP$44+365,"DD/MM/YYYY"),"")</f>
        <v/>
      </c>
      <c r="K798" s="58" t="str">
        <f ca="1">IF(OR('📊 Training Matrix'!$AQ$44="EXPIRED",'📊 Training Matrix'!$AQ$44="EXPIRING"),'📊 Training Matrix'!$AQ$44,"")</f>
        <v/>
      </c>
      <c r="L798" s="58" t="str">
        <f ca="1">IF(OR('📊 Training Matrix'!$AQ$44="EXPIRED",'📊 Training Matrix'!$AQ$44="EXPIRING"),IF('📊 Training Matrix'!$AQ$44="EXPIRED","Overdue by "&amp;TEXT(TODAY()-('📊 Training Matrix'!$AP$44+365),"0")&amp;" days","Expires in "&amp;TEXT(('📊 Training Matrix'!$AP$44+365)-TODAY(),"0")&amp;" days"),"—")</f>
        <v>—</v>
      </c>
      <c r="M798" s="58" t="str">
        <f ca="1">IF(OR('📊 Training Matrix'!$AQ$44="EXPIRED",'📊 Training Matrix'!$AQ$44="EXPIRING"),'📊 Training Matrix'!$H$44,"")</f>
        <v/>
      </c>
    </row>
    <row r="799" spans="1:13" ht="15" customHeight="1" x14ac:dyDescent="0.2">
      <c r="A799" s="58" t="str">
        <f ca="1">IF(OR('📊 Training Matrix'!$AS$44="EXPIRED",'📊 Training Matrix'!$AS$44="EXPIRING"),'📊 Training Matrix'!$A$44,"")</f>
        <v/>
      </c>
      <c r="B799" s="58" t="str">
        <f ca="1">IF(OR('📊 Training Matrix'!$AS$44="EXPIRED",'📊 Training Matrix'!$AS$44="EXPIRING"),'📊 Training Matrix'!$B$44,"")</f>
        <v/>
      </c>
      <c r="C799" s="58" t="str">
        <f ca="1">IF(OR('📊 Training Matrix'!$AS$44="EXPIRED",'📊 Training Matrix'!$AS$44="EXPIRING"),'📊 Training Matrix'!$C$44,"")</f>
        <v/>
      </c>
      <c r="D799" s="58" t="str">
        <f ca="1">IF(OR('📊 Training Matrix'!$AS$44="EXPIRED",'📊 Training Matrix'!$AS$44="EXPIRING"),'📊 Training Matrix'!$D$44,"")</f>
        <v/>
      </c>
      <c r="E799" s="58" t="str">
        <f ca="1">IF(OR('📊 Training Matrix'!$AS$44="EXPIRED",'📊 Training Matrix'!$AS$44="EXPIRING"),'📊 Training Matrix'!$F$44,"")</f>
        <v/>
      </c>
      <c r="F799" s="58" t="str">
        <f ca="1">IF(OR('📊 Training Matrix'!$AS$44="EXPIRED",'📊 Training Matrix'!$AS$44="EXPIRING"),'📊 Training Matrix'!$E$44,"")</f>
        <v/>
      </c>
      <c r="G799" s="58" t="str">
        <f ca="1">IF(OR('📊 Training Matrix'!$AS$44="EXPIRED",'📊 Training Matrix'!$AS$44="EXPIRING"),"MG-002","")</f>
        <v/>
      </c>
      <c r="H799" s="58" t="str">
        <f ca="1">IF(OR('📊 Training Matrix'!$AS$44="EXPIRED",'📊 Training Matrix'!$AS$44="EXPIRING"),"SMSTS","")</f>
        <v/>
      </c>
      <c r="I799" s="58" t="str">
        <f ca="1">IF(OR('📊 Training Matrix'!$AS$44="EXPIRED",'📊 Training Matrix'!$AS$44="EXPIRING"),IF(ISNUMBER('📊 Training Matrix'!$AR$44),TEXT('📊 Training Matrix'!$AR$44,"DD/MM/YYYY"),""),"")</f>
        <v/>
      </c>
      <c r="J799" s="58" t="str">
        <f ca="1">IF(OR('📊 Training Matrix'!$AS$44="EXPIRED",'📊 Training Matrix'!$AS$44="EXPIRING"),TEXT('📊 Training Matrix'!$AR$44+365,"DD/MM/YYYY"),"")</f>
        <v/>
      </c>
      <c r="K799" s="58" t="str">
        <f ca="1">IF(OR('📊 Training Matrix'!$AS$44="EXPIRED",'📊 Training Matrix'!$AS$44="EXPIRING"),'📊 Training Matrix'!$AS$44,"")</f>
        <v/>
      </c>
      <c r="L799" s="58" t="str">
        <f ca="1">IF(OR('📊 Training Matrix'!$AS$44="EXPIRED",'📊 Training Matrix'!$AS$44="EXPIRING"),IF('📊 Training Matrix'!$AS$44="EXPIRED","Overdue by "&amp;TEXT(TODAY()-('📊 Training Matrix'!$AR$44+365),"0")&amp;" days","Expires in "&amp;TEXT(('📊 Training Matrix'!$AR$44+365)-TODAY(),"0")&amp;" days"),"—")</f>
        <v>—</v>
      </c>
      <c r="M799" s="58" t="str">
        <f ca="1">IF(OR('📊 Training Matrix'!$AS$44="EXPIRED",'📊 Training Matrix'!$AS$44="EXPIRING"),'📊 Training Matrix'!$H$44,"")</f>
        <v/>
      </c>
    </row>
    <row r="800" spans="1:13" ht="15" customHeight="1" x14ac:dyDescent="0.2">
      <c r="A800" s="58" t="str">
        <f ca="1">IF(OR('📊 Training Matrix'!$AU$44="EXPIRED",'📊 Training Matrix'!$AU$44="EXPIRING"),'📊 Training Matrix'!$A$44,"")</f>
        <v/>
      </c>
      <c r="B800" s="58" t="str">
        <f ca="1">IF(OR('📊 Training Matrix'!$AU$44="EXPIRED",'📊 Training Matrix'!$AU$44="EXPIRING"),'📊 Training Matrix'!$B$44,"")</f>
        <v/>
      </c>
      <c r="C800" s="58" t="str">
        <f ca="1">IF(OR('📊 Training Matrix'!$AU$44="EXPIRED",'📊 Training Matrix'!$AU$44="EXPIRING"),'📊 Training Matrix'!$C$44,"")</f>
        <v/>
      </c>
      <c r="D800" s="58" t="str">
        <f ca="1">IF(OR('📊 Training Matrix'!$AU$44="EXPIRED",'📊 Training Matrix'!$AU$44="EXPIRING"),'📊 Training Matrix'!$D$44,"")</f>
        <v/>
      </c>
      <c r="E800" s="58" t="str">
        <f ca="1">IF(OR('📊 Training Matrix'!$AU$44="EXPIRED",'📊 Training Matrix'!$AU$44="EXPIRING"),'📊 Training Matrix'!$F$44,"")</f>
        <v/>
      </c>
      <c r="F800" s="58" t="str">
        <f ca="1">IF(OR('📊 Training Matrix'!$AU$44="EXPIRED",'📊 Training Matrix'!$AU$44="EXPIRING"),'📊 Training Matrix'!$E$44,"")</f>
        <v/>
      </c>
      <c r="G800" s="58" t="str">
        <f ca="1">IF(OR('📊 Training Matrix'!$AU$44="EXPIRED",'📊 Training Matrix'!$AU$44="EXPIRING"),"MG-003","")</f>
        <v/>
      </c>
      <c r="H800" s="58" t="str">
        <f ca="1">IF(OR('📊 Training Matrix'!$AU$44="EXPIRED",'📊 Training Matrix'!$AU$44="EXPIRING"),"SSSTS","")</f>
        <v/>
      </c>
      <c r="I800" s="58" t="str">
        <f ca="1">IF(OR('📊 Training Matrix'!$AU$44="EXPIRED",'📊 Training Matrix'!$AU$44="EXPIRING"),IF(ISNUMBER('📊 Training Matrix'!$AT$44),TEXT('📊 Training Matrix'!$AT$44,"DD/MM/YYYY"),""),"")</f>
        <v/>
      </c>
      <c r="J800" s="58" t="str">
        <f ca="1">IF(OR('📊 Training Matrix'!$AU$44="EXPIRED",'📊 Training Matrix'!$AU$44="EXPIRING"),TEXT('📊 Training Matrix'!$AT$44+365,"DD/MM/YYYY"),"")</f>
        <v/>
      </c>
      <c r="K800" s="58" t="str">
        <f ca="1">IF(OR('📊 Training Matrix'!$AU$44="EXPIRED",'📊 Training Matrix'!$AU$44="EXPIRING"),'📊 Training Matrix'!$AU$44,"")</f>
        <v/>
      </c>
      <c r="L800" s="58" t="str">
        <f ca="1">IF(OR('📊 Training Matrix'!$AU$44="EXPIRED",'📊 Training Matrix'!$AU$44="EXPIRING"),IF('📊 Training Matrix'!$AU$44="EXPIRED","Overdue by "&amp;TEXT(TODAY()-('📊 Training Matrix'!$AT$44+365),"0")&amp;" days","Expires in "&amp;TEXT(('📊 Training Matrix'!$AT$44+365)-TODAY(),"0")&amp;" days"),"—")</f>
        <v>—</v>
      </c>
      <c r="M800" s="58" t="str">
        <f ca="1">IF(OR('📊 Training Matrix'!$AU$44="EXPIRED",'📊 Training Matrix'!$AU$44="EXPIRING"),'📊 Training Matrix'!$H$44,"")</f>
        <v/>
      </c>
    </row>
    <row r="801" spans="1:13" ht="15" customHeight="1" x14ac:dyDescent="0.2">
      <c r="A801" s="58" t="str">
        <f ca="1">IF(OR('📊 Training Matrix'!$AW$44="EXPIRED",'📊 Training Matrix'!$AW$44="EXPIRING"),'📊 Training Matrix'!$A$44,"")</f>
        <v/>
      </c>
      <c r="B801" s="58" t="str">
        <f ca="1">IF(OR('📊 Training Matrix'!$AW$44="EXPIRED",'📊 Training Matrix'!$AW$44="EXPIRING"),'📊 Training Matrix'!$B$44,"")</f>
        <v/>
      </c>
      <c r="C801" s="58" t="str">
        <f ca="1">IF(OR('📊 Training Matrix'!$AW$44="EXPIRED",'📊 Training Matrix'!$AW$44="EXPIRING"),'📊 Training Matrix'!$C$44,"")</f>
        <v/>
      </c>
      <c r="D801" s="58" t="str">
        <f ca="1">IF(OR('📊 Training Matrix'!$AW$44="EXPIRED",'📊 Training Matrix'!$AW$44="EXPIRING"),'📊 Training Matrix'!$D$44,"")</f>
        <v/>
      </c>
      <c r="E801" s="58" t="str">
        <f ca="1">IF(OR('📊 Training Matrix'!$AW$44="EXPIRED",'📊 Training Matrix'!$AW$44="EXPIRING"),'📊 Training Matrix'!$F$44,"")</f>
        <v/>
      </c>
      <c r="F801" s="58" t="str">
        <f ca="1">IF(OR('📊 Training Matrix'!$AW$44="EXPIRED",'📊 Training Matrix'!$AW$44="EXPIRING"),'📊 Training Matrix'!$E$44,"")</f>
        <v/>
      </c>
      <c r="G801" s="58" t="str">
        <f ca="1">IF(OR('📊 Training Matrix'!$AW$44="EXPIRED",'📊 Training Matrix'!$AW$44="EXPIRING"),"IT-002","")</f>
        <v/>
      </c>
      <c r="H801" s="58" t="str">
        <f ca="1">IF(OR('📊 Training Matrix'!$AW$44="EXPIRED",'📊 Training Matrix'!$AW$44="EXPIRING"),"GDPR Awareness","")</f>
        <v/>
      </c>
      <c r="I801" s="58" t="str">
        <f ca="1">IF(OR('📊 Training Matrix'!$AW$44="EXPIRED",'📊 Training Matrix'!$AW$44="EXPIRING"),IF(ISNUMBER('📊 Training Matrix'!$AV$44),TEXT('📊 Training Matrix'!$AV$44,"DD/MM/YYYY"),""),"")</f>
        <v/>
      </c>
      <c r="J801" s="58" t="str">
        <f ca="1">IF(OR('📊 Training Matrix'!$AW$44="EXPIRED",'📊 Training Matrix'!$AW$44="EXPIRING"),TEXT('📊 Training Matrix'!$AV$44+365,"DD/MM/YYYY"),"")</f>
        <v/>
      </c>
      <c r="K801" s="58" t="str">
        <f ca="1">IF(OR('📊 Training Matrix'!$AW$44="EXPIRED",'📊 Training Matrix'!$AW$44="EXPIRING"),'📊 Training Matrix'!$AW$44,"")</f>
        <v/>
      </c>
      <c r="L801" s="58" t="str">
        <f ca="1">IF(OR('📊 Training Matrix'!$AW$44="EXPIRED",'📊 Training Matrix'!$AW$44="EXPIRING"),IF('📊 Training Matrix'!$AW$44="EXPIRED","Overdue by "&amp;TEXT(TODAY()-('📊 Training Matrix'!$AV$44+365),"0")&amp;" days","Expires in "&amp;TEXT(('📊 Training Matrix'!$AV$44+365)-TODAY(),"0")&amp;" days"),"—")</f>
        <v>—</v>
      </c>
      <c r="M801" s="58" t="str">
        <f ca="1">IF(OR('📊 Training Matrix'!$AW$44="EXPIRED",'📊 Training Matrix'!$AW$44="EXPIRING"),'📊 Training Matrix'!$H$44,"")</f>
        <v/>
      </c>
    </row>
    <row r="802" spans="1:13" ht="15" customHeight="1" x14ac:dyDescent="0.2">
      <c r="A802" s="58" t="str">
        <f ca="1">IF(OR('📊 Training Matrix'!$K$45="EXPIRED",'📊 Training Matrix'!$K$45="EXPIRING"),'📊 Training Matrix'!$A$45,"")</f>
        <v/>
      </c>
      <c r="B802" s="58" t="str">
        <f ca="1">IF(OR('📊 Training Matrix'!$K$45="EXPIRED",'📊 Training Matrix'!$K$45="EXPIRING"),'📊 Training Matrix'!$B$45,"")</f>
        <v/>
      </c>
      <c r="C802" s="58" t="str">
        <f ca="1">IF(OR('📊 Training Matrix'!$K$45="EXPIRED",'📊 Training Matrix'!$K$45="EXPIRING"),'📊 Training Matrix'!$C$45,"")</f>
        <v/>
      </c>
      <c r="D802" s="58" t="str">
        <f ca="1">IF(OR('📊 Training Matrix'!$K$45="EXPIRED",'📊 Training Matrix'!$K$45="EXPIRING"),'📊 Training Matrix'!$D$45,"")</f>
        <v/>
      </c>
      <c r="E802" s="58" t="str">
        <f ca="1">IF(OR('📊 Training Matrix'!$K$45="EXPIRED",'📊 Training Matrix'!$K$45="EXPIRING"),'📊 Training Matrix'!$F$45,"")</f>
        <v/>
      </c>
      <c r="F802" s="58" t="str">
        <f ca="1">IF(OR('📊 Training Matrix'!$K$45="EXPIRED",'📊 Training Matrix'!$K$45="EXPIRING"),'📊 Training Matrix'!$E$45,"")</f>
        <v/>
      </c>
      <c r="G802" s="58" t="str">
        <f ca="1">IF(OR('📊 Training Matrix'!$K$45="EXPIRED",'📊 Training Matrix'!$K$45="EXPIRING"),"HS-001","")</f>
        <v/>
      </c>
      <c r="H802" s="58" t="str">
        <f ca="1">IF(OR('📊 Training Matrix'!$K$45="EXPIRED",'📊 Training Matrix'!$K$45="EXPIRING"),"H&amp;S Induction","")</f>
        <v/>
      </c>
      <c r="I802" s="58" t="str">
        <f ca="1">IF(OR('📊 Training Matrix'!$K$45="EXPIRED",'📊 Training Matrix'!$K$45="EXPIRING"),IF(ISNUMBER('📊 Training Matrix'!$J$45),TEXT('📊 Training Matrix'!$J$45,"DD/MM/YYYY"),""),"")</f>
        <v/>
      </c>
      <c r="J802" s="58" t="str">
        <f ca="1">IF(OR('📊 Training Matrix'!$K$45="EXPIRED",'📊 Training Matrix'!$K$45="EXPIRING"),TEXT('📊 Training Matrix'!$J$45+365,"DD/MM/YYYY"),"")</f>
        <v/>
      </c>
      <c r="K802" s="58" t="str">
        <f ca="1">IF(OR('📊 Training Matrix'!$K$45="EXPIRED",'📊 Training Matrix'!$K$45="EXPIRING"),'📊 Training Matrix'!$K$45,"")</f>
        <v/>
      </c>
      <c r="L802" s="58" t="str">
        <f ca="1">IF(OR('📊 Training Matrix'!$K$45="EXPIRED",'📊 Training Matrix'!$K$45="EXPIRING"),IF('📊 Training Matrix'!$K$45="EXPIRED","Overdue by "&amp;TEXT(TODAY()-('📊 Training Matrix'!$J$45+365),"0")&amp;" days","Expires in "&amp;TEXT(('📊 Training Matrix'!$J$45+365)-TODAY(),"0")&amp;" days"),"—")</f>
        <v>—</v>
      </c>
      <c r="M802" s="58" t="str">
        <f ca="1">IF(OR('📊 Training Matrix'!$K$45="EXPIRED",'📊 Training Matrix'!$K$45="EXPIRING"),'📊 Training Matrix'!$H$45,"")</f>
        <v/>
      </c>
    </row>
    <row r="803" spans="1:13" ht="15" customHeight="1" x14ac:dyDescent="0.2">
      <c r="A803" s="58" t="str">
        <f ca="1">IF(OR('📊 Training Matrix'!$M$45="EXPIRED",'📊 Training Matrix'!$M$45="EXPIRING"),'📊 Training Matrix'!$A$45,"")</f>
        <v/>
      </c>
      <c r="B803" s="58" t="str">
        <f ca="1">IF(OR('📊 Training Matrix'!$M$45="EXPIRED",'📊 Training Matrix'!$M$45="EXPIRING"),'📊 Training Matrix'!$B$45,"")</f>
        <v/>
      </c>
      <c r="C803" s="58" t="str">
        <f ca="1">IF(OR('📊 Training Matrix'!$M$45="EXPIRED",'📊 Training Matrix'!$M$45="EXPIRING"),'📊 Training Matrix'!$C$45,"")</f>
        <v/>
      </c>
      <c r="D803" s="58" t="str">
        <f ca="1">IF(OR('📊 Training Matrix'!$M$45="EXPIRED",'📊 Training Matrix'!$M$45="EXPIRING"),'📊 Training Matrix'!$D$45,"")</f>
        <v/>
      </c>
      <c r="E803" s="58" t="str">
        <f ca="1">IF(OR('📊 Training Matrix'!$M$45="EXPIRED",'📊 Training Matrix'!$M$45="EXPIRING"),'📊 Training Matrix'!$F$45,"")</f>
        <v/>
      </c>
      <c r="F803" s="58" t="str">
        <f ca="1">IF(OR('📊 Training Matrix'!$M$45="EXPIRED",'📊 Training Matrix'!$M$45="EXPIRING"),'📊 Training Matrix'!$E$45,"")</f>
        <v/>
      </c>
      <c r="G803" s="58" t="str">
        <f ca="1">IF(OR('📊 Training Matrix'!$M$45="EXPIRED",'📊 Training Matrix'!$M$45="EXPIRING"),"HS-002","")</f>
        <v/>
      </c>
      <c r="H803" s="58" t="str">
        <f ca="1">IF(OR('📊 Training Matrix'!$M$45="EXPIRED",'📊 Training Matrix'!$M$45="EXPIRING"),"Working at Height","")</f>
        <v/>
      </c>
      <c r="I803" s="58" t="str">
        <f ca="1">IF(OR('📊 Training Matrix'!$M$45="EXPIRED",'📊 Training Matrix'!$M$45="EXPIRING"),IF(ISNUMBER('📊 Training Matrix'!$L$45),TEXT('📊 Training Matrix'!$L$45,"DD/MM/YYYY"),""),"")</f>
        <v/>
      </c>
      <c r="J803" s="58" t="str">
        <f ca="1">IF(OR('📊 Training Matrix'!$M$45="EXPIRED",'📊 Training Matrix'!$M$45="EXPIRING"),TEXT('📊 Training Matrix'!$L$45+365,"DD/MM/YYYY"),"")</f>
        <v/>
      </c>
      <c r="K803" s="58" t="str">
        <f ca="1">IF(OR('📊 Training Matrix'!$M$45="EXPIRED",'📊 Training Matrix'!$M$45="EXPIRING"),'📊 Training Matrix'!$M$45,"")</f>
        <v/>
      </c>
      <c r="L803" s="58" t="str">
        <f ca="1">IF(OR('📊 Training Matrix'!$M$45="EXPIRED",'📊 Training Matrix'!$M$45="EXPIRING"),IF('📊 Training Matrix'!$M$45="EXPIRED","Overdue by "&amp;TEXT(TODAY()-('📊 Training Matrix'!$L$45+365),"0")&amp;" days","Expires in "&amp;TEXT(('📊 Training Matrix'!$L$45+365)-TODAY(),"0")&amp;" days"),"—")</f>
        <v>—</v>
      </c>
      <c r="M803" s="58" t="str">
        <f ca="1">IF(OR('📊 Training Matrix'!$M$45="EXPIRED",'📊 Training Matrix'!$M$45="EXPIRING"),'📊 Training Matrix'!$H$45,"")</f>
        <v/>
      </c>
    </row>
    <row r="804" spans="1:13" ht="15" customHeight="1" x14ac:dyDescent="0.2">
      <c r="A804" s="58" t="str">
        <f ca="1">IF(OR('📊 Training Matrix'!$O$45="EXPIRED",'📊 Training Matrix'!$O$45="EXPIRING"),'📊 Training Matrix'!$A$45,"")</f>
        <v/>
      </c>
      <c r="B804" s="58" t="str">
        <f ca="1">IF(OR('📊 Training Matrix'!$O$45="EXPIRED",'📊 Training Matrix'!$O$45="EXPIRING"),'📊 Training Matrix'!$B$45,"")</f>
        <v/>
      </c>
      <c r="C804" s="58" t="str">
        <f ca="1">IF(OR('📊 Training Matrix'!$O$45="EXPIRED",'📊 Training Matrix'!$O$45="EXPIRING"),'📊 Training Matrix'!$C$45,"")</f>
        <v/>
      </c>
      <c r="D804" s="58" t="str">
        <f ca="1">IF(OR('📊 Training Matrix'!$O$45="EXPIRED",'📊 Training Matrix'!$O$45="EXPIRING"),'📊 Training Matrix'!$D$45,"")</f>
        <v/>
      </c>
      <c r="E804" s="58" t="str">
        <f ca="1">IF(OR('📊 Training Matrix'!$O$45="EXPIRED",'📊 Training Matrix'!$O$45="EXPIRING"),'📊 Training Matrix'!$F$45,"")</f>
        <v/>
      </c>
      <c r="F804" s="58" t="str">
        <f ca="1">IF(OR('📊 Training Matrix'!$O$45="EXPIRED",'📊 Training Matrix'!$O$45="EXPIRING"),'📊 Training Matrix'!$E$45,"")</f>
        <v/>
      </c>
      <c r="G804" s="58" t="str">
        <f ca="1">IF(OR('📊 Training Matrix'!$O$45="EXPIRED",'📊 Training Matrix'!$O$45="EXPIRING"),"HS-003","")</f>
        <v/>
      </c>
      <c r="H804" s="58" t="str">
        <f ca="1">IF(OR('📊 Training Matrix'!$O$45="EXPIRED",'📊 Training Matrix'!$O$45="EXPIRING"),"Confined Space","")</f>
        <v/>
      </c>
      <c r="I804" s="58" t="str">
        <f ca="1">IF(OR('📊 Training Matrix'!$O$45="EXPIRED",'📊 Training Matrix'!$O$45="EXPIRING"),IF(ISNUMBER('📊 Training Matrix'!$N$45),TEXT('📊 Training Matrix'!$N$45,"DD/MM/YYYY"),""),"")</f>
        <v/>
      </c>
      <c r="J804" s="58" t="str">
        <f ca="1">IF(OR('📊 Training Matrix'!$O$45="EXPIRED",'📊 Training Matrix'!$O$45="EXPIRING"),TEXT('📊 Training Matrix'!$N$45+365,"DD/MM/YYYY"),"")</f>
        <v/>
      </c>
      <c r="K804" s="58" t="str">
        <f ca="1">IF(OR('📊 Training Matrix'!$O$45="EXPIRED",'📊 Training Matrix'!$O$45="EXPIRING"),'📊 Training Matrix'!$O$45,"")</f>
        <v/>
      </c>
      <c r="L804" s="58" t="str">
        <f ca="1">IF(OR('📊 Training Matrix'!$O$45="EXPIRED",'📊 Training Matrix'!$O$45="EXPIRING"),IF('📊 Training Matrix'!$O$45="EXPIRED","Overdue by "&amp;TEXT(TODAY()-('📊 Training Matrix'!$N$45+365),"0")&amp;" days","Expires in "&amp;TEXT(('📊 Training Matrix'!$N$45+365)-TODAY(),"0")&amp;" days"),"—")</f>
        <v>—</v>
      </c>
      <c r="M804" s="58" t="str">
        <f ca="1">IF(OR('📊 Training Matrix'!$O$45="EXPIRED",'📊 Training Matrix'!$O$45="EXPIRING"),'📊 Training Matrix'!$H$45,"")</f>
        <v/>
      </c>
    </row>
    <row r="805" spans="1:13" ht="15" customHeight="1" x14ac:dyDescent="0.2">
      <c r="A805" s="58" t="str">
        <f ca="1">IF(OR('📊 Training Matrix'!$Q$45="EXPIRED",'📊 Training Matrix'!$Q$45="EXPIRING"),'📊 Training Matrix'!$A$45,"")</f>
        <v/>
      </c>
      <c r="B805" s="58" t="str">
        <f ca="1">IF(OR('📊 Training Matrix'!$Q$45="EXPIRED",'📊 Training Matrix'!$Q$45="EXPIRING"),'📊 Training Matrix'!$B$45,"")</f>
        <v/>
      </c>
      <c r="C805" s="58" t="str">
        <f ca="1">IF(OR('📊 Training Matrix'!$Q$45="EXPIRED",'📊 Training Matrix'!$Q$45="EXPIRING"),'📊 Training Matrix'!$C$45,"")</f>
        <v/>
      </c>
      <c r="D805" s="58" t="str">
        <f ca="1">IF(OR('📊 Training Matrix'!$Q$45="EXPIRED",'📊 Training Matrix'!$Q$45="EXPIRING"),'📊 Training Matrix'!$D$45,"")</f>
        <v/>
      </c>
      <c r="E805" s="58" t="str">
        <f ca="1">IF(OR('📊 Training Matrix'!$Q$45="EXPIRED",'📊 Training Matrix'!$Q$45="EXPIRING"),'📊 Training Matrix'!$F$45,"")</f>
        <v/>
      </c>
      <c r="F805" s="58" t="str">
        <f ca="1">IF(OR('📊 Training Matrix'!$Q$45="EXPIRED",'📊 Training Matrix'!$Q$45="EXPIRING"),'📊 Training Matrix'!$E$45,"")</f>
        <v/>
      </c>
      <c r="G805" s="58" t="str">
        <f ca="1">IF(OR('📊 Training Matrix'!$Q$45="EXPIRED",'📊 Training Matrix'!$Q$45="EXPIRING"),"HS-004","")</f>
        <v/>
      </c>
      <c r="H805" s="58" t="str">
        <f ca="1">IF(OR('📊 Training Matrix'!$Q$45="EXPIRED",'📊 Training Matrix'!$Q$45="EXPIRING"),"Manual Handling","")</f>
        <v/>
      </c>
      <c r="I805" s="58" t="str">
        <f ca="1">IF(OR('📊 Training Matrix'!$Q$45="EXPIRED",'📊 Training Matrix'!$Q$45="EXPIRING"),IF(ISNUMBER('📊 Training Matrix'!$P$45),TEXT('📊 Training Matrix'!$P$45,"DD/MM/YYYY"),""),"")</f>
        <v/>
      </c>
      <c r="J805" s="58" t="str">
        <f ca="1">IF(OR('📊 Training Matrix'!$Q$45="EXPIRED",'📊 Training Matrix'!$Q$45="EXPIRING"),TEXT('📊 Training Matrix'!$P$45+365,"DD/MM/YYYY"),"")</f>
        <v/>
      </c>
      <c r="K805" s="58" t="str">
        <f ca="1">IF(OR('📊 Training Matrix'!$Q$45="EXPIRED",'📊 Training Matrix'!$Q$45="EXPIRING"),'📊 Training Matrix'!$Q$45,"")</f>
        <v/>
      </c>
      <c r="L805" s="58" t="str">
        <f ca="1">IF(OR('📊 Training Matrix'!$Q$45="EXPIRED",'📊 Training Matrix'!$Q$45="EXPIRING"),IF('📊 Training Matrix'!$Q$45="EXPIRED","Overdue by "&amp;TEXT(TODAY()-('📊 Training Matrix'!$P$45+365),"0")&amp;" days","Expires in "&amp;TEXT(('📊 Training Matrix'!$P$45+365)-TODAY(),"0")&amp;" days"),"—")</f>
        <v>—</v>
      </c>
      <c r="M805" s="58" t="str">
        <f ca="1">IF(OR('📊 Training Matrix'!$Q$45="EXPIRED",'📊 Training Matrix'!$Q$45="EXPIRING"),'📊 Training Matrix'!$H$45,"")</f>
        <v/>
      </c>
    </row>
    <row r="806" spans="1:13" ht="15" customHeight="1" x14ac:dyDescent="0.2">
      <c r="A806" s="58" t="str">
        <f ca="1">IF(OR('📊 Training Matrix'!$S$45="EXPIRED",'📊 Training Matrix'!$S$45="EXPIRING"),'📊 Training Matrix'!$A$45,"")</f>
        <v/>
      </c>
      <c r="B806" s="58" t="str">
        <f ca="1">IF(OR('📊 Training Matrix'!$S$45="EXPIRED",'📊 Training Matrix'!$S$45="EXPIRING"),'📊 Training Matrix'!$B$45,"")</f>
        <v/>
      </c>
      <c r="C806" s="58" t="str">
        <f ca="1">IF(OR('📊 Training Matrix'!$S$45="EXPIRED",'📊 Training Matrix'!$S$45="EXPIRING"),'📊 Training Matrix'!$C$45,"")</f>
        <v/>
      </c>
      <c r="D806" s="58" t="str">
        <f ca="1">IF(OR('📊 Training Matrix'!$S$45="EXPIRED",'📊 Training Matrix'!$S$45="EXPIRING"),'📊 Training Matrix'!$D$45,"")</f>
        <v/>
      </c>
      <c r="E806" s="58" t="str">
        <f ca="1">IF(OR('📊 Training Matrix'!$S$45="EXPIRED",'📊 Training Matrix'!$S$45="EXPIRING"),'📊 Training Matrix'!$F$45,"")</f>
        <v/>
      </c>
      <c r="F806" s="58" t="str">
        <f ca="1">IF(OR('📊 Training Matrix'!$S$45="EXPIRED",'📊 Training Matrix'!$S$45="EXPIRING"),'📊 Training Matrix'!$E$45,"")</f>
        <v/>
      </c>
      <c r="G806" s="58" t="str">
        <f ca="1">IF(OR('📊 Training Matrix'!$S$45="EXPIRED",'📊 Training Matrix'!$S$45="EXPIRING"),"HS-005","")</f>
        <v/>
      </c>
      <c r="H806" s="58" t="str">
        <f ca="1">IF(OR('📊 Training Matrix'!$S$45="EXPIRED",'📊 Training Matrix'!$S$45="EXPIRING"),"First Aid (FAW)","")</f>
        <v/>
      </c>
      <c r="I806" s="58" t="str">
        <f ca="1">IF(OR('📊 Training Matrix'!$S$45="EXPIRED",'📊 Training Matrix'!$S$45="EXPIRING"),IF(ISNUMBER('📊 Training Matrix'!$R$45),TEXT('📊 Training Matrix'!$R$45,"DD/MM/YYYY"),""),"")</f>
        <v/>
      </c>
      <c r="J806" s="58" t="str">
        <f ca="1">IF(OR('📊 Training Matrix'!$S$45="EXPIRED",'📊 Training Matrix'!$S$45="EXPIRING"),TEXT('📊 Training Matrix'!$R$45+365,"DD/MM/YYYY"),"")</f>
        <v/>
      </c>
      <c r="K806" s="58" t="str">
        <f ca="1">IF(OR('📊 Training Matrix'!$S$45="EXPIRED",'📊 Training Matrix'!$S$45="EXPIRING"),'📊 Training Matrix'!$S$45,"")</f>
        <v/>
      </c>
      <c r="L806" s="58" t="str">
        <f ca="1">IF(OR('📊 Training Matrix'!$S$45="EXPIRED",'📊 Training Matrix'!$S$45="EXPIRING"),IF('📊 Training Matrix'!$S$45="EXPIRED","Overdue by "&amp;TEXT(TODAY()-('📊 Training Matrix'!$R$45+365),"0")&amp;" days","Expires in "&amp;TEXT(('📊 Training Matrix'!$R$45+365)-TODAY(),"0")&amp;" days"),"—")</f>
        <v>—</v>
      </c>
      <c r="M806" s="58" t="str">
        <f ca="1">IF(OR('📊 Training Matrix'!$S$45="EXPIRED",'📊 Training Matrix'!$S$45="EXPIRING"),'📊 Training Matrix'!$H$45,"")</f>
        <v/>
      </c>
    </row>
    <row r="807" spans="1:13" ht="15" customHeight="1" x14ac:dyDescent="0.2">
      <c r="A807" s="58" t="str">
        <f ca="1">IF(OR('📊 Training Matrix'!$U$45="EXPIRED",'📊 Training Matrix'!$U$45="EXPIRING"),'📊 Training Matrix'!$A$45,"")</f>
        <v/>
      </c>
      <c r="B807" s="58" t="str">
        <f ca="1">IF(OR('📊 Training Matrix'!$U$45="EXPIRED",'📊 Training Matrix'!$U$45="EXPIRING"),'📊 Training Matrix'!$B$45,"")</f>
        <v/>
      </c>
      <c r="C807" s="58" t="str">
        <f ca="1">IF(OR('📊 Training Matrix'!$U$45="EXPIRED",'📊 Training Matrix'!$U$45="EXPIRING"),'📊 Training Matrix'!$C$45,"")</f>
        <v/>
      </c>
      <c r="D807" s="58" t="str">
        <f ca="1">IF(OR('📊 Training Matrix'!$U$45="EXPIRED",'📊 Training Matrix'!$U$45="EXPIRING"),'📊 Training Matrix'!$D$45,"")</f>
        <v/>
      </c>
      <c r="E807" s="58" t="str">
        <f ca="1">IF(OR('📊 Training Matrix'!$U$45="EXPIRED",'📊 Training Matrix'!$U$45="EXPIRING"),'📊 Training Matrix'!$F$45,"")</f>
        <v/>
      </c>
      <c r="F807" s="58" t="str">
        <f ca="1">IF(OR('📊 Training Matrix'!$U$45="EXPIRED",'📊 Training Matrix'!$U$45="EXPIRING"),'📊 Training Matrix'!$E$45,"")</f>
        <v/>
      </c>
      <c r="G807" s="58" t="str">
        <f ca="1">IF(OR('📊 Training Matrix'!$U$45="EXPIRED",'📊 Training Matrix'!$U$45="EXPIRING"),"HS-006","")</f>
        <v/>
      </c>
      <c r="H807" s="58" t="str">
        <f ca="1">IF(OR('📊 Training Matrix'!$U$45="EXPIRED",'📊 Training Matrix'!$U$45="EXPIRING"),"Asbestos Awareness","")</f>
        <v/>
      </c>
      <c r="I807" s="58" t="str">
        <f ca="1">IF(OR('📊 Training Matrix'!$U$45="EXPIRED",'📊 Training Matrix'!$U$45="EXPIRING"),IF(ISNUMBER('📊 Training Matrix'!$T$45),TEXT('📊 Training Matrix'!$T$45,"DD/MM/YYYY"),""),"")</f>
        <v/>
      </c>
      <c r="J807" s="58" t="str">
        <f ca="1">IF(OR('📊 Training Matrix'!$U$45="EXPIRED",'📊 Training Matrix'!$U$45="EXPIRING"),TEXT('📊 Training Matrix'!$T$45+365,"DD/MM/YYYY"),"")</f>
        <v/>
      </c>
      <c r="K807" s="58" t="str">
        <f ca="1">IF(OR('📊 Training Matrix'!$U$45="EXPIRED",'📊 Training Matrix'!$U$45="EXPIRING"),'📊 Training Matrix'!$U$45,"")</f>
        <v/>
      </c>
      <c r="L807" s="58" t="str">
        <f ca="1">IF(OR('📊 Training Matrix'!$U$45="EXPIRED",'📊 Training Matrix'!$U$45="EXPIRING"),IF('📊 Training Matrix'!$U$45="EXPIRED","Overdue by "&amp;TEXT(TODAY()-('📊 Training Matrix'!$T$45+365),"0")&amp;" days","Expires in "&amp;TEXT(('📊 Training Matrix'!$T$45+365)-TODAY(),"0")&amp;" days"),"—")</f>
        <v>—</v>
      </c>
      <c r="M807" s="58" t="str">
        <f ca="1">IF(OR('📊 Training Matrix'!$U$45="EXPIRED",'📊 Training Matrix'!$U$45="EXPIRING"),'📊 Training Matrix'!$H$45,"")</f>
        <v/>
      </c>
    </row>
    <row r="808" spans="1:13" ht="15" customHeight="1" x14ac:dyDescent="0.2">
      <c r="A808" s="58" t="str">
        <f ca="1">IF(OR('📊 Training Matrix'!$W$45="EXPIRED",'📊 Training Matrix'!$W$45="EXPIRING"),'📊 Training Matrix'!$A$45,"")</f>
        <v/>
      </c>
      <c r="B808" s="58" t="str">
        <f ca="1">IF(OR('📊 Training Matrix'!$W$45="EXPIRED",'📊 Training Matrix'!$W$45="EXPIRING"),'📊 Training Matrix'!$B$45,"")</f>
        <v/>
      </c>
      <c r="C808" s="58" t="str">
        <f ca="1">IF(OR('📊 Training Matrix'!$W$45="EXPIRED",'📊 Training Matrix'!$W$45="EXPIRING"),'📊 Training Matrix'!$C$45,"")</f>
        <v/>
      </c>
      <c r="D808" s="58" t="str">
        <f ca="1">IF(OR('📊 Training Matrix'!$W$45="EXPIRED",'📊 Training Matrix'!$W$45="EXPIRING"),'📊 Training Matrix'!$D$45,"")</f>
        <v/>
      </c>
      <c r="E808" s="58" t="str">
        <f ca="1">IF(OR('📊 Training Matrix'!$W$45="EXPIRED",'📊 Training Matrix'!$W$45="EXPIRING"),'📊 Training Matrix'!$F$45,"")</f>
        <v/>
      </c>
      <c r="F808" s="58" t="str">
        <f ca="1">IF(OR('📊 Training Matrix'!$W$45="EXPIRED",'📊 Training Matrix'!$W$45="EXPIRING"),'📊 Training Matrix'!$E$45,"")</f>
        <v/>
      </c>
      <c r="G808" s="58" t="str">
        <f ca="1">IF(OR('📊 Training Matrix'!$W$45="EXPIRED",'📊 Training Matrix'!$W$45="EXPIRING"),"EL-001","")</f>
        <v/>
      </c>
      <c r="H808" s="58" t="str">
        <f ca="1">IF(OR('📊 Training Matrix'!$W$45="EXPIRED",'📊 Training Matrix'!$W$45="EXPIRING"),"C&amp;G 2391 Inspection","")</f>
        <v/>
      </c>
      <c r="I808" s="58" t="str">
        <f ca="1">IF(OR('📊 Training Matrix'!$W$45="EXPIRED",'📊 Training Matrix'!$W$45="EXPIRING"),IF(ISNUMBER('📊 Training Matrix'!$V$45),TEXT('📊 Training Matrix'!$V$45,"DD/MM/YYYY"),""),"")</f>
        <v/>
      </c>
      <c r="J808" s="58" t="str">
        <f ca="1">IF(OR('📊 Training Matrix'!$W$45="EXPIRED",'📊 Training Matrix'!$W$45="EXPIRING"),TEXT('📊 Training Matrix'!$V$45+365,"DD/MM/YYYY"),"")</f>
        <v/>
      </c>
      <c r="K808" s="58" t="str">
        <f ca="1">IF(OR('📊 Training Matrix'!$W$45="EXPIRED",'📊 Training Matrix'!$W$45="EXPIRING"),'📊 Training Matrix'!$W$45,"")</f>
        <v/>
      </c>
      <c r="L808" s="58" t="str">
        <f ca="1">IF(OR('📊 Training Matrix'!$W$45="EXPIRED",'📊 Training Matrix'!$W$45="EXPIRING"),IF('📊 Training Matrix'!$W$45="EXPIRED","Overdue by "&amp;TEXT(TODAY()-('📊 Training Matrix'!$V$45+365),"0")&amp;" days","Expires in "&amp;TEXT(('📊 Training Matrix'!$V$45+365)-TODAY(),"0")&amp;" days"),"—")</f>
        <v>—</v>
      </c>
      <c r="M808" s="58" t="str">
        <f ca="1">IF(OR('📊 Training Matrix'!$W$45="EXPIRED",'📊 Training Matrix'!$W$45="EXPIRING"),'📊 Training Matrix'!$H$45,"")</f>
        <v/>
      </c>
    </row>
    <row r="809" spans="1:13" ht="15" customHeight="1" x14ac:dyDescent="0.2">
      <c r="A809" s="58" t="str">
        <f ca="1">IF(OR('📊 Training Matrix'!$Y$45="EXPIRED",'📊 Training Matrix'!$Y$45="EXPIRING"),'📊 Training Matrix'!$A$45,"")</f>
        <v/>
      </c>
      <c r="B809" s="58" t="str">
        <f ca="1">IF(OR('📊 Training Matrix'!$Y$45="EXPIRED",'📊 Training Matrix'!$Y$45="EXPIRING"),'📊 Training Matrix'!$B$45,"")</f>
        <v/>
      </c>
      <c r="C809" s="58" t="str">
        <f ca="1">IF(OR('📊 Training Matrix'!$Y$45="EXPIRED",'📊 Training Matrix'!$Y$45="EXPIRING"),'📊 Training Matrix'!$C$45,"")</f>
        <v/>
      </c>
      <c r="D809" s="58" t="str">
        <f ca="1">IF(OR('📊 Training Matrix'!$Y$45="EXPIRED",'📊 Training Matrix'!$Y$45="EXPIRING"),'📊 Training Matrix'!$D$45,"")</f>
        <v/>
      </c>
      <c r="E809" s="58" t="str">
        <f ca="1">IF(OR('📊 Training Matrix'!$Y$45="EXPIRED",'📊 Training Matrix'!$Y$45="EXPIRING"),'📊 Training Matrix'!$F$45,"")</f>
        <v/>
      </c>
      <c r="F809" s="58" t="str">
        <f ca="1">IF(OR('📊 Training Matrix'!$Y$45="EXPIRED",'📊 Training Matrix'!$Y$45="EXPIRING"),'📊 Training Matrix'!$E$45,"")</f>
        <v/>
      </c>
      <c r="G809" s="58" t="str">
        <f ca="1">IF(OR('📊 Training Matrix'!$Y$45="EXPIRED",'📊 Training Matrix'!$Y$45="EXPIRING"),"EL-002","")</f>
        <v/>
      </c>
      <c r="H809" s="58" t="str">
        <f ca="1">IF(OR('📊 Training Matrix'!$Y$45="EXPIRED",'📊 Training Matrix'!$Y$45="EXPIRING"),"18th Edition","")</f>
        <v/>
      </c>
      <c r="I809" s="58" t="str">
        <f ca="1">IF(OR('📊 Training Matrix'!$Y$45="EXPIRED",'📊 Training Matrix'!$Y$45="EXPIRING"),IF(ISNUMBER('📊 Training Matrix'!$X$45),TEXT('📊 Training Matrix'!$X$45,"DD/MM/YYYY"),""),"")</f>
        <v/>
      </c>
      <c r="J809" s="58" t="str">
        <f ca="1">IF(OR('📊 Training Matrix'!$Y$45="EXPIRED",'📊 Training Matrix'!$Y$45="EXPIRING"),TEXT('📊 Training Matrix'!$X$45+365,"DD/MM/YYYY"),"")</f>
        <v/>
      </c>
      <c r="K809" s="58" t="str">
        <f ca="1">IF(OR('📊 Training Matrix'!$Y$45="EXPIRED",'📊 Training Matrix'!$Y$45="EXPIRING"),'📊 Training Matrix'!$Y$45,"")</f>
        <v/>
      </c>
      <c r="L809" s="58" t="str">
        <f ca="1">IF(OR('📊 Training Matrix'!$Y$45="EXPIRED",'📊 Training Matrix'!$Y$45="EXPIRING"),IF('📊 Training Matrix'!$Y$45="EXPIRED","Overdue by "&amp;TEXT(TODAY()-('📊 Training Matrix'!$X$45+365),"0")&amp;" days","Expires in "&amp;TEXT(('📊 Training Matrix'!$X$45+365)-TODAY(),"0")&amp;" days"),"—")</f>
        <v>—</v>
      </c>
      <c r="M809" s="58" t="str">
        <f ca="1">IF(OR('📊 Training Matrix'!$Y$45="EXPIRED",'📊 Training Matrix'!$Y$45="EXPIRING"),'📊 Training Matrix'!$H$45,"")</f>
        <v/>
      </c>
    </row>
    <row r="810" spans="1:13" ht="15" customHeight="1" x14ac:dyDescent="0.2">
      <c r="A810" s="58" t="str">
        <f ca="1">IF(OR('📊 Training Matrix'!$AA$45="EXPIRED",'📊 Training Matrix'!$AA$45="EXPIRING"),'📊 Training Matrix'!$A$45,"")</f>
        <v/>
      </c>
      <c r="B810" s="58" t="str">
        <f ca="1">IF(OR('📊 Training Matrix'!$AA$45="EXPIRED",'📊 Training Matrix'!$AA$45="EXPIRING"),'📊 Training Matrix'!$B$45,"")</f>
        <v/>
      </c>
      <c r="C810" s="58" t="str">
        <f ca="1">IF(OR('📊 Training Matrix'!$AA$45="EXPIRED",'📊 Training Matrix'!$AA$45="EXPIRING"),'📊 Training Matrix'!$C$45,"")</f>
        <v/>
      </c>
      <c r="D810" s="58" t="str">
        <f ca="1">IF(OR('📊 Training Matrix'!$AA$45="EXPIRED",'📊 Training Matrix'!$AA$45="EXPIRING"),'📊 Training Matrix'!$D$45,"")</f>
        <v/>
      </c>
      <c r="E810" s="58" t="str">
        <f ca="1">IF(OR('📊 Training Matrix'!$AA$45="EXPIRED",'📊 Training Matrix'!$AA$45="EXPIRING"),'📊 Training Matrix'!$F$45,"")</f>
        <v/>
      </c>
      <c r="F810" s="58" t="str">
        <f ca="1">IF(OR('📊 Training Matrix'!$AA$45="EXPIRED",'📊 Training Matrix'!$AA$45="EXPIRING"),'📊 Training Matrix'!$E$45,"")</f>
        <v/>
      </c>
      <c r="G810" s="58" t="str">
        <f ca="1">IF(OR('📊 Training Matrix'!$AA$45="EXPIRED",'📊 Training Matrix'!$AA$45="EXPIRING"),"EL-003","")</f>
        <v/>
      </c>
      <c r="H810" s="58" t="str">
        <f ca="1">IF(OR('📊 Training Matrix'!$AA$45="EXPIRED",'📊 Training Matrix'!$AA$45="EXPIRING"),"HV Auth. Person","")</f>
        <v/>
      </c>
      <c r="I810" s="58" t="str">
        <f ca="1">IF(OR('📊 Training Matrix'!$AA$45="EXPIRED",'📊 Training Matrix'!$AA$45="EXPIRING"),IF(ISNUMBER('📊 Training Matrix'!$Z$45),TEXT('📊 Training Matrix'!$Z$45,"DD/MM/YYYY"),""),"")</f>
        <v/>
      </c>
      <c r="J810" s="58" t="str">
        <f ca="1">IF(OR('📊 Training Matrix'!$AA$45="EXPIRED",'📊 Training Matrix'!$AA$45="EXPIRING"),TEXT('📊 Training Matrix'!$Z$45+365,"DD/MM/YYYY"),"")</f>
        <v/>
      </c>
      <c r="K810" s="58" t="str">
        <f ca="1">IF(OR('📊 Training Matrix'!$AA$45="EXPIRED",'📊 Training Matrix'!$AA$45="EXPIRING"),'📊 Training Matrix'!$AA$45,"")</f>
        <v/>
      </c>
      <c r="L810" s="58" t="str">
        <f ca="1">IF(OR('📊 Training Matrix'!$AA$45="EXPIRED",'📊 Training Matrix'!$AA$45="EXPIRING"),IF('📊 Training Matrix'!$AA$45="EXPIRED","Overdue by "&amp;TEXT(TODAY()-('📊 Training Matrix'!$Z$45+365),"0")&amp;" days","Expires in "&amp;TEXT(('📊 Training Matrix'!$Z$45+365)-TODAY(),"0")&amp;" days"),"—")</f>
        <v>—</v>
      </c>
      <c r="M810" s="58" t="str">
        <f ca="1">IF(OR('📊 Training Matrix'!$AA$45="EXPIRED",'📊 Training Matrix'!$AA$45="EXPIRING"),'📊 Training Matrix'!$H$45,"")</f>
        <v/>
      </c>
    </row>
    <row r="811" spans="1:13" ht="15" customHeight="1" x14ac:dyDescent="0.2">
      <c r="A811" s="58" t="str">
        <f ca="1">IF(OR('📊 Training Matrix'!$AC$45="EXPIRED",'📊 Training Matrix'!$AC$45="EXPIRING"),'📊 Training Matrix'!$A$45,"")</f>
        <v/>
      </c>
      <c r="B811" s="58" t="str">
        <f ca="1">IF(OR('📊 Training Matrix'!$AC$45="EXPIRED",'📊 Training Matrix'!$AC$45="EXPIRING"),'📊 Training Matrix'!$B$45,"")</f>
        <v/>
      </c>
      <c r="C811" s="58" t="str">
        <f ca="1">IF(OR('📊 Training Matrix'!$AC$45="EXPIRED",'📊 Training Matrix'!$AC$45="EXPIRING"),'📊 Training Matrix'!$C$45,"")</f>
        <v/>
      </c>
      <c r="D811" s="58" t="str">
        <f ca="1">IF(OR('📊 Training Matrix'!$AC$45="EXPIRED",'📊 Training Matrix'!$AC$45="EXPIRING"),'📊 Training Matrix'!$D$45,"")</f>
        <v/>
      </c>
      <c r="E811" s="58" t="str">
        <f ca="1">IF(OR('📊 Training Matrix'!$AC$45="EXPIRED",'📊 Training Matrix'!$AC$45="EXPIRING"),'📊 Training Matrix'!$F$45,"")</f>
        <v/>
      </c>
      <c r="F811" s="58" t="str">
        <f ca="1">IF(OR('📊 Training Matrix'!$AC$45="EXPIRED",'📊 Training Matrix'!$AC$45="EXPIRING"),'📊 Training Matrix'!$E$45,"")</f>
        <v/>
      </c>
      <c r="G811" s="58" t="str">
        <f ca="1">IF(OR('📊 Training Matrix'!$AC$45="EXPIRED",'📊 Training Matrix'!$AC$45="EXPIRING"),"EL-004","")</f>
        <v/>
      </c>
      <c r="H811" s="58" t="str">
        <f ca="1">IF(OR('📊 Training Matrix'!$AC$45="EXPIRED",'📊 Training Matrix'!$AC$45="EXPIRING"),"LV Switching","")</f>
        <v/>
      </c>
      <c r="I811" s="58" t="str">
        <f ca="1">IF(OR('📊 Training Matrix'!$AC$45="EXPIRED",'📊 Training Matrix'!$AC$45="EXPIRING"),IF(ISNUMBER('📊 Training Matrix'!$AB$45),TEXT('📊 Training Matrix'!$AB$45,"DD/MM/YYYY"),""),"")</f>
        <v/>
      </c>
      <c r="J811" s="58" t="str">
        <f ca="1">IF(OR('📊 Training Matrix'!$AC$45="EXPIRED",'📊 Training Matrix'!$AC$45="EXPIRING"),TEXT('📊 Training Matrix'!$AB$45+365,"DD/MM/YYYY"),"")</f>
        <v/>
      </c>
      <c r="K811" s="58" t="str">
        <f ca="1">IF(OR('📊 Training Matrix'!$AC$45="EXPIRED",'📊 Training Matrix'!$AC$45="EXPIRING"),'📊 Training Matrix'!$AC$45,"")</f>
        <v/>
      </c>
      <c r="L811" s="58" t="str">
        <f ca="1">IF(OR('📊 Training Matrix'!$AC$45="EXPIRED",'📊 Training Matrix'!$AC$45="EXPIRING"),IF('📊 Training Matrix'!$AC$45="EXPIRED","Overdue by "&amp;TEXT(TODAY()-('📊 Training Matrix'!$AB$45+365),"0")&amp;" days","Expires in "&amp;TEXT(('📊 Training Matrix'!$AB$45+365)-TODAY(),"0")&amp;" days"),"—")</f>
        <v>—</v>
      </c>
      <c r="M811" s="58" t="str">
        <f ca="1">IF(OR('📊 Training Matrix'!$AC$45="EXPIRED",'📊 Training Matrix'!$AC$45="EXPIRING"),'📊 Training Matrix'!$H$45,"")</f>
        <v/>
      </c>
    </row>
    <row r="812" spans="1:13" ht="15" customHeight="1" x14ac:dyDescent="0.2">
      <c r="A812" s="58" t="str">
        <f ca="1">IF(OR('📊 Training Matrix'!$AE$45="EXPIRED",'📊 Training Matrix'!$AE$45="EXPIRING"),'📊 Training Matrix'!$A$45,"")</f>
        <v/>
      </c>
      <c r="B812" s="58" t="str">
        <f ca="1">IF(OR('📊 Training Matrix'!$AE$45="EXPIRED",'📊 Training Matrix'!$AE$45="EXPIRING"),'📊 Training Matrix'!$B$45,"")</f>
        <v/>
      </c>
      <c r="C812" s="58" t="str">
        <f ca="1">IF(OR('📊 Training Matrix'!$AE$45="EXPIRED",'📊 Training Matrix'!$AE$45="EXPIRING"),'📊 Training Matrix'!$C$45,"")</f>
        <v/>
      </c>
      <c r="D812" s="58" t="str">
        <f ca="1">IF(OR('📊 Training Matrix'!$AE$45="EXPIRED",'📊 Training Matrix'!$AE$45="EXPIRING"),'📊 Training Matrix'!$D$45,"")</f>
        <v/>
      </c>
      <c r="E812" s="58" t="str">
        <f ca="1">IF(OR('📊 Training Matrix'!$AE$45="EXPIRED",'📊 Training Matrix'!$AE$45="EXPIRING"),'📊 Training Matrix'!$F$45,"")</f>
        <v/>
      </c>
      <c r="F812" s="58" t="str">
        <f ca="1">IF(OR('📊 Training Matrix'!$AE$45="EXPIRED",'📊 Training Matrix'!$AE$45="EXPIRING"),'📊 Training Matrix'!$E$45,"")</f>
        <v/>
      </c>
      <c r="G812" s="58" t="str">
        <f ca="1">IF(OR('📊 Training Matrix'!$AE$45="EXPIRED",'📊 Training Matrix'!$AE$45="EXPIRING"),"CV-005","")</f>
        <v/>
      </c>
      <c r="H812" s="58" t="str">
        <f ca="1">IF(OR('📊 Training Matrix'!$AE$45="EXPIRED",'📊 Training Matrix'!$AE$45="EXPIRING"),"NRSWA Supervisor","")</f>
        <v/>
      </c>
      <c r="I812" s="58" t="str">
        <f ca="1">IF(OR('📊 Training Matrix'!$AE$45="EXPIRED",'📊 Training Matrix'!$AE$45="EXPIRING"),IF(ISNUMBER('📊 Training Matrix'!$AD$45),TEXT('📊 Training Matrix'!$AD$45,"DD/MM/YYYY"),""),"")</f>
        <v/>
      </c>
      <c r="J812" s="58" t="str">
        <f ca="1">IF(OR('📊 Training Matrix'!$AE$45="EXPIRED",'📊 Training Matrix'!$AE$45="EXPIRING"),TEXT('📊 Training Matrix'!$AD$45+365,"DD/MM/YYYY"),"")</f>
        <v/>
      </c>
      <c r="K812" s="58" t="str">
        <f ca="1">IF(OR('📊 Training Matrix'!$AE$45="EXPIRED",'📊 Training Matrix'!$AE$45="EXPIRING"),'📊 Training Matrix'!$AE$45,"")</f>
        <v/>
      </c>
      <c r="L812" s="58" t="str">
        <f ca="1">IF(OR('📊 Training Matrix'!$AE$45="EXPIRED",'📊 Training Matrix'!$AE$45="EXPIRING"),IF('📊 Training Matrix'!$AE$45="EXPIRED","Overdue by "&amp;TEXT(TODAY()-('📊 Training Matrix'!$AD$45+365),"0")&amp;" days","Expires in "&amp;TEXT(('📊 Training Matrix'!$AD$45+365)-TODAY(),"0")&amp;" days"),"—")</f>
        <v>—</v>
      </c>
      <c r="M812" s="58" t="str">
        <f ca="1">IF(OR('📊 Training Matrix'!$AE$45="EXPIRED",'📊 Training Matrix'!$AE$45="EXPIRING"),'📊 Training Matrix'!$H$45,"")</f>
        <v/>
      </c>
    </row>
    <row r="813" spans="1:13" ht="15" customHeight="1" x14ac:dyDescent="0.2">
      <c r="A813" s="58" t="str">
        <f ca="1">IF(OR('📊 Training Matrix'!$AG$45="EXPIRED",'📊 Training Matrix'!$AG$45="EXPIRING"),'📊 Training Matrix'!$A$45,"")</f>
        <v/>
      </c>
      <c r="B813" s="58" t="str">
        <f ca="1">IF(OR('📊 Training Matrix'!$AG$45="EXPIRED",'📊 Training Matrix'!$AG$45="EXPIRING"),'📊 Training Matrix'!$B$45,"")</f>
        <v/>
      </c>
      <c r="C813" s="58" t="str">
        <f ca="1">IF(OR('📊 Training Matrix'!$AG$45="EXPIRED",'📊 Training Matrix'!$AG$45="EXPIRING"),'📊 Training Matrix'!$C$45,"")</f>
        <v/>
      </c>
      <c r="D813" s="58" t="str">
        <f ca="1">IF(OR('📊 Training Matrix'!$AG$45="EXPIRED",'📊 Training Matrix'!$AG$45="EXPIRING"),'📊 Training Matrix'!$D$45,"")</f>
        <v/>
      </c>
      <c r="E813" s="58" t="str">
        <f ca="1">IF(OR('📊 Training Matrix'!$AG$45="EXPIRED",'📊 Training Matrix'!$AG$45="EXPIRING"),'📊 Training Matrix'!$F$45,"")</f>
        <v/>
      </c>
      <c r="F813" s="58" t="str">
        <f ca="1">IF(OR('📊 Training Matrix'!$AG$45="EXPIRED",'📊 Training Matrix'!$AG$45="EXPIRING"),'📊 Training Matrix'!$E$45,"")</f>
        <v/>
      </c>
      <c r="G813" s="58" t="str">
        <f ca="1">IF(OR('📊 Training Matrix'!$AG$45="EXPIRED",'📊 Training Matrix'!$AG$45="EXPIRING"),"CV-006","")</f>
        <v/>
      </c>
      <c r="H813" s="58" t="str">
        <f ca="1">IF(OR('📊 Training Matrix'!$AG$45="EXPIRED",'📊 Training Matrix'!$AG$45="EXPIRING"),"NRSWA Operative","")</f>
        <v/>
      </c>
      <c r="I813" s="58" t="str">
        <f ca="1">IF(OR('📊 Training Matrix'!$AG$45="EXPIRED",'📊 Training Matrix'!$AG$45="EXPIRING"),IF(ISNUMBER('📊 Training Matrix'!$AF$45),TEXT('📊 Training Matrix'!$AF$45,"DD/MM/YYYY"),""),"")</f>
        <v/>
      </c>
      <c r="J813" s="58" t="str">
        <f ca="1">IF(OR('📊 Training Matrix'!$AG$45="EXPIRED",'📊 Training Matrix'!$AG$45="EXPIRING"),TEXT('📊 Training Matrix'!$AF$45+365,"DD/MM/YYYY"),"")</f>
        <v/>
      </c>
      <c r="K813" s="58" t="str">
        <f ca="1">IF(OR('📊 Training Matrix'!$AG$45="EXPIRED",'📊 Training Matrix'!$AG$45="EXPIRING"),'📊 Training Matrix'!$AG$45,"")</f>
        <v/>
      </c>
      <c r="L813" s="58" t="str">
        <f ca="1">IF(OR('📊 Training Matrix'!$AG$45="EXPIRED",'📊 Training Matrix'!$AG$45="EXPIRING"),IF('📊 Training Matrix'!$AG$45="EXPIRED","Overdue by "&amp;TEXT(TODAY()-('📊 Training Matrix'!$AF$45+365),"0")&amp;" days","Expires in "&amp;TEXT(('📊 Training Matrix'!$AF$45+365)-TODAY(),"0")&amp;" days"),"—")</f>
        <v>—</v>
      </c>
      <c r="M813" s="58" t="str">
        <f ca="1">IF(OR('📊 Training Matrix'!$AG$45="EXPIRED",'📊 Training Matrix'!$AG$45="EXPIRING"),'📊 Training Matrix'!$H$45,"")</f>
        <v/>
      </c>
    </row>
    <row r="814" spans="1:13" ht="15" customHeight="1" x14ac:dyDescent="0.2">
      <c r="A814" s="58" t="str">
        <f ca="1">IF(OR('📊 Training Matrix'!$AI$45="EXPIRED",'📊 Training Matrix'!$AI$45="EXPIRING"),'📊 Training Matrix'!$A$45,"")</f>
        <v/>
      </c>
      <c r="B814" s="58" t="str">
        <f ca="1">IF(OR('📊 Training Matrix'!$AI$45="EXPIRED",'📊 Training Matrix'!$AI$45="EXPIRING"),'📊 Training Matrix'!$B$45,"")</f>
        <v/>
      </c>
      <c r="C814" s="58" t="str">
        <f ca="1">IF(OR('📊 Training Matrix'!$AI$45="EXPIRED",'📊 Training Matrix'!$AI$45="EXPIRING"),'📊 Training Matrix'!$C$45,"")</f>
        <v/>
      </c>
      <c r="D814" s="58" t="str">
        <f ca="1">IF(OR('📊 Training Matrix'!$AI$45="EXPIRED",'📊 Training Matrix'!$AI$45="EXPIRING"),'📊 Training Matrix'!$D$45,"")</f>
        <v/>
      </c>
      <c r="E814" s="58" t="str">
        <f ca="1">IF(OR('📊 Training Matrix'!$AI$45="EXPIRED",'📊 Training Matrix'!$AI$45="EXPIRING"),'📊 Training Matrix'!$F$45,"")</f>
        <v/>
      </c>
      <c r="F814" s="58" t="str">
        <f ca="1">IF(OR('📊 Training Matrix'!$AI$45="EXPIRED",'📊 Training Matrix'!$AI$45="EXPIRING"),'📊 Training Matrix'!$E$45,"")</f>
        <v/>
      </c>
      <c r="G814" s="58" t="str">
        <f ca="1">IF(OR('📊 Training Matrix'!$AI$45="EXPIRED",'📊 Training Matrix'!$AI$45="EXPIRING"),"CV-002","")</f>
        <v/>
      </c>
      <c r="H814" s="58" t="str">
        <f ca="1">IF(OR('📊 Training Matrix'!$AI$45="EXPIRED",'📊 Training Matrix'!$AI$45="EXPIRING"),"CSCS Blue Card","")</f>
        <v/>
      </c>
      <c r="I814" s="58" t="str">
        <f ca="1">IF(OR('📊 Training Matrix'!$AI$45="EXPIRED",'📊 Training Matrix'!$AI$45="EXPIRING"),IF(ISNUMBER('📊 Training Matrix'!$AH$45),TEXT('📊 Training Matrix'!$AH$45,"DD/MM/YYYY"),""),"")</f>
        <v/>
      </c>
      <c r="J814" s="58" t="str">
        <f ca="1">IF(OR('📊 Training Matrix'!$AI$45="EXPIRED",'📊 Training Matrix'!$AI$45="EXPIRING"),TEXT('📊 Training Matrix'!$AH$45+365,"DD/MM/YYYY"),"")</f>
        <v/>
      </c>
      <c r="K814" s="58" t="str">
        <f ca="1">IF(OR('📊 Training Matrix'!$AI$45="EXPIRED",'📊 Training Matrix'!$AI$45="EXPIRING"),'📊 Training Matrix'!$AI$45,"")</f>
        <v/>
      </c>
      <c r="L814" s="58" t="str">
        <f ca="1">IF(OR('📊 Training Matrix'!$AI$45="EXPIRED",'📊 Training Matrix'!$AI$45="EXPIRING"),IF('📊 Training Matrix'!$AI$45="EXPIRED","Overdue by "&amp;TEXT(TODAY()-('📊 Training Matrix'!$AH$45+365),"0")&amp;" days","Expires in "&amp;TEXT(('📊 Training Matrix'!$AH$45+365)-TODAY(),"0")&amp;" days"),"—")</f>
        <v>—</v>
      </c>
      <c r="M814" s="58" t="str">
        <f ca="1">IF(OR('📊 Training Matrix'!$AI$45="EXPIRED",'📊 Training Matrix'!$AI$45="EXPIRING"),'📊 Training Matrix'!$H$45,"")</f>
        <v/>
      </c>
    </row>
    <row r="815" spans="1:13" ht="15" customHeight="1" x14ac:dyDescent="0.2">
      <c r="A815" s="58" t="str">
        <f ca="1">IF(OR('📊 Training Matrix'!$AK$45="EXPIRED",'📊 Training Matrix'!$AK$45="EXPIRING"),'📊 Training Matrix'!$A$45,"")</f>
        <v/>
      </c>
      <c r="B815" s="58" t="str">
        <f ca="1">IF(OR('📊 Training Matrix'!$AK$45="EXPIRED",'📊 Training Matrix'!$AK$45="EXPIRING"),'📊 Training Matrix'!$B$45,"")</f>
        <v/>
      </c>
      <c r="C815" s="58" t="str">
        <f ca="1">IF(OR('📊 Training Matrix'!$AK$45="EXPIRED",'📊 Training Matrix'!$AK$45="EXPIRING"),'📊 Training Matrix'!$C$45,"")</f>
        <v/>
      </c>
      <c r="D815" s="58" t="str">
        <f ca="1">IF(OR('📊 Training Matrix'!$AK$45="EXPIRED",'📊 Training Matrix'!$AK$45="EXPIRING"),'📊 Training Matrix'!$D$45,"")</f>
        <v/>
      </c>
      <c r="E815" s="58" t="str">
        <f ca="1">IF(OR('📊 Training Matrix'!$AK$45="EXPIRED",'📊 Training Matrix'!$AK$45="EXPIRING"),'📊 Training Matrix'!$F$45,"")</f>
        <v/>
      </c>
      <c r="F815" s="58" t="str">
        <f ca="1">IF(OR('📊 Training Matrix'!$AK$45="EXPIRED",'📊 Training Matrix'!$AK$45="EXPIRING"),'📊 Training Matrix'!$E$45,"")</f>
        <v/>
      </c>
      <c r="G815" s="58" t="str">
        <f ca="1">IF(OR('📊 Training Matrix'!$AK$45="EXPIRED",'📊 Training Matrix'!$AK$45="EXPIRING"),"GS-001","")</f>
        <v/>
      </c>
      <c r="H815" s="58" t="str">
        <f ca="1">IF(OR('📊 Training Matrix'!$AK$45="EXPIRED",'📊 Training Matrix'!$AK$45="EXPIRING"),"Gas Safe Reg.","")</f>
        <v/>
      </c>
      <c r="I815" s="58" t="str">
        <f ca="1">IF(OR('📊 Training Matrix'!$AK$45="EXPIRED",'📊 Training Matrix'!$AK$45="EXPIRING"),IF(ISNUMBER('📊 Training Matrix'!$AJ$45),TEXT('📊 Training Matrix'!$AJ$45,"DD/MM/YYYY"),""),"")</f>
        <v/>
      </c>
      <c r="J815" s="58" t="str">
        <f ca="1">IF(OR('📊 Training Matrix'!$AK$45="EXPIRED",'📊 Training Matrix'!$AK$45="EXPIRING"),TEXT('📊 Training Matrix'!$AJ$45+365,"DD/MM/YYYY"),"")</f>
        <v/>
      </c>
      <c r="K815" s="58" t="str">
        <f ca="1">IF(OR('📊 Training Matrix'!$AK$45="EXPIRED",'📊 Training Matrix'!$AK$45="EXPIRING"),'📊 Training Matrix'!$AK$45,"")</f>
        <v/>
      </c>
      <c r="L815" s="58" t="str">
        <f ca="1">IF(OR('📊 Training Matrix'!$AK$45="EXPIRED",'📊 Training Matrix'!$AK$45="EXPIRING"),IF('📊 Training Matrix'!$AK$45="EXPIRED","Overdue by "&amp;TEXT(TODAY()-('📊 Training Matrix'!$AJ$45+365),"0")&amp;" days","Expires in "&amp;TEXT(('📊 Training Matrix'!$AJ$45+365)-TODAY(),"0")&amp;" days"),"—")</f>
        <v>—</v>
      </c>
      <c r="M815" s="58" t="str">
        <f ca="1">IF(OR('📊 Training Matrix'!$AK$45="EXPIRED",'📊 Training Matrix'!$AK$45="EXPIRING"),'📊 Training Matrix'!$H$45,"")</f>
        <v/>
      </c>
    </row>
    <row r="816" spans="1:13" ht="15" customHeight="1" x14ac:dyDescent="0.2">
      <c r="A816" s="58" t="str">
        <f ca="1">IF(OR('📊 Training Matrix'!$AM$45="EXPIRED",'📊 Training Matrix'!$AM$45="EXPIRING"),'📊 Training Matrix'!$A$45,"")</f>
        <v/>
      </c>
      <c r="B816" s="58" t="str">
        <f ca="1">IF(OR('📊 Training Matrix'!$AM$45="EXPIRED",'📊 Training Matrix'!$AM$45="EXPIRING"),'📊 Training Matrix'!$B$45,"")</f>
        <v/>
      </c>
      <c r="C816" s="58" t="str">
        <f ca="1">IF(OR('📊 Training Matrix'!$AM$45="EXPIRED",'📊 Training Matrix'!$AM$45="EXPIRING"),'📊 Training Matrix'!$C$45,"")</f>
        <v/>
      </c>
      <c r="D816" s="58" t="str">
        <f ca="1">IF(OR('📊 Training Matrix'!$AM$45="EXPIRED",'📊 Training Matrix'!$AM$45="EXPIRING"),'📊 Training Matrix'!$D$45,"")</f>
        <v/>
      </c>
      <c r="E816" s="58" t="str">
        <f ca="1">IF(OR('📊 Training Matrix'!$AM$45="EXPIRED",'📊 Training Matrix'!$AM$45="EXPIRING"),'📊 Training Matrix'!$F$45,"")</f>
        <v/>
      </c>
      <c r="F816" s="58" t="str">
        <f ca="1">IF(OR('📊 Training Matrix'!$AM$45="EXPIRED",'📊 Training Matrix'!$AM$45="EXPIRING"),'📊 Training Matrix'!$E$45,"")</f>
        <v/>
      </c>
      <c r="G816" s="58" t="str">
        <f ca="1">IF(OR('📊 Training Matrix'!$AM$45="EXPIRED",'📊 Training Matrix'!$AM$45="EXPIRING"),"GS-002","")</f>
        <v/>
      </c>
      <c r="H816" s="58" t="str">
        <f ca="1">IF(OR('📊 Training Matrix'!$AM$45="EXPIRED",'📊 Training Matrix'!$AM$45="EXPIRING"),"ACS Gas (CCN1)","")</f>
        <v/>
      </c>
      <c r="I816" s="58" t="str">
        <f ca="1">IF(OR('📊 Training Matrix'!$AM$45="EXPIRED",'📊 Training Matrix'!$AM$45="EXPIRING"),IF(ISNUMBER('📊 Training Matrix'!$AL$45),TEXT('📊 Training Matrix'!$AL$45,"DD/MM/YYYY"),""),"")</f>
        <v/>
      </c>
      <c r="J816" s="58" t="str">
        <f ca="1">IF(OR('📊 Training Matrix'!$AM$45="EXPIRED",'📊 Training Matrix'!$AM$45="EXPIRING"),TEXT('📊 Training Matrix'!$AL$45+365,"DD/MM/YYYY"),"")</f>
        <v/>
      </c>
      <c r="K816" s="58" t="str">
        <f ca="1">IF(OR('📊 Training Matrix'!$AM$45="EXPIRED",'📊 Training Matrix'!$AM$45="EXPIRING"),'📊 Training Matrix'!$AM$45,"")</f>
        <v/>
      </c>
      <c r="L816" s="58" t="str">
        <f ca="1">IF(OR('📊 Training Matrix'!$AM$45="EXPIRED",'📊 Training Matrix'!$AM$45="EXPIRING"),IF('📊 Training Matrix'!$AM$45="EXPIRED","Overdue by "&amp;TEXT(TODAY()-('📊 Training Matrix'!$AL$45+365),"0")&amp;" days","Expires in "&amp;TEXT(('📊 Training Matrix'!$AL$45+365)-TODAY(),"0")&amp;" days"),"—")</f>
        <v>—</v>
      </c>
      <c r="M816" s="58" t="str">
        <f ca="1">IF(OR('📊 Training Matrix'!$AM$45="EXPIRED",'📊 Training Matrix'!$AM$45="EXPIRING"),'📊 Training Matrix'!$H$45,"")</f>
        <v/>
      </c>
    </row>
    <row r="817" spans="1:13" ht="15" customHeight="1" x14ac:dyDescent="0.2">
      <c r="A817" s="58" t="str">
        <f ca="1">IF(OR('📊 Training Matrix'!$AO$45="EXPIRED",'📊 Training Matrix'!$AO$45="EXPIRING"),'📊 Training Matrix'!$A$45,"")</f>
        <v/>
      </c>
      <c r="B817" s="58" t="str">
        <f ca="1">IF(OR('📊 Training Matrix'!$AO$45="EXPIRED",'📊 Training Matrix'!$AO$45="EXPIRING"),'📊 Training Matrix'!$B$45,"")</f>
        <v/>
      </c>
      <c r="C817" s="58" t="str">
        <f ca="1">IF(OR('📊 Training Matrix'!$AO$45="EXPIRED",'📊 Training Matrix'!$AO$45="EXPIRING"),'📊 Training Matrix'!$C$45,"")</f>
        <v/>
      </c>
      <c r="D817" s="58" t="str">
        <f ca="1">IF(OR('📊 Training Matrix'!$AO$45="EXPIRED",'📊 Training Matrix'!$AO$45="EXPIRING"),'📊 Training Matrix'!$D$45,"")</f>
        <v/>
      </c>
      <c r="E817" s="58" t="str">
        <f ca="1">IF(OR('📊 Training Matrix'!$AO$45="EXPIRED",'📊 Training Matrix'!$AO$45="EXPIRING"),'📊 Training Matrix'!$F$45,"")</f>
        <v/>
      </c>
      <c r="F817" s="58" t="str">
        <f ca="1">IF(OR('📊 Training Matrix'!$AO$45="EXPIRED",'📊 Training Matrix'!$AO$45="EXPIRING"),'📊 Training Matrix'!$E$45,"")</f>
        <v/>
      </c>
      <c r="G817" s="58" t="str">
        <f ca="1">IF(OR('📊 Training Matrix'!$AO$45="EXPIRED",'📊 Training Matrix'!$AO$45="EXPIRING"),"WA-001","")</f>
        <v/>
      </c>
      <c r="H817" s="58" t="str">
        <f ca="1">IF(OR('📊 Training Matrix'!$AO$45="EXPIRED",'📊 Training Matrix'!$AO$45="EXPIRING"),"WIAPS Cert.","")</f>
        <v/>
      </c>
      <c r="I817" s="58" t="str">
        <f ca="1">IF(OR('📊 Training Matrix'!$AO$45="EXPIRED",'📊 Training Matrix'!$AO$45="EXPIRING"),IF(ISNUMBER('📊 Training Matrix'!$AN$45),TEXT('📊 Training Matrix'!$AN$45,"DD/MM/YYYY"),""),"")</f>
        <v/>
      </c>
      <c r="J817" s="58" t="str">
        <f ca="1">IF(OR('📊 Training Matrix'!$AO$45="EXPIRED",'📊 Training Matrix'!$AO$45="EXPIRING"),TEXT('📊 Training Matrix'!$AN$45+365,"DD/MM/YYYY"),"")</f>
        <v/>
      </c>
      <c r="K817" s="58" t="str">
        <f ca="1">IF(OR('📊 Training Matrix'!$AO$45="EXPIRED",'📊 Training Matrix'!$AO$45="EXPIRING"),'📊 Training Matrix'!$AO$45,"")</f>
        <v/>
      </c>
      <c r="L817" s="58" t="str">
        <f ca="1">IF(OR('📊 Training Matrix'!$AO$45="EXPIRED",'📊 Training Matrix'!$AO$45="EXPIRING"),IF('📊 Training Matrix'!$AO$45="EXPIRED","Overdue by "&amp;TEXT(TODAY()-('📊 Training Matrix'!$AN$45+365),"0")&amp;" days","Expires in "&amp;TEXT(('📊 Training Matrix'!$AN$45+365)-TODAY(),"0")&amp;" days"),"—")</f>
        <v>—</v>
      </c>
      <c r="M817" s="58" t="str">
        <f ca="1">IF(OR('📊 Training Matrix'!$AO$45="EXPIRED",'📊 Training Matrix'!$AO$45="EXPIRING"),'📊 Training Matrix'!$H$45,"")</f>
        <v/>
      </c>
    </row>
    <row r="818" spans="1:13" ht="15" customHeight="1" x14ac:dyDescent="0.2">
      <c r="A818" s="58" t="str">
        <f ca="1">IF(OR('📊 Training Matrix'!$AQ$45="EXPIRED",'📊 Training Matrix'!$AQ$45="EXPIRING"),'📊 Training Matrix'!$A$45,"")</f>
        <v/>
      </c>
      <c r="B818" s="58" t="str">
        <f ca="1">IF(OR('📊 Training Matrix'!$AQ$45="EXPIRED",'📊 Training Matrix'!$AQ$45="EXPIRING"),'📊 Training Matrix'!$B$45,"")</f>
        <v/>
      </c>
      <c r="C818" s="58" t="str">
        <f ca="1">IF(OR('📊 Training Matrix'!$AQ$45="EXPIRED",'📊 Training Matrix'!$AQ$45="EXPIRING"),'📊 Training Matrix'!$C$45,"")</f>
        <v/>
      </c>
      <c r="D818" s="58" t="str">
        <f ca="1">IF(OR('📊 Training Matrix'!$AQ$45="EXPIRED",'📊 Training Matrix'!$AQ$45="EXPIRING"),'📊 Training Matrix'!$D$45,"")</f>
        <v/>
      </c>
      <c r="E818" s="58" t="str">
        <f ca="1">IF(OR('📊 Training Matrix'!$AQ$45="EXPIRED",'📊 Training Matrix'!$AQ$45="EXPIRING"),'📊 Training Matrix'!$F$45,"")</f>
        <v/>
      </c>
      <c r="F818" s="58" t="str">
        <f ca="1">IF(OR('📊 Training Matrix'!$AQ$45="EXPIRED",'📊 Training Matrix'!$AQ$45="EXPIRING"),'📊 Training Matrix'!$E$45,"")</f>
        <v/>
      </c>
      <c r="G818" s="58" t="str">
        <f ca="1">IF(OR('📊 Training Matrix'!$AQ$45="EXPIRED",'📊 Training Matrix'!$AQ$45="EXPIRING"),"DR-004","")</f>
        <v/>
      </c>
      <c r="H818" s="58" t="str">
        <f ca="1">IF(OR('📊 Training Matrix'!$AQ$45="EXPIRED",'📊 Training Matrix'!$AQ$45="EXPIRING"),"CPCS Excavator","")</f>
        <v/>
      </c>
      <c r="I818" s="58" t="str">
        <f ca="1">IF(OR('📊 Training Matrix'!$AQ$45="EXPIRED",'📊 Training Matrix'!$AQ$45="EXPIRING"),IF(ISNUMBER('📊 Training Matrix'!$AP$45),TEXT('📊 Training Matrix'!$AP$45,"DD/MM/YYYY"),""),"")</f>
        <v/>
      </c>
      <c r="J818" s="58" t="str">
        <f ca="1">IF(OR('📊 Training Matrix'!$AQ$45="EXPIRED",'📊 Training Matrix'!$AQ$45="EXPIRING"),TEXT('📊 Training Matrix'!$AP$45+365,"DD/MM/YYYY"),"")</f>
        <v/>
      </c>
      <c r="K818" s="58" t="str">
        <f ca="1">IF(OR('📊 Training Matrix'!$AQ$45="EXPIRED",'📊 Training Matrix'!$AQ$45="EXPIRING"),'📊 Training Matrix'!$AQ$45,"")</f>
        <v/>
      </c>
      <c r="L818" s="58" t="str">
        <f ca="1">IF(OR('📊 Training Matrix'!$AQ$45="EXPIRED",'📊 Training Matrix'!$AQ$45="EXPIRING"),IF('📊 Training Matrix'!$AQ$45="EXPIRED","Overdue by "&amp;TEXT(TODAY()-('📊 Training Matrix'!$AP$45+365),"0")&amp;" days","Expires in "&amp;TEXT(('📊 Training Matrix'!$AP$45+365)-TODAY(),"0")&amp;" days"),"—")</f>
        <v>—</v>
      </c>
      <c r="M818" s="58" t="str">
        <f ca="1">IF(OR('📊 Training Matrix'!$AQ$45="EXPIRED",'📊 Training Matrix'!$AQ$45="EXPIRING"),'📊 Training Matrix'!$H$45,"")</f>
        <v/>
      </c>
    </row>
    <row r="819" spans="1:13" ht="15" customHeight="1" x14ac:dyDescent="0.2">
      <c r="A819" s="58" t="str">
        <f ca="1">IF(OR('📊 Training Matrix'!$AS$45="EXPIRED",'📊 Training Matrix'!$AS$45="EXPIRING"),'📊 Training Matrix'!$A$45,"")</f>
        <v/>
      </c>
      <c r="B819" s="58" t="str">
        <f ca="1">IF(OR('📊 Training Matrix'!$AS$45="EXPIRED",'📊 Training Matrix'!$AS$45="EXPIRING"),'📊 Training Matrix'!$B$45,"")</f>
        <v/>
      </c>
      <c r="C819" s="58" t="str">
        <f ca="1">IF(OR('📊 Training Matrix'!$AS$45="EXPIRED",'📊 Training Matrix'!$AS$45="EXPIRING"),'📊 Training Matrix'!$C$45,"")</f>
        <v/>
      </c>
      <c r="D819" s="58" t="str">
        <f ca="1">IF(OR('📊 Training Matrix'!$AS$45="EXPIRED",'📊 Training Matrix'!$AS$45="EXPIRING"),'📊 Training Matrix'!$D$45,"")</f>
        <v/>
      </c>
      <c r="E819" s="58" t="str">
        <f ca="1">IF(OR('📊 Training Matrix'!$AS$45="EXPIRED",'📊 Training Matrix'!$AS$45="EXPIRING"),'📊 Training Matrix'!$F$45,"")</f>
        <v/>
      </c>
      <c r="F819" s="58" t="str">
        <f ca="1">IF(OR('📊 Training Matrix'!$AS$45="EXPIRED",'📊 Training Matrix'!$AS$45="EXPIRING"),'📊 Training Matrix'!$E$45,"")</f>
        <v/>
      </c>
      <c r="G819" s="58" t="str">
        <f ca="1">IF(OR('📊 Training Matrix'!$AS$45="EXPIRED",'📊 Training Matrix'!$AS$45="EXPIRING"),"MG-002","")</f>
        <v/>
      </c>
      <c r="H819" s="58" t="str">
        <f ca="1">IF(OR('📊 Training Matrix'!$AS$45="EXPIRED",'📊 Training Matrix'!$AS$45="EXPIRING"),"SMSTS","")</f>
        <v/>
      </c>
      <c r="I819" s="58" t="str">
        <f ca="1">IF(OR('📊 Training Matrix'!$AS$45="EXPIRED",'📊 Training Matrix'!$AS$45="EXPIRING"),IF(ISNUMBER('📊 Training Matrix'!$AR$45),TEXT('📊 Training Matrix'!$AR$45,"DD/MM/YYYY"),""),"")</f>
        <v/>
      </c>
      <c r="J819" s="58" t="str">
        <f ca="1">IF(OR('📊 Training Matrix'!$AS$45="EXPIRED",'📊 Training Matrix'!$AS$45="EXPIRING"),TEXT('📊 Training Matrix'!$AR$45+365,"DD/MM/YYYY"),"")</f>
        <v/>
      </c>
      <c r="K819" s="58" t="str">
        <f ca="1">IF(OR('📊 Training Matrix'!$AS$45="EXPIRED",'📊 Training Matrix'!$AS$45="EXPIRING"),'📊 Training Matrix'!$AS$45,"")</f>
        <v/>
      </c>
      <c r="L819" s="58" t="str">
        <f ca="1">IF(OR('📊 Training Matrix'!$AS$45="EXPIRED",'📊 Training Matrix'!$AS$45="EXPIRING"),IF('📊 Training Matrix'!$AS$45="EXPIRED","Overdue by "&amp;TEXT(TODAY()-('📊 Training Matrix'!$AR$45+365),"0")&amp;" days","Expires in "&amp;TEXT(('📊 Training Matrix'!$AR$45+365)-TODAY(),"0")&amp;" days"),"—")</f>
        <v>—</v>
      </c>
      <c r="M819" s="58" t="str">
        <f ca="1">IF(OR('📊 Training Matrix'!$AS$45="EXPIRED",'📊 Training Matrix'!$AS$45="EXPIRING"),'📊 Training Matrix'!$H$45,"")</f>
        <v/>
      </c>
    </row>
    <row r="820" spans="1:13" ht="15" customHeight="1" x14ac:dyDescent="0.2">
      <c r="A820" s="58" t="str">
        <f ca="1">IF(OR('📊 Training Matrix'!$AU$45="EXPIRED",'📊 Training Matrix'!$AU$45="EXPIRING"),'📊 Training Matrix'!$A$45,"")</f>
        <v/>
      </c>
      <c r="B820" s="58" t="str">
        <f ca="1">IF(OR('📊 Training Matrix'!$AU$45="EXPIRED",'📊 Training Matrix'!$AU$45="EXPIRING"),'📊 Training Matrix'!$B$45,"")</f>
        <v/>
      </c>
      <c r="C820" s="58" t="str">
        <f ca="1">IF(OR('📊 Training Matrix'!$AU$45="EXPIRED",'📊 Training Matrix'!$AU$45="EXPIRING"),'📊 Training Matrix'!$C$45,"")</f>
        <v/>
      </c>
      <c r="D820" s="58" t="str">
        <f ca="1">IF(OR('📊 Training Matrix'!$AU$45="EXPIRED",'📊 Training Matrix'!$AU$45="EXPIRING"),'📊 Training Matrix'!$D$45,"")</f>
        <v/>
      </c>
      <c r="E820" s="58" t="str">
        <f ca="1">IF(OR('📊 Training Matrix'!$AU$45="EXPIRED",'📊 Training Matrix'!$AU$45="EXPIRING"),'📊 Training Matrix'!$F$45,"")</f>
        <v/>
      </c>
      <c r="F820" s="58" t="str">
        <f ca="1">IF(OR('📊 Training Matrix'!$AU$45="EXPIRED",'📊 Training Matrix'!$AU$45="EXPIRING"),'📊 Training Matrix'!$E$45,"")</f>
        <v/>
      </c>
      <c r="G820" s="58" t="str">
        <f ca="1">IF(OR('📊 Training Matrix'!$AU$45="EXPIRED",'📊 Training Matrix'!$AU$45="EXPIRING"),"MG-003","")</f>
        <v/>
      </c>
      <c r="H820" s="58" t="str">
        <f ca="1">IF(OR('📊 Training Matrix'!$AU$45="EXPIRED",'📊 Training Matrix'!$AU$45="EXPIRING"),"SSSTS","")</f>
        <v/>
      </c>
      <c r="I820" s="58" t="str">
        <f ca="1">IF(OR('📊 Training Matrix'!$AU$45="EXPIRED",'📊 Training Matrix'!$AU$45="EXPIRING"),IF(ISNUMBER('📊 Training Matrix'!$AT$45),TEXT('📊 Training Matrix'!$AT$45,"DD/MM/YYYY"),""),"")</f>
        <v/>
      </c>
      <c r="J820" s="58" t="str">
        <f ca="1">IF(OR('📊 Training Matrix'!$AU$45="EXPIRED",'📊 Training Matrix'!$AU$45="EXPIRING"),TEXT('📊 Training Matrix'!$AT$45+365,"DD/MM/YYYY"),"")</f>
        <v/>
      </c>
      <c r="K820" s="58" t="str">
        <f ca="1">IF(OR('📊 Training Matrix'!$AU$45="EXPIRED",'📊 Training Matrix'!$AU$45="EXPIRING"),'📊 Training Matrix'!$AU$45,"")</f>
        <v/>
      </c>
      <c r="L820" s="58" t="str">
        <f ca="1">IF(OR('📊 Training Matrix'!$AU$45="EXPIRED",'📊 Training Matrix'!$AU$45="EXPIRING"),IF('📊 Training Matrix'!$AU$45="EXPIRED","Overdue by "&amp;TEXT(TODAY()-('📊 Training Matrix'!$AT$45+365),"0")&amp;" days","Expires in "&amp;TEXT(('📊 Training Matrix'!$AT$45+365)-TODAY(),"0")&amp;" days"),"—")</f>
        <v>—</v>
      </c>
      <c r="M820" s="58" t="str">
        <f ca="1">IF(OR('📊 Training Matrix'!$AU$45="EXPIRED",'📊 Training Matrix'!$AU$45="EXPIRING"),'📊 Training Matrix'!$H$45,"")</f>
        <v/>
      </c>
    </row>
    <row r="821" spans="1:13" ht="15" customHeight="1" x14ac:dyDescent="0.2">
      <c r="A821" s="58" t="str">
        <f ca="1">IF(OR('📊 Training Matrix'!$AW$45="EXPIRED",'📊 Training Matrix'!$AW$45="EXPIRING"),'📊 Training Matrix'!$A$45,"")</f>
        <v/>
      </c>
      <c r="B821" s="58" t="str">
        <f ca="1">IF(OR('📊 Training Matrix'!$AW$45="EXPIRED",'📊 Training Matrix'!$AW$45="EXPIRING"),'📊 Training Matrix'!$B$45,"")</f>
        <v/>
      </c>
      <c r="C821" s="58" t="str">
        <f ca="1">IF(OR('📊 Training Matrix'!$AW$45="EXPIRED",'📊 Training Matrix'!$AW$45="EXPIRING"),'📊 Training Matrix'!$C$45,"")</f>
        <v/>
      </c>
      <c r="D821" s="58" t="str">
        <f ca="1">IF(OR('📊 Training Matrix'!$AW$45="EXPIRED",'📊 Training Matrix'!$AW$45="EXPIRING"),'📊 Training Matrix'!$D$45,"")</f>
        <v/>
      </c>
      <c r="E821" s="58" t="str">
        <f ca="1">IF(OR('📊 Training Matrix'!$AW$45="EXPIRED",'📊 Training Matrix'!$AW$45="EXPIRING"),'📊 Training Matrix'!$F$45,"")</f>
        <v/>
      </c>
      <c r="F821" s="58" t="str">
        <f ca="1">IF(OR('📊 Training Matrix'!$AW$45="EXPIRED",'📊 Training Matrix'!$AW$45="EXPIRING"),'📊 Training Matrix'!$E$45,"")</f>
        <v/>
      </c>
      <c r="G821" s="58" t="str">
        <f ca="1">IF(OR('📊 Training Matrix'!$AW$45="EXPIRED",'📊 Training Matrix'!$AW$45="EXPIRING"),"IT-002","")</f>
        <v/>
      </c>
      <c r="H821" s="58" t="str">
        <f ca="1">IF(OR('📊 Training Matrix'!$AW$45="EXPIRED",'📊 Training Matrix'!$AW$45="EXPIRING"),"GDPR Awareness","")</f>
        <v/>
      </c>
      <c r="I821" s="58" t="str">
        <f ca="1">IF(OR('📊 Training Matrix'!$AW$45="EXPIRED",'📊 Training Matrix'!$AW$45="EXPIRING"),IF(ISNUMBER('📊 Training Matrix'!$AV$45),TEXT('📊 Training Matrix'!$AV$45,"DD/MM/YYYY"),""),"")</f>
        <v/>
      </c>
      <c r="J821" s="58" t="str">
        <f ca="1">IF(OR('📊 Training Matrix'!$AW$45="EXPIRED",'📊 Training Matrix'!$AW$45="EXPIRING"),TEXT('📊 Training Matrix'!$AV$45+365,"DD/MM/YYYY"),"")</f>
        <v/>
      </c>
      <c r="K821" s="58" t="str">
        <f ca="1">IF(OR('📊 Training Matrix'!$AW$45="EXPIRED",'📊 Training Matrix'!$AW$45="EXPIRING"),'📊 Training Matrix'!$AW$45,"")</f>
        <v/>
      </c>
      <c r="L821" s="58" t="str">
        <f ca="1">IF(OR('📊 Training Matrix'!$AW$45="EXPIRED",'📊 Training Matrix'!$AW$45="EXPIRING"),IF('📊 Training Matrix'!$AW$45="EXPIRED","Overdue by "&amp;TEXT(TODAY()-('📊 Training Matrix'!$AV$45+365),"0")&amp;" days","Expires in "&amp;TEXT(('📊 Training Matrix'!$AV$45+365)-TODAY(),"0")&amp;" days"),"—")</f>
        <v>—</v>
      </c>
      <c r="M821" s="58" t="str">
        <f ca="1">IF(OR('📊 Training Matrix'!$AW$45="EXPIRED",'📊 Training Matrix'!$AW$45="EXPIRING"),'📊 Training Matrix'!$H$45,"")</f>
        <v/>
      </c>
    </row>
    <row r="822" spans="1:13" ht="15" customHeight="1" x14ac:dyDescent="0.2">
      <c r="A822" s="58" t="str">
        <f ca="1">IF(OR('📊 Training Matrix'!$K$46="EXPIRED",'📊 Training Matrix'!$K$46="EXPIRING"),'📊 Training Matrix'!$A$46,"")</f>
        <v>W1042</v>
      </c>
      <c r="B822" s="58" t="str">
        <f ca="1">IF(OR('📊 Training Matrix'!$K$46="EXPIRED",'📊 Training Matrix'!$K$46="EXPIRING"),'📊 Training Matrix'!$B$46,"")</f>
        <v>Campbell</v>
      </c>
      <c r="C822" s="58" t="str">
        <f ca="1">IF(OR('📊 Training Matrix'!$K$46="EXPIRED",'📊 Training Matrix'!$K$46="EXPIRING"),'📊 Training Matrix'!$C$46,"")</f>
        <v>Karen</v>
      </c>
      <c r="D822" s="58" t="str">
        <f ca="1">IF(OR('📊 Training Matrix'!$K$46="EXPIRED",'📊 Training Matrix'!$K$46="EXPIRING"),'📊 Training Matrix'!$D$46,"")</f>
        <v>Employee</v>
      </c>
      <c r="E822" s="58" t="str">
        <f ca="1">IF(OR('📊 Training Matrix'!$K$46="EXPIRED",'📊 Training Matrix'!$K$46="EXPIRING"),'📊 Training Matrix'!$F$46,"")</f>
        <v>Plant Operator</v>
      </c>
      <c r="F822" s="58" t="str">
        <f ca="1">IF(OR('📊 Training Matrix'!$K$46="EXPIRED",'📊 Training Matrix'!$K$46="EXPIRING"),'📊 Training Matrix'!$E$46,"")</f>
        <v>Civil Works</v>
      </c>
      <c r="G822" s="58" t="str">
        <f ca="1">IF(OR('📊 Training Matrix'!$K$46="EXPIRED",'📊 Training Matrix'!$K$46="EXPIRING"),"HS-001","")</f>
        <v>HS-001</v>
      </c>
      <c r="H822" s="58" t="str">
        <f ca="1">IF(OR('📊 Training Matrix'!$K$46="EXPIRED",'📊 Training Matrix'!$K$46="EXPIRING"),"H&amp;S Induction","")</f>
        <v>H&amp;S Induction</v>
      </c>
      <c r="I822" s="58" t="str">
        <f ca="1">IF(OR('📊 Training Matrix'!$K$46="EXPIRED",'📊 Training Matrix'!$K$46="EXPIRING"),IF(ISNUMBER('📊 Training Matrix'!$J$46),TEXT('📊 Training Matrix'!$J$46,"DD/MM/YYYY"),""),"")</f>
        <v>01/06/2025</v>
      </c>
      <c r="J822" s="58" t="str">
        <f ca="1">IF(OR('📊 Training Matrix'!$K$46="EXPIRED",'📊 Training Matrix'!$K$46="EXPIRING"),TEXT('📊 Training Matrix'!$J$46+365,"DD/MM/YYYY"),"")</f>
        <v>01/06/2026</v>
      </c>
      <c r="K822" s="58" t="str">
        <f ca="1">IF(OR('📊 Training Matrix'!$K$46="EXPIRED",'📊 Training Matrix'!$K$46="EXPIRING"),'📊 Training Matrix'!$K$46,"")</f>
        <v>EXPIRED</v>
      </c>
      <c r="L822" s="58" t="str">
        <f ca="1">IF(OR('📊 Training Matrix'!$K$46="EXPIRED",'📊 Training Matrix'!$K$46="EXPIRING"),IF('📊 Training Matrix'!$K$46="EXPIRED","Overdue by "&amp;TEXT(TODAY()-('📊 Training Matrix'!$J$46+365),"0")&amp;" days","Expires in "&amp;TEXT(('📊 Training Matrix'!$J$46+365)-TODAY(),"0")&amp;" days"),"—")</f>
        <v>Overdue by 78 days</v>
      </c>
      <c r="M822" s="58" t="str">
        <f ca="1">IF(OR('📊 Training Matrix'!$K$46="EXPIRED",'📊 Training Matrix'!$K$46="EXPIRING"),'📊 Training Matrix'!$H$46,"")</f>
        <v>J. Henderson</v>
      </c>
    </row>
    <row r="823" spans="1:13" ht="15" customHeight="1" x14ac:dyDescent="0.2">
      <c r="A823" s="58" t="str">
        <f ca="1">IF(OR('📊 Training Matrix'!$M$46="EXPIRED",'📊 Training Matrix'!$M$46="EXPIRING"),'📊 Training Matrix'!$A$46,"")</f>
        <v>W1042</v>
      </c>
      <c r="B823" s="58" t="str">
        <f ca="1">IF(OR('📊 Training Matrix'!$M$46="EXPIRED",'📊 Training Matrix'!$M$46="EXPIRING"),'📊 Training Matrix'!$B$46,"")</f>
        <v>Campbell</v>
      </c>
      <c r="C823" s="58" t="str">
        <f ca="1">IF(OR('📊 Training Matrix'!$M$46="EXPIRED",'📊 Training Matrix'!$M$46="EXPIRING"),'📊 Training Matrix'!$C$46,"")</f>
        <v>Karen</v>
      </c>
      <c r="D823" s="58" t="str">
        <f ca="1">IF(OR('📊 Training Matrix'!$M$46="EXPIRED",'📊 Training Matrix'!$M$46="EXPIRING"),'📊 Training Matrix'!$D$46,"")</f>
        <v>Employee</v>
      </c>
      <c r="E823" s="58" t="str">
        <f ca="1">IF(OR('📊 Training Matrix'!$M$46="EXPIRED",'📊 Training Matrix'!$M$46="EXPIRING"),'📊 Training Matrix'!$F$46,"")</f>
        <v>Plant Operator</v>
      </c>
      <c r="F823" s="58" t="str">
        <f ca="1">IF(OR('📊 Training Matrix'!$M$46="EXPIRED",'📊 Training Matrix'!$M$46="EXPIRING"),'📊 Training Matrix'!$E$46,"")</f>
        <v>Civil Works</v>
      </c>
      <c r="G823" s="58" t="str">
        <f ca="1">IF(OR('📊 Training Matrix'!$M$46="EXPIRED",'📊 Training Matrix'!$M$46="EXPIRING"),"HS-002","")</f>
        <v>HS-002</v>
      </c>
      <c r="H823" s="58" t="str">
        <f ca="1">IF(OR('📊 Training Matrix'!$M$46="EXPIRED",'📊 Training Matrix'!$M$46="EXPIRING"),"Working at Height","")</f>
        <v>Working at Height</v>
      </c>
      <c r="I823" s="58" t="str">
        <f ca="1">IF(OR('📊 Training Matrix'!$M$46="EXPIRED",'📊 Training Matrix'!$M$46="EXPIRING"),IF(ISNUMBER('📊 Training Matrix'!$L$46),TEXT('📊 Training Matrix'!$L$46,"DD/MM/YYYY"),""),"")</f>
        <v>23/06/2023</v>
      </c>
      <c r="J823" s="58" t="str">
        <f ca="1">IF(OR('📊 Training Matrix'!$M$46="EXPIRED",'📊 Training Matrix'!$M$46="EXPIRING"),TEXT('📊 Training Matrix'!$L$46+365,"DD/MM/YYYY"),"")</f>
        <v>22/06/2024</v>
      </c>
      <c r="K823" s="58" t="str">
        <f ca="1">IF(OR('📊 Training Matrix'!$M$46="EXPIRED",'📊 Training Matrix'!$M$46="EXPIRING"),'📊 Training Matrix'!$M$46,"")</f>
        <v>EXPIRED</v>
      </c>
      <c r="L823" s="58" t="str">
        <f ca="1">IF(OR('📊 Training Matrix'!$M$46="EXPIRED",'📊 Training Matrix'!$M$46="EXPIRING"),IF('📊 Training Matrix'!$M$46="EXPIRED","Overdue by "&amp;TEXT(TODAY()-('📊 Training Matrix'!$L$46+365),"0")&amp;" days","Expires in "&amp;TEXT(('📊 Training Matrix'!$L$46+365)-TODAY(),"0")&amp;" days"),"—")</f>
        <v>Overdue by 787 days</v>
      </c>
      <c r="M823" s="58" t="str">
        <f ca="1">IF(OR('📊 Training Matrix'!$M$46="EXPIRED",'📊 Training Matrix'!$M$46="EXPIRING"),'📊 Training Matrix'!$H$46,"")</f>
        <v>J. Henderson</v>
      </c>
    </row>
    <row r="824" spans="1:13" ht="15" customHeight="1" x14ac:dyDescent="0.2">
      <c r="A824" s="58" t="str">
        <f ca="1">IF(OR('📊 Training Matrix'!$O$46="EXPIRED",'📊 Training Matrix'!$O$46="EXPIRING"),'📊 Training Matrix'!$A$46,"")</f>
        <v/>
      </c>
      <c r="B824" s="58" t="str">
        <f ca="1">IF(OR('📊 Training Matrix'!$O$46="EXPIRED",'📊 Training Matrix'!$O$46="EXPIRING"),'📊 Training Matrix'!$B$46,"")</f>
        <v/>
      </c>
      <c r="C824" s="58" t="str">
        <f ca="1">IF(OR('📊 Training Matrix'!$O$46="EXPIRED",'📊 Training Matrix'!$O$46="EXPIRING"),'📊 Training Matrix'!$C$46,"")</f>
        <v/>
      </c>
      <c r="D824" s="58" t="str">
        <f ca="1">IF(OR('📊 Training Matrix'!$O$46="EXPIRED",'📊 Training Matrix'!$O$46="EXPIRING"),'📊 Training Matrix'!$D$46,"")</f>
        <v/>
      </c>
      <c r="E824" s="58" t="str">
        <f ca="1">IF(OR('📊 Training Matrix'!$O$46="EXPIRED",'📊 Training Matrix'!$O$46="EXPIRING"),'📊 Training Matrix'!$F$46,"")</f>
        <v/>
      </c>
      <c r="F824" s="58" t="str">
        <f ca="1">IF(OR('📊 Training Matrix'!$O$46="EXPIRED",'📊 Training Matrix'!$O$46="EXPIRING"),'📊 Training Matrix'!$E$46,"")</f>
        <v/>
      </c>
      <c r="G824" s="58" t="str">
        <f ca="1">IF(OR('📊 Training Matrix'!$O$46="EXPIRED",'📊 Training Matrix'!$O$46="EXPIRING"),"HS-003","")</f>
        <v/>
      </c>
      <c r="H824" s="58" t="str">
        <f ca="1">IF(OR('📊 Training Matrix'!$O$46="EXPIRED",'📊 Training Matrix'!$O$46="EXPIRING"),"Confined Space","")</f>
        <v/>
      </c>
      <c r="I824" s="58" t="str">
        <f ca="1">IF(OR('📊 Training Matrix'!$O$46="EXPIRED",'📊 Training Matrix'!$O$46="EXPIRING"),IF(ISNUMBER('📊 Training Matrix'!$N$46),TEXT('📊 Training Matrix'!$N$46,"DD/MM/YYYY"),""),"")</f>
        <v/>
      </c>
      <c r="J824" s="58" t="str">
        <f ca="1">IF(OR('📊 Training Matrix'!$O$46="EXPIRED",'📊 Training Matrix'!$O$46="EXPIRING"),TEXT('📊 Training Matrix'!$N$46+365,"DD/MM/YYYY"),"")</f>
        <v/>
      </c>
      <c r="K824" s="58" t="str">
        <f ca="1">IF(OR('📊 Training Matrix'!$O$46="EXPIRED",'📊 Training Matrix'!$O$46="EXPIRING"),'📊 Training Matrix'!$O$46,"")</f>
        <v/>
      </c>
      <c r="L824" s="58" t="str">
        <f ca="1">IF(OR('📊 Training Matrix'!$O$46="EXPIRED",'📊 Training Matrix'!$O$46="EXPIRING"),IF('📊 Training Matrix'!$O$46="EXPIRED","Overdue by "&amp;TEXT(TODAY()-('📊 Training Matrix'!$N$46+365),"0")&amp;" days","Expires in "&amp;TEXT(('📊 Training Matrix'!$N$46+365)-TODAY(),"0")&amp;" days"),"—")</f>
        <v>—</v>
      </c>
      <c r="M824" s="58" t="str">
        <f ca="1">IF(OR('📊 Training Matrix'!$O$46="EXPIRED",'📊 Training Matrix'!$O$46="EXPIRING"),'📊 Training Matrix'!$H$46,"")</f>
        <v/>
      </c>
    </row>
    <row r="825" spans="1:13" ht="15" customHeight="1" x14ac:dyDescent="0.2">
      <c r="A825" s="58" t="str">
        <f ca="1">IF(OR('📊 Training Matrix'!$Q$46="EXPIRED",'📊 Training Matrix'!$Q$46="EXPIRING"),'📊 Training Matrix'!$A$46,"")</f>
        <v>W1042</v>
      </c>
      <c r="B825" s="58" t="str">
        <f ca="1">IF(OR('📊 Training Matrix'!$Q$46="EXPIRED",'📊 Training Matrix'!$Q$46="EXPIRING"),'📊 Training Matrix'!$B$46,"")</f>
        <v>Campbell</v>
      </c>
      <c r="C825" s="58" t="str">
        <f ca="1">IF(OR('📊 Training Matrix'!$Q$46="EXPIRED",'📊 Training Matrix'!$Q$46="EXPIRING"),'📊 Training Matrix'!$C$46,"")</f>
        <v>Karen</v>
      </c>
      <c r="D825" s="58" t="str">
        <f ca="1">IF(OR('📊 Training Matrix'!$Q$46="EXPIRED",'📊 Training Matrix'!$Q$46="EXPIRING"),'📊 Training Matrix'!$D$46,"")</f>
        <v>Employee</v>
      </c>
      <c r="E825" s="58" t="str">
        <f ca="1">IF(OR('📊 Training Matrix'!$Q$46="EXPIRED",'📊 Training Matrix'!$Q$46="EXPIRING"),'📊 Training Matrix'!$F$46,"")</f>
        <v>Plant Operator</v>
      </c>
      <c r="F825" s="58" t="str">
        <f ca="1">IF(OR('📊 Training Matrix'!$Q$46="EXPIRED",'📊 Training Matrix'!$Q$46="EXPIRING"),'📊 Training Matrix'!$E$46,"")</f>
        <v>Civil Works</v>
      </c>
      <c r="G825" s="58" t="str">
        <f ca="1">IF(OR('📊 Training Matrix'!$Q$46="EXPIRED",'📊 Training Matrix'!$Q$46="EXPIRING"),"HS-004","")</f>
        <v>HS-004</v>
      </c>
      <c r="H825" s="58" t="str">
        <f ca="1">IF(OR('📊 Training Matrix'!$Q$46="EXPIRED",'📊 Training Matrix'!$Q$46="EXPIRING"),"Manual Handling","")</f>
        <v>Manual Handling</v>
      </c>
      <c r="I825" s="58" t="str">
        <f ca="1">IF(OR('📊 Training Matrix'!$Q$46="EXPIRED",'📊 Training Matrix'!$Q$46="EXPIRING"),IF(ISNUMBER('📊 Training Matrix'!$P$46),TEXT('📊 Training Matrix'!$P$46,"DD/MM/YYYY"),""),"")</f>
        <v>26/08/2025</v>
      </c>
      <c r="J825" s="58" t="str">
        <f ca="1">IF(OR('📊 Training Matrix'!$Q$46="EXPIRED",'📊 Training Matrix'!$Q$46="EXPIRING"),TEXT('📊 Training Matrix'!$P$46+365,"DD/MM/YYYY"),"")</f>
        <v>26/08/2026</v>
      </c>
      <c r="K825" s="58" t="str">
        <f ca="1">IF(OR('📊 Training Matrix'!$Q$46="EXPIRED",'📊 Training Matrix'!$Q$46="EXPIRING"),'📊 Training Matrix'!$Q$46,"")</f>
        <v>EXPIRING</v>
      </c>
      <c r="L825" s="58" t="str">
        <f ca="1">IF(OR('📊 Training Matrix'!$Q$46="EXPIRED",'📊 Training Matrix'!$Q$46="EXPIRING"),IF('📊 Training Matrix'!$Q$46="EXPIRED","Overdue by "&amp;TEXT(TODAY()-('📊 Training Matrix'!$P$46+365),"0")&amp;" days","Expires in "&amp;TEXT(('📊 Training Matrix'!$P$46+365)-TODAY(),"0")&amp;" days"),"—")</f>
        <v>Expires in 8 days</v>
      </c>
      <c r="M825" s="58" t="str">
        <f ca="1">IF(OR('📊 Training Matrix'!$Q$46="EXPIRED",'📊 Training Matrix'!$Q$46="EXPIRING"),'📊 Training Matrix'!$H$46,"")</f>
        <v>J. Henderson</v>
      </c>
    </row>
    <row r="826" spans="1:13" ht="15" customHeight="1" x14ac:dyDescent="0.2">
      <c r="A826" s="58" t="str">
        <f ca="1">IF(OR('📊 Training Matrix'!$S$46="EXPIRED",'📊 Training Matrix'!$S$46="EXPIRING"),'📊 Training Matrix'!$A$46,"")</f>
        <v/>
      </c>
      <c r="B826" s="58" t="str">
        <f ca="1">IF(OR('📊 Training Matrix'!$S$46="EXPIRED",'📊 Training Matrix'!$S$46="EXPIRING"),'📊 Training Matrix'!$B$46,"")</f>
        <v/>
      </c>
      <c r="C826" s="58" t="str">
        <f ca="1">IF(OR('📊 Training Matrix'!$S$46="EXPIRED",'📊 Training Matrix'!$S$46="EXPIRING"),'📊 Training Matrix'!$C$46,"")</f>
        <v/>
      </c>
      <c r="D826" s="58" t="str">
        <f ca="1">IF(OR('📊 Training Matrix'!$S$46="EXPIRED",'📊 Training Matrix'!$S$46="EXPIRING"),'📊 Training Matrix'!$D$46,"")</f>
        <v/>
      </c>
      <c r="E826" s="58" t="str">
        <f ca="1">IF(OR('📊 Training Matrix'!$S$46="EXPIRED",'📊 Training Matrix'!$S$46="EXPIRING"),'📊 Training Matrix'!$F$46,"")</f>
        <v/>
      </c>
      <c r="F826" s="58" t="str">
        <f ca="1">IF(OR('📊 Training Matrix'!$S$46="EXPIRED",'📊 Training Matrix'!$S$46="EXPIRING"),'📊 Training Matrix'!$E$46,"")</f>
        <v/>
      </c>
      <c r="G826" s="58" t="str">
        <f ca="1">IF(OR('📊 Training Matrix'!$S$46="EXPIRED",'📊 Training Matrix'!$S$46="EXPIRING"),"HS-005","")</f>
        <v/>
      </c>
      <c r="H826" s="58" t="str">
        <f ca="1">IF(OR('📊 Training Matrix'!$S$46="EXPIRED",'📊 Training Matrix'!$S$46="EXPIRING"),"First Aid (FAW)","")</f>
        <v/>
      </c>
      <c r="I826" s="58" t="str">
        <f ca="1">IF(OR('📊 Training Matrix'!$S$46="EXPIRED",'📊 Training Matrix'!$S$46="EXPIRING"),IF(ISNUMBER('📊 Training Matrix'!$R$46),TEXT('📊 Training Matrix'!$R$46,"DD/MM/YYYY"),""),"")</f>
        <v/>
      </c>
      <c r="J826" s="58" t="str">
        <f ca="1">IF(OR('📊 Training Matrix'!$S$46="EXPIRED",'📊 Training Matrix'!$S$46="EXPIRING"),TEXT('📊 Training Matrix'!$R$46+365,"DD/MM/YYYY"),"")</f>
        <v/>
      </c>
      <c r="K826" s="58" t="str">
        <f ca="1">IF(OR('📊 Training Matrix'!$S$46="EXPIRED",'📊 Training Matrix'!$S$46="EXPIRING"),'📊 Training Matrix'!$S$46,"")</f>
        <v/>
      </c>
      <c r="L826" s="58" t="str">
        <f ca="1">IF(OR('📊 Training Matrix'!$S$46="EXPIRED",'📊 Training Matrix'!$S$46="EXPIRING"),IF('📊 Training Matrix'!$S$46="EXPIRED","Overdue by "&amp;TEXT(TODAY()-('📊 Training Matrix'!$R$46+365),"0")&amp;" days","Expires in "&amp;TEXT(('📊 Training Matrix'!$R$46+365)-TODAY(),"0")&amp;" days"),"—")</f>
        <v>—</v>
      </c>
      <c r="M826" s="58" t="str">
        <f ca="1">IF(OR('📊 Training Matrix'!$S$46="EXPIRED",'📊 Training Matrix'!$S$46="EXPIRING"),'📊 Training Matrix'!$H$46,"")</f>
        <v/>
      </c>
    </row>
    <row r="827" spans="1:13" ht="15" customHeight="1" x14ac:dyDescent="0.2">
      <c r="A827" s="58" t="str">
        <f ca="1">IF(OR('📊 Training Matrix'!$U$46="EXPIRED",'📊 Training Matrix'!$U$46="EXPIRING"),'📊 Training Matrix'!$A$46,"")</f>
        <v/>
      </c>
      <c r="B827" s="58" t="str">
        <f ca="1">IF(OR('📊 Training Matrix'!$U$46="EXPIRED",'📊 Training Matrix'!$U$46="EXPIRING"),'📊 Training Matrix'!$B$46,"")</f>
        <v/>
      </c>
      <c r="C827" s="58" t="str">
        <f ca="1">IF(OR('📊 Training Matrix'!$U$46="EXPIRED",'📊 Training Matrix'!$U$46="EXPIRING"),'📊 Training Matrix'!$C$46,"")</f>
        <v/>
      </c>
      <c r="D827" s="58" t="str">
        <f ca="1">IF(OR('📊 Training Matrix'!$U$46="EXPIRED",'📊 Training Matrix'!$U$46="EXPIRING"),'📊 Training Matrix'!$D$46,"")</f>
        <v/>
      </c>
      <c r="E827" s="58" t="str">
        <f ca="1">IF(OR('📊 Training Matrix'!$U$46="EXPIRED",'📊 Training Matrix'!$U$46="EXPIRING"),'📊 Training Matrix'!$F$46,"")</f>
        <v/>
      </c>
      <c r="F827" s="58" t="str">
        <f ca="1">IF(OR('📊 Training Matrix'!$U$46="EXPIRED",'📊 Training Matrix'!$U$46="EXPIRING"),'📊 Training Matrix'!$E$46,"")</f>
        <v/>
      </c>
      <c r="G827" s="58" t="str">
        <f ca="1">IF(OR('📊 Training Matrix'!$U$46="EXPIRED",'📊 Training Matrix'!$U$46="EXPIRING"),"HS-006","")</f>
        <v/>
      </c>
      <c r="H827" s="58" t="str">
        <f ca="1">IF(OR('📊 Training Matrix'!$U$46="EXPIRED",'📊 Training Matrix'!$U$46="EXPIRING"),"Asbestos Awareness","")</f>
        <v/>
      </c>
      <c r="I827" s="58" t="str">
        <f ca="1">IF(OR('📊 Training Matrix'!$U$46="EXPIRED",'📊 Training Matrix'!$U$46="EXPIRING"),IF(ISNUMBER('📊 Training Matrix'!$T$46),TEXT('📊 Training Matrix'!$T$46,"DD/MM/YYYY"),""),"")</f>
        <v/>
      </c>
      <c r="J827" s="58" t="str">
        <f ca="1">IF(OR('📊 Training Matrix'!$U$46="EXPIRED",'📊 Training Matrix'!$U$46="EXPIRING"),TEXT('📊 Training Matrix'!$T$46+365,"DD/MM/YYYY"),"")</f>
        <v/>
      </c>
      <c r="K827" s="58" t="str">
        <f ca="1">IF(OR('📊 Training Matrix'!$U$46="EXPIRED",'📊 Training Matrix'!$U$46="EXPIRING"),'📊 Training Matrix'!$U$46,"")</f>
        <v/>
      </c>
      <c r="L827" s="58" t="str">
        <f ca="1">IF(OR('📊 Training Matrix'!$U$46="EXPIRED",'📊 Training Matrix'!$U$46="EXPIRING"),IF('📊 Training Matrix'!$U$46="EXPIRED","Overdue by "&amp;TEXT(TODAY()-('📊 Training Matrix'!$T$46+365),"0")&amp;" days","Expires in "&amp;TEXT(('📊 Training Matrix'!$T$46+365)-TODAY(),"0")&amp;" days"),"—")</f>
        <v>—</v>
      </c>
      <c r="M827" s="58" t="str">
        <f ca="1">IF(OR('📊 Training Matrix'!$U$46="EXPIRED",'📊 Training Matrix'!$U$46="EXPIRING"),'📊 Training Matrix'!$H$46,"")</f>
        <v/>
      </c>
    </row>
    <row r="828" spans="1:13" ht="15" customHeight="1" x14ac:dyDescent="0.2">
      <c r="A828" s="58" t="str">
        <f ca="1">IF(OR('📊 Training Matrix'!$W$46="EXPIRED",'📊 Training Matrix'!$W$46="EXPIRING"),'📊 Training Matrix'!$A$46,"")</f>
        <v/>
      </c>
      <c r="B828" s="58" t="str">
        <f ca="1">IF(OR('📊 Training Matrix'!$W$46="EXPIRED",'📊 Training Matrix'!$W$46="EXPIRING"),'📊 Training Matrix'!$B$46,"")</f>
        <v/>
      </c>
      <c r="C828" s="58" t="str">
        <f ca="1">IF(OR('📊 Training Matrix'!$W$46="EXPIRED",'📊 Training Matrix'!$W$46="EXPIRING"),'📊 Training Matrix'!$C$46,"")</f>
        <v/>
      </c>
      <c r="D828" s="58" t="str">
        <f ca="1">IF(OR('📊 Training Matrix'!$W$46="EXPIRED",'📊 Training Matrix'!$W$46="EXPIRING"),'📊 Training Matrix'!$D$46,"")</f>
        <v/>
      </c>
      <c r="E828" s="58" t="str">
        <f ca="1">IF(OR('📊 Training Matrix'!$W$46="EXPIRED",'📊 Training Matrix'!$W$46="EXPIRING"),'📊 Training Matrix'!$F$46,"")</f>
        <v/>
      </c>
      <c r="F828" s="58" t="str">
        <f ca="1">IF(OR('📊 Training Matrix'!$W$46="EXPIRED",'📊 Training Matrix'!$W$46="EXPIRING"),'📊 Training Matrix'!$E$46,"")</f>
        <v/>
      </c>
      <c r="G828" s="58" t="str">
        <f ca="1">IF(OR('📊 Training Matrix'!$W$46="EXPIRED",'📊 Training Matrix'!$W$46="EXPIRING"),"EL-001","")</f>
        <v/>
      </c>
      <c r="H828" s="58" t="str">
        <f ca="1">IF(OR('📊 Training Matrix'!$W$46="EXPIRED",'📊 Training Matrix'!$W$46="EXPIRING"),"C&amp;G 2391 Inspection","")</f>
        <v/>
      </c>
      <c r="I828" s="58" t="str">
        <f ca="1">IF(OR('📊 Training Matrix'!$W$46="EXPIRED",'📊 Training Matrix'!$W$46="EXPIRING"),IF(ISNUMBER('📊 Training Matrix'!$V$46),TEXT('📊 Training Matrix'!$V$46,"DD/MM/YYYY"),""),"")</f>
        <v/>
      </c>
      <c r="J828" s="58" t="str">
        <f ca="1">IF(OR('📊 Training Matrix'!$W$46="EXPIRED",'📊 Training Matrix'!$W$46="EXPIRING"),TEXT('📊 Training Matrix'!$V$46+365,"DD/MM/YYYY"),"")</f>
        <v/>
      </c>
      <c r="K828" s="58" t="str">
        <f ca="1">IF(OR('📊 Training Matrix'!$W$46="EXPIRED",'📊 Training Matrix'!$W$46="EXPIRING"),'📊 Training Matrix'!$W$46,"")</f>
        <v/>
      </c>
      <c r="L828" s="58" t="str">
        <f ca="1">IF(OR('📊 Training Matrix'!$W$46="EXPIRED",'📊 Training Matrix'!$W$46="EXPIRING"),IF('📊 Training Matrix'!$W$46="EXPIRED","Overdue by "&amp;TEXT(TODAY()-('📊 Training Matrix'!$V$46+365),"0")&amp;" days","Expires in "&amp;TEXT(('📊 Training Matrix'!$V$46+365)-TODAY(),"0")&amp;" days"),"—")</f>
        <v>—</v>
      </c>
      <c r="M828" s="58" t="str">
        <f ca="1">IF(OR('📊 Training Matrix'!$W$46="EXPIRED",'📊 Training Matrix'!$W$46="EXPIRING"),'📊 Training Matrix'!$H$46,"")</f>
        <v/>
      </c>
    </row>
    <row r="829" spans="1:13" ht="15" customHeight="1" x14ac:dyDescent="0.2">
      <c r="A829" s="58" t="str">
        <f ca="1">IF(OR('📊 Training Matrix'!$Y$46="EXPIRED",'📊 Training Matrix'!$Y$46="EXPIRING"),'📊 Training Matrix'!$A$46,"")</f>
        <v/>
      </c>
      <c r="B829" s="58" t="str">
        <f ca="1">IF(OR('📊 Training Matrix'!$Y$46="EXPIRED",'📊 Training Matrix'!$Y$46="EXPIRING"),'📊 Training Matrix'!$B$46,"")</f>
        <v/>
      </c>
      <c r="C829" s="58" t="str">
        <f ca="1">IF(OR('📊 Training Matrix'!$Y$46="EXPIRED",'📊 Training Matrix'!$Y$46="EXPIRING"),'📊 Training Matrix'!$C$46,"")</f>
        <v/>
      </c>
      <c r="D829" s="58" t="str">
        <f ca="1">IF(OR('📊 Training Matrix'!$Y$46="EXPIRED",'📊 Training Matrix'!$Y$46="EXPIRING"),'📊 Training Matrix'!$D$46,"")</f>
        <v/>
      </c>
      <c r="E829" s="58" t="str">
        <f ca="1">IF(OR('📊 Training Matrix'!$Y$46="EXPIRED",'📊 Training Matrix'!$Y$46="EXPIRING"),'📊 Training Matrix'!$F$46,"")</f>
        <v/>
      </c>
      <c r="F829" s="58" t="str">
        <f ca="1">IF(OR('📊 Training Matrix'!$Y$46="EXPIRED",'📊 Training Matrix'!$Y$46="EXPIRING"),'📊 Training Matrix'!$E$46,"")</f>
        <v/>
      </c>
      <c r="G829" s="58" t="str">
        <f ca="1">IF(OR('📊 Training Matrix'!$Y$46="EXPIRED",'📊 Training Matrix'!$Y$46="EXPIRING"),"EL-002","")</f>
        <v/>
      </c>
      <c r="H829" s="58" t="str">
        <f ca="1">IF(OR('📊 Training Matrix'!$Y$46="EXPIRED",'📊 Training Matrix'!$Y$46="EXPIRING"),"18th Edition","")</f>
        <v/>
      </c>
      <c r="I829" s="58" t="str">
        <f ca="1">IF(OR('📊 Training Matrix'!$Y$46="EXPIRED",'📊 Training Matrix'!$Y$46="EXPIRING"),IF(ISNUMBER('📊 Training Matrix'!$X$46),TEXT('📊 Training Matrix'!$X$46,"DD/MM/YYYY"),""),"")</f>
        <v/>
      </c>
      <c r="J829" s="58" t="str">
        <f ca="1">IF(OR('📊 Training Matrix'!$Y$46="EXPIRED",'📊 Training Matrix'!$Y$46="EXPIRING"),TEXT('📊 Training Matrix'!$X$46+365,"DD/MM/YYYY"),"")</f>
        <v/>
      </c>
      <c r="K829" s="58" t="str">
        <f ca="1">IF(OR('📊 Training Matrix'!$Y$46="EXPIRED",'📊 Training Matrix'!$Y$46="EXPIRING"),'📊 Training Matrix'!$Y$46,"")</f>
        <v/>
      </c>
      <c r="L829" s="58" t="str">
        <f ca="1">IF(OR('📊 Training Matrix'!$Y$46="EXPIRED",'📊 Training Matrix'!$Y$46="EXPIRING"),IF('📊 Training Matrix'!$Y$46="EXPIRED","Overdue by "&amp;TEXT(TODAY()-('📊 Training Matrix'!$X$46+365),"0")&amp;" days","Expires in "&amp;TEXT(('📊 Training Matrix'!$X$46+365)-TODAY(),"0")&amp;" days"),"—")</f>
        <v>—</v>
      </c>
      <c r="M829" s="58" t="str">
        <f ca="1">IF(OR('📊 Training Matrix'!$Y$46="EXPIRED",'📊 Training Matrix'!$Y$46="EXPIRING"),'📊 Training Matrix'!$H$46,"")</f>
        <v/>
      </c>
    </row>
    <row r="830" spans="1:13" ht="15" customHeight="1" x14ac:dyDescent="0.2">
      <c r="A830" s="58" t="str">
        <f ca="1">IF(OR('📊 Training Matrix'!$AA$46="EXPIRED",'📊 Training Matrix'!$AA$46="EXPIRING"),'📊 Training Matrix'!$A$46,"")</f>
        <v/>
      </c>
      <c r="B830" s="58" t="str">
        <f ca="1">IF(OR('📊 Training Matrix'!$AA$46="EXPIRED",'📊 Training Matrix'!$AA$46="EXPIRING"),'📊 Training Matrix'!$B$46,"")</f>
        <v/>
      </c>
      <c r="C830" s="58" t="str">
        <f ca="1">IF(OR('📊 Training Matrix'!$AA$46="EXPIRED",'📊 Training Matrix'!$AA$46="EXPIRING"),'📊 Training Matrix'!$C$46,"")</f>
        <v/>
      </c>
      <c r="D830" s="58" t="str">
        <f ca="1">IF(OR('📊 Training Matrix'!$AA$46="EXPIRED",'📊 Training Matrix'!$AA$46="EXPIRING"),'📊 Training Matrix'!$D$46,"")</f>
        <v/>
      </c>
      <c r="E830" s="58" t="str">
        <f ca="1">IF(OR('📊 Training Matrix'!$AA$46="EXPIRED",'📊 Training Matrix'!$AA$46="EXPIRING"),'📊 Training Matrix'!$F$46,"")</f>
        <v/>
      </c>
      <c r="F830" s="58" t="str">
        <f ca="1">IF(OR('📊 Training Matrix'!$AA$46="EXPIRED",'📊 Training Matrix'!$AA$46="EXPIRING"),'📊 Training Matrix'!$E$46,"")</f>
        <v/>
      </c>
      <c r="G830" s="58" t="str">
        <f ca="1">IF(OR('📊 Training Matrix'!$AA$46="EXPIRED",'📊 Training Matrix'!$AA$46="EXPIRING"),"EL-003","")</f>
        <v/>
      </c>
      <c r="H830" s="58" t="str">
        <f ca="1">IF(OR('📊 Training Matrix'!$AA$46="EXPIRED",'📊 Training Matrix'!$AA$46="EXPIRING"),"HV Auth. Person","")</f>
        <v/>
      </c>
      <c r="I830" s="58" t="str">
        <f ca="1">IF(OR('📊 Training Matrix'!$AA$46="EXPIRED",'📊 Training Matrix'!$AA$46="EXPIRING"),IF(ISNUMBER('📊 Training Matrix'!$Z$46),TEXT('📊 Training Matrix'!$Z$46,"DD/MM/YYYY"),""),"")</f>
        <v/>
      </c>
      <c r="J830" s="58" t="str">
        <f ca="1">IF(OR('📊 Training Matrix'!$AA$46="EXPIRED",'📊 Training Matrix'!$AA$46="EXPIRING"),TEXT('📊 Training Matrix'!$Z$46+365,"DD/MM/YYYY"),"")</f>
        <v/>
      </c>
      <c r="K830" s="58" t="str">
        <f ca="1">IF(OR('📊 Training Matrix'!$AA$46="EXPIRED",'📊 Training Matrix'!$AA$46="EXPIRING"),'📊 Training Matrix'!$AA$46,"")</f>
        <v/>
      </c>
      <c r="L830" s="58" t="str">
        <f ca="1">IF(OR('📊 Training Matrix'!$AA$46="EXPIRED",'📊 Training Matrix'!$AA$46="EXPIRING"),IF('📊 Training Matrix'!$AA$46="EXPIRED","Overdue by "&amp;TEXT(TODAY()-('📊 Training Matrix'!$Z$46+365),"0")&amp;" days","Expires in "&amp;TEXT(('📊 Training Matrix'!$Z$46+365)-TODAY(),"0")&amp;" days"),"—")</f>
        <v>—</v>
      </c>
      <c r="M830" s="58" t="str">
        <f ca="1">IF(OR('📊 Training Matrix'!$AA$46="EXPIRED",'📊 Training Matrix'!$AA$46="EXPIRING"),'📊 Training Matrix'!$H$46,"")</f>
        <v/>
      </c>
    </row>
    <row r="831" spans="1:13" ht="15" customHeight="1" x14ac:dyDescent="0.2">
      <c r="A831" s="58" t="str">
        <f ca="1">IF(OR('📊 Training Matrix'!$AC$46="EXPIRED",'📊 Training Matrix'!$AC$46="EXPIRING"),'📊 Training Matrix'!$A$46,"")</f>
        <v/>
      </c>
      <c r="B831" s="58" t="str">
        <f ca="1">IF(OR('📊 Training Matrix'!$AC$46="EXPIRED",'📊 Training Matrix'!$AC$46="EXPIRING"),'📊 Training Matrix'!$B$46,"")</f>
        <v/>
      </c>
      <c r="C831" s="58" t="str">
        <f ca="1">IF(OR('📊 Training Matrix'!$AC$46="EXPIRED",'📊 Training Matrix'!$AC$46="EXPIRING"),'📊 Training Matrix'!$C$46,"")</f>
        <v/>
      </c>
      <c r="D831" s="58" t="str">
        <f ca="1">IF(OR('📊 Training Matrix'!$AC$46="EXPIRED",'📊 Training Matrix'!$AC$46="EXPIRING"),'📊 Training Matrix'!$D$46,"")</f>
        <v/>
      </c>
      <c r="E831" s="58" t="str">
        <f ca="1">IF(OR('📊 Training Matrix'!$AC$46="EXPIRED",'📊 Training Matrix'!$AC$46="EXPIRING"),'📊 Training Matrix'!$F$46,"")</f>
        <v/>
      </c>
      <c r="F831" s="58" t="str">
        <f ca="1">IF(OR('📊 Training Matrix'!$AC$46="EXPIRED",'📊 Training Matrix'!$AC$46="EXPIRING"),'📊 Training Matrix'!$E$46,"")</f>
        <v/>
      </c>
      <c r="G831" s="58" t="str">
        <f ca="1">IF(OR('📊 Training Matrix'!$AC$46="EXPIRED",'📊 Training Matrix'!$AC$46="EXPIRING"),"EL-004","")</f>
        <v/>
      </c>
      <c r="H831" s="58" t="str">
        <f ca="1">IF(OR('📊 Training Matrix'!$AC$46="EXPIRED",'📊 Training Matrix'!$AC$46="EXPIRING"),"LV Switching","")</f>
        <v/>
      </c>
      <c r="I831" s="58" t="str">
        <f ca="1">IF(OR('📊 Training Matrix'!$AC$46="EXPIRED",'📊 Training Matrix'!$AC$46="EXPIRING"),IF(ISNUMBER('📊 Training Matrix'!$AB$46),TEXT('📊 Training Matrix'!$AB$46,"DD/MM/YYYY"),""),"")</f>
        <v/>
      </c>
      <c r="J831" s="58" t="str">
        <f ca="1">IF(OR('📊 Training Matrix'!$AC$46="EXPIRED",'📊 Training Matrix'!$AC$46="EXPIRING"),TEXT('📊 Training Matrix'!$AB$46+365,"DD/MM/YYYY"),"")</f>
        <v/>
      </c>
      <c r="K831" s="58" t="str">
        <f ca="1">IF(OR('📊 Training Matrix'!$AC$46="EXPIRED",'📊 Training Matrix'!$AC$46="EXPIRING"),'📊 Training Matrix'!$AC$46,"")</f>
        <v/>
      </c>
      <c r="L831" s="58" t="str">
        <f ca="1">IF(OR('📊 Training Matrix'!$AC$46="EXPIRED",'📊 Training Matrix'!$AC$46="EXPIRING"),IF('📊 Training Matrix'!$AC$46="EXPIRED","Overdue by "&amp;TEXT(TODAY()-('📊 Training Matrix'!$AB$46+365),"0")&amp;" days","Expires in "&amp;TEXT(('📊 Training Matrix'!$AB$46+365)-TODAY(),"0")&amp;" days"),"—")</f>
        <v>—</v>
      </c>
      <c r="M831" s="58" t="str">
        <f ca="1">IF(OR('📊 Training Matrix'!$AC$46="EXPIRED",'📊 Training Matrix'!$AC$46="EXPIRING"),'📊 Training Matrix'!$H$46,"")</f>
        <v/>
      </c>
    </row>
    <row r="832" spans="1:13" ht="15" customHeight="1" x14ac:dyDescent="0.2">
      <c r="A832" s="58" t="str">
        <f ca="1">IF(OR('📊 Training Matrix'!$AE$46="EXPIRED",'📊 Training Matrix'!$AE$46="EXPIRING"),'📊 Training Matrix'!$A$46,"")</f>
        <v/>
      </c>
      <c r="B832" s="58" t="str">
        <f ca="1">IF(OR('📊 Training Matrix'!$AE$46="EXPIRED",'📊 Training Matrix'!$AE$46="EXPIRING"),'📊 Training Matrix'!$B$46,"")</f>
        <v/>
      </c>
      <c r="C832" s="58" t="str">
        <f ca="1">IF(OR('📊 Training Matrix'!$AE$46="EXPIRED",'📊 Training Matrix'!$AE$46="EXPIRING"),'📊 Training Matrix'!$C$46,"")</f>
        <v/>
      </c>
      <c r="D832" s="58" t="str">
        <f ca="1">IF(OR('📊 Training Matrix'!$AE$46="EXPIRED",'📊 Training Matrix'!$AE$46="EXPIRING"),'📊 Training Matrix'!$D$46,"")</f>
        <v/>
      </c>
      <c r="E832" s="58" t="str">
        <f ca="1">IF(OR('📊 Training Matrix'!$AE$46="EXPIRED",'📊 Training Matrix'!$AE$46="EXPIRING"),'📊 Training Matrix'!$F$46,"")</f>
        <v/>
      </c>
      <c r="F832" s="58" t="str">
        <f ca="1">IF(OR('📊 Training Matrix'!$AE$46="EXPIRED",'📊 Training Matrix'!$AE$46="EXPIRING"),'📊 Training Matrix'!$E$46,"")</f>
        <v/>
      </c>
      <c r="G832" s="58" t="str">
        <f ca="1">IF(OR('📊 Training Matrix'!$AE$46="EXPIRED",'📊 Training Matrix'!$AE$46="EXPIRING"),"CV-005","")</f>
        <v/>
      </c>
      <c r="H832" s="58" t="str">
        <f ca="1">IF(OR('📊 Training Matrix'!$AE$46="EXPIRED",'📊 Training Matrix'!$AE$46="EXPIRING"),"NRSWA Supervisor","")</f>
        <v/>
      </c>
      <c r="I832" s="58" t="str">
        <f ca="1">IF(OR('📊 Training Matrix'!$AE$46="EXPIRED",'📊 Training Matrix'!$AE$46="EXPIRING"),IF(ISNUMBER('📊 Training Matrix'!$AD$46),TEXT('📊 Training Matrix'!$AD$46,"DD/MM/YYYY"),""),"")</f>
        <v/>
      </c>
      <c r="J832" s="58" t="str">
        <f ca="1">IF(OR('📊 Training Matrix'!$AE$46="EXPIRED",'📊 Training Matrix'!$AE$46="EXPIRING"),TEXT('📊 Training Matrix'!$AD$46+365,"DD/MM/YYYY"),"")</f>
        <v/>
      </c>
      <c r="K832" s="58" t="str">
        <f ca="1">IF(OR('📊 Training Matrix'!$AE$46="EXPIRED",'📊 Training Matrix'!$AE$46="EXPIRING"),'📊 Training Matrix'!$AE$46,"")</f>
        <v/>
      </c>
      <c r="L832" s="58" t="str">
        <f ca="1">IF(OR('📊 Training Matrix'!$AE$46="EXPIRED",'📊 Training Matrix'!$AE$46="EXPIRING"),IF('📊 Training Matrix'!$AE$46="EXPIRED","Overdue by "&amp;TEXT(TODAY()-('📊 Training Matrix'!$AD$46+365),"0")&amp;" days","Expires in "&amp;TEXT(('📊 Training Matrix'!$AD$46+365)-TODAY(),"0")&amp;" days"),"—")</f>
        <v>—</v>
      </c>
      <c r="M832" s="58" t="str">
        <f ca="1">IF(OR('📊 Training Matrix'!$AE$46="EXPIRED",'📊 Training Matrix'!$AE$46="EXPIRING"),'📊 Training Matrix'!$H$46,"")</f>
        <v/>
      </c>
    </row>
    <row r="833" spans="1:13" ht="15" customHeight="1" x14ac:dyDescent="0.2">
      <c r="A833" s="58" t="str">
        <f ca="1">IF(OR('📊 Training Matrix'!$AG$46="EXPIRED",'📊 Training Matrix'!$AG$46="EXPIRING"),'📊 Training Matrix'!$A$46,"")</f>
        <v/>
      </c>
      <c r="B833" s="58" t="str">
        <f ca="1">IF(OR('📊 Training Matrix'!$AG$46="EXPIRED",'📊 Training Matrix'!$AG$46="EXPIRING"),'📊 Training Matrix'!$B$46,"")</f>
        <v/>
      </c>
      <c r="C833" s="58" t="str">
        <f ca="1">IF(OR('📊 Training Matrix'!$AG$46="EXPIRED",'📊 Training Matrix'!$AG$46="EXPIRING"),'📊 Training Matrix'!$C$46,"")</f>
        <v/>
      </c>
      <c r="D833" s="58" t="str">
        <f ca="1">IF(OR('📊 Training Matrix'!$AG$46="EXPIRED",'📊 Training Matrix'!$AG$46="EXPIRING"),'📊 Training Matrix'!$D$46,"")</f>
        <v/>
      </c>
      <c r="E833" s="58" t="str">
        <f ca="1">IF(OR('📊 Training Matrix'!$AG$46="EXPIRED",'📊 Training Matrix'!$AG$46="EXPIRING"),'📊 Training Matrix'!$F$46,"")</f>
        <v/>
      </c>
      <c r="F833" s="58" t="str">
        <f ca="1">IF(OR('📊 Training Matrix'!$AG$46="EXPIRED",'📊 Training Matrix'!$AG$46="EXPIRING"),'📊 Training Matrix'!$E$46,"")</f>
        <v/>
      </c>
      <c r="G833" s="58" t="str">
        <f ca="1">IF(OR('📊 Training Matrix'!$AG$46="EXPIRED",'📊 Training Matrix'!$AG$46="EXPIRING"),"CV-006","")</f>
        <v/>
      </c>
      <c r="H833" s="58" t="str">
        <f ca="1">IF(OR('📊 Training Matrix'!$AG$46="EXPIRED",'📊 Training Matrix'!$AG$46="EXPIRING"),"NRSWA Operative","")</f>
        <v/>
      </c>
      <c r="I833" s="58" t="str">
        <f ca="1">IF(OR('📊 Training Matrix'!$AG$46="EXPIRED",'📊 Training Matrix'!$AG$46="EXPIRING"),IF(ISNUMBER('📊 Training Matrix'!$AF$46),TEXT('📊 Training Matrix'!$AF$46,"DD/MM/YYYY"),""),"")</f>
        <v/>
      </c>
      <c r="J833" s="58" t="str">
        <f ca="1">IF(OR('📊 Training Matrix'!$AG$46="EXPIRED",'📊 Training Matrix'!$AG$46="EXPIRING"),TEXT('📊 Training Matrix'!$AF$46+365,"DD/MM/YYYY"),"")</f>
        <v/>
      </c>
      <c r="K833" s="58" t="str">
        <f ca="1">IF(OR('📊 Training Matrix'!$AG$46="EXPIRED",'📊 Training Matrix'!$AG$46="EXPIRING"),'📊 Training Matrix'!$AG$46,"")</f>
        <v/>
      </c>
      <c r="L833" s="58" t="str">
        <f ca="1">IF(OR('📊 Training Matrix'!$AG$46="EXPIRED",'📊 Training Matrix'!$AG$46="EXPIRING"),IF('📊 Training Matrix'!$AG$46="EXPIRED","Overdue by "&amp;TEXT(TODAY()-('📊 Training Matrix'!$AF$46+365),"0")&amp;" days","Expires in "&amp;TEXT(('📊 Training Matrix'!$AF$46+365)-TODAY(),"0")&amp;" days"),"—")</f>
        <v>—</v>
      </c>
      <c r="M833" s="58" t="str">
        <f ca="1">IF(OR('📊 Training Matrix'!$AG$46="EXPIRED",'📊 Training Matrix'!$AG$46="EXPIRING"),'📊 Training Matrix'!$H$46,"")</f>
        <v/>
      </c>
    </row>
    <row r="834" spans="1:13" ht="15" customHeight="1" x14ac:dyDescent="0.2">
      <c r="A834" s="58" t="str">
        <f ca="1">IF(OR('📊 Training Matrix'!$AI$46="EXPIRED",'📊 Training Matrix'!$AI$46="EXPIRING"),'📊 Training Matrix'!$A$46,"")</f>
        <v/>
      </c>
      <c r="B834" s="58" t="str">
        <f ca="1">IF(OR('📊 Training Matrix'!$AI$46="EXPIRED",'📊 Training Matrix'!$AI$46="EXPIRING"),'📊 Training Matrix'!$B$46,"")</f>
        <v/>
      </c>
      <c r="C834" s="58" t="str">
        <f ca="1">IF(OR('📊 Training Matrix'!$AI$46="EXPIRED",'📊 Training Matrix'!$AI$46="EXPIRING"),'📊 Training Matrix'!$C$46,"")</f>
        <v/>
      </c>
      <c r="D834" s="58" t="str">
        <f ca="1">IF(OR('📊 Training Matrix'!$AI$46="EXPIRED",'📊 Training Matrix'!$AI$46="EXPIRING"),'📊 Training Matrix'!$D$46,"")</f>
        <v/>
      </c>
      <c r="E834" s="58" t="str">
        <f ca="1">IF(OR('📊 Training Matrix'!$AI$46="EXPIRED",'📊 Training Matrix'!$AI$46="EXPIRING"),'📊 Training Matrix'!$F$46,"")</f>
        <v/>
      </c>
      <c r="F834" s="58" t="str">
        <f ca="1">IF(OR('📊 Training Matrix'!$AI$46="EXPIRED",'📊 Training Matrix'!$AI$46="EXPIRING"),'📊 Training Matrix'!$E$46,"")</f>
        <v/>
      </c>
      <c r="G834" s="58" t="str">
        <f ca="1">IF(OR('📊 Training Matrix'!$AI$46="EXPIRED",'📊 Training Matrix'!$AI$46="EXPIRING"),"CV-002","")</f>
        <v/>
      </c>
      <c r="H834" s="58" t="str">
        <f ca="1">IF(OR('📊 Training Matrix'!$AI$46="EXPIRED",'📊 Training Matrix'!$AI$46="EXPIRING"),"CSCS Blue Card","")</f>
        <v/>
      </c>
      <c r="I834" s="58" t="str">
        <f ca="1">IF(OR('📊 Training Matrix'!$AI$46="EXPIRED",'📊 Training Matrix'!$AI$46="EXPIRING"),IF(ISNUMBER('📊 Training Matrix'!$AH$46),TEXT('📊 Training Matrix'!$AH$46,"DD/MM/YYYY"),""),"")</f>
        <v/>
      </c>
      <c r="J834" s="58" t="str">
        <f ca="1">IF(OR('📊 Training Matrix'!$AI$46="EXPIRED",'📊 Training Matrix'!$AI$46="EXPIRING"),TEXT('📊 Training Matrix'!$AH$46+365,"DD/MM/YYYY"),"")</f>
        <v/>
      </c>
      <c r="K834" s="58" t="str">
        <f ca="1">IF(OR('📊 Training Matrix'!$AI$46="EXPIRED",'📊 Training Matrix'!$AI$46="EXPIRING"),'📊 Training Matrix'!$AI$46,"")</f>
        <v/>
      </c>
      <c r="L834" s="58" t="str">
        <f ca="1">IF(OR('📊 Training Matrix'!$AI$46="EXPIRED",'📊 Training Matrix'!$AI$46="EXPIRING"),IF('📊 Training Matrix'!$AI$46="EXPIRED","Overdue by "&amp;TEXT(TODAY()-('📊 Training Matrix'!$AH$46+365),"0")&amp;" days","Expires in "&amp;TEXT(('📊 Training Matrix'!$AH$46+365)-TODAY(),"0")&amp;" days"),"—")</f>
        <v>—</v>
      </c>
      <c r="M834" s="58" t="str">
        <f ca="1">IF(OR('📊 Training Matrix'!$AI$46="EXPIRED",'📊 Training Matrix'!$AI$46="EXPIRING"),'📊 Training Matrix'!$H$46,"")</f>
        <v/>
      </c>
    </row>
    <row r="835" spans="1:13" ht="15" customHeight="1" x14ac:dyDescent="0.2">
      <c r="A835" s="58" t="str">
        <f ca="1">IF(OR('📊 Training Matrix'!$AK$46="EXPIRED",'📊 Training Matrix'!$AK$46="EXPIRING"),'📊 Training Matrix'!$A$46,"")</f>
        <v/>
      </c>
      <c r="B835" s="58" t="str">
        <f ca="1">IF(OR('📊 Training Matrix'!$AK$46="EXPIRED",'📊 Training Matrix'!$AK$46="EXPIRING"),'📊 Training Matrix'!$B$46,"")</f>
        <v/>
      </c>
      <c r="C835" s="58" t="str">
        <f ca="1">IF(OR('📊 Training Matrix'!$AK$46="EXPIRED",'📊 Training Matrix'!$AK$46="EXPIRING"),'📊 Training Matrix'!$C$46,"")</f>
        <v/>
      </c>
      <c r="D835" s="58" t="str">
        <f ca="1">IF(OR('📊 Training Matrix'!$AK$46="EXPIRED",'📊 Training Matrix'!$AK$46="EXPIRING"),'📊 Training Matrix'!$D$46,"")</f>
        <v/>
      </c>
      <c r="E835" s="58" t="str">
        <f ca="1">IF(OR('📊 Training Matrix'!$AK$46="EXPIRED",'📊 Training Matrix'!$AK$46="EXPIRING"),'📊 Training Matrix'!$F$46,"")</f>
        <v/>
      </c>
      <c r="F835" s="58" t="str">
        <f ca="1">IF(OR('📊 Training Matrix'!$AK$46="EXPIRED",'📊 Training Matrix'!$AK$46="EXPIRING"),'📊 Training Matrix'!$E$46,"")</f>
        <v/>
      </c>
      <c r="G835" s="58" t="str">
        <f ca="1">IF(OR('📊 Training Matrix'!$AK$46="EXPIRED",'📊 Training Matrix'!$AK$46="EXPIRING"),"GS-001","")</f>
        <v/>
      </c>
      <c r="H835" s="58" t="str">
        <f ca="1">IF(OR('📊 Training Matrix'!$AK$46="EXPIRED",'📊 Training Matrix'!$AK$46="EXPIRING"),"Gas Safe Reg.","")</f>
        <v/>
      </c>
      <c r="I835" s="58" t="str">
        <f ca="1">IF(OR('📊 Training Matrix'!$AK$46="EXPIRED",'📊 Training Matrix'!$AK$46="EXPIRING"),IF(ISNUMBER('📊 Training Matrix'!$AJ$46),TEXT('📊 Training Matrix'!$AJ$46,"DD/MM/YYYY"),""),"")</f>
        <v/>
      </c>
      <c r="J835" s="58" t="str">
        <f ca="1">IF(OR('📊 Training Matrix'!$AK$46="EXPIRED",'📊 Training Matrix'!$AK$46="EXPIRING"),TEXT('📊 Training Matrix'!$AJ$46+365,"DD/MM/YYYY"),"")</f>
        <v/>
      </c>
      <c r="K835" s="58" t="str">
        <f ca="1">IF(OR('📊 Training Matrix'!$AK$46="EXPIRED",'📊 Training Matrix'!$AK$46="EXPIRING"),'📊 Training Matrix'!$AK$46,"")</f>
        <v/>
      </c>
      <c r="L835" s="58" t="str">
        <f ca="1">IF(OR('📊 Training Matrix'!$AK$46="EXPIRED",'📊 Training Matrix'!$AK$46="EXPIRING"),IF('📊 Training Matrix'!$AK$46="EXPIRED","Overdue by "&amp;TEXT(TODAY()-('📊 Training Matrix'!$AJ$46+365),"0")&amp;" days","Expires in "&amp;TEXT(('📊 Training Matrix'!$AJ$46+365)-TODAY(),"0")&amp;" days"),"—")</f>
        <v>—</v>
      </c>
      <c r="M835" s="58" t="str">
        <f ca="1">IF(OR('📊 Training Matrix'!$AK$46="EXPIRED",'📊 Training Matrix'!$AK$46="EXPIRING"),'📊 Training Matrix'!$H$46,"")</f>
        <v/>
      </c>
    </row>
    <row r="836" spans="1:13" ht="15" customHeight="1" x14ac:dyDescent="0.2">
      <c r="A836" s="58" t="str">
        <f ca="1">IF(OR('📊 Training Matrix'!$AM$46="EXPIRED",'📊 Training Matrix'!$AM$46="EXPIRING"),'📊 Training Matrix'!$A$46,"")</f>
        <v/>
      </c>
      <c r="B836" s="58" t="str">
        <f ca="1">IF(OR('📊 Training Matrix'!$AM$46="EXPIRED",'📊 Training Matrix'!$AM$46="EXPIRING"),'📊 Training Matrix'!$B$46,"")</f>
        <v/>
      </c>
      <c r="C836" s="58" t="str">
        <f ca="1">IF(OR('📊 Training Matrix'!$AM$46="EXPIRED",'📊 Training Matrix'!$AM$46="EXPIRING"),'📊 Training Matrix'!$C$46,"")</f>
        <v/>
      </c>
      <c r="D836" s="58" t="str">
        <f ca="1">IF(OR('📊 Training Matrix'!$AM$46="EXPIRED",'📊 Training Matrix'!$AM$46="EXPIRING"),'📊 Training Matrix'!$D$46,"")</f>
        <v/>
      </c>
      <c r="E836" s="58" t="str">
        <f ca="1">IF(OR('📊 Training Matrix'!$AM$46="EXPIRED",'📊 Training Matrix'!$AM$46="EXPIRING"),'📊 Training Matrix'!$F$46,"")</f>
        <v/>
      </c>
      <c r="F836" s="58" t="str">
        <f ca="1">IF(OR('📊 Training Matrix'!$AM$46="EXPIRED",'📊 Training Matrix'!$AM$46="EXPIRING"),'📊 Training Matrix'!$E$46,"")</f>
        <v/>
      </c>
      <c r="G836" s="58" t="str">
        <f ca="1">IF(OR('📊 Training Matrix'!$AM$46="EXPIRED",'📊 Training Matrix'!$AM$46="EXPIRING"),"GS-002","")</f>
        <v/>
      </c>
      <c r="H836" s="58" t="str">
        <f ca="1">IF(OR('📊 Training Matrix'!$AM$46="EXPIRED",'📊 Training Matrix'!$AM$46="EXPIRING"),"ACS Gas (CCN1)","")</f>
        <v/>
      </c>
      <c r="I836" s="58" t="str">
        <f ca="1">IF(OR('📊 Training Matrix'!$AM$46="EXPIRED",'📊 Training Matrix'!$AM$46="EXPIRING"),IF(ISNUMBER('📊 Training Matrix'!$AL$46),TEXT('📊 Training Matrix'!$AL$46,"DD/MM/YYYY"),""),"")</f>
        <v/>
      </c>
      <c r="J836" s="58" t="str">
        <f ca="1">IF(OR('📊 Training Matrix'!$AM$46="EXPIRED",'📊 Training Matrix'!$AM$46="EXPIRING"),TEXT('📊 Training Matrix'!$AL$46+365,"DD/MM/YYYY"),"")</f>
        <v/>
      </c>
      <c r="K836" s="58" t="str">
        <f ca="1">IF(OR('📊 Training Matrix'!$AM$46="EXPIRED",'📊 Training Matrix'!$AM$46="EXPIRING"),'📊 Training Matrix'!$AM$46,"")</f>
        <v/>
      </c>
      <c r="L836" s="58" t="str">
        <f ca="1">IF(OR('📊 Training Matrix'!$AM$46="EXPIRED",'📊 Training Matrix'!$AM$46="EXPIRING"),IF('📊 Training Matrix'!$AM$46="EXPIRED","Overdue by "&amp;TEXT(TODAY()-('📊 Training Matrix'!$AL$46+365),"0")&amp;" days","Expires in "&amp;TEXT(('📊 Training Matrix'!$AL$46+365)-TODAY(),"0")&amp;" days"),"—")</f>
        <v>—</v>
      </c>
      <c r="M836" s="58" t="str">
        <f ca="1">IF(OR('📊 Training Matrix'!$AM$46="EXPIRED",'📊 Training Matrix'!$AM$46="EXPIRING"),'📊 Training Matrix'!$H$46,"")</f>
        <v/>
      </c>
    </row>
    <row r="837" spans="1:13" ht="15" customHeight="1" x14ac:dyDescent="0.2">
      <c r="A837" s="58" t="str">
        <f ca="1">IF(OR('📊 Training Matrix'!$AO$46="EXPIRED",'📊 Training Matrix'!$AO$46="EXPIRING"),'📊 Training Matrix'!$A$46,"")</f>
        <v/>
      </c>
      <c r="B837" s="58" t="str">
        <f ca="1">IF(OR('📊 Training Matrix'!$AO$46="EXPIRED",'📊 Training Matrix'!$AO$46="EXPIRING"),'📊 Training Matrix'!$B$46,"")</f>
        <v/>
      </c>
      <c r="C837" s="58" t="str">
        <f ca="1">IF(OR('📊 Training Matrix'!$AO$46="EXPIRED",'📊 Training Matrix'!$AO$46="EXPIRING"),'📊 Training Matrix'!$C$46,"")</f>
        <v/>
      </c>
      <c r="D837" s="58" t="str">
        <f ca="1">IF(OR('📊 Training Matrix'!$AO$46="EXPIRED",'📊 Training Matrix'!$AO$46="EXPIRING"),'📊 Training Matrix'!$D$46,"")</f>
        <v/>
      </c>
      <c r="E837" s="58" t="str">
        <f ca="1">IF(OR('📊 Training Matrix'!$AO$46="EXPIRED",'📊 Training Matrix'!$AO$46="EXPIRING"),'📊 Training Matrix'!$F$46,"")</f>
        <v/>
      </c>
      <c r="F837" s="58" t="str">
        <f ca="1">IF(OR('📊 Training Matrix'!$AO$46="EXPIRED",'📊 Training Matrix'!$AO$46="EXPIRING"),'📊 Training Matrix'!$E$46,"")</f>
        <v/>
      </c>
      <c r="G837" s="58" t="str">
        <f ca="1">IF(OR('📊 Training Matrix'!$AO$46="EXPIRED",'📊 Training Matrix'!$AO$46="EXPIRING"),"WA-001","")</f>
        <v/>
      </c>
      <c r="H837" s="58" t="str">
        <f ca="1">IF(OR('📊 Training Matrix'!$AO$46="EXPIRED",'📊 Training Matrix'!$AO$46="EXPIRING"),"WIAPS Cert.","")</f>
        <v/>
      </c>
      <c r="I837" s="58" t="str">
        <f ca="1">IF(OR('📊 Training Matrix'!$AO$46="EXPIRED",'📊 Training Matrix'!$AO$46="EXPIRING"),IF(ISNUMBER('📊 Training Matrix'!$AN$46),TEXT('📊 Training Matrix'!$AN$46,"DD/MM/YYYY"),""),"")</f>
        <v/>
      </c>
      <c r="J837" s="58" t="str">
        <f ca="1">IF(OR('📊 Training Matrix'!$AO$46="EXPIRED",'📊 Training Matrix'!$AO$46="EXPIRING"),TEXT('📊 Training Matrix'!$AN$46+365,"DD/MM/YYYY"),"")</f>
        <v/>
      </c>
      <c r="K837" s="58" t="str">
        <f ca="1">IF(OR('📊 Training Matrix'!$AO$46="EXPIRED",'📊 Training Matrix'!$AO$46="EXPIRING"),'📊 Training Matrix'!$AO$46,"")</f>
        <v/>
      </c>
      <c r="L837" s="58" t="str">
        <f ca="1">IF(OR('📊 Training Matrix'!$AO$46="EXPIRED",'📊 Training Matrix'!$AO$46="EXPIRING"),IF('📊 Training Matrix'!$AO$46="EXPIRED","Overdue by "&amp;TEXT(TODAY()-('📊 Training Matrix'!$AN$46+365),"0")&amp;" days","Expires in "&amp;TEXT(('📊 Training Matrix'!$AN$46+365)-TODAY(),"0")&amp;" days"),"—")</f>
        <v>—</v>
      </c>
      <c r="M837" s="58" t="str">
        <f ca="1">IF(OR('📊 Training Matrix'!$AO$46="EXPIRED",'📊 Training Matrix'!$AO$46="EXPIRING"),'📊 Training Matrix'!$H$46,"")</f>
        <v/>
      </c>
    </row>
    <row r="838" spans="1:13" ht="15" customHeight="1" x14ac:dyDescent="0.2">
      <c r="A838" s="58" t="str">
        <f ca="1">IF(OR('📊 Training Matrix'!$AQ$46="EXPIRED",'📊 Training Matrix'!$AQ$46="EXPIRING"),'📊 Training Matrix'!$A$46,"")</f>
        <v/>
      </c>
      <c r="B838" s="58" t="str">
        <f ca="1">IF(OR('📊 Training Matrix'!$AQ$46="EXPIRED",'📊 Training Matrix'!$AQ$46="EXPIRING"),'📊 Training Matrix'!$B$46,"")</f>
        <v/>
      </c>
      <c r="C838" s="58" t="str">
        <f ca="1">IF(OR('📊 Training Matrix'!$AQ$46="EXPIRED",'📊 Training Matrix'!$AQ$46="EXPIRING"),'📊 Training Matrix'!$C$46,"")</f>
        <v/>
      </c>
      <c r="D838" s="58" t="str">
        <f ca="1">IF(OR('📊 Training Matrix'!$AQ$46="EXPIRED",'📊 Training Matrix'!$AQ$46="EXPIRING"),'📊 Training Matrix'!$D$46,"")</f>
        <v/>
      </c>
      <c r="E838" s="58" t="str">
        <f ca="1">IF(OR('📊 Training Matrix'!$AQ$46="EXPIRED",'📊 Training Matrix'!$AQ$46="EXPIRING"),'📊 Training Matrix'!$F$46,"")</f>
        <v/>
      </c>
      <c r="F838" s="58" t="str">
        <f ca="1">IF(OR('📊 Training Matrix'!$AQ$46="EXPIRED",'📊 Training Matrix'!$AQ$46="EXPIRING"),'📊 Training Matrix'!$E$46,"")</f>
        <v/>
      </c>
      <c r="G838" s="58" t="str">
        <f ca="1">IF(OR('📊 Training Matrix'!$AQ$46="EXPIRED",'📊 Training Matrix'!$AQ$46="EXPIRING"),"DR-004","")</f>
        <v/>
      </c>
      <c r="H838" s="58" t="str">
        <f ca="1">IF(OR('📊 Training Matrix'!$AQ$46="EXPIRED",'📊 Training Matrix'!$AQ$46="EXPIRING"),"CPCS Excavator","")</f>
        <v/>
      </c>
      <c r="I838" s="58" t="str">
        <f ca="1">IF(OR('📊 Training Matrix'!$AQ$46="EXPIRED",'📊 Training Matrix'!$AQ$46="EXPIRING"),IF(ISNUMBER('📊 Training Matrix'!$AP$46),TEXT('📊 Training Matrix'!$AP$46,"DD/MM/YYYY"),""),"")</f>
        <v/>
      </c>
      <c r="J838" s="58" t="str">
        <f ca="1">IF(OR('📊 Training Matrix'!$AQ$46="EXPIRED",'📊 Training Matrix'!$AQ$46="EXPIRING"),TEXT('📊 Training Matrix'!$AP$46+365,"DD/MM/YYYY"),"")</f>
        <v/>
      </c>
      <c r="K838" s="58" t="str">
        <f ca="1">IF(OR('📊 Training Matrix'!$AQ$46="EXPIRED",'📊 Training Matrix'!$AQ$46="EXPIRING"),'📊 Training Matrix'!$AQ$46,"")</f>
        <v/>
      </c>
      <c r="L838" s="58" t="str">
        <f ca="1">IF(OR('📊 Training Matrix'!$AQ$46="EXPIRED",'📊 Training Matrix'!$AQ$46="EXPIRING"),IF('📊 Training Matrix'!$AQ$46="EXPIRED","Overdue by "&amp;TEXT(TODAY()-('📊 Training Matrix'!$AP$46+365),"0")&amp;" days","Expires in "&amp;TEXT(('📊 Training Matrix'!$AP$46+365)-TODAY(),"0")&amp;" days"),"—")</f>
        <v>—</v>
      </c>
      <c r="M838" s="58" t="str">
        <f ca="1">IF(OR('📊 Training Matrix'!$AQ$46="EXPIRED",'📊 Training Matrix'!$AQ$46="EXPIRING"),'📊 Training Matrix'!$H$46,"")</f>
        <v/>
      </c>
    </row>
    <row r="839" spans="1:13" ht="15" customHeight="1" x14ac:dyDescent="0.2">
      <c r="A839" s="58" t="str">
        <f ca="1">IF(OR('📊 Training Matrix'!$AS$46="EXPIRED",'📊 Training Matrix'!$AS$46="EXPIRING"),'📊 Training Matrix'!$A$46,"")</f>
        <v/>
      </c>
      <c r="B839" s="58" t="str">
        <f ca="1">IF(OR('📊 Training Matrix'!$AS$46="EXPIRED",'📊 Training Matrix'!$AS$46="EXPIRING"),'📊 Training Matrix'!$B$46,"")</f>
        <v/>
      </c>
      <c r="C839" s="58" t="str">
        <f ca="1">IF(OR('📊 Training Matrix'!$AS$46="EXPIRED",'📊 Training Matrix'!$AS$46="EXPIRING"),'📊 Training Matrix'!$C$46,"")</f>
        <v/>
      </c>
      <c r="D839" s="58" t="str">
        <f ca="1">IF(OR('📊 Training Matrix'!$AS$46="EXPIRED",'📊 Training Matrix'!$AS$46="EXPIRING"),'📊 Training Matrix'!$D$46,"")</f>
        <v/>
      </c>
      <c r="E839" s="58" t="str">
        <f ca="1">IF(OR('📊 Training Matrix'!$AS$46="EXPIRED",'📊 Training Matrix'!$AS$46="EXPIRING"),'📊 Training Matrix'!$F$46,"")</f>
        <v/>
      </c>
      <c r="F839" s="58" t="str">
        <f ca="1">IF(OR('📊 Training Matrix'!$AS$46="EXPIRED",'📊 Training Matrix'!$AS$46="EXPIRING"),'📊 Training Matrix'!$E$46,"")</f>
        <v/>
      </c>
      <c r="G839" s="58" t="str">
        <f ca="1">IF(OR('📊 Training Matrix'!$AS$46="EXPIRED",'📊 Training Matrix'!$AS$46="EXPIRING"),"MG-002","")</f>
        <v/>
      </c>
      <c r="H839" s="58" t="str">
        <f ca="1">IF(OR('📊 Training Matrix'!$AS$46="EXPIRED",'📊 Training Matrix'!$AS$46="EXPIRING"),"SMSTS","")</f>
        <v/>
      </c>
      <c r="I839" s="58" t="str">
        <f ca="1">IF(OR('📊 Training Matrix'!$AS$46="EXPIRED",'📊 Training Matrix'!$AS$46="EXPIRING"),IF(ISNUMBER('📊 Training Matrix'!$AR$46),TEXT('📊 Training Matrix'!$AR$46,"DD/MM/YYYY"),""),"")</f>
        <v/>
      </c>
      <c r="J839" s="58" t="str">
        <f ca="1">IF(OR('📊 Training Matrix'!$AS$46="EXPIRED",'📊 Training Matrix'!$AS$46="EXPIRING"),TEXT('📊 Training Matrix'!$AR$46+365,"DD/MM/YYYY"),"")</f>
        <v/>
      </c>
      <c r="K839" s="58" t="str">
        <f ca="1">IF(OR('📊 Training Matrix'!$AS$46="EXPIRED",'📊 Training Matrix'!$AS$46="EXPIRING"),'📊 Training Matrix'!$AS$46,"")</f>
        <v/>
      </c>
      <c r="L839" s="58" t="str">
        <f ca="1">IF(OR('📊 Training Matrix'!$AS$46="EXPIRED",'📊 Training Matrix'!$AS$46="EXPIRING"),IF('📊 Training Matrix'!$AS$46="EXPIRED","Overdue by "&amp;TEXT(TODAY()-('📊 Training Matrix'!$AR$46+365),"0")&amp;" days","Expires in "&amp;TEXT(('📊 Training Matrix'!$AR$46+365)-TODAY(),"0")&amp;" days"),"—")</f>
        <v>—</v>
      </c>
      <c r="M839" s="58" t="str">
        <f ca="1">IF(OR('📊 Training Matrix'!$AS$46="EXPIRED",'📊 Training Matrix'!$AS$46="EXPIRING"),'📊 Training Matrix'!$H$46,"")</f>
        <v/>
      </c>
    </row>
    <row r="840" spans="1:13" ht="15" customHeight="1" x14ac:dyDescent="0.2">
      <c r="A840" s="58" t="str">
        <f ca="1">IF(OR('📊 Training Matrix'!$AU$46="EXPIRED",'📊 Training Matrix'!$AU$46="EXPIRING"),'📊 Training Matrix'!$A$46,"")</f>
        <v/>
      </c>
      <c r="B840" s="58" t="str">
        <f ca="1">IF(OR('📊 Training Matrix'!$AU$46="EXPIRED",'📊 Training Matrix'!$AU$46="EXPIRING"),'📊 Training Matrix'!$B$46,"")</f>
        <v/>
      </c>
      <c r="C840" s="58" t="str">
        <f ca="1">IF(OR('📊 Training Matrix'!$AU$46="EXPIRED",'📊 Training Matrix'!$AU$46="EXPIRING"),'📊 Training Matrix'!$C$46,"")</f>
        <v/>
      </c>
      <c r="D840" s="58" t="str">
        <f ca="1">IF(OR('📊 Training Matrix'!$AU$46="EXPIRED",'📊 Training Matrix'!$AU$46="EXPIRING"),'📊 Training Matrix'!$D$46,"")</f>
        <v/>
      </c>
      <c r="E840" s="58" t="str">
        <f ca="1">IF(OR('📊 Training Matrix'!$AU$46="EXPIRED",'📊 Training Matrix'!$AU$46="EXPIRING"),'📊 Training Matrix'!$F$46,"")</f>
        <v/>
      </c>
      <c r="F840" s="58" t="str">
        <f ca="1">IF(OR('📊 Training Matrix'!$AU$46="EXPIRED",'📊 Training Matrix'!$AU$46="EXPIRING"),'📊 Training Matrix'!$E$46,"")</f>
        <v/>
      </c>
      <c r="G840" s="58" t="str">
        <f ca="1">IF(OR('📊 Training Matrix'!$AU$46="EXPIRED",'📊 Training Matrix'!$AU$46="EXPIRING"),"MG-003","")</f>
        <v/>
      </c>
      <c r="H840" s="58" t="str">
        <f ca="1">IF(OR('📊 Training Matrix'!$AU$46="EXPIRED",'📊 Training Matrix'!$AU$46="EXPIRING"),"SSSTS","")</f>
        <v/>
      </c>
      <c r="I840" s="58" t="str">
        <f ca="1">IF(OR('📊 Training Matrix'!$AU$46="EXPIRED",'📊 Training Matrix'!$AU$46="EXPIRING"),IF(ISNUMBER('📊 Training Matrix'!$AT$46),TEXT('📊 Training Matrix'!$AT$46,"DD/MM/YYYY"),""),"")</f>
        <v/>
      </c>
      <c r="J840" s="58" t="str">
        <f ca="1">IF(OR('📊 Training Matrix'!$AU$46="EXPIRED",'📊 Training Matrix'!$AU$46="EXPIRING"),TEXT('📊 Training Matrix'!$AT$46+365,"DD/MM/YYYY"),"")</f>
        <v/>
      </c>
      <c r="K840" s="58" t="str">
        <f ca="1">IF(OR('📊 Training Matrix'!$AU$46="EXPIRED",'📊 Training Matrix'!$AU$46="EXPIRING"),'📊 Training Matrix'!$AU$46,"")</f>
        <v/>
      </c>
      <c r="L840" s="58" t="str">
        <f ca="1">IF(OR('📊 Training Matrix'!$AU$46="EXPIRED",'📊 Training Matrix'!$AU$46="EXPIRING"),IF('📊 Training Matrix'!$AU$46="EXPIRED","Overdue by "&amp;TEXT(TODAY()-('📊 Training Matrix'!$AT$46+365),"0")&amp;" days","Expires in "&amp;TEXT(('📊 Training Matrix'!$AT$46+365)-TODAY(),"0")&amp;" days"),"—")</f>
        <v>—</v>
      </c>
      <c r="M840" s="58" t="str">
        <f ca="1">IF(OR('📊 Training Matrix'!$AU$46="EXPIRED",'📊 Training Matrix'!$AU$46="EXPIRING"),'📊 Training Matrix'!$H$46,"")</f>
        <v/>
      </c>
    </row>
    <row r="841" spans="1:13" ht="15" customHeight="1" x14ac:dyDescent="0.2">
      <c r="A841" s="58" t="str">
        <f ca="1">IF(OR('📊 Training Matrix'!$AW$46="EXPIRED",'📊 Training Matrix'!$AW$46="EXPIRING"),'📊 Training Matrix'!$A$46,"")</f>
        <v>W1042</v>
      </c>
      <c r="B841" s="58" t="str">
        <f ca="1">IF(OR('📊 Training Matrix'!$AW$46="EXPIRED",'📊 Training Matrix'!$AW$46="EXPIRING"),'📊 Training Matrix'!$B$46,"")</f>
        <v>Campbell</v>
      </c>
      <c r="C841" s="58" t="str">
        <f ca="1">IF(OR('📊 Training Matrix'!$AW$46="EXPIRED",'📊 Training Matrix'!$AW$46="EXPIRING"),'📊 Training Matrix'!$C$46,"")</f>
        <v>Karen</v>
      </c>
      <c r="D841" s="58" t="str">
        <f ca="1">IF(OR('📊 Training Matrix'!$AW$46="EXPIRED",'📊 Training Matrix'!$AW$46="EXPIRING"),'📊 Training Matrix'!$D$46,"")</f>
        <v>Employee</v>
      </c>
      <c r="E841" s="58" t="str">
        <f ca="1">IF(OR('📊 Training Matrix'!$AW$46="EXPIRED",'📊 Training Matrix'!$AW$46="EXPIRING"),'📊 Training Matrix'!$F$46,"")</f>
        <v>Plant Operator</v>
      </c>
      <c r="F841" s="58" t="str">
        <f ca="1">IF(OR('📊 Training Matrix'!$AW$46="EXPIRED",'📊 Training Matrix'!$AW$46="EXPIRING"),'📊 Training Matrix'!$E$46,"")</f>
        <v>Civil Works</v>
      </c>
      <c r="G841" s="58" t="str">
        <f ca="1">IF(OR('📊 Training Matrix'!$AW$46="EXPIRED",'📊 Training Matrix'!$AW$46="EXPIRING"),"IT-002","")</f>
        <v>IT-002</v>
      </c>
      <c r="H841" s="58" t="str">
        <f ca="1">IF(OR('📊 Training Matrix'!$AW$46="EXPIRED",'📊 Training Matrix'!$AW$46="EXPIRING"),"GDPR Awareness","")</f>
        <v>GDPR Awareness</v>
      </c>
      <c r="I841" s="58" t="str">
        <f ca="1">IF(OR('📊 Training Matrix'!$AW$46="EXPIRED",'📊 Training Matrix'!$AW$46="EXPIRING"),IF(ISNUMBER('📊 Training Matrix'!$AV$46),TEXT('📊 Training Matrix'!$AV$46,"DD/MM/YYYY"),""),"")</f>
        <v>17/07/2024</v>
      </c>
      <c r="J841" s="58" t="str">
        <f ca="1">IF(OR('📊 Training Matrix'!$AW$46="EXPIRED",'📊 Training Matrix'!$AW$46="EXPIRING"),TEXT('📊 Training Matrix'!$AV$46+365,"DD/MM/YYYY"),"")</f>
        <v>17/07/2025</v>
      </c>
      <c r="K841" s="58" t="str">
        <f ca="1">IF(OR('📊 Training Matrix'!$AW$46="EXPIRED",'📊 Training Matrix'!$AW$46="EXPIRING"),'📊 Training Matrix'!$AW$46,"")</f>
        <v>EXPIRED</v>
      </c>
      <c r="L841" s="58" t="str">
        <f ca="1">IF(OR('📊 Training Matrix'!$AW$46="EXPIRED",'📊 Training Matrix'!$AW$46="EXPIRING"),IF('📊 Training Matrix'!$AW$46="EXPIRED","Overdue by "&amp;TEXT(TODAY()-('📊 Training Matrix'!$AV$46+365),"0")&amp;" days","Expires in "&amp;TEXT(('📊 Training Matrix'!$AV$46+365)-TODAY(),"0")&amp;" days"),"—")</f>
        <v>Overdue by 397 days</v>
      </c>
      <c r="M841" s="58" t="str">
        <f ca="1">IF(OR('📊 Training Matrix'!$AW$46="EXPIRED",'📊 Training Matrix'!$AW$46="EXPIRING"),'📊 Training Matrix'!$H$46,"")</f>
        <v>J. Henderson</v>
      </c>
    </row>
    <row r="842" spans="1:13" ht="15" customHeight="1" x14ac:dyDescent="0.2">
      <c r="A842" s="58" t="str">
        <f ca="1">IF(OR('📊 Training Matrix'!$K$47="EXPIRED",'📊 Training Matrix'!$K$47="EXPIRING"),'📊 Training Matrix'!$A$47,"")</f>
        <v/>
      </c>
      <c r="B842" s="58" t="str">
        <f ca="1">IF(OR('📊 Training Matrix'!$K$47="EXPIRED",'📊 Training Matrix'!$K$47="EXPIRING"),'📊 Training Matrix'!$B$47,"")</f>
        <v/>
      </c>
      <c r="C842" s="58" t="str">
        <f ca="1">IF(OR('📊 Training Matrix'!$K$47="EXPIRED",'📊 Training Matrix'!$K$47="EXPIRING"),'📊 Training Matrix'!$C$47,"")</f>
        <v/>
      </c>
      <c r="D842" s="58" t="str">
        <f ca="1">IF(OR('📊 Training Matrix'!$K$47="EXPIRED",'📊 Training Matrix'!$K$47="EXPIRING"),'📊 Training Matrix'!$D$47,"")</f>
        <v/>
      </c>
      <c r="E842" s="58" t="str">
        <f ca="1">IF(OR('📊 Training Matrix'!$K$47="EXPIRED",'📊 Training Matrix'!$K$47="EXPIRING"),'📊 Training Matrix'!$F$47,"")</f>
        <v/>
      </c>
      <c r="F842" s="58" t="str">
        <f ca="1">IF(OR('📊 Training Matrix'!$K$47="EXPIRED",'📊 Training Matrix'!$K$47="EXPIRING"),'📊 Training Matrix'!$E$47,"")</f>
        <v/>
      </c>
      <c r="G842" s="58" t="str">
        <f ca="1">IF(OR('📊 Training Matrix'!$K$47="EXPIRED",'📊 Training Matrix'!$K$47="EXPIRING"),"HS-001","")</f>
        <v/>
      </c>
      <c r="H842" s="58" t="str">
        <f ca="1">IF(OR('📊 Training Matrix'!$K$47="EXPIRED",'📊 Training Matrix'!$K$47="EXPIRING"),"H&amp;S Induction","")</f>
        <v/>
      </c>
      <c r="I842" s="58" t="str">
        <f ca="1">IF(OR('📊 Training Matrix'!$K$47="EXPIRED",'📊 Training Matrix'!$K$47="EXPIRING"),IF(ISNUMBER('📊 Training Matrix'!$J$47),TEXT('📊 Training Matrix'!$J$47,"DD/MM/YYYY"),""),"")</f>
        <v/>
      </c>
      <c r="J842" s="58" t="str">
        <f ca="1">IF(OR('📊 Training Matrix'!$K$47="EXPIRED",'📊 Training Matrix'!$K$47="EXPIRING"),TEXT('📊 Training Matrix'!$J$47+365,"DD/MM/YYYY"),"")</f>
        <v/>
      </c>
      <c r="K842" s="58" t="str">
        <f ca="1">IF(OR('📊 Training Matrix'!$K$47="EXPIRED",'📊 Training Matrix'!$K$47="EXPIRING"),'📊 Training Matrix'!$K$47,"")</f>
        <v/>
      </c>
      <c r="L842" s="58" t="str">
        <f ca="1">IF(OR('📊 Training Matrix'!$K$47="EXPIRED",'📊 Training Matrix'!$K$47="EXPIRING"),IF('📊 Training Matrix'!$K$47="EXPIRED","Overdue by "&amp;TEXT(TODAY()-('📊 Training Matrix'!$J$47+365),"0")&amp;" days","Expires in "&amp;TEXT(('📊 Training Matrix'!$J$47+365)-TODAY(),"0")&amp;" days"),"—")</f>
        <v>—</v>
      </c>
      <c r="M842" s="58" t="str">
        <f ca="1">IF(OR('📊 Training Matrix'!$K$47="EXPIRED",'📊 Training Matrix'!$K$47="EXPIRING"),'📊 Training Matrix'!$H$47,"")</f>
        <v/>
      </c>
    </row>
    <row r="843" spans="1:13" ht="15" customHeight="1" x14ac:dyDescent="0.2">
      <c r="A843" s="58" t="str">
        <f ca="1">IF(OR('📊 Training Matrix'!$M$47="EXPIRED",'📊 Training Matrix'!$M$47="EXPIRING"),'📊 Training Matrix'!$A$47,"")</f>
        <v/>
      </c>
      <c r="B843" s="58" t="str">
        <f ca="1">IF(OR('📊 Training Matrix'!$M$47="EXPIRED",'📊 Training Matrix'!$M$47="EXPIRING"),'📊 Training Matrix'!$B$47,"")</f>
        <v/>
      </c>
      <c r="C843" s="58" t="str">
        <f ca="1">IF(OR('📊 Training Matrix'!$M$47="EXPIRED",'📊 Training Matrix'!$M$47="EXPIRING"),'📊 Training Matrix'!$C$47,"")</f>
        <v/>
      </c>
      <c r="D843" s="58" t="str">
        <f ca="1">IF(OR('📊 Training Matrix'!$M$47="EXPIRED",'📊 Training Matrix'!$M$47="EXPIRING"),'📊 Training Matrix'!$D$47,"")</f>
        <v/>
      </c>
      <c r="E843" s="58" t="str">
        <f ca="1">IF(OR('📊 Training Matrix'!$M$47="EXPIRED",'📊 Training Matrix'!$M$47="EXPIRING"),'📊 Training Matrix'!$F$47,"")</f>
        <v/>
      </c>
      <c r="F843" s="58" t="str">
        <f ca="1">IF(OR('📊 Training Matrix'!$M$47="EXPIRED",'📊 Training Matrix'!$M$47="EXPIRING"),'📊 Training Matrix'!$E$47,"")</f>
        <v/>
      </c>
      <c r="G843" s="58" t="str">
        <f ca="1">IF(OR('📊 Training Matrix'!$M$47="EXPIRED",'📊 Training Matrix'!$M$47="EXPIRING"),"HS-002","")</f>
        <v/>
      </c>
      <c r="H843" s="58" t="str">
        <f ca="1">IF(OR('📊 Training Matrix'!$M$47="EXPIRED",'📊 Training Matrix'!$M$47="EXPIRING"),"Working at Height","")</f>
        <v/>
      </c>
      <c r="I843" s="58" t="str">
        <f ca="1">IF(OR('📊 Training Matrix'!$M$47="EXPIRED",'📊 Training Matrix'!$M$47="EXPIRING"),IF(ISNUMBER('📊 Training Matrix'!$L$47),TEXT('📊 Training Matrix'!$L$47,"DD/MM/YYYY"),""),"")</f>
        <v/>
      </c>
      <c r="J843" s="58" t="str">
        <f ca="1">IF(OR('📊 Training Matrix'!$M$47="EXPIRED",'📊 Training Matrix'!$M$47="EXPIRING"),TEXT('📊 Training Matrix'!$L$47+365,"DD/MM/YYYY"),"")</f>
        <v/>
      </c>
      <c r="K843" s="58" t="str">
        <f ca="1">IF(OR('📊 Training Matrix'!$M$47="EXPIRED",'📊 Training Matrix'!$M$47="EXPIRING"),'📊 Training Matrix'!$M$47,"")</f>
        <v/>
      </c>
      <c r="L843" s="58" t="str">
        <f ca="1">IF(OR('📊 Training Matrix'!$M$47="EXPIRED",'📊 Training Matrix'!$M$47="EXPIRING"),IF('📊 Training Matrix'!$M$47="EXPIRED","Overdue by "&amp;TEXT(TODAY()-('📊 Training Matrix'!$L$47+365),"0")&amp;" days","Expires in "&amp;TEXT(('📊 Training Matrix'!$L$47+365)-TODAY(),"0")&amp;" days"),"—")</f>
        <v>—</v>
      </c>
      <c r="M843" s="58" t="str">
        <f ca="1">IF(OR('📊 Training Matrix'!$M$47="EXPIRED",'📊 Training Matrix'!$M$47="EXPIRING"),'📊 Training Matrix'!$H$47,"")</f>
        <v/>
      </c>
    </row>
    <row r="844" spans="1:13" ht="15" customHeight="1" x14ac:dyDescent="0.2">
      <c r="A844" s="58" t="str">
        <f ca="1">IF(OR('📊 Training Matrix'!$O$47="EXPIRED",'📊 Training Matrix'!$O$47="EXPIRING"),'📊 Training Matrix'!$A$47,"")</f>
        <v/>
      </c>
      <c r="B844" s="58" t="str">
        <f ca="1">IF(OR('📊 Training Matrix'!$O$47="EXPIRED",'📊 Training Matrix'!$O$47="EXPIRING"),'📊 Training Matrix'!$B$47,"")</f>
        <v/>
      </c>
      <c r="C844" s="58" t="str">
        <f ca="1">IF(OR('📊 Training Matrix'!$O$47="EXPIRED",'📊 Training Matrix'!$O$47="EXPIRING"),'📊 Training Matrix'!$C$47,"")</f>
        <v/>
      </c>
      <c r="D844" s="58" t="str">
        <f ca="1">IF(OR('📊 Training Matrix'!$O$47="EXPIRED",'📊 Training Matrix'!$O$47="EXPIRING"),'📊 Training Matrix'!$D$47,"")</f>
        <v/>
      </c>
      <c r="E844" s="58" t="str">
        <f ca="1">IF(OR('📊 Training Matrix'!$O$47="EXPIRED",'📊 Training Matrix'!$O$47="EXPIRING"),'📊 Training Matrix'!$F$47,"")</f>
        <v/>
      </c>
      <c r="F844" s="58" t="str">
        <f ca="1">IF(OR('📊 Training Matrix'!$O$47="EXPIRED",'📊 Training Matrix'!$O$47="EXPIRING"),'📊 Training Matrix'!$E$47,"")</f>
        <v/>
      </c>
      <c r="G844" s="58" t="str">
        <f ca="1">IF(OR('📊 Training Matrix'!$O$47="EXPIRED",'📊 Training Matrix'!$O$47="EXPIRING"),"HS-003","")</f>
        <v/>
      </c>
      <c r="H844" s="58" t="str">
        <f ca="1">IF(OR('📊 Training Matrix'!$O$47="EXPIRED",'📊 Training Matrix'!$O$47="EXPIRING"),"Confined Space","")</f>
        <v/>
      </c>
      <c r="I844" s="58" t="str">
        <f ca="1">IF(OR('📊 Training Matrix'!$O$47="EXPIRED",'📊 Training Matrix'!$O$47="EXPIRING"),IF(ISNUMBER('📊 Training Matrix'!$N$47),TEXT('📊 Training Matrix'!$N$47,"DD/MM/YYYY"),""),"")</f>
        <v/>
      </c>
      <c r="J844" s="58" t="str">
        <f ca="1">IF(OR('📊 Training Matrix'!$O$47="EXPIRED",'📊 Training Matrix'!$O$47="EXPIRING"),TEXT('📊 Training Matrix'!$N$47+365,"DD/MM/YYYY"),"")</f>
        <v/>
      </c>
      <c r="K844" s="58" t="str">
        <f ca="1">IF(OR('📊 Training Matrix'!$O$47="EXPIRED",'📊 Training Matrix'!$O$47="EXPIRING"),'📊 Training Matrix'!$O$47,"")</f>
        <v/>
      </c>
      <c r="L844" s="58" t="str">
        <f ca="1">IF(OR('📊 Training Matrix'!$O$47="EXPIRED",'📊 Training Matrix'!$O$47="EXPIRING"),IF('📊 Training Matrix'!$O$47="EXPIRED","Overdue by "&amp;TEXT(TODAY()-('📊 Training Matrix'!$N$47+365),"0")&amp;" days","Expires in "&amp;TEXT(('📊 Training Matrix'!$N$47+365)-TODAY(),"0")&amp;" days"),"—")</f>
        <v>—</v>
      </c>
      <c r="M844" s="58" t="str">
        <f ca="1">IF(OR('📊 Training Matrix'!$O$47="EXPIRED",'📊 Training Matrix'!$O$47="EXPIRING"),'📊 Training Matrix'!$H$47,"")</f>
        <v/>
      </c>
    </row>
    <row r="845" spans="1:13" ht="15" customHeight="1" x14ac:dyDescent="0.2">
      <c r="A845" s="58" t="str">
        <f ca="1">IF(OR('📊 Training Matrix'!$Q$47="EXPIRED",'📊 Training Matrix'!$Q$47="EXPIRING"),'📊 Training Matrix'!$A$47,"")</f>
        <v>W1043</v>
      </c>
      <c r="B845" s="58" t="str">
        <f ca="1">IF(OR('📊 Training Matrix'!$Q$47="EXPIRED",'📊 Training Matrix'!$Q$47="EXPIRING"),'📊 Training Matrix'!$B$47,"")</f>
        <v>Hall</v>
      </c>
      <c r="C845" s="58" t="str">
        <f ca="1">IF(OR('📊 Training Matrix'!$Q$47="EXPIRED",'📊 Training Matrix'!$Q$47="EXPIRING"),'📊 Training Matrix'!$C$47,"")</f>
        <v>Nadia</v>
      </c>
      <c r="D845" s="58" t="str">
        <f ca="1">IF(OR('📊 Training Matrix'!$Q$47="EXPIRED",'📊 Training Matrix'!$Q$47="EXPIRING"),'📊 Training Matrix'!$D$47,"")</f>
        <v>Employee</v>
      </c>
      <c r="E845" s="58" t="str">
        <f ca="1">IF(OR('📊 Training Matrix'!$Q$47="EXPIRED",'📊 Training Matrix'!$Q$47="EXPIRING"),'📊 Training Matrix'!$F$47,"")</f>
        <v>Project Coordinator</v>
      </c>
      <c r="F845" s="58" t="str">
        <f ca="1">IF(OR('📊 Training Matrix'!$Q$47="EXPIRED",'📊 Training Matrix'!$Q$47="EXPIRING"),'📊 Training Matrix'!$E$47,"")</f>
        <v>Project Management</v>
      </c>
      <c r="G845" s="58" t="str">
        <f ca="1">IF(OR('📊 Training Matrix'!$Q$47="EXPIRED",'📊 Training Matrix'!$Q$47="EXPIRING"),"HS-004","")</f>
        <v>HS-004</v>
      </c>
      <c r="H845" s="58" t="str">
        <f ca="1">IF(OR('📊 Training Matrix'!$Q$47="EXPIRED",'📊 Training Matrix'!$Q$47="EXPIRING"),"Manual Handling","")</f>
        <v>Manual Handling</v>
      </c>
      <c r="I845" s="58" t="str">
        <f ca="1">IF(OR('📊 Training Matrix'!$Q$47="EXPIRED",'📊 Training Matrix'!$Q$47="EXPIRING"),IF(ISNUMBER('📊 Training Matrix'!$P$47),TEXT('📊 Training Matrix'!$P$47,"DD/MM/YYYY"),""),"")</f>
        <v>25/12/2024</v>
      </c>
      <c r="J845" s="58" t="str">
        <f ca="1">IF(OR('📊 Training Matrix'!$Q$47="EXPIRED",'📊 Training Matrix'!$Q$47="EXPIRING"),TEXT('📊 Training Matrix'!$P$47+365,"DD/MM/YYYY"),"")</f>
        <v>25/12/2025</v>
      </c>
      <c r="K845" s="58" t="str">
        <f ca="1">IF(OR('📊 Training Matrix'!$Q$47="EXPIRED",'📊 Training Matrix'!$Q$47="EXPIRING"),'📊 Training Matrix'!$Q$47,"")</f>
        <v>EXPIRED</v>
      </c>
      <c r="L845" s="58" t="str">
        <f ca="1">IF(OR('📊 Training Matrix'!$Q$47="EXPIRED",'📊 Training Matrix'!$Q$47="EXPIRING"),IF('📊 Training Matrix'!$Q$47="EXPIRED","Overdue by "&amp;TEXT(TODAY()-('📊 Training Matrix'!$P$47+365),"0")&amp;" days","Expires in "&amp;TEXT(('📊 Training Matrix'!$P$47+365)-TODAY(),"0")&amp;" days"),"—")</f>
        <v>Overdue by 236 days</v>
      </c>
      <c r="M845" s="58" t="str">
        <f ca="1">IF(OR('📊 Training Matrix'!$Q$47="EXPIRED",'📊 Training Matrix'!$Q$47="EXPIRING"),'📊 Training Matrix'!$H$47,"")</f>
        <v>R. O'Brien</v>
      </c>
    </row>
    <row r="846" spans="1:13" ht="15" customHeight="1" x14ac:dyDescent="0.2">
      <c r="A846" s="58" t="str">
        <f ca="1">IF(OR('📊 Training Matrix'!$S$47="EXPIRED",'📊 Training Matrix'!$S$47="EXPIRING"),'📊 Training Matrix'!$A$47,"")</f>
        <v>W1043</v>
      </c>
      <c r="B846" s="58" t="str">
        <f ca="1">IF(OR('📊 Training Matrix'!$S$47="EXPIRED",'📊 Training Matrix'!$S$47="EXPIRING"),'📊 Training Matrix'!$B$47,"")</f>
        <v>Hall</v>
      </c>
      <c r="C846" s="58" t="str">
        <f ca="1">IF(OR('📊 Training Matrix'!$S$47="EXPIRED",'📊 Training Matrix'!$S$47="EXPIRING"),'📊 Training Matrix'!$C$47,"")</f>
        <v>Nadia</v>
      </c>
      <c r="D846" s="58" t="str">
        <f ca="1">IF(OR('📊 Training Matrix'!$S$47="EXPIRED",'📊 Training Matrix'!$S$47="EXPIRING"),'📊 Training Matrix'!$D$47,"")</f>
        <v>Employee</v>
      </c>
      <c r="E846" s="58" t="str">
        <f ca="1">IF(OR('📊 Training Matrix'!$S$47="EXPIRED",'📊 Training Matrix'!$S$47="EXPIRING"),'📊 Training Matrix'!$F$47,"")</f>
        <v>Project Coordinator</v>
      </c>
      <c r="F846" s="58" t="str">
        <f ca="1">IF(OR('📊 Training Matrix'!$S$47="EXPIRED",'📊 Training Matrix'!$S$47="EXPIRING"),'📊 Training Matrix'!$E$47,"")</f>
        <v>Project Management</v>
      </c>
      <c r="G846" s="58" t="str">
        <f ca="1">IF(OR('📊 Training Matrix'!$S$47="EXPIRED",'📊 Training Matrix'!$S$47="EXPIRING"),"HS-005","")</f>
        <v>HS-005</v>
      </c>
      <c r="H846" s="58" t="str">
        <f ca="1">IF(OR('📊 Training Matrix'!$S$47="EXPIRED",'📊 Training Matrix'!$S$47="EXPIRING"),"First Aid (FAW)","")</f>
        <v>First Aid (FAW)</v>
      </c>
      <c r="I846" s="58" t="str">
        <f ca="1">IF(OR('📊 Training Matrix'!$S$47="EXPIRED",'📊 Training Matrix'!$S$47="EXPIRING"),IF(ISNUMBER('📊 Training Matrix'!$R$47),TEXT('📊 Training Matrix'!$R$47,"DD/MM/YYYY"),""),"")</f>
        <v>21/04/2025</v>
      </c>
      <c r="J846" s="58" t="str">
        <f ca="1">IF(OR('📊 Training Matrix'!$S$47="EXPIRED",'📊 Training Matrix'!$S$47="EXPIRING"),TEXT('📊 Training Matrix'!$R$47+365,"DD/MM/YYYY"),"")</f>
        <v>21/04/2026</v>
      </c>
      <c r="K846" s="58" t="str">
        <f ca="1">IF(OR('📊 Training Matrix'!$S$47="EXPIRED",'📊 Training Matrix'!$S$47="EXPIRING"),'📊 Training Matrix'!$S$47,"")</f>
        <v>EXPIRED</v>
      </c>
      <c r="L846" s="58" t="str">
        <f ca="1">IF(OR('📊 Training Matrix'!$S$47="EXPIRED",'📊 Training Matrix'!$S$47="EXPIRING"),IF('📊 Training Matrix'!$S$47="EXPIRED","Overdue by "&amp;TEXT(TODAY()-('📊 Training Matrix'!$R$47+365),"0")&amp;" days","Expires in "&amp;TEXT(('📊 Training Matrix'!$R$47+365)-TODAY(),"0")&amp;" days"),"—")</f>
        <v>Overdue by 119 days</v>
      </c>
      <c r="M846" s="58" t="str">
        <f ca="1">IF(OR('📊 Training Matrix'!$S$47="EXPIRED",'📊 Training Matrix'!$S$47="EXPIRING"),'📊 Training Matrix'!$H$47,"")</f>
        <v>R. O'Brien</v>
      </c>
    </row>
    <row r="847" spans="1:13" ht="15" customHeight="1" x14ac:dyDescent="0.2">
      <c r="A847" s="58" t="str">
        <f ca="1">IF(OR('📊 Training Matrix'!$U$47="EXPIRED",'📊 Training Matrix'!$U$47="EXPIRING"),'📊 Training Matrix'!$A$47,"")</f>
        <v/>
      </c>
      <c r="B847" s="58" t="str">
        <f ca="1">IF(OR('📊 Training Matrix'!$U$47="EXPIRED",'📊 Training Matrix'!$U$47="EXPIRING"),'📊 Training Matrix'!$B$47,"")</f>
        <v/>
      </c>
      <c r="C847" s="58" t="str">
        <f ca="1">IF(OR('📊 Training Matrix'!$U$47="EXPIRED",'📊 Training Matrix'!$U$47="EXPIRING"),'📊 Training Matrix'!$C$47,"")</f>
        <v/>
      </c>
      <c r="D847" s="58" t="str">
        <f ca="1">IF(OR('📊 Training Matrix'!$U$47="EXPIRED",'📊 Training Matrix'!$U$47="EXPIRING"),'📊 Training Matrix'!$D$47,"")</f>
        <v/>
      </c>
      <c r="E847" s="58" t="str">
        <f ca="1">IF(OR('📊 Training Matrix'!$U$47="EXPIRED",'📊 Training Matrix'!$U$47="EXPIRING"),'📊 Training Matrix'!$F$47,"")</f>
        <v/>
      </c>
      <c r="F847" s="58" t="str">
        <f ca="1">IF(OR('📊 Training Matrix'!$U$47="EXPIRED",'📊 Training Matrix'!$U$47="EXPIRING"),'📊 Training Matrix'!$E$47,"")</f>
        <v/>
      </c>
      <c r="G847" s="58" t="str">
        <f ca="1">IF(OR('📊 Training Matrix'!$U$47="EXPIRED",'📊 Training Matrix'!$U$47="EXPIRING"),"HS-006","")</f>
        <v/>
      </c>
      <c r="H847" s="58" t="str">
        <f ca="1">IF(OR('📊 Training Matrix'!$U$47="EXPIRED",'📊 Training Matrix'!$U$47="EXPIRING"),"Asbestos Awareness","")</f>
        <v/>
      </c>
      <c r="I847" s="58" t="str">
        <f ca="1">IF(OR('📊 Training Matrix'!$U$47="EXPIRED",'📊 Training Matrix'!$U$47="EXPIRING"),IF(ISNUMBER('📊 Training Matrix'!$T$47),TEXT('📊 Training Matrix'!$T$47,"DD/MM/YYYY"),""),"")</f>
        <v/>
      </c>
      <c r="J847" s="58" t="str">
        <f ca="1">IF(OR('📊 Training Matrix'!$U$47="EXPIRED",'📊 Training Matrix'!$U$47="EXPIRING"),TEXT('📊 Training Matrix'!$T$47+365,"DD/MM/YYYY"),"")</f>
        <v/>
      </c>
      <c r="K847" s="58" t="str">
        <f ca="1">IF(OR('📊 Training Matrix'!$U$47="EXPIRED",'📊 Training Matrix'!$U$47="EXPIRING"),'📊 Training Matrix'!$U$47,"")</f>
        <v/>
      </c>
      <c r="L847" s="58" t="str">
        <f ca="1">IF(OR('📊 Training Matrix'!$U$47="EXPIRED",'📊 Training Matrix'!$U$47="EXPIRING"),IF('📊 Training Matrix'!$U$47="EXPIRED","Overdue by "&amp;TEXT(TODAY()-('📊 Training Matrix'!$T$47+365),"0")&amp;" days","Expires in "&amp;TEXT(('📊 Training Matrix'!$T$47+365)-TODAY(),"0")&amp;" days"),"—")</f>
        <v>—</v>
      </c>
      <c r="M847" s="58" t="str">
        <f ca="1">IF(OR('📊 Training Matrix'!$U$47="EXPIRED",'📊 Training Matrix'!$U$47="EXPIRING"),'📊 Training Matrix'!$H$47,"")</f>
        <v/>
      </c>
    </row>
    <row r="848" spans="1:13" ht="15" customHeight="1" x14ac:dyDescent="0.2">
      <c r="A848" s="58" t="str">
        <f ca="1">IF(OR('📊 Training Matrix'!$W$47="EXPIRED",'📊 Training Matrix'!$W$47="EXPIRING"),'📊 Training Matrix'!$A$47,"")</f>
        <v/>
      </c>
      <c r="B848" s="58" t="str">
        <f ca="1">IF(OR('📊 Training Matrix'!$W$47="EXPIRED",'📊 Training Matrix'!$W$47="EXPIRING"),'📊 Training Matrix'!$B$47,"")</f>
        <v/>
      </c>
      <c r="C848" s="58" t="str">
        <f ca="1">IF(OR('📊 Training Matrix'!$W$47="EXPIRED",'📊 Training Matrix'!$W$47="EXPIRING"),'📊 Training Matrix'!$C$47,"")</f>
        <v/>
      </c>
      <c r="D848" s="58" t="str">
        <f ca="1">IF(OR('📊 Training Matrix'!$W$47="EXPIRED",'📊 Training Matrix'!$W$47="EXPIRING"),'📊 Training Matrix'!$D$47,"")</f>
        <v/>
      </c>
      <c r="E848" s="58" t="str">
        <f ca="1">IF(OR('📊 Training Matrix'!$W$47="EXPIRED",'📊 Training Matrix'!$W$47="EXPIRING"),'📊 Training Matrix'!$F$47,"")</f>
        <v/>
      </c>
      <c r="F848" s="58" t="str">
        <f ca="1">IF(OR('📊 Training Matrix'!$W$47="EXPIRED",'📊 Training Matrix'!$W$47="EXPIRING"),'📊 Training Matrix'!$E$47,"")</f>
        <v/>
      </c>
      <c r="G848" s="58" t="str">
        <f ca="1">IF(OR('📊 Training Matrix'!$W$47="EXPIRED",'📊 Training Matrix'!$W$47="EXPIRING"),"EL-001","")</f>
        <v/>
      </c>
      <c r="H848" s="58" t="str">
        <f ca="1">IF(OR('📊 Training Matrix'!$W$47="EXPIRED",'📊 Training Matrix'!$W$47="EXPIRING"),"C&amp;G 2391 Inspection","")</f>
        <v/>
      </c>
      <c r="I848" s="58" t="str">
        <f ca="1">IF(OR('📊 Training Matrix'!$W$47="EXPIRED",'📊 Training Matrix'!$W$47="EXPIRING"),IF(ISNUMBER('📊 Training Matrix'!$V$47),TEXT('📊 Training Matrix'!$V$47,"DD/MM/YYYY"),""),"")</f>
        <v/>
      </c>
      <c r="J848" s="58" t="str">
        <f ca="1">IF(OR('📊 Training Matrix'!$W$47="EXPIRED",'📊 Training Matrix'!$W$47="EXPIRING"),TEXT('📊 Training Matrix'!$V$47+365,"DD/MM/YYYY"),"")</f>
        <v/>
      </c>
      <c r="K848" s="58" t="str">
        <f ca="1">IF(OR('📊 Training Matrix'!$W$47="EXPIRED",'📊 Training Matrix'!$W$47="EXPIRING"),'📊 Training Matrix'!$W$47,"")</f>
        <v/>
      </c>
      <c r="L848" s="58" t="str">
        <f ca="1">IF(OR('📊 Training Matrix'!$W$47="EXPIRED",'📊 Training Matrix'!$W$47="EXPIRING"),IF('📊 Training Matrix'!$W$47="EXPIRED","Overdue by "&amp;TEXT(TODAY()-('📊 Training Matrix'!$V$47+365),"0")&amp;" days","Expires in "&amp;TEXT(('📊 Training Matrix'!$V$47+365)-TODAY(),"0")&amp;" days"),"—")</f>
        <v>—</v>
      </c>
      <c r="M848" s="58" t="str">
        <f ca="1">IF(OR('📊 Training Matrix'!$W$47="EXPIRED",'📊 Training Matrix'!$W$47="EXPIRING"),'📊 Training Matrix'!$H$47,"")</f>
        <v/>
      </c>
    </row>
    <row r="849" spans="1:13" ht="15" customHeight="1" x14ac:dyDescent="0.2">
      <c r="A849" s="58" t="str">
        <f ca="1">IF(OR('📊 Training Matrix'!$Y$47="EXPIRED",'📊 Training Matrix'!$Y$47="EXPIRING"),'📊 Training Matrix'!$A$47,"")</f>
        <v/>
      </c>
      <c r="B849" s="58" t="str">
        <f ca="1">IF(OR('📊 Training Matrix'!$Y$47="EXPIRED",'📊 Training Matrix'!$Y$47="EXPIRING"),'📊 Training Matrix'!$B$47,"")</f>
        <v/>
      </c>
      <c r="C849" s="58" t="str">
        <f ca="1">IF(OR('📊 Training Matrix'!$Y$47="EXPIRED",'📊 Training Matrix'!$Y$47="EXPIRING"),'📊 Training Matrix'!$C$47,"")</f>
        <v/>
      </c>
      <c r="D849" s="58" t="str">
        <f ca="1">IF(OR('📊 Training Matrix'!$Y$47="EXPIRED",'📊 Training Matrix'!$Y$47="EXPIRING"),'📊 Training Matrix'!$D$47,"")</f>
        <v/>
      </c>
      <c r="E849" s="58" t="str">
        <f ca="1">IF(OR('📊 Training Matrix'!$Y$47="EXPIRED",'📊 Training Matrix'!$Y$47="EXPIRING"),'📊 Training Matrix'!$F$47,"")</f>
        <v/>
      </c>
      <c r="F849" s="58" t="str">
        <f ca="1">IF(OR('📊 Training Matrix'!$Y$47="EXPIRED",'📊 Training Matrix'!$Y$47="EXPIRING"),'📊 Training Matrix'!$E$47,"")</f>
        <v/>
      </c>
      <c r="G849" s="58" t="str">
        <f ca="1">IF(OR('📊 Training Matrix'!$Y$47="EXPIRED",'📊 Training Matrix'!$Y$47="EXPIRING"),"EL-002","")</f>
        <v/>
      </c>
      <c r="H849" s="58" t="str">
        <f ca="1">IF(OR('📊 Training Matrix'!$Y$47="EXPIRED",'📊 Training Matrix'!$Y$47="EXPIRING"),"18th Edition","")</f>
        <v/>
      </c>
      <c r="I849" s="58" t="str">
        <f ca="1">IF(OR('📊 Training Matrix'!$Y$47="EXPIRED",'📊 Training Matrix'!$Y$47="EXPIRING"),IF(ISNUMBER('📊 Training Matrix'!$X$47),TEXT('📊 Training Matrix'!$X$47,"DD/MM/YYYY"),""),"")</f>
        <v/>
      </c>
      <c r="J849" s="58" t="str">
        <f ca="1">IF(OR('📊 Training Matrix'!$Y$47="EXPIRED",'📊 Training Matrix'!$Y$47="EXPIRING"),TEXT('📊 Training Matrix'!$X$47+365,"DD/MM/YYYY"),"")</f>
        <v/>
      </c>
      <c r="K849" s="58" t="str">
        <f ca="1">IF(OR('📊 Training Matrix'!$Y$47="EXPIRED",'📊 Training Matrix'!$Y$47="EXPIRING"),'📊 Training Matrix'!$Y$47,"")</f>
        <v/>
      </c>
      <c r="L849" s="58" t="str">
        <f ca="1">IF(OR('📊 Training Matrix'!$Y$47="EXPIRED",'📊 Training Matrix'!$Y$47="EXPIRING"),IF('📊 Training Matrix'!$Y$47="EXPIRED","Overdue by "&amp;TEXT(TODAY()-('📊 Training Matrix'!$X$47+365),"0")&amp;" days","Expires in "&amp;TEXT(('📊 Training Matrix'!$X$47+365)-TODAY(),"0")&amp;" days"),"—")</f>
        <v>—</v>
      </c>
      <c r="M849" s="58" t="str">
        <f ca="1">IF(OR('📊 Training Matrix'!$Y$47="EXPIRED",'📊 Training Matrix'!$Y$47="EXPIRING"),'📊 Training Matrix'!$H$47,"")</f>
        <v/>
      </c>
    </row>
    <row r="850" spans="1:13" ht="15" customHeight="1" x14ac:dyDescent="0.2">
      <c r="A850" s="58" t="str">
        <f ca="1">IF(OR('📊 Training Matrix'!$AA$47="EXPIRED",'📊 Training Matrix'!$AA$47="EXPIRING"),'📊 Training Matrix'!$A$47,"")</f>
        <v/>
      </c>
      <c r="B850" s="58" t="str">
        <f ca="1">IF(OR('📊 Training Matrix'!$AA$47="EXPIRED",'📊 Training Matrix'!$AA$47="EXPIRING"),'📊 Training Matrix'!$B$47,"")</f>
        <v/>
      </c>
      <c r="C850" s="58" t="str">
        <f ca="1">IF(OR('📊 Training Matrix'!$AA$47="EXPIRED",'📊 Training Matrix'!$AA$47="EXPIRING"),'📊 Training Matrix'!$C$47,"")</f>
        <v/>
      </c>
      <c r="D850" s="58" t="str">
        <f ca="1">IF(OR('📊 Training Matrix'!$AA$47="EXPIRED",'📊 Training Matrix'!$AA$47="EXPIRING"),'📊 Training Matrix'!$D$47,"")</f>
        <v/>
      </c>
      <c r="E850" s="58" t="str">
        <f ca="1">IF(OR('📊 Training Matrix'!$AA$47="EXPIRED",'📊 Training Matrix'!$AA$47="EXPIRING"),'📊 Training Matrix'!$F$47,"")</f>
        <v/>
      </c>
      <c r="F850" s="58" t="str">
        <f ca="1">IF(OR('📊 Training Matrix'!$AA$47="EXPIRED",'📊 Training Matrix'!$AA$47="EXPIRING"),'📊 Training Matrix'!$E$47,"")</f>
        <v/>
      </c>
      <c r="G850" s="58" t="str">
        <f ca="1">IF(OR('📊 Training Matrix'!$AA$47="EXPIRED",'📊 Training Matrix'!$AA$47="EXPIRING"),"EL-003","")</f>
        <v/>
      </c>
      <c r="H850" s="58" t="str">
        <f ca="1">IF(OR('📊 Training Matrix'!$AA$47="EXPIRED",'📊 Training Matrix'!$AA$47="EXPIRING"),"HV Auth. Person","")</f>
        <v/>
      </c>
      <c r="I850" s="58" t="str">
        <f ca="1">IF(OR('📊 Training Matrix'!$AA$47="EXPIRED",'📊 Training Matrix'!$AA$47="EXPIRING"),IF(ISNUMBER('📊 Training Matrix'!$Z$47),TEXT('📊 Training Matrix'!$Z$47,"DD/MM/YYYY"),""),"")</f>
        <v/>
      </c>
      <c r="J850" s="58" t="str">
        <f ca="1">IF(OR('📊 Training Matrix'!$AA$47="EXPIRED",'📊 Training Matrix'!$AA$47="EXPIRING"),TEXT('📊 Training Matrix'!$Z$47+365,"DD/MM/YYYY"),"")</f>
        <v/>
      </c>
      <c r="K850" s="58" t="str">
        <f ca="1">IF(OR('📊 Training Matrix'!$AA$47="EXPIRED",'📊 Training Matrix'!$AA$47="EXPIRING"),'📊 Training Matrix'!$AA$47,"")</f>
        <v/>
      </c>
      <c r="L850" s="58" t="str">
        <f ca="1">IF(OR('📊 Training Matrix'!$AA$47="EXPIRED",'📊 Training Matrix'!$AA$47="EXPIRING"),IF('📊 Training Matrix'!$AA$47="EXPIRED","Overdue by "&amp;TEXT(TODAY()-('📊 Training Matrix'!$Z$47+365),"0")&amp;" days","Expires in "&amp;TEXT(('📊 Training Matrix'!$Z$47+365)-TODAY(),"0")&amp;" days"),"—")</f>
        <v>—</v>
      </c>
      <c r="M850" s="58" t="str">
        <f ca="1">IF(OR('📊 Training Matrix'!$AA$47="EXPIRED",'📊 Training Matrix'!$AA$47="EXPIRING"),'📊 Training Matrix'!$H$47,"")</f>
        <v/>
      </c>
    </row>
    <row r="851" spans="1:13" ht="15" customHeight="1" x14ac:dyDescent="0.2">
      <c r="A851" s="58" t="str">
        <f ca="1">IF(OR('📊 Training Matrix'!$AC$47="EXPIRED",'📊 Training Matrix'!$AC$47="EXPIRING"),'📊 Training Matrix'!$A$47,"")</f>
        <v/>
      </c>
      <c r="B851" s="58" t="str">
        <f ca="1">IF(OR('📊 Training Matrix'!$AC$47="EXPIRED",'📊 Training Matrix'!$AC$47="EXPIRING"),'📊 Training Matrix'!$B$47,"")</f>
        <v/>
      </c>
      <c r="C851" s="58" t="str">
        <f ca="1">IF(OR('📊 Training Matrix'!$AC$47="EXPIRED",'📊 Training Matrix'!$AC$47="EXPIRING"),'📊 Training Matrix'!$C$47,"")</f>
        <v/>
      </c>
      <c r="D851" s="58" t="str">
        <f ca="1">IF(OR('📊 Training Matrix'!$AC$47="EXPIRED",'📊 Training Matrix'!$AC$47="EXPIRING"),'📊 Training Matrix'!$D$47,"")</f>
        <v/>
      </c>
      <c r="E851" s="58" t="str">
        <f ca="1">IF(OR('📊 Training Matrix'!$AC$47="EXPIRED",'📊 Training Matrix'!$AC$47="EXPIRING"),'📊 Training Matrix'!$F$47,"")</f>
        <v/>
      </c>
      <c r="F851" s="58" t="str">
        <f ca="1">IF(OR('📊 Training Matrix'!$AC$47="EXPIRED",'📊 Training Matrix'!$AC$47="EXPIRING"),'📊 Training Matrix'!$E$47,"")</f>
        <v/>
      </c>
      <c r="G851" s="58" t="str">
        <f ca="1">IF(OR('📊 Training Matrix'!$AC$47="EXPIRED",'📊 Training Matrix'!$AC$47="EXPIRING"),"EL-004","")</f>
        <v/>
      </c>
      <c r="H851" s="58" t="str">
        <f ca="1">IF(OR('📊 Training Matrix'!$AC$47="EXPIRED",'📊 Training Matrix'!$AC$47="EXPIRING"),"LV Switching","")</f>
        <v/>
      </c>
      <c r="I851" s="58" t="str">
        <f ca="1">IF(OR('📊 Training Matrix'!$AC$47="EXPIRED",'📊 Training Matrix'!$AC$47="EXPIRING"),IF(ISNUMBER('📊 Training Matrix'!$AB$47),TEXT('📊 Training Matrix'!$AB$47,"DD/MM/YYYY"),""),"")</f>
        <v/>
      </c>
      <c r="J851" s="58" t="str">
        <f ca="1">IF(OR('📊 Training Matrix'!$AC$47="EXPIRED",'📊 Training Matrix'!$AC$47="EXPIRING"),TEXT('📊 Training Matrix'!$AB$47+365,"DD/MM/YYYY"),"")</f>
        <v/>
      </c>
      <c r="K851" s="58" t="str">
        <f ca="1">IF(OR('📊 Training Matrix'!$AC$47="EXPIRED",'📊 Training Matrix'!$AC$47="EXPIRING"),'📊 Training Matrix'!$AC$47,"")</f>
        <v/>
      </c>
      <c r="L851" s="58" t="str">
        <f ca="1">IF(OR('📊 Training Matrix'!$AC$47="EXPIRED",'📊 Training Matrix'!$AC$47="EXPIRING"),IF('📊 Training Matrix'!$AC$47="EXPIRED","Overdue by "&amp;TEXT(TODAY()-('📊 Training Matrix'!$AB$47+365),"0")&amp;" days","Expires in "&amp;TEXT(('📊 Training Matrix'!$AB$47+365)-TODAY(),"0")&amp;" days"),"—")</f>
        <v>—</v>
      </c>
      <c r="M851" s="58" t="str">
        <f ca="1">IF(OR('📊 Training Matrix'!$AC$47="EXPIRED",'📊 Training Matrix'!$AC$47="EXPIRING"),'📊 Training Matrix'!$H$47,"")</f>
        <v/>
      </c>
    </row>
    <row r="852" spans="1:13" ht="15" customHeight="1" x14ac:dyDescent="0.2">
      <c r="A852" s="58" t="str">
        <f ca="1">IF(OR('📊 Training Matrix'!$AE$47="EXPIRED",'📊 Training Matrix'!$AE$47="EXPIRING"),'📊 Training Matrix'!$A$47,"")</f>
        <v/>
      </c>
      <c r="B852" s="58" t="str">
        <f ca="1">IF(OR('📊 Training Matrix'!$AE$47="EXPIRED",'📊 Training Matrix'!$AE$47="EXPIRING"),'📊 Training Matrix'!$B$47,"")</f>
        <v/>
      </c>
      <c r="C852" s="58" t="str">
        <f ca="1">IF(OR('📊 Training Matrix'!$AE$47="EXPIRED",'📊 Training Matrix'!$AE$47="EXPIRING"),'📊 Training Matrix'!$C$47,"")</f>
        <v/>
      </c>
      <c r="D852" s="58" t="str">
        <f ca="1">IF(OR('📊 Training Matrix'!$AE$47="EXPIRED",'📊 Training Matrix'!$AE$47="EXPIRING"),'📊 Training Matrix'!$D$47,"")</f>
        <v/>
      </c>
      <c r="E852" s="58" t="str">
        <f ca="1">IF(OR('📊 Training Matrix'!$AE$47="EXPIRED",'📊 Training Matrix'!$AE$47="EXPIRING"),'📊 Training Matrix'!$F$47,"")</f>
        <v/>
      </c>
      <c r="F852" s="58" t="str">
        <f ca="1">IF(OR('📊 Training Matrix'!$AE$47="EXPIRED",'📊 Training Matrix'!$AE$47="EXPIRING"),'📊 Training Matrix'!$E$47,"")</f>
        <v/>
      </c>
      <c r="G852" s="58" t="str">
        <f ca="1">IF(OR('📊 Training Matrix'!$AE$47="EXPIRED",'📊 Training Matrix'!$AE$47="EXPIRING"),"CV-005","")</f>
        <v/>
      </c>
      <c r="H852" s="58" t="str">
        <f ca="1">IF(OR('📊 Training Matrix'!$AE$47="EXPIRED",'📊 Training Matrix'!$AE$47="EXPIRING"),"NRSWA Supervisor","")</f>
        <v/>
      </c>
      <c r="I852" s="58" t="str">
        <f ca="1">IF(OR('📊 Training Matrix'!$AE$47="EXPIRED",'📊 Training Matrix'!$AE$47="EXPIRING"),IF(ISNUMBER('📊 Training Matrix'!$AD$47),TEXT('📊 Training Matrix'!$AD$47,"DD/MM/YYYY"),""),"")</f>
        <v/>
      </c>
      <c r="J852" s="58" t="str">
        <f ca="1">IF(OR('📊 Training Matrix'!$AE$47="EXPIRED",'📊 Training Matrix'!$AE$47="EXPIRING"),TEXT('📊 Training Matrix'!$AD$47+365,"DD/MM/YYYY"),"")</f>
        <v/>
      </c>
      <c r="K852" s="58" t="str">
        <f ca="1">IF(OR('📊 Training Matrix'!$AE$47="EXPIRED",'📊 Training Matrix'!$AE$47="EXPIRING"),'📊 Training Matrix'!$AE$47,"")</f>
        <v/>
      </c>
      <c r="L852" s="58" t="str">
        <f ca="1">IF(OR('📊 Training Matrix'!$AE$47="EXPIRED",'📊 Training Matrix'!$AE$47="EXPIRING"),IF('📊 Training Matrix'!$AE$47="EXPIRED","Overdue by "&amp;TEXT(TODAY()-('📊 Training Matrix'!$AD$47+365),"0")&amp;" days","Expires in "&amp;TEXT(('📊 Training Matrix'!$AD$47+365)-TODAY(),"0")&amp;" days"),"—")</f>
        <v>—</v>
      </c>
      <c r="M852" s="58" t="str">
        <f ca="1">IF(OR('📊 Training Matrix'!$AE$47="EXPIRED",'📊 Training Matrix'!$AE$47="EXPIRING"),'📊 Training Matrix'!$H$47,"")</f>
        <v/>
      </c>
    </row>
    <row r="853" spans="1:13" ht="15" customHeight="1" x14ac:dyDescent="0.2">
      <c r="A853" s="58" t="str">
        <f ca="1">IF(OR('📊 Training Matrix'!$AG$47="EXPIRED",'📊 Training Matrix'!$AG$47="EXPIRING"),'📊 Training Matrix'!$A$47,"")</f>
        <v/>
      </c>
      <c r="B853" s="58" t="str">
        <f ca="1">IF(OR('📊 Training Matrix'!$AG$47="EXPIRED",'📊 Training Matrix'!$AG$47="EXPIRING"),'📊 Training Matrix'!$B$47,"")</f>
        <v/>
      </c>
      <c r="C853" s="58" t="str">
        <f ca="1">IF(OR('📊 Training Matrix'!$AG$47="EXPIRED",'📊 Training Matrix'!$AG$47="EXPIRING"),'📊 Training Matrix'!$C$47,"")</f>
        <v/>
      </c>
      <c r="D853" s="58" t="str">
        <f ca="1">IF(OR('📊 Training Matrix'!$AG$47="EXPIRED",'📊 Training Matrix'!$AG$47="EXPIRING"),'📊 Training Matrix'!$D$47,"")</f>
        <v/>
      </c>
      <c r="E853" s="58" t="str">
        <f ca="1">IF(OR('📊 Training Matrix'!$AG$47="EXPIRED",'📊 Training Matrix'!$AG$47="EXPIRING"),'📊 Training Matrix'!$F$47,"")</f>
        <v/>
      </c>
      <c r="F853" s="58" t="str">
        <f ca="1">IF(OR('📊 Training Matrix'!$AG$47="EXPIRED",'📊 Training Matrix'!$AG$47="EXPIRING"),'📊 Training Matrix'!$E$47,"")</f>
        <v/>
      </c>
      <c r="G853" s="58" t="str">
        <f ca="1">IF(OR('📊 Training Matrix'!$AG$47="EXPIRED",'📊 Training Matrix'!$AG$47="EXPIRING"),"CV-006","")</f>
        <v/>
      </c>
      <c r="H853" s="58" t="str">
        <f ca="1">IF(OR('📊 Training Matrix'!$AG$47="EXPIRED",'📊 Training Matrix'!$AG$47="EXPIRING"),"NRSWA Operative","")</f>
        <v/>
      </c>
      <c r="I853" s="58" t="str">
        <f ca="1">IF(OR('📊 Training Matrix'!$AG$47="EXPIRED",'📊 Training Matrix'!$AG$47="EXPIRING"),IF(ISNUMBER('📊 Training Matrix'!$AF$47),TEXT('📊 Training Matrix'!$AF$47,"DD/MM/YYYY"),""),"")</f>
        <v/>
      </c>
      <c r="J853" s="58" t="str">
        <f ca="1">IF(OR('📊 Training Matrix'!$AG$47="EXPIRED",'📊 Training Matrix'!$AG$47="EXPIRING"),TEXT('📊 Training Matrix'!$AF$47+365,"DD/MM/YYYY"),"")</f>
        <v/>
      </c>
      <c r="K853" s="58" t="str">
        <f ca="1">IF(OR('📊 Training Matrix'!$AG$47="EXPIRED",'📊 Training Matrix'!$AG$47="EXPIRING"),'📊 Training Matrix'!$AG$47,"")</f>
        <v/>
      </c>
      <c r="L853" s="58" t="str">
        <f ca="1">IF(OR('📊 Training Matrix'!$AG$47="EXPIRED",'📊 Training Matrix'!$AG$47="EXPIRING"),IF('📊 Training Matrix'!$AG$47="EXPIRED","Overdue by "&amp;TEXT(TODAY()-('📊 Training Matrix'!$AF$47+365),"0")&amp;" days","Expires in "&amp;TEXT(('📊 Training Matrix'!$AF$47+365)-TODAY(),"0")&amp;" days"),"—")</f>
        <v>—</v>
      </c>
      <c r="M853" s="58" t="str">
        <f ca="1">IF(OR('📊 Training Matrix'!$AG$47="EXPIRED",'📊 Training Matrix'!$AG$47="EXPIRING"),'📊 Training Matrix'!$H$47,"")</f>
        <v/>
      </c>
    </row>
    <row r="854" spans="1:13" ht="15" customHeight="1" x14ac:dyDescent="0.2">
      <c r="A854" s="58" t="str">
        <f ca="1">IF(OR('📊 Training Matrix'!$AI$47="EXPIRED",'📊 Training Matrix'!$AI$47="EXPIRING"),'📊 Training Matrix'!$A$47,"")</f>
        <v/>
      </c>
      <c r="B854" s="58" t="str">
        <f ca="1">IF(OR('📊 Training Matrix'!$AI$47="EXPIRED",'📊 Training Matrix'!$AI$47="EXPIRING"),'📊 Training Matrix'!$B$47,"")</f>
        <v/>
      </c>
      <c r="C854" s="58" t="str">
        <f ca="1">IF(OR('📊 Training Matrix'!$AI$47="EXPIRED",'📊 Training Matrix'!$AI$47="EXPIRING"),'📊 Training Matrix'!$C$47,"")</f>
        <v/>
      </c>
      <c r="D854" s="58" t="str">
        <f ca="1">IF(OR('📊 Training Matrix'!$AI$47="EXPIRED",'📊 Training Matrix'!$AI$47="EXPIRING"),'📊 Training Matrix'!$D$47,"")</f>
        <v/>
      </c>
      <c r="E854" s="58" t="str">
        <f ca="1">IF(OR('📊 Training Matrix'!$AI$47="EXPIRED",'📊 Training Matrix'!$AI$47="EXPIRING"),'📊 Training Matrix'!$F$47,"")</f>
        <v/>
      </c>
      <c r="F854" s="58" t="str">
        <f ca="1">IF(OR('📊 Training Matrix'!$AI$47="EXPIRED",'📊 Training Matrix'!$AI$47="EXPIRING"),'📊 Training Matrix'!$E$47,"")</f>
        <v/>
      </c>
      <c r="G854" s="58" t="str">
        <f ca="1">IF(OR('📊 Training Matrix'!$AI$47="EXPIRED",'📊 Training Matrix'!$AI$47="EXPIRING"),"CV-002","")</f>
        <v/>
      </c>
      <c r="H854" s="58" t="str">
        <f ca="1">IF(OR('📊 Training Matrix'!$AI$47="EXPIRED",'📊 Training Matrix'!$AI$47="EXPIRING"),"CSCS Blue Card","")</f>
        <v/>
      </c>
      <c r="I854" s="58" t="str">
        <f ca="1">IF(OR('📊 Training Matrix'!$AI$47="EXPIRED",'📊 Training Matrix'!$AI$47="EXPIRING"),IF(ISNUMBER('📊 Training Matrix'!$AH$47),TEXT('📊 Training Matrix'!$AH$47,"DD/MM/YYYY"),""),"")</f>
        <v/>
      </c>
      <c r="J854" s="58" t="str">
        <f ca="1">IF(OR('📊 Training Matrix'!$AI$47="EXPIRED",'📊 Training Matrix'!$AI$47="EXPIRING"),TEXT('📊 Training Matrix'!$AH$47+365,"DD/MM/YYYY"),"")</f>
        <v/>
      </c>
      <c r="K854" s="58" t="str">
        <f ca="1">IF(OR('📊 Training Matrix'!$AI$47="EXPIRED",'📊 Training Matrix'!$AI$47="EXPIRING"),'📊 Training Matrix'!$AI$47,"")</f>
        <v/>
      </c>
      <c r="L854" s="58" t="str">
        <f ca="1">IF(OR('📊 Training Matrix'!$AI$47="EXPIRED",'📊 Training Matrix'!$AI$47="EXPIRING"),IF('📊 Training Matrix'!$AI$47="EXPIRED","Overdue by "&amp;TEXT(TODAY()-('📊 Training Matrix'!$AH$47+365),"0")&amp;" days","Expires in "&amp;TEXT(('📊 Training Matrix'!$AH$47+365)-TODAY(),"0")&amp;" days"),"—")</f>
        <v>—</v>
      </c>
      <c r="M854" s="58" t="str">
        <f ca="1">IF(OR('📊 Training Matrix'!$AI$47="EXPIRED",'📊 Training Matrix'!$AI$47="EXPIRING"),'📊 Training Matrix'!$H$47,"")</f>
        <v/>
      </c>
    </row>
    <row r="855" spans="1:13" ht="15" customHeight="1" x14ac:dyDescent="0.2">
      <c r="A855" s="58" t="str">
        <f ca="1">IF(OR('📊 Training Matrix'!$AK$47="EXPIRED",'📊 Training Matrix'!$AK$47="EXPIRING"),'📊 Training Matrix'!$A$47,"")</f>
        <v/>
      </c>
      <c r="B855" s="58" t="str">
        <f ca="1">IF(OR('📊 Training Matrix'!$AK$47="EXPIRED",'📊 Training Matrix'!$AK$47="EXPIRING"),'📊 Training Matrix'!$B$47,"")</f>
        <v/>
      </c>
      <c r="C855" s="58" t="str">
        <f ca="1">IF(OR('📊 Training Matrix'!$AK$47="EXPIRED",'📊 Training Matrix'!$AK$47="EXPIRING"),'📊 Training Matrix'!$C$47,"")</f>
        <v/>
      </c>
      <c r="D855" s="58" t="str">
        <f ca="1">IF(OR('📊 Training Matrix'!$AK$47="EXPIRED",'📊 Training Matrix'!$AK$47="EXPIRING"),'📊 Training Matrix'!$D$47,"")</f>
        <v/>
      </c>
      <c r="E855" s="58" t="str">
        <f ca="1">IF(OR('📊 Training Matrix'!$AK$47="EXPIRED",'📊 Training Matrix'!$AK$47="EXPIRING"),'📊 Training Matrix'!$F$47,"")</f>
        <v/>
      </c>
      <c r="F855" s="58" t="str">
        <f ca="1">IF(OR('📊 Training Matrix'!$AK$47="EXPIRED",'📊 Training Matrix'!$AK$47="EXPIRING"),'📊 Training Matrix'!$E$47,"")</f>
        <v/>
      </c>
      <c r="G855" s="58" t="str">
        <f ca="1">IF(OR('📊 Training Matrix'!$AK$47="EXPIRED",'📊 Training Matrix'!$AK$47="EXPIRING"),"GS-001","")</f>
        <v/>
      </c>
      <c r="H855" s="58" t="str">
        <f ca="1">IF(OR('📊 Training Matrix'!$AK$47="EXPIRED",'📊 Training Matrix'!$AK$47="EXPIRING"),"Gas Safe Reg.","")</f>
        <v/>
      </c>
      <c r="I855" s="58" t="str">
        <f ca="1">IF(OR('📊 Training Matrix'!$AK$47="EXPIRED",'📊 Training Matrix'!$AK$47="EXPIRING"),IF(ISNUMBER('📊 Training Matrix'!$AJ$47),TEXT('📊 Training Matrix'!$AJ$47,"DD/MM/YYYY"),""),"")</f>
        <v/>
      </c>
      <c r="J855" s="58" t="str">
        <f ca="1">IF(OR('📊 Training Matrix'!$AK$47="EXPIRED",'📊 Training Matrix'!$AK$47="EXPIRING"),TEXT('📊 Training Matrix'!$AJ$47+365,"DD/MM/YYYY"),"")</f>
        <v/>
      </c>
      <c r="K855" s="58" t="str">
        <f ca="1">IF(OR('📊 Training Matrix'!$AK$47="EXPIRED",'📊 Training Matrix'!$AK$47="EXPIRING"),'📊 Training Matrix'!$AK$47,"")</f>
        <v/>
      </c>
      <c r="L855" s="58" t="str">
        <f ca="1">IF(OR('📊 Training Matrix'!$AK$47="EXPIRED",'📊 Training Matrix'!$AK$47="EXPIRING"),IF('📊 Training Matrix'!$AK$47="EXPIRED","Overdue by "&amp;TEXT(TODAY()-('📊 Training Matrix'!$AJ$47+365),"0")&amp;" days","Expires in "&amp;TEXT(('📊 Training Matrix'!$AJ$47+365)-TODAY(),"0")&amp;" days"),"—")</f>
        <v>—</v>
      </c>
      <c r="M855" s="58" t="str">
        <f ca="1">IF(OR('📊 Training Matrix'!$AK$47="EXPIRED",'📊 Training Matrix'!$AK$47="EXPIRING"),'📊 Training Matrix'!$H$47,"")</f>
        <v/>
      </c>
    </row>
    <row r="856" spans="1:13" ht="15" customHeight="1" x14ac:dyDescent="0.2">
      <c r="A856" s="58" t="str">
        <f ca="1">IF(OR('📊 Training Matrix'!$AM$47="EXPIRED",'📊 Training Matrix'!$AM$47="EXPIRING"),'📊 Training Matrix'!$A$47,"")</f>
        <v/>
      </c>
      <c r="B856" s="58" t="str">
        <f ca="1">IF(OR('📊 Training Matrix'!$AM$47="EXPIRED",'📊 Training Matrix'!$AM$47="EXPIRING"),'📊 Training Matrix'!$B$47,"")</f>
        <v/>
      </c>
      <c r="C856" s="58" t="str">
        <f ca="1">IF(OR('📊 Training Matrix'!$AM$47="EXPIRED",'📊 Training Matrix'!$AM$47="EXPIRING"),'📊 Training Matrix'!$C$47,"")</f>
        <v/>
      </c>
      <c r="D856" s="58" t="str">
        <f ca="1">IF(OR('📊 Training Matrix'!$AM$47="EXPIRED",'📊 Training Matrix'!$AM$47="EXPIRING"),'📊 Training Matrix'!$D$47,"")</f>
        <v/>
      </c>
      <c r="E856" s="58" t="str">
        <f ca="1">IF(OR('📊 Training Matrix'!$AM$47="EXPIRED",'📊 Training Matrix'!$AM$47="EXPIRING"),'📊 Training Matrix'!$F$47,"")</f>
        <v/>
      </c>
      <c r="F856" s="58" t="str">
        <f ca="1">IF(OR('📊 Training Matrix'!$AM$47="EXPIRED",'📊 Training Matrix'!$AM$47="EXPIRING"),'📊 Training Matrix'!$E$47,"")</f>
        <v/>
      </c>
      <c r="G856" s="58" t="str">
        <f ca="1">IF(OR('📊 Training Matrix'!$AM$47="EXPIRED",'📊 Training Matrix'!$AM$47="EXPIRING"),"GS-002","")</f>
        <v/>
      </c>
      <c r="H856" s="58" t="str">
        <f ca="1">IF(OR('📊 Training Matrix'!$AM$47="EXPIRED",'📊 Training Matrix'!$AM$47="EXPIRING"),"ACS Gas (CCN1)","")</f>
        <v/>
      </c>
      <c r="I856" s="58" t="str">
        <f ca="1">IF(OR('📊 Training Matrix'!$AM$47="EXPIRED",'📊 Training Matrix'!$AM$47="EXPIRING"),IF(ISNUMBER('📊 Training Matrix'!$AL$47),TEXT('📊 Training Matrix'!$AL$47,"DD/MM/YYYY"),""),"")</f>
        <v/>
      </c>
      <c r="J856" s="58" t="str">
        <f ca="1">IF(OR('📊 Training Matrix'!$AM$47="EXPIRED",'📊 Training Matrix'!$AM$47="EXPIRING"),TEXT('📊 Training Matrix'!$AL$47+365,"DD/MM/YYYY"),"")</f>
        <v/>
      </c>
      <c r="K856" s="58" t="str">
        <f ca="1">IF(OR('📊 Training Matrix'!$AM$47="EXPIRED",'📊 Training Matrix'!$AM$47="EXPIRING"),'📊 Training Matrix'!$AM$47,"")</f>
        <v/>
      </c>
      <c r="L856" s="58" t="str">
        <f ca="1">IF(OR('📊 Training Matrix'!$AM$47="EXPIRED",'📊 Training Matrix'!$AM$47="EXPIRING"),IF('📊 Training Matrix'!$AM$47="EXPIRED","Overdue by "&amp;TEXT(TODAY()-('📊 Training Matrix'!$AL$47+365),"0")&amp;" days","Expires in "&amp;TEXT(('📊 Training Matrix'!$AL$47+365)-TODAY(),"0")&amp;" days"),"—")</f>
        <v>—</v>
      </c>
      <c r="M856" s="58" t="str">
        <f ca="1">IF(OR('📊 Training Matrix'!$AM$47="EXPIRED",'📊 Training Matrix'!$AM$47="EXPIRING"),'📊 Training Matrix'!$H$47,"")</f>
        <v/>
      </c>
    </row>
    <row r="857" spans="1:13" ht="15" customHeight="1" x14ac:dyDescent="0.2">
      <c r="A857" s="58" t="str">
        <f ca="1">IF(OR('📊 Training Matrix'!$AO$47="EXPIRED",'📊 Training Matrix'!$AO$47="EXPIRING"),'📊 Training Matrix'!$A$47,"")</f>
        <v/>
      </c>
      <c r="B857" s="58" t="str">
        <f ca="1">IF(OR('📊 Training Matrix'!$AO$47="EXPIRED",'📊 Training Matrix'!$AO$47="EXPIRING"),'📊 Training Matrix'!$B$47,"")</f>
        <v/>
      </c>
      <c r="C857" s="58" t="str">
        <f ca="1">IF(OR('📊 Training Matrix'!$AO$47="EXPIRED",'📊 Training Matrix'!$AO$47="EXPIRING"),'📊 Training Matrix'!$C$47,"")</f>
        <v/>
      </c>
      <c r="D857" s="58" t="str">
        <f ca="1">IF(OR('📊 Training Matrix'!$AO$47="EXPIRED",'📊 Training Matrix'!$AO$47="EXPIRING"),'📊 Training Matrix'!$D$47,"")</f>
        <v/>
      </c>
      <c r="E857" s="58" t="str">
        <f ca="1">IF(OR('📊 Training Matrix'!$AO$47="EXPIRED",'📊 Training Matrix'!$AO$47="EXPIRING"),'📊 Training Matrix'!$F$47,"")</f>
        <v/>
      </c>
      <c r="F857" s="58" t="str">
        <f ca="1">IF(OR('📊 Training Matrix'!$AO$47="EXPIRED",'📊 Training Matrix'!$AO$47="EXPIRING"),'📊 Training Matrix'!$E$47,"")</f>
        <v/>
      </c>
      <c r="G857" s="58" t="str">
        <f ca="1">IF(OR('📊 Training Matrix'!$AO$47="EXPIRED",'📊 Training Matrix'!$AO$47="EXPIRING"),"WA-001","")</f>
        <v/>
      </c>
      <c r="H857" s="58" t="str">
        <f ca="1">IF(OR('📊 Training Matrix'!$AO$47="EXPIRED",'📊 Training Matrix'!$AO$47="EXPIRING"),"WIAPS Cert.","")</f>
        <v/>
      </c>
      <c r="I857" s="58" t="str">
        <f ca="1">IF(OR('📊 Training Matrix'!$AO$47="EXPIRED",'📊 Training Matrix'!$AO$47="EXPIRING"),IF(ISNUMBER('📊 Training Matrix'!$AN$47),TEXT('📊 Training Matrix'!$AN$47,"DD/MM/YYYY"),""),"")</f>
        <v/>
      </c>
      <c r="J857" s="58" t="str">
        <f ca="1">IF(OR('📊 Training Matrix'!$AO$47="EXPIRED",'📊 Training Matrix'!$AO$47="EXPIRING"),TEXT('📊 Training Matrix'!$AN$47+365,"DD/MM/YYYY"),"")</f>
        <v/>
      </c>
      <c r="K857" s="58" t="str">
        <f ca="1">IF(OR('📊 Training Matrix'!$AO$47="EXPIRED",'📊 Training Matrix'!$AO$47="EXPIRING"),'📊 Training Matrix'!$AO$47,"")</f>
        <v/>
      </c>
      <c r="L857" s="58" t="str">
        <f ca="1">IF(OR('📊 Training Matrix'!$AO$47="EXPIRED",'📊 Training Matrix'!$AO$47="EXPIRING"),IF('📊 Training Matrix'!$AO$47="EXPIRED","Overdue by "&amp;TEXT(TODAY()-('📊 Training Matrix'!$AN$47+365),"0")&amp;" days","Expires in "&amp;TEXT(('📊 Training Matrix'!$AN$47+365)-TODAY(),"0")&amp;" days"),"—")</f>
        <v>—</v>
      </c>
      <c r="M857" s="58" t="str">
        <f ca="1">IF(OR('📊 Training Matrix'!$AO$47="EXPIRED",'📊 Training Matrix'!$AO$47="EXPIRING"),'📊 Training Matrix'!$H$47,"")</f>
        <v/>
      </c>
    </row>
    <row r="858" spans="1:13" ht="15" customHeight="1" x14ac:dyDescent="0.2">
      <c r="A858" s="58" t="str">
        <f ca="1">IF(OR('📊 Training Matrix'!$AQ$47="EXPIRED",'📊 Training Matrix'!$AQ$47="EXPIRING"),'📊 Training Matrix'!$A$47,"")</f>
        <v/>
      </c>
      <c r="B858" s="58" t="str">
        <f ca="1">IF(OR('📊 Training Matrix'!$AQ$47="EXPIRED",'📊 Training Matrix'!$AQ$47="EXPIRING"),'📊 Training Matrix'!$B$47,"")</f>
        <v/>
      </c>
      <c r="C858" s="58" t="str">
        <f ca="1">IF(OR('📊 Training Matrix'!$AQ$47="EXPIRED",'📊 Training Matrix'!$AQ$47="EXPIRING"),'📊 Training Matrix'!$C$47,"")</f>
        <v/>
      </c>
      <c r="D858" s="58" t="str">
        <f ca="1">IF(OR('📊 Training Matrix'!$AQ$47="EXPIRED",'📊 Training Matrix'!$AQ$47="EXPIRING"),'📊 Training Matrix'!$D$47,"")</f>
        <v/>
      </c>
      <c r="E858" s="58" t="str">
        <f ca="1">IF(OR('📊 Training Matrix'!$AQ$47="EXPIRED",'📊 Training Matrix'!$AQ$47="EXPIRING"),'📊 Training Matrix'!$F$47,"")</f>
        <v/>
      </c>
      <c r="F858" s="58" t="str">
        <f ca="1">IF(OR('📊 Training Matrix'!$AQ$47="EXPIRED",'📊 Training Matrix'!$AQ$47="EXPIRING"),'📊 Training Matrix'!$E$47,"")</f>
        <v/>
      </c>
      <c r="G858" s="58" t="str">
        <f ca="1">IF(OR('📊 Training Matrix'!$AQ$47="EXPIRED",'📊 Training Matrix'!$AQ$47="EXPIRING"),"DR-004","")</f>
        <v/>
      </c>
      <c r="H858" s="58" t="str">
        <f ca="1">IF(OR('📊 Training Matrix'!$AQ$47="EXPIRED",'📊 Training Matrix'!$AQ$47="EXPIRING"),"CPCS Excavator","")</f>
        <v/>
      </c>
      <c r="I858" s="58" t="str">
        <f ca="1">IF(OR('📊 Training Matrix'!$AQ$47="EXPIRED",'📊 Training Matrix'!$AQ$47="EXPIRING"),IF(ISNUMBER('📊 Training Matrix'!$AP$47),TEXT('📊 Training Matrix'!$AP$47,"DD/MM/YYYY"),""),"")</f>
        <v/>
      </c>
      <c r="J858" s="58" t="str">
        <f ca="1">IF(OR('📊 Training Matrix'!$AQ$47="EXPIRED",'📊 Training Matrix'!$AQ$47="EXPIRING"),TEXT('📊 Training Matrix'!$AP$47+365,"DD/MM/YYYY"),"")</f>
        <v/>
      </c>
      <c r="K858" s="58" t="str">
        <f ca="1">IF(OR('📊 Training Matrix'!$AQ$47="EXPIRED",'📊 Training Matrix'!$AQ$47="EXPIRING"),'📊 Training Matrix'!$AQ$47,"")</f>
        <v/>
      </c>
      <c r="L858" s="58" t="str">
        <f ca="1">IF(OR('📊 Training Matrix'!$AQ$47="EXPIRED",'📊 Training Matrix'!$AQ$47="EXPIRING"),IF('📊 Training Matrix'!$AQ$47="EXPIRED","Overdue by "&amp;TEXT(TODAY()-('📊 Training Matrix'!$AP$47+365),"0")&amp;" days","Expires in "&amp;TEXT(('📊 Training Matrix'!$AP$47+365)-TODAY(),"0")&amp;" days"),"—")</f>
        <v>—</v>
      </c>
      <c r="M858" s="58" t="str">
        <f ca="1">IF(OR('📊 Training Matrix'!$AQ$47="EXPIRED",'📊 Training Matrix'!$AQ$47="EXPIRING"),'📊 Training Matrix'!$H$47,"")</f>
        <v/>
      </c>
    </row>
    <row r="859" spans="1:13" ht="15" customHeight="1" x14ac:dyDescent="0.2">
      <c r="A859" s="58" t="str">
        <f ca="1">IF(OR('📊 Training Matrix'!$AS$47="EXPIRED",'📊 Training Matrix'!$AS$47="EXPIRING"),'📊 Training Matrix'!$A$47,"")</f>
        <v/>
      </c>
      <c r="B859" s="58" t="str">
        <f ca="1">IF(OR('📊 Training Matrix'!$AS$47="EXPIRED",'📊 Training Matrix'!$AS$47="EXPIRING"),'📊 Training Matrix'!$B$47,"")</f>
        <v/>
      </c>
      <c r="C859" s="58" t="str">
        <f ca="1">IF(OR('📊 Training Matrix'!$AS$47="EXPIRED",'📊 Training Matrix'!$AS$47="EXPIRING"),'📊 Training Matrix'!$C$47,"")</f>
        <v/>
      </c>
      <c r="D859" s="58" t="str">
        <f ca="1">IF(OR('📊 Training Matrix'!$AS$47="EXPIRED",'📊 Training Matrix'!$AS$47="EXPIRING"),'📊 Training Matrix'!$D$47,"")</f>
        <v/>
      </c>
      <c r="E859" s="58" t="str">
        <f ca="1">IF(OR('📊 Training Matrix'!$AS$47="EXPIRED",'📊 Training Matrix'!$AS$47="EXPIRING"),'📊 Training Matrix'!$F$47,"")</f>
        <v/>
      </c>
      <c r="F859" s="58" t="str">
        <f ca="1">IF(OR('📊 Training Matrix'!$AS$47="EXPIRED",'📊 Training Matrix'!$AS$47="EXPIRING"),'📊 Training Matrix'!$E$47,"")</f>
        <v/>
      </c>
      <c r="G859" s="58" t="str">
        <f ca="1">IF(OR('📊 Training Matrix'!$AS$47="EXPIRED",'📊 Training Matrix'!$AS$47="EXPIRING"),"MG-002","")</f>
        <v/>
      </c>
      <c r="H859" s="58" t="str">
        <f ca="1">IF(OR('📊 Training Matrix'!$AS$47="EXPIRED",'📊 Training Matrix'!$AS$47="EXPIRING"),"SMSTS","")</f>
        <v/>
      </c>
      <c r="I859" s="58" t="str">
        <f ca="1">IF(OR('📊 Training Matrix'!$AS$47="EXPIRED",'📊 Training Matrix'!$AS$47="EXPIRING"),IF(ISNUMBER('📊 Training Matrix'!$AR$47),TEXT('📊 Training Matrix'!$AR$47,"DD/MM/YYYY"),""),"")</f>
        <v/>
      </c>
      <c r="J859" s="58" t="str">
        <f ca="1">IF(OR('📊 Training Matrix'!$AS$47="EXPIRED",'📊 Training Matrix'!$AS$47="EXPIRING"),TEXT('📊 Training Matrix'!$AR$47+365,"DD/MM/YYYY"),"")</f>
        <v/>
      </c>
      <c r="K859" s="58" t="str">
        <f ca="1">IF(OR('📊 Training Matrix'!$AS$47="EXPIRED",'📊 Training Matrix'!$AS$47="EXPIRING"),'📊 Training Matrix'!$AS$47,"")</f>
        <v/>
      </c>
      <c r="L859" s="58" t="str">
        <f ca="1">IF(OR('📊 Training Matrix'!$AS$47="EXPIRED",'📊 Training Matrix'!$AS$47="EXPIRING"),IF('📊 Training Matrix'!$AS$47="EXPIRED","Overdue by "&amp;TEXT(TODAY()-('📊 Training Matrix'!$AR$47+365),"0")&amp;" days","Expires in "&amp;TEXT(('📊 Training Matrix'!$AR$47+365)-TODAY(),"0")&amp;" days"),"—")</f>
        <v>—</v>
      </c>
      <c r="M859" s="58" t="str">
        <f ca="1">IF(OR('📊 Training Matrix'!$AS$47="EXPIRED",'📊 Training Matrix'!$AS$47="EXPIRING"),'📊 Training Matrix'!$H$47,"")</f>
        <v/>
      </c>
    </row>
    <row r="860" spans="1:13" ht="15" customHeight="1" x14ac:dyDescent="0.2">
      <c r="A860" s="58" t="str">
        <f ca="1">IF(OR('📊 Training Matrix'!$AU$47="EXPIRED",'📊 Training Matrix'!$AU$47="EXPIRING"),'📊 Training Matrix'!$A$47,"")</f>
        <v/>
      </c>
      <c r="B860" s="58" t="str">
        <f ca="1">IF(OR('📊 Training Matrix'!$AU$47="EXPIRED",'📊 Training Matrix'!$AU$47="EXPIRING"),'📊 Training Matrix'!$B$47,"")</f>
        <v/>
      </c>
      <c r="C860" s="58" t="str">
        <f ca="1">IF(OR('📊 Training Matrix'!$AU$47="EXPIRED",'📊 Training Matrix'!$AU$47="EXPIRING"),'📊 Training Matrix'!$C$47,"")</f>
        <v/>
      </c>
      <c r="D860" s="58" t="str">
        <f ca="1">IF(OR('📊 Training Matrix'!$AU$47="EXPIRED",'📊 Training Matrix'!$AU$47="EXPIRING"),'📊 Training Matrix'!$D$47,"")</f>
        <v/>
      </c>
      <c r="E860" s="58" t="str">
        <f ca="1">IF(OR('📊 Training Matrix'!$AU$47="EXPIRED",'📊 Training Matrix'!$AU$47="EXPIRING"),'📊 Training Matrix'!$F$47,"")</f>
        <v/>
      </c>
      <c r="F860" s="58" t="str">
        <f ca="1">IF(OR('📊 Training Matrix'!$AU$47="EXPIRED",'📊 Training Matrix'!$AU$47="EXPIRING"),'📊 Training Matrix'!$E$47,"")</f>
        <v/>
      </c>
      <c r="G860" s="58" t="str">
        <f ca="1">IF(OR('📊 Training Matrix'!$AU$47="EXPIRED",'📊 Training Matrix'!$AU$47="EXPIRING"),"MG-003","")</f>
        <v/>
      </c>
      <c r="H860" s="58" t="str">
        <f ca="1">IF(OR('📊 Training Matrix'!$AU$47="EXPIRED",'📊 Training Matrix'!$AU$47="EXPIRING"),"SSSTS","")</f>
        <v/>
      </c>
      <c r="I860" s="58" t="str">
        <f ca="1">IF(OR('📊 Training Matrix'!$AU$47="EXPIRED",'📊 Training Matrix'!$AU$47="EXPIRING"),IF(ISNUMBER('📊 Training Matrix'!$AT$47),TEXT('📊 Training Matrix'!$AT$47,"DD/MM/YYYY"),""),"")</f>
        <v/>
      </c>
      <c r="J860" s="58" t="str">
        <f ca="1">IF(OR('📊 Training Matrix'!$AU$47="EXPIRED",'📊 Training Matrix'!$AU$47="EXPIRING"),TEXT('📊 Training Matrix'!$AT$47+365,"DD/MM/YYYY"),"")</f>
        <v/>
      </c>
      <c r="K860" s="58" t="str">
        <f ca="1">IF(OR('📊 Training Matrix'!$AU$47="EXPIRED",'📊 Training Matrix'!$AU$47="EXPIRING"),'📊 Training Matrix'!$AU$47,"")</f>
        <v/>
      </c>
      <c r="L860" s="58" t="str">
        <f ca="1">IF(OR('📊 Training Matrix'!$AU$47="EXPIRED",'📊 Training Matrix'!$AU$47="EXPIRING"),IF('📊 Training Matrix'!$AU$47="EXPIRED","Overdue by "&amp;TEXT(TODAY()-('📊 Training Matrix'!$AT$47+365),"0")&amp;" days","Expires in "&amp;TEXT(('📊 Training Matrix'!$AT$47+365)-TODAY(),"0")&amp;" days"),"—")</f>
        <v>—</v>
      </c>
      <c r="M860" s="58" t="str">
        <f ca="1">IF(OR('📊 Training Matrix'!$AU$47="EXPIRED",'📊 Training Matrix'!$AU$47="EXPIRING"),'📊 Training Matrix'!$H$47,"")</f>
        <v/>
      </c>
    </row>
    <row r="861" spans="1:13" ht="15" customHeight="1" x14ac:dyDescent="0.2">
      <c r="A861" s="58" t="str">
        <f ca="1">IF(OR('📊 Training Matrix'!$AW$47="EXPIRED",'📊 Training Matrix'!$AW$47="EXPIRING"),'📊 Training Matrix'!$A$47,"")</f>
        <v/>
      </c>
      <c r="B861" s="58" t="str">
        <f ca="1">IF(OR('📊 Training Matrix'!$AW$47="EXPIRED",'📊 Training Matrix'!$AW$47="EXPIRING"),'📊 Training Matrix'!$B$47,"")</f>
        <v/>
      </c>
      <c r="C861" s="58" t="str">
        <f ca="1">IF(OR('📊 Training Matrix'!$AW$47="EXPIRED",'📊 Training Matrix'!$AW$47="EXPIRING"),'📊 Training Matrix'!$C$47,"")</f>
        <v/>
      </c>
      <c r="D861" s="58" t="str">
        <f ca="1">IF(OR('📊 Training Matrix'!$AW$47="EXPIRED",'📊 Training Matrix'!$AW$47="EXPIRING"),'📊 Training Matrix'!$D$47,"")</f>
        <v/>
      </c>
      <c r="E861" s="58" t="str">
        <f ca="1">IF(OR('📊 Training Matrix'!$AW$47="EXPIRED",'📊 Training Matrix'!$AW$47="EXPIRING"),'📊 Training Matrix'!$F$47,"")</f>
        <v/>
      </c>
      <c r="F861" s="58" t="str">
        <f ca="1">IF(OR('📊 Training Matrix'!$AW$47="EXPIRED",'📊 Training Matrix'!$AW$47="EXPIRING"),'📊 Training Matrix'!$E$47,"")</f>
        <v/>
      </c>
      <c r="G861" s="58" t="str">
        <f ca="1">IF(OR('📊 Training Matrix'!$AW$47="EXPIRED",'📊 Training Matrix'!$AW$47="EXPIRING"),"IT-002","")</f>
        <v/>
      </c>
      <c r="H861" s="58" t="str">
        <f ca="1">IF(OR('📊 Training Matrix'!$AW$47="EXPIRED",'📊 Training Matrix'!$AW$47="EXPIRING"),"GDPR Awareness","")</f>
        <v/>
      </c>
      <c r="I861" s="58" t="str">
        <f ca="1">IF(OR('📊 Training Matrix'!$AW$47="EXPIRED",'📊 Training Matrix'!$AW$47="EXPIRING"),IF(ISNUMBER('📊 Training Matrix'!$AV$47),TEXT('📊 Training Matrix'!$AV$47,"DD/MM/YYYY"),""),"")</f>
        <v/>
      </c>
      <c r="J861" s="58" t="str">
        <f ca="1">IF(OR('📊 Training Matrix'!$AW$47="EXPIRED",'📊 Training Matrix'!$AW$47="EXPIRING"),TEXT('📊 Training Matrix'!$AV$47+365,"DD/MM/YYYY"),"")</f>
        <v/>
      </c>
      <c r="K861" s="58" t="str">
        <f ca="1">IF(OR('📊 Training Matrix'!$AW$47="EXPIRED",'📊 Training Matrix'!$AW$47="EXPIRING"),'📊 Training Matrix'!$AW$47,"")</f>
        <v/>
      </c>
      <c r="L861" s="58" t="str">
        <f ca="1">IF(OR('📊 Training Matrix'!$AW$47="EXPIRED",'📊 Training Matrix'!$AW$47="EXPIRING"),IF('📊 Training Matrix'!$AW$47="EXPIRED","Overdue by "&amp;TEXT(TODAY()-('📊 Training Matrix'!$AV$47+365),"0")&amp;" days","Expires in "&amp;TEXT(('📊 Training Matrix'!$AV$47+365)-TODAY(),"0")&amp;" days"),"—")</f>
        <v>—</v>
      </c>
      <c r="M861" s="58" t="str">
        <f ca="1">IF(OR('📊 Training Matrix'!$AW$47="EXPIRED",'📊 Training Matrix'!$AW$47="EXPIRING"),'📊 Training Matrix'!$H$47,"")</f>
        <v/>
      </c>
    </row>
    <row r="862" spans="1:13" ht="15" customHeight="1" x14ac:dyDescent="0.2">
      <c r="A862" s="58" t="str">
        <f ca="1">IF(OR('📊 Training Matrix'!$K$48="EXPIRED",'📊 Training Matrix'!$K$48="EXPIRING"),'📊 Training Matrix'!$A$48,"")</f>
        <v/>
      </c>
      <c r="B862" s="58" t="str">
        <f ca="1">IF(OR('📊 Training Matrix'!$K$48="EXPIRED",'📊 Training Matrix'!$K$48="EXPIRING"),'📊 Training Matrix'!$B$48,"")</f>
        <v/>
      </c>
      <c r="C862" s="58" t="str">
        <f ca="1">IF(OR('📊 Training Matrix'!$K$48="EXPIRED",'📊 Training Matrix'!$K$48="EXPIRING"),'📊 Training Matrix'!$C$48,"")</f>
        <v/>
      </c>
      <c r="D862" s="58" t="str">
        <f ca="1">IF(OR('📊 Training Matrix'!$K$48="EXPIRED",'📊 Training Matrix'!$K$48="EXPIRING"),'📊 Training Matrix'!$D$48,"")</f>
        <v/>
      </c>
      <c r="E862" s="58" t="str">
        <f ca="1">IF(OR('📊 Training Matrix'!$K$48="EXPIRED",'📊 Training Matrix'!$K$48="EXPIRING"),'📊 Training Matrix'!$F$48,"")</f>
        <v/>
      </c>
      <c r="F862" s="58" t="str">
        <f ca="1">IF(OR('📊 Training Matrix'!$K$48="EXPIRED",'📊 Training Matrix'!$K$48="EXPIRING"),'📊 Training Matrix'!$E$48,"")</f>
        <v/>
      </c>
      <c r="G862" s="58" t="str">
        <f ca="1">IF(OR('📊 Training Matrix'!$K$48="EXPIRED",'📊 Training Matrix'!$K$48="EXPIRING"),"HS-001","")</f>
        <v/>
      </c>
      <c r="H862" s="58" t="str">
        <f ca="1">IF(OR('📊 Training Matrix'!$K$48="EXPIRED",'📊 Training Matrix'!$K$48="EXPIRING"),"H&amp;S Induction","")</f>
        <v/>
      </c>
      <c r="I862" s="58" t="str">
        <f ca="1">IF(OR('📊 Training Matrix'!$K$48="EXPIRED",'📊 Training Matrix'!$K$48="EXPIRING"),IF(ISNUMBER('📊 Training Matrix'!$J$48),TEXT('📊 Training Matrix'!$J$48,"DD/MM/YYYY"),""),"")</f>
        <v/>
      </c>
      <c r="J862" s="58" t="str">
        <f ca="1">IF(OR('📊 Training Matrix'!$K$48="EXPIRED",'📊 Training Matrix'!$K$48="EXPIRING"),TEXT('📊 Training Matrix'!$J$48+365,"DD/MM/YYYY"),"")</f>
        <v/>
      </c>
      <c r="K862" s="58" t="str">
        <f ca="1">IF(OR('📊 Training Matrix'!$K$48="EXPIRED",'📊 Training Matrix'!$K$48="EXPIRING"),'📊 Training Matrix'!$K$48,"")</f>
        <v/>
      </c>
      <c r="L862" s="58" t="str">
        <f ca="1">IF(OR('📊 Training Matrix'!$K$48="EXPIRED",'📊 Training Matrix'!$K$48="EXPIRING"),IF('📊 Training Matrix'!$K$48="EXPIRED","Overdue by "&amp;TEXT(TODAY()-('📊 Training Matrix'!$J$48+365),"0")&amp;" days","Expires in "&amp;TEXT(('📊 Training Matrix'!$J$48+365)-TODAY(),"0")&amp;" days"),"—")</f>
        <v>—</v>
      </c>
      <c r="M862" s="58" t="str">
        <f ca="1">IF(OR('📊 Training Matrix'!$K$48="EXPIRED",'📊 Training Matrix'!$K$48="EXPIRING"),'📊 Training Matrix'!$H$48,"")</f>
        <v/>
      </c>
    </row>
    <row r="863" spans="1:13" ht="15" customHeight="1" x14ac:dyDescent="0.2">
      <c r="A863" s="58" t="str">
        <f ca="1">IF(OR('📊 Training Matrix'!$M$48="EXPIRED",'📊 Training Matrix'!$M$48="EXPIRING"),'📊 Training Matrix'!$A$48,"")</f>
        <v/>
      </c>
      <c r="B863" s="58" t="str">
        <f ca="1">IF(OR('📊 Training Matrix'!$M$48="EXPIRED",'📊 Training Matrix'!$M$48="EXPIRING"),'📊 Training Matrix'!$B$48,"")</f>
        <v/>
      </c>
      <c r="C863" s="58" t="str">
        <f ca="1">IF(OR('📊 Training Matrix'!$M$48="EXPIRED",'📊 Training Matrix'!$M$48="EXPIRING"),'📊 Training Matrix'!$C$48,"")</f>
        <v/>
      </c>
      <c r="D863" s="58" t="str">
        <f ca="1">IF(OR('📊 Training Matrix'!$M$48="EXPIRED",'📊 Training Matrix'!$M$48="EXPIRING"),'📊 Training Matrix'!$D$48,"")</f>
        <v/>
      </c>
      <c r="E863" s="58" t="str">
        <f ca="1">IF(OR('📊 Training Matrix'!$M$48="EXPIRED",'📊 Training Matrix'!$M$48="EXPIRING"),'📊 Training Matrix'!$F$48,"")</f>
        <v/>
      </c>
      <c r="F863" s="58" t="str">
        <f ca="1">IF(OR('📊 Training Matrix'!$M$48="EXPIRED",'📊 Training Matrix'!$M$48="EXPIRING"),'📊 Training Matrix'!$E$48,"")</f>
        <v/>
      </c>
      <c r="G863" s="58" t="str">
        <f ca="1">IF(OR('📊 Training Matrix'!$M$48="EXPIRED",'📊 Training Matrix'!$M$48="EXPIRING"),"HS-002","")</f>
        <v/>
      </c>
      <c r="H863" s="58" t="str">
        <f ca="1">IF(OR('📊 Training Matrix'!$M$48="EXPIRED",'📊 Training Matrix'!$M$48="EXPIRING"),"Working at Height","")</f>
        <v/>
      </c>
      <c r="I863" s="58" t="str">
        <f ca="1">IF(OR('📊 Training Matrix'!$M$48="EXPIRED",'📊 Training Matrix'!$M$48="EXPIRING"),IF(ISNUMBER('📊 Training Matrix'!$L$48),TEXT('📊 Training Matrix'!$L$48,"DD/MM/YYYY"),""),"")</f>
        <v/>
      </c>
      <c r="J863" s="58" t="str">
        <f ca="1">IF(OR('📊 Training Matrix'!$M$48="EXPIRED",'📊 Training Matrix'!$M$48="EXPIRING"),TEXT('📊 Training Matrix'!$L$48+365,"DD/MM/YYYY"),"")</f>
        <v/>
      </c>
      <c r="K863" s="58" t="str">
        <f ca="1">IF(OR('📊 Training Matrix'!$M$48="EXPIRED",'📊 Training Matrix'!$M$48="EXPIRING"),'📊 Training Matrix'!$M$48,"")</f>
        <v/>
      </c>
      <c r="L863" s="58" t="str">
        <f ca="1">IF(OR('📊 Training Matrix'!$M$48="EXPIRED",'📊 Training Matrix'!$M$48="EXPIRING"),IF('📊 Training Matrix'!$M$48="EXPIRED","Overdue by "&amp;TEXT(TODAY()-('📊 Training Matrix'!$L$48+365),"0")&amp;" days","Expires in "&amp;TEXT(('📊 Training Matrix'!$L$48+365)-TODAY(),"0")&amp;" days"),"—")</f>
        <v>—</v>
      </c>
      <c r="M863" s="58" t="str">
        <f ca="1">IF(OR('📊 Training Matrix'!$M$48="EXPIRED",'📊 Training Matrix'!$M$48="EXPIRING"),'📊 Training Matrix'!$H$48,"")</f>
        <v/>
      </c>
    </row>
    <row r="864" spans="1:13" ht="15" customHeight="1" x14ac:dyDescent="0.2">
      <c r="A864" s="58" t="str">
        <f ca="1">IF(OR('📊 Training Matrix'!$O$48="EXPIRED",'📊 Training Matrix'!$O$48="EXPIRING"),'📊 Training Matrix'!$A$48,"")</f>
        <v/>
      </c>
      <c r="B864" s="58" t="str">
        <f ca="1">IF(OR('📊 Training Matrix'!$O$48="EXPIRED",'📊 Training Matrix'!$O$48="EXPIRING"),'📊 Training Matrix'!$B$48,"")</f>
        <v/>
      </c>
      <c r="C864" s="58" t="str">
        <f ca="1">IF(OR('📊 Training Matrix'!$O$48="EXPIRED",'📊 Training Matrix'!$O$48="EXPIRING"),'📊 Training Matrix'!$C$48,"")</f>
        <v/>
      </c>
      <c r="D864" s="58" t="str">
        <f ca="1">IF(OR('📊 Training Matrix'!$O$48="EXPIRED",'📊 Training Matrix'!$O$48="EXPIRING"),'📊 Training Matrix'!$D$48,"")</f>
        <v/>
      </c>
      <c r="E864" s="58" t="str">
        <f ca="1">IF(OR('📊 Training Matrix'!$O$48="EXPIRED",'📊 Training Matrix'!$O$48="EXPIRING"),'📊 Training Matrix'!$F$48,"")</f>
        <v/>
      </c>
      <c r="F864" s="58" t="str">
        <f ca="1">IF(OR('📊 Training Matrix'!$O$48="EXPIRED",'📊 Training Matrix'!$O$48="EXPIRING"),'📊 Training Matrix'!$E$48,"")</f>
        <v/>
      </c>
      <c r="G864" s="58" t="str">
        <f ca="1">IF(OR('📊 Training Matrix'!$O$48="EXPIRED",'📊 Training Matrix'!$O$48="EXPIRING"),"HS-003","")</f>
        <v/>
      </c>
      <c r="H864" s="58" t="str">
        <f ca="1">IF(OR('📊 Training Matrix'!$O$48="EXPIRED",'📊 Training Matrix'!$O$48="EXPIRING"),"Confined Space","")</f>
        <v/>
      </c>
      <c r="I864" s="58" t="str">
        <f ca="1">IF(OR('📊 Training Matrix'!$O$48="EXPIRED",'📊 Training Matrix'!$O$48="EXPIRING"),IF(ISNUMBER('📊 Training Matrix'!$N$48),TEXT('📊 Training Matrix'!$N$48,"DD/MM/YYYY"),""),"")</f>
        <v/>
      </c>
      <c r="J864" s="58" t="str">
        <f ca="1">IF(OR('📊 Training Matrix'!$O$48="EXPIRED",'📊 Training Matrix'!$O$48="EXPIRING"),TEXT('📊 Training Matrix'!$N$48+365,"DD/MM/YYYY"),"")</f>
        <v/>
      </c>
      <c r="K864" s="58" t="str">
        <f ca="1">IF(OR('📊 Training Matrix'!$O$48="EXPIRED",'📊 Training Matrix'!$O$48="EXPIRING"),'📊 Training Matrix'!$O$48,"")</f>
        <v/>
      </c>
      <c r="L864" s="58" t="str">
        <f ca="1">IF(OR('📊 Training Matrix'!$O$48="EXPIRED",'📊 Training Matrix'!$O$48="EXPIRING"),IF('📊 Training Matrix'!$O$48="EXPIRED","Overdue by "&amp;TEXT(TODAY()-('📊 Training Matrix'!$N$48+365),"0")&amp;" days","Expires in "&amp;TEXT(('📊 Training Matrix'!$N$48+365)-TODAY(),"0")&amp;" days"),"—")</f>
        <v>—</v>
      </c>
      <c r="M864" s="58" t="str">
        <f ca="1">IF(OR('📊 Training Matrix'!$O$48="EXPIRED",'📊 Training Matrix'!$O$48="EXPIRING"),'📊 Training Matrix'!$H$48,"")</f>
        <v/>
      </c>
    </row>
    <row r="865" spans="1:13" ht="15" customHeight="1" x14ac:dyDescent="0.2">
      <c r="A865" s="58" t="str">
        <f ca="1">IF(OR('📊 Training Matrix'!$Q$48="EXPIRED",'📊 Training Matrix'!$Q$48="EXPIRING"),'📊 Training Matrix'!$A$48,"")</f>
        <v/>
      </c>
      <c r="B865" s="58" t="str">
        <f ca="1">IF(OR('📊 Training Matrix'!$Q$48="EXPIRED",'📊 Training Matrix'!$Q$48="EXPIRING"),'📊 Training Matrix'!$B$48,"")</f>
        <v/>
      </c>
      <c r="C865" s="58" t="str">
        <f ca="1">IF(OR('📊 Training Matrix'!$Q$48="EXPIRED",'📊 Training Matrix'!$Q$48="EXPIRING"),'📊 Training Matrix'!$C$48,"")</f>
        <v/>
      </c>
      <c r="D865" s="58" t="str">
        <f ca="1">IF(OR('📊 Training Matrix'!$Q$48="EXPIRED",'📊 Training Matrix'!$Q$48="EXPIRING"),'📊 Training Matrix'!$D$48,"")</f>
        <v/>
      </c>
      <c r="E865" s="58" t="str">
        <f ca="1">IF(OR('📊 Training Matrix'!$Q$48="EXPIRED",'📊 Training Matrix'!$Q$48="EXPIRING"),'📊 Training Matrix'!$F$48,"")</f>
        <v/>
      </c>
      <c r="F865" s="58" t="str">
        <f ca="1">IF(OR('📊 Training Matrix'!$Q$48="EXPIRED",'📊 Training Matrix'!$Q$48="EXPIRING"),'📊 Training Matrix'!$E$48,"")</f>
        <v/>
      </c>
      <c r="G865" s="58" t="str">
        <f ca="1">IF(OR('📊 Training Matrix'!$Q$48="EXPIRED",'📊 Training Matrix'!$Q$48="EXPIRING"),"HS-004","")</f>
        <v/>
      </c>
      <c r="H865" s="58" t="str">
        <f ca="1">IF(OR('📊 Training Matrix'!$Q$48="EXPIRED",'📊 Training Matrix'!$Q$48="EXPIRING"),"Manual Handling","")</f>
        <v/>
      </c>
      <c r="I865" s="58" t="str">
        <f ca="1">IF(OR('📊 Training Matrix'!$Q$48="EXPIRED",'📊 Training Matrix'!$Q$48="EXPIRING"),IF(ISNUMBER('📊 Training Matrix'!$P$48),TEXT('📊 Training Matrix'!$P$48,"DD/MM/YYYY"),""),"")</f>
        <v/>
      </c>
      <c r="J865" s="58" t="str">
        <f ca="1">IF(OR('📊 Training Matrix'!$Q$48="EXPIRED",'📊 Training Matrix'!$Q$48="EXPIRING"),TEXT('📊 Training Matrix'!$P$48+365,"DD/MM/YYYY"),"")</f>
        <v/>
      </c>
      <c r="K865" s="58" t="str">
        <f ca="1">IF(OR('📊 Training Matrix'!$Q$48="EXPIRED",'📊 Training Matrix'!$Q$48="EXPIRING"),'📊 Training Matrix'!$Q$48,"")</f>
        <v/>
      </c>
      <c r="L865" s="58" t="str">
        <f ca="1">IF(OR('📊 Training Matrix'!$Q$48="EXPIRED",'📊 Training Matrix'!$Q$48="EXPIRING"),IF('📊 Training Matrix'!$Q$48="EXPIRED","Overdue by "&amp;TEXT(TODAY()-('📊 Training Matrix'!$P$48+365),"0")&amp;" days","Expires in "&amp;TEXT(('📊 Training Matrix'!$P$48+365)-TODAY(),"0")&amp;" days"),"—")</f>
        <v>—</v>
      </c>
      <c r="M865" s="58" t="str">
        <f ca="1">IF(OR('📊 Training Matrix'!$Q$48="EXPIRED",'📊 Training Matrix'!$Q$48="EXPIRING"),'📊 Training Matrix'!$H$48,"")</f>
        <v/>
      </c>
    </row>
    <row r="866" spans="1:13" ht="15" customHeight="1" x14ac:dyDescent="0.2">
      <c r="A866" s="58" t="str">
        <f ca="1">IF(OR('📊 Training Matrix'!$S$48="EXPIRED",'📊 Training Matrix'!$S$48="EXPIRING"),'📊 Training Matrix'!$A$48,"")</f>
        <v>W1044</v>
      </c>
      <c r="B866" s="58" t="str">
        <f ca="1">IF(OR('📊 Training Matrix'!$S$48="EXPIRED",'📊 Training Matrix'!$S$48="EXPIRING"),'📊 Training Matrix'!$B$48,"")</f>
        <v>Johnson</v>
      </c>
      <c r="C866" s="58" t="str">
        <f ca="1">IF(OR('📊 Training Matrix'!$S$48="EXPIRED",'📊 Training Matrix'!$S$48="EXPIRING"),'📊 Training Matrix'!$C$48,"")</f>
        <v>Ahmed</v>
      </c>
      <c r="D866" s="58" t="str">
        <f ca="1">IF(OR('📊 Training Matrix'!$S$48="EXPIRED",'📊 Training Matrix'!$S$48="EXPIRING"),'📊 Training Matrix'!$D$48,"")</f>
        <v>Employee</v>
      </c>
      <c r="E866" s="58" t="str">
        <f ca="1">IF(OR('📊 Training Matrix'!$S$48="EXPIRED",'📊 Training Matrix'!$S$48="EXPIRING"),'📊 Training Matrix'!$F$48,"")</f>
        <v>Water Services Engineer</v>
      </c>
      <c r="F866" s="58" t="str">
        <f ca="1">IF(OR('📊 Training Matrix'!$S$48="EXPIRED",'📊 Training Matrix'!$S$48="EXPIRING"),'📊 Training Matrix'!$E$48,"")</f>
        <v>Water Services</v>
      </c>
      <c r="G866" s="58" t="str">
        <f ca="1">IF(OR('📊 Training Matrix'!$S$48="EXPIRED",'📊 Training Matrix'!$S$48="EXPIRING"),"HS-005","")</f>
        <v>HS-005</v>
      </c>
      <c r="H866" s="58" t="str">
        <f ca="1">IF(OR('📊 Training Matrix'!$S$48="EXPIRED",'📊 Training Matrix'!$S$48="EXPIRING"),"First Aid (FAW)","")</f>
        <v>First Aid (FAW)</v>
      </c>
      <c r="I866" s="58" t="str">
        <f ca="1">IF(OR('📊 Training Matrix'!$S$48="EXPIRED",'📊 Training Matrix'!$S$48="EXPIRING"),IF(ISNUMBER('📊 Training Matrix'!$R$48),TEXT('📊 Training Matrix'!$R$48,"DD/MM/YYYY"),""),"")</f>
        <v>21/06/2024</v>
      </c>
      <c r="J866" s="58" t="str">
        <f ca="1">IF(OR('📊 Training Matrix'!$S$48="EXPIRED",'📊 Training Matrix'!$S$48="EXPIRING"),TEXT('📊 Training Matrix'!$R$48+365,"DD/MM/YYYY"),"")</f>
        <v>21/06/2025</v>
      </c>
      <c r="K866" s="58" t="str">
        <f ca="1">IF(OR('📊 Training Matrix'!$S$48="EXPIRED",'📊 Training Matrix'!$S$48="EXPIRING"),'📊 Training Matrix'!$S$48,"")</f>
        <v>EXPIRED</v>
      </c>
      <c r="L866" s="58" t="str">
        <f ca="1">IF(OR('📊 Training Matrix'!$S$48="EXPIRED",'📊 Training Matrix'!$S$48="EXPIRING"),IF('📊 Training Matrix'!$S$48="EXPIRED","Overdue by "&amp;TEXT(TODAY()-('📊 Training Matrix'!$R$48+365),"0")&amp;" days","Expires in "&amp;TEXT(('📊 Training Matrix'!$R$48+365)-TODAY(),"0")&amp;" days"),"—")</f>
        <v>Overdue by 423 days</v>
      </c>
      <c r="M866" s="58" t="str">
        <f ca="1">IF(OR('📊 Training Matrix'!$S$48="EXPIRED",'📊 Training Matrix'!$S$48="EXPIRING"),'📊 Training Matrix'!$H$48,"")</f>
        <v>T. Morrison</v>
      </c>
    </row>
    <row r="867" spans="1:13" ht="15" customHeight="1" x14ac:dyDescent="0.2">
      <c r="A867" s="58" t="str">
        <f ca="1">IF(OR('📊 Training Matrix'!$U$48="EXPIRED",'📊 Training Matrix'!$U$48="EXPIRING"),'📊 Training Matrix'!$A$48,"")</f>
        <v/>
      </c>
      <c r="B867" s="58" t="str">
        <f ca="1">IF(OR('📊 Training Matrix'!$U$48="EXPIRED",'📊 Training Matrix'!$U$48="EXPIRING"),'📊 Training Matrix'!$B$48,"")</f>
        <v/>
      </c>
      <c r="C867" s="58" t="str">
        <f ca="1">IF(OR('📊 Training Matrix'!$U$48="EXPIRED",'📊 Training Matrix'!$U$48="EXPIRING"),'📊 Training Matrix'!$C$48,"")</f>
        <v/>
      </c>
      <c r="D867" s="58" t="str">
        <f ca="1">IF(OR('📊 Training Matrix'!$U$48="EXPIRED",'📊 Training Matrix'!$U$48="EXPIRING"),'📊 Training Matrix'!$D$48,"")</f>
        <v/>
      </c>
      <c r="E867" s="58" t="str">
        <f ca="1">IF(OR('📊 Training Matrix'!$U$48="EXPIRED",'📊 Training Matrix'!$U$48="EXPIRING"),'📊 Training Matrix'!$F$48,"")</f>
        <v/>
      </c>
      <c r="F867" s="58" t="str">
        <f ca="1">IF(OR('📊 Training Matrix'!$U$48="EXPIRED",'📊 Training Matrix'!$U$48="EXPIRING"),'📊 Training Matrix'!$E$48,"")</f>
        <v/>
      </c>
      <c r="G867" s="58" t="str">
        <f ca="1">IF(OR('📊 Training Matrix'!$U$48="EXPIRED",'📊 Training Matrix'!$U$48="EXPIRING"),"HS-006","")</f>
        <v/>
      </c>
      <c r="H867" s="58" t="str">
        <f ca="1">IF(OR('📊 Training Matrix'!$U$48="EXPIRED",'📊 Training Matrix'!$U$48="EXPIRING"),"Asbestos Awareness","")</f>
        <v/>
      </c>
      <c r="I867" s="58" t="str">
        <f ca="1">IF(OR('📊 Training Matrix'!$U$48="EXPIRED",'📊 Training Matrix'!$U$48="EXPIRING"),IF(ISNUMBER('📊 Training Matrix'!$T$48),TEXT('📊 Training Matrix'!$T$48,"DD/MM/YYYY"),""),"")</f>
        <v/>
      </c>
      <c r="J867" s="58" t="str">
        <f ca="1">IF(OR('📊 Training Matrix'!$U$48="EXPIRED",'📊 Training Matrix'!$U$48="EXPIRING"),TEXT('📊 Training Matrix'!$T$48+365,"DD/MM/YYYY"),"")</f>
        <v/>
      </c>
      <c r="K867" s="58" t="str">
        <f ca="1">IF(OR('📊 Training Matrix'!$U$48="EXPIRED",'📊 Training Matrix'!$U$48="EXPIRING"),'📊 Training Matrix'!$U$48,"")</f>
        <v/>
      </c>
      <c r="L867" s="58" t="str">
        <f ca="1">IF(OR('📊 Training Matrix'!$U$48="EXPIRED",'📊 Training Matrix'!$U$48="EXPIRING"),IF('📊 Training Matrix'!$U$48="EXPIRED","Overdue by "&amp;TEXT(TODAY()-('📊 Training Matrix'!$T$48+365),"0")&amp;" days","Expires in "&amp;TEXT(('📊 Training Matrix'!$T$48+365)-TODAY(),"0")&amp;" days"),"—")</f>
        <v>—</v>
      </c>
      <c r="M867" s="58" t="str">
        <f ca="1">IF(OR('📊 Training Matrix'!$U$48="EXPIRED",'📊 Training Matrix'!$U$48="EXPIRING"),'📊 Training Matrix'!$H$48,"")</f>
        <v/>
      </c>
    </row>
    <row r="868" spans="1:13" ht="15" customHeight="1" x14ac:dyDescent="0.2">
      <c r="A868" s="58" t="str">
        <f ca="1">IF(OR('📊 Training Matrix'!$W$48="EXPIRED",'📊 Training Matrix'!$W$48="EXPIRING"),'📊 Training Matrix'!$A$48,"")</f>
        <v/>
      </c>
      <c r="B868" s="58" t="str">
        <f ca="1">IF(OR('📊 Training Matrix'!$W$48="EXPIRED",'📊 Training Matrix'!$W$48="EXPIRING"),'📊 Training Matrix'!$B$48,"")</f>
        <v/>
      </c>
      <c r="C868" s="58" t="str">
        <f ca="1">IF(OR('📊 Training Matrix'!$W$48="EXPIRED",'📊 Training Matrix'!$W$48="EXPIRING"),'📊 Training Matrix'!$C$48,"")</f>
        <v/>
      </c>
      <c r="D868" s="58" t="str">
        <f ca="1">IF(OR('📊 Training Matrix'!$W$48="EXPIRED",'📊 Training Matrix'!$W$48="EXPIRING"),'📊 Training Matrix'!$D$48,"")</f>
        <v/>
      </c>
      <c r="E868" s="58" t="str">
        <f ca="1">IF(OR('📊 Training Matrix'!$W$48="EXPIRED",'📊 Training Matrix'!$W$48="EXPIRING"),'📊 Training Matrix'!$F$48,"")</f>
        <v/>
      </c>
      <c r="F868" s="58" t="str">
        <f ca="1">IF(OR('📊 Training Matrix'!$W$48="EXPIRED",'📊 Training Matrix'!$W$48="EXPIRING"),'📊 Training Matrix'!$E$48,"")</f>
        <v/>
      </c>
      <c r="G868" s="58" t="str">
        <f ca="1">IF(OR('📊 Training Matrix'!$W$48="EXPIRED",'📊 Training Matrix'!$W$48="EXPIRING"),"EL-001","")</f>
        <v/>
      </c>
      <c r="H868" s="58" t="str">
        <f ca="1">IF(OR('📊 Training Matrix'!$W$48="EXPIRED",'📊 Training Matrix'!$W$48="EXPIRING"),"C&amp;G 2391 Inspection","")</f>
        <v/>
      </c>
      <c r="I868" s="58" t="str">
        <f ca="1">IF(OR('📊 Training Matrix'!$W$48="EXPIRED",'📊 Training Matrix'!$W$48="EXPIRING"),IF(ISNUMBER('📊 Training Matrix'!$V$48),TEXT('📊 Training Matrix'!$V$48,"DD/MM/YYYY"),""),"")</f>
        <v/>
      </c>
      <c r="J868" s="58" t="str">
        <f ca="1">IF(OR('📊 Training Matrix'!$W$48="EXPIRED",'📊 Training Matrix'!$W$48="EXPIRING"),TEXT('📊 Training Matrix'!$V$48+365,"DD/MM/YYYY"),"")</f>
        <v/>
      </c>
      <c r="K868" s="58" t="str">
        <f ca="1">IF(OR('📊 Training Matrix'!$W$48="EXPIRED",'📊 Training Matrix'!$W$48="EXPIRING"),'📊 Training Matrix'!$W$48,"")</f>
        <v/>
      </c>
      <c r="L868" s="58" t="str">
        <f ca="1">IF(OR('📊 Training Matrix'!$W$48="EXPIRED",'📊 Training Matrix'!$W$48="EXPIRING"),IF('📊 Training Matrix'!$W$48="EXPIRED","Overdue by "&amp;TEXT(TODAY()-('📊 Training Matrix'!$V$48+365),"0")&amp;" days","Expires in "&amp;TEXT(('📊 Training Matrix'!$V$48+365)-TODAY(),"0")&amp;" days"),"—")</f>
        <v>—</v>
      </c>
      <c r="M868" s="58" t="str">
        <f ca="1">IF(OR('📊 Training Matrix'!$W$48="EXPIRED",'📊 Training Matrix'!$W$48="EXPIRING"),'📊 Training Matrix'!$H$48,"")</f>
        <v/>
      </c>
    </row>
    <row r="869" spans="1:13" ht="15" customHeight="1" x14ac:dyDescent="0.2">
      <c r="A869" s="58" t="str">
        <f ca="1">IF(OR('📊 Training Matrix'!$Y$48="EXPIRED",'📊 Training Matrix'!$Y$48="EXPIRING"),'📊 Training Matrix'!$A$48,"")</f>
        <v/>
      </c>
      <c r="B869" s="58" t="str">
        <f ca="1">IF(OR('📊 Training Matrix'!$Y$48="EXPIRED",'📊 Training Matrix'!$Y$48="EXPIRING"),'📊 Training Matrix'!$B$48,"")</f>
        <v/>
      </c>
      <c r="C869" s="58" t="str">
        <f ca="1">IF(OR('📊 Training Matrix'!$Y$48="EXPIRED",'📊 Training Matrix'!$Y$48="EXPIRING"),'📊 Training Matrix'!$C$48,"")</f>
        <v/>
      </c>
      <c r="D869" s="58" t="str">
        <f ca="1">IF(OR('📊 Training Matrix'!$Y$48="EXPIRED",'📊 Training Matrix'!$Y$48="EXPIRING"),'📊 Training Matrix'!$D$48,"")</f>
        <v/>
      </c>
      <c r="E869" s="58" t="str">
        <f ca="1">IF(OR('📊 Training Matrix'!$Y$48="EXPIRED",'📊 Training Matrix'!$Y$48="EXPIRING"),'📊 Training Matrix'!$F$48,"")</f>
        <v/>
      </c>
      <c r="F869" s="58" t="str">
        <f ca="1">IF(OR('📊 Training Matrix'!$Y$48="EXPIRED",'📊 Training Matrix'!$Y$48="EXPIRING"),'📊 Training Matrix'!$E$48,"")</f>
        <v/>
      </c>
      <c r="G869" s="58" t="str">
        <f ca="1">IF(OR('📊 Training Matrix'!$Y$48="EXPIRED",'📊 Training Matrix'!$Y$48="EXPIRING"),"EL-002","")</f>
        <v/>
      </c>
      <c r="H869" s="58" t="str">
        <f ca="1">IF(OR('📊 Training Matrix'!$Y$48="EXPIRED",'📊 Training Matrix'!$Y$48="EXPIRING"),"18th Edition","")</f>
        <v/>
      </c>
      <c r="I869" s="58" t="str">
        <f ca="1">IF(OR('📊 Training Matrix'!$Y$48="EXPIRED",'📊 Training Matrix'!$Y$48="EXPIRING"),IF(ISNUMBER('📊 Training Matrix'!$X$48),TEXT('📊 Training Matrix'!$X$48,"DD/MM/YYYY"),""),"")</f>
        <v/>
      </c>
      <c r="J869" s="58" t="str">
        <f ca="1">IF(OR('📊 Training Matrix'!$Y$48="EXPIRED",'📊 Training Matrix'!$Y$48="EXPIRING"),TEXT('📊 Training Matrix'!$X$48+365,"DD/MM/YYYY"),"")</f>
        <v/>
      </c>
      <c r="K869" s="58" t="str">
        <f ca="1">IF(OR('📊 Training Matrix'!$Y$48="EXPIRED",'📊 Training Matrix'!$Y$48="EXPIRING"),'📊 Training Matrix'!$Y$48,"")</f>
        <v/>
      </c>
      <c r="L869" s="58" t="str">
        <f ca="1">IF(OR('📊 Training Matrix'!$Y$48="EXPIRED",'📊 Training Matrix'!$Y$48="EXPIRING"),IF('📊 Training Matrix'!$Y$48="EXPIRED","Overdue by "&amp;TEXT(TODAY()-('📊 Training Matrix'!$X$48+365),"0")&amp;" days","Expires in "&amp;TEXT(('📊 Training Matrix'!$X$48+365)-TODAY(),"0")&amp;" days"),"—")</f>
        <v>—</v>
      </c>
      <c r="M869" s="58" t="str">
        <f ca="1">IF(OR('📊 Training Matrix'!$Y$48="EXPIRED",'📊 Training Matrix'!$Y$48="EXPIRING"),'📊 Training Matrix'!$H$48,"")</f>
        <v/>
      </c>
    </row>
    <row r="870" spans="1:13" ht="15" customHeight="1" x14ac:dyDescent="0.2">
      <c r="A870" s="58" t="str">
        <f ca="1">IF(OR('📊 Training Matrix'!$AA$48="EXPIRED",'📊 Training Matrix'!$AA$48="EXPIRING"),'📊 Training Matrix'!$A$48,"")</f>
        <v/>
      </c>
      <c r="B870" s="58" t="str">
        <f ca="1">IF(OR('📊 Training Matrix'!$AA$48="EXPIRED",'📊 Training Matrix'!$AA$48="EXPIRING"),'📊 Training Matrix'!$B$48,"")</f>
        <v/>
      </c>
      <c r="C870" s="58" t="str">
        <f ca="1">IF(OR('📊 Training Matrix'!$AA$48="EXPIRED",'📊 Training Matrix'!$AA$48="EXPIRING"),'📊 Training Matrix'!$C$48,"")</f>
        <v/>
      </c>
      <c r="D870" s="58" t="str">
        <f ca="1">IF(OR('📊 Training Matrix'!$AA$48="EXPIRED",'📊 Training Matrix'!$AA$48="EXPIRING"),'📊 Training Matrix'!$D$48,"")</f>
        <v/>
      </c>
      <c r="E870" s="58" t="str">
        <f ca="1">IF(OR('📊 Training Matrix'!$AA$48="EXPIRED",'📊 Training Matrix'!$AA$48="EXPIRING"),'📊 Training Matrix'!$F$48,"")</f>
        <v/>
      </c>
      <c r="F870" s="58" t="str">
        <f ca="1">IF(OR('📊 Training Matrix'!$AA$48="EXPIRED",'📊 Training Matrix'!$AA$48="EXPIRING"),'📊 Training Matrix'!$E$48,"")</f>
        <v/>
      </c>
      <c r="G870" s="58" t="str">
        <f ca="1">IF(OR('📊 Training Matrix'!$AA$48="EXPIRED",'📊 Training Matrix'!$AA$48="EXPIRING"),"EL-003","")</f>
        <v/>
      </c>
      <c r="H870" s="58" t="str">
        <f ca="1">IF(OR('📊 Training Matrix'!$AA$48="EXPIRED",'📊 Training Matrix'!$AA$48="EXPIRING"),"HV Auth. Person","")</f>
        <v/>
      </c>
      <c r="I870" s="58" t="str">
        <f ca="1">IF(OR('📊 Training Matrix'!$AA$48="EXPIRED",'📊 Training Matrix'!$AA$48="EXPIRING"),IF(ISNUMBER('📊 Training Matrix'!$Z$48),TEXT('📊 Training Matrix'!$Z$48,"DD/MM/YYYY"),""),"")</f>
        <v/>
      </c>
      <c r="J870" s="58" t="str">
        <f ca="1">IF(OR('📊 Training Matrix'!$AA$48="EXPIRED",'📊 Training Matrix'!$AA$48="EXPIRING"),TEXT('📊 Training Matrix'!$Z$48+365,"DD/MM/YYYY"),"")</f>
        <v/>
      </c>
      <c r="K870" s="58" t="str">
        <f ca="1">IF(OR('📊 Training Matrix'!$AA$48="EXPIRED",'📊 Training Matrix'!$AA$48="EXPIRING"),'📊 Training Matrix'!$AA$48,"")</f>
        <v/>
      </c>
      <c r="L870" s="58" t="str">
        <f ca="1">IF(OR('📊 Training Matrix'!$AA$48="EXPIRED",'📊 Training Matrix'!$AA$48="EXPIRING"),IF('📊 Training Matrix'!$AA$48="EXPIRED","Overdue by "&amp;TEXT(TODAY()-('📊 Training Matrix'!$Z$48+365),"0")&amp;" days","Expires in "&amp;TEXT(('📊 Training Matrix'!$Z$48+365)-TODAY(),"0")&amp;" days"),"—")</f>
        <v>—</v>
      </c>
      <c r="M870" s="58" t="str">
        <f ca="1">IF(OR('📊 Training Matrix'!$AA$48="EXPIRED",'📊 Training Matrix'!$AA$48="EXPIRING"),'📊 Training Matrix'!$H$48,"")</f>
        <v/>
      </c>
    </row>
    <row r="871" spans="1:13" ht="15" customHeight="1" x14ac:dyDescent="0.2">
      <c r="A871" s="58" t="str">
        <f ca="1">IF(OR('📊 Training Matrix'!$AC$48="EXPIRED",'📊 Training Matrix'!$AC$48="EXPIRING"),'📊 Training Matrix'!$A$48,"")</f>
        <v/>
      </c>
      <c r="B871" s="58" t="str">
        <f ca="1">IF(OR('📊 Training Matrix'!$AC$48="EXPIRED",'📊 Training Matrix'!$AC$48="EXPIRING"),'📊 Training Matrix'!$B$48,"")</f>
        <v/>
      </c>
      <c r="C871" s="58" t="str">
        <f ca="1">IF(OR('📊 Training Matrix'!$AC$48="EXPIRED",'📊 Training Matrix'!$AC$48="EXPIRING"),'📊 Training Matrix'!$C$48,"")</f>
        <v/>
      </c>
      <c r="D871" s="58" t="str">
        <f ca="1">IF(OR('📊 Training Matrix'!$AC$48="EXPIRED",'📊 Training Matrix'!$AC$48="EXPIRING"),'📊 Training Matrix'!$D$48,"")</f>
        <v/>
      </c>
      <c r="E871" s="58" t="str">
        <f ca="1">IF(OR('📊 Training Matrix'!$AC$48="EXPIRED",'📊 Training Matrix'!$AC$48="EXPIRING"),'📊 Training Matrix'!$F$48,"")</f>
        <v/>
      </c>
      <c r="F871" s="58" t="str">
        <f ca="1">IF(OR('📊 Training Matrix'!$AC$48="EXPIRED",'📊 Training Matrix'!$AC$48="EXPIRING"),'📊 Training Matrix'!$E$48,"")</f>
        <v/>
      </c>
      <c r="G871" s="58" t="str">
        <f ca="1">IF(OR('📊 Training Matrix'!$AC$48="EXPIRED",'📊 Training Matrix'!$AC$48="EXPIRING"),"EL-004","")</f>
        <v/>
      </c>
      <c r="H871" s="58" t="str">
        <f ca="1">IF(OR('📊 Training Matrix'!$AC$48="EXPIRED",'📊 Training Matrix'!$AC$48="EXPIRING"),"LV Switching","")</f>
        <v/>
      </c>
      <c r="I871" s="58" t="str">
        <f ca="1">IF(OR('📊 Training Matrix'!$AC$48="EXPIRED",'📊 Training Matrix'!$AC$48="EXPIRING"),IF(ISNUMBER('📊 Training Matrix'!$AB$48),TEXT('📊 Training Matrix'!$AB$48,"DD/MM/YYYY"),""),"")</f>
        <v/>
      </c>
      <c r="J871" s="58" t="str">
        <f ca="1">IF(OR('📊 Training Matrix'!$AC$48="EXPIRED",'📊 Training Matrix'!$AC$48="EXPIRING"),TEXT('📊 Training Matrix'!$AB$48+365,"DD/MM/YYYY"),"")</f>
        <v/>
      </c>
      <c r="K871" s="58" t="str">
        <f ca="1">IF(OR('📊 Training Matrix'!$AC$48="EXPIRED",'📊 Training Matrix'!$AC$48="EXPIRING"),'📊 Training Matrix'!$AC$48,"")</f>
        <v/>
      </c>
      <c r="L871" s="58" t="str">
        <f ca="1">IF(OR('📊 Training Matrix'!$AC$48="EXPIRED",'📊 Training Matrix'!$AC$48="EXPIRING"),IF('📊 Training Matrix'!$AC$48="EXPIRED","Overdue by "&amp;TEXT(TODAY()-('📊 Training Matrix'!$AB$48+365),"0")&amp;" days","Expires in "&amp;TEXT(('📊 Training Matrix'!$AB$48+365)-TODAY(),"0")&amp;" days"),"—")</f>
        <v>—</v>
      </c>
      <c r="M871" s="58" t="str">
        <f ca="1">IF(OR('📊 Training Matrix'!$AC$48="EXPIRED",'📊 Training Matrix'!$AC$48="EXPIRING"),'📊 Training Matrix'!$H$48,"")</f>
        <v/>
      </c>
    </row>
    <row r="872" spans="1:13" ht="15" customHeight="1" x14ac:dyDescent="0.2">
      <c r="A872" s="58" t="str">
        <f ca="1">IF(OR('📊 Training Matrix'!$AE$48="EXPIRED",'📊 Training Matrix'!$AE$48="EXPIRING"),'📊 Training Matrix'!$A$48,"")</f>
        <v/>
      </c>
      <c r="B872" s="58" t="str">
        <f ca="1">IF(OR('📊 Training Matrix'!$AE$48="EXPIRED",'📊 Training Matrix'!$AE$48="EXPIRING"),'📊 Training Matrix'!$B$48,"")</f>
        <v/>
      </c>
      <c r="C872" s="58" t="str">
        <f ca="1">IF(OR('📊 Training Matrix'!$AE$48="EXPIRED",'📊 Training Matrix'!$AE$48="EXPIRING"),'📊 Training Matrix'!$C$48,"")</f>
        <v/>
      </c>
      <c r="D872" s="58" t="str">
        <f ca="1">IF(OR('📊 Training Matrix'!$AE$48="EXPIRED",'📊 Training Matrix'!$AE$48="EXPIRING"),'📊 Training Matrix'!$D$48,"")</f>
        <v/>
      </c>
      <c r="E872" s="58" t="str">
        <f ca="1">IF(OR('📊 Training Matrix'!$AE$48="EXPIRED",'📊 Training Matrix'!$AE$48="EXPIRING"),'📊 Training Matrix'!$F$48,"")</f>
        <v/>
      </c>
      <c r="F872" s="58" t="str">
        <f ca="1">IF(OR('📊 Training Matrix'!$AE$48="EXPIRED",'📊 Training Matrix'!$AE$48="EXPIRING"),'📊 Training Matrix'!$E$48,"")</f>
        <v/>
      </c>
      <c r="G872" s="58" t="str">
        <f ca="1">IF(OR('📊 Training Matrix'!$AE$48="EXPIRED",'📊 Training Matrix'!$AE$48="EXPIRING"),"CV-005","")</f>
        <v/>
      </c>
      <c r="H872" s="58" t="str">
        <f ca="1">IF(OR('📊 Training Matrix'!$AE$48="EXPIRED",'📊 Training Matrix'!$AE$48="EXPIRING"),"NRSWA Supervisor","")</f>
        <v/>
      </c>
      <c r="I872" s="58" t="str">
        <f ca="1">IF(OR('📊 Training Matrix'!$AE$48="EXPIRED",'📊 Training Matrix'!$AE$48="EXPIRING"),IF(ISNUMBER('📊 Training Matrix'!$AD$48),TEXT('📊 Training Matrix'!$AD$48,"DD/MM/YYYY"),""),"")</f>
        <v/>
      </c>
      <c r="J872" s="58" t="str">
        <f ca="1">IF(OR('📊 Training Matrix'!$AE$48="EXPIRED",'📊 Training Matrix'!$AE$48="EXPIRING"),TEXT('📊 Training Matrix'!$AD$48+365,"DD/MM/YYYY"),"")</f>
        <v/>
      </c>
      <c r="K872" s="58" t="str">
        <f ca="1">IF(OR('📊 Training Matrix'!$AE$48="EXPIRED",'📊 Training Matrix'!$AE$48="EXPIRING"),'📊 Training Matrix'!$AE$48,"")</f>
        <v/>
      </c>
      <c r="L872" s="58" t="str">
        <f ca="1">IF(OR('📊 Training Matrix'!$AE$48="EXPIRED",'📊 Training Matrix'!$AE$48="EXPIRING"),IF('📊 Training Matrix'!$AE$48="EXPIRED","Overdue by "&amp;TEXT(TODAY()-('📊 Training Matrix'!$AD$48+365),"0")&amp;" days","Expires in "&amp;TEXT(('📊 Training Matrix'!$AD$48+365)-TODAY(),"0")&amp;" days"),"—")</f>
        <v>—</v>
      </c>
      <c r="M872" s="58" t="str">
        <f ca="1">IF(OR('📊 Training Matrix'!$AE$48="EXPIRED",'📊 Training Matrix'!$AE$48="EXPIRING"),'📊 Training Matrix'!$H$48,"")</f>
        <v/>
      </c>
    </row>
    <row r="873" spans="1:13" ht="15" customHeight="1" x14ac:dyDescent="0.2">
      <c r="A873" s="58" t="str">
        <f ca="1">IF(OR('📊 Training Matrix'!$AG$48="EXPIRED",'📊 Training Matrix'!$AG$48="EXPIRING"),'📊 Training Matrix'!$A$48,"")</f>
        <v/>
      </c>
      <c r="B873" s="58" t="str">
        <f ca="1">IF(OR('📊 Training Matrix'!$AG$48="EXPIRED",'📊 Training Matrix'!$AG$48="EXPIRING"),'📊 Training Matrix'!$B$48,"")</f>
        <v/>
      </c>
      <c r="C873" s="58" t="str">
        <f ca="1">IF(OR('📊 Training Matrix'!$AG$48="EXPIRED",'📊 Training Matrix'!$AG$48="EXPIRING"),'📊 Training Matrix'!$C$48,"")</f>
        <v/>
      </c>
      <c r="D873" s="58" t="str">
        <f ca="1">IF(OR('📊 Training Matrix'!$AG$48="EXPIRED",'📊 Training Matrix'!$AG$48="EXPIRING"),'📊 Training Matrix'!$D$48,"")</f>
        <v/>
      </c>
      <c r="E873" s="58" t="str">
        <f ca="1">IF(OR('📊 Training Matrix'!$AG$48="EXPIRED",'📊 Training Matrix'!$AG$48="EXPIRING"),'📊 Training Matrix'!$F$48,"")</f>
        <v/>
      </c>
      <c r="F873" s="58" t="str">
        <f ca="1">IF(OR('📊 Training Matrix'!$AG$48="EXPIRED",'📊 Training Matrix'!$AG$48="EXPIRING"),'📊 Training Matrix'!$E$48,"")</f>
        <v/>
      </c>
      <c r="G873" s="58" t="str">
        <f ca="1">IF(OR('📊 Training Matrix'!$AG$48="EXPIRED",'📊 Training Matrix'!$AG$48="EXPIRING"),"CV-006","")</f>
        <v/>
      </c>
      <c r="H873" s="58" t="str">
        <f ca="1">IF(OR('📊 Training Matrix'!$AG$48="EXPIRED",'📊 Training Matrix'!$AG$48="EXPIRING"),"NRSWA Operative","")</f>
        <v/>
      </c>
      <c r="I873" s="58" t="str">
        <f ca="1">IF(OR('📊 Training Matrix'!$AG$48="EXPIRED",'📊 Training Matrix'!$AG$48="EXPIRING"),IF(ISNUMBER('📊 Training Matrix'!$AF$48),TEXT('📊 Training Matrix'!$AF$48,"DD/MM/YYYY"),""),"")</f>
        <v/>
      </c>
      <c r="J873" s="58" t="str">
        <f ca="1">IF(OR('📊 Training Matrix'!$AG$48="EXPIRED",'📊 Training Matrix'!$AG$48="EXPIRING"),TEXT('📊 Training Matrix'!$AF$48+365,"DD/MM/YYYY"),"")</f>
        <v/>
      </c>
      <c r="K873" s="58" t="str">
        <f ca="1">IF(OR('📊 Training Matrix'!$AG$48="EXPIRED",'📊 Training Matrix'!$AG$48="EXPIRING"),'📊 Training Matrix'!$AG$48,"")</f>
        <v/>
      </c>
      <c r="L873" s="58" t="str">
        <f ca="1">IF(OR('📊 Training Matrix'!$AG$48="EXPIRED",'📊 Training Matrix'!$AG$48="EXPIRING"),IF('📊 Training Matrix'!$AG$48="EXPIRED","Overdue by "&amp;TEXT(TODAY()-('📊 Training Matrix'!$AF$48+365),"0")&amp;" days","Expires in "&amp;TEXT(('📊 Training Matrix'!$AF$48+365)-TODAY(),"0")&amp;" days"),"—")</f>
        <v>—</v>
      </c>
      <c r="M873" s="58" t="str">
        <f ca="1">IF(OR('📊 Training Matrix'!$AG$48="EXPIRED",'📊 Training Matrix'!$AG$48="EXPIRING"),'📊 Training Matrix'!$H$48,"")</f>
        <v/>
      </c>
    </row>
    <row r="874" spans="1:13" ht="15" customHeight="1" x14ac:dyDescent="0.2">
      <c r="A874" s="58" t="str">
        <f ca="1">IF(OR('📊 Training Matrix'!$AI$48="EXPIRED",'📊 Training Matrix'!$AI$48="EXPIRING"),'📊 Training Matrix'!$A$48,"")</f>
        <v/>
      </c>
      <c r="B874" s="58" t="str">
        <f ca="1">IF(OR('📊 Training Matrix'!$AI$48="EXPIRED",'📊 Training Matrix'!$AI$48="EXPIRING"),'📊 Training Matrix'!$B$48,"")</f>
        <v/>
      </c>
      <c r="C874" s="58" t="str">
        <f ca="1">IF(OR('📊 Training Matrix'!$AI$48="EXPIRED",'📊 Training Matrix'!$AI$48="EXPIRING"),'📊 Training Matrix'!$C$48,"")</f>
        <v/>
      </c>
      <c r="D874" s="58" t="str">
        <f ca="1">IF(OR('📊 Training Matrix'!$AI$48="EXPIRED",'📊 Training Matrix'!$AI$48="EXPIRING"),'📊 Training Matrix'!$D$48,"")</f>
        <v/>
      </c>
      <c r="E874" s="58" t="str">
        <f ca="1">IF(OR('📊 Training Matrix'!$AI$48="EXPIRED",'📊 Training Matrix'!$AI$48="EXPIRING"),'📊 Training Matrix'!$F$48,"")</f>
        <v/>
      </c>
      <c r="F874" s="58" t="str">
        <f ca="1">IF(OR('📊 Training Matrix'!$AI$48="EXPIRED",'📊 Training Matrix'!$AI$48="EXPIRING"),'📊 Training Matrix'!$E$48,"")</f>
        <v/>
      </c>
      <c r="G874" s="58" t="str">
        <f ca="1">IF(OR('📊 Training Matrix'!$AI$48="EXPIRED",'📊 Training Matrix'!$AI$48="EXPIRING"),"CV-002","")</f>
        <v/>
      </c>
      <c r="H874" s="58" t="str">
        <f ca="1">IF(OR('📊 Training Matrix'!$AI$48="EXPIRED",'📊 Training Matrix'!$AI$48="EXPIRING"),"CSCS Blue Card","")</f>
        <v/>
      </c>
      <c r="I874" s="58" t="str">
        <f ca="1">IF(OR('📊 Training Matrix'!$AI$48="EXPIRED",'📊 Training Matrix'!$AI$48="EXPIRING"),IF(ISNUMBER('📊 Training Matrix'!$AH$48),TEXT('📊 Training Matrix'!$AH$48,"DD/MM/YYYY"),""),"")</f>
        <v/>
      </c>
      <c r="J874" s="58" t="str">
        <f ca="1">IF(OR('📊 Training Matrix'!$AI$48="EXPIRED",'📊 Training Matrix'!$AI$48="EXPIRING"),TEXT('📊 Training Matrix'!$AH$48+365,"DD/MM/YYYY"),"")</f>
        <v/>
      </c>
      <c r="K874" s="58" t="str">
        <f ca="1">IF(OR('📊 Training Matrix'!$AI$48="EXPIRED",'📊 Training Matrix'!$AI$48="EXPIRING"),'📊 Training Matrix'!$AI$48,"")</f>
        <v/>
      </c>
      <c r="L874" s="58" t="str">
        <f ca="1">IF(OR('📊 Training Matrix'!$AI$48="EXPIRED",'📊 Training Matrix'!$AI$48="EXPIRING"),IF('📊 Training Matrix'!$AI$48="EXPIRED","Overdue by "&amp;TEXT(TODAY()-('📊 Training Matrix'!$AH$48+365),"0")&amp;" days","Expires in "&amp;TEXT(('📊 Training Matrix'!$AH$48+365)-TODAY(),"0")&amp;" days"),"—")</f>
        <v>—</v>
      </c>
      <c r="M874" s="58" t="str">
        <f ca="1">IF(OR('📊 Training Matrix'!$AI$48="EXPIRED",'📊 Training Matrix'!$AI$48="EXPIRING"),'📊 Training Matrix'!$H$48,"")</f>
        <v/>
      </c>
    </row>
    <row r="875" spans="1:13" ht="15" customHeight="1" x14ac:dyDescent="0.2">
      <c r="A875" s="58" t="str">
        <f ca="1">IF(OR('📊 Training Matrix'!$AK$48="EXPIRED",'📊 Training Matrix'!$AK$48="EXPIRING"),'📊 Training Matrix'!$A$48,"")</f>
        <v/>
      </c>
      <c r="B875" s="58" t="str">
        <f ca="1">IF(OR('📊 Training Matrix'!$AK$48="EXPIRED",'📊 Training Matrix'!$AK$48="EXPIRING"),'📊 Training Matrix'!$B$48,"")</f>
        <v/>
      </c>
      <c r="C875" s="58" t="str">
        <f ca="1">IF(OR('📊 Training Matrix'!$AK$48="EXPIRED",'📊 Training Matrix'!$AK$48="EXPIRING"),'📊 Training Matrix'!$C$48,"")</f>
        <v/>
      </c>
      <c r="D875" s="58" t="str">
        <f ca="1">IF(OR('📊 Training Matrix'!$AK$48="EXPIRED",'📊 Training Matrix'!$AK$48="EXPIRING"),'📊 Training Matrix'!$D$48,"")</f>
        <v/>
      </c>
      <c r="E875" s="58" t="str">
        <f ca="1">IF(OR('📊 Training Matrix'!$AK$48="EXPIRED",'📊 Training Matrix'!$AK$48="EXPIRING"),'📊 Training Matrix'!$F$48,"")</f>
        <v/>
      </c>
      <c r="F875" s="58" t="str">
        <f ca="1">IF(OR('📊 Training Matrix'!$AK$48="EXPIRED",'📊 Training Matrix'!$AK$48="EXPIRING"),'📊 Training Matrix'!$E$48,"")</f>
        <v/>
      </c>
      <c r="G875" s="58" t="str">
        <f ca="1">IF(OR('📊 Training Matrix'!$AK$48="EXPIRED",'📊 Training Matrix'!$AK$48="EXPIRING"),"GS-001","")</f>
        <v/>
      </c>
      <c r="H875" s="58" t="str">
        <f ca="1">IF(OR('📊 Training Matrix'!$AK$48="EXPIRED",'📊 Training Matrix'!$AK$48="EXPIRING"),"Gas Safe Reg.","")</f>
        <v/>
      </c>
      <c r="I875" s="58" t="str">
        <f ca="1">IF(OR('📊 Training Matrix'!$AK$48="EXPIRED",'📊 Training Matrix'!$AK$48="EXPIRING"),IF(ISNUMBER('📊 Training Matrix'!$AJ$48),TEXT('📊 Training Matrix'!$AJ$48,"DD/MM/YYYY"),""),"")</f>
        <v/>
      </c>
      <c r="J875" s="58" t="str">
        <f ca="1">IF(OR('📊 Training Matrix'!$AK$48="EXPIRED",'📊 Training Matrix'!$AK$48="EXPIRING"),TEXT('📊 Training Matrix'!$AJ$48+365,"DD/MM/YYYY"),"")</f>
        <v/>
      </c>
      <c r="K875" s="58" t="str">
        <f ca="1">IF(OR('📊 Training Matrix'!$AK$48="EXPIRED",'📊 Training Matrix'!$AK$48="EXPIRING"),'📊 Training Matrix'!$AK$48,"")</f>
        <v/>
      </c>
      <c r="L875" s="58" t="str">
        <f ca="1">IF(OR('📊 Training Matrix'!$AK$48="EXPIRED",'📊 Training Matrix'!$AK$48="EXPIRING"),IF('📊 Training Matrix'!$AK$48="EXPIRED","Overdue by "&amp;TEXT(TODAY()-('📊 Training Matrix'!$AJ$48+365),"0")&amp;" days","Expires in "&amp;TEXT(('📊 Training Matrix'!$AJ$48+365)-TODAY(),"0")&amp;" days"),"—")</f>
        <v>—</v>
      </c>
      <c r="M875" s="58" t="str">
        <f ca="1">IF(OR('📊 Training Matrix'!$AK$48="EXPIRED",'📊 Training Matrix'!$AK$48="EXPIRING"),'📊 Training Matrix'!$H$48,"")</f>
        <v/>
      </c>
    </row>
    <row r="876" spans="1:13" ht="15" customHeight="1" x14ac:dyDescent="0.2">
      <c r="A876" s="58" t="str">
        <f ca="1">IF(OR('📊 Training Matrix'!$AM$48="EXPIRED",'📊 Training Matrix'!$AM$48="EXPIRING"),'📊 Training Matrix'!$A$48,"")</f>
        <v/>
      </c>
      <c r="B876" s="58" t="str">
        <f ca="1">IF(OR('📊 Training Matrix'!$AM$48="EXPIRED",'📊 Training Matrix'!$AM$48="EXPIRING"),'📊 Training Matrix'!$B$48,"")</f>
        <v/>
      </c>
      <c r="C876" s="58" t="str">
        <f ca="1">IF(OR('📊 Training Matrix'!$AM$48="EXPIRED",'📊 Training Matrix'!$AM$48="EXPIRING"),'📊 Training Matrix'!$C$48,"")</f>
        <v/>
      </c>
      <c r="D876" s="58" t="str">
        <f ca="1">IF(OR('📊 Training Matrix'!$AM$48="EXPIRED",'📊 Training Matrix'!$AM$48="EXPIRING"),'📊 Training Matrix'!$D$48,"")</f>
        <v/>
      </c>
      <c r="E876" s="58" t="str">
        <f ca="1">IF(OR('📊 Training Matrix'!$AM$48="EXPIRED",'📊 Training Matrix'!$AM$48="EXPIRING"),'📊 Training Matrix'!$F$48,"")</f>
        <v/>
      </c>
      <c r="F876" s="58" t="str">
        <f ca="1">IF(OR('📊 Training Matrix'!$AM$48="EXPIRED",'📊 Training Matrix'!$AM$48="EXPIRING"),'📊 Training Matrix'!$E$48,"")</f>
        <v/>
      </c>
      <c r="G876" s="58" t="str">
        <f ca="1">IF(OR('📊 Training Matrix'!$AM$48="EXPIRED",'📊 Training Matrix'!$AM$48="EXPIRING"),"GS-002","")</f>
        <v/>
      </c>
      <c r="H876" s="58" t="str">
        <f ca="1">IF(OR('📊 Training Matrix'!$AM$48="EXPIRED",'📊 Training Matrix'!$AM$48="EXPIRING"),"ACS Gas (CCN1)","")</f>
        <v/>
      </c>
      <c r="I876" s="58" t="str">
        <f ca="1">IF(OR('📊 Training Matrix'!$AM$48="EXPIRED",'📊 Training Matrix'!$AM$48="EXPIRING"),IF(ISNUMBER('📊 Training Matrix'!$AL$48),TEXT('📊 Training Matrix'!$AL$48,"DD/MM/YYYY"),""),"")</f>
        <v/>
      </c>
      <c r="J876" s="58" t="str">
        <f ca="1">IF(OR('📊 Training Matrix'!$AM$48="EXPIRED",'📊 Training Matrix'!$AM$48="EXPIRING"),TEXT('📊 Training Matrix'!$AL$48+365,"DD/MM/YYYY"),"")</f>
        <v/>
      </c>
      <c r="K876" s="58" t="str">
        <f ca="1">IF(OR('📊 Training Matrix'!$AM$48="EXPIRED",'📊 Training Matrix'!$AM$48="EXPIRING"),'📊 Training Matrix'!$AM$48,"")</f>
        <v/>
      </c>
      <c r="L876" s="58" t="str">
        <f ca="1">IF(OR('📊 Training Matrix'!$AM$48="EXPIRED",'📊 Training Matrix'!$AM$48="EXPIRING"),IF('📊 Training Matrix'!$AM$48="EXPIRED","Overdue by "&amp;TEXT(TODAY()-('📊 Training Matrix'!$AL$48+365),"0")&amp;" days","Expires in "&amp;TEXT(('📊 Training Matrix'!$AL$48+365)-TODAY(),"0")&amp;" days"),"—")</f>
        <v>—</v>
      </c>
      <c r="M876" s="58" t="str">
        <f ca="1">IF(OR('📊 Training Matrix'!$AM$48="EXPIRED",'📊 Training Matrix'!$AM$48="EXPIRING"),'📊 Training Matrix'!$H$48,"")</f>
        <v/>
      </c>
    </row>
    <row r="877" spans="1:13" ht="15" customHeight="1" x14ac:dyDescent="0.2">
      <c r="A877" s="58" t="str">
        <f ca="1">IF(OR('📊 Training Matrix'!$AO$48="EXPIRED",'📊 Training Matrix'!$AO$48="EXPIRING"),'📊 Training Matrix'!$A$48,"")</f>
        <v/>
      </c>
      <c r="B877" s="58" t="str">
        <f ca="1">IF(OR('📊 Training Matrix'!$AO$48="EXPIRED",'📊 Training Matrix'!$AO$48="EXPIRING"),'📊 Training Matrix'!$B$48,"")</f>
        <v/>
      </c>
      <c r="C877" s="58" t="str">
        <f ca="1">IF(OR('📊 Training Matrix'!$AO$48="EXPIRED",'📊 Training Matrix'!$AO$48="EXPIRING"),'📊 Training Matrix'!$C$48,"")</f>
        <v/>
      </c>
      <c r="D877" s="58" t="str">
        <f ca="1">IF(OR('📊 Training Matrix'!$AO$48="EXPIRED",'📊 Training Matrix'!$AO$48="EXPIRING"),'📊 Training Matrix'!$D$48,"")</f>
        <v/>
      </c>
      <c r="E877" s="58" t="str">
        <f ca="1">IF(OR('📊 Training Matrix'!$AO$48="EXPIRED",'📊 Training Matrix'!$AO$48="EXPIRING"),'📊 Training Matrix'!$F$48,"")</f>
        <v/>
      </c>
      <c r="F877" s="58" t="str">
        <f ca="1">IF(OR('📊 Training Matrix'!$AO$48="EXPIRED",'📊 Training Matrix'!$AO$48="EXPIRING"),'📊 Training Matrix'!$E$48,"")</f>
        <v/>
      </c>
      <c r="G877" s="58" t="str">
        <f ca="1">IF(OR('📊 Training Matrix'!$AO$48="EXPIRED",'📊 Training Matrix'!$AO$48="EXPIRING"),"WA-001","")</f>
        <v/>
      </c>
      <c r="H877" s="58" t="str">
        <f ca="1">IF(OR('📊 Training Matrix'!$AO$48="EXPIRED",'📊 Training Matrix'!$AO$48="EXPIRING"),"WIAPS Cert.","")</f>
        <v/>
      </c>
      <c r="I877" s="58" t="str">
        <f ca="1">IF(OR('📊 Training Matrix'!$AO$48="EXPIRED",'📊 Training Matrix'!$AO$48="EXPIRING"),IF(ISNUMBER('📊 Training Matrix'!$AN$48),TEXT('📊 Training Matrix'!$AN$48,"DD/MM/YYYY"),""),"")</f>
        <v/>
      </c>
      <c r="J877" s="58" t="str">
        <f ca="1">IF(OR('📊 Training Matrix'!$AO$48="EXPIRED",'📊 Training Matrix'!$AO$48="EXPIRING"),TEXT('📊 Training Matrix'!$AN$48+365,"DD/MM/YYYY"),"")</f>
        <v/>
      </c>
      <c r="K877" s="58" t="str">
        <f ca="1">IF(OR('📊 Training Matrix'!$AO$48="EXPIRED",'📊 Training Matrix'!$AO$48="EXPIRING"),'📊 Training Matrix'!$AO$48,"")</f>
        <v/>
      </c>
      <c r="L877" s="58" t="str">
        <f ca="1">IF(OR('📊 Training Matrix'!$AO$48="EXPIRED",'📊 Training Matrix'!$AO$48="EXPIRING"),IF('📊 Training Matrix'!$AO$48="EXPIRED","Overdue by "&amp;TEXT(TODAY()-('📊 Training Matrix'!$AN$48+365),"0")&amp;" days","Expires in "&amp;TEXT(('📊 Training Matrix'!$AN$48+365)-TODAY(),"0")&amp;" days"),"—")</f>
        <v>—</v>
      </c>
      <c r="M877" s="58" t="str">
        <f ca="1">IF(OR('📊 Training Matrix'!$AO$48="EXPIRED",'📊 Training Matrix'!$AO$48="EXPIRING"),'📊 Training Matrix'!$H$48,"")</f>
        <v/>
      </c>
    </row>
    <row r="878" spans="1:13" ht="15" customHeight="1" x14ac:dyDescent="0.2">
      <c r="A878" s="58" t="str">
        <f ca="1">IF(OR('📊 Training Matrix'!$AQ$48="EXPIRED",'📊 Training Matrix'!$AQ$48="EXPIRING"),'📊 Training Matrix'!$A$48,"")</f>
        <v/>
      </c>
      <c r="B878" s="58" t="str">
        <f ca="1">IF(OR('📊 Training Matrix'!$AQ$48="EXPIRED",'📊 Training Matrix'!$AQ$48="EXPIRING"),'📊 Training Matrix'!$B$48,"")</f>
        <v/>
      </c>
      <c r="C878" s="58" t="str">
        <f ca="1">IF(OR('📊 Training Matrix'!$AQ$48="EXPIRED",'📊 Training Matrix'!$AQ$48="EXPIRING"),'📊 Training Matrix'!$C$48,"")</f>
        <v/>
      </c>
      <c r="D878" s="58" t="str">
        <f ca="1">IF(OR('📊 Training Matrix'!$AQ$48="EXPIRED",'📊 Training Matrix'!$AQ$48="EXPIRING"),'📊 Training Matrix'!$D$48,"")</f>
        <v/>
      </c>
      <c r="E878" s="58" t="str">
        <f ca="1">IF(OR('📊 Training Matrix'!$AQ$48="EXPIRED",'📊 Training Matrix'!$AQ$48="EXPIRING"),'📊 Training Matrix'!$F$48,"")</f>
        <v/>
      </c>
      <c r="F878" s="58" t="str">
        <f ca="1">IF(OR('📊 Training Matrix'!$AQ$48="EXPIRED",'📊 Training Matrix'!$AQ$48="EXPIRING"),'📊 Training Matrix'!$E$48,"")</f>
        <v/>
      </c>
      <c r="G878" s="58" t="str">
        <f ca="1">IF(OR('📊 Training Matrix'!$AQ$48="EXPIRED",'📊 Training Matrix'!$AQ$48="EXPIRING"),"DR-004","")</f>
        <v/>
      </c>
      <c r="H878" s="58" t="str">
        <f ca="1">IF(OR('📊 Training Matrix'!$AQ$48="EXPIRED",'📊 Training Matrix'!$AQ$48="EXPIRING"),"CPCS Excavator","")</f>
        <v/>
      </c>
      <c r="I878" s="58" t="str">
        <f ca="1">IF(OR('📊 Training Matrix'!$AQ$48="EXPIRED",'📊 Training Matrix'!$AQ$48="EXPIRING"),IF(ISNUMBER('📊 Training Matrix'!$AP$48),TEXT('📊 Training Matrix'!$AP$48,"DD/MM/YYYY"),""),"")</f>
        <v/>
      </c>
      <c r="J878" s="58" t="str">
        <f ca="1">IF(OR('📊 Training Matrix'!$AQ$48="EXPIRED",'📊 Training Matrix'!$AQ$48="EXPIRING"),TEXT('📊 Training Matrix'!$AP$48+365,"DD/MM/YYYY"),"")</f>
        <v/>
      </c>
      <c r="K878" s="58" t="str">
        <f ca="1">IF(OR('📊 Training Matrix'!$AQ$48="EXPIRED",'📊 Training Matrix'!$AQ$48="EXPIRING"),'📊 Training Matrix'!$AQ$48,"")</f>
        <v/>
      </c>
      <c r="L878" s="58" t="str">
        <f ca="1">IF(OR('📊 Training Matrix'!$AQ$48="EXPIRED",'📊 Training Matrix'!$AQ$48="EXPIRING"),IF('📊 Training Matrix'!$AQ$48="EXPIRED","Overdue by "&amp;TEXT(TODAY()-('📊 Training Matrix'!$AP$48+365),"0")&amp;" days","Expires in "&amp;TEXT(('📊 Training Matrix'!$AP$48+365)-TODAY(),"0")&amp;" days"),"—")</f>
        <v>—</v>
      </c>
      <c r="M878" s="58" t="str">
        <f ca="1">IF(OR('📊 Training Matrix'!$AQ$48="EXPIRED",'📊 Training Matrix'!$AQ$48="EXPIRING"),'📊 Training Matrix'!$H$48,"")</f>
        <v/>
      </c>
    </row>
    <row r="879" spans="1:13" ht="15" customHeight="1" x14ac:dyDescent="0.2">
      <c r="A879" s="58" t="str">
        <f ca="1">IF(OR('📊 Training Matrix'!$AS$48="EXPIRED",'📊 Training Matrix'!$AS$48="EXPIRING"),'📊 Training Matrix'!$A$48,"")</f>
        <v/>
      </c>
      <c r="B879" s="58" t="str">
        <f ca="1">IF(OR('📊 Training Matrix'!$AS$48="EXPIRED",'📊 Training Matrix'!$AS$48="EXPIRING"),'📊 Training Matrix'!$B$48,"")</f>
        <v/>
      </c>
      <c r="C879" s="58" t="str">
        <f ca="1">IF(OR('📊 Training Matrix'!$AS$48="EXPIRED",'📊 Training Matrix'!$AS$48="EXPIRING"),'📊 Training Matrix'!$C$48,"")</f>
        <v/>
      </c>
      <c r="D879" s="58" t="str">
        <f ca="1">IF(OR('📊 Training Matrix'!$AS$48="EXPIRED",'📊 Training Matrix'!$AS$48="EXPIRING"),'📊 Training Matrix'!$D$48,"")</f>
        <v/>
      </c>
      <c r="E879" s="58" t="str">
        <f ca="1">IF(OR('📊 Training Matrix'!$AS$48="EXPIRED",'📊 Training Matrix'!$AS$48="EXPIRING"),'📊 Training Matrix'!$F$48,"")</f>
        <v/>
      </c>
      <c r="F879" s="58" t="str">
        <f ca="1">IF(OR('📊 Training Matrix'!$AS$48="EXPIRED",'📊 Training Matrix'!$AS$48="EXPIRING"),'📊 Training Matrix'!$E$48,"")</f>
        <v/>
      </c>
      <c r="G879" s="58" t="str">
        <f ca="1">IF(OR('📊 Training Matrix'!$AS$48="EXPIRED",'📊 Training Matrix'!$AS$48="EXPIRING"),"MG-002","")</f>
        <v/>
      </c>
      <c r="H879" s="58" t="str">
        <f ca="1">IF(OR('📊 Training Matrix'!$AS$48="EXPIRED",'📊 Training Matrix'!$AS$48="EXPIRING"),"SMSTS","")</f>
        <v/>
      </c>
      <c r="I879" s="58" t="str">
        <f ca="1">IF(OR('📊 Training Matrix'!$AS$48="EXPIRED",'📊 Training Matrix'!$AS$48="EXPIRING"),IF(ISNUMBER('📊 Training Matrix'!$AR$48),TEXT('📊 Training Matrix'!$AR$48,"DD/MM/YYYY"),""),"")</f>
        <v/>
      </c>
      <c r="J879" s="58" t="str">
        <f ca="1">IF(OR('📊 Training Matrix'!$AS$48="EXPIRED",'📊 Training Matrix'!$AS$48="EXPIRING"),TEXT('📊 Training Matrix'!$AR$48+365,"DD/MM/YYYY"),"")</f>
        <v/>
      </c>
      <c r="K879" s="58" t="str">
        <f ca="1">IF(OR('📊 Training Matrix'!$AS$48="EXPIRED",'📊 Training Matrix'!$AS$48="EXPIRING"),'📊 Training Matrix'!$AS$48,"")</f>
        <v/>
      </c>
      <c r="L879" s="58" t="str">
        <f ca="1">IF(OR('📊 Training Matrix'!$AS$48="EXPIRED",'📊 Training Matrix'!$AS$48="EXPIRING"),IF('📊 Training Matrix'!$AS$48="EXPIRED","Overdue by "&amp;TEXT(TODAY()-('📊 Training Matrix'!$AR$48+365),"0")&amp;" days","Expires in "&amp;TEXT(('📊 Training Matrix'!$AR$48+365)-TODAY(),"0")&amp;" days"),"—")</f>
        <v>—</v>
      </c>
      <c r="M879" s="58" t="str">
        <f ca="1">IF(OR('📊 Training Matrix'!$AS$48="EXPIRED",'📊 Training Matrix'!$AS$48="EXPIRING"),'📊 Training Matrix'!$H$48,"")</f>
        <v/>
      </c>
    </row>
    <row r="880" spans="1:13" ht="15" customHeight="1" x14ac:dyDescent="0.2">
      <c r="A880" s="58" t="str">
        <f ca="1">IF(OR('📊 Training Matrix'!$AU$48="EXPIRED",'📊 Training Matrix'!$AU$48="EXPIRING"),'📊 Training Matrix'!$A$48,"")</f>
        <v/>
      </c>
      <c r="B880" s="58" t="str">
        <f ca="1">IF(OR('📊 Training Matrix'!$AU$48="EXPIRED",'📊 Training Matrix'!$AU$48="EXPIRING"),'📊 Training Matrix'!$B$48,"")</f>
        <v/>
      </c>
      <c r="C880" s="58" t="str">
        <f ca="1">IF(OR('📊 Training Matrix'!$AU$48="EXPIRED",'📊 Training Matrix'!$AU$48="EXPIRING"),'📊 Training Matrix'!$C$48,"")</f>
        <v/>
      </c>
      <c r="D880" s="58" t="str">
        <f ca="1">IF(OR('📊 Training Matrix'!$AU$48="EXPIRED",'📊 Training Matrix'!$AU$48="EXPIRING"),'📊 Training Matrix'!$D$48,"")</f>
        <v/>
      </c>
      <c r="E880" s="58" t="str">
        <f ca="1">IF(OR('📊 Training Matrix'!$AU$48="EXPIRED",'📊 Training Matrix'!$AU$48="EXPIRING"),'📊 Training Matrix'!$F$48,"")</f>
        <v/>
      </c>
      <c r="F880" s="58" t="str">
        <f ca="1">IF(OR('📊 Training Matrix'!$AU$48="EXPIRED",'📊 Training Matrix'!$AU$48="EXPIRING"),'📊 Training Matrix'!$E$48,"")</f>
        <v/>
      </c>
      <c r="G880" s="58" t="str">
        <f ca="1">IF(OR('📊 Training Matrix'!$AU$48="EXPIRED",'📊 Training Matrix'!$AU$48="EXPIRING"),"MG-003","")</f>
        <v/>
      </c>
      <c r="H880" s="58" t="str">
        <f ca="1">IF(OR('📊 Training Matrix'!$AU$48="EXPIRED",'📊 Training Matrix'!$AU$48="EXPIRING"),"SSSTS","")</f>
        <v/>
      </c>
      <c r="I880" s="58" t="str">
        <f ca="1">IF(OR('📊 Training Matrix'!$AU$48="EXPIRED",'📊 Training Matrix'!$AU$48="EXPIRING"),IF(ISNUMBER('📊 Training Matrix'!$AT$48),TEXT('📊 Training Matrix'!$AT$48,"DD/MM/YYYY"),""),"")</f>
        <v/>
      </c>
      <c r="J880" s="58" t="str">
        <f ca="1">IF(OR('📊 Training Matrix'!$AU$48="EXPIRED",'📊 Training Matrix'!$AU$48="EXPIRING"),TEXT('📊 Training Matrix'!$AT$48+365,"DD/MM/YYYY"),"")</f>
        <v/>
      </c>
      <c r="K880" s="58" t="str">
        <f ca="1">IF(OR('📊 Training Matrix'!$AU$48="EXPIRED",'📊 Training Matrix'!$AU$48="EXPIRING"),'📊 Training Matrix'!$AU$48,"")</f>
        <v/>
      </c>
      <c r="L880" s="58" t="str">
        <f ca="1">IF(OR('📊 Training Matrix'!$AU$48="EXPIRED",'📊 Training Matrix'!$AU$48="EXPIRING"),IF('📊 Training Matrix'!$AU$48="EXPIRED","Overdue by "&amp;TEXT(TODAY()-('📊 Training Matrix'!$AT$48+365),"0")&amp;" days","Expires in "&amp;TEXT(('📊 Training Matrix'!$AT$48+365)-TODAY(),"0")&amp;" days"),"—")</f>
        <v>—</v>
      </c>
      <c r="M880" s="58" t="str">
        <f ca="1">IF(OR('📊 Training Matrix'!$AU$48="EXPIRED",'📊 Training Matrix'!$AU$48="EXPIRING"),'📊 Training Matrix'!$H$48,"")</f>
        <v/>
      </c>
    </row>
    <row r="881" spans="1:13" ht="15" customHeight="1" x14ac:dyDescent="0.2">
      <c r="A881" s="58" t="str">
        <f ca="1">IF(OR('📊 Training Matrix'!$AW$48="EXPIRED",'📊 Training Matrix'!$AW$48="EXPIRING"),'📊 Training Matrix'!$A$48,"")</f>
        <v/>
      </c>
      <c r="B881" s="58" t="str">
        <f ca="1">IF(OR('📊 Training Matrix'!$AW$48="EXPIRED",'📊 Training Matrix'!$AW$48="EXPIRING"),'📊 Training Matrix'!$B$48,"")</f>
        <v/>
      </c>
      <c r="C881" s="58" t="str">
        <f ca="1">IF(OR('📊 Training Matrix'!$AW$48="EXPIRED",'📊 Training Matrix'!$AW$48="EXPIRING"),'📊 Training Matrix'!$C$48,"")</f>
        <v/>
      </c>
      <c r="D881" s="58" t="str">
        <f ca="1">IF(OR('📊 Training Matrix'!$AW$48="EXPIRED",'📊 Training Matrix'!$AW$48="EXPIRING"),'📊 Training Matrix'!$D$48,"")</f>
        <v/>
      </c>
      <c r="E881" s="58" t="str">
        <f ca="1">IF(OR('📊 Training Matrix'!$AW$48="EXPIRED",'📊 Training Matrix'!$AW$48="EXPIRING"),'📊 Training Matrix'!$F$48,"")</f>
        <v/>
      </c>
      <c r="F881" s="58" t="str">
        <f ca="1">IF(OR('📊 Training Matrix'!$AW$48="EXPIRED",'📊 Training Matrix'!$AW$48="EXPIRING"),'📊 Training Matrix'!$E$48,"")</f>
        <v/>
      </c>
      <c r="G881" s="58" t="str">
        <f ca="1">IF(OR('📊 Training Matrix'!$AW$48="EXPIRED",'📊 Training Matrix'!$AW$48="EXPIRING"),"IT-002","")</f>
        <v/>
      </c>
      <c r="H881" s="58" t="str">
        <f ca="1">IF(OR('📊 Training Matrix'!$AW$48="EXPIRED",'📊 Training Matrix'!$AW$48="EXPIRING"),"GDPR Awareness","")</f>
        <v/>
      </c>
      <c r="I881" s="58" t="str">
        <f ca="1">IF(OR('📊 Training Matrix'!$AW$48="EXPIRED",'📊 Training Matrix'!$AW$48="EXPIRING"),IF(ISNUMBER('📊 Training Matrix'!$AV$48),TEXT('📊 Training Matrix'!$AV$48,"DD/MM/YYYY"),""),"")</f>
        <v/>
      </c>
      <c r="J881" s="58" t="str">
        <f ca="1">IF(OR('📊 Training Matrix'!$AW$48="EXPIRED",'📊 Training Matrix'!$AW$48="EXPIRING"),TEXT('📊 Training Matrix'!$AV$48+365,"DD/MM/YYYY"),"")</f>
        <v/>
      </c>
      <c r="K881" s="58" t="str">
        <f ca="1">IF(OR('📊 Training Matrix'!$AW$48="EXPIRED",'📊 Training Matrix'!$AW$48="EXPIRING"),'📊 Training Matrix'!$AW$48,"")</f>
        <v/>
      </c>
      <c r="L881" s="58" t="str">
        <f ca="1">IF(OR('📊 Training Matrix'!$AW$48="EXPIRED",'📊 Training Matrix'!$AW$48="EXPIRING"),IF('📊 Training Matrix'!$AW$48="EXPIRED","Overdue by "&amp;TEXT(TODAY()-('📊 Training Matrix'!$AV$48+365),"0")&amp;" days","Expires in "&amp;TEXT(('📊 Training Matrix'!$AV$48+365)-TODAY(),"0")&amp;" days"),"—")</f>
        <v>—</v>
      </c>
      <c r="M881" s="58" t="str">
        <f ca="1">IF(OR('📊 Training Matrix'!$AW$48="EXPIRED",'📊 Training Matrix'!$AW$48="EXPIRING"),'📊 Training Matrix'!$H$48,"")</f>
        <v/>
      </c>
    </row>
    <row r="882" spans="1:13" ht="15" customHeight="1" x14ac:dyDescent="0.2">
      <c r="A882" s="58" t="str">
        <f ca="1">IF(OR('📊 Training Matrix'!$K$49="EXPIRED",'📊 Training Matrix'!$K$49="EXPIRING"),'📊 Training Matrix'!$A$49,"")</f>
        <v>W1045</v>
      </c>
      <c r="B882" s="58" t="str">
        <f ca="1">IF(OR('📊 Training Matrix'!$K$49="EXPIRED",'📊 Training Matrix'!$K$49="EXPIRING"),'📊 Training Matrix'!$B$49,"")</f>
        <v>Scott</v>
      </c>
      <c r="C882" s="58" t="str">
        <f ca="1">IF(OR('📊 Training Matrix'!$K$49="EXPIRED",'📊 Training Matrix'!$K$49="EXPIRING"),'📊 Training Matrix'!$C$49,"")</f>
        <v>Daniel</v>
      </c>
      <c r="D882" s="58" t="str">
        <f ca="1">IF(OR('📊 Training Matrix'!$K$49="EXPIRED",'📊 Training Matrix'!$K$49="EXPIRING"),'📊 Training Matrix'!$D$49,"")</f>
        <v>Employee</v>
      </c>
      <c r="E882" s="58" t="str">
        <f ca="1">IF(OR('📊 Training Matrix'!$K$49="EXPIRED",'📊 Training Matrix'!$K$49="EXPIRING"),'📊 Training Matrix'!$F$49,"")</f>
        <v>Control Room Manager</v>
      </c>
      <c r="F882" s="58" t="str">
        <f ca="1">IF(OR('📊 Training Matrix'!$K$49="EXPIRED",'📊 Training Matrix'!$K$49="EXPIRING"),'📊 Training Matrix'!$E$49,"")</f>
        <v>Control Room</v>
      </c>
      <c r="G882" s="58" t="str">
        <f ca="1">IF(OR('📊 Training Matrix'!$K$49="EXPIRED",'📊 Training Matrix'!$K$49="EXPIRING"),"HS-001","")</f>
        <v>HS-001</v>
      </c>
      <c r="H882" s="58" t="str">
        <f ca="1">IF(OR('📊 Training Matrix'!$K$49="EXPIRED",'📊 Training Matrix'!$K$49="EXPIRING"),"H&amp;S Induction","")</f>
        <v>H&amp;S Induction</v>
      </c>
      <c r="I882" s="58" t="str">
        <f ca="1">IF(OR('📊 Training Matrix'!$K$49="EXPIRED",'📊 Training Matrix'!$K$49="EXPIRING"),IF(ISNUMBER('📊 Training Matrix'!$J$49),TEXT('📊 Training Matrix'!$J$49,"DD/MM/YYYY"),""),"")</f>
        <v>30/06/2025</v>
      </c>
      <c r="J882" s="58" t="str">
        <f ca="1">IF(OR('📊 Training Matrix'!$K$49="EXPIRED",'📊 Training Matrix'!$K$49="EXPIRING"),TEXT('📊 Training Matrix'!$J$49+365,"DD/MM/YYYY"),"")</f>
        <v>30/06/2026</v>
      </c>
      <c r="K882" s="58" t="str">
        <f ca="1">IF(OR('📊 Training Matrix'!$K$49="EXPIRED",'📊 Training Matrix'!$K$49="EXPIRING"),'📊 Training Matrix'!$K$49,"")</f>
        <v>EXPIRED</v>
      </c>
      <c r="L882" s="58" t="str">
        <f ca="1">IF(OR('📊 Training Matrix'!$K$49="EXPIRED",'📊 Training Matrix'!$K$49="EXPIRING"),IF('📊 Training Matrix'!$K$49="EXPIRED","Overdue by "&amp;TEXT(TODAY()-('📊 Training Matrix'!$J$49+365),"0")&amp;" days","Expires in "&amp;TEXT(('📊 Training Matrix'!$J$49+365)-TODAY(),"0")&amp;" days"),"—")</f>
        <v>Overdue by 49 days</v>
      </c>
      <c r="M882" s="58" t="str">
        <f ca="1">IF(OR('📊 Training Matrix'!$K$49="EXPIRED",'📊 Training Matrix'!$K$49="EXPIRING"),'📊 Training Matrix'!$H$49,"")</f>
        <v>S. Patel</v>
      </c>
    </row>
    <row r="883" spans="1:13" ht="15" customHeight="1" x14ac:dyDescent="0.2">
      <c r="A883" s="58" t="str">
        <f ca="1">IF(OR('📊 Training Matrix'!$M$49="EXPIRED",'📊 Training Matrix'!$M$49="EXPIRING"),'📊 Training Matrix'!$A$49,"")</f>
        <v/>
      </c>
      <c r="B883" s="58" t="str">
        <f ca="1">IF(OR('📊 Training Matrix'!$M$49="EXPIRED",'📊 Training Matrix'!$M$49="EXPIRING"),'📊 Training Matrix'!$B$49,"")</f>
        <v/>
      </c>
      <c r="C883" s="58" t="str">
        <f ca="1">IF(OR('📊 Training Matrix'!$M$49="EXPIRED",'📊 Training Matrix'!$M$49="EXPIRING"),'📊 Training Matrix'!$C$49,"")</f>
        <v/>
      </c>
      <c r="D883" s="58" t="str">
        <f ca="1">IF(OR('📊 Training Matrix'!$M$49="EXPIRED",'📊 Training Matrix'!$M$49="EXPIRING"),'📊 Training Matrix'!$D$49,"")</f>
        <v/>
      </c>
      <c r="E883" s="58" t="str">
        <f ca="1">IF(OR('📊 Training Matrix'!$M$49="EXPIRED",'📊 Training Matrix'!$M$49="EXPIRING"),'📊 Training Matrix'!$F$49,"")</f>
        <v/>
      </c>
      <c r="F883" s="58" t="str">
        <f ca="1">IF(OR('📊 Training Matrix'!$M$49="EXPIRED",'📊 Training Matrix'!$M$49="EXPIRING"),'📊 Training Matrix'!$E$49,"")</f>
        <v/>
      </c>
      <c r="G883" s="58" t="str">
        <f ca="1">IF(OR('📊 Training Matrix'!$M$49="EXPIRED",'📊 Training Matrix'!$M$49="EXPIRING"),"HS-002","")</f>
        <v/>
      </c>
      <c r="H883" s="58" t="str">
        <f ca="1">IF(OR('📊 Training Matrix'!$M$49="EXPIRED",'📊 Training Matrix'!$M$49="EXPIRING"),"Working at Height","")</f>
        <v/>
      </c>
      <c r="I883" s="58" t="str">
        <f ca="1">IF(OR('📊 Training Matrix'!$M$49="EXPIRED",'📊 Training Matrix'!$M$49="EXPIRING"),IF(ISNUMBER('📊 Training Matrix'!$L$49),TEXT('📊 Training Matrix'!$L$49,"DD/MM/YYYY"),""),"")</f>
        <v/>
      </c>
      <c r="J883" s="58" t="str">
        <f ca="1">IF(OR('📊 Training Matrix'!$M$49="EXPIRED",'📊 Training Matrix'!$M$49="EXPIRING"),TEXT('📊 Training Matrix'!$L$49+365,"DD/MM/YYYY"),"")</f>
        <v/>
      </c>
      <c r="K883" s="58" t="str">
        <f ca="1">IF(OR('📊 Training Matrix'!$M$49="EXPIRED",'📊 Training Matrix'!$M$49="EXPIRING"),'📊 Training Matrix'!$M$49,"")</f>
        <v/>
      </c>
      <c r="L883" s="58" t="str">
        <f ca="1">IF(OR('📊 Training Matrix'!$M$49="EXPIRED",'📊 Training Matrix'!$M$49="EXPIRING"),IF('📊 Training Matrix'!$M$49="EXPIRED","Overdue by "&amp;TEXT(TODAY()-('📊 Training Matrix'!$L$49+365),"0")&amp;" days","Expires in "&amp;TEXT(('📊 Training Matrix'!$L$49+365)-TODAY(),"0")&amp;" days"),"—")</f>
        <v>—</v>
      </c>
      <c r="M883" s="58" t="str">
        <f ca="1">IF(OR('📊 Training Matrix'!$M$49="EXPIRED",'📊 Training Matrix'!$M$49="EXPIRING"),'📊 Training Matrix'!$H$49,"")</f>
        <v/>
      </c>
    </row>
    <row r="884" spans="1:13" ht="15" customHeight="1" x14ac:dyDescent="0.2">
      <c r="A884" s="58" t="str">
        <f ca="1">IF(OR('📊 Training Matrix'!$O$49="EXPIRED",'📊 Training Matrix'!$O$49="EXPIRING"),'📊 Training Matrix'!$A$49,"")</f>
        <v/>
      </c>
      <c r="B884" s="58" t="str">
        <f ca="1">IF(OR('📊 Training Matrix'!$O$49="EXPIRED",'📊 Training Matrix'!$O$49="EXPIRING"),'📊 Training Matrix'!$B$49,"")</f>
        <v/>
      </c>
      <c r="C884" s="58" t="str">
        <f ca="1">IF(OR('📊 Training Matrix'!$O$49="EXPIRED",'📊 Training Matrix'!$O$49="EXPIRING"),'📊 Training Matrix'!$C$49,"")</f>
        <v/>
      </c>
      <c r="D884" s="58" t="str">
        <f ca="1">IF(OR('📊 Training Matrix'!$O$49="EXPIRED",'📊 Training Matrix'!$O$49="EXPIRING"),'📊 Training Matrix'!$D$49,"")</f>
        <v/>
      </c>
      <c r="E884" s="58" t="str">
        <f ca="1">IF(OR('📊 Training Matrix'!$O$49="EXPIRED",'📊 Training Matrix'!$O$49="EXPIRING"),'📊 Training Matrix'!$F$49,"")</f>
        <v/>
      </c>
      <c r="F884" s="58" t="str">
        <f ca="1">IF(OR('📊 Training Matrix'!$O$49="EXPIRED",'📊 Training Matrix'!$O$49="EXPIRING"),'📊 Training Matrix'!$E$49,"")</f>
        <v/>
      </c>
      <c r="G884" s="58" t="str">
        <f ca="1">IF(OR('📊 Training Matrix'!$O$49="EXPIRED",'📊 Training Matrix'!$O$49="EXPIRING"),"HS-003","")</f>
        <v/>
      </c>
      <c r="H884" s="58" t="str">
        <f ca="1">IF(OR('📊 Training Matrix'!$O$49="EXPIRED",'📊 Training Matrix'!$O$49="EXPIRING"),"Confined Space","")</f>
        <v/>
      </c>
      <c r="I884" s="58" t="str">
        <f ca="1">IF(OR('📊 Training Matrix'!$O$49="EXPIRED",'📊 Training Matrix'!$O$49="EXPIRING"),IF(ISNUMBER('📊 Training Matrix'!$N$49),TEXT('📊 Training Matrix'!$N$49,"DD/MM/YYYY"),""),"")</f>
        <v/>
      </c>
      <c r="J884" s="58" t="str">
        <f ca="1">IF(OR('📊 Training Matrix'!$O$49="EXPIRED",'📊 Training Matrix'!$O$49="EXPIRING"),TEXT('📊 Training Matrix'!$N$49+365,"DD/MM/YYYY"),"")</f>
        <v/>
      </c>
      <c r="K884" s="58" t="str">
        <f ca="1">IF(OR('📊 Training Matrix'!$O$49="EXPIRED",'📊 Training Matrix'!$O$49="EXPIRING"),'📊 Training Matrix'!$O$49,"")</f>
        <v/>
      </c>
      <c r="L884" s="58" t="str">
        <f ca="1">IF(OR('📊 Training Matrix'!$O$49="EXPIRED",'📊 Training Matrix'!$O$49="EXPIRING"),IF('📊 Training Matrix'!$O$49="EXPIRED","Overdue by "&amp;TEXT(TODAY()-('📊 Training Matrix'!$N$49+365),"0")&amp;" days","Expires in "&amp;TEXT(('📊 Training Matrix'!$N$49+365)-TODAY(),"0")&amp;" days"),"—")</f>
        <v>—</v>
      </c>
      <c r="M884" s="58" t="str">
        <f ca="1">IF(OR('📊 Training Matrix'!$O$49="EXPIRED",'📊 Training Matrix'!$O$49="EXPIRING"),'📊 Training Matrix'!$H$49,"")</f>
        <v/>
      </c>
    </row>
    <row r="885" spans="1:13" ht="15" customHeight="1" x14ac:dyDescent="0.2">
      <c r="A885" s="58" t="str">
        <f ca="1">IF(OR('📊 Training Matrix'!$Q$49="EXPIRED",'📊 Training Matrix'!$Q$49="EXPIRING"),'📊 Training Matrix'!$A$49,"")</f>
        <v>W1045</v>
      </c>
      <c r="B885" s="58" t="str">
        <f ca="1">IF(OR('📊 Training Matrix'!$Q$49="EXPIRED",'📊 Training Matrix'!$Q$49="EXPIRING"),'📊 Training Matrix'!$B$49,"")</f>
        <v>Scott</v>
      </c>
      <c r="C885" s="58" t="str">
        <f ca="1">IF(OR('📊 Training Matrix'!$Q$49="EXPIRED",'📊 Training Matrix'!$Q$49="EXPIRING"),'📊 Training Matrix'!$C$49,"")</f>
        <v>Daniel</v>
      </c>
      <c r="D885" s="58" t="str">
        <f ca="1">IF(OR('📊 Training Matrix'!$Q$49="EXPIRED",'📊 Training Matrix'!$Q$49="EXPIRING"),'📊 Training Matrix'!$D$49,"")</f>
        <v>Employee</v>
      </c>
      <c r="E885" s="58" t="str">
        <f ca="1">IF(OR('📊 Training Matrix'!$Q$49="EXPIRED",'📊 Training Matrix'!$Q$49="EXPIRING"),'📊 Training Matrix'!$F$49,"")</f>
        <v>Control Room Manager</v>
      </c>
      <c r="F885" s="58" t="str">
        <f ca="1">IF(OR('📊 Training Matrix'!$Q$49="EXPIRED",'📊 Training Matrix'!$Q$49="EXPIRING"),'📊 Training Matrix'!$E$49,"")</f>
        <v>Control Room</v>
      </c>
      <c r="G885" s="58" t="str">
        <f ca="1">IF(OR('📊 Training Matrix'!$Q$49="EXPIRED",'📊 Training Matrix'!$Q$49="EXPIRING"),"HS-004","")</f>
        <v>HS-004</v>
      </c>
      <c r="H885" s="58" t="str">
        <f ca="1">IF(OR('📊 Training Matrix'!$Q$49="EXPIRED",'📊 Training Matrix'!$Q$49="EXPIRING"),"Manual Handling","")</f>
        <v>Manual Handling</v>
      </c>
      <c r="I885" s="58" t="str">
        <f ca="1">IF(OR('📊 Training Matrix'!$Q$49="EXPIRED",'📊 Training Matrix'!$Q$49="EXPIRING"),IF(ISNUMBER('📊 Training Matrix'!$P$49),TEXT('📊 Training Matrix'!$P$49,"DD/MM/YYYY"),""),"")</f>
        <v>14/02/2025</v>
      </c>
      <c r="J885" s="58" t="str">
        <f ca="1">IF(OR('📊 Training Matrix'!$Q$49="EXPIRED",'📊 Training Matrix'!$Q$49="EXPIRING"),TEXT('📊 Training Matrix'!$P$49+365,"DD/MM/YYYY"),"")</f>
        <v>14/02/2026</v>
      </c>
      <c r="K885" s="58" t="str">
        <f ca="1">IF(OR('📊 Training Matrix'!$Q$49="EXPIRED",'📊 Training Matrix'!$Q$49="EXPIRING"),'📊 Training Matrix'!$Q$49,"")</f>
        <v>EXPIRED</v>
      </c>
      <c r="L885" s="58" t="str">
        <f ca="1">IF(OR('📊 Training Matrix'!$Q$49="EXPIRED",'📊 Training Matrix'!$Q$49="EXPIRING"),IF('📊 Training Matrix'!$Q$49="EXPIRED","Overdue by "&amp;TEXT(TODAY()-('📊 Training Matrix'!$P$49+365),"0")&amp;" days","Expires in "&amp;TEXT(('📊 Training Matrix'!$P$49+365)-TODAY(),"0")&amp;" days"),"—")</f>
        <v>Overdue by 185 days</v>
      </c>
      <c r="M885" s="58" t="str">
        <f ca="1">IF(OR('📊 Training Matrix'!$Q$49="EXPIRED",'📊 Training Matrix'!$Q$49="EXPIRING"),'📊 Training Matrix'!$H$49,"")</f>
        <v>S. Patel</v>
      </c>
    </row>
    <row r="886" spans="1:13" ht="15" customHeight="1" x14ac:dyDescent="0.2">
      <c r="A886" s="58" t="str">
        <f ca="1">IF(OR('📊 Training Matrix'!$S$49="EXPIRED",'📊 Training Matrix'!$S$49="EXPIRING"),'📊 Training Matrix'!$A$49,"")</f>
        <v>W1045</v>
      </c>
      <c r="B886" s="58" t="str">
        <f ca="1">IF(OR('📊 Training Matrix'!$S$49="EXPIRED",'📊 Training Matrix'!$S$49="EXPIRING"),'📊 Training Matrix'!$B$49,"")</f>
        <v>Scott</v>
      </c>
      <c r="C886" s="58" t="str">
        <f ca="1">IF(OR('📊 Training Matrix'!$S$49="EXPIRED",'📊 Training Matrix'!$S$49="EXPIRING"),'📊 Training Matrix'!$C$49,"")</f>
        <v>Daniel</v>
      </c>
      <c r="D886" s="58" t="str">
        <f ca="1">IF(OR('📊 Training Matrix'!$S$49="EXPIRED",'📊 Training Matrix'!$S$49="EXPIRING"),'📊 Training Matrix'!$D$49,"")</f>
        <v>Employee</v>
      </c>
      <c r="E886" s="58" t="str">
        <f ca="1">IF(OR('📊 Training Matrix'!$S$49="EXPIRED",'📊 Training Matrix'!$S$49="EXPIRING"),'📊 Training Matrix'!$F$49,"")</f>
        <v>Control Room Manager</v>
      </c>
      <c r="F886" s="58" t="str">
        <f ca="1">IF(OR('📊 Training Matrix'!$S$49="EXPIRED",'📊 Training Matrix'!$S$49="EXPIRING"),'📊 Training Matrix'!$E$49,"")</f>
        <v>Control Room</v>
      </c>
      <c r="G886" s="58" t="str">
        <f ca="1">IF(OR('📊 Training Matrix'!$S$49="EXPIRED",'📊 Training Matrix'!$S$49="EXPIRING"),"HS-005","")</f>
        <v>HS-005</v>
      </c>
      <c r="H886" s="58" t="str">
        <f ca="1">IF(OR('📊 Training Matrix'!$S$49="EXPIRED",'📊 Training Matrix'!$S$49="EXPIRING"),"First Aid (FAW)","")</f>
        <v>First Aid (FAW)</v>
      </c>
      <c r="I886" s="58" t="str">
        <f ca="1">IF(OR('📊 Training Matrix'!$S$49="EXPIRED",'📊 Training Matrix'!$S$49="EXPIRING"),IF(ISNUMBER('📊 Training Matrix'!$R$49),TEXT('📊 Training Matrix'!$R$49,"DD/MM/YYYY"),""),"")</f>
        <v>10/12/2024</v>
      </c>
      <c r="J886" s="58" t="str">
        <f ca="1">IF(OR('📊 Training Matrix'!$S$49="EXPIRED",'📊 Training Matrix'!$S$49="EXPIRING"),TEXT('📊 Training Matrix'!$R$49+365,"DD/MM/YYYY"),"")</f>
        <v>10/12/2025</v>
      </c>
      <c r="K886" s="58" t="str">
        <f ca="1">IF(OR('📊 Training Matrix'!$S$49="EXPIRED",'📊 Training Matrix'!$S$49="EXPIRING"),'📊 Training Matrix'!$S$49,"")</f>
        <v>EXPIRED</v>
      </c>
      <c r="L886" s="58" t="str">
        <f ca="1">IF(OR('📊 Training Matrix'!$S$49="EXPIRED",'📊 Training Matrix'!$S$49="EXPIRING"),IF('📊 Training Matrix'!$S$49="EXPIRED","Overdue by "&amp;TEXT(TODAY()-('📊 Training Matrix'!$R$49+365),"0")&amp;" days","Expires in "&amp;TEXT(('📊 Training Matrix'!$R$49+365)-TODAY(),"0")&amp;" days"),"—")</f>
        <v>Overdue by 251 days</v>
      </c>
      <c r="M886" s="58" t="str">
        <f ca="1">IF(OR('📊 Training Matrix'!$S$49="EXPIRED",'📊 Training Matrix'!$S$49="EXPIRING"),'📊 Training Matrix'!$H$49,"")</f>
        <v>S. Patel</v>
      </c>
    </row>
    <row r="887" spans="1:13" ht="15" customHeight="1" x14ac:dyDescent="0.2">
      <c r="A887" s="58" t="str">
        <f ca="1">IF(OR('📊 Training Matrix'!$U$49="EXPIRED",'📊 Training Matrix'!$U$49="EXPIRING"),'📊 Training Matrix'!$A$49,"")</f>
        <v/>
      </c>
      <c r="B887" s="58" t="str">
        <f ca="1">IF(OR('📊 Training Matrix'!$U$49="EXPIRED",'📊 Training Matrix'!$U$49="EXPIRING"),'📊 Training Matrix'!$B$49,"")</f>
        <v/>
      </c>
      <c r="C887" s="58" t="str">
        <f ca="1">IF(OR('📊 Training Matrix'!$U$49="EXPIRED",'📊 Training Matrix'!$U$49="EXPIRING"),'📊 Training Matrix'!$C$49,"")</f>
        <v/>
      </c>
      <c r="D887" s="58" t="str">
        <f ca="1">IF(OR('📊 Training Matrix'!$U$49="EXPIRED",'📊 Training Matrix'!$U$49="EXPIRING"),'📊 Training Matrix'!$D$49,"")</f>
        <v/>
      </c>
      <c r="E887" s="58" t="str">
        <f ca="1">IF(OR('📊 Training Matrix'!$U$49="EXPIRED",'📊 Training Matrix'!$U$49="EXPIRING"),'📊 Training Matrix'!$F$49,"")</f>
        <v/>
      </c>
      <c r="F887" s="58" t="str">
        <f ca="1">IF(OR('📊 Training Matrix'!$U$49="EXPIRED",'📊 Training Matrix'!$U$49="EXPIRING"),'📊 Training Matrix'!$E$49,"")</f>
        <v/>
      </c>
      <c r="G887" s="58" t="str">
        <f ca="1">IF(OR('📊 Training Matrix'!$U$49="EXPIRED",'📊 Training Matrix'!$U$49="EXPIRING"),"HS-006","")</f>
        <v/>
      </c>
      <c r="H887" s="58" t="str">
        <f ca="1">IF(OR('📊 Training Matrix'!$U$49="EXPIRED",'📊 Training Matrix'!$U$49="EXPIRING"),"Asbestos Awareness","")</f>
        <v/>
      </c>
      <c r="I887" s="58" t="str">
        <f ca="1">IF(OR('📊 Training Matrix'!$U$49="EXPIRED",'📊 Training Matrix'!$U$49="EXPIRING"),IF(ISNUMBER('📊 Training Matrix'!$T$49),TEXT('📊 Training Matrix'!$T$49,"DD/MM/YYYY"),""),"")</f>
        <v/>
      </c>
      <c r="J887" s="58" t="str">
        <f ca="1">IF(OR('📊 Training Matrix'!$U$49="EXPIRED",'📊 Training Matrix'!$U$49="EXPIRING"),TEXT('📊 Training Matrix'!$T$49+365,"DD/MM/YYYY"),"")</f>
        <v/>
      </c>
      <c r="K887" s="58" t="str">
        <f ca="1">IF(OR('📊 Training Matrix'!$U$49="EXPIRED",'📊 Training Matrix'!$U$49="EXPIRING"),'📊 Training Matrix'!$U$49,"")</f>
        <v/>
      </c>
      <c r="L887" s="58" t="str">
        <f ca="1">IF(OR('📊 Training Matrix'!$U$49="EXPIRED",'📊 Training Matrix'!$U$49="EXPIRING"),IF('📊 Training Matrix'!$U$49="EXPIRED","Overdue by "&amp;TEXT(TODAY()-('📊 Training Matrix'!$T$49+365),"0")&amp;" days","Expires in "&amp;TEXT(('📊 Training Matrix'!$T$49+365)-TODAY(),"0")&amp;" days"),"—")</f>
        <v>—</v>
      </c>
      <c r="M887" s="58" t="str">
        <f ca="1">IF(OR('📊 Training Matrix'!$U$49="EXPIRED",'📊 Training Matrix'!$U$49="EXPIRING"),'📊 Training Matrix'!$H$49,"")</f>
        <v/>
      </c>
    </row>
    <row r="888" spans="1:13" ht="15" customHeight="1" x14ac:dyDescent="0.2">
      <c r="A888" s="58" t="str">
        <f ca="1">IF(OR('📊 Training Matrix'!$W$49="EXPIRED",'📊 Training Matrix'!$W$49="EXPIRING"),'📊 Training Matrix'!$A$49,"")</f>
        <v/>
      </c>
      <c r="B888" s="58" t="str">
        <f ca="1">IF(OR('📊 Training Matrix'!$W$49="EXPIRED",'📊 Training Matrix'!$W$49="EXPIRING"),'📊 Training Matrix'!$B$49,"")</f>
        <v/>
      </c>
      <c r="C888" s="58" t="str">
        <f ca="1">IF(OR('📊 Training Matrix'!$W$49="EXPIRED",'📊 Training Matrix'!$W$49="EXPIRING"),'📊 Training Matrix'!$C$49,"")</f>
        <v/>
      </c>
      <c r="D888" s="58" t="str">
        <f ca="1">IF(OR('📊 Training Matrix'!$W$49="EXPIRED",'📊 Training Matrix'!$W$49="EXPIRING"),'📊 Training Matrix'!$D$49,"")</f>
        <v/>
      </c>
      <c r="E888" s="58" t="str">
        <f ca="1">IF(OR('📊 Training Matrix'!$W$49="EXPIRED",'📊 Training Matrix'!$W$49="EXPIRING"),'📊 Training Matrix'!$F$49,"")</f>
        <v/>
      </c>
      <c r="F888" s="58" t="str">
        <f ca="1">IF(OR('📊 Training Matrix'!$W$49="EXPIRED",'📊 Training Matrix'!$W$49="EXPIRING"),'📊 Training Matrix'!$E$49,"")</f>
        <v/>
      </c>
      <c r="G888" s="58" t="str">
        <f ca="1">IF(OR('📊 Training Matrix'!$W$49="EXPIRED",'📊 Training Matrix'!$W$49="EXPIRING"),"EL-001","")</f>
        <v/>
      </c>
      <c r="H888" s="58" t="str">
        <f ca="1">IF(OR('📊 Training Matrix'!$W$49="EXPIRED",'📊 Training Matrix'!$W$49="EXPIRING"),"C&amp;G 2391 Inspection","")</f>
        <v/>
      </c>
      <c r="I888" s="58" t="str">
        <f ca="1">IF(OR('📊 Training Matrix'!$W$49="EXPIRED",'📊 Training Matrix'!$W$49="EXPIRING"),IF(ISNUMBER('📊 Training Matrix'!$V$49),TEXT('📊 Training Matrix'!$V$49,"DD/MM/YYYY"),""),"")</f>
        <v/>
      </c>
      <c r="J888" s="58" t="str">
        <f ca="1">IF(OR('📊 Training Matrix'!$W$49="EXPIRED",'📊 Training Matrix'!$W$49="EXPIRING"),TEXT('📊 Training Matrix'!$V$49+365,"DD/MM/YYYY"),"")</f>
        <v/>
      </c>
      <c r="K888" s="58" t="str">
        <f ca="1">IF(OR('📊 Training Matrix'!$W$49="EXPIRED",'📊 Training Matrix'!$W$49="EXPIRING"),'📊 Training Matrix'!$W$49,"")</f>
        <v/>
      </c>
      <c r="L888" s="58" t="str">
        <f ca="1">IF(OR('📊 Training Matrix'!$W$49="EXPIRED",'📊 Training Matrix'!$W$49="EXPIRING"),IF('📊 Training Matrix'!$W$49="EXPIRED","Overdue by "&amp;TEXT(TODAY()-('📊 Training Matrix'!$V$49+365),"0")&amp;" days","Expires in "&amp;TEXT(('📊 Training Matrix'!$V$49+365)-TODAY(),"0")&amp;" days"),"—")</f>
        <v>—</v>
      </c>
      <c r="M888" s="58" t="str">
        <f ca="1">IF(OR('📊 Training Matrix'!$W$49="EXPIRED",'📊 Training Matrix'!$W$49="EXPIRING"),'📊 Training Matrix'!$H$49,"")</f>
        <v/>
      </c>
    </row>
    <row r="889" spans="1:13" ht="15" customHeight="1" x14ac:dyDescent="0.2">
      <c r="A889" s="58" t="str">
        <f ca="1">IF(OR('📊 Training Matrix'!$Y$49="EXPIRED",'📊 Training Matrix'!$Y$49="EXPIRING"),'📊 Training Matrix'!$A$49,"")</f>
        <v/>
      </c>
      <c r="B889" s="58" t="str">
        <f ca="1">IF(OR('📊 Training Matrix'!$Y$49="EXPIRED",'📊 Training Matrix'!$Y$49="EXPIRING"),'📊 Training Matrix'!$B$49,"")</f>
        <v/>
      </c>
      <c r="C889" s="58" t="str">
        <f ca="1">IF(OR('📊 Training Matrix'!$Y$49="EXPIRED",'📊 Training Matrix'!$Y$49="EXPIRING"),'📊 Training Matrix'!$C$49,"")</f>
        <v/>
      </c>
      <c r="D889" s="58" t="str">
        <f ca="1">IF(OR('📊 Training Matrix'!$Y$49="EXPIRED",'📊 Training Matrix'!$Y$49="EXPIRING"),'📊 Training Matrix'!$D$49,"")</f>
        <v/>
      </c>
      <c r="E889" s="58" t="str">
        <f ca="1">IF(OR('📊 Training Matrix'!$Y$49="EXPIRED",'📊 Training Matrix'!$Y$49="EXPIRING"),'📊 Training Matrix'!$F$49,"")</f>
        <v/>
      </c>
      <c r="F889" s="58" t="str">
        <f ca="1">IF(OR('📊 Training Matrix'!$Y$49="EXPIRED",'📊 Training Matrix'!$Y$49="EXPIRING"),'📊 Training Matrix'!$E$49,"")</f>
        <v/>
      </c>
      <c r="G889" s="58" t="str">
        <f ca="1">IF(OR('📊 Training Matrix'!$Y$49="EXPIRED",'📊 Training Matrix'!$Y$49="EXPIRING"),"EL-002","")</f>
        <v/>
      </c>
      <c r="H889" s="58" t="str">
        <f ca="1">IF(OR('📊 Training Matrix'!$Y$49="EXPIRED",'📊 Training Matrix'!$Y$49="EXPIRING"),"18th Edition","")</f>
        <v/>
      </c>
      <c r="I889" s="58" t="str">
        <f ca="1">IF(OR('📊 Training Matrix'!$Y$49="EXPIRED",'📊 Training Matrix'!$Y$49="EXPIRING"),IF(ISNUMBER('📊 Training Matrix'!$X$49),TEXT('📊 Training Matrix'!$X$49,"DD/MM/YYYY"),""),"")</f>
        <v/>
      </c>
      <c r="J889" s="58" t="str">
        <f ca="1">IF(OR('📊 Training Matrix'!$Y$49="EXPIRED",'📊 Training Matrix'!$Y$49="EXPIRING"),TEXT('📊 Training Matrix'!$X$49+365,"DD/MM/YYYY"),"")</f>
        <v/>
      </c>
      <c r="K889" s="58" t="str">
        <f ca="1">IF(OR('📊 Training Matrix'!$Y$49="EXPIRED",'📊 Training Matrix'!$Y$49="EXPIRING"),'📊 Training Matrix'!$Y$49,"")</f>
        <v/>
      </c>
      <c r="L889" s="58" t="str">
        <f ca="1">IF(OR('📊 Training Matrix'!$Y$49="EXPIRED",'📊 Training Matrix'!$Y$49="EXPIRING"),IF('📊 Training Matrix'!$Y$49="EXPIRED","Overdue by "&amp;TEXT(TODAY()-('📊 Training Matrix'!$X$49+365),"0")&amp;" days","Expires in "&amp;TEXT(('📊 Training Matrix'!$X$49+365)-TODAY(),"0")&amp;" days"),"—")</f>
        <v>—</v>
      </c>
      <c r="M889" s="58" t="str">
        <f ca="1">IF(OR('📊 Training Matrix'!$Y$49="EXPIRED",'📊 Training Matrix'!$Y$49="EXPIRING"),'📊 Training Matrix'!$H$49,"")</f>
        <v/>
      </c>
    </row>
    <row r="890" spans="1:13" ht="15" customHeight="1" x14ac:dyDescent="0.2">
      <c r="A890" s="58" t="str">
        <f ca="1">IF(OR('📊 Training Matrix'!$AA$49="EXPIRED",'📊 Training Matrix'!$AA$49="EXPIRING"),'📊 Training Matrix'!$A$49,"")</f>
        <v/>
      </c>
      <c r="B890" s="58" t="str">
        <f ca="1">IF(OR('📊 Training Matrix'!$AA$49="EXPIRED",'📊 Training Matrix'!$AA$49="EXPIRING"),'📊 Training Matrix'!$B$49,"")</f>
        <v/>
      </c>
      <c r="C890" s="58" t="str">
        <f ca="1">IF(OR('📊 Training Matrix'!$AA$49="EXPIRED",'📊 Training Matrix'!$AA$49="EXPIRING"),'📊 Training Matrix'!$C$49,"")</f>
        <v/>
      </c>
      <c r="D890" s="58" t="str">
        <f ca="1">IF(OR('📊 Training Matrix'!$AA$49="EXPIRED",'📊 Training Matrix'!$AA$49="EXPIRING"),'📊 Training Matrix'!$D$49,"")</f>
        <v/>
      </c>
      <c r="E890" s="58" t="str">
        <f ca="1">IF(OR('📊 Training Matrix'!$AA$49="EXPIRED",'📊 Training Matrix'!$AA$49="EXPIRING"),'📊 Training Matrix'!$F$49,"")</f>
        <v/>
      </c>
      <c r="F890" s="58" t="str">
        <f ca="1">IF(OR('📊 Training Matrix'!$AA$49="EXPIRED",'📊 Training Matrix'!$AA$49="EXPIRING"),'📊 Training Matrix'!$E$49,"")</f>
        <v/>
      </c>
      <c r="G890" s="58" t="str">
        <f ca="1">IF(OR('📊 Training Matrix'!$AA$49="EXPIRED",'📊 Training Matrix'!$AA$49="EXPIRING"),"EL-003","")</f>
        <v/>
      </c>
      <c r="H890" s="58" t="str">
        <f ca="1">IF(OR('📊 Training Matrix'!$AA$49="EXPIRED",'📊 Training Matrix'!$AA$49="EXPIRING"),"HV Auth. Person","")</f>
        <v/>
      </c>
      <c r="I890" s="58" t="str">
        <f ca="1">IF(OR('📊 Training Matrix'!$AA$49="EXPIRED",'📊 Training Matrix'!$AA$49="EXPIRING"),IF(ISNUMBER('📊 Training Matrix'!$Z$49),TEXT('📊 Training Matrix'!$Z$49,"DD/MM/YYYY"),""),"")</f>
        <v/>
      </c>
      <c r="J890" s="58" t="str">
        <f ca="1">IF(OR('📊 Training Matrix'!$AA$49="EXPIRED",'📊 Training Matrix'!$AA$49="EXPIRING"),TEXT('📊 Training Matrix'!$Z$49+365,"DD/MM/YYYY"),"")</f>
        <v/>
      </c>
      <c r="K890" s="58" t="str">
        <f ca="1">IF(OR('📊 Training Matrix'!$AA$49="EXPIRED",'📊 Training Matrix'!$AA$49="EXPIRING"),'📊 Training Matrix'!$AA$49,"")</f>
        <v/>
      </c>
      <c r="L890" s="58" t="str">
        <f ca="1">IF(OR('📊 Training Matrix'!$AA$49="EXPIRED",'📊 Training Matrix'!$AA$49="EXPIRING"),IF('📊 Training Matrix'!$AA$49="EXPIRED","Overdue by "&amp;TEXT(TODAY()-('📊 Training Matrix'!$Z$49+365),"0")&amp;" days","Expires in "&amp;TEXT(('📊 Training Matrix'!$Z$49+365)-TODAY(),"0")&amp;" days"),"—")</f>
        <v>—</v>
      </c>
      <c r="M890" s="58" t="str">
        <f ca="1">IF(OR('📊 Training Matrix'!$AA$49="EXPIRED",'📊 Training Matrix'!$AA$49="EXPIRING"),'📊 Training Matrix'!$H$49,"")</f>
        <v/>
      </c>
    </row>
    <row r="891" spans="1:13" ht="15" customHeight="1" x14ac:dyDescent="0.2">
      <c r="A891" s="58" t="str">
        <f ca="1">IF(OR('📊 Training Matrix'!$AC$49="EXPIRED",'📊 Training Matrix'!$AC$49="EXPIRING"),'📊 Training Matrix'!$A$49,"")</f>
        <v/>
      </c>
      <c r="B891" s="58" t="str">
        <f ca="1">IF(OR('📊 Training Matrix'!$AC$49="EXPIRED",'📊 Training Matrix'!$AC$49="EXPIRING"),'📊 Training Matrix'!$B$49,"")</f>
        <v/>
      </c>
      <c r="C891" s="58" t="str">
        <f ca="1">IF(OR('📊 Training Matrix'!$AC$49="EXPIRED",'📊 Training Matrix'!$AC$49="EXPIRING"),'📊 Training Matrix'!$C$49,"")</f>
        <v/>
      </c>
      <c r="D891" s="58" t="str">
        <f ca="1">IF(OR('📊 Training Matrix'!$AC$49="EXPIRED",'📊 Training Matrix'!$AC$49="EXPIRING"),'📊 Training Matrix'!$D$49,"")</f>
        <v/>
      </c>
      <c r="E891" s="58" t="str">
        <f ca="1">IF(OR('📊 Training Matrix'!$AC$49="EXPIRED",'📊 Training Matrix'!$AC$49="EXPIRING"),'📊 Training Matrix'!$F$49,"")</f>
        <v/>
      </c>
      <c r="F891" s="58" t="str">
        <f ca="1">IF(OR('📊 Training Matrix'!$AC$49="EXPIRED",'📊 Training Matrix'!$AC$49="EXPIRING"),'📊 Training Matrix'!$E$49,"")</f>
        <v/>
      </c>
      <c r="G891" s="58" t="str">
        <f ca="1">IF(OR('📊 Training Matrix'!$AC$49="EXPIRED",'📊 Training Matrix'!$AC$49="EXPIRING"),"EL-004","")</f>
        <v/>
      </c>
      <c r="H891" s="58" t="str">
        <f ca="1">IF(OR('📊 Training Matrix'!$AC$49="EXPIRED",'📊 Training Matrix'!$AC$49="EXPIRING"),"LV Switching","")</f>
        <v/>
      </c>
      <c r="I891" s="58" t="str">
        <f ca="1">IF(OR('📊 Training Matrix'!$AC$49="EXPIRED",'📊 Training Matrix'!$AC$49="EXPIRING"),IF(ISNUMBER('📊 Training Matrix'!$AB$49),TEXT('📊 Training Matrix'!$AB$49,"DD/MM/YYYY"),""),"")</f>
        <v/>
      </c>
      <c r="J891" s="58" t="str">
        <f ca="1">IF(OR('📊 Training Matrix'!$AC$49="EXPIRED",'📊 Training Matrix'!$AC$49="EXPIRING"),TEXT('📊 Training Matrix'!$AB$49+365,"DD/MM/YYYY"),"")</f>
        <v/>
      </c>
      <c r="K891" s="58" t="str">
        <f ca="1">IF(OR('📊 Training Matrix'!$AC$49="EXPIRED",'📊 Training Matrix'!$AC$49="EXPIRING"),'📊 Training Matrix'!$AC$49,"")</f>
        <v/>
      </c>
      <c r="L891" s="58" t="str">
        <f ca="1">IF(OR('📊 Training Matrix'!$AC$49="EXPIRED",'📊 Training Matrix'!$AC$49="EXPIRING"),IF('📊 Training Matrix'!$AC$49="EXPIRED","Overdue by "&amp;TEXT(TODAY()-('📊 Training Matrix'!$AB$49+365),"0")&amp;" days","Expires in "&amp;TEXT(('📊 Training Matrix'!$AB$49+365)-TODAY(),"0")&amp;" days"),"—")</f>
        <v>—</v>
      </c>
      <c r="M891" s="58" t="str">
        <f ca="1">IF(OR('📊 Training Matrix'!$AC$49="EXPIRED",'📊 Training Matrix'!$AC$49="EXPIRING"),'📊 Training Matrix'!$H$49,"")</f>
        <v/>
      </c>
    </row>
    <row r="892" spans="1:13" ht="15" customHeight="1" x14ac:dyDescent="0.2">
      <c r="A892" s="58" t="str">
        <f ca="1">IF(OR('📊 Training Matrix'!$AE$49="EXPIRED",'📊 Training Matrix'!$AE$49="EXPIRING"),'📊 Training Matrix'!$A$49,"")</f>
        <v/>
      </c>
      <c r="B892" s="58" t="str">
        <f ca="1">IF(OR('📊 Training Matrix'!$AE$49="EXPIRED",'📊 Training Matrix'!$AE$49="EXPIRING"),'📊 Training Matrix'!$B$49,"")</f>
        <v/>
      </c>
      <c r="C892" s="58" t="str">
        <f ca="1">IF(OR('📊 Training Matrix'!$AE$49="EXPIRED",'📊 Training Matrix'!$AE$49="EXPIRING"),'📊 Training Matrix'!$C$49,"")</f>
        <v/>
      </c>
      <c r="D892" s="58" t="str">
        <f ca="1">IF(OR('📊 Training Matrix'!$AE$49="EXPIRED",'📊 Training Matrix'!$AE$49="EXPIRING"),'📊 Training Matrix'!$D$49,"")</f>
        <v/>
      </c>
      <c r="E892" s="58" t="str">
        <f ca="1">IF(OR('📊 Training Matrix'!$AE$49="EXPIRED",'📊 Training Matrix'!$AE$49="EXPIRING"),'📊 Training Matrix'!$F$49,"")</f>
        <v/>
      </c>
      <c r="F892" s="58" t="str">
        <f ca="1">IF(OR('📊 Training Matrix'!$AE$49="EXPIRED",'📊 Training Matrix'!$AE$49="EXPIRING"),'📊 Training Matrix'!$E$49,"")</f>
        <v/>
      </c>
      <c r="G892" s="58" t="str">
        <f ca="1">IF(OR('📊 Training Matrix'!$AE$49="EXPIRED",'📊 Training Matrix'!$AE$49="EXPIRING"),"CV-005","")</f>
        <v/>
      </c>
      <c r="H892" s="58" t="str">
        <f ca="1">IF(OR('📊 Training Matrix'!$AE$49="EXPIRED",'📊 Training Matrix'!$AE$49="EXPIRING"),"NRSWA Supervisor","")</f>
        <v/>
      </c>
      <c r="I892" s="58" t="str">
        <f ca="1">IF(OR('📊 Training Matrix'!$AE$49="EXPIRED",'📊 Training Matrix'!$AE$49="EXPIRING"),IF(ISNUMBER('📊 Training Matrix'!$AD$49),TEXT('📊 Training Matrix'!$AD$49,"DD/MM/YYYY"),""),"")</f>
        <v/>
      </c>
      <c r="J892" s="58" t="str">
        <f ca="1">IF(OR('📊 Training Matrix'!$AE$49="EXPIRED",'📊 Training Matrix'!$AE$49="EXPIRING"),TEXT('📊 Training Matrix'!$AD$49+365,"DD/MM/YYYY"),"")</f>
        <v/>
      </c>
      <c r="K892" s="58" t="str">
        <f ca="1">IF(OR('📊 Training Matrix'!$AE$49="EXPIRED",'📊 Training Matrix'!$AE$49="EXPIRING"),'📊 Training Matrix'!$AE$49,"")</f>
        <v/>
      </c>
      <c r="L892" s="58" t="str">
        <f ca="1">IF(OR('📊 Training Matrix'!$AE$49="EXPIRED",'📊 Training Matrix'!$AE$49="EXPIRING"),IF('📊 Training Matrix'!$AE$49="EXPIRED","Overdue by "&amp;TEXT(TODAY()-('📊 Training Matrix'!$AD$49+365),"0")&amp;" days","Expires in "&amp;TEXT(('📊 Training Matrix'!$AD$49+365)-TODAY(),"0")&amp;" days"),"—")</f>
        <v>—</v>
      </c>
      <c r="M892" s="58" t="str">
        <f ca="1">IF(OR('📊 Training Matrix'!$AE$49="EXPIRED",'📊 Training Matrix'!$AE$49="EXPIRING"),'📊 Training Matrix'!$H$49,"")</f>
        <v/>
      </c>
    </row>
    <row r="893" spans="1:13" ht="15" customHeight="1" x14ac:dyDescent="0.2">
      <c r="A893" s="58" t="str">
        <f ca="1">IF(OR('📊 Training Matrix'!$AG$49="EXPIRED",'📊 Training Matrix'!$AG$49="EXPIRING"),'📊 Training Matrix'!$A$49,"")</f>
        <v/>
      </c>
      <c r="B893" s="58" t="str">
        <f ca="1">IF(OR('📊 Training Matrix'!$AG$49="EXPIRED",'📊 Training Matrix'!$AG$49="EXPIRING"),'📊 Training Matrix'!$B$49,"")</f>
        <v/>
      </c>
      <c r="C893" s="58" t="str">
        <f ca="1">IF(OR('📊 Training Matrix'!$AG$49="EXPIRED",'📊 Training Matrix'!$AG$49="EXPIRING"),'📊 Training Matrix'!$C$49,"")</f>
        <v/>
      </c>
      <c r="D893" s="58" t="str">
        <f ca="1">IF(OR('📊 Training Matrix'!$AG$49="EXPIRED",'📊 Training Matrix'!$AG$49="EXPIRING"),'📊 Training Matrix'!$D$49,"")</f>
        <v/>
      </c>
      <c r="E893" s="58" t="str">
        <f ca="1">IF(OR('📊 Training Matrix'!$AG$49="EXPIRED",'📊 Training Matrix'!$AG$49="EXPIRING"),'📊 Training Matrix'!$F$49,"")</f>
        <v/>
      </c>
      <c r="F893" s="58" t="str">
        <f ca="1">IF(OR('📊 Training Matrix'!$AG$49="EXPIRED",'📊 Training Matrix'!$AG$49="EXPIRING"),'📊 Training Matrix'!$E$49,"")</f>
        <v/>
      </c>
      <c r="G893" s="58" t="str">
        <f ca="1">IF(OR('📊 Training Matrix'!$AG$49="EXPIRED",'📊 Training Matrix'!$AG$49="EXPIRING"),"CV-006","")</f>
        <v/>
      </c>
      <c r="H893" s="58" t="str">
        <f ca="1">IF(OR('📊 Training Matrix'!$AG$49="EXPIRED",'📊 Training Matrix'!$AG$49="EXPIRING"),"NRSWA Operative","")</f>
        <v/>
      </c>
      <c r="I893" s="58" t="str">
        <f ca="1">IF(OR('📊 Training Matrix'!$AG$49="EXPIRED",'📊 Training Matrix'!$AG$49="EXPIRING"),IF(ISNUMBER('📊 Training Matrix'!$AF$49),TEXT('📊 Training Matrix'!$AF$49,"DD/MM/YYYY"),""),"")</f>
        <v/>
      </c>
      <c r="J893" s="58" t="str">
        <f ca="1">IF(OR('📊 Training Matrix'!$AG$49="EXPIRED",'📊 Training Matrix'!$AG$49="EXPIRING"),TEXT('📊 Training Matrix'!$AF$49+365,"DD/MM/YYYY"),"")</f>
        <v/>
      </c>
      <c r="K893" s="58" t="str">
        <f ca="1">IF(OR('📊 Training Matrix'!$AG$49="EXPIRED",'📊 Training Matrix'!$AG$49="EXPIRING"),'📊 Training Matrix'!$AG$49,"")</f>
        <v/>
      </c>
      <c r="L893" s="58" t="str">
        <f ca="1">IF(OR('📊 Training Matrix'!$AG$49="EXPIRED",'📊 Training Matrix'!$AG$49="EXPIRING"),IF('📊 Training Matrix'!$AG$49="EXPIRED","Overdue by "&amp;TEXT(TODAY()-('📊 Training Matrix'!$AF$49+365),"0")&amp;" days","Expires in "&amp;TEXT(('📊 Training Matrix'!$AF$49+365)-TODAY(),"0")&amp;" days"),"—")</f>
        <v>—</v>
      </c>
      <c r="M893" s="58" t="str">
        <f ca="1">IF(OR('📊 Training Matrix'!$AG$49="EXPIRED",'📊 Training Matrix'!$AG$49="EXPIRING"),'📊 Training Matrix'!$H$49,"")</f>
        <v/>
      </c>
    </row>
    <row r="894" spans="1:13" ht="15" customHeight="1" x14ac:dyDescent="0.2">
      <c r="A894" s="58" t="str">
        <f ca="1">IF(OR('📊 Training Matrix'!$AI$49="EXPIRED",'📊 Training Matrix'!$AI$49="EXPIRING"),'📊 Training Matrix'!$A$49,"")</f>
        <v/>
      </c>
      <c r="B894" s="58" t="str">
        <f ca="1">IF(OR('📊 Training Matrix'!$AI$49="EXPIRED",'📊 Training Matrix'!$AI$49="EXPIRING"),'📊 Training Matrix'!$B$49,"")</f>
        <v/>
      </c>
      <c r="C894" s="58" t="str">
        <f ca="1">IF(OR('📊 Training Matrix'!$AI$49="EXPIRED",'📊 Training Matrix'!$AI$49="EXPIRING"),'📊 Training Matrix'!$C$49,"")</f>
        <v/>
      </c>
      <c r="D894" s="58" t="str">
        <f ca="1">IF(OR('📊 Training Matrix'!$AI$49="EXPIRED",'📊 Training Matrix'!$AI$49="EXPIRING"),'📊 Training Matrix'!$D$49,"")</f>
        <v/>
      </c>
      <c r="E894" s="58" t="str">
        <f ca="1">IF(OR('📊 Training Matrix'!$AI$49="EXPIRED",'📊 Training Matrix'!$AI$49="EXPIRING"),'📊 Training Matrix'!$F$49,"")</f>
        <v/>
      </c>
      <c r="F894" s="58" t="str">
        <f ca="1">IF(OR('📊 Training Matrix'!$AI$49="EXPIRED",'📊 Training Matrix'!$AI$49="EXPIRING"),'📊 Training Matrix'!$E$49,"")</f>
        <v/>
      </c>
      <c r="G894" s="58" t="str">
        <f ca="1">IF(OR('📊 Training Matrix'!$AI$49="EXPIRED",'📊 Training Matrix'!$AI$49="EXPIRING"),"CV-002","")</f>
        <v/>
      </c>
      <c r="H894" s="58" t="str">
        <f ca="1">IF(OR('📊 Training Matrix'!$AI$49="EXPIRED",'📊 Training Matrix'!$AI$49="EXPIRING"),"CSCS Blue Card","")</f>
        <v/>
      </c>
      <c r="I894" s="58" t="str">
        <f ca="1">IF(OR('📊 Training Matrix'!$AI$49="EXPIRED",'📊 Training Matrix'!$AI$49="EXPIRING"),IF(ISNUMBER('📊 Training Matrix'!$AH$49),TEXT('📊 Training Matrix'!$AH$49,"DD/MM/YYYY"),""),"")</f>
        <v/>
      </c>
      <c r="J894" s="58" t="str">
        <f ca="1">IF(OR('📊 Training Matrix'!$AI$49="EXPIRED",'📊 Training Matrix'!$AI$49="EXPIRING"),TEXT('📊 Training Matrix'!$AH$49+365,"DD/MM/YYYY"),"")</f>
        <v/>
      </c>
      <c r="K894" s="58" t="str">
        <f ca="1">IF(OR('📊 Training Matrix'!$AI$49="EXPIRED",'📊 Training Matrix'!$AI$49="EXPIRING"),'📊 Training Matrix'!$AI$49,"")</f>
        <v/>
      </c>
      <c r="L894" s="58" t="str">
        <f ca="1">IF(OR('📊 Training Matrix'!$AI$49="EXPIRED",'📊 Training Matrix'!$AI$49="EXPIRING"),IF('📊 Training Matrix'!$AI$49="EXPIRED","Overdue by "&amp;TEXT(TODAY()-('📊 Training Matrix'!$AH$49+365),"0")&amp;" days","Expires in "&amp;TEXT(('📊 Training Matrix'!$AH$49+365)-TODAY(),"0")&amp;" days"),"—")</f>
        <v>—</v>
      </c>
      <c r="M894" s="58" t="str">
        <f ca="1">IF(OR('📊 Training Matrix'!$AI$49="EXPIRED",'📊 Training Matrix'!$AI$49="EXPIRING"),'📊 Training Matrix'!$H$49,"")</f>
        <v/>
      </c>
    </row>
    <row r="895" spans="1:13" ht="15" customHeight="1" x14ac:dyDescent="0.2">
      <c r="A895" s="58" t="str">
        <f ca="1">IF(OR('📊 Training Matrix'!$AK$49="EXPIRED",'📊 Training Matrix'!$AK$49="EXPIRING"),'📊 Training Matrix'!$A$49,"")</f>
        <v/>
      </c>
      <c r="B895" s="58" t="str">
        <f ca="1">IF(OR('📊 Training Matrix'!$AK$49="EXPIRED",'📊 Training Matrix'!$AK$49="EXPIRING"),'📊 Training Matrix'!$B$49,"")</f>
        <v/>
      </c>
      <c r="C895" s="58" t="str">
        <f ca="1">IF(OR('📊 Training Matrix'!$AK$49="EXPIRED",'📊 Training Matrix'!$AK$49="EXPIRING"),'📊 Training Matrix'!$C$49,"")</f>
        <v/>
      </c>
      <c r="D895" s="58" t="str">
        <f ca="1">IF(OR('📊 Training Matrix'!$AK$49="EXPIRED",'📊 Training Matrix'!$AK$49="EXPIRING"),'📊 Training Matrix'!$D$49,"")</f>
        <v/>
      </c>
      <c r="E895" s="58" t="str">
        <f ca="1">IF(OR('📊 Training Matrix'!$AK$49="EXPIRED",'📊 Training Matrix'!$AK$49="EXPIRING"),'📊 Training Matrix'!$F$49,"")</f>
        <v/>
      </c>
      <c r="F895" s="58" t="str">
        <f ca="1">IF(OR('📊 Training Matrix'!$AK$49="EXPIRED",'📊 Training Matrix'!$AK$49="EXPIRING"),'📊 Training Matrix'!$E$49,"")</f>
        <v/>
      </c>
      <c r="G895" s="58" t="str">
        <f ca="1">IF(OR('📊 Training Matrix'!$AK$49="EXPIRED",'📊 Training Matrix'!$AK$49="EXPIRING"),"GS-001","")</f>
        <v/>
      </c>
      <c r="H895" s="58" t="str">
        <f ca="1">IF(OR('📊 Training Matrix'!$AK$49="EXPIRED",'📊 Training Matrix'!$AK$49="EXPIRING"),"Gas Safe Reg.","")</f>
        <v/>
      </c>
      <c r="I895" s="58" t="str">
        <f ca="1">IF(OR('📊 Training Matrix'!$AK$49="EXPIRED",'📊 Training Matrix'!$AK$49="EXPIRING"),IF(ISNUMBER('📊 Training Matrix'!$AJ$49),TEXT('📊 Training Matrix'!$AJ$49,"DD/MM/YYYY"),""),"")</f>
        <v/>
      </c>
      <c r="J895" s="58" t="str">
        <f ca="1">IF(OR('📊 Training Matrix'!$AK$49="EXPIRED",'📊 Training Matrix'!$AK$49="EXPIRING"),TEXT('📊 Training Matrix'!$AJ$49+365,"DD/MM/YYYY"),"")</f>
        <v/>
      </c>
      <c r="K895" s="58" t="str">
        <f ca="1">IF(OR('📊 Training Matrix'!$AK$49="EXPIRED",'📊 Training Matrix'!$AK$49="EXPIRING"),'📊 Training Matrix'!$AK$49,"")</f>
        <v/>
      </c>
      <c r="L895" s="58" t="str">
        <f ca="1">IF(OR('📊 Training Matrix'!$AK$49="EXPIRED",'📊 Training Matrix'!$AK$49="EXPIRING"),IF('📊 Training Matrix'!$AK$49="EXPIRED","Overdue by "&amp;TEXT(TODAY()-('📊 Training Matrix'!$AJ$49+365),"0")&amp;" days","Expires in "&amp;TEXT(('📊 Training Matrix'!$AJ$49+365)-TODAY(),"0")&amp;" days"),"—")</f>
        <v>—</v>
      </c>
      <c r="M895" s="58" t="str">
        <f ca="1">IF(OR('📊 Training Matrix'!$AK$49="EXPIRED",'📊 Training Matrix'!$AK$49="EXPIRING"),'📊 Training Matrix'!$H$49,"")</f>
        <v/>
      </c>
    </row>
    <row r="896" spans="1:13" ht="15" customHeight="1" x14ac:dyDescent="0.2">
      <c r="A896" s="58" t="str">
        <f ca="1">IF(OR('📊 Training Matrix'!$AM$49="EXPIRED",'📊 Training Matrix'!$AM$49="EXPIRING"),'📊 Training Matrix'!$A$49,"")</f>
        <v/>
      </c>
      <c r="B896" s="58" t="str">
        <f ca="1">IF(OR('📊 Training Matrix'!$AM$49="EXPIRED",'📊 Training Matrix'!$AM$49="EXPIRING"),'📊 Training Matrix'!$B$49,"")</f>
        <v/>
      </c>
      <c r="C896" s="58" t="str">
        <f ca="1">IF(OR('📊 Training Matrix'!$AM$49="EXPIRED",'📊 Training Matrix'!$AM$49="EXPIRING"),'📊 Training Matrix'!$C$49,"")</f>
        <v/>
      </c>
      <c r="D896" s="58" t="str">
        <f ca="1">IF(OR('📊 Training Matrix'!$AM$49="EXPIRED",'📊 Training Matrix'!$AM$49="EXPIRING"),'📊 Training Matrix'!$D$49,"")</f>
        <v/>
      </c>
      <c r="E896" s="58" t="str">
        <f ca="1">IF(OR('📊 Training Matrix'!$AM$49="EXPIRED",'📊 Training Matrix'!$AM$49="EXPIRING"),'📊 Training Matrix'!$F$49,"")</f>
        <v/>
      </c>
      <c r="F896" s="58" t="str">
        <f ca="1">IF(OR('📊 Training Matrix'!$AM$49="EXPIRED",'📊 Training Matrix'!$AM$49="EXPIRING"),'📊 Training Matrix'!$E$49,"")</f>
        <v/>
      </c>
      <c r="G896" s="58" t="str">
        <f ca="1">IF(OR('📊 Training Matrix'!$AM$49="EXPIRED",'📊 Training Matrix'!$AM$49="EXPIRING"),"GS-002","")</f>
        <v/>
      </c>
      <c r="H896" s="58" t="str">
        <f ca="1">IF(OR('📊 Training Matrix'!$AM$49="EXPIRED",'📊 Training Matrix'!$AM$49="EXPIRING"),"ACS Gas (CCN1)","")</f>
        <v/>
      </c>
      <c r="I896" s="58" t="str">
        <f ca="1">IF(OR('📊 Training Matrix'!$AM$49="EXPIRED",'📊 Training Matrix'!$AM$49="EXPIRING"),IF(ISNUMBER('📊 Training Matrix'!$AL$49),TEXT('📊 Training Matrix'!$AL$49,"DD/MM/YYYY"),""),"")</f>
        <v/>
      </c>
      <c r="J896" s="58" t="str">
        <f ca="1">IF(OR('📊 Training Matrix'!$AM$49="EXPIRED",'📊 Training Matrix'!$AM$49="EXPIRING"),TEXT('📊 Training Matrix'!$AL$49+365,"DD/MM/YYYY"),"")</f>
        <v/>
      </c>
      <c r="K896" s="58" t="str">
        <f ca="1">IF(OR('📊 Training Matrix'!$AM$49="EXPIRED",'📊 Training Matrix'!$AM$49="EXPIRING"),'📊 Training Matrix'!$AM$49,"")</f>
        <v/>
      </c>
      <c r="L896" s="58" t="str">
        <f ca="1">IF(OR('📊 Training Matrix'!$AM$49="EXPIRED",'📊 Training Matrix'!$AM$49="EXPIRING"),IF('📊 Training Matrix'!$AM$49="EXPIRED","Overdue by "&amp;TEXT(TODAY()-('📊 Training Matrix'!$AL$49+365),"0")&amp;" days","Expires in "&amp;TEXT(('📊 Training Matrix'!$AL$49+365)-TODAY(),"0")&amp;" days"),"—")</f>
        <v>—</v>
      </c>
      <c r="M896" s="58" t="str">
        <f ca="1">IF(OR('📊 Training Matrix'!$AM$49="EXPIRED",'📊 Training Matrix'!$AM$49="EXPIRING"),'📊 Training Matrix'!$H$49,"")</f>
        <v/>
      </c>
    </row>
    <row r="897" spans="1:13" ht="15" customHeight="1" x14ac:dyDescent="0.2">
      <c r="A897" s="58" t="str">
        <f ca="1">IF(OR('📊 Training Matrix'!$AO$49="EXPIRED",'📊 Training Matrix'!$AO$49="EXPIRING"),'📊 Training Matrix'!$A$49,"")</f>
        <v/>
      </c>
      <c r="B897" s="58" t="str">
        <f ca="1">IF(OR('📊 Training Matrix'!$AO$49="EXPIRED",'📊 Training Matrix'!$AO$49="EXPIRING"),'📊 Training Matrix'!$B$49,"")</f>
        <v/>
      </c>
      <c r="C897" s="58" t="str">
        <f ca="1">IF(OR('📊 Training Matrix'!$AO$49="EXPIRED",'📊 Training Matrix'!$AO$49="EXPIRING"),'📊 Training Matrix'!$C$49,"")</f>
        <v/>
      </c>
      <c r="D897" s="58" t="str">
        <f ca="1">IF(OR('📊 Training Matrix'!$AO$49="EXPIRED",'📊 Training Matrix'!$AO$49="EXPIRING"),'📊 Training Matrix'!$D$49,"")</f>
        <v/>
      </c>
      <c r="E897" s="58" t="str">
        <f ca="1">IF(OR('📊 Training Matrix'!$AO$49="EXPIRED",'📊 Training Matrix'!$AO$49="EXPIRING"),'📊 Training Matrix'!$F$49,"")</f>
        <v/>
      </c>
      <c r="F897" s="58" t="str">
        <f ca="1">IF(OR('📊 Training Matrix'!$AO$49="EXPIRED",'📊 Training Matrix'!$AO$49="EXPIRING"),'📊 Training Matrix'!$E$49,"")</f>
        <v/>
      </c>
      <c r="G897" s="58" t="str">
        <f ca="1">IF(OR('📊 Training Matrix'!$AO$49="EXPIRED",'📊 Training Matrix'!$AO$49="EXPIRING"),"WA-001","")</f>
        <v/>
      </c>
      <c r="H897" s="58" t="str">
        <f ca="1">IF(OR('📊 Training Matrix'!$AO$49="EXPIRED",'📊 Training Matrix'!$AO$49="EXPIRING"),"WIAPS Cert.","")</f>
        <v/>
      </c>
      <c r="I897" s="58" t="str">
        <f ca="1">IF(OR('📊 Training Matrix'!$AO$49="EXPIRED",'📊 Training Matrix'!$AO$49="EXPIRING"),IF(ISNUMBER('📊 Training Matrix'!$AN$49),TEXT('📊 Training Matrix'!$AN$49,"DD/MM/YYYY"),""),"")</f>
        <v/>
      </c>
      <c r="J897" s="58" t="str">
        <f ca="1">IF(OR('📊 Training Matrix'!$AO$49="EXPIRED",'📊 Training Matrix'!$AO$49="EXPIRING"),TEXT('📊 Training Matrix'!$AN$49+365,"DD/MM/YYYY"),"")</f>
        <v/>
      </c>
      <c r="K897" s="58" t="str">
        <f ca="1">IF(OR('📊 Training Matrix'!$AO$49="EXPIRED",'📊 Training Matrix'!$AO$49="EXPIRING"),'📊 Training Matrix'!$AO$49,"")</f>
        <v/>
      </c>
      <c r="L897" s="58" t="str">
        <f ca="1">IF(OR('📊 Training Matrix'!$AO$49="EXPIRED",'📊 Training Matrix'!$AO$49="EXPIRING"),IF('📊 Training Matrix'!$AO$49="EXPIRED","Overdue by "&amp;TEXT(TODAY()-('📊 Training Matrix'!$AN$49+365),"0")&amp;" days","Expires in "&amp;TEXT(('📊 Training Matrix'!$AN$49+365)-TODAY(),"0")&amp;" days"),"—")</f>
        <v>—</v>
      </c>
      <c r="M897" s="58" t="str">
        <f ca="1">IF(OR('📊 Training Matrix'!$AO$49="EXPIRED",'📊 Training Matrix'!$AO$49="EXPIRING"),'📊 Training Matrix'!$H$49,"")</f>
        <v/>
      </c>
    </row>
    <row r="898" spans="1:13" ht="15" customHeight="1" x14ac:dyDescent="0.2">
      <c r="A898" s="58" t="str">
        <f ca="1">IF(OR('📊 Training Matrix'!$AQ$49="EXPIRED",'📊 Training Matrix'!$AQ$49="EXPIRING"),'📊 Training Matrix'!$A$49,"")</f>
        <v/>
      </c>
      <c r="B898" s="58" t="str">
        <f ca="1">IF(OR('📊 Training Matrix'!$AQ$49="EXPIRED",'📊 Training Matrix'!$AQ$49="EXPIRING"),'📊 Training Matrix'!$B$49,"")</f>
        <v/>
      </c>
      <c r="C898" s="58" t="str">
        <f ca="1">IF(OR('📊 Training Matrix'!$AQ$49="EXPIRED",'📊 Training Matrix'!$AQ$49="EXPIRING"),'📊 Training Matrix'!$C$49,"")</f>
        <v/>
      </c>
      <c r="D898" s="58" t="str">
        <f ca="1">IF(OR('📊 Training Matrix'!$AQ$49="EXPIRED",'📊 Training Matrix'!$AQ$49="EXPIRING"),'📊 Training Matrix'!$D$49,"")</f>
        <v/>
      </c>
      <c r="E898" s="58" t="str">
        <f ca="1">IF(OR('📊 Training Matrix'!$AQ$49="EXPIRED",'📊 Training Matrix'!$AQ$49="EXPIRING"),'📊 Training Matrix'!$F$49,"")</f>
        <v/>
      </c>
      <c r="F898" s="58" t="str">
        <f ca="1">IF(OR('📊 Training Matrix'!$AQ$49="EXPIRED",'📊 Training Matrix'!$AQ$49="EXPIRING"),'📊 Training Matrix'!$E$49,"")</f>
        <v/>
      </c>
      <c r="G898" s="58" t="str">
        <f ca="1">IF(OR('📊 Training Matrix'!$AQ$49="EXPIRED",'📊 Training Matrix'!$AQ$49="EXPIRING"),"DR-004","")</f>
        <v/>
      </c>
      <c r="H898" s="58" t="str">
        <f ca="1">IF(OR('📊 Training Matrix'!$AQ$49="EXPIRED",'📊 Training Matrix'!$AQ$49="EXPIRING"),"CPCS Excavator","")</f>
        <v/>
      </c>
      <c r="I898" s="58" t="str">
        <f ca="1">IF(OR('📊 Training Matrix'!$AQ$49="EXPIRED",'📊 Training Matrix'!$AQ$49="EXPIRING"),IF(ISNUMBER('📊 Training Matrix'!$AP$49),TEXT('📊 Training Matrix'!$AP$49,"DD/MM/YYYY"),""),"")</f>
        <v/>
      </c>
      <c r="J898" s="58" t="str">
        <f ca="1">IF(OR('📊 Training Matrix'!$AQ$49="EXPIRED",'📊 Training Matrix'!$AQ$49="EXPIRING"),TEXT('📊 Training Matrix'!$AP$49+365,"DD/MM/YYYY"),"")</f>
        <v/>
      </c>
      <c r="K898" s="58" t="str">
        <f ca="1">IF(OR('📊 Training Matrix'!$AQ$49="EXPIRED",'📊 Training Matrix'!$AQ$49="EXPIRING"),'📊 Training Matrix'!$AQ$49,"")</f>
        <v/>
      </c>
      <c r="L898" s="58" t="str">
        <f ca="1">IF(OR('📊 Training Matrix'!$AQ$49="EXPIRED",'📊 Training Matrix'!$AQ$49="EXPIRING"),IF('📊 Training Matrix'!$AQ$49="EXPIRED","Overdue by "&amp;TEXT(TODAY()-('📊 Training Matrix'!$AP$49+365),"0")&amp;" days","Expires in "&amp;TEXT(('📊 Training Matrix'!$AP$49+365)-TODAY(),"0")&amp;" days"),"—")</f>
        <v>—</v>
      </c>
      <c r="M898" s="58" t="str">
        <f ca="1">IF(OR('📊 Training Matrix'!$AQ$49="EXPIRED",'📊 Training Matrix'!$AQ$49="EXPIRING"),'📊 Training Matrix'!$H$49,"")</f>
        <v/>
      </c>
    </row>
    <row r="899" spans="1:13" ht="15" customHeight="1" x14ac:dyDescent="0.2">
      <c r="A899" s="58" t="str">
        <f ca="1">IF(OR('📊 Training Matrix'!$AS$49="EXPIRED",'📊 Training Matrix'!$AS$49="EXPIRING"),'📊 Training Matrix'!$A$49,"")</f>
        <v/>
      </c>
      <c r="B899" s="58" t="str">
        <f ca="1">IF(OR('📊 Training Matrix'!$AS$49="EXPIRED",'📊 Training Matrix'!$AS$49="EXPIRING"),'📊 Training Matrix'!$B$49,"")</f>
        <v/>
      </c>
      <c r="C899" s="58" t="str">
        <f ca="1">IF(OR('📊 Training Matrix'!$AS$49="EXPIRED",'📊 Training Matrix'!$AS$49="EXPIRING"),'📊 Training Matrix'!$C$49,"")</f>
        <v/>
      </c>
      <c r="D899" s="58" t="str">
        <f ca="1">IF(OR('📊 Training Matrix'!$AS$49="EXPIRED",'📊 Training Matrix'!$AS$49="EXPIRING"),'📊 Training Matrix'!$D$49,"")</f>
        <v/>
      </c>
      <c r="E899" s="58" t="str">
        <f ca="1">IF(OR('📊 Training Matrix'!$AS$49="EXPIRED",'📊 Training Matrix'!$AS$49="EXPIRING"),'📊 Training Matrix'!$F$49,"")</f>
        <v/>
      </c>
      <c r="F899" s="58" t="str">
        <f ca="1">IF(OR('📊 Training Matrix'!$AS$49="EXPIRED",'📊 Training Matrix'!$AS$49="EXPIRING"),'📊 Training Matrix'!$E$49,"")</f>
        <v/>
      </c>
      <c r="G899" s="58" t="str">
        <f ca="1">IF(OR('📊 Training Matrix'!$AS$49="EXPIRED",'📊 Training Matrix'!$AS$49="EXPIRING"),"MG-002","")</f>
        <v/>
      </c>
      <c r="H899" s="58" t="str">
        <f ca="1">IF(OR('📊 Training Matrix'!$AS$49="EXPIRED",'📊 Training Matrix'!$AS$49="EXPIRING"),"SMSTS","")</f>
        <v/>
      </c>
      <c r="I899" s="58" t="str">
        <f ca="1">IF(OR('📊 Training Matrix'!$AS$49="EXPIRED",'📊 Training Matrix'!$AS$49="EXPIRING"),IF(ISNUMBER('📊 Training Matrix'!$AR$49),TEXT('📊 Training Matrix'!$AR$49,"DD/MM/YYYY"),""),"")</f>
        <v/>
      </c>
      <c r="J899" s="58" t="str">
        <f ca="1">IF(OR('📊 Training Matrix'!$AS$49="EXPIRED",'📊 Training Matrix'!$AS$49="EXPIRING"),TEXT('📊 Training Matrix'!$AR$49+365,"DD/MM/YYYY"),"")</f>
        <v/>
      </c>
      <c r="K899" s="58" t="str">
        <f ca="1">IF(OR('📊 Training Matrix'!$AS$49="EXPIRED",'📊 Training Matrix'!$AS$49="EXPIRING"),'📊 Training Matrix'!$AS$49,"")</f>
        <v/>
      </c>
      <c r="L899" s="58" t="str">
        <f ca="1">IF(OR('📊 Training Matrix'!$AS$49="EXPIRED",'📊 Training Matrix'!$AS$49="EXPIRING"),IF('📊 Training Matrix'!$AS$49="EXPIRED","Overdue by "&amp;TEXT(TODAY()-('📊 Training Matrix'!$AR$49+365),"0")&amp;" days","Expires in "&amp;TEXT(('📊 Training Matrix'!$AR$49+365)-TODAY(),"0")&amp;" days"),"—")</f>
        <v>—</v>
      </c>
      <c r="M899" s="58" t="str">
        <f ca="1">IF(OR('📊 Training Matrix'!$AS$49="EXPIRED",'📊 Training Matrix'!$AS$49="EXPIRING"),'📊 Training Matrix'!$H$49,"")</f>
        <v/>
      </c>
    </row>
    <row r="900" spans="1:13" ht="15" customHeight="1" x14ac:dyDescent="0.2">
      <c r="A900" s="58" t="str">
        <f ca="1">IF(OR('📊 Training Matrix'!$AU$49="EXPIRED",'📊 Training Matrix'!$AU$49="EXPIRING"),'📊 Training Matrix'!$A$49,"")</f>
        <v/>
      </c>
      <c r="B900" s="58" t="str">
        <f ca="1">IF(OR('📊 Training Matrix'!$AU$49="EXPIRED",'📊 Training Matrix'!$AU$49="EXPIRING"),'📊 Training Matrix'!$B$49,"")</f>
        <v/>
      </c>
      <c r="C900" s="58" t="str">
        <f ca="1">IF(OR('📊 Training Matrix'!$AU$49="EXPIRED",'📊 Training Matrix'!$AU$49="EXPIRING"),'📊 Training Matrix'!$C$49,"")</f>
        <v/>
      </c>
      <c r="D900" s="58" t="str">
        <f ca="1">IF(OR('📊 Training Matrix'!$AU$49="EXPIRED",'📊 Training Matrix'!$AU$49="EXPIRING"),'📊 Training Matrix'!$D$49,"")</f>
        <v/>
      </c>
      <c r="E900" s="58" t="str">
        <f ca="1">IF(OR('📊 Training Matrix'!$AU$49="EXPIRED",'📊 Training Matrix'!$AU$49="EXPIRING"),'📊 Training Matrix'!$F$49,"")</f>
        <v/>
      </c>
      <c r="F900" s="58" t="str">
        <f ca="1">IF(OR('📊 Training Matrix'!$AU$49="EXPIRED",'📊 Training Matrix'!$AU$49="EXPIRING"),'📊 Training Matrix'!$E$49,"")</f>
        <v/>
      </c>
      <c r="G900" s="58" t="str">
        <f ca="1">IF(OR('📊 Training Matrix'!$AU$49="EXPIRED",'📊 Training Matrix'!$AU$49="EXPIRING"),"MG-003","")</f>
        <v/>
      </c>
      <c r="H900" s="58" t="str">
        <f ca="1">IF(OR('📊 Training Matrix'!$AU$49="EXPIRED",'📊 Training Matrix'!$AU$49="EXPIRING"),"SSSTS","")</f>
        <v/>
      </c>
      <c r="I900" s="58" t="str">
        <f ca="1">IF(OR('📊 Training Matrix'!$AU$49="EXPIRED",'📊 Training Matrix'!$AU$49="EXPIRING"),IF(ISNUMBER('📊 Training Matrix'!$AT$49),TEXT('📊 Training Matrix'!$AT$49,"DD/MM/YYYY"),""),"")</f>
        <v/>
      </c>
      <c r="J900" s="58" t="str">
        <f ca="1">IF(OR('📊 Training Matrix'!$AU$49="EXPIRED",'📊 Training Matrix'!$AU$49="EXPIRING"),TEXT('📊 Training Matrix'!$AT$49+365,"DD/MM/YYYY"),"")</f>
        <v/>
      </c>
      <c r="K900" s="58" t="str">
        <f ca="1">IF(OR('📊 Training Matrix'!$AU$49="EXPIRED",'📊 Training Matrix'!$AU$49="EXPIRING"),'📊 Training Matrix'!$AU$49,"")</f>
        <v/>
      </c>
      <c r="L900" s="58" t="str">
        <f ca="1">IF(OR('📊 Training Matrix'!$AU$49="EXPIRED",'📊 Training Matrix'!$AU$49="EXPIRING"),IF('📊 Training Matrix'!$AU$49="EXPIRED","Overdue by "&amp;TEXT(TODAY()-('📊 Training Matrix'!$AT$49+365),"0")&amp;" days","Expires in "&amp;TEXT(('📊 Training Matrix'!$AT$49+365)-TODAY(),"0")&amp;" days"),"—")</f>
        <v>—</v>
      </c>
      <c r="M900" s="58" t="str">
        <f ca="1">IF(OR('📊 Training Matrix'!$AU$49="EXPIRED",'📊 Training Matrix'!$AU$49="EXPIRING"),'📊 Training Matrix'!$H$49,"")</f>
        <v/>
      </c>
    </row>
    <row r="901" spans="1:13" ht="15" customHeight="1" x14ac:dyDescent="0.2">
      <c r="A901" s="58" t="str">
        <f ca="1">IF(OR('📊 Training Matrix'!$AW$49="EXPIRED",'📊 Training Matrix'!$AW$49="EXPIRING"),'📊 Training Matrix'!$A$49,"")</f>
        <v>W1045</v>
      </c>
      <c r="B901" s="58" t="str">
        <f ca="1">IF(OR('📊 Training Matrix'!$AW$49="EXPIRED",'📊 Training Matrix'!$AW$49="EXPIRING"),'📊 Training Matrix'!$B$49,"")</f>
        <v>Scott</v>
      </c>
      <c r="C901" s="58" t="str">
        <f ca="1">IF(OR('📊 Training Matrix'!$AW$49="EXPIRED",'📊 Training Matrix'!$AW$49="EXPIRING"),'📊 Training Matrix'!$C$49,"")</f>
        <v>Daniel</v>
      </c>
      <c r="D901" s="58" t="str">
        <f ca="1">IF(OR('📊 Training Matrix'!$AW$49="EXPIRED",'📊 Training Matrix'!$AW$49="EXPIRING"),'📊 Training Matrix'!$D$49,"")</f>
        <v>Employee</v>
      </c>
      <c r="E901" s="58" t="str">
        <f ca="1">IF(OR('📊 Training Matrix'!$AW$49="EXPIRED",'📊 Training Matrix'!$AW$49="EXPIRING"),'📊 Training Matrix'!$F$49,"")</f>
        <v>Control Room Manager</v>
      </c>
      <c r="F901" s="58" t="str">
        <f ca="1">IF(OR('📊 Training Matrix'!$AW$49="EXPIRED",'📊 Training Matrix'!$AW$49="EXPIRING"),'📊 Training Matrix'!$E$49,"")</f>
        <v>Control Room</v>
      </c>
      <c r="G901" s="58" t="str">
        <f ca="1">IF(OR('📊 Training Matrix'!$AW$49="EXPIRED",'📊 Training Matrix'!$AW$49="EXPIRING"),"IT-002","")</f>
        <v>IT-002</v>
      </c>
      <c r="H901" s="58" t="str">
        <f ca="1">IF(OR('📊 Training Matrix'!$AW$49="EXPIRED",'📊 Training Matrix'!$AW$49="EXPIRING"),"GDPR Awareness","")</f>
        <v>GDPR Awareness</v>
      </c>
      <c r="I901" s="58" t="str">
        <f ca="1">IF(OR('📊 Training Matrix'!$AW$49="EXPIRED",'📊 Training Matrix'!$AW$49="EXPIRING"),IF(ISNUMBER('📊 Training Matrix'!$AV$49),TEXT('📊 Training Matrix'!$AV$49,"DD/MM/YYYY"),""),"")</f>
        <v>11/09/2025</v>
      </c>
      <c r="J901" s="58" t="str">
        <f ca="1">IF(OR('📊 Training Matrix'!$AW$49="EXPIRED",'📊 Training Matrix'!$AW$49="EXPIRING"),TEXT('📊 Training Matrix'!$AV$49+365,"DD/MM/YYYY"),"")</f>
        <v>11/09/2026</v>
      </c>
      <c r="K901" s="58" t="str">
        <f ca="1">IF(OR('📊 Training Matrix'!$AW$49="EXPIRED",'📊 Training Matrix'!$AW$49="EXPIRING"),'📊 Training Matrix'!$AW$49,"")</f>
        <v>EXPIRING</v>
      </c>
      <c r="L901" s="58" t="str">
        <f ca="1">IF(OR('📊 Training Matrix'!$AW$49="EXPIRED",'📊 Training Matrix'!$AW$49="EXPIRING"),IF('📊 Training Matrix'!$AW$49="EXPIRED","Overdue by "&amp;TEXT(TODAY()-('📊 Training Matrix'!$AV$49+365),"0")&amp;" days","Expires in "&amp;TEXT(('📊 Training Matrix'!$AV$49+365)-TODAY(),"0")&amp;" days"),"—")</f>
        <v>Expires in 24 days</v>
      </c>
      <c r="M901" s="58" t="str">
        <f ca="1">IF(OR('📊 Training Matrix'!$AW$49="EXPIRED",'📊 Training Matrix'!$AW$49="EXPIRING"),'📊 Training Matrix'!$H$49,"")</f>
        <v>S. Patel</v>
      </c>
    </row>
    <row r="902" spans="1:13" ht="15" customHeight="1" x14ac:dyDescent="0.2">
      <c r="A902" s="58" t="str">
        <f ca="1">IF(OR('📊 Training Matrix'!$K$50="EXPIRED",'📊 Training Matrix'!$K$50="EXPIRING"),'📊 Training Matrix'!$A$50,"")</f>
        <v>W1046</v>
      </c>
      <c r="B902" s="58" t="str">
        <f ca="1">IF(OR('📊 Training Matrix'!$K$50="EXPIRED",'📊 Training Matrix'!$K$50="EXPIRING"),'📊 Training Matrix'!$B$50,"")</f>
        <v>Martin</v>
      </c>
      <c r="C902" s="58" t="str">
        <f ca="1">IF(OR('📊 Training Matrix'!$K$50="EXPIRED",'📊 Training Matrix'!$K$50="EXPIRING"),'📊 Training Matrix'!$C$50,"")</f>
        <v>Diane</v>
      </c>
      <c r="D902" s="58" t="str">
        <f ca="1">IF(OR('📊 Training Matrix'!$K$50="EXPIRED",'📊 Training Matrix'!$K$50="EXPIRING"),'📊 Training Matrix'!$D$50,"")</f>
        <v>Subcontractor</v>
      </c>
      <c r="E902" s="58" t="str">
        <f ca="1">IF(OR('📊 Training Matrix'!$K$50="EXPIRED",'📊 Training Matrix'!$K$50="EXPIRING"),'📊 Training Matrix'!$F$50,"")</f>
        <v>Metering Specialist</v>
      </c>
      <c r="F902" s="58" t="str">
        <f ca="1">IF(OR('📊 Training Matrix'!$K$50="EXPIRED",'📊 Training Matrix'!$K$50="EXPIRING"),'📊 Training Matrix'!$E$50,"")</f>
        <v>Gas Operations</v>
      </c>
      <c r="G902" s="58" t="str">
        <f ca="1">IF(OR('📊 Training Matrix'!$K$50="EXPIRED",'📊 Training Matrix'!$K$50="EXPIRING"),"HS-001","")</f>
        <v>HS-001</v>
      </c>
      <c r="H902" s="58" t="str">
        <f ca="1">IF(OR('📊 Training Matrix'!$K$50="EXPIRED",'📊 Training Matrix'!$K$50="EXPIRING"),"H&amp;S Induction","")</f>
        <v>H&amp;S Induction</v>
      </c>
      <c r="I902" s="58" t="str">
        <f ca="1">IF(OR('📊 Training Matrix'!$K$50="EXPIRED",'📊 Training Matrix'!$K$50="EXPIRING"),IF(ISNUMBER('📊 Training Matrix'!$J$50),TEXT('📊 Training Matrix'!$J$50,"DD/MM/YYYY"),""),"")</f>
        <v>05/06/2025</v>
      </c>
      <c r="J902" s="58" t="str">
        <f ca="1">IF(OR('📊 Training Matrix'!$K$50="EXPIRED",'📊 Training Matrix'!$K$50="EXPIRING"),TEXT('📊 Training Matrix'!$J$50+365,"DD/MM/YYYY"),"")</f>
        <v>05/06/2026</v>
      </c>
      <c r="K902" s="58" t="str">
        <f ca="1">IF(OR('📊 Training Matrix'!$K$50="EXPIRED",'📊 Training Matrix'!$K$50="EXPIRING"),'📊 Training Matrix'!$K$50,"")</f>
        <v>EXPIRED</v>
      </c>
      <c r="L902" s="58" t="str">
        <f ca="1">IF(OR('📊 Training Matrix'!$K$50="EXPIRED",'📊 Training Matrix'!$K$50="EXPIRING"),IF('📊 Training Matrix'!$K$50="EXPIRED","Overdue by "&amp;TEXT(TODAY()-('📊 Training Matrix'!$J$50+365),"0")&amp;" days","Expires in "&amp;TEXT(('📊 Training Matrix'!$J$50+365)-TODAY(),"0")&amp;" days"),"—")</f>
        <v>Overdue by 74 days</v>
      </c>
      <c r="M902" s="58" t="str">
        <f ca="1">IF(OR('📊 Training Matrix'!$K$50="EXPIRED",'📊 Training Matrix'!$K$50="EXPIRING"),'📊 Training Matrix'!$H$50,"")</f>
        <v>S. Patel</v>
      </c>
    </row>
    <row r="903" spans="1:13" ht="15" customHeight="1" x14ac:dyDescent="0.2">
      <c r="A903" s="58" t="str">
        <f ca="1">IF(OR('📊 Training Matrix'!$M$50="EXPIRED",'📊 Training Matrix'!$M$50="EXPIRING"),'📊 Training Matrix'!$A$50,"")</f>
        <v/>
      </c>
      <c r="B903" s="58" t="str">
        <f ca="1">IF(OR('📊 Training Matrix'!$M$50="EXPIRED",'📊 Training Matrix'!$M$50="EXPIRING"),'📊 Training Matrix'!$B$50,"")</f>
        <v/>
      </c>
      <c r="C903" s="58" t="str">
        <f ca="1">IF(OR('📊 Training Matrix'!$M$50="EXPIRED",'📊 Training Matrix'!$M$50="EXPIRING"),'📊 Training Matrix'!$C$50,"")</f>
        <v/>
      </c>
      <c r="D903" s="58" t="str">
        <f ca="1">IF(OR('📊 Training Matrix'!$M$50="EXPIRED",'📊 Training Matrix'!$M$50="EXPIRING"),'📊 Training Matrix'!$D$50,"")</f>
        <v/>
      </c>
      <c r="E903" s="58" t="str">
        <f ca="1">IF(OR('📊 Training Matrix'!$M$50="EXPIRED",'📊 Training Matrix'!$M$50="EXPIRING"),'📊 Training Matrix'!$F$50,"")</f>
        <v/>
      </c>
      <c r="F903" s="58" t="str">
        <f ca="1">IF(OR('📊 Training Matrix'!$M$50="EXPIRED",'📊 Training Matrix'!$M$50="EXPIRING"),'📊 Training Matrix'!$E$50,"")</f>
        <v/>
      </c>
      <c r="G903" s="58" t="str">
        <f ca="1">IF(OR('📊 Training Matrix'!$M$50="EXPIRED",'📊 Training Matrix'!$M$50="EXPIRING"),"HS-002","")</f>
        <v/>
      </c>
      <c r="H903" s="58" t="str">
        <f ca="1">IF(OR('📊 Training Matrix'!$M$50="EXPIRED",'📊 Training Matrix'!$M$50="EXPIRING"),"Working at Height","")</f>
        <v/>
      </c>
      <c r="I903" s="58" t="str">
        <f ca="1">IF(OR('📊 Training Matrix'!$M$50="EXPIRED",'📊 Training Matrix'!$M$50="EXPIRING"),IF(ISNUMBER('📊 Training Matrix'!$L$50),TEXT('📊 Training Matrix'!$L$50,"DD/MM/YYYY"),""),"")</f>
        <v/>
      </c>
      <c r="J903" s="58" t="str">
        <f ca="1">IF(OR('📊 Training Matrix'!$M$50="EXPIRED",'📊 Training Matrix'!$M$50="EXPIRING"),TEXT('📊 Training Matrix'!$L$50+365,"DD/MM/YYYY"),"")</f>
        <v/>
      </c>
      <c r="K903" s="58" t="str">
        <f ca="1">IF(OR('📊 Training Matrix'!$M$50="EXPIRED",'📊 Training Matrix'!$M$50="EXPIRING"),'📊 Training Matrix'!$M$50,"")</f>
        <v/>
      </c>
      <c r="L903" s="58" t="str">
        <f ca="1">IF(OR('📊 Training Matrix'!$M$50="EXPIRED",'📊 Training Matrix'!$M$50="EXPIRING"),IF('📊 Training Matrix'!$M$50="EXPIRED","Overdue by "&amp;TEXT(TODAY()-('📊 Training Matrix'!$L$50+365),"0")&amp;" days","Expires in "&amp;TEXT(('📊 Training Matrix'!$L$50+365)-TODAY(),"0")&amp;" days"),"—")</f>
        <v>—</v>
      </c>
      <c r="M903" s="58" t="str">
        <f ca="1">IF(OR('📊 Training Matrix'!$M$50="EXPIRED",'📊 Training Matrix'!$M$50="EXPIRING"),'📊 Training Matrix'!$H$50,"")</f>
        <v/>
      </c>
    </row>
    <row r="904" spans="1:13" ht="15" customHeight="1" x14ac:dyDescent="0.2">
      <c r="A904" s="58" t="str">
        <f ca="1">IF(OR('📊 Training Matrix'!$O$50="EXPIRED",'📊 Training Matrix'!$O$50="EXPIRING"),'📊 Training Matrix'!$A$50,"")</f>
        <v/>
      </c>
      <c r="B904" s="58" t="str">
        <f ca="1">IF(OR('📊 Training Matrix'!$O$50="EXPIRED",'📊 Training Matrix'!$O$50="EXPIRING"),'📊 Training Matrix'!$B$50,"")</f>
        <v/>
      </c>
      <c r="C904" s="58" t="str">
        <f ca="1">IF(OR('📊 Training Matrix'!$O$50="EXPIRED",'📊 Training Matrix'!$O$50="EXPIRING"),'📊 Training Matrix'!$C$50,"")</f>
        <v/>
      </c>
      <c r="D904" s="58" t="str">
        <f ca="1">IF(OR('📊 Training Matrix'!$O$50="EXPIRED",'📊 Training Matrix'!$O$50="EXPIRING"),'📊 Training Matrix'!$D$50,"")</f>
        <v/>
      </c>
      <c r="E904" s="58" t="str">
        <f ca="1">IF(OR('📊 Training Matrix'!$O$50="EXPIRED",'📊 Training Matrix'!$O$50="EXPIRING"),'📊 Training Matrix'!$F$50,"")</f>
        <v/>
      </c>
      <c r="F904" s="58" t="str">
        <f ca="1">IF(OR('📊 Training Matrix'!$O$50="EXPIRED",'📊 Training Matrix'!$O$50="EXPIRING"),'📊 Training Matrix'!$E$50,"")</f>
        <v/>
      </c>
      <c r="G904" s="58" t="str">
        <f ca="1">IF(OR('📊 Training Matrix'!$O$50="EXPIRED",'📊 Training Matrix'!$O$50="EXPIRING"),"HS-003","")</f>
        <v/>
      </c>
      <c r="H904" s="58" t="str">
        <f ca="1">IF(OR('📊 Training Matrix'!$O$50="EXPIRED",'📊 Training Matrix'!$O$50="EXPIRING"),"Confined Space","")</f>
        <v/>
      </c>
      <c r="I904" s="58" t="str">
        <f ca="1">IF(OR('📊 Training Matrix'!$O$50="EXPIRED",'📊 Training Matrix'!$O$50="EXPIRING"),IF(ISNUMBER('📊 Training Matrix'!$N$50),TEXT('📊 Training Matrix'!$N$50,"DD/MM/YYYY"),""),"")</f>
        <v/>
      </c>
      <c r="J904" s="58" t="str">
        <f ca="1">IF(OR('📊 Training Matrix'!$O$50="EXPIRED",'📊 Training Matrix'!$O$50="EXPIRING"),TEXT('📊 Training Matrix'!$N$50+365,"DD/MM/YYYY"),"")</f>
        <v/>
      </c>
      <c r="K904" s="58" t="str">
        <f ca="1">IF(OR('📊 Training Matrix'!$O$50="EXPIRED",'📊 Training Matrix'!$O$50="EXPIRING"),'📊 Training Matrix'!$O$50,"")</f>
        <v/>
      </c>
      <c r="L904" s="58" t="str">
        <f ca="1">IF(OR('📊 Training Matrix'!$O$50="EXPIRED",'📊 Training Matrix'!$O$50="EXPIRING"),IF('📊 Training Matrix'!$O$50="EXPIRED","Overdue by "&amp;TEXT(TODAY()-('📊 Training Matrix'!$N$50+365),"0")&amp;" days","Expires in "&amp;TEXT(('📊 Training Matrix'!$N$50+365)-TODAY(),"0")&amp;" days"),"—")</f>
        <v>—</v>
      </c>
      <c r="M904" s="58" t="str">
        <f ca="1">IF(OR('📊 Training Matrix'!$O$50="EXPIRED",'📊 Training Matrix'!$O$50="EXPIRING"),'📊 Training Matrix'!$H$50,"")</f>
        <v/>
      </c>
    </row>
    <row r="905" spans="1:13" ht="15" customHeight="1" x14ac:dyDescent="0.2">
      <c r="A905" s="58" t="str">
        <f ca="1">IF(OR('📊 Training Matrix'!$Q$50="EXPIRED",'📊 Training Matrix'!$Q$50="EXPIRING"),'📊 Training Matrix'!$A$50,"")</f>
        <v/>
      </c>
      <c r="B905" s="58" t="str">
        <f ca="1">IF(OR('📊 Training Matrix'!$Q$50="EXPIRED",'📊 Training Matrix'!$Q$50="EXPIRING"),'📊 Training Matrix'!$B$50,"")</f>
        <v/>
      </c>
      <c r="C905" s="58" t="str">
        <f ca="1">IF(OR('📊 Training Matrix'!$Q$50="EXPIRED",'📊 Training Matrix'!$Q$50="EXPIRING"),'📊 Training Matrix'!$C$50,"")</f>
        <v/>
      </c>
      <c r="D905" s="58" t="str">
        <f ca="1">IF(OR('📊 Training Matrix'!$Q$50="EXPIRED",'📊 Training Matrix'!$Q$50="EXPIRING"),'📊 Training Matrix'!$D$50,"")</f>
        <v/>
      </c>
      <c r="E905" s="58" t="str">
        <f ca="1">IF(OR('📊 Training Matrix'!$Q$50="EXPIRED",'📊 Training Matrix'!$Q$50="EXPIRING"),'📊 Training Matrix'!$F$50,"")</f>
        <v/>
      </c>
      <c r="F905" s="58" t="str">
        <f ca="1">IF(OR('📊 Training Matrix'!$Q$50="EXPIRED",'📊 Training Matrix'!$Q$50="EXPIRING"),'📊 Training Matrix'!$E$50,"")</f>
        <v/>
      </c>
      <c r="G905" s="58" t="str">
        <f ca="1">IF(OR('📊 Training Matrix'!$Q$50="EXPIRED",'📊 Training Matrix'!$Q$50="EXPIRING"),"HS-004","")</f>
        <v/>
      </c>
      <c r="H905" s="58" t="str">
        <f ca="1">IF(OR('📊 Training Matrix'!$Q$50="EXPIRED",'📊 Training Matrix'!$Q$50="EXPIRING"),"Manual Handling","")</f>
        <v/>
      </c>
      <c r="I905" s="58" t="str">
        <f ca="1">IF(OR('📊 Training Matrix'!$Q$50="EXPIRED",'📊 Training Matrix'!$Q$50="EXPIRING"),IF(ISNUMBER('📊 Training Matrix'!$P$50),TEXT('📊 Training Matrix'!$P$50,"DD/MM/YYYY"),""),"")</f>
        <v/>
      </c>
      <c r="J905" s="58" t="str">
        <f ca="1">IF(OR('📊 Training Matrix'!$Q$50="EXPIRED",'📊 Training Matrix'!$Q$50="EXPIRING"),TEXT('📊 Training Matrix'!$P$50+365,"DD/MM/YYYY"),"")</f>
        <v/>
      </c>
      <c r="K905" s="58" t="str">
        <f ca="1">IF(OR('📊 Training Matrix'!$Q$50="EXPIRED",'📊 Training Matrix'!$Q$50="EXPIRING"),'📊 Training Matrix'!$Q$50,"")</f>
        <v/>
      </c>
      <c r="L905" s="58" t="str">
        <f ca="1">IF(OR('📊 Training Matrix'!$Q$50="EXPIRED",'📊 Training Matrix'!$Q$50="EXPIRING"),IF('📊 Training Matrix'!$Q$50="EXPIRED","Overdue by "&amp;TEXT(TODAY()-('📊 Training Matrix'!$P$50+365),"0")&amp;" days","Expires in "&amp;TEXT(('📊 Training Matrix'!$P$50+365)-TODAY(),"0")&amp;" days"),"—")</f>
        <v>—</v>
      </c>
      <c r="M905" s="58" t="str">
        <f ca="1">IF(OR('📊 Training Matrix'!$Q$50="EXPIRED",'📊 Training Matrix'!$Q$50="EXPIRING"),'📊 Training Matrix'!$H$50,"")</f>
        <v/>
      </c>
    </row>
    <row r="906" spans="1:13" ht="15" customHeight="1" x14ac:dyDescent="0.2">
      <c r="A906" s="58" t="str">
        <f ca="1">IF(OR('📊 Training Matrix'!$S$50="EXPIRED",'📊 Training Matrix'!$S$50="EXPIRING"),'📊 Training Matrix'!$A$50,"")</f>
        <v>W1046</v>
      </c>
      <c r="B906" s="58" t="str">
        <f ca="1">IF(OR('📊 Training Matrix'!$S$50="EXPIRED",'📊 Training Matrix'!$S$50="EXPIRING"),'📊 Training Matrix'!$B$50,"")</f>
        <v>Martin</v>
      </c>
      <c r="C906" s="58" t="str">
        <f ca="1">IF(OR('📊 Training Matrix'!$S$50="EXPIRED",'📊 Training Matrix'!$S$50="EXPIRING"),'📊 Training Matrix'!$C$50,"")</f>
        <v>Diane</v>
      </c>
      <c r="D906" s="58" t="str">
        <f ca="1">IF(OR('📊 Training Matrix'!$S$50="EXPIRED",'📊 Training Matrix'!$S$50="EXPIRING"),'📊 Training Matrix'!$D$50,"")</f>
        <v>Subcontractor</v>
      </c>
      <c r="E906" s="58" t="str">
        <f ca="1">IF(OR('📊 Training Matrix'!$S$50="EXPIRED",'📊 Training Matrix'!$S$50="EXPIRING"),'📊 Training Matrix'!$F$50,"")</f>
        <v>Metering Specialist</v>
      </c>
      <c r="F906" s="58" t="str">
        <f ca="1">IF(OR('📊 Training Matrix'!$S$50="EXPIRED",'📊 Training Matrix'!$S$50="EXPIRING"),'📊 Training Matrix'!$E$50,"")</f>
        <v>Gas Operations</v>
      </c>
      <c r="G906" s="58" t="str">
        <f ca="1">IF(OR('📊 Training Matrix'!$S$50="EXPIRED",'📊 Training Matrix'!$S$50="EXPIRING"),"HS-005","")</f>
        <v>HS-005</v>
      </c>
      <c r="H906" s="58" t="str">
        <f ca="1">IF(OR('📊 Training Matrix'!$S$50="EXPIRED",'📊 Training Matrix'!$S$50="EXPIRING"),"First Aid (FAW)","")</f>
        <v>First Aid (FAW)</v>
      </c>
      <c r="I906" s="58" t="str">
        <f ca="1">IF(OR('📊 Training Matrix'!$S$50="EXPIRED",'📊 Training Matrix'!$S$50="EXPIRING"),IF(ISNUMBER('📊 Training Matrix'!$R$50),TEXT('📊 Training Matrix'!$R$50,"DD/MM/YYYY"),""),"")</f>
        <v>18/06/2023</v>
      </c>
      <c r="J906" s="58" t="str">
        <f ca="1">IF(OR('📊 Training Matrix'!$S$50="EXPIRED",'📊 Training Matrix'!$S$50="EXPIRING"),TEXT('📊 Training Matrix'!$R$50+365,"DD/MM/YYYY"),"")</f>
        <v>17/06/2024</v>
      </c>
      <c r="K906" s="58" t="str">
        <f ca="1">IF(OR('📊 Training Matrix'!$S$50="EXPIRED",'📊 Training Matrix'!$S$50="EXPIRING"),'📊 Training Matrix'!$S$50,"")</f>
        <v>EXPIRED</v>
      </c>
      <c r="L906" s="58" t="str">
        <f ca="1">IF(OR('📊 Training Matrix'!$S$50="EXPIRED",'📊 Training Matrix'!$S$50="EXPIRING"),IF('📊 Training Matrix'!$S$50="EXPIRED","Overdue by "&amp;TEXT(TODAY()-('📊 Training Matrix'!$R$50+365),"0")&amp;" days","Expires in "&amp;TEXT(('📊 Training Matrix'!$R$50+365)-TODAY(),"0")&amp;" days"),"—")</f>
        <v>Overdue by 792 days</v>
      </c>
      <c r="M906" s="58" t="str">
        <f ca="1">IF(OR('📊 Training Matrix'!$S$50="EXPIRED",'📊 Training Matrix'!$S$50="EXPIRING"),'📊 Training Matrix'!$H$50,"")</f>
        <v>S. Patel</v>
      </c>
    </row>
    <row r="907" spans="1:13" ht="15" customHeight="1" x14ac:dyDescent="0.2">
      <c r="A907" s="58" t="str">
        <f ca="1">IF(OR('📊 Training Matrix'!$U$50="EXPIRED",'📊 Training Matrix'!$U$50="EXPIRING"),'📊 Training Matrix'!$A$50,"")</f>
        <v/>
      </c>
      <c r="B907" s="58" t="str">
        <f ca="1">IF(OR('📊 Training Matrix'!$U$50="EXPIRED",'📊 Training Matrix'!$U$50="EXPIRING"),'📊 Training Matrix'!$B$50,"")</f>
        <v/>
      </c>
      <c r="C907" s="58" t="str">
        <f ca="1">IF(OR('📊 Training Matrix'!$U$50="EXPIRED",'📊 Training Matrix'!$U$50="EXPIRING"),'📊 Training Matrix'!$C$50,"")</f>
        <v/>
      </c>
      <c r="D907" s="58" t="str">
        <f ca="1">IF(OR('📊 Training Matrix'!$U$50="EXPIRED",'📊 Training Matrix'!$U$50="EXPIRING"),'📊 Training Matrix'!$D$50,"")</f>
        <v/>
      </c>
      <c r="E907" s="58" t="str">
        <f ca="1">IF(OR('📊 Training Matrix'!$U$50="EXPIRED",'📊 Training Matrix'!$U$50="EXPIRING"),'📊 Training Matrix'!$F$50,"")</f>
        <v/>
      </c>
      <c r="F907" s="58" t="str">
        <f ca="1">IF(OR('📊 Training Matrix'!$U$50="EXPIRED",'📊 Training Matrix'!$U$50="EXPIRING"),'📊 Training Matrix'!$E$50,"")</f>
        <v/>
      </c>
      <c r="G907" s="58" t="str">
        <f ca="1">IF(OR('📊 Training Matrix'!$U$50="EXPIRED",'📊 Training Matrix'!$U$50="EXPIRING"),"HS-006","")</f>
        <v/>
      </c>
      <c r="H907" s="58" t="str">
        <f ca="1">IF(OR('📊 Training Matrix'!$U$50="EXPIRED",'📊 Training Matrix'!$U$50="EXPIRING"),"Asbestos Awareness","")</f>
        <v/>
      </c>
      <c r="I907" s="58" t="str">
        <f ca="1">IF(OR('📊 Training Matrix'!$U$50="EXPIRED",'📊 Training Matrix'!$U$50="EXPIRING"),IF(ISNUMBER('📊 Training Matrix'!$T$50),TEXT('📊 Training Matrix'!$T$50,"DD/MM/YYYY"),""),"")</f>
        <v/>
      </c>
      <c r="J907" s="58" t="str">
        <f ca="1">IF(OR('📊 Training Matrix'!$U$50="EXPIRED",'📊 Training Matrix'!$U$50="EXPIRING"),TEXT('📊 Training Matrix'!$T$50+365,"DD/MM/YYYY"),"")</f>
        <v/>
      </c>
      <c r="K907" s="58" t="str">
        <f ca="1">IF(OR('📊 Training Matrix'!$U$50="EXPIRED",'📊 Training Matrix'!$U$50="EXPIRING"),'📊 Training Matrix'!$U$50,"")</f>
        <v/>
      </c>
      <c r="L907" s="58" t="str">
        <f ca="1">IF(OR('📊 Training Matrix'!$U$50="EXPIRED",'📊 Training Matrix'!$U$50="EXPIRING"),IF('📊 Training Matrix'!$U$50="EXPIRED","Overdue by "&amp;TEXT(TODAY()-('📊 Training Matrix'!$T$50+365),"0")&amp;" days","Expires in "&amp;TEXT(('📊 Training Matrix'!$T$50+365)-TODAY(),"0")&amp;" days"),"—")</f>
        <v>—</v>
      </c>
      <c r="M907" s="58" t="str">
        <f ca="1">IF(OR('📊 Training Matrix'!$U$50="EXPIRED",'📊 Training Matrix'!$U$50="EXPIRING"),'📊 Training Matrix'!$H$50,"")</f>
        <v/>
      </c>
    </row>
    <row r="908" spans="1:13" ht="15" customHeight="1" x14ac:dyDescent="0.2">
      <c r="A908" s="58" t="str">
        <f ca="1">IF(OR('📊 Training Matrix'!$W$50="EXPIRED",'📊 Training Matrix'!$W$50="EXPIRING"),'📊 Training Matrix'!$A$50,"")</f>
        <v/>
      </c>
      <c r="B908" s="58" t="str">
        <f ca="1">IF(OR('📊 Training Matrix'!$W$50="EXPIRED",'📊 Training Matrix'!$W$50="EXPIRING"),'📊 Training Matrix'!$B$50,"")</f>
        <v/>
      </c>
      <c r="C908" s="58" t="str">
        <f ca="1">IF(OR('📊 Training Matrix'!$W$50="EXPIRED",'📊 Training Matrix'!$W$50="EXPIRING"),'📊 Training Matrix'!$C$50,"")</f>
        <v/>
      </c>
      <c r="D908" s="58" t="str">
        <f ca="1">IF(OR('📊 Training Matrix'!$W$50="EXPIRED",'📊 Training Matrix'!$W$50="EXPIRING"),'📊 Training Matrix'!$D$50,"")</f>
        <v/>
      </c>
      <c r="E908" s="58" t="str">
        <f ca="1">IF(OR('📊 Training Matrix'!$W$50="EXPIRED",'📊 Training Matrix'!$W$50="EXPIRING"),'📊 Training Matrix'!$F$50,"")</f>
        <v/>
      </c>
      <c r="F908" s="58" t="str">
        <f ca="1">IF(OR('📊 Training Matrix'!$W$50="EXPIRED",'📊 Training Matrix'!$W$50="EXPIRING"),'📊 Training Matrix'!$E$50,"")</f>
        <v/>
      </c>
      <c r="G908" s="58" t="str">
        <f ca="1">IF(OR('📊 Training Matrix'!$W$50="EXPIRED",'📊 Training Matrix'!$W$50="EXPIRING"),"EL-001","")</f>
        <v/>
      </c>
      <c r="H908" s="58" t="str">
        <f ca="1">IF(OR('📊 Training Matrix'!$W$50="EXPIRED",'📊 Training Matrix'!$W$50="EXPIRING"),"C&amp;G 2391 Inspection","")</f>
        <v/>
      </c>
      <c r="I908" s="58" t="str">
        <f ca="1">IF(OR('📊 Training Matrix'!$W$50="EXPIRED",'📊 Training Matrix'!$W$50="EXPIRING"),IF(ISNUMBER('📊 Training Matrix'!$V$50),TEXT('📊 Training Matrix'!$V$50,"DD/MM/YYYY"),""),"")</f>
        <v/>
      </c>
      <c r="J908" s="58" t="str">
        <f ca="1">IF(OR('📊 Training Matrix'!$W$50="EXPIRED",'📊 Training Matrix'!$W$50="EXPIRING"),TEXT('📊 Training Matrix'!$V$50+365,"DD/MM/YYYY"),"")</f>
        <v/>
      </c>
      <c r="K908" s="58" t="str">
        <f ca="1">IF(OR('📊 Training Matrix'!$W$50="EXPIRED",'📊 Training Matrix'!$W$50="EXPIRING"),'📊 Training Matrix'!$W$50,"")</f>
        <v/>
      </c>
      <c r="L908" s="58" t="str">
        <f ca="1">IF(OR('📊 Training Matrix'!$W$50="EXPIRED",'📊 Training Matrix'!$W$50="EXPIRING"),IF('📊 Training Matrix'!$W$50="EXPIRED","Overdue by "&amp;TEXT(TODAY()-('📊 Training Matrix'!$V$50+365),"0")&amp;" days","Expires in "&amp;TEXT(('📊 Training Matrix'!$V$50+365)-TODAY(),"0")&amp;" days"),"—")</f>
        <v>—</v>
      </c>
      <c r="M908" s="58" t="str">
        <f ca="1">IF(OR('📊 Training Matrix'!$W$50="EXPIRED",'📊 Training Matrix'!$W$50="EXPIRING"),'📊 Training Matrix'!$H$50,"")</f>
        <v/>
      </c>
    </row>
    <row r="909" spans="1:13" ht="15" customHeight="1" x14ac:dyDescent="0.2">
      <c r="A909" s="58" t="str">
        <f ca="1">IF(OR('📊 Training Matrix'!$Y$50="EXPIRED",'📊 Training Matrix'!$Y$50="EXPIRING"),'📊 Training Matrix'!$A$50,"")</f>
        <v/>
      </c>
      <c r="B909" s="58" t="str">
        <f ca="1">IF(OR('📊 Training Matrix'!$Y$50="EXPIRED",'📊 Training Matrix'!$Y$50="EXPIRING"),'📊 Training Matrix'!$B$50,"")</f>
        <v/>
      </c>
      <c r="C909" s="58" t="str">
        <f ca="1">IF(OR('📊 Training Matrix'!$Y$50="EXPIRED",'📊 Training Matrix'!$Y$50="EXPIRING"),'📊 Training Matrix'!$C$50,"")</f>
        <v/>
      </c>
      <c r="D909" s="58" t="str">
        <f ca="1">IF(OR('📊 Training Matrix'!$Y$50="EXPIRED",'📊 Training Matrix'!$Y$50="EXPIRING"),'📊 Training Matrix'!$D$50,"")</f>
        <v/>
      </c>
      <c r="E909" s="58" t="str">
        <f ca="1">IF(OR('📊 Training Matrix'!$Y$50="EXPIRED",'📊 Training Matrix'!$Y$50="EXPIRING"),'📊 Training Matrix'!$F$50,"")</f>
        <v/>
      </c>
      <c r="F909" s="58" t="str">
        <f ca="1">IF(OR('📊 Training Matrix'!$Y$50="EXPIRED",'📊 Training Matrix'!$Y$50="EXPIRING"),'📊 Training Matrix'!$E$50,"")</f>
        <v/>
      </c>
      <c r="G909" s="58" t="str">
        <f ca="1">IF(OR('📊 Training Matrix'!$Y$50="EXPIRED",'📊 Training Matrix'!$Y$50="EXPIRING"),"EL-002","")</f>
        <v/>
      </c>
      <c r="H909" s="58" t="str">
        <f ca="1">IF(OR('📊 Training Matrix'!$Y$50="EXPIRED",'📊 Training Matrix'!$Y$50="EXPIRING"),"18th Edition","")</f>
        <v/>
      </c>
      <c r="I909" s="58" t="str">
        <f ca="1">IF(OR('📊 Training Matrix'!$Y$50="EXPIRED",'📊 Training Matrix'!$Y$50="EXPIRING"),IF(ISNUMBER('📊 Training Matrix'!$X$50),TEXT('📊 Training Matrix'!$X$50,"DD/MM/YYYY"),""),"")</f>
        <v/>
      </c>
      <c r="J909" s="58" t="str">
        <f ca="1">IF(OR('📊 Training Matrix'!$Y$50="EXPIRED",'📊 Training Matrix'!$Y$50="EXPIRING"),TEXT('📊 Training Matrix'!$X$50+365,"DD/MM/YYYY"),"")</f>
        <v/>
      </c>
      <c r="K909" s="58" t="str">
        <f ca="1">IF(OR('📊 Training Matrix'!$Y$50="EXPIRED",'📊 Training Matrix'!$Y$50="EXPIRING"),'📊 Training Matrix'!$Y$50,"")</f>
        <v/>
      </c>
      <c r="L909" s="58" t="str">
        <f ca="1">IF(OR('📊 Training Matrix'!$Y$50="EXPIRED",'📊 Training Matrix'!$Y$50="EXPIRING"),IF('📊 Training Matrix'!$Y$50="EXPIRED","Overdue by "&amp;TEXT(TODAY()-('📊 Training Matrix'!$X$50+365),"0")&amp;" days","Expires in "&amp;TEXT(('📊 Training Matrix'!$X$50+365)-TODAY(),"0")&amp;" days"),"—")</f>
        <v>—</v>
      </c>
      <c r="M909" s="58" t="str">
        <f ca="1">IF(OR('📊 Training Matrix'!$Y$50="EXPIRED",'📊 Training Matrix'!$Y$50="EXPIRING"),'📊 Training Matrix'!$H$50,"")</f>
        <v/>
      </c>
    </row>
    <row r="910" spans="1:13" ht="15" customHeight="1" x14ac:dyDescent="0.2">
      <c r="A910" s="58" t="str">
        <f ca="1">IF(OR('📊 Training Matrix'!$AA$50="EXPIRED",'📊 Training Matrix'!$AA$50="EXPIRING"),'📊 Training Matrix'!$A$50,"")</f>
        <v/>
      </c>
      <c r="B910" s="58" t="str">
        <f ca="1">IF(OR('📊 Training Matrix'!$AA$50="EXPIRED",'📊 Training Matrix'!$AA$50="EXPIRING"),'📊 Training Matrix'!$B$50,"")</f>
        <v/>
      </c>
      <c r="C910" s="58" t="str">
        <f ca="1">IF(OR('📊 Training Matrix'!$AA$50="EXPIRED",'📊 Training Matrix'!$AA$50="EXPIRING"),'📊 Training Matrix'!$C$50,"")</f>
        <v/>
      </c>
      <c r="D910" s="58" t="str">
        <f ca="1">IF(OR('📊 Training Matrix'!$AA$50="EXPIRED",'📊 Training Matrix'!$AA$50="EXPIRING"),'📊 Training Matrix'!$D$50,"")</f>
        <v/>
      </c>
      <c r="E910" s="58" t="str">
        <f ca="1">IF(OR('📊 Training Matrix'!$AA$50="EXPIRED",'📊 Training Matrix'!$AA$50="EXPIRING"),'📊 Training Matrix'!$F$50,"")</f>
        <v/>
      </c>
      <c r="F910" s="58" t="str">
        <f ca="1">IF(OR('📊 Training Matrix'!$AA$50="EXPIRED",'📊 Training Matrix'!$AA$50="EXPIRING"),'📊 Training Matrix'!$E$50,"")</f>
        <v/>
      </c>
      <c r="G910" s="58" t="str">
        <f ca="1">IF(OR('📊 Training Matrix'!$AA$50="EXPIRED",'📊 Training Matrix'!$AA$50="EXPIRING"),"EL-003","")</f>
        <v/>
      </c>
      <c r="H910" s="58" t="str">
        <f ca="1">IF(OR('📊 Training Matrix'!$AA$50="EXPIRED",'📊 Training Matrix'!$AA$50="EXPIRING"),"HV Auth. Person","")</f>
        <v/>
      </c>
      <c r="I910" s="58" t="str">
        <f ca="1">IF(OR('📊 Training Matrix'!$AA$50="EXPIRED",'📊 Training Matrix'!$AA$50="EXPIRING"),IF(ISNUMBER('📊 Training Matrix'!$Z$50),TEXT('📊 Training Matrix'!$Z$50,"DD/MM/YYYY"),""),"")</f>
        <v/>
      </c>
      <c r="J910" s="58" t="str">
        <f ca="1">IF(OR('📊 Training Matrix'!$AA$50="EXPIRED",'📊 Training Matrix'!$AA$50="EXPIRING"),TEXT('📊 Training Matrix'!$Z$50+365,"DD/MM/YYYY"),"")</f>
        <v/>
      </c>
      <c r="K910" s="58" t="str">
        <f ca="1">IF(OR('📊 Training Matrix'!$AA$50="EXPIRED",'📊 Training Matrix'!$AA$50="EXPIRING"),'📊 Training Matrix'!$AA$50,"")</f>
        <v/>
      </c>
      <c r="L910" s="58" t="str">
        <f ca="1">IF(OR('📊 Training Matrix'!$AA$50="EXPIRED",'📊 Training Matrix'!$AA$50="EXPIRING"),IF('📊 Training Matrix'!$AA$50="EXPIRED","Overdue by "&amp;TEXT(TODAY()-('📊 Training Matrix'!$Z$50+365),"0")&amp;" days","Expires in "&amp;TEXT(('📊 Training Matrix'!$Z$50+365)-TODAY(),"0")&amp;" days"),"—")</f>
        <v>—</v>
      </c>
      <c r="M910" s="58" t="str">
        <f ca="1">IF(OR('📊 Training Matrix'!$AA$50="EXPIRED",'📊 Training Matrix'!$AA$50="EXPIRING"),'📊 Training Matrix'!$H$50,"")</f>
        <v/>
      </c>
    </row>
    <row r="911" spans="1:13" ht="15" customHeight="1" x14ac:dyDescent="0.2">
      <c r="A911" s="58" t="str">
        <f ca="1">IF(OR('📊 Training Matrix'!$AC$50="EXPIRED",'📊 Training Matrix'!$AC$50="EXPIRING"),'📊 Training Matrix'!$A$50,"")</f>
        <v/>
      </c>
      <c r="B911" s="58" t="str">
        <f ca="1">IF(OR('📊 Training Matrix'!$AC$50="EXPIRED",'📊 Training Matrix'!$AC$50="EXPIRING"),'📊 Training Matrix'!$B$50,"")</f>
        <v/>
      </c>
      <c r="C911" s="58" t="str">
        <f ca="1">IF(OR('📊 Training Matrix'!$AC$50="EXPIRED",'📊 Training Matrix'!$AC$50="EXPIRING"),'📊 Training Matrix'!$C$50,"")</f>
        <v/>
      </c>
      <c r="D911" s="58" t="str">
        <f ca="1">IF(OR('📊 Training Matrix'!$AC$50="EXPIRED",'📊 Training Matrix'!$AC$50="EXPIRING"),'📊 Training Matrix'!$D$50,"")</f>
        <v/>
      </c>
      <c r="E911" s="58" t="str">
        <f ca="1">IF(OR('📊 Training Matrix'!$AC$50="EXPIRED",'📊 Training Matrix'!$AC$50="EXPIRING"),'📊 Training Matrix'!$F$50,"")</f>
        <v/>
      </c>
      <c r="F911" s="58" t="str">
        <f ca="1">IF(OR('📊 Training Matrix'!$AC$50="EXPIRED",'📊 Training Matrix'!$AC$50="EXPIRING"),'📊 Training Matrix'!$E$50,"")</f>
        <v/>
      </c>
      <c r="G911" s="58" t="str">
        <f ca="1">IF(OR('📊 Training Matrix'!$AC$50="EXPIRED",'📊 Training Matrix'!$AC$50="EXPIRING"),"EL-004","")</f>
        <v/>
      </c>
      <c r="H911" s="58" t="str">
        <f ca="1">IF(OR('📊 Training Matrix'!$AC$50="EXPIRED",'📊 Training Matrix'!$AC$50="EXPIRING"),"LV Switching","")</f>
        <v/>
      </c>
      <c r="I911" s="58" t="str">
        <f ca="1">IF(OR('📊 Training Matrix'!$AC$50="EXPIRED",'📊 Training Matrix'!$AC$50="EXPIRING"),IF(ISNUMBER('📊 Training Matrix'!$AB$50),TEXT('📊 Training Matrix'!$AB$50,"DD/MM/YYYY"),""),"")</f>
        <v/>
      </c>
      <c r="J911" s="58" t="str">
        <f ca="1">IF(OR('📊 Training Matrix'!$AC$50="EXPIRED",'📊 Training Matrix'!$AC$50="EXPIRING"),TEXT('📊 Training Matrix'!$AB$50+365,"DD/MM/YYYY"),"")</f>
        <v/>
      </c>
      <c r="K911" s="58" t="str">
        <f ca="1">IF(OR('📊 Training Matrix'!$AC$50="EXPIRED",'📊 Training Matrix'!$AC$50="EXPIRING"),'📊 Training Matrix'!$AC$50,"")</f>
        <v/>
      </c>
      <c r="L911" s="58" t="str">
        <f ca="1">IF(OR('📊 Training Matrix'!$AC$50="EXPIRED",'📊 Training Matrix'!$AC$50="EXPIRING"),IF('📊 Training Matrix'!$AC$50="EXPIRED","Overdue by "&amp;TEXT(TODAY()-('📊 Training Matrix'!$AB$50+365),"0")&amp;" days","Expires in "&amp;TEXT(('📊 Training Matrix'!$AB$50+365)-TODAY(),"0")&amp;" days"),"—")</f>
        <v>—</v>
      </c>
      <c r="M911" s="58" t="str">
        <f ca="1">IF(OR('📊 Training Matrix'!$AC$50="EXPIRED",'📊 Training Matrix'!$AC$50="EXPIRING"),'📊 Training Matrix'!$H$50,"")</f>
        <v/>
      </c>
    </row>
    <row r="912" spans="1:13" ht="15" customHeight="1" x14ac:dyDescent="0.2">
      <c r="A912" s="58" t="str">
        <f ca="1">IF(OR('📊 Training Matrix'!$AE$50="EXPIRED",'📊 Training Matrix'!$AE$50="EXPIRING"),'📊 Training Matrix'!$A$50,"")</f>
        <v/>
      </c>
      <c r="B912" s="58" t="str">
        <f ca="1">IF(OR('📊 Training Matrix'!$AE$50="EXPIRED",'📊 Training Matrix'!$AE$50="EXPIRING"),'📊 Training Matrix'!$B$50,"")</f>
        <v/>
      </c>
      <c r="C912" s="58" t="str">
        <f ca="1">IF(OR('📊 Training Matrix'!$AE$50="EXPIRED",'📊 Training Matrix'!$AE$50="EXPIRING"),'📊 Training Matrix'!$C$50,"")</f>
        <v/>
      </c>
      <c r="D912" s="58" t="str">
        <f ca="1">IF(OR('📊 Training Matrix'!$AE$50="EXPIRED",'📊 Training Matrix'!$AE$50="EXPIRING"),'📊 Training Matrix'!$D$50,"")</f>
        <v/>
      </c>
      <c r="E912" s="58" t="str">
        <f ca="1">IF(OR('📊 Training Matrix'!$AE$50="EXPIRED",'📊 Training Matrix'!$AE$50="EXPIRING"),'📊 Training Matrix'!$F$50,"")</f>
        <v/>
      </c>
      <c r="F912" s="58" t="str">
        <f ca="1">IF(OR('📊 Training Matrix'!$AE$50="EXPIRED",'📊 Training Matrix'!$AE$50="EXPIRING"),'📊 Training Matrix'!$E$50,"")</f>
        <v/>
      </c>
      <c r="G912" s="58" t="str">
        <f ca="1">IF(OR('📊 Training Matrix'!$AE$50="EXPIRED",'📊 Training Matrix'!$AE$50="EXPIRING"),"CV-005","")</f>
        <v/>
      </c>
      <c r="H912" s="58" t="str">
        <f ca="1">IF(OR('📊 Training Matrix'!$AE$50="EXPIRED",'📊 Training Matrix'!$AE$50="EXPIRING"),"NRSWA Supervisor","")</f>
        <v/>
      </c>
      <c r="I912" s="58" t="str">
        <f ca="1">IF(OR('📊 Training Matrix'!$AE$50="EXPIRED",'📊 Training Matrix'!$AE$50="EXPIRING"),IF(ISNUMBER('📊 Training Matrix'!$AD$50),TEXT('📊 Training Matrix'!$AD$50,"DD/MM/YYYY"),""),"")</f>
        <v/>
      </c>
      <c r="J912" s="58" t="str">
        <f ca="1">IF(OR('📊 Training Matrix'!$AE$50="EXPIRED",'📊 Training Matrix'!$AE$50="EXPIRING"),TEXT('📊 Training Matrix'!$AD$50+365,"DD/MM/YYYY"),"")</f>
        <v/>
      </c>
      <c r="K912" s="58" t="str">
        <f ca="1">IF(OR('📊 Training Matrix'!$AE$50="EXPIRED",'📊 Training Matrix'!$AE$50="EXPIRING"),'📊 Training Matrix'!$AE$50,"")</f>
        <v/>
      </c>
      <c r="L912" s="58" t="str">
        <f ca="1">IF(OR('📊 Training Matrix'!$AE$50="EXPIRED",'📊 Training Matrix'!$AE$50="EXPIRING"),IF('📊 Training Matrix'!$AE$50="EXPIRED","Overdue by "&amp;TEXT(TODAY()-('📊 Training Matrix'!$AD$50+365),"0")&amp;" days","Expires in "&amp;TEXT(('📊 Training Matrix'!$AD$50+365)-TODAY(),"0")&amp;" days"),"—")</f>
        <v>—</v>
      </c>
      <c r="M912" s="58" t="str">
        <f ca="1">IF(OR('📊 Training Matrix'!$AE$50="EXPIRED",'📊 Training Matrix'!$AE$50="EXPIRING"),'📊 Training Matrix'!$H$50,"")</f>
        <v/>
      </c>
    </row>
    <row r="913" spans="1:13" ht="15" customHeight="1" x14ac:dyDescent="0.2">
      <c r="A913" s="58" t="str">
        <f ca="1">IF(OR('📊 Training Matrix'!$AG$50="EXPIRED",'📊 Training Matrix'!$AG$50="EXPIRING"),'📊 Training Matrix'!$A$50,"")</f>
        <v/>
      </c>
      <c r="B913" s="58" t="str">
        <f ca="1">IF(OR('📊 Training Matrix'!$AG$50="EXPIRED",'📊 Training Matrix'!$AG$50="EXPIRING"),'📊 Training Matrix'!$B$50,"")</f>
        <v/>
      </c>
      <c r="C913" s="58" t="str">
        <f ca="1">IF(OR('📊 Training Matrix'!$AG$50="EXPIRED",'📊 Training Matrix'!$AG$50="EXPIRING"),'📊 Training Matrix'!$C$50,"")</f>
        <v/>
      </c>
      <c r="D913" s="58" t="str">
        <f ca="1">IF(OR('📊 Training Matrix'!$AG$50="EXPIRED",'📊 Training Matrix'!$AG$50="EXPIRING"),'📊 Training Matrix'!$D$50,"")</f>
        <v/>
      </c>
      <c r="E913" s="58" t="str">
        <f ca="1">IF(OR('📊 Training Matrix'!$AG$50="EXPIRED",'📊 Training Matrix'!$AG$50="EXPIRING"),'📊 Training Matrix'!$F$50,"")</f>
        <v/>
      </c>
      <c r="F913" s="58" t="str">
        <f ca="1">IF(OR('📊 Training Matrix'!$AG$50="EXPIRED",'📊 Training Matrix'!$AG$50="EXPIRING"),'📊 Training Matrix'!$E$50,"")</f>
        <v/>
      </c>
      <c r="G913" s="58" t="str">
        <f ca="1">IF(OR('📊 Training Matrix'!$AG$50="EXPIRED",'📊 Training Matrix'!$AG$50="EXPIRING"),"CV-006","")</f>
        <v/>
      </c>
      <c r="H913" s="58" t="str">
        <f ca="1">IF(OR('📊 Training Matrix'!$AG$50="EXPIRED",'📊 Training Matrix'!$AG$50="EXPIRING"),"NRSWA Operative","")</f>
        <v/>
      </c>
      <c r="I913" s="58" t="str">
        <f ca="1">IF(OR('📊 Training Matrix'!$AG$50="EXPIRED",'📊 Training Matrix'!$AG$50="EXPIRING"),IF(ISNUMBER('📊 Training Matrix'!$AF$50),TEXT('📊 Training Matrix'!$AF$50,"DD/MM/YYYY"),""),"")</f>
        <v/>
      </c>
      <c r="J913" s="58" t="str">
        <f ca="1">IF(OR('📊 Training Matrix'!$AG$50="EXPIRED",'📊 Training Matrix'!$AG$50="EXPIRING"),TEXT('📊 Training Matrix'!$AF$50+365,"DD/MM/YYYY"),"")</f>
        <v/>
      </c>
      <c r="K913" s="58" t="str">
        <f ca="1">IF(OR('📊 Training Matrix'!$AG$50="EXPIRED",'📊 Training Matrix'!$AG$50="EXPIRING"),'📊 Training Matrix'!$AG$50,"")</f>
        <v/>
      </c>
      <c r="L913" s="58" t="str">
        <f ca="1">IF(OR('📊 Training Matrix'!$AG$50="EXPIRED",'📊 Training Matrix'!$AG$50="EXPIRING"),IF('📊 Training Matrix'!$AG$50="EXPIRED","Overdue by "&amp;TEXT(TODAY()-('📊 Training Matrix'!$AF$50+365),"0")&amp;" days","Expires in "&amp;TEXT(('📊 Training Matrix'!$AF$50+365)-TODAY(),"0")&amp;" days"),"—")</f>
        <v>—</v>
      </c>
      <c r="M913" s="58" t="str">
        <f ca="1">IF(OR('📊 Training Matrix'!$AG$50="EXPIRED",'📊 Training Matrix'!$AG$50="EXPIRING"),'📊 Training Matrix'!$H$50,"")</f>
        <v/>
      </c>
    </row>
    <row r="914" spans="1:13" ht="15" customHeight="1" x14ac:dyDescent="0.2">
      <c r="A914" s="58" t="str">
        <f ca="1">IF(OR('📊 Training Matrix'!$AI$50="EXPIRED",'📊 Training Matrix'!$AI$50="EXPIRING"),'📊 Training Matrix'!$A$50,"")</f>
        <v/>
      </c>
      <c r="B914" s="58" t="str">
        <f ca="1">IF(OR('📊 Training Matrix'!$AI$50="EXPIRED",'📊 Training Matrix'!$AI$50="EXPIRING"),'📊 Training Matrix'!$B$50,"")</f>
        <v/>
      </c>
      <c r="C914" s="58" t="str">
        <f ca="1">IF(OR('📊 Training Matrix'!$AI$50="EXPIRED",'📊 Training Matrix'!$AI$50="EXPIRING"),'📊 Training Matrix'!$C$50,"")</f>
        <v/>
      </c>
      <c r="D914" s="58" t="str">
        <f ca="1">IF(OR('📊 Training Matrix'!$AI$50="EXPIRED",'📊 Training Matrix'!$AI$50="EXPIRING"),'📊 Training Matrix'!$D$50,"")</f>
        <v/>
      </c>
      <c r="E914" s="58" t="str">
        <f ca="1">IF(OR('📊 Training Matrix'!$AI$50="EXPIRED",'📊 Training Matrix'!$AI$50="EXPIRING"),'📊 Training Matrix'!$F$50,"")</f>
        <v/>
      </c>
      <c r="F914" s="58" t="str">
        <f ca="1">IF(OR('📊 Training Matrix'!$AI$50="EXPIRED",'📊 Training Matrix'!$AI$50="EXPIRING"),'📊 Training Matrix'!$E$50,"")</f>
        <v/>
      </c>
      <c r="G914" s="58" t="str">
        <f ca="1">IF(OR('📊 Training Matrix'!$AI$50="EXPIRED",'📊 Training Matrix'!$AI$50="EXPIRING"),"CV-002","")</f>
        <v/>
      </c>
      <c r="H914" s="58" t="str">
        <f ca="1">IF(OR('📊 Training Matrix'!$AI$50="EXPIRED",'📊 Training Matrix'!$AI$50="EXPIRING"),"CSCS Blue Card","")</f>
        <v/>
      </c>
      <c r="I914" s="58" t="str">
        <f ca="1">IF(OR('📊 Training Matrix'!$AI$50="EXPIRED",'📊 Training Matrix'!$AI$50="EXPIRING"),IF(ISNUMBER('📊 Training Matrix'!$AH$50),TEXT('📊 Training Matrix'!$AH$50,"DD/MM/YYYY"),""),"")</f>
        <v/>
      </c>
      <c r="J914" s="58" t="str">
        <f ca="1">IF(OR('📊 Training Matrix'!$AI$50="EXPIRED",'📊 Training Matrix'!$AI$50="EXPIRING"),TEXT('📊 Training Matrix'!$AH$50+365,"DD/MM/YYYY"),"")</f>
        <v/>
      </c>
      <c r="K914" s="58" t="str">
        <f ca="1">IF(OR('📊 Training Matrix'!$AI$50="EXPIRED",'📊 Training Matrix'!$AI$50="EXPIRING"),'📊 Training Matrix'!$AI$50,"")</f>
        <v/>
      </c>
      <c r="L914" s="58" t="str">
        <f ca="1">IF(OR('📊 Training Matrix'!$AI$50="EXPIRED",'📊 Training Matrix'!$AI$50="EXPIRING"),IF('📊 Training Matrix'!$AI$50="EXPIRED","Overdue by "&amp;TEXT(TODAY()-('📊 Training Matrix'!$AH$50+365),"0")&amp;" days","Expires in "&amp;TEXT(('📊 Training Matrix'!$AH$50+365)-TODAY(),"0")&amp;" days"),"—")</f>
        <v>—</v>
      </c>
      <c r="M914" s="58" t="str">
        <f ca="1">IF(OR('📊 Training Matrix'!$AI$50="EXPIRED",'📊 Training Matrix'!$AI$50="EXPIRING"),'📊 Training Matrix'!$H$50,"")</f>
        <v/>
      </c>
    </row>
    <row r="915" spans="1:13" ht="15" customHeight="1" x14ac:dyDescent="0.2">
      <c r="A915" s="58" t="str">
        <f ca="1">IF(OR('📊 Training Matrix'!$AK$50="EXPIRED",'📊 Training Matrix'!$AK$50="EXPIRING"),'📊 Training Matrix'!$A$50,"")</f>
        <v/>
      </c>
      <c r="B915" s="58" t="str">
        <f ca="1">IF(OR('📊 Training Matrix'!$AK$50="EXPIRED",'📊 Training Matrix'!$AK$50="EXPIRING"),'📊 Training Matrix'!$B$50,"")</f>
        <v/>
      </c>
      <c r="C915" s="58" t="str">
        <f ca="1">IF(OR('📊 Training Matrix'!$AK$50="EXPIRED",'📊 Training Matrix'!$AK$50="EXPIRING"),'📊 Training Matrix'!$C$50,"")</f>
        <v/>
      </c>
      <c r="D915" s="58" t="str">
        <f ca="1">IF(OR('📊 Training Matrix'!$AK$50="EXPIRED",'📊 Training Matrix'!$AK$50="EXPIRING"),'📊 Training Matrix'!$D$50,"")</f>
        <v/>
      </c>
      <c r="E915" s="58" t="str">
        <f ca="1">IF(OR('📊 Training Matrix'!$AK$50="EXPIRED",'📊 Training Matrix'!$AK$50="EXPIRING"),'📊 Training Matrix'!$F$50,"")</f>
        <v/>
      </c>
      <c r="F915" s="58" t="str">
        <f ca="1">IF(OR('📊 Training Matrix'!$AK$50="EXPIRED",'📊 Training Matrix'!$AK$50="EXPIRING"),'📊 Training Matrix'!$E$50,"")</f>
        <v/>
      </c>
      <c r="G915" s="58" t="str">
        <f ca="1">IF(OR('📊 Training Matrix'!$AK$50="EXPIRED",'📊 Training Matrix'!$AK$50="EXPIRING"),"GS-001","")</f>
        <v/>
      </c>
      <c r="H915" s="58" t="str">
        <f ca="1">IF(OR('📊 Training Matrix'!$AK$50="EXPIRED",'📊 Training Matrix'!$AK$50="EXPIRING"),"Gas Safe Reg.","")</f>
        <v/>
      </c>
      <c r="I915" s="58" t="str">
        <f ca="1">IF(OR('📊 Training Matrix'!$AK$50="EXPIRED",'📊 Training Matrix'!$AK$50="EXPIRING"),IF(ISNUMBER('📊 Training Matrix'!$AJ$50),TEXT('📊 Training Matrix'!$AJ$50,"DD/MM/YYYY"),""),"")</f>
        <v/>
      </c>
      <c r="J915" s="58" t="str">
        <f ca="1">IF(OR('📊 Training Matrix'!$AK$50="EXPIRED",'📊 Training Matrix'!$AK$50="EXPIRING"),TEXT('📊 Training Matrix'!$AJ$50+365,"DD/MM/YYYY"),"")</f>
        <v/>
      </c>
      <c r="K915" s="58" t="str">
        <f ca="1">IF(OR('📊 Training Matrix'!$AK$50="EXPIRED",'📊 Training Matrix'!$AK$50="EXPIRING"),'📊 Training Matrix'!$AK$50,"")</f>
        <v/>
      </c>
      <c r="L915" s="58" t="str">
        <f ca="1">IF(OR('📊 Training Matrix'!$AK$50="EXPIRED",'📊 Training Matrix'!$AK$50="EXPIRING"),IF('📊 Training Matrix'!$AK$50="EXPIRED","Overdue by "&amp;TEXT(TODAY()-('📊 Training Matrix'!$AJ$50+365),"0")&amp;" days","Expires in "&amp;TEXT(('📊 Training Matrix'!$AJ$50+365)-TODAY(),"0")&amp;" days"),"—")</f>
        <v>—</v>
      </c>
      <c r="M915" s="58" t="str">
        <f ca="1">IF(OR('📊 Training Matrix'!$AK$50="EXPIRED",'📊 Training Matrix'!$AK$50="EXPIRING"),'📊 Training Matrix'!$H$50,"")</f>
        <v/>
      </c>
    </row>
    <row r="916" spans="1:13" ht="15" customHeight="1" x14ac:dyDescent="0.2">
      <c r="A916" s="58" t="str">
        <f ca="1">IF(OR('📊 Training Matrix'!$AM$50="EXPIRED",'📊 Training Matrix'!$AM$50="EXPIRING"),'📊 Training Matrix'!$A$50,"")</f>
        <v/>
      </c>
      <c r="B916" s="58" t="str">
        <f ca="1">IF(OR('📊 Training Matrix'!$AM$50="EXPIRED",'📊 Training Matrix'!$AM$50="EXPIRING"),'📊 Training Matrix'!$B$50,"")</f>
        <v/>
      </c>
      <c r="C916" s="58" t="str">
        <f ca="1">IF(OR('📊 Training Matrix'!$AM$50="EXPIRED",'📊 Training Matrix'!$AM$50="EXPIRING"),'📊 Training Matrix'!$C$50,"")</f>
        <v/>
      </c>
      <c r="D916" s="58" t="str">
        <f ca="1">IF(OR('📊 Training Matrix'!$AM$50="EXPIRED",'📊 Training Matrix'!$AM$50="EXPIRING"),'📊 Training Matrix'!$D$50,"")</f>
        <v/>
      </c>
      <c r="E916" s="58" t="str">
        <f ca="1">IF(OR('📊 Training Matrix'!$AM$50="EXPIRED",'📊 Training Matrix'!$AM$50="EXPIRING"),'📊 Training Matrix'!$F$50,"")</f>
        <v/>
      </c>
      <c r="F916" s="58" t="str">
        <f ca="1">IF(OR('📊 Training Matrix'!$AM$50="EXPIRED",'📊 Training Matrix'!$AM$50="EXPIRING"),'📊 Training Matrix'!$E$50,"")</f>
        <v/>
      </c>
      <c r="G916" s="58" t="str">
        <f ca="1">IF(OR('📊 Training Matrix'!$AM$50="EXPIRED",'📊 Training Matrix'!$AM$50="EXPIRING"),"GS-002","")</f>
        <v/>
      </c>
      <c r="H916" s="58" t="str">
        <f ca="1">IF(OR('📊 Training Matrix'!$AM$50="EXPIRED",'📊 Training Matrix'!$AM$50="EXPIRING"),"ACS Gas (CCN1)","")</f>
        <v/>
      </c>
      <c r="I916" s="58" t="str">
        <f ca="1">IF(OR('📊 Training Matrix'!$AM$50="EXPIRED",'📊 Training Matrix'!$AM$50="EXPIRING"),IF(ISNUMBER('📊 Training Matrix'!$AL$50),TEXT('📊 Training Matrix'!$AL$50,"DD/MM/YYYY"),""),"")</f>
        <v/>
      </c>
      <c r="J916" s="58" t="str">
        <f ca="1">IF(OR('📊 Training Matrix'!$AM$50="EXPIRED",'📊 Training Matrix'!$AM$50="EXPIRING"),TEXT('📊 Training Matrix'!$AL$50+365,"DD/MM/YYYY"),"")</f>
        <v/>
      </c>
      <c r="K916" s="58" t="str">
        <f ca="1">IF(OR('📊 Training Matrix'!$AM$50="EXPIRED",'📊 Training Matrix'!$AM$50="EXPIRING"),'📊 Training Matrix'!$AM$50,"")</f>
        <v/>
      </c>
      <c r="L916" s="58" t="str">
        <f ca="1">IF(OR('📊 Training Matrix'!$AM$50="EXPIRED",'📊 Training Matrix'!$AM$50="EXPIRING"),IF('📊 Training Matrix'!$AM$50="EXPIRED","Overdue by "&amp;TEXT(TODAY()-('📊 Training Matrix'!$AL$50+365),"0")&amp;" days","Expires in "&amp;TEXT(('📊 Training Matrix'!$AL$50+365)-TODAY(),"0")&amp;" days"),"—")</f>
        <v>—</v>
      </c>
      <c r="M916" s="58" t="str">
        <f ca="1">IF(OR('📊 Training Matrix'!$AM$50="EXPIRED",'📊 Training Matrix'!$AM$50="EXPIRING"),'📊 Training Matrix'!$H$50,"")</f>
        <v/>
      </c>
    </row>
    <row r="917" spans="1:13" ht="15" customHeight="1" x14ac:dyDescent="0.2">
      <c r="A917" s="58" t="str">
        <f ca="1">IF(OR('📊 Training Matrix'!$AO$50="EXPIRED",'📊 Training Matrix'!$AO$50="EXPIRING"),'📊 Training Matrix'!$A$50,"")</f>
        <v/>
      </c>
      <c r="B917" s="58" t="str">
        <f ca="1">IF(OR('📊 Training Matrix'!$AO$50="EXPIRED",'📊 Training Matrix'!$AO$50="EXPIRING"),'📊 Training Matrix'!$B$50,"")</f>
        <v/>
      </c>
      <c r="C917" s="58" t="str">
        <f ca="1">IF(OR('📊 Training Matrix'!$AO$50="EXPIRED",'📊 Training Matrix'!$AO$50="EXPIRING"),'📊 Training Matrix'!$C$50,"")</f>
        <v/>
      </c>
      <c r="D917" s="58" t="str">
        <f ca="1">IF(OR('📊 Training Matrix'!$AO$50="EXPIRED",'📊 Training Matrix'!$AO$50="EXPIRING"),'📊 Training Matrix'!$D$50,"")</f>
        <v/>
      </c>
      <c r="E917" s="58" t="str">
        <f ca="1">IF(OR('📊 Training Matrix'!$AO$50="EXPIRED",'📊 Training Matrix'!$AO$50="EXPIRING"),'📊 Training Matrix'!$F$50,"")</f>
        <v/>
      </c>
      <c r="F917" s="58" t="str">
        <f ca="1">IF(OR('📊 Training Matrix'!$AO$50="EXPIRED",'📊 Training Matrix'!$AO$50="EXPIRING"),'📊 Training Matrix'!$E$50,"")</f>
        <v/>
      </c>
      <c r="G917" s="58" t="str">
        <f ca="1">IF(OR('📊 Training Matrix'!$AO$50="EXPIRED",'📊 Training Matrix'!$AO$50="EXPIRING"),"WA-001","")</f>
        <v/>
      </c>
      <c r="H917" s="58" t="str">
        <f ca="1">IF(OR('📊 Training Matrix'!$AO$50="EXPIRED",'📊 Training Matrix'!$AO$50="EXPIRING"),"WIAPS Cert.","")</f>
        <v/>
      </c>
      <c r="I917" s="58" t="str">
        <f ca="1">IF(OR('📊 Training Matrix'!$AO$50="EXPIRED",'📊 Training Matrix'!$AO$50="EXPIRING"),IF(ISNUMBER('📊 Training Matrix'!$AN$50),TEXT('📊 Training Matrix'!$AN$50,"DD/MM/YYYY"),""),"")</f>
        <v/>
      </c>
      <c r="J917" s="58" t="str">
        <f ca="1">IF(OR('📊 Training Matrix'!$AO$50="EXPIRED",'📊 Training Matrix'!$AO$50="EXPIRING"),TEXT('📊 Training Matrix'!$AN$50+365,"DD/MM/YYYY"),"")</f>
        <v/>
      </c>
      <c r="K917" s="58" t="str">
        <f ca="1">IF(OR('📊 Training Matrix'!$AO$50="EXPIRED",'📊 Training Matrix'!$AO$50="EXPIRING"),'📊 Training Matrix'!$AO$50,"")</f>
        <v/>
      </c>
      <c r="L917" s="58" t="str">
        <f ca="1">IF(OR('📊 Training Matrix'!$AO$50="EXPIRED",'📊 Training Matrix'!$AO$50="EXPIRING"),IF('📊 Training Matrix'!$AO$50="EXPIRED","Overdue by "&amp;TEXT(TODAY()-('📊 Training Matrix'!$AN$50+365),"0")&amp;" days","Expires in "&amp;TEXT(('📊 Training Matrix'!$AN$50+365)-TODAY(),"0")&amp;" days"),"—")</f>
        <v>—</v>
      </c>
      <c r="M917" s="58" t="str">
        <f ca="1">IF(OR('📊 Training Matrix'!$AO$50="EXPIRED",'📊 Training Matrix'!$AO$50="EXPIRING"),'📊 Training Matrix'!$H$50,"")</f>
        <v/>
      </c>
    </row>
    <row r="918" spans="1:13" ht="15" customHeight="1" x14ac:dyDescent="0.2">
      <c r="A918" s="58" t="str">
        <f ca="1">IF(OR('📊 Training Matrix'!$AQ$50="EXPIRED",'📊 Training Matrix'!$AQ$50="EXPIRING"),'📊 Training Matrix'!$A$50,"")</f>
        <v/>
      </c>
      <c r="B918" s="58" t="str">
        <f ca="1">IF(OR('📊 Training Matrix'!$AQ$50="EXPIRED",'📊 Training Matrix'!$AQ$50="EXPIRING"),'📊 Training Matrix'!$B$50,"")</f>
        <v/>
      </c>
      <c r="C918" s="58" t="str">
        <f ca="1">IF(OR('📊 Training Matrix'!$AQ$50="EXPIRED",'📊 Training Matrix'!$AQ$50="EXPIRING"),'📊 Training Matrix'!$C$50,"")</f>
        <v/>
      </c>
      <c r="D918" s="58" t="str">
        <f ca="1">IF(OR('📊 Training Matrix'!$AQ$50="EXPIRED",'📊 Training Matrix'!$AQ$50="EXPIRING"),'📊 Training Matrix'!$D$50,"")</f>
        <v/>
      </c>
      <c r="E918" s="58" t="str">
        <f ca="1">IF(OR('📊 Training Matrix'!$AQ$50="EXPIRED",'📊 Training Matrix'!$AQ$50="EXPIRING"),'📊 Training Matrix'!$F$50,"")</f>
        <v/>
      </c>
      <c r="F918" s="58" t="str">
        <f ca="1">IF(OR('📊 Training Matrix'!$AQ$50="EXPIRED",'📊 Training Matrix'!$AQ$50="EXPIRING"),'📊 Training Matrix'!$E$50,"")</f>
        <v/>
      </c>
      <c r="G918" s="58" t="str">
        <f ca="1">IF(OR('📊 Training Matrix'!$AQ$50="EXPIRED",'📊 Training Matrix'!$AQ$50="EXPIRING"),"DR-004","")</f>
        <v/>
      </c>
      <c r="H918" s="58" t="str">
        <f ca="1">IF(OR('📊 Training Matrix'!$AQ$50="EXPIRED",'📊 Training Matrix'!$AQ$50="EXPIRING"),"CPCS Excavator","")</f>
        <v/>
      </c>
      <c r="I918" s="58" t="str">
        <f ca="1">IF(OR('📊 Training Matrix'!$AQ$50="EXPIRED",'📊 Training Matrix'!$AQ$50="EXPIRING"),IF(ISNUMBER('📊 Training Matrix'!$AP$50),TEXT('📊 Training Matrix'!$AP$50,"DD/MM/YYYY"),""),"")</f>
        <v/>
      </c>
      <c r="J918" s="58" t="str">
        <f ca="1">IF(OR('📊 Training Matrix'!$AQ$50="EXPIRED",'📊 Training Matrix'!$AQ$50="EXPIRING"),TEXT('📊 Training Matrix'!$AP$50+365,"DD/MM/YYYY"),"")</f>
        <v/>
      </c>
      <c r="K918" s="58" t="str">
        <f ca="1">IF(OR('📊 Training Matrix'!$AQ$50="EXPIRED",'📊 Training Matrix'!$AQ$50="EXPIRING"),'📊 Training Matrix'!$AQ$50,"")</f>
        <v/>
      </c>
      <c r="L918" s="58" t="str">
        <f ca="1">IF(OR('📊 Training Matrix'!$AQ$50="EXPIRED",'📊 Training Matrix'!$AQ$50="EXPIRING"),IF('📊 Training Matrix'!$AQ$50="EXPIRED","Overdue by "&amp;TEXT(TODAY()-('📊 Training Matrix'!$AP$50+365),"0")&amp;" days","Expires in "&amp;TEXT(('📊 Training Matrix'!$AP$50+365)-TODAY(),"0")&amp;" days"),"—")</f>
        <v>—</v>
      </c>
      <c r="M918" s="58" t="str">
        <f ca="1">IF(OR('📊 Training Matrix'!$AQ$50="EXPIRED",'📊 Training Matrix'!$AQ$50="EXPIRING"),'📊 Training Matrix'!$H$50,"")</f>
        <v/>
      </c>
    </row>
    <row r="919" spans="1:13" ht="15" customHeight="1" x14ac:dyDescent="0.2">
      <c r="A919" s="58" t="str">
        <f ca="1">IF(OR('📊 Training Matrix'!$AS$50="EXPIRED",'📊 Training Matrix'!$AS$50="EXPIRING"),'📊 Training Matrix'!$A$50,"")</f>
        <v/>
      </c>
      <c r="B919" s="58" t="str">
        <f ca="1">IF(OR('📊 Training Matrix'!$AS$50="EXPIRED",'📊 Training Matrix'!$AS$50="EXPIRING"),'📊 Training Matrix'!$B$50,"")</f>
        <v/>
      </c>
      <c r="C919" s="58" t="str">
        <f ca="1">IF(OR('📊 Training Matrix'!$AS$50="EXPIRED",'📊 Training Matrix'!$AS$50="EXPIRING"),'📊 Training Matrix'!$C$50,"")</f>
        <v/>
      </c>
      <c r="D919" s="58" t="str">
        <f ca="1">IF(OR('📊 Training Matrix'!$AS$50="EXPIRED",'📊 Training Matrix'!$AS$50="EXPIRING"),'📊 Training Matrix'!$D$50,"")</f>
        <v/>
      </c>
      <c r="E919" s="58" t="str">
        <f ca="1">IF(OR('📊 Training Matrix'!$AS$50="EXPIRED",'📊 Training Matrix'!$AS$50="EXPIRING"),'📊 Training Matrix'!$F$50,"")</f>
        <v/>
      </c>
      <c r="F919" s="58" t="str">
        <f ca="1">IF(OR('📊 Training Matrix'!$AS$50="EXPIRED",'📊 Training Matrix'!$AS$50="EXPIRING"),'📊 Training Matrix'!$E$50,"")</f>
        <v/>
      </c>
      <c r="G919" s="58" t="str">
        <f ca="1">IF(OR('📊 Training Matrix'!$AS$50="EXPIRED",'📊 Training Matrix'!$AS$50="EXPIRING"),"MG-002","")</f>
        <v/>
      </c>
      <c r="H919" s="58" t="str">
        <f ca="1">IF(OR('📊 Training Matrix'!$AS$50="EXPIRED",'📊 Training Matrix'!$AS$50="EXPIRING"),"SMSTS","")</f>
        <v/>
      </c>
      <c r="I919" s="58" t="str">
        <f ca="1">IF(OR('📊 Training Matrix'!$AS$50="EXPIRED",'📊 Training Matrix'!$AS$50="EXPIRING"),IF(ISNUMBER('📊 Training Matrix'!$AR$50),TEXT('📊 Training Matrix'!$AR$50,"DD/MM/YYYY"),""),"")</f>
        <v/>
      </c>
      <c r="J919" s="58" t="str">
        <f ca="1">IF(OR('📊 Training Matrix'!$AS$50="EXPIRED",'📊 Training Matrix'!$AS$50="EXPIRING"),TEXT('📊 Training Matrix'!$AR$50+365,"DD/MM/YYYY"),"")</f>
        <v/>
      </c>
      <c r="K919" s="58" t="str">
        <f ca="1">IF(OR('📊 Training Matrix'!$AS$50="EXPIRED",'📊 Training Matrix'!$AS$50="EXPIRING"),'📊 Training Matrix'!$AS$50,"")</f>
        <v/>
      </c>
      <c r="L919" s="58" t="str">
        <f ca="1">IF(OR('📊 Training Matrix'!$AS$50="EXPIRED",'📊 Training Matrix'!$AS$50="EXPIRING"),IF('📊 Training Matrix'!$AS$50="EXPIRED","Overdue by "&amp;TEXT(TODAY()-('📊 Training Matrix'!$AR$50+365),"0")&amp;" days","Expires in "&amp;TEXT(('📊 Training Matrix'!$AR$50+365)-TODAY(),"0")&amp;" days"),"—")</f>
        <v>—</v>
      </c>
      <c r="M919" s="58" t="str">
        <f ca="1">IF(OR('📊 Training Matrix'!$AS$50="EXPIRED",'📊 Training Matrix'!$AS$50="EXPIRING"),'📊 Training Matrix'!$H$50,"")</f>
        <v/>
      </c>
    </row>
    <row r="920" spans="1:13" ht="15" customHeight="1" x14ac:dyDescent="0.2">
      <c r="A920" s="58" t="str">
        <f ca="1">IF(OR('📊 Training Matrix'!$AU$50="EXPIRED",'📊 Training Matrix'!$AU$50="EXPIRING"),'📊 Training Matrix'!$A$50,"")</f>
        <v/>
      </c>
      <c r="B920" s="58" t="str">
        <f ca="1">IF(OR('📊 Training Matrix'!$AU$50="EXPIRED",'📊 Training Matrix'!$AU$50="EXPIRING"),'📊 Training Matrix'!$B$50,"")</f>
        <v/>
      </c>
      <c r="C920" s="58" t="str">
        <f ca="1">IF(OR('📊 Training Matrix'!$AU$50="EXPIRED",'📊 Training Matrix'!$AU$50="EXPIRING"),'📊 Training Matrix'!$C$50,"")</f>
        <v/>
      </c>
      <c r="D920" s="58" t="str">
        <f ca="1">IF(OR('📊 Training Matrix'!$AU$50="EXPIRED",'📊 Training Matrix'!$AU$50="EXPIRING"),'📊 Training Matrix'!$D$50,"")</f>
        <v/>
      </c>
      <c r="E920" s="58" t="str">
        <f ca="1">IF(OR('📊 Training Matrix'!$AU$50="EXPIRED",'📊 Training Matrix'!$AU$50="EXPIRING"),'📊 Training Matrix'!$F$50,"")</f>
        <v/>
      </c>
      <c r="F920" s="58" t="str">
        <f ca="1">IF(OR('📊 Training Matrix'!$AU$50="EXPIRED",'📊 Training Matrix'!$AU$50="EXPIRING"),'📊 Training Matrix'!$E$50,"")</f>
        <v/>
      </c>
      <c r="G920" s="58" t="str">
        <f ca="1">IF(OR('📊 Training Matrix'!$AU$50="EXPIRED",'📊 Training Matrix'!$AU$50="EXPIRING"),"MG-003","")</f>
        <v/>
      </c>
      <c r="H920" s="58" t="str">
        <f ca="1">IF(OR('📊 Training Matrix'!$AU$50="EXPIRED",'📊 Training Matrix'!$AU$50="EXPIRING"),"SSSTS","")</f>
        <v/>
      </c>
      <c r="I920" s="58" t="str">
        <f ca="1">IF(OR('📊 Training Matrix'!$AU$50="EXPIRED",'📊 Training Matrix'!$AU$50="EXPIRING"),IF(ISNUMBER('📊 Training Matrix'!$AT$50),TEXT('📊 Training Matrix'!$AT$50,"DD/MM/YYYY"),""),"")</f>
        <v/>
      </c>
      <c r="J920" s="58" t="str">
        <f ca="1">IF(OR('📊 Training Matrix'!$AU$50="EXPIRED",'📊 Training Matrix'!$AU$50="EXPIRING"),TEXT('📊 Training Matrix'!$AT$50+365,"DD/MM/YYYY"),"")</f>
        <v/>
      </c>
      <c r="K920" s="58" t="str">
        <f ca="1">IF(OR('📊 Training Matrix'!$AU$50="EXPIRED",'📊 Training Matrix'!$AU$50="EXPIRING"),'📊 Training Matrix'!$AU$50,"")</f>
        <v/>
      </c>
      <c r="L920" s="58" t="str">
        <f ca="1">IF(OR('📊 Training Matrix'!$AU$50="EXPIRED",'📊 Training Matrix'!$AU$50="EXPIRING"),IF('📊 Training Matrix'!$AU$50="EXPIRED","Overdue by "&amp;TEXT(TODAY()-('📊 Training Matrix'!$AT$50+365),"0")&amp;" days","Expires in "&amp;TEXT(('📊 Training Matrix'!$AT$50+365)-TODAY(),"0")&amp;" days"),"—")</f>
        <v>—</v>
      </c>
      <c r="M920" s="58" t="str">
        <f ca="1">IF(OR('📊 Training Matrix'!$AU$50="EXPIRED",'📊 Training Matrix'!$AU$50="EXPIRING"),'📊 Training Matrix'!$H$50,"")</f>
        <v/>
      </c>
    </row>
    <row r="921" spans="1:13" ht="15" customHeight="1" x14ac:dyDescent="0.2">
      <c r="A921" s="58" t="str">
        <f ca="1">IF(OR('📊 Training Matrix'!$AW$50="EXPIRED",'📊 Training Matrix'!$AW$50="EXPIRING"),'📊 Training Matrix'!$A$50,"")</f>
        <v/>
      </c>
      <c r="B921" s="58" t="str">
        <f ca="1">IF(OR('📊 Training Matrix'!$AW$50="EXPIRED",'📊 Training Matrix'!$AW$50="EXPIRING"),'📊 Training Matrix'!$B$50,"")</f>
        <v/>
      </c>
      <c r="C921" s="58" t="str">
        <f ca="1">IF(OR('📊 Training Matrix'!$AW$50="EXPIRED",'📊 Training Matrix'!$AW$50="EXPIRING"),'📊 Training Matrix'!$C$50,"")</f>
        <v/>
      </c>
      <c r="D921" s="58" t="str">
        <f ca="1">IF(OR('📊 Training Matrix'!$AW$50="EXPIRED",'📊 Training Matrix'!$AW$50="EXPIRING"),'📊 Training Matrix'!$D$50,"")</f>
        <v/>
      </c>
      <c r="E921" s="58" t="str">
        <f ca="1">IF(OR('📊 Training Matrix'!$AW$50="EXPIRED",'📊 Training Matrix'!$AW$50="EXPIRING"),'📊 Training Matrix'!$F$50,"")</f>
        <v/>
      </c>
      <c r="F921" s="58" t="str">
        <f ca="1">IF(OR('📊 Training Matrix'!$AW$50="EXPIRED",'📊 Training Matrix'!$AW$50="EXPIRING"),'📊 Training Matrix'!$E$50,"")</f>
        <v/>
      </c>
      <c r="G921" s="58" t="str">
        <f ca="1">IF(OR('📊 Training Matrix'!$AW$50="EXPIRED",'📊 Training Matrix'!$AW$50="EXPIRING"),"IT-002","")</f>
        <v/>
      </c>
      <c r="H921" s="58" t="str">
        <f ca="1">IF(OR('📊 Training Matrix'!$AW$50="EXPIRED",'📊 Training Matrix'!$AW$50="EXPIRING"),"GDPR Awareness","")</f>
        <v/>
      </c>
      <c r="I921" s="58" t="str">
        <f ca="1">IF(OR('📊 Training Matrix'!$AW$50="EXPIRED",'📊 Training Matrix'!$AW$50="EXPIRING"),IF(ISNUMBER('📊 Training Matrix'!$AV$50),TEXT('📊 Training Matrix'!$AV$50,"DD/MM/YYYY"),""),"")</f>
        <v/>
      </c>
      <c r="J921" s="58" t="str">
        <f ca="1">IF(OR('📊 Training Matrix'!$AW$50="EXPIRED",'📊 Training Matrix'!$AW$50="EXPIRING"),TEXT('📊 Training Matrix'!$AV$50+365,"DD/MM/YYYY"),"")</f>
        <v/>
      </c>
      <c r="K921" s="58" t="str">
        <f ca="1">IF(OR('📊 Training Matrix'!$AW$50="EXPIRED",'📊 Training Matrix'!$AW$50="EXPIRING"),'📊 Training Matrix'!$AW$50,"")</f>
        <v/>
      </c>
      <c r="L921" s="58" t="str">
        <f ca="1">IF(OR('📊 Training Matrix'!$AW$50="EXPIRED",'📊 Training Matrix'!$AW$50="EXPIRING"),IF('📊 Training Matrix'!$AW$50="EXPIRED","Overdue by "&amp;TEXT(TODAY()-('📊 Training Matrix'!$AV$50+365),"0")&amp;" days","Expires in "&amp;TEXT(('📊 Training Matrix'!$AV$50+365)-TODAY(),"0")&amp;" days"),"—")</f>
        <v>—</v>
      </c>
      <c r="M921" s="58" t="str">
        <f ca="1">IF(OR('📊 Training Matrix'!$AW$50="EXPIRED",'📊 Training Matrix'!$AW$50="EXPIRING"),'📊 Training Matrix'!$H$50,"")</f>
        <v/>
      </c>
    </row>
    <row r="922" spans="1:13" ht="15" customHeight="1" x14ac:dyDescent="0.2">
      <c r="A922" s="58" t="str">
        <f ca="1">IF(OR('📊 Training Matrix'!$K$51="EXPIRED",'📊 Training Matrix'!$K$51="EXPIRING"),'📊 Training Matrix'!$A$51,"")</f>
        <v/>
      </c>
      <c r="B922" s="58" t="str">
        <f ca="1">IF(OR('📊 Training Matrix'!$K$51="EXPIRED",'📊 Training Matrix'!$K$51="EXPIRING"),'📊 Training Matrix'!$B$51,"")</f>
        <v/>
      </c>
      <c r="C922" s="58" t="str">
        <f ca="1">IF(OR('📊 Training Matrix'!$K$51="EXPIRED",'📊 Training Matrix'!$K$51="EXPIRING"),'📊 Training Matrix'!$C$51,"")</f>
        <v/>
      </c>
      <c r="D922" s="58" t="str">
        <f ca="1">IF(OR('📊 Training Matrix'!$K$51="EXPIRED",'📊 Training Matrix'!$K$51="EXPIRING"),'📊 Training Matrix'!$D$51,"")</f>
        <v/>
      </c>
      <c r="E922" s="58" t="str">
        <f ca="1">IF(OR('📊 Training Matrix'!$K$51="EXPIRED",'📊 Training Matrix'!$K$51="EXPIRING"),'📊 Training Matrix'!$F$51,"")</f>
        <v/>
      </c>
      <c r="F922" s="58" t="str">
        <f ca="1">IF(OR('📊 Training Matrix'!$K$51="EXPIRED",'📊 Training Matrix'!$K$51="EXPIRING"),'📊 Training Matrix'!$E$51,"")</f>
        <v/>
      </c>
      <c r="G922" s="58" t="str">
        <f ca="1">IF(OR('📊 Training Matrix'!$K$51="EXPIRED",'📊 Training Matrix'!$K$51="EXPIRING"),"HS-001","")</f>
        <v/>
      </c>
      <c r="H922" s="58" t="str">
        <f ca="1">IF(OR('📊 Training Matrix'!$K$51="EXPIRED",'📊 Training Matrix'!$K$51="EXPIRING"),"H&amp;S Induction","")</f>
        <v/>
      </c>
      <c r="I922" s="58" t="str">
        <f ca="1">IF(OR('📊 Training Matrix'!$K$51="EXPIRED",'📊 Training Matrix'!$K$51="EXPIRING"),IF(ISNUMBER('📊 Training Matrix'!$J$51),TEXT('📊 Training Matrix'!$J$51,"DD/MM/YYYY"),""),"")</f>
        <v/>
      </c>
      <c r="J922" s="58" t="str">
        <f ca="1">IF(OR('📊 Training Matrix'!$K$51="EXPIRED",'📊 Training Matrix'!$K$51="EXPIRING"),TEXT('📊 Training Matrix'!$J$51+365,"DD/MM/YYYY"),"")</f>
        <v/>
      </c>
      <c r="K922" s="58" t="str">
        <f ca="1">IF(OR('📊 Training Matrix'!$K$51="EXPIRED",'📊 Training Matrix'!$K$51="EXPIRING"),'📊 Training Matrix'!$K$51,"")</f>
        <v/>
      </c>
      <c r="L922" s="58" t="str">
        <f ca="1">IF(OR('📊 Training Matrix'!$K$51="EXPIRED",'📊 Training Matrix'!$K$51="EXPIRING"),IF('📊 Training Matrix'!$K$51="EXPIRED","Overdue by "&amp;TEXT(TODAY()-('📊 Training Matrix'!$J$51+365),"0")&amp;" days","Expires in "&amp;TEXT(('📊 Training Matrix'!$J$51+365)-TODAY(),"0")&amp;" days"),"—")</f>
        <v>—</v>
      </c>
      <c r="M922" s="58" t="str">
        <f ca="1">IF(OR('📊 Training Matrix'!$K$51="EXPIRED",'📊 Training Matrix'!$K$51="EXPIRING"),'📊 Training Matrix'!$H$51,"")</f>
        <v/>
      </c>
    </row>
    <row r="923" spans="1:13" ht="15" customHeight="1" x14ac:dyDescent="0.2">
      <c r="A923" s="58" t="str">
        <f ca="1">IF(OR('📊 Training Matrix'!$M$51="EXPIRED",'📊 Training Matrix'!$M$51="EXPIRING"),'📊 Training Matrix'!$A$51,"")</f>
        <v>W1047</v>
      </c>
      <c r="B923" s="58" t="str">
        <f ca="1">IF(OR('📊 Training Matrix'!$M$51="EXPIRED",'📊 Training Matrix'!$M$51="EXPIRING"),'📊 Training Matrix'!$B$51,"")</f>
        <v>Nelson</v>
      </c>
      <c r="C923" s="58" t="str">
        <f ca="1">IF(OR('📊 Training Matrix'!$M$51="EXPIRED",'📊 Training Matrix'!$M$51="EXPIRING"),'📊 Training Matrix'!$C$51,"")</f>
        <v>Mark</v>
      </c>
      <c r="D923" s="58" t="str">
        <f ca="1">IF(OR('📊 Training Matrix'!$M$51="EXPIRED",'📊 Training Matrix'!$M$51="EXPIRING"),'📊 Training Matrix'!$D$51,"")</f>
        <v>Employee</v>
      </c>
      <c r="E923" s="58" t="str">
        <f ca="1">IF(OR('📊 Training Matrix'!$M$51="EXPIRED",'📊 Training Matrix'!$M$51="EXPIRING"),'📊 Training Matrix'!$F$51,"")</f>
        <v>Network Operator</v>
      </c>
      <c r="F923" s="58" t="str">
        <f ca="1">IF(OR('📊 Training Matrix'!$M$51="EXPIRED",'📊 Training Matrix'!$M$51="EXPIRING"),'📊 Training Matrix'!$E$51,"")</f>
        <v>Network Operations</v>
      </c>
      <c r="G923" s="58" t="str">
        <f ca="1">IF(OR('📊 Training Matrix'!$M$51="EXPIRED",'📊 Training Matrix'!$M$51="EXPIRING"),"HS-002","")</f>
        <v>HS-002</v>
      </c>
      <c r="H923" s="58" t="str">
        <f ca="1">IF(OR('📊 Training Matrix'!$M$51="EXPIRED",'📊 Training Matrix'!$M$51="EXPIRING"),"Working at Height","")</f>
        <v>Working at Height</v>
      </c>
      <c r="I923" s="58" t="str">
        <f ca="1">IF(OR('📊 Training Matrix'!$M$51="EXPIRED",'📊 Training Matrix'!$M$51="EXPIRING"),IF(ISNUMBER('📊 Training Matrix'!$L$51),TEXT('📊 Training Matrix'!$L$51,"DD/MM/YYYY"),""),"")</f>
        <v>17/01/2025</v>
      </c>
      <c r="J923" s="58" t="str">
        <f ca="1">IF(OR('📊 Training Matrix'!$M$51="EXPIRED",'📊 Training Matrix'!$M$51="EXPIRING"),TEXT('📊 Training Matrix'!$L$51+365,"DD/MM/YYYY"),"")</f>
        <v>17/01/2026</v>
      </c>
      <c r="K923" s="58" t="str">
        <f ca="1">IF(OR('📊 Training Matrix'!$M$51="EXPIRED",'📊 Training Matrix'!$M$51="EXPIRING"),'📊 Training Matrix'!$M$51,"")</f>
        <v>EXPIRED</v>
      </c>
      <c r="L923" s="58" t="str">
        <f ca="1">IF(OR('📊 Training Matrix'!$M$51="EXPIRED",'📊 Training Matrix'!$M$51="EXPIRING"),IF('📊 Training Matrix'!$M$51="EXPIRED","Overdue by "&amp;TEXT(TODAY()-('📊 Training Matrix'!$L$51+365),"0")&amp;" days","Expires in "&amp;TEXT(('📊 Training Matrix'!$L$51+365)-TODAY(),"0")&amp;" days"),"—")</f>
        <v>Overdue by 213 days</v>
      </c>
      <c r="M923" s="58" t="str">
        <f ca="1">IF(OR('📊 Training Matrix'!$M$51="EXPIRED",'📊 Training Matrix'!$M$51="EXPIRING"),'📊 Training Matrix'!$H$51,"")</f>
        <v>P. Okafor</v>
      </c>
    </row>
    <row r="924" spans="1:13" ht="15" customHeight="1" x14ac:dyDescent="0.2">
      <c r="A924" s="58" t="str">
        <f ca="1">IF(OR('📊 Training Matrix'!$O$51="EXPIRED",'📊 Training Matrix'!$O$51="EXPIRING"),'📊 Training Matrix'!$A$51,"")</f>
        <v>W1047</v>
      </c>
      <c r="B924" s="58" t="str">
        <f ca="1">IF(OR('📊 Training Matrix'!$O$51="EXPIRED",'📊 Training Matrix'!$O$51="EXPIRING"),'📊 Training Matrix'!$B$51,"")</f>
        <v>Nelson</v>
      </c>
      <c r="C924" s="58" t="str">
        <f ca="1">IF(OR('📊 Training Matrix'!$O$51="EXPIRED",'📊 Training Matrix'!$O$51="EXPIRING"),'📊 Training Matrix'!$C$51,"")</f>
        <v>Mark</v>
      </c>
      <c r="D924" s="58" t="str">
        <f ca="1">IF(OR('📊 Training Matrix'!$O$51="EXPIRED",'📊 Training Matrix'!$O$51="EXPIRING"),'📊 Training Matrix'!$D$51,"")</f>
        <v>Employee</v>
      </c>
      <c r="E924" s="58" t="str">
        <f ca="1">IF(OR('📊 Training Matrix'!$O$51="EXPIRED",'📊 Training Matrix'!$O$51="EXPIRING"),'📊 Training Matrix'!$F$51,"")</f>
        <v>Network Operator</v>
      </c>
      <c r="F924" s="58" t="str">
        <f ca="1">IF(OR('📊 Training Matrix'!$O$51="EXPIRED",'📊 Training Matrix'!$O$51="EXPIRING"),'📊 Training Matrix'!$E$51,"")</f>
        <v>Network Operations</v>
      </c>
      <c r="G924" s="58" t="str">
        <f ca="1">IF(OR('📊 Training Matrix'!$O$51="EXPIRED",'📊 Training Matrix'!$O$51="EXPIRING"),"HS-003","")</f>
        <v>HS-003</v>
      </c>
      <c r="H924" s="58" t="str">
        <f ca="1">IF(OR('📊 Training Matrix'!$O$51="EXPIRED",'📊 Training Matrix'!$O$51="EXPIRING"),"Confined Space","")</f>
        <v>Confined Space</v>
      </c>
      <c r="I924" s="58" t="str">
        <f ca="1">IF(OR('📊 Training Matrix'!$O$51="EXPIRED",'📊 Training Matrix'!$O$51="EXPIRING"),IF(ISNUMBER('📊 Training Matrix'!$N$51),TEXT('📊 Training Matrix'!$N$51,"DD/MM/YYYY"),""),"")</f>
        <v>10/02/2025</v>
      </c>
      <c r="J924" s="58" t="str">
        <f ca="1">IF(OR('📊 Training Matrix'!$O$51="EXPIRED",'📊 Training Matrix'!$O$51="EXPIRING"),TEXT('📊 Training Matrix'!$N$51+365,"DD/MM/YYYY"),"")</f>
        <v>10/02/2026</v>
      </c>
      <c r="K924" s="58" t="str">
        <f ca="1">IF(OR('📊 Training Matrix'!$O$51="EXPIRED",'📊 Training Matrix'!$O$51="EXPIRING"),'📊 Training Matrix'!$O$51,"")</f>
        <v>EXPIRED</v>
      </c>
      <c r="L924" s="58" t="str">
        <f ca="1">IF(OR('📊 Training Matrix'!$O$51="EXPIRED",'📊 Training Matrix'!$O$51="EXPIRING"),IF('📊 Training Matrix'!$O$51="EXPIRED","Overdue by "&amp;TEXT(TODAY()-('📊 Training Matrix'!$N$51+365),"0")&amp;" days","Expires in "&amp;TEXT(('📊 Training Matrix'!$N$51+365)-TODAY(),"0")&amp;" days"),"—")</f>
        <v>Overdue by 189 days</v>
      </c>
      <c r="M924" s="58" t="str">
        <f ca="1">IF(OR('📊 Training Matrix'!$O$51="EXPIRED",'📊 Training Matrix'!$O$51="EXPIRING"),'📊 Training Matrix'!$H$51,"")</f>
        <v>P. Okafor</v>
      </c>
    </row>
    <row r="925" spans="1:13" ht="15" customHeight="1" x14ac:dyDescent="0.2">
      <c r="A925" s="58" t="str">
        <f ca="1">IF(OR('📊 Training Matrix'!$Q$51="EXPIRED",'📊 Training Matrix'!$Q$51="EXPIRING"),'📊 Training Matrix'!$A$51,"")</f>
        <v>W1047</v>
      </c>
      <c r="B925" s="58" t="str">
        <f ca="1">IF(OR('📊 Training Matrix'!$Q$51="EXPIRED",'📊 Training Matrix'!$Q$51="EXPIRING"),'📊 Training Matrix'!$B$51,"")</f>
        <v>Nelson</v>
      </c>
      <c r="C925" s="58" t="str">
        <f ca="1">IF(OR('📊 Training Matrix'!$Q$51="EXPIRED",'📊 Training Matrix'!$Q$51="EXPIRING"),'📊 Training Matrix'!$C$51,"")</f>
        <v>Mark</v>
      </c>
      <c r="D925" s="58" t="str">
        <f ca="1">IF(OR('📊 Training Matrix'!$Q$51="EXPIRED",'📊 Training Matrix'!$Q$51="EXPIRING"),'📊 Training Matrix'!$D$51,"")</f>
        <v>Employee</v>
      </c>
      <c r="E925" s="58" t="str">
        <f ca="1">IF(OR('📊 Training Matrix'!$Q$51="EXPIRED",'📊 Training Matrix'!$Q$51="EXPIRING"),'📊 Training Matrix'!$F$51,"")</f>
        <v>Network Operator</v>
      </c>
      <c r="F925" s="58" t="str">
        <f ca="1">IF(OR('📊 Training Matrix'!$Q$51="EXPIRED",'📊 Training Matrix'!$Q$51="EXPIRING"),'📊 Training Matrix'!$E$51,"")</f>
        <v>Network Operations</v>
      </c>
      <c r="G925" s="58" t="str">
        <f ca="1">IF(OR('📊 Training Matrix'!$Q$51="EXPIRED",'📊 Training Matrix'!$Q$51="EXPIRING"),"HS-004","")</f>
        <v>HS-004</v>
      </c>
      <c r="H925" s="58" t="str">
        <f ca="1">IF(OR('📊 Training Matrix'!$Q$51="EXPIRED",'📊 Training Matrix'!$Q$51="EXPIRING"),"Manual Handling","")</f>
        <v>Manual Handling</v>
      </c>
      <c r="I925" s="58" t="str">
        <f ca="1">IF(OR('📊 Training Matrix'!$Q$51="EXPIRED",'📊 Training Matrix'!$Q$51="EXPIRING"),IF(ISNUMBER('📊 Training Matrix'!$P$51),TEXT('📊 Training Matrix'!$P$51,"DD/MM/YYYY"),""),"")</f>
        <v>15/07/2023</v>
      </c>
      <c r="J925" s="58" t="str">
        <f ca="1">IF(OR('📊 Training Matrix'!$Q$51="EXPIRED",'📊 Training Matrix'!$Q$51="EXPIRING"),TEXT('📊 Training Matrix'!$P$51+365,"DD/MM/YYYY"),"")</f>
        <v>14/07/2024</v>
      </c>
      <c r="K925" s="58" t="str">
        <f ca="1">IF(OR('📊 Training Matrix'!$Q$51="EXPIRED",'📊 Training Matrix'!$Q$51="EXPIRING"),'📊 Training Matrix'!$Q$51,"")</f>
        <v>EXPIRED</v>
      </c>
      <c r="L925" s="58" t="str">
        <f ca="1">IF(OR('📊 Training Matrix'!$Q$51="EXPIRED",'📊 Training Matrix'!$Q$51="EXPIRING"),IF('📊 Training Matrix'!$Q$51="EXPIRED","Overdue by "&amp;TEXT(TODAY()-('📊 Training Matrix'!$P$51+365),"0")&amp;" days","Expires in "&amp;TEXT(('📊 Training Matrix'!$P$51+365)-TODAY(),"0")&amp;" days"),"—")</f>
        <v>Overdue by 765 days</v>
      </c>
      <c r="M925" s="58" t="str">
        <f ca="1">IF(OR('📊 Training Matrix'!$Q$51="EXPIRED",'📊 Training Matrix'!$Q$51="EXPIRING"),'📊 Training Matrix'!$H$51,"")</f>
        <v>P. Okafor</v>
      </c>
    </row>
    <row r="926" spans="1:13" ht="15" customHeight="1" x14ac:dyDescent="0.2">
      <c r="A926" s="58" t="str">
        <f ca="1">IF(OR('📊 Training Matrix'!$S$51="EXPIRED",'📊 Training Matrix'!$S$51="EXPIRING"),'📊 Training Matrix'!$A$51,"")</f>
        <v>W1047</v>
      </c>
      <c r="B926" s="58" t="str">
        <f ca="1">IF(OR('📊 Training Matrix'!$S$51="EXPIRED",'📊 Training Matrix'!$S$51="EXPIRING"),'📊 Training Matrix'!$B$51,"")</f>
        <v>Nelson</v>
      </c>
      <c r="C926" s="58" t="str">
        <f ca="1">IF(OR('📊 Training Matrix'!$S$51="EXPIRED",'📊 Training Matrix'!$S$51="EXPIRING"),'📊 Training Matrix'!$C$51,"")</f>
        <v>Mark</v>
      </c>
      <c r="D926" s="58" t="str">
        <f ca="1">IF(OR('📊 Training Matrix'!$S$51="EXPIRED",'📊 Training Matrix'!$S$51="EXPIRING"),'📊 Training Matrix'!$D$51,"")</f>
        <v>Employee</v>
      </c>
      <c r="E926" s="58" t="str">
        <f ca="1">IF(OR('📊 Training Matrix'!$S$51="EXPIRED",'📊 Training Matrix'!$S$51="EXPIRING"),'📊 Training Matrix'!$F$51,"")</f>
        <v>Network Operator</v>
      </c>
      <c r="F926" s="58" t="str">
        <f ca="1">IF(OR('📊 Training Matrix'!$S$51="EXPIRED",'📊 Training Matrix'!$S$51="EXPIRING"),'📊 Training Matrix'!$E$51,"")</f>
        <v>Network Operations</v>
      </c>
      <c r="G926" s="58" t="str">
        <f ca="1">IF(OR('📊 Training Matrix'!$S$51="EXPIRED",'📊 Training Matrix'!$S$51="EXPIRING"),"HS-005","")</f>
        <v>HS-005</v>
      </c>
      <c r="H926" s="58" t="str">
        <f ca="1">IF(OR('📊 Training Matrix'!$S$51="EXPIRED",'📊 Training Matrix'!$S$51="EXPIRING"),"First Aid (FAW)","")</f>
        <v>First Aid (FAW)</v>
      </c>
      <c r="I926" s="58" t="str">
        <f ca="1">IF(OR('📊 Training Matrix'!$S$51="EXPIRED",'📊 Training Matrix'!$S$51="EXPIRING"),IF(ISNUMBER('📊 Training Matrix'!$R$51),TEXT('📊 Training Matrix'!$R$51,"DD/MM/YYYY"),""),"")</f>
        <v>12/07/2023</v>
      </c>
      <c r="J926" s="58" t="str">
        <f ca="1">IF(OR('📊 Training Matrix'!$S$51="EXPIRED",'📊 Training Matrix'!$S$51="EXPIRING"),TEXT('📊 Training Matrix'!$R$51+365,"DD/MM/YYYY"),"")</f>
        <v>11/07/2024</v>
      </c>
      <c r="K926" s="58" t="str">
        <f ca="1">IF(OR('📊 Training Matrix'!$S$51="EXPIRED",'📊 Training Matrix'!$S$51="EXPIRING"),'📊 Training Matrix'!$S$51,"")</f>
        <v>EXPIRED</v>
      </c>
      <c r="L926" s="58" t="str">
        <f ca="1">IF(OR('📊 Training Matrix'!$S$51="EXPIRED",'📊 Training Matrix'!$S$51="EXPIRING"),IF('📊 Training Matrix'!$S$51="EXPIRED","Overdue by "&amp;TEXT(TODAY()-('📊 Training Matrix'!$R$51+365),"0")&amp;" days","Expires in "&amp;TEXT(('📊 Training Matrix'!$R$51+365)-TODAY(),"0")&amp;" days"),"—")</f>
        <v>Overdue by 768 days</v>
      </c>
      <c r="M926" s="58" t="str">
        <f ca="1">IF(OR('📊 Training Matrix'!$S$51="EXPIRED",'📊 Training Matrix'!$S$51="EXPIRING"),'📊 Training Matrix'!$H$51,"")</f>
        <v>P. Okafor</v>
      </c>
    </row>
    <row r="927" spans="1:13" ht="15" customHeight="1" x14ac:dyDescent="0.2">
      <c r="A927" s="58" t="str">
        <f ca="1">IF(OR('📊 Training Matrix'!$U$51="EXPIRED",'📊 Training Matrix'!$U$51="EXPIRING"),'📊 Training Matrix'!$A$51,"")</f>
        <v/>
      </c>
      <c r="B927" s="58" t="str">
        <f ca="1">IF(OR('📊 Training Matrix'!$U$51="EXPIRED",'📊 Training Matrix'!$U$51="EXPIRING"),'📊 Training Matrix'!$B$51,"")</f>
        <v/>
      </c>
      <c r="C927" s="58" t="str">
        <f ca="1">IF(OR('📊 Training Matrix'!$U$51="EXPIRED",'📊 Training Matrix'!$U$51="EXPIRING"),'📊 Training Matrix'!$C$51,"")</f>
        <v/>
      </c>
      <c r="D927" s="58" t="str">
        <f ca="1">IF(OR('📊 Training Matrix'!$U$51="EXPIRED",'📊 Training Matrix'!$U$51="EXPIRING"),'📊 Training Matrix'!$D$51,"")</f>
        <v/>
      </c>
      <c r="E927" s="58" t="str">
        <f ca="1">IF(OR('📊 Training Matrix'!$U$51="EXPIRED",'📊 Training Matrix'!$U$51="EXPIRING"),'📊 Training Matrix'!$F$51,"")</f>
        <v/>
      </c>
      <c r="F927" s="58" t="str">
        <f ca="1">IF(OR('📊 Training Matrix'!$U$51="EXPIRED",'📊 Training Matrix'!$U$51="EXPIRING"),'📊 Training Matrix'!$E$51,"")</f>
        <v/>
      </c>
      <c r="G927" s="58" t="str">
        <f ca="1">IF(OR('📊 Training Matrix'!$U$51="EXPIRED",'📊 Training Matrix'!$U$51="EXPIRING"),"HS-006","")</f>
        <v/>
      </c>
      <c r="H927" s="58" t="str">
        <f ca="1">IF(OR('📊 Training Matrix'!$U$51="EXPIRED",'📊 Training Matrix'!$U$51="EXPIRING"),"Asbestos Awareness","")</f>
        <v/>
      </c>
      <c r="I927" s="58" t="str">
        <f ca="1">IF(OR('📊 Training Matrix'!$U$51="EXPIRED",'📊 Training Matrix'!$U$51="EXPIRING"),IF(ISNUMBER('📊 Training Matrix'!$T$51),TEXT('📊 Training Matrix'!$T$51,"DD/MM/YYYY"),""),"")</f>
        <v/>
      </c>
      <c r="J927" s="58" t="str">
        <f ca="1">IF(OR('📊 Training Matrix'!$U$51="EXPIRED",'📊 Training Matrix'!$U$51="EXPIRING"),TEXT('📊 Training Matrix'!$T$51+365,"DD/MM/YYYY"),"")</f>
        <v/>
      </c>
      <c r="K927" s="58" t="str">
        <f ca="1">IF(OR('📊 Training Matrix'!$U$51="EXPIRED",'📊 Training Matrix'!$U$51="EXPIRING"),'📊 Training Matrix'!$U$51,"")</f>
        <v/>
      </c>
      <c r="L927" s="58" t="str">
        <f ca="1">IF(OR('📊 Training Matrix'!$U$51="EXPIRED",'📊 Training Matrix'!$U$51="EXPIRING"),IF('📊 Training Matrix'!$U$51="EXPIRED","Overdue by "&amp;TEXT(TODAY()-('📊 Training Matrix'!$T$51+365),"0")&amp;" days","Expires in "&amp;TEXT(('📊 Training Matrix'!$T$51+365)-TODAY(),"0")&amp;" days"),"—")</f>
        <v>—</v>
      </c>
      <c r="M927" s="58" t="str">
        <f ca="1">IF(OR('📊 Training Matrix'!$U$51="EXPIRED",'📊 Training Matrix'!$U$51="EXPIRING"),'📊 Training Matrix'!$H$51,"")</f>
        <v/>
      </c>
    </row>
    <row r="928" spans="1:13" ht="15" customHeight="1" x14ac:dyDescent="0.2">
      <c r="A928" s="58" t="str">
        <f ca="1">IF(OR('📊 Training Matrix'!$W$51="EXPIRED",'📊 Training Matrix'!$W$51="EXPIRING"),'📊 Training Matrix'!$A$51,"")</f>
        <v/>
      </c>
      <c r="B928" s="58" t="str">
        <f ca="1">IF(OR('📊 Training Matrix'!$W$51="EXPIRED",'📊 Training Matrix'!$W$51="EXPIRING"),'📊 Training Matrix'!$B$51,"")</f>
        <v/>
      </c>
      <c r="C928" s="58" t="str">
        <f ca="1">IF(OR('📊 Training Matrix'!$W$51="EXPIRED",'📊 Training Matrix'!$W$51="EXPIRING"),'📊 Training Matrix'!$C$51,"")</f>
        <v/>
      </c>
      <c r="D928" s="58" t="str">
        <f ca="1">IF(OR('📊 Training Matrix'!$W$51="EXPIRED",'📊 Training Matrix'!$W$51="EXPIRING"),'📊 Training Matrix'!$D$51,"")</f>
        <v/>
      </c>
      <c r="E928" s="58" t="str">
        <f ca="1">IF(OR('📊 Training Matrix'!$W$51="EXPIRED",'📊 Training Matrix'!$W$51="EXPIRING"),'📊 Training Matrix'!$F$51,"")</f>
        <v/>
      </c>
      <c r="F928" s="58" t="str">
        <f ca="1">IF(OR('📊 Training Matrix'!$W$51="EXPIRED",'📊 Training Matrix'!$W$51="EXPIRING"),'📊 Training Matrix'!$E$51,"")</f>
        <v/>
      </c>
      <c r="G928" s="58" t="str">
        <f ca="1">IF(OR('📊 Training Matrix'!$W$51="EXPIRED",'📊 Training Matrix'!$W$51="EXPIRING"),"EL-001","")</f>
        <v/>
      </c>
      <c r="H928" s="58" t="str">
        <f ca="1">IF(OR('📊 Training Matrix'!$W$51="EXPIRED",'📊 Training Matrix'!$W$51="EXPIRING"),"C&amp;G 2391 Inspection","")</f>
        <v/>
      </c>
      <c r="I928" s="58" t="str">
        <f ca="1">IF(OR('📊 Training Matrix'!$W$51="EXPIRED",'📊 Training Matrix'!$W$51="EXPIRING"),IF(ISNUMBER('📊 Training Matrix'!$V$51),TEXT('📊 Training Matrix'!$V$51,"DD/MM/YYYY"),""),"")</f>
        <v/>
      </c>
      <c r="J928" s="58" t="str">
        <f ca="1">IF(OR('📊 Training Matrix'!$W$51="EXPIRED",'📊 Training Matrix'!$W$51="EXPIRING"),TEXT('📊 Training Matrix'!$V$51+365,"DD/MM/YYYY"),"")</f>
        <v/>
      </c>
      <c r="K928" s="58" t="str">
        <f ca="1">IF(OR('📊 Training Matrix'!$W$51="EXPIRED",'📊 Training Matrix'!$W$51="EXPIRING"),'📊 Training Matrix'!$W$51,"")</f>
        <v/>
      </c>
      <c r="L928" s="58" t="str">
        <f ca="1">IF(OR('📊 Training Matrix'!$W$51="EXPIRED",'📊 Training Matrix'!$W$51="EXPIRING"),IF('📊 Training Matrix'!$W$51="EXPIRED","Overdue by "&amp;TEXT(TODAY()-('📊 Training Matrix'!$V$51+365),"0")&amp;" days","Expires in "&amp;TEXT(('📊 Training Matrix'!$V$51+365)-TODAY(),"0")&amp;" days"),"—")</f>
        <v>—</v>
      </c>
      <c r="M928" s="58" t="str">
        <f ca="1">IF(OR('📊 Training Matrix'!$W$51="EXPIRED",'📊 Training Matrix'!$W$51="EXPIRING"),'📊 Training Matrix'!$H$51,"")</f>
        <v/>
      </c>
    </row>
    <row r="929" spans="1:13" ht="15" customHeight="1" x14ac:dyDescent="0.2">
      <c r="A929" s="58" t="str">
        <f ca="1">IF(OR('📊 Training Matrix'!$Y$51="EXPIRED",'📊 Training Matrix'!$Y$51="EXPIRING"),'📊 Training Matrix'!$A$51,"")</f>
        <v/>
      </c>
      <c r="B929" s="58" t="str">
        <f ca="1">IF(OR('📊 Training Matrix'!$Y$51="EXPIRED",'📊 Training Matrix'!$Y$51="EXPIRING"),'📊 Training Matrix'!$B$51,"")</f>
        <v/>
      </c>
      <c r="C929" s="58" t="str">
        <f ca="1">IF(OR('📊 Training Matrix'!$Y$51="EXPIRED",'📊 Training Matrix'!$Y$51="EXPIRING"),'📊 Training Matrix'!$C$51,"")</f>
        <v/>
      </c>
      <c r="D929" s="58" t="str">
        <f ca="1">IF(OR('📊 Training Matrix'!$Y$51="EXPIRED",'📊 Training Matrix'!$Y$51="EXPIRING"),'📊 Training Matrix'!$D$51,"")</f>
        <v/>
      </c>
      <c r="E929" s="58" t="str">
        <f ca="1">IF(OR('📊 Training Matrix'!$Y$51="EXPIRED",'📊 Training Matrix'!$Y$51="EXPIRING"),'📊 Training Matrix'!$F$51,"")</f>
        <v/>
      </c>
      <c r="F929" s="58" t="str">
        <f ca="1">IF(OR('📊 Training Matrix'!$Y$51="EXPIRED",'📊 Training Matrix'!$Y$51="EXPIRING"),'📊 Training Matrix'!$E$51,"")</f>
        <v/>
      </c>
      <c r="G929" s="58" t="str">
        <f ca="1">IF(OR('📊 Training Matrix'!$Y$51="EXPIRED",'📊 Training Matrix'!$Y$51="EXPIRING"),"EL-002","")</f>
        <v/>
      </c>
      <c r="H929" s="58" t="str">
        <f ca="1">IF(OR('📊 Training Matrix'!$Y$51="EXPIRED",'📊 Training Matrix'!$Y$51="EXPIRING"),"18th Edition","")</f>
        <v/>
      </c>
      <c r="I929" s="58" t="str">
        <f ca="1">IF(OR('📊 Training Matrix'!$Y$51="EXPIRED",'📊 Training Matrix'!$Y$51="EXPIRING"),IF(ISNUMBER('📊 Training Matrix'!$X$51),TEXT('📊 Training Matrix'!$X$51,"DD/MM/YYYY"),""),"")</f>
        <v/>
      </c>
      <c r="J929" s="58" t="str">
        <f ca="1">IF(OR('📊 Training Matrix'!$Y$51="EXPIRED",'📊 Training Matrix'!$Y$51="EXPIRING"),TEXT('📊 Training Matrix'!$X$51+365,"DD/MM/YYYY"),"")</f>
        <v/>
      </c>
      <c r="K929" s="58" t="str">
        <f ca="1">IF(OR('📊 Training Matrix'!$Y$51="EXPIRED",'📊 Training Matrix'!$Y$51="EXPIRING"),'📊 Training Matrix'!$Y$51,"")</f>
        <v/>
      </c>
      <c r="L929" s="58" t="str">
        <f ca="1">IF(OR('📊 Training Matrix'!$Y$51="EXPIRED",'📊 Training Matrix'!$Y$51="EXPIRING"),IF('📊 Training Matrix'!$Y$51="EXPIRED","Overdue by "&amp;TEXT(TODAY()-('📊 Training Matrix'!$X$51+365),"0")&amp;" days","Expires in "&amp;TEXT(('📊 Training Matrix'!$X$51+365)-TODAY(),"0")&amp;" days"),"—")</f>
        <v>—</v>
      </c>
      <c r="M929" s="58" t="str">
        <f ca="1">IF(OR('📊 Training Matrix'!$Y$51="EXPIRED",'📊 Training Matrix'!$Y$51="EXPIRING"),'📊 Training Matrix'!$H$51,"")</f>
        <v/>
      </c>
    </row>
    <row r="930" spans="1:13" ht="15" customHeight="1" x14ac:dyDescent="0.2">
      <c r="A930" s="58" t="str">
        <f ca="1">IF(OR('📊 Training Matrix'!$AA$51="EXPIRED",'📊 Training Matrix'!$AA$51="EXPIRING"),'📊 Training Matrix'!$A$51,"")</f>
        <v/>
      </c>
      <c r="B930" s="58" t="str">
        <f ca="1">IF(OR('📊 Training Matrix'!$AA$51="EXPIRED",'📊 Training Matrix'!$AA$51="EXPIRING"),'📊 Training Matrix'!$B$51,"")</f>
        <v/>
      </c>
      <c r="C930" s="58" t="str">
        <f ca="1">IF(OR('📊 Training Matrix'!$AA$51="EXPIRED",'📊 Training Matrix'!$AA$51="EXPIRING"),'📊 Training Matrix'!$C$51,"")</f>
        <v/>
      </c>
      <c r="D930" s="58" t="str">
        <f ca="1">IF(OR('📊 Training Matrix'!$AA$51="EXPIRED",'📊 Training Matrix'!$AA$51="EXPIRING"),'📊 Training Matrix'!$D$51,"")</f>
        <v/>
      </c>
      <c r="E930" s="58" t="str">
        <f ca="1">IF(OR('📊 Training Matrix'!$AA$51="EXPIRED",'📊 Training Matrix'!$AA$51="EXPIRING"),'📊 Training Matrix'!$F$51,"")</f>
        <v/>
      </c>
      <c r="F930" s="58" t="str">
        <f ca="1">IF(OR('📊 Training Matrix'!$AA$51="EXPIRED",'📊 Training Matrix'!$AA$51="EXPIRING"),'📊 Training Matrix'!$E$51,"")</f>
        <v/>
      </c>
      <c r="G930" s="58" t="str">
        <f ca="1">IF(OR('📊 Training Matrix'!$AA$51="EXPIRED",'📊 Training Matrix'!$AA$51="EXPIRING"),"EL-003","")</f>
        <v/>
      </c>
      <c r="H930" s="58" t="str">
        <f ca="1">IF(OR('📊 Training Matrix'!$AA$51="EXPIRED",'📊 Training Matrix'!$AA$51="EXPIRING"),"HV Auth. Person","")</f>
        <v/>
      </c>
      <c r="I930" s="58" t="str">
        <f ca="1">IF(OR('📊 Training Matrix'!$AA$51="EXPIRED",'📊 Training Matrix'!$AA$51="EXPIRING"),IF(ISNUMBER('📊 Training Matrix'!$Z$51),TEXT('📊 Training Matrix'!$Z$51,"DD/MM/YYYY"),""),"")</f>
        <v/>
      </c>
      <c r="J930" s="58" t="str">
        <f ca="1">IF(OR('📊 Training Matrix'!$AA$51="EXPIRED",'📊 Training Matrix'!$AA$51="EXPIRING"),TEXT('📊 Training Matrix'!$Z$51+365,"DD/MM/YYYY"),"")</f>
        <v/>
      </c>
      <c r="K930" s="58" t="str">
        <f ca="1">IF(OR('📊 Training Matrix'!$AA$51="EXPIRED",'📊 Training Matrix'!$AA$51="EXPIRING"),'📊 Training Matrix'!$AA$51,"")</f>
        <v/>
      </c>
      <c r="L930" s="58" t="str">
        <f ca="1">IF(OR('📊 Training Matrix'!$AA$51="EXPIRED",'📊 Training Matrix'!$AA$51="EXPIRING"),IF('📊 Training Matrix'!$AA$51="EXPIRED","Overdue by "&amp;TEXT(TODAY()-('📊 Training Matrix'!$Z$51+365),"0")&amp;" days","Expires in "&amp;TEXT(('📊 Training Matrix'!$Z$51+365)-TODAY(),"0")&amp;" days"),"—")</f>
        <v>—</v>
      </c>
      <c r="M930" s="58" t="str">
        <f ca="1">IF(OR('📊 Training Matrix'!$AA$51="EXPIRED",'📊 Training Matrix'!$AA$51="EXPIRING"),'📊 Training Matrix'!$H$51,"")</f>
        <v/>
      </c>
    </row>
    <row r="931" spans="1:13" ht="15" customHeight="1" x14ac:dyDescent="0.2">
      <c r="A931" s="58" t="str">
        <f ca="1">IF(OR('📊 Training Matrix'!$AC$51="EXPIRED",'📊 Training Matrix'!$AC$51="EXPIRING"),'📊 Training Matrix'!$A$51,"")</f>
        <v/>
      </c>
      <c r="B931" s="58" t="str">
        <f ca="1">IF(OR('📊 Training Matrix'!$AC$51="EXPIRED",'📊 Training Matrix'!$AC$51="EXPIRING"),'📊 Training Matrix'!$B$51,"")</f>
        <v/>
      </c>
      <c r="C931" s="58" t="str">
        <f ca="1">IF(OR('📊 Training Matrix'!$AC$51="EXPIRED",'📊 Training Matrix'!$AC$51="EXPIRING"),'📊 Training Matrix'!$C$51,"")</f>
        <v/>
      </c>
      <c r="D931" s="58" t="str">
        <f ca="1">IF(OR('📊 Training Matrix'!$AC$51="EXPIRED",'📊 Training Matrix'!$AC$51="EXPIRING"),'📊 Training Matrix'!$D$51,"")</f>
        <v/>
      </c>
      <c r="E931" s="58" t="str">
        <f ca="1">IF(OR('📊 Training Matrix'!$AC$51="EXPIRED",'📊 Training Matrix'!$AC$51="EXPIRING"),'📊 Training Matrix'!$F$51,"")</f>
        <v/>
      </c>
      <c r="F931" s="58" t="str">
        <f ca="1">IF(OR('📊 Training Matrix'!$AC$51="EXPIRED",'📊 Training Matrix'!$AC$51="EXPIRING"),'📊 Training Matrix'!$E$51,"")</f>
        <v/>
      </c>
      <c r="G931" s="58" t="str">
        <f ca="1">IF(OR('📊 Training Matrix'!$AC$51="EXPIRED",'📊 Training Matrix'!$AC$51="EXPIRING"),"EL-004","")</f>
        <v/>
      </c>
      <c r="H931" s="58" t="str">
        <f ca="1">IF(OR('📊 Training Matrix'!$AC$51="EXPIRED",'📊 Training Matrix'!$AC$51="EXPIRING"),"LV Switching","")</f>
        <v/>
      </c>
      <c r="I931" s="58" t="str">
        <f ca="1">IF(OR('📊 Training Matrix'!$AC$51="EXPIRED",'📊 Training Matrix'!$AC$51="EXPIRING"),IF(ISNUMBER('📊 Training Matrix'!$AB$51),TEXT('📊 Training Matrix'!$AB$51,"DD/MM/YYYY"),""),"")</f>
        <v/>
      </c>
      <c r="J931" s="58" t="str">
        <f ca="1">IF(OR('📊 Training Matrix'!$AC$51="EXPIRED",'📊 Training Matrix'!$AC$51="EXPIRING"),TEXT('📊 Training Matrix'!$AB$51+365,"DD/MM/YYYY"),"")</f>
        <v/>
      </c>
      <c r="K931" s="58" t="str">
        <f ca="1">IF(OR('📊 Training Matrix'!$AC$51="EXPIRED",'📊 Training Matrix'!$AC$51="EXPIRING"),'📊 Training Matrix'!$AC$51,"")</f>
        <v/>
      </c>
      <c r="L931" s="58" t="str">
        <f ca="1">IF(OR('📊 Training Matrix'!$AC$51="EXPIRED",'📊 Training Matrix'!$AC$51="EXPIRING"),IF('📊 Training Matrix'!$AC$51="EXPIRED","Overdue by "&amp;TEXT(TODAY()-('📊 Training Matrix'!$AB$51+365),"0")&amp;" days","Expires in "&amp;TEXT(('📊 Training Matrix'!$AB$51+365)-TODAY(),"0")&amp;" days"),"—")</f>
        <v>—</v>
      </c>
      <c r="M931" s="58" t="str">
        <f ca="1">IF(OR('📊 Training Matrix'!$AC$51="EXPIRED",'📊 Training Matrix'!$AC$51="EXPIRING"),'📊 Training Matrix'!$H$51,"")</f>
        <v/>
      </c>
    </row>
    <row r="932" spans="1:13" ht="15" customHeight="1" x14ac:dyDescent="0.2">
      <c r="A932" s="58" t="str">
        <f ca="1">IF(OR('📊 Training Matrix'!$AE$51="EXPIRED",'📊 Training Matrix'!$AE$51="EXPIRING"),'📊 Training Matrix'!$A$51,"")</f>
        <v/>
      </c>
      <c r="B932" s="58" t="str">
        <f ca="1">IF(OR('📊 Training Matrix'!$AE$51="EXPIRED",'📊 Training Matrix'!$AE$51="EXPIRING"),'📊 Training Matrix'!$B$51,"")</f>
        <v/>
      </c>
      <c r="C932" s="58" t="str">
        <f ca="1">IF(OR('📊 Training Matrix'!$AE$51="EXPIRED",'📊 Training Matrix'!$AE$51="EXPIRING"),'📊 Training Matrix'!$C$51,"")</f>
        <v/>
      </c>
      <c r="D932" s="58" t="str">
        <f ca="1">IF(OR('📊 Training Matrix'!$AE$51="EXPIRED",'📊 Training Matrix'!$AE$51="EXPIRING"),'📊 Training Matrix'!$D$51,"")</f>
        <v/>
      </c>
      <c r="E932" s="58" t="str">
        <f ca="1">IF(OR('📊 Training Matrix'!$AE$51="EXPIRED",'📊 Training Matrix'!$AE$51="EXPIRING"),'📊 Training Matrix'!$F$51,"")</f>
        <v/>
      </c>
      <c r="F932" s="58" t="str">
        <f ca="1">IF(OR('📊 Training Matrix'!$AE$51="EXPIRED",'📊 Training Matrix'!$AE$51="EXPIRING"),'📊 Training Matrix'!$E$51,"")</f>
        <v/>
      </c>
      <c r="G932" s="58" t="str">
        <f ca="1">IF(OR('📊 Training Matrix'!$AE$51="EXPIRED",'📊 Training Matrix'!$AE$51="EXPIRING"),"CV-005","")</f>
        <v/>
      </c>
      <c r="H932" s="58" t="str">
        <f ca="1">IF(OR('📊 Training Matrix'!$AE$51="EXPIRED",'📊 Training Matrix'!$AE$51="EXPIRING"),"NRSWA Supervisor","")</f>
        <v/>
      </c>
      <c r="I932" s="58" t="str">
        <f ca="1">IF(OR('📊 Training Matrix'!$AE$51="EXPIRED",'📊 Training Matrix'!$AE$51="EXPIRING"),IF(ISNUMBER('📊 Training Matrix'!$AD$51),TEXT('📊 Training Matrix'!$AD$51,"DD/MM/YYYY"),""),"")</f>
        <v/>
      </c>
      <c r="J932" s="58" t="str">
        <f ca="1">IF(OR('📊 Training Matrix'!$AE$51="EXPIRED",'📊 Training Matrix'!$AE$51="EXPIRING"),TEXT('📊 Training Matrix'!$AD$51+365,"DD/MM/YYYY"),"")</f>
        <v/>
      </c>
      <c r="K932" s="58" t="str">
        <f ca="1">IF(OR('📊 Training Matrix'!$AE$51="EXPIRED",'📊 Training Matrix'!$AE$51="EXPIRING"),'📊 Training Matrix'!$AE$51,"")</f>
        <v/>
      </c>
      <c r="L932" s="58" t="str">
        <f ca="1">IF(OR('📊 Training Matrix'!$AE$51="EXPIRED",'📊 Training Matrix'!$AE$51="EXPIRING"),IF('📊 Training Matrix'!$AE$51="EXPIRED","Overdue by "&amp;TEXT(TODAY()-('📊 Training Matrix'!$AD$51+365),"0")&amp;" days","Expires in "&amp;TEXT(('📊 Training Matrix'!$AD$51+365)-TODAY(),"0")&amp;" days"),"—")</f>
        <v>—</v>
      </c>
      <c r="M932" s="58" t="str">
        <f ca="1">IF(OR('📊 Training Matrix'!$AE$51="EXPIRED",'📊 Training Matrix'!$AE$51="EXPIRING"),'📊 Training Matrix'!$H$51,"")</f>
        <v/>
      </c>
    </row>
    <row r="933" spans="1:13" ht="15" customHeight="1" x14ac:dyDescent="0.2">
      <c r="A933" s="58" t="str">
        <f ca="1">IF(OR('📊 Training Matrix'!$AG$51="EXPIRED",'📊 Training Matrix'!$AG$51="EXPIRING"),'📊 Training Matrix'!$A$51,"")</f>
        <v/>
      </c>
      <c r="B933" s="58" t="str">
        <f ca="1">IF(OR('📊 Training Matrix'!$AG$51="EXPIRED",'📊 Training Matrix'!$AG$51="EXPIRING"),'📊 Training Matrix'!$B$51,"")</f>
        <v/>
      </c>
      <c r="C933" s="58" t="str">
        <f ca="1">IF(OR('📊 Training Matrix'!$AG$51="EXPIRED",'📊 Training Matrix'!$AG$51="EXPIRING"),'📊 Training Matrix'!$C$51,"")</f>
        <v/>
      </c>
      <c r="D933" s="58" t="str">
        <f ca="1">IF(OR('📊 Training Matrix'!$AG$51="EXPIRED",'📊 Training Matrix'!$AG$51="EXPIRING"),'📊 Training Matrix'!$D$51,"")</f>
        <v/>
      </c>
      <c r="E933" s="58" t="str">
        <f ca="1">IF(OR('📊 Training Matrix'!$AG$51="EXPIRED",'📊 Training Matrix'!$AG$51="EXPIRING"),'📊 Training Matrix'!$F$51,"")</f>
        <v/>
      </c>
      <c r="F933" s="58" t="str">
        <f ca="1">IF(OR('📊 Training Matrix'!$AG$51="EXPIRED",'📊 Training Matrix'!$AG$51="EXPIRING"),'📊 Training Matrix'!$E$51,"")</f>
        <v/>
      </c>
      <c r="G933" s="58" t="str">
        <f ca="1">IF(OR('📊 Training Matrix'!$AG$51="EXPIRED",'📊 Training Matrix'!$AG$51="EXPIRING"),"CV-006","")</f>
        <v/>
      </c>
      <c r="H933" s="58" t="str">
        <f ca="1">IF(OR('📊 Training Matrix'!$AG$51="EXPIRED",'📊 Training Matrix'!$AG$51="EXPIRING"),"NRSWA Operative","")</f>
        <v/>
      </c>
      <c r="I933" s="58" t="str">
        <f ca="1">IF(OR('📊 Training Matrix'!$AG$51="EXPIRED",'📊 Training Matrix'!$AG$51="EXPIRING"),IF(ISNUMBER('📊 Training Matrix'!$AF$51),TEXT('📊 Training Matrix'!$AF$51,"DD/MM/YYYY"),""),"")</f>
        <v/>
      </c>
      <c r="J933" s="58" t="str">
        <f ca="1">IF(OR('📊 Training Matrix'!$AG$51="EXPIRED",'📊 Training Matrix'!$AG$51="EXPIRING"),TEXT('📊 Training Matrix'!$AF$51+365,"DD/MM/YYYY"),"")</f>
        <v/>
      </c>
      <c r="K933" s="58" t="str">
        <f ca="1">IF(OR('📊 Training Matrix'!$AG$51="EXPIRED",'📊 Training Matrix'!$AG$51="EXPIRING"),'📊 Training Matrix'!$AG$51,"")</f>
        <v/>
      </c>
      <c r="L933" s="58" t="str">
        <f ca="1">IF(OR('📊 Training Matrix'!$AG$51="EXPIRED",'📊 Training Matrix'!$AG$51="EXPIRING"),IF('📊 Training Matrix'!$AG$51="EXPIRED","Overdue by "&amp;TEXT(TODAY()-('📊 Training Matrix'!$AF$51+365),"0")&amp;" days","Expires in "&amp;TEXT(('📊 Training Matrix'!$AF$51+365)-TODAY(),"0")&amp;" days"),"—")</f>
        <v>—</v>
      </c>
      <c r="M933" s="58" t="str">
        <f ca="1">IF(OR('📊 Training Matrix'!$AG$51="EXPIRED",'📊 Training Matrix'!$AG$51="EXPIRING"),'📊 Training Matrix'!$H$51,"")</f>
        <v/>
      </c>
    </row>
    <row r="934" spans="1:13" ht="15" customHeight="1" x14ac:dyDescent="0.2">
      <c r="A934" s="58" t="str">
        <f ca="1">IF(OR('📊 Training Matrix'!$AI$51="EXPIRED",'📊 Training Matrix'!$AI$51="EXPIRING"),'📊 Training Matrix'!$A$51,"")</f>
        <v/>
      </c>
      <c r="B934" s="58" t="str">
        <f ca="1">IF(OR('📊 Training Matrix'!$AI$51="EXPIRED",'📊 Training Matrix'!$AI$51="EXPIRING"),'📊 Training Matrix'!$B$51,"")</f>
        <v/>
      </c>
      <c r="C934" s="58" t="str">
        <f ca="1">IF(OR('📊 Training Matrix'!$AI$51="EXPIRED",'📊 Training Matrix'!$AI$51="EXPIRING"),'📊 Training Matrix'!$C$51,"")</f>
        <v/>
      </c>
      <c r="D934" s="58" t="str">
        <f ca="1">IF(OR('📊 Training Matrix'!$AI$51="EXPIRED",'📊 Training Matrix'!$AI$51="EXPIRING"),'📊 Training Matrix'!$D$51,"")</f>
        <v/>
      </c>
      <c r="E934" s="58" t="str">
        <f ca="1">IF(OR('📊 Training Matrix'!$AI$51="EXPIRED",'📊 Training Matrix'!$AI$51="EXPIRING"),'📊 Training Matrix'!$F$51,"")</f>
        <v/>
      </c>
      <c r="F934" s="58" t="str">
        <f ca="1">IF(OR('📊 Training Matrix'!$AI$51="EXPIRED",'📊 Training Matrix'!$AI$51="EXPIRING"),'📊 Training Matrix'!$E$51,"")</f>
        <v/>
      </c>
      <c r="G934" s="58" t="str">
        <f ca="1">IF(OR('📊 Training Matrix'!$AI$51="EXPIRED",'📊 Training Matrix'!$AI$51="EXPIRING"),"CV-002","")</f>
        <v/>
      </c>
      <c r="H934" s="58" t="str">
        <f ca="1">IF(OR('📊 Training Matrix'!$AI$51="EXPIRED",'📊 Training Matrix'!$AI$51="EXPIRING"),"CSCS Blue Card","")</f>
        <v/>
      </c>
      <c r="I934" s="58" t="str">
        <f ca="1">IF(OR('📊 Training Matrix'!$AI$51="EXPIRED",'📊 Training Matrix'!$AI$51="EXPIRING"),IF(ISNUMBER('📊 Training Matrix'!$AH$51),TEXT('📊 Training Matrix'!$AH$51,"DD/MM/YYYY"),""),"")</f>
        <v/>
      </c>
      <c r="J934" s="58" t="str">
        <f ca="1">IF(OR('📊 Training Matrix'!$AI$51="EXPIRED",'📊 Training Matrix'!$AI$51="EXPIRING"),TEXT('📊 Training Matrix'!$AH$51+365,"DD/MM/YYYY"),"")</f>
        <v/>
      </c>
      <c r="K934" s="58" t="str">
        <f ca="1">IF(OR('📊 Training Matrix'!$AI$51="EXPIRED",'📊 Training Matrix'!$AI$51="EXPIRING"),'📊 Training Matrix'!$AI$51,"")</f>
        <v/>
      </c>
      <c r="L934" s="58" t="str">
        <f ca="1">IF(OR('📊 Training Matrix'!$AI$51="EXPIRED",'📊 Training Matrix'!$AI$51="EXPIRING"),IF('📊 Training Matrix'!$AI$51="EXPIRED","Overdue by "&amp;TEXT(TODAY()-('📊 Training Matrix'!$AH$51+365),"0")&amp;" days","Expires in "&amp;TEXT(('📊 Training Matrix'!$AH$51+365)-TODAY(),"0")&amp;" days"),"—")</f>
        <v>—</v>
      </c>
      <c r="M934" s="58" t="str">
        <f ca="1">IF(OR('📊 Training Matrix'!$AI$51="EXPIRED",'📊 Training Matrix'!$AI$51="EXPIRING"),'📊 Training Matrix'!$H$51,"")</f>
        <v/>
      </c>
    </row>
    <row r="935" spans="1:13" ht="15" customHeight="1" x14ac:dyDescent="0.2">
      <c r="A935" s="58" t="str">
        <f ca="1">IF(OR('📊 Training Matrix'!$AK$51="EXPIRED",'📊 Training Matrix'!$AK$51="EXPIRING"),'📊 Training Matrix'!$A$51,"")</f>
        <v/>
      </c>
      <c r="B935" s="58" t="str">
        <f ca="1">IF(OR('📊 Training Matrix'!$AK$51="EXPIRED",'📊 Training Matrix'!$AK$51="EXPIRING"),'📊 Training Matrix'!$B$51,"")</f>
        <v/>
      </c>
      <c r="C935" s="58" t="str">
        <f ca="1">IF(OR('📊 Training Matrix'!$AK$51="EXPIRED",'📊 Training Matrix'!$AK$51="EXPIRING"),'📊 Training Matrix'!$C$51,"")</f>
        <v/>
      </c>
      <c r="D935" s="58" t="str">
        <f ca="1">IF(OR('📊 Training Matrix'!$AK$51="EXPIRED",'📊 Training Matrix'!$AK$51="EXPIRING"),'📊 Training Matrix'!$D$51,"")</f>
        <v/>
      </c>
      <c r="E935" s="58" t="str">
        <f ca="1">IF(OR('📊 Training Matrix'!$AK$51="EXPIRED",'📊 Training Matrix'!$AK$51="EXPIRING"),'📊 Training Matrix'!$F$51,"")</f>
        <v/>
      </c>
      <c r="F935" s="58" t="str">
        <f ca="1">IF(OR('📊 Training Matrix'!$AK$51="EXPIRED",'📊 Training Matrix'!$AK$51="EXPIRING"),'📊 Training Matrix'!$E$51,"")</f>
        <v/>
      </c>
      <c r="G935" s="58" t="str">
        <f ca="1">IF(OR('📊 Training Matrix'!$AK$51="EXPIRED",'📊 Training Matrix'!$AK$51="EXPIRING"),"GS-001","")</f>
        <v/>
      </c>
      <c r="H935" s="58" t="str">
        <f ca="1">IF(OR('📊 Training Matrix'!$AK$51="EXPIRED",'📊 Training Matrix'!$AK$51="EXPIRING"),"Gas Safe Reg.","")</f>
        <v/>
      </c>
      <c r="I935" s="58" t="str">
        <f ca="1">IF(OR('📊 Training Matrix'!$AK$51="EXPIRED",'📊 Training Matrix'!$AK$51="EXPIRING"),IF(ISNUMBER('📊 Training Matrix'!$AJ$51),TEXT('📊 Training Matrix'!$AJ$51,"DD/MM/YYYY"),""),"")</f>
        <v/>
      </c>
      <c r="J935" s="58" t="str">
        <f ca="1">IF(OR('📊 Training Matrix'!$AK$51="EXPIRED",'📊 Training Matrix'!$AK$51="EXPIRING"),TEXT('📊 Training Matrix'!$AJ$51+365,"DD/MM/YYYY"),"")</f>
        <v/>
      </c>
      <c r="K935" s="58" t="str">
        <f ca="1">IF(OR('📊 Training Matrix'!$AK$51="EXPIRED",'📊 Training Matrix'!$AK$51="EXPIRING"),'📊 Training Matrix'!$AK$51,"")</f>
        <v/>
      </c>
      <c r="L935" s="58" t="str">
        <f ca="1">IF(OR('📊 Training Matrix'!$AK$51="EXPIRED",'📊 Training Matrix'!$AK$51="EXPIRING"),IF('📊 Training Matrix'!$AK$51="EXPIRED","Overdue by "&amp;TEXT(TODAY()-('📊 Training Matrix'!$AJ$51+365),"0")&amp;" days","Expires in "&amp;TEXT(('📊 Training Matrix'!$AJ$51+365)-TODAY(),"0")&amp;" days"),"—")</f>
        <v>—</v>
      </c>
      <c r="M935" s="58" t="str">
        <f ca="1">IF(OR('📊 Training Matrix'!$AK$51="EXPIRED",'📊 Training Matrix'!$AK$51="EXPIRING"),'📊 Training Matrix'!$H$51,"")</f>
        <v/>
      </c>
    </row>
    <row r="936" spans="1:13" ht="15" customHeight="1" x14ac:dyDescent="0.2">
      <c r="A936" s="58" t="str">
        <f ca="1">IF(OR('📊 Training Matrix'!$AM$51="EXPIRED",'📊 Training Matrix'!$AM$51="EXPIRING"),'📊 Training Matrix'!$A$51,"")</f>
        <v/>
      </c>
      <c r="B936" s="58" t="str">
        <f ca="1">IF(OR('📊 Training Matrix'!$AM$51="EXPIRED",'📊 Training Matrix'!$AM$51="EXPIRING"),'📊 Training Matrix'!$B$51,"")</f>
        <v/>
      </c>
      <c r="C936" s="58" t="str">
        <f ca="1">IF(OR('📊 Training Matrix'!$AM$51="EXPIRED",'📊 Training Matrix'!$AM$51="EXPIRING"),'📊 Training Matrix'!$C$51,"")</f>
        <v/>
      </c>
      <c r="D936" s="58" t="str">
        <f ca="1">IF(OR('📊 Training Matrix'!$AM$51="EXPIRED",'📊 Training Matrix'!$AM$51="EXPIRING"),'📊 Training Matrix'!$D$51,"")</f>
        <v/>
      </c>
      <c r="E936" s="58" t="str">
        <f ca="1">IF(OR('📊 Training Matrix'!$AM$51="EXPIRED",'📊 Training Matrix'!$AM$51="EXPIRING"),'📊 Training Matrix'!$F$51,"")</f>
        <v/>
      </c>
      <c r="F936" s="58" t="str">
        <f ca="1">IF(OR('📊 Training Matrix'!$AM$51="EXPIRED",'📊 Training Matrix'!$AM$51="EXPIRING"),'📊 Training Matrix'!$E$51,"")</f>
        <v/>
      </c>
      <c r="G936" s="58" t="str">
        <f ca="1">IF(OR('📊 Training Matrix'!$AM$51="EXPIRED",'📊 Training Matrix'!$AM$51="EXPIRING"),"GS-002","")</f>
        <v/>
      </c>
      <c r="H936" s="58" t="str">
        <f ca="1">IF(OR('📊 Training Matrix'!$AM$51="EXPIRED",'📊 Training Matrix'!$AM$51="EXPIRING"),"ACS Gas (CCN1)","")</f>
        <v/>
      </c>
      <c r="I936" s="58" t="str">
        <f ca="1">IF(OR('📊 Training Matrix'!$AM$51="EXPIRED",'📊 Training Matrix'!$AM$51="EXPIRING"),IF(ISNUMBER('📊 Training Matrix'!$AL$51),TEXT('📊 Training Matrix'!$AL$51,"DD/MM/YYYY"),""),"")</f>
        <v/>
      </c>
      <c r="J936" s="58" t="str">
        <f ca="1">IF(OR('📊 Training Matrix'!$AM$51="EXPIRED",'📊 Training Matrix'!$AM$51="EXPIRING"),TEXT('📊 Training Matrix'!$AL$51+365,"DD/MM/YYYY"),"")</f>
        <v/>
      </c>
      <c r="K936" s="58" t="str">
        <f ca="1">IF(OR('📊 Training Matrix'!$AM$51="EXPIRED",'📊 Training Matrix'!$AM$51="EXPIRING"),'📊 Training Matrix'!$AM$51,"")</f>
        <v/>
      </c>
      <c r="L936" s="58" t="str">
        <f ca="1">IF(OR('📊 Training Matrix'!$AM$51="EXPIRED",'📊 Training Matrix'!$AM$51="EXPIRING"),IF('📊 Training Matrix'!$AM$51="EXPIRED","Overdue by "&amp;TEXT(TODAY()-('📊 Training Matrix'!$AL$51+365),"0")&amp;" days","Expires in "&amp;TEXT(('📊 Training Matrix'!$AL$51+365)-TODAY(),"0")&amp;" days"),"—")</f>
        <v>—</v>
      </c>
      <c r="M936" s="58" t="str">
        <f ca="1">IF(OR('📊 Training Matrix'!$AM$51="EXPIRED",'📊 Training Matrix'!$AM$51="EXPIRING"),'📊 Training Matrix'!$H$51,"")</f>
        <v/>
      </c>
    </row>
    <row r="937" spans="1:13" ht="15" customHeight="1" x14ac:dyDescent="0.2">
      <c r="A937" s="58" t="str">
        <f ca="1">IF(OR('📊 Training Matrix'!$AO$51="EXPIRED",'📊 Training Matrix'!$AO$51="EXPIRING"),'📊 Training Matrix'!$A$51,"")</f>
        <v/>
      </c>
      <c r="B937" s="58" t="str">
        <f ca="1">IF(OR('📊 Training Matrix'!$AO$51="EXPIRED",'📊 Training Matrix'!$AO$51="EXPIRING"),'📊 Training Matrix'!$B$51,"")</f>
        <v/>
      </c>
      <c r="C937" s="58" t="str">
        <f ca="1">IF(OR('📊 Training Matrix'!$AO$51="EXPIRED",'📊 Training Matrix'!$AO$51="EXPIRING"),'📊 Training Matrix'!$C$51,"")</f>
        <v/>
      </c>
      <c r="D937" s="58" t="str">
        <f ca="1">IF(OR('📊 Training Matrix'!$AO$51="EXPIRED",'📊 Training Matrix'!$AO$51="EXPIRING"),'📊 Training Matrix'!$D$51,"")</f>
        <v/>
      </c>
      <c r="E937" s="58" t="str">
        <f ca="1">IF(OR('📊 Training Matrix'!$AO$51="EXPIRED",'📊 Training Matrix'!$AO$51="EXPIRING"),'📊 Training Matrix'!$F$51,"")</f>
        <v/>
      </c>
      <c r="F937" s="58" t="str">
        <f ca="1">IF(OR('📊 Training Matrix'!$AO$51="EXPIRED",'📊 Training Matrix'!$AO$51="EXPIRING"),'📊 Training Matrix'!$E$51,"")</f>
        <v/>
      </c>
      <c r="G937" s="58" t="str">
        <f ca="1">IF(OR('📊 Training Matrix'!$AO$51="EXPIRED",'📊 Training Matrix'!$AO$51="EXPIRING"),"WA-001","")</f>
        <v/>
      </c>
      <c r="H937" s="58" t="str">
        <f ca="1">IF(OR('📊 Training Matrix'!$AO$51="EXPIRED",'📊 Training Matrix'!$AO$51="EXPIRING"),"WIAPS Cert.","")</f>
        <v/>
      </c>
      <c r="I937" s="58" t="str">
        <f ca="1">IF(OR('📊 Training Matrix'!$AO$51="EXPIRED",'📊 Training Matrix'!$AO$51="EXPIRING"),IF(ISNUMBER('📊 Training Matrix'!$AN$51),TEXT('📊 Training Matrix'!$AN$51,"DD/MM/YYYY"),""),"")</f>
        <v/>
      </c>
      <c r="J937" s="58" t="str">
        <f ca="1">IF(OR('📊 Training Matrix'!$AO$51="EXPIRED",'📊 Training Matrix'!$AO$51="EXPIRING"),TEXT('📊 Training Matrix'!$AN$51+365,"DD/MM/YYYY"),"")</f>
        <v/>
      </c>
      <c r="K937" s="58" t="str">
        <f ca="1">IF(OR('📊 Training Matrix'!$AO$51="EXPIRED",'📊 Training Matrix'!$AO$51="EXPIRING"),'📊 Training Matrix'!$AO$51,"")</f>
        <v/>
      </c>
      <c r="L937" s="58" t="str">
        <f ca="1">IF(OR('📊 Training Matrix'!$AO$51="EXPIRED",'📊 Training Matrix'!$AO$51="EXPIRING"),IF('📊 Training Matrix'!$AO$51="EXPIRED","Overdue by "&amp;TEXT(TODAY()-('📊 Training Matrix'!$AN$51+365),"0")&amp;" days","Expires in "&amp;TEXT(('📊 Training Matrix'!$AN$51+365)-TODAY(),"0")&amp;" days"),"—")</f>
        <v>—</v>
      </c>
      <c r="M937" s="58" t="str">
        <f ca="1">IF(OR('📊 Training Matrix'!$AO$51="EXPIRED",'📊 Training Matrix'!$AO$51="EXPIRING"),'📊 Training Matrix'!$H$51,"")</f>
        <v/>
      </c>
    </row>
    <row r="938" spans="1:13" ht="15" customHeight="1" x14ac:dyDescent="0.2">
      <c r="A938" s="58" t="str">
        <f ca="1">IF(OR('📊 Training Matrix'!$AQ$51="EXPIRED",'📊 Training Matrix'!$AQ$51="EXPIRING"),'📊 Training Matrix'!$A$51,"")</f>
        <v/>
      </c>
      <c r="B938" s="58" t="str">
        <f ca="1">IF(OR('📊 Training Matrix'!$AQ$51="EXPIRED",'📊 Training Matrix'!$AQ$51="EXPIRING"),'📊 Training Matrix'!$B$51,"")</f>
        <v/>
      </c>
      <c r="C938" s="58" t="str">
        <f ca="1">IF(OR('📊 Training Matrix'!$AQ$51="EXPIRED",'📊 Training Matrix'!$AQ$51="EXPIRING"),'📊 Training Matrix'!$C$51,"")</f>
        <v/>
      </c>
      <c r="D938" s="58" t="str">
        <f ca="1">IF(OR('📊 Training Matrix'!$AQ$51="EXPIRED",'📊 Training Matrix'!$AQ$51="EXPIRING"),'📊 Training Matrix'!$D$51,"")</f>
        <v/>
      </c>
      <c r="E938" s="58" t="str">
        <f ca="1">IF(OR('📊 Training Matrix'!$AQ$51="EXPIRED",'📊 Training Matrix'!$AQ$51="EXPIRING"),'📊 Training Matrix'!$F$51,"")</f>
        <v/>
      </c>
      <c r="F938" s="58" t="str">
        <f ca="1">IF(OR('📊 Training Matrix'!$AQ$51="EXPIRED",'📊 Training Matrix'!$AQ$51="EXPIRING"),'📊 Training Matrix'!$E$51,"")</f>
        <v/>
      </c>
      <c r="G938" s="58" t="str">
        <f ca="1">IF(OR('📊 Training Matrix'!$AQ$51="EXPIRED",'📊 Training Matrix'!$AQ$51="EXPIRING"),"DR-004","")</f>
        <v/>
      </c>
      <c r="H938" s="58" t="str">
        <f ca="1">IF(OR('📊 Training Matrix'!$AQ$51="EXPIRED",'📊 Training Matrix'!$AQ$51="EXPIRING"),"CPCS Excavator","")</f>
        <v/>
      </c>
      <c r="I938" s="58" t="str">
        <f ca="1">IF(OR('📊 Training Matrix'!$AQ$51="EXPIRED",'📊 Training Matrix'!$AQ$51="EXPIRING"),IF(ISNUMBER('📊 Training Matrix'!$AP$51),TEXT('📊 Training Matrix'!$AP$51,"DD/MM/YYYY"),""),"")</f>
        <v/>
      </c>
      <c r="J938" s="58" t="str">
        <f ca="1">IF(OR('📊 Training Matrix'!$AQ$51="EXPIRED",'📊 Training Matrix'!$AQ$51="EXPIRING"),TEXT('📊 Training Matrix'!$AP$51+365,"DD/MM/YYYY"),"")</f>
        <v/>
      </c>
      <c r="K938" s="58" t="str">
        <f ca="1">IF(OR('📊 Training Matrix'!$AQ$51="EXPIRED",'📊 Training Matrix'!$AQ$51="EXPIRING"),'📊 Training Matrix'!$AQ$51,"")</f>
        <v/>
      </c>
      <c r="L938" s="58" t="str">
        <f ca="1">IF(OR('📊 Training Matrix'!$AQ$51="EXPIRED",'📊 Training Matrix'!$AQ$51="EXPIRING"),IF('📊 Training Matrix'!$AQ$51="EXPIRED","Overdue by "&amp;TEXT(TODAY()-('📊 Training Matrix'!$AP$51+365),"0")&amp;" days","Expires in "&amp;TEXT(('📊 Training Matrix'!$AP$51+365)-TODAY(),"0")&amp;" days"),"—")</f>
        <v>—</v>
      </c>
      <c r="M938" s="58" t="str">
        <f ca="1">IF(OR('📊 Training Matrix'!$AQ$51="EXPIRED",'📊 Training Matrix'!$AQ$51="EXPIRING"),'📊 Training Matrix'!$H$51,"")</f>
        <v/>
      </c>
    </row>
    <row r="939" spans="1:13" ht="15" customHeight="1" x14ac:dyDescent="0.2">
      <c r="A939" s="58" t="str">
        <f ca="1">IF(OR('📊 Training Matrix'!$AS$51="EXPIRED",'📊 Training Matrix'!$AS$51="EXPIRING"),'📊 Training Matrix'!$A$51,"")</f>
        <v/>
      </c>
      <c r="B939" s="58" t="str">
        <f ca="1">IF(OR('📊 Training Matrix'!$AS$51="EXPIRED",'📊 Training Matrix'!$AS$51="EXPIRING"),'📊 Training Matrix'!$B$51,"")</f>
        <v/>
      </c>
      <c r="C939" s="58" t="str">
        <f ca="1">IF(OR('📊 Training Matrix'!$AS$51="EXPIRED",'📊 Training Matrix'!$AS$51="EXPIRING"),'📊 Training Matrix'!$C$51,"")</f>
        <v/>
      </c>
      <c r="D939" s="58" t="str">
        <f ca="1">IF(OR('📊 Training Matrix'!$AS$51="EXPIRED",'📊 Training Matrix'!$AS$51="EXPIRING"),'📊 Training Matrix'!$D$51,"")</f>
        <v/>
      </c>
      <c r="E939" s="58" t="str">
        <f ca="1">IF(OR('📊 Training Matrix'!$AS$51="EXPIRED",'📊 Training Matrix'!$AS$51="EXPIRING"),'📊 Training Matrix'!$F$51,"")</f>
        <v/>
      </c>
      <c r="F939" s="58" t="str">
        <f ca="1">IF(OR('📊 Training Matrix'!$AS$51="EXPIRED",'📊 Training Matrix'!$AS$51="EXPIRING"),'📊 Training Matrix'!$E$51,"")</f>
        <v/>
      </c>
      <c r="G939" s="58" t="str">
        <f ca="1">IF(OR('📊 Training Matrix'!$AS$51="EXPIRED",'📊 Training Matrix'!$AS$51="EXPIRING"),"MG-002","")</f>
        <v/>
      </c>
      <c r="H939" s="58" t="str">
        <f ca="1">IF(OR('📊 Training Matrix'!$AS$51="EXPIRED",'📊 Training Matrix'!$AS$51="EXPIRING"),"SMSTS","")</f>
        <v/>
      </c>
      <c r="I939" s="58" t="str">
        <f ca="1">IF(OR('📊 Training Matrix'!$AS$51="EXPIRED",'📊 Training Matrix'!$AS$51="EXPIRING"),IF(ISNUMBER('📊 Training Matrix'!$AR$51),TEXT('📊 Training Matrix'!$AR$51,"DD/MM/YYYY"),""),"")</f>
        <v/>
      </c>
      <c r="J939" s="58" t="str">
        <f ca="1">IF(OR('📊 Training Matrix'!$AS$51="EXPIRED",'📊 Training Matrix'!$AS$51="EXPIRING"),TEXT('📊 Training Matrix'!$AR$51+365,"DD/MM/YYYY"),"")</f>
        <v/>
      </c>
      <c r="K939" s="58" t="str">
        <f ca="1">IF(OR('📊 Training Matrix'!$AS$51="EXPIRED",'📊 Training Matrix'!$AS$51="EXPIRING"),'📊 Training Matrix'!$AS$51,"")</f>
        <v/>
      </c>
      <c r="L939" s="58" t="str">
        <f ca="1">IF(OR('📊 Training Matrix'!$AS$51="EXPIRED",'📊 Training Matrix'!$AS$51="EXPIRING"),IF('📊 Training Matrix'!$AS$51="EXPIRED","Overdue by "&amp;TEXT(TODAY()-('📊 Training Matrix'!$AR$51+365),"0")&amp;" days","Expires in "&amp;TEXT(('📊 Training Matrix'!$AR$51+365)-TODAY(),"0")&amp;" days"),"—")</f>
        <v>—</v>
      </c>
      <c r="M939" s="58" t="str">
        <f ca="1">IF(OR('📊 Training Matrix'!$AS$51="EXPIRED",'📊 Training Matrix'!$AS$51="EXPIRING"),'📊 Training Matrix'!$H$51,"")</f>
        <v/>
      </c>
    </row>
    <row r="940" spans="1:13" ht="15" customHeight="1" x14ac:dyDescent="0.2">
      <c r="A940" s="58" t="str">
        <f ca="1">IF(OR('📊 Training Matrix'!$AU$51="EXPIRED",'📊 Training Matrix'!$AU$51="EXPIRING"),'📊 Training Matrix'!$A$51,"")</f>
        <v/>
      </c>
      <c r="B940" s="58" t="str">
        <f ca="1">IF(OR('📊 Training Matrix'!$AU$51="EXPIRED",'📊 Training Matrix'!$AU$51="EXPIRING"),'📊 Training Matrix'!$B$51,"")</f>
        <v/>
      </c>
      <c r="C940" s="58" t="str">
        <f ca="1">IF(OR('📊 Training Matrix'!$AU$51="EXPIRED",'📊 Training Matrix'!$AU$51="EXPIRING"),'📊 Training Matrix'!$C$51,"")</f>
        <v/>
      </c>
      <c r="D940" s="58" t="str">
        <f ca="1">IF(OR('📊 Training Matrix'!$AU$51="EXPIRED",'📊 Training Matrix'!$AU$51="EXPIRING"),'📊 Training Matrix'!$D$51,"")</f>
        <v/>
      </c>
      <c r="E940" s="58" t="str">
        <f ca="1">IF(OR('📊 Training Matrix'!$AU$51="EXPIRED",'📊 Training Matrix'!$AU$51="EXPIRING"),'📊 Training Matrix'!$F$51,"")</f>
        <v/>
      </c>
      <c r="F940" s="58" t="str">
        <f ca="1">IF(OR('📊 Training Matrix'!$AU$51="EXPIRED",'📊 Training Matrix'!$AU$51="EXPIRING"),'📊 Training Matrix'!$E$51,"")</f>
        <v/>
      </c>
      <c r="G940" s="58" t="str">
        <f ca="1">IF(OR('📊 Training Matrix'!$AU$51="EXPIRED",'📊 Training Matrix'!$AU$51="EXPIRING"),"MG-003","")</f>
        <v/>
      </c>
      <c r="H940" s="58" t="str">
        <f ca="1">IF(OR('📊 Training Matrix'!$AU$51="EXPIRED",'📊 Training Matrix'!$AU$51="EXPIRING"),"SSSTS","")</f>
        <v/>
      </c>
      <c r="I940" s="58" t="str">
        <f ca="1">IF(OR('📊 Training Matrix'!$AU$51="EXPIRED",'📊 Training Matrix'!$AU$51="EXPIRING"),IF(ISNUMBER('📊 Training Matrix'!$AT$51),TEXT('📊 Training Matrix'!$AT$51,"DD/MM/YYYY"),""),"")</f>
        <v/>
      </c>
      <c r="J940" s="58" t="str">
        <f ca="1">IF(OR('📊 Training Matrix'!$AU$51="EXPIRED",'📊 Training Matrix'!$AU$51="EXPIRING"),TEXT('📊 Training Matrix'!$AT$51+365,"DD/MM/YYYY"),"")</f>
        <v/>
      </c>
      <c r="K940" s="58" t="str">
        <f ca="1">IF(OR('📊 Training Matrix'!$AU$51="EXPIRED",'📊 Training Matrix'!$AU$51="EXPIRING"),'📊 Training Matrix'!$AU$51,"")</f>
        <v/>
      </c>
      <c r="L940" s="58" t="str">
        <f ca="1">IF(OR('📊 Training Matrix'!$AU$51="EXPIRED",'📊 Training Matrix'!$AU$51="EXPIRING"),IF('📊 Training Matrix'!$AU$51="EXPIRED","Overdue by "&amp;TEXT(TODAY()-('📊 Training Matrix'!$AT$51+365),"0")&amp;" days","Expires in "&amp;TEXT(('📊 Training Matrix'!$AT$51+365)-TODAY(),"0")&amp;" days"),"—")</f>
        <v>—</v>
      </c>
      <c r="M940" s="58" t="str">
        <f ca="1">IF(OR('📊 Training Matrix'!$AU$51="EXPIRED",'📊 Training Matrix'!$AU$51="EXPIRING"),'📊 Training Matrix'!$H$51,"")</f>
        <v/>
      </c>
    </row>
    <row r="941" spans="1:13" ht="15" customHeight="1" x14ac:dyDescent="0.2">
      <c r="A941" s="58" t="str">
        <f ca="1">IF(OR('📊 Training Matrix'!$AW$51="EXPIRED",'📊 Training Matrix'!$AW$51="EXPIRING"),'📊 Training Matrix'!$A$51,"")</f>
        <v>W1047</v>
      </c>
      <c r="B941" s="58" t="str">
        <f ca="1">IF(OR('📊 Training Matrix'!$AW$51="EXPIRED",'📊 Training Matrix'!$AW$51="EXPIRING"),'📊 Training Matrix'!$B$51,"")</f>
        <v>Nelson</v>
      </c>
      <c r="C941" s="58" t="str">
        <f ca="1">IF(OR('📊 Training Matrix'!$AW$51="EXPIRED",'📊 Training Matrix'!$AW$51="EXPIRING"),'📊 Training Matrix'!$C$51,"")</f>
        <v>Mark</v>
      </c>
      <c r="D941" s="58" t="str">
        <f ca="1">IF(OR('📊 Training Matrix'!$AW$51="EXPIRED",'📊 Training Matrix'!$AW$51="EXPIRING"),'📊 Training Matrix'!$D$51,"")</f>
        <v>Employee</v>
      </c>
      <c r="E941" s="58" t="str">
        <f ca="1">IF(OR('📊 Training Matrix'!$AW$51="EXPIRED",'📊 Training Matrix'!$AW$51="EXPIRING"),'📊 Training Matrix'!$F$51,"")</f>
        <v>Network Operator</v>
      </c>
      <c r="F941" s="58" t="str">
        <f ca="1">IF(OR('📊 Training Matrix'!$AW$51="EXPIRED",'📊 Training Matrix'!$AW$51="EXPIRING"),'📊 Training Matrix'!$E$51,"")</f>
        <v>Network Operations</v>
      </c>
      <c r="G941" s="58" t="str">
        <f ca="1">IF(OR('📊 Training Matrix'!$AW$51="EXPIRED",'📊 Training Matrix'!$AW$51="EXPIRING"),"IT-002","")</f>
        <v>IT-002</v>
      </c>
      <c r="H941" s="58" t="str">
        <f ca="1">IF(OR('📊 Training Matrix'!$AW$51="EXPIRED",'📊 Training Matrix'!$AW$51="EXPIRING"),"GDPR Awareness","")</f>
        <v>GDPR Awareness</v>
      </c>
      <c r="I941" s="58" t="str">
        <f ca="1">IF(OR('📊 Training Matrix'!$AW$51="EXPIRED",'📊 Training Matrix'!$AW$51="EXPIRING"),IF(ISNUMBER('📊 Training Matrix'!$AV$51),TEXT('📊 Training Matrix'!$AV$51,"DD/MM/YYYY"),""),"")</f>
        <v>18/07/2025</v>
      </c>
      <c r="J941" s="58" t="str">
        <f ca="1">IF(OR('📊 Training Matrix'!$AW$51="EXPIRED",'📊 Training Matrix'!$AW$51="EXPIRING"),TEXT('📊 Training Matrix'!$AV$51+365,"DD/MM/YYYY"),"")</f>
        <v>18/07/2026</v>
      </c>
      <c r="K941" s="58" t="str">
        <f ca="1">IF(OR('📊 Training Matrix'!$AW$51="EXPIRED",'📊 Training Matrix'!$AW$51="EXPIRING"),'📊 Training Matrix'!$AW$51,"")</f>
        <v>EXPIRED</v>
      </c>
      <c r="L941" s="58" t="str">
        <f ca="1">IF(OR('📊 Training Matrix'!$AW$51="EXPIRED",'📊 Training Matrix'!$AW$51="EXPIRING"),IF('📊 Training Matrix'!$AW$51="EXPIRED","Overdue by "&amp;TEXT(TODAY()-('📊 Training Matrix'!$AV$51+365),"0")&amp;" days","Expires in "&amp;TEXT(('📊 Training Matrix'!$AV$51+365)-TODAY(),"0")&amp;" days"),"—")</f>
        <v>Overdue by 31 days</v>
      </c>
      <c r="M941" s="58" t="str">
        <f ca="1">IF(OR('📊 Training Matrix'!$AW$51="EXPIRED",'📊 Training Matrix'!$AW$51="EXPIRING"),'📊 Training Matrix'!$H$51,"")</f>
        <v>P. Okafor</v>
      </c>
    </row>
    <row r="942" spans="1:13" ht="15" customHeight="1" x14ac:dyDescent="0.2">
      <c r="A942" s="58" t="str">
        <f ca="1">IF(OR('📊 Training Matrix'!$K$52="EXPIRED",'📊 Training Matrix'!$K$52="EXPIRING"),'📊 Training Matrix'!$A$52,"")</f>
        <v/>
      </c>
      <c r="B942" s="58" t="str">
        <f ca="1">IF(OR('📊 Training Matrix'!$K$52="EXPIRED",'📊 Training Matrix'!$K$52="EXPIRING"),'📊 Training Matrix'!$B$52,"")</f>
        <v/>
      </c>
      <c r="C942" s="58" t="str">
        <f ca="1">IF(OR('📊 Training Matrix'!$K$52="EXPIRED",'📊 Training Matrix'!$K$52="EXPIRING"),'📊 Training Matrix'!$C$52,"")</f>
        <v/>
      </c>
      <c r="D942" s="58" t="str">
        <f ca="1">IF(OR('📊 Training Matrix'!$K$52="EXPIRED",'📊 Training Matrix'!$K$52="EXPIRING"),'📊 Training Matrix'!$D$52,"")</f>
        <v/>
      </c>
      <c r="E942" s="58" t="str">
        <f ca="1">IF(OR('📊 Training Matrix'!$K$52="EXPIRED",'📊 Training Matrix'!$K$52="EXPIRING"),'📊 Training Matrix'!$F$52,"")</f>
        <v/>
      </c>
      <c r="F942" s="58" t="str">
        <f ca="1">IF(OR('📊 Training Matrix'!$K$52="EXPIRED",'📊 Training Matrix'!$K$52="EXPIRING"),'📊 Training Matrix'!$E$52,"")</f>
        <v/>
      </c>
      <c r="G942" s="58" t="str">
        <f ca="1">IF(OR('📊 Training Matrix'!$K$52="EXPIRED",'📊 Training Matrix'!$K$52="EXPIRING"),"HS-001","")</f>
        <v/>
      </c>
      <c r="H942" s="58" t="str">
        <f ca="1">IF(OR('📊 Training Matrix'!$K$52="EXPIRED",'📊 Training Matrix'!$K$52="EXPIRING"),"H&amp;S Induction","")</f>
        <v/>
      </c>
      <c r="I942" s="58" t="str">
        <f ca="1">IF(OR('📊 Training Matrix'!$K$52="EXPIRED",'📊 Training Matrix'!$K$52="EXPIRING"),IF(ISNUMBER('📊 Training Matrix'!$J$52),TEXT('📊 Training Matrix'!$J$52,"DD/MM/YYYY"),""),"")</f>
        <v/>
      </c>
      <c r="J942" s="58" t="str">
        <f ca="1">IF(OR('📊 Training Matrix'!$K$52="EXPIRED",'📊 Training Matrix'!$K$52="EXPIRING"),TEXT('📊 Training Matrix'!$J$52+365,"DD/MM/YYYY"),"")</f>
        <v/>
      </c>
      <c r="K942" s="58" t="str">
        <f ca="1">IF(OR('📊 Training Matrix'!$K$52="EXPIRED",'📊 Training Matrix'!$K$52="EXPIRING"),'📊 Training Matrix'!$K$52,"")</f>
        <v/>
      </c>
      <c r="L942" s="58" t="str">
        <f ca="1">IF(OR('📊 Training Matrix'!$K$52="EXPIRED",'📊 Training Matrix'!$K$52="EXPIRING"),IF('📊 Training Matrix'!$K$52="EXPIRED","Overdue by "&amp;TEXT(TODAY()-('📊 Training Matrix'!$J$52+365),"0")&amp;" days","Expires in "&amp;TEXT(('📊 Training Matrix'!$J$52+365)-TODAY(),"0")&amp;" days"),"—")</f>
        <v>—</v>
      </c>
      <c r="M942" s="58" t="str">
        <f ca="1">IF(OR('📊 Training Matrix'!$K$52="EXPIRED",'📊 Training Matrix'!$K$52="EXPIRING"),'📊 Training Matrix'!$H$52,"")</f>
        <v/>
      </c>
    </row>
    <row r="943" spans="1:13" ht="15" customHeight="1" x14ac:dyDescent="0.2">
      <c r="A943" s="58" t="str">
        <f ca="1">IF(OR('📊 Training Matrix'!$M$52="EXPIRED",'📊 Training Matrix'!$M$52="EXPIRING"),'📊 Training Matrix'!$A$52,"")</f>
        <v>W1048</v>
      </c>
      <c r="B943" s="58" t="str">
        <f ca="1">IF(OR('📊 Training Matrix'!$M$52="EXPIRED",'📊 Training Matrix'!$M$52="EXPIRING"),'📊 Training Matrix'!$B$52,"")</f>
        <v>Young</v>
      </c>
      <c r="C943" s="58" t="str">
        <f ca="1">IF(OR('📊 Training Matrix'!$M$52="EXPIRED",'📊 Training Matrix'!$M$52="EXPIRING"),'📊 Training Matrix'!$C$52,"")</f>
        <v>Diane</v>
      </c>
      <c r="D943" s="58" t="str">
        <f ca="1">IF(OR('📊 Training Matrix'!$M$52="EXPIRED",'📊 Training Matrix'!$M$52="EXPIRING"),'📊 Training Matrix'!$D$52,"")</f>
        <v>Employee</v>
      </c>
      <c r="E943" s="58" t="str">
        <f ca="1">IF(OR('📊 Training Matrix'!$M$52="EXPIRED",'📊 Training Matrix'!$M$52="EXPIRING"),'📊 Training Matrix'!$F$52,"")</f>
        <v>Crane Operator</v>
      </c>
      <c r="F943" s="58" t="str">
        <f ca="1">IF(OR('📊 Training Matrix'!$M$52="EXPIRED",'📊 Training Matrix'!$M$52="EXPIRING"),'📊 Training Matrix'!$E$52,"")</f>
        <v>Plant &amp; Vehicles</v>
      </c>
      <c r="G943" s="58" t="str">
        <f ca="1">IF(OR('📊 Training Matrix'!$M$52="EXPIRED",'📊 Training Matrix'!$M$52="EXPIRING"),"HS-002","")</f>
        <v>HS-002</v>
      </c>
      <c r="H943" s="58" t="str">
        <f ca="1">IF(OR('📊 Training Matrix'!$M$52="EXPIRED",'📊 Training Matrix'!$M$52="EXPIRING"),"Working at Height","")</f>
        <v>Working at Height</v>
      </c>
      <c r="I943" s="58" t="str">
        <f ca="1">IF(OR('📊 Training Matrix'!$M$52="EXPIRED",'📊 Training Matrix'!$M$52="EXPIRING"),IF(ISNUMBER('📊 Training Matrix'!$L$52),TEXT('📊 Training Matrix'!$L$52,"DD/MM/YYYY"),""),"")</f>
        <v>05/09/2025</v>
      </c>
      <c r="J943" s="58" t="str">
        <f ca="1">IF(OR('📊 Training Matrix'!$M$52="EXPIRED",'📊 Training Matrix'!$M$52="EXPIRING"),TEXT('📊 Training Matrix'!$L$52+365,"DD/MM/YYYY"),"")</f>
        <v>05/09/2026</v>
      </c>
      <c r="K943" s="58" t="str">
        <f ca="1">IF(OR('📊 Training Matrix'!$M$52="EXPIRED",'📊 Training Matrix'!$M$52="EXPIRING"),'📊 Training Matrix'!$M$52,"")</f>
        <v>EXPIRING</v>
      </c>
      <c r="L943" s="58" t="str">
        <f ca="1">IF(OR('📊 Training Matrix'!$M$52="EXPIRED",'📊 Training Matrix'!$M$52="EXPIRING"),IF('📊 Training Matrix'!$M$52="EXPIRED","Overdue by "&amp;TEXT(TODAY()-('📊 Training Matrix'!$L$52+365),"0")&amp;" days","Expires in "&amp;TEXT(('📊 Training Matrix'!$L$52+365)-TODAY(),"0")&amp;" days"),"—")</f>
        <v>Expires in 18 days</v>
      </c>
      <c r="M943" s="58" t="str">
        <f ca="1">IF(OR('📊 Training Matrix'!$M$52="EXPIRED",'📊 Training Matrix'!$M$52="EXPIRING"),'📊 Training Matrix'!$H$52,"")</f>
        <v>S. Patel</v>
      </c>
    </row>
    <row r="944" spans="1:13" ht="15" customHeight="1" x14ac:dyDescent="0.2">
      <c r="A944" s="58" t="str">
        <f ca="1">IF(OR('📊 Training Matrix'!$O$52="EXPIRED",'📊 Training Matrix'!$O$52="EXPIRING"),'📊 Training Matrix'!$A$52,"")</f>
        <v/>
      </c>
      <c r="B944" s="58" t="str">
        <f ca="1">IF(OR('📊 Training Matrix'!$O$52="EXPIRED",'📊 Training Matrix'!$O$52="EXPIRING"),'📊 Training Matrix'!$B$52,"")</f>
        <v/>
      </c>
      <c r="C944" s="58" t="str">
        <f ca="1">IF(OR('📊 Training Matrix'!$O$52="EXPIRED",'📊 Training Matrix'!$O$52="EXPIRING"),'📊 Training Matrix'!$C$52,"")</f>
        <v/>
      </c>
      <c r="D944" s="58" t="str">
        <f ca="1">IF(OR('📊 Training Matrix'!$O$52="EXPIRED",'📊 Training Matrix'!$O$52="EXPIRING"),'📊 Training Matrix'!$D$52,"")</f>
        <v/>
      </c>
      <c r="E944" s="58" t="str">
        <f ca="1">IF(OR('📊 Training Matrix'!$O$52="EXPIRED",'📊 Training Matrix'!$O$52="EXPIRING"),'📊 Training Matrix'!$F$52,"")</f>
        <v/>
      </c>
      <c r="F944" s="58" t="str">
        <f ca="1">IF(OR('📊 Training Matrix'!$O$52="EXPIRED",'📊 Training Matrix'!$O$52="EXPIRING"),'📊 Training Matrix'!$E$52,"")</f>
        <v/>
      </c>
      <c r="G944" s="58" t="str">
        <f ca="1">IF(OR('📊 Training Matrix'!$O$52="EXPIRED",'📊 Training Matrix'!$O$52="EXPIRING"),"HS-003","")</f>
        <v/>
      </c>
      <c r="H944" s="58" t="str">
        <f ca="1">IF(OR('📊 Training Matrix'!$O$52="EXPIRED",'📊 Training Matrix'!$O$52="EXPIRING"),"Confined Space","")</f>
        <v/>
      </c>
      <c r="I944" s="58" t="str">
        <f ca="1">IF(OR('📊 Training Matrix'!$O$52="EXPIRED",'📊 Training Matrix'!$O$52="EXPIRING"),IF(ISNUMBER('📊 Training Matrix'!$N$52),TEXT('📊 Training Matrix'!$N$52,"DD/MM/YYYY"),""),"")</f>
        <v/>
      </c>
      <c r="J944" s="58" t="str">
        <f ca="1">IF(OR('📊 Training Matrix'!$O$52="EXPIRED",'📊 Training Matrix'!$O$52="EXPIRING"),TEXT('📊 Training Matrix'!$N$52+365,"DD/MM/YYYY"),"")</f>
        <v/>
      </c>
      <c r="K944" s="58" t="str">
        <f ca="1">IF(OR('📊 Training Matrix'!$O$52="EXPIRED",'📊 Training Matrix'!$O$52="EXPIRING"),'📊 Training Matrix'!$O$52,"")</f>
        <v/>
      </c>
      <c r="L944" s="58" t="str">
        <f ca="1">IF(OR('📊 Training Matrix'!$O$52="EXPIRED",'📊 Training Matrix'!$O$52="EXPIRING"),IF('📊 Training Matrix'!$O$52="EXPIRED","Overdue by "&amp;TEXT(TODAY()-('📊 Training Matrix'!$N$52+365),"0")&amp;" days","Expires in "&amp;TEXT(('📊 Training Matrix'!$N$52+365)-TODAY(),"0")&amp;" days"),"—")</f>
        <v>—</v>
      </c>
      <c r="M944" s="58" t="str">
        <f ca="1">IF(OR('📊 Training Matrix'!$O$52="EXPIRED",'📊 Training Matrix'!$O$52="EXPIRING"),'📊 Training Matrix'!$H$52,"")</f>
        <v/>
      </c>
    </row>
    <row r="945" spans="1:13" ht="15" customHeight="1" x14ac:dyDescent="0.2">
      <c r="A945" s="58" t="str">
        <f ca="1">IF(OR('📊 Training Matrix'!$Q$52="EXPIRED",'📊 Training Matrix'!$Q$52="EXPIRING"),'📊 Training Matrix'!$A$52,"")</f>
        <v>W1048</v>
      </c>
      <c r="B945" s="58" t="str">
        <f ca="1">IF(OR('📊 Training Matrix'!$Q$52="EXPIRED",'📊 Training Matrix'!$Q$52="EXPIRING"),'📊 Training Matrix'!$B$52,"")</f>
        <v>Young</v>
      </c>
      <c r="C945" s="58" t="str">
        <f ca="1">IF(OR('📊 Training Matrix'!$Q$52="EXPIRED",'📊 Training Matrix'!$Q$52="EXPIRING"),'📊 Training Matrix'!$C$52,"")</f>
        <v>Diane</v>
      </c>
      <c r="D945" s="58" t="str">
        <f ca="1">IF(OR('📊 Training Matrix'!$Q$52="EXPIRED",'📊 Training Matrix'!$Q$52="EXPIRING"),'📊 Training Matrix'!$D$52,"")</f>
        <v>Employee</v>
      </c>
      <c r="E945" s="58" t="str">
        <f ca="1">IF(OR('📊 Training Matrix'!$Q$52="EXPIRED",'📊 Training Matrix'!$Q$52="EXPIRING"),'📊 Training Matrix'!$F$52,"")</f>
        <v>Crane Operator</v>
      </c>
      <c r="F945" s="58" t="str">
        <f ca="1">IF(OR('📊 Training Matrix'!$Q$52="EXPIRED",'📊 Training Matrix'!$Q$52="EXPIRING"),'📊 Training Matrix'!$E$52,"")</f>
        <v>Plant &amp; Vehicles</v>
      </c>
      <c r="G945" s="58" t="str">
        <f ca="1">IF(OR('📊 Training Matrix'!$Q$52="EXPIRED",'📊 Training Matrix'!$Q$52="EXPIRING"),"HS-004","")</f>
        <v>HS-004</v>
      </c>
      <c r="H945" s="58" t="str">
        <f ca="1">IF(OR('📊 Training Matrix'!$Q$52="EXPIRED",'📊 Training Matrix'!$Q$52="EXPIRING"),"Manual Handling","")</f>
        <v>Manual Handling</v>
      </c>
      <c r="I945" s="58" t="str">
        <f ca="1">IF(OR('📊 Training Matrix'!$Q$52="EXPIRED",'📊 Training Matrix'!$Q$52="EXPIRING"),IF(ISNUMBER('📊 Training Matrix'!$P$52),TEXT('📊 Training Matrix'!$P$52,"DD/MM/YYYY"),""),"")</f>
        <v>17/01/2025</v>
      </c>
      <c r="J945" s="58" t="str">
        <f ca="1">IF(OR('📊 Training Matrix'!$Q$52="EXPIRED",'📊 Training Matrix'!$Q$52="EXPIRING"),TEXT('📊 Training Matrix'!$P$52+365,"DD/MM/YYYY"),"")</f>
        <v>17/01/2026</v>
      </c>
      <c r="K945" s="58" t="str">
        <f ca="1">IF(OR('📊 Training Matrix'!$Q$52="EXPIRED",'📊 Training Matrix'!$Q$52="EXPIRING"),'📊 Training Matrix'!$Q$52,"")</f>
        <v>EXPIRED</v>
      </c>
      <c r="L945" s="58" t="str">
        <f ca="1">IF(OR('📊 Training Matrix'!$Q$52="EXPIRED",'📊 Training Matrix'!$Q$52="EXPIRING"),IF('📊 Training Matrix'!$Q$52="EXPIRED","Overdue by "&amp;TEXT(TODAY()-('📊 Training Matrix'!$P$52+365),"0")&amp;" days","Expires in "&amp;TEXT(('📊 Training Matrix'!$P$52+365)-TODAY(),"0")&amp;" days"),"—")</f>
        <v>Overdue by 213 days</v>
      </c>
      <c r="M945" s="58" t="str">
        <f ca="1">IF(OR('📊 Training Matrix'!$Q$52="EXPIRED",'📊 Training Matrix'!$Q$52="EXPIRING"),'📊 Training Matrix'!$H$52,"")</f>
        <v>S. Patel</v>
      </c>
    </row>
    <row r="946" spans="1:13" ht="15" customHeight="1" x14ac:dyDescent="0.2">
      <c r="A946" s="58" t="str">
        <f ca="1">IF(OR('📊 Training Matrix'!$S$52="EXPIRED",'📊 Training Matrix'!$S$52="EXPIRING"),'📊 Training Matrix'!$A$52,"")</f>
        <v/>
      </c>
      <c r="B946" s="58" t="str">
        <f ca="1">IF(OR('📊 Training Matrix'!$S$52="EXPIRED",'📊 Training Matrix'!$S$52="EXPIRING"),'📊 Training Matrix'!$B$52,"")</f>
        <v/>
      </c>
      <c r="C946" s="58" t="str">
        <f ca="1">IF(OR('📊 Training Matrix'!$S$52="EXPIRED",'📊 Training Matrix'!$S$52="EXPIRING"),'📊 Training Matrix'!$C$52,"")</f>
        <v/>
      </c>
      <c r="D946" s="58" t="str">
        <f ca="1">IF(OR('📊 Training Matrix'!$S$52="EXPIRED",'📊 Training Matrix'!$S$52="EXPIRING"),'📊 Training Matrix'!$D$52,"")</f>
        <v/>
      </c>
      <c r="E946" s="58" t="str">
        <f ca="1">IF(OR('📊 Training Matrix'!$S$52="EXPIRED",'📊 Training Matrix'!$S$52="EXPIRING"),'📊 Training Matrix'!$F$52,"")</f>
        <v/>
      </c>
      <c r="F946" s="58" t="str">
        <f ca="1">IF(OR('📊 Training Matrix'!$S$52="EXPIRED",'📊 Training Matrix'!$S$52="EXPIRING"),'📊 Training Matrix'!$E$52,"")</f>
        <v/>
      </c>
      <c r="G946" s="58" t="str">
        <f ca="1">IF(OR('📊 Training Matrix'!$S$52="EXPIRED",'📊 Training Matrix'!$S$52="EXPIRING"),"HS-005","")</f>
        <v/>
      </c>
      <c r="H946" s="58" t="str">
        <f ca="1">IF(OR('📊 Training Matrix'!$S$52="EXPIRED",'📊 Training Matrix'!$S$52="EXPIRING"),"First Aid (FAW)","")</f>
        <v/>
      </c>
      <c r="I946" s="58" t="str">
        <f ca="1">IF(OR('📊 Training Matrix'!$S$52="EXPIRED",'📊 Training Matrix'!$S$52="EXPIRING"),IF(ISNUMBER('📊 Training Matrix'!$R$52),TEXT('📊 Training Matrix'!$R$52,"DD/MM/YYYY"),""),"")</f>
        <v/>
      </c>
      <c r="J946" s="58" t="str">
        <f ca="1">IF(OR('📊 Training Matrix'!$S$52="EXPIRED",'📊 Training Matrix'!$S$52="EXPIRING"),TEXT('📊 Training Matrix'!$R$52+365,"DD/MM/YYYY"),"")</f>
        <v/>
      </c>
      <c r="K946" s="58" t="str">
        <f ca="1">IF(OR('📊 Training Matrix'!$S$52="EXPIRED",'📊 Training Matrix'!$S$52="EXPIRING"),'📊 Training Matrix'!$S$52,"")</f>
        <v/>
      </c>
      <c r="L946" s="58" t="str">
        <f ca="1">IF(OR('📊 Training Matrix'!$S$52="EXPIRED",'📊 Training Matrix'!$S$52="EXPIRING"),IF('📊 Training Matrix'!$S$52="EXPIRED","Overdue by "&amp;TEXT(TODAY()-('📊 Training Matrix'!$R$52+365),"0")&amp;" days","Expires in "&amp;TEXT(('📊 Training Matrix'!$R$52+365)-TODAY(),"0")&amp;" days"),"—")</f>
        <v>—</v>
      </c>
      <c r="M946" s="58" t="str">
        <f ca="1">IF(OR('📊 Training Matrix'!$S$52="EXPIRED",'📊 Training Matrix'!$S$52="EXPIRING"),'📊 Training Matrix'!$H$52,"")</f>
        <v/>
      </c>
    </row>
    <row r="947" spans="1:13" ht="15" customHeight="1" x14ac:dyDescent="0.2">
      <c r="A947" s="58" t="str">
        <f ca="1">IF(OR('📊 Training Matrix'!$U$52="EXPIRED",'📊 Training Matrix'!$U$52="EXPIRING"),'📊 Training Matrix'!$A$52,"")</f>
        <v/>
      </c>
      <c r="B947" s="58" t="str">
        <f ca="1">IF(OR('📊 Training Matrix'!$U$52="EXPIRED",'📊 Training Matrix'!$U$52="EXPIRING"),'📊 Training Matrix'!$B$52,"")</f>
        <v/>
      </c>
      <c r="C947" s="58" t="str">
        <f ca="1">IF(OR('📊 Training Matrix'!$U$52="EXPIRED",'📊 Training Matrix'!$U$52="EXPIRING"),'📊 Training Matrix'!$C$52,"")</f>
        <v/>
      </c>
      <c r="D947" s="58" t="str">
        <f ca="1">IF(OR('📊 Training Matrix'!$U$52="EXPIRED",'📊 Training Matrix'!$U$52="EXPIRING"),'📊 Training Matrix'!$D$52,"")</f>
        <v/>
      </c>
      <c r="E947" s="58" t="str">
        <f ca="1">IF(OR('📊 Training Matrix'!$U$52="EXPIRED",'📊 Training Matrix'!$U$52="EXPIRING"),'📊 Training Matrix'!$F$52,"")</f>
        <v/>
      </c>
      <c r="F947" s="58" t="str">
        <f ca="1">IF(OR('📊 Training Matrix'!$U$52="EXPIRED",'📊 Training Matrix'!$U$52="EXPIRING"),'📊 Training Matrix'!$E$52,"")</f>
        <v/>
      </c>
      <c r="G947" s="58" t="str">
        <f ca="1">IF(OR('📊 Training Matrix'!$U$52="EXPIRED",'📊 Training Matrix'!$U$52="EXPIRING"),"HS-006","")</f>
        <v/>
      </c>
      <c r="H947" s="58" t="str">
        <f ca="1">IF(OR('📊 Training Matrix'!$U$52="EXPIRED",'📊 Training Matrix'!$U$52="EXPIRING"),"Asbestos Awareness","")</f>
        <v/>
      </c>
      <c r="I947" s="58" t="str">
        <f ca="1">IF(OR('📊 Training Matrix'!$U$52="EXPIRED",'📊 Training Matrix'!$U$52="EXPIRING"),IF(ISNUMBER('📊 Training Matrix'!$T$52),TEXT('📊 Training Matrix'!$T$52,"DD/MM/YYYY"),""),"")</f>
        <v/>
      </c>
      <c r="J947" s="58" t="str">
        <f ca="1">IF(OR('📊 Training Matrix'!$U$52="EXPIRED",'📊 Training Matrix'!$U$52="EXPIRING"),TEXT('📊 Training Matrix'!$T$52+365,"DD/MM/YYYY"),"")</f>
        <v/>
      </c>
      <c r="K947" s="58" t="str">
        <f ca="1">IF(OR('📊 Training Matrix'!$U$52="EXPIRED",'📊 Training Matrix'!$U$52="EXPIRING"),'📊 Training Matrix'!$U$52,"")</f>
        <v/>
      </c>
      <c r="L947" s="58" t="str">
        <f ca="1">IF(OR('📊 Training Matrix'!$U$52="EXPIRED",'📊 Training Matrix'!$U$52="EXPIRING"),IF('📊 Training Matrix'!$U$52="EXPIRED","Overdue by "&amp;TEXT(TODAY()-('📊 Training Matrix'!$T$52+365),"0")&amp;" days","Expires in "&amp;TEXT(('📊 Training Matrix'!$T$52+365)-TODAY(),"0")&amp;" days"),"—")</f>
        <v>—</v>
      </c>
      <c r="M947" s="58" t="str">
        <f ca="1">IF(OR('📊 Training Matrix'!$U$52="EXPIRED",'📊 Training Matrix'!$U$52="EXPIRING"),'📊 Training Matrix'!$H$52,"")</f>
        <v/>
      </c>
    </row>
    <row r="948" spans="1:13" ht="15" customHeight="1" x14ac:dyDescent="0.2">
      <c r="A948" s="58" t="str">
        <f ca="1">IF(OR('📊 Training Matrix'!$W$52="EXPIRED",'📊 Training Matrix'!$W$52="EXPIRING"),'📊 Training Matrix'!$A$52,"")</f>
        <v/>
      </c>
      <c r="B948" s="58" t="str">
        <f ca="1">IF(OR('📊 Training Matrix'!$W$52="EXPIRED",'📊 Training Matrix'!$W$52="EXPIRING"),'📊 Training Matrix'!$B$52,"")</f>
        <v/>
      </c>
      <c r="C948" s="58" t="str">
        <f ca="1">IF(OR('📊 Training Matrix'!$W$52="EXPIRED",'📊 Training Matrix'!$W$52="EXPIRING"),'📊 Training Matrix'!$C$52,"")</f>
        <v/>
      </c>
      <c r="D948" s="58" t="str">
        <f ca="1">IF(OR('📊 Training Matrix'!$W$52="EXPIRED",'📊 Training Matrix'!$W$52="EXPIRING"),'📊 Training Matrix'!$D$52,"")</f>
        <v/>
      </c>
      <c r="E948" s="58" t="str">
        <f ca="1">IF(OR('📊 Training Matrix'!$W$52="EXPIRED",'📊 Training Matrix'!$W$52="EXPIRING"),'📊 Training Matrix'!$F$52,"")</f>
        <v/>
      </c>
      <c r="F948" s="58" t="str">
        <f ca="1">IF(OR('📊 Training Matrix'!$W$52="EXPIRED",'📊 Training Matrix'!$W$52="EXPIRING"),'📊 Training Matrix'!$E$52,"")</f>
        <v/>
      </c>
      <c r="G948" s="58" t="str">
        <f ca="1">IF(OR('📊 Training Matrix'!$W$52="EXPIRED",'📊 Training Matrix'!$W$52="EXPIRING"),"EL-001","")</f>
        <v/>
      </c>
      <c r="H948" s="58" t="str">
        <f ca="1">IF(OR('📊 Training Matrix'!$W$52="EXPIRED",'📊 Training Matrix'!$W$52="EXPIRING"),"C&amp;G 2391 Inspection","")</f>
        <v/>
      </c>
      <c r="I948" s="58" t="str">
        <f ca="1">IF(OR('📊 Training Matrix'!$W$52="EXPIRED",'📊 Training Matrix'!$W$52="EXPIRING"),IF(ISNUMBER('📊 Training Matrix'!$V$52),TEXT('📊 Training Matrix'!$V$52,"DD/MM/YYYY"),""),"")</f>
        <v/>
      </c>
      <c r="J948" s="58" t="str">
        <f ca="1">IF(OR('📊 Training Matrix'!$W$52="EXPIRED",'📊 Training Matrix'!$W$52="EXPIRING"),TEXT('📊 Training Matrix'!$V$52+365,"DD/MM/YYYY"),"")</f>
        <v/>
      </c>
      <c r="K948" s="58" t="str">
        <f ca="1">IF(OR('📊 Training Matrix'!$W$52="EXPIRED",'📊 Training Matrix'!$W$52="EXPIRING"),'📊 Training Matrix'!$W$52,"")</f>
        <v/>
      </c>
      <c r="L948" s="58" t="str">
        <f ca="1">IF(OR('📊 Training Matrix'!$W$52="EXPIRED",'📊 Training Matrix'!$W$52="EXPIRING"),IF('📊 Training Matrix'!$W$52="EXPIRED","Overdue by "&amp;TEXT(TODAY()-('📊 Training Matrix'!$V$52+365),"0")&amp;" days","Expires in "&amp;TEXT(('📊 Training Matrix'!$V$52+365)-TODAY(),"0")&amp;" days"),"—")</f>
        <v>—</v>
      </c>
      <c r="M948" s="58" t="str">
        <f ca="1">IF(OR('📊 Training Matrix'!$W$52="EXPIRED",'📊 Training Matrix'!$W$52="EXPIRING"),'📊 Training Matrix'!$H$52,"")</f>
        <v/>
      </c>
    </row>
    <row r="949" spans="1:13" ht="15" customHeight="1" x14ac:dyDescent="0.2">
      <c r="A949" s="58" t="str">
        <f ca="1">IF(OR('📊 Training Matrix'!$Y$52="EXPIRED",'📊 Training Matrix'!$Y$52="EXPIRING"),'📊 Training Matrix'!$A$52,"")</f>
        <v/>
      </c>
      <c r="B949" s="58" t="str">
        <f ca="1">IF(OR('📊 Training Matrix'!$Y$52="EXPIRED",'📊 Training Matrix'!$Y$52="EXPIRING"),'📊 Training Matrix'!$B$52,"")</f>
        <v/>
      </c>
      <c r="C949" s="58" t="str">
        <f ca="1">IF(OR('📊 Training Matrix'!$Y$52="EXPIRED",'📊 Training Matrix'!$Y$52="EXPIRING"),'📊 Training Matrix'!$C$52,"")</f>
        <v/>
      </c>
      <c r="D949" s="58" t="str">
        <f ca="1">IF(OR('📊 Training Matrix'!$Y$52="EXPIRED",'📊 Training Matrix'!$Y$52="EXPIRING"),'📊 Training Matrix'!$D$52,"")</f>
        <v/>
      </c>
      <c r="E949" s="58" t="str">
        <f ca="1">IF(OR('📊 Training Matrix'!$Y$52="EXPIRED",'📊 Training Matrix'!$Y$52="EXPIRING"),'📊 Training Matrix'!$F$52,"")</f>
        <v/>
      </c>
      <c r="F949" s="58" t="str">
        <f ca="1">IF(OR('📊 Training Matrix'!$Y$52="EXPIRED",'📊 Training Matrix'!$Y$52="EXPIRING"),'📊 Training Matrix'!$E$52,"")</f>
        <v/>
      </c>
      <c r="G949" s="58" t="str">
        <f ca="1">IF(OR('📊 Training Matrix'!$Y$52="EXPIRED",'📊 Training Matrix'!$Y$52="EXPIRING"),"EL-002","")</f>
        <v/>
      </c>
      <c r="H949" s="58" t="str">
        <f ca="1">IF(OR('📊 Training Matrix'!$Y$52="EXPIRED",'📊 Training Matrix'!$Y$52="EXPIRING"),"18th Edition","")</f>
        <v/>
      </c>
      <c r="I949" s="58" t="str">
        <f ca="1">IF(OR('📊 Training Matrix'!$Y$52="EXPIRED",'📊 Training Matrix'!$Y$52="EXPIRING"),IF(ISNUMBER('📊 Training Matrix'!$X$52),TEXT('📊 Training Matrix'!$X$52,"DD/MM/YYYY"),""),"")</f>
        <v/>
      </c>
      <c r="J949" s="58" t="str">
        <f ca="1">IF(OR('📊 Training Matrix'!$Y$52="EXPIRED",'📊 Training Matrix'!$Y$52="EXPIRING"),TEXT('📊 Training Matrix'!$X$52+365,"DD/MM/YYYY"),"")</f>
        <v/>
      </c>
      <c r="K949" s="58" t="str">
        <f ca="1">IF(OR('📊 Training Matrix'!$Y$52="EXPIRED",'📊 Training Matrix'!$Y$52="EXPIRING"),'📊 Training Matrix'!$Y$52,"")</f>
        <v/>
      </c>
      <c r="L949" s="58" t="str">
        <f ca="1">IF(OR('📊 Training Matrix'!$Y$52="EXPIRED",'📊 Training Matrix'!$Y$52="EXPIRING"),IF('📊 Training Matrix'!$Y$52="EXPIRED","Overdue by "&amp;TEXT(TODAY()-('📊 Training Matrix'!$X$52+365),"0")&amp;" days","Expires in "&amp;TEXT(('📊 Training Matrix'!$X$52+365)-TODAY(),"0")&amp;" days"),"—")</f>
        <v>—</v>
      </c>
      <c r="M949" s="58" t="str">
        <f ca="1">IF(OR('📊 Training Matrix'!$Y$52="EXPIRED",'📊 Training Matrix'!$Y$52="EXPIRING"),'📊 Training Matrix'!$H$52,"")</f>
        <v/>
      </c>
    </row>
    <row r="950" spans="1:13" ht="15" customHeight="1" x14ac:dyDescent="0.2">
      <c r="A950" s="58" t="str">
        <f ca="1">IF(OR('📊 Training Matrix'!$AA$52="EXPIRED",'📊 Training Matrix'!$AA$52="EXPIRING"),'📊 Training Matrix'!$A$52,"")</f>
        <v/>
      </c>
      <c r="B950" s="58" t="str">
        <f ca="1">IF(OR('📊 Training Matrix'!$AA$52="EXPIRED",'📊 Training Matrix'!$AA$52="EXPIRING"),'📊 Training Matrix'!$B$52,"")</f>
        <v/>
      </c>
      <c r="C950" s="58" t="str">
        <f ca="1">IF(OR('📊 Training Matrix'!$AA$52="EXPIRED",'📊 Training Matrix'!$AA$52="EXPIRING"),'📊 Training Matrix'!$C$52,"")</f>
        <v/>
      </c>
      <c r="D950" s="58" t="str">
        <f ca="1">IF(OR('📊 Training Matrix'!$AA$52="EXPIRED",'📊 Training Matrix'!$AA$52="EXPIRING"),'📊 Training Matrix'!$D$52,"")</f>
        <v/>
      </c>
      <c r="E950" s="58" t="str">
        <f ca="1">IF(OR('📊 Training Matrix'!$AA$52="EXPIRED",'📊 Training Matrix'!$AA$52="EXPIRING"),'📊 Training Matrix'!$F$52,"")</f>
        <v/>
      </c>
      <c r="F950" s="58" t="str">
        <f ca="1">IF(OR('📊 Training Matrix'!$AA$52="EXPIRED",'📊 Training Matrix'!$AA$52="EXPIRING"),'📊 Training Matrix'!$E$52,"")</f>
        <v/>
      </c>
      <c r="G950" s="58" t="str">
        <f ca="1">IF(OR('📊 Training Matrix'!$AA$52="EXPIRED",'📊 Training Matrix'!$AA$52="EXPIRING"),"EL-003","")</f>
        <v/>
      </c>
      <c r="H950" s="58" t="str">
        <f ca="1">IF(OR('📊 Training Matrix'!$AA$52="EXPIRED",'📊 Training Matrix'!$AA$52="EXPIRING"),"HV Auth. Person","")</f>
        <v/>
      </c>
      <c r="I950" s="58" t="str">
        <f ca="1">IF(OR('📊 Training Matrix'!$AA$52="EXPIRED",'📊 Training Matrix'!$AA$52="EXPIRING"),IF(ISNUMBER('📊 Training Matrix'!$Z$52),TEXT('📊 Training Matrix'!$Z$52,"DD/MM/YYYY"),""),"")</f>
        <v/>
      </c>
      <c r="J950" s="58" t="str">
        <f ca="1">IF(OR('📊 Training Matrix'!$AA$52="EXPIRED",'📊 Training Matrix'!$AA$52="EXPIRING"),TEXT('📊 Training Matrix'!$Z$52+365,"DD/MM/YYYY"),"")</f>
        <v/>
      </c>
      <c r="K950" s="58" t="str">
        <f ca="1">IF(OR('📊 Training Matrix'!$AA$52="EXPIRED",'📊 Training Matrix'!$AA$52="EXPIRING"),'📊 Training Matrix'!$AA$52,"")</f>
        <v/>
      </c>
      <c r="L950" s="58" t="str">
        <f ca="1">IF(OR('📊 Training Matrix'!$AA$52="EXPIRED",'📊 Training Matrix'!$AA$52="EXPIRING"),IF('📊 Training Matrix'!$AA$52="EXPIRED","Overdue by "&amp;TEXT(TODAY()-('📊 Training Matrix'!$Z$52+365),"0")&amp;" days","Expires in "&amp;TEXT(('📊 Training Matrix'!$Z$52+365)-TODAY(),"0")&amp;" days"),"—")</f>
        <v>—</v>
      </c>
      <c r="M950" s="58" t="str">
        <f ca="1">IF(OR('📊 Training Matrix'!$AA$52="EXPIRED",'📊 Training Matrix'!$AA$52="EXPIRING"),'📊 Training Matrix'!$H$52,"")</f>
        <v/>
      </c>
    </row>
    <row r="951" spans="1:13" ht="15" customHeight="1" x14ac:dyDescent="0.2">
      <c r="A951" s="58" t="str">
        <f ca="1">IF(OR('📊 Training Matrix'!$AC$52="EXPIRED",'📊 Training Matrix'!$AC$52="EXPIRING"),'📊 Training Matrix'!$A$52,"")</f>
        <v/>
      </c>
      <c r="B951" s="58" t="str">
        <f ca="1">IF(OR('📊 Training Matrix'!$AC$52="EXPIRED",'📊 Training Matrix'!$AC$52="EXPIRING"),'📊 Training Matrix'!$B$52,"")</f>
        <v/>
      </c>
      <c r="C951" s="58" t="str">
        <f ca="1">IF(OR('📊 Training Matrix'!$AC$52="EXPIRED",'📊 Training Matrix'!$AC$52="EXPIRING"),'📊 Training Matrix'!$C$52,"")</f>
        <v/>
      </c>
      <c r="D951" s="58" t="str">
        <f ca="1">IF(OR('📊 Training Matrix'!$AC$52="EXPIRED",'📊 Training Matrix'!$AC$52="EXPIRING"),'📊 Training Matrix'!$D$52,"")</f>
        <v/>
      </c>
      <c r="E951" s="58" t="str">
        <f ca="1">IF(OR('📊 Training Matrix'!$AC$52="EXPIRED",'📊 Training Matrix'!$AC$52="EXPIRING"),'📊 Training Matrix'!$F$52,"")</f>
        <v/>
      </c>
      <c r="F951" s="58" t="str">
        <f ca="1">IF(OR('📊 Training Matrix'!$AC$52="EXPIRED",'📊 Training Matrix'!$AC$52="EXPIRING"),'📊 Training Matrix'!$E$52,"")</f>
        <v/>
      </c>
      <c r="G951" s="58" t="str">
        <f ca="1">IF(OR('📊 Training Matrix'!$AC$52="EXPIRED",'📊 Training Matrix'!$AC$52="EXPIRING"),"EL-004","")</f>
        <v/>
      </c>
      <c r="H951" s="58" t="str">
        <f ca="1">IF(OR('📊 Training Matrix'!$AC$52="EXPIRED",'📊 Training Matrix'!$AC$52="EXPIRING"),"LV Switching","")</f>
        <v/>
      </c>
      <c r="I951" s="58" t="str">
        <f ca="1">IF(OR('📊 Training Matrix'!$AC$52="EXPIRED",'📊 Training Matrix'!$AC$52="EXPIRING"),IF(ISNUMBER('📊 Training Matrix'!$AB$52),TEXT('📊 Training Matrix'!$AB$52,"DD/MM/YYYY"),""),"")</f>
        <v/>
      </c>
      <c r="J951" s="58" t="str">
        <f ca="1">IF(OR('📊 Training Matrix'!$AC$52="EXPIRED",'📊 Training Matrix'!$AC$52="EXPIRING"),TEXT('📊 Training Matrix'!$AB$52+365,"DD/MM/YYYY"),"")</f>
        <v/>
      </c>
      <c r="K951" s="58" t="str">
        <f ca="1">IF(OR('📊 Training Matrix'!$AC$52="EXPIRED",'📊 Training Matrix'!$AC$52="EXPIRING"),'📊 Training Matrix'!$AC$52,"")</f>
        <v/>
      </c>
      <c r="L951" s="58" t="str">
        <f ca="1">IF(OR('📊 Training Matrix'!$AC$52="EXPIRED",'📊 Training Matrix'!$AC$52="EXPIRING"),IF('📊 Training Matrix'!$AC$52="EXPIRED","Overdue by "&amp;TEXT(TODAY()-('📊 Training Matrix'!$AB$52+365),"0")&amp;" days","Expires in "&amp;TEXT(('📊 Training Matrix'!$AB$52+365)-TODAY(),"0")&amp;" days"),"—")</f>
        <v>—</v>
      </c>
      <c r="M951" s="58" t="str">
        <f ca="1">IF(OR('📊 Training Matrix'!$AC$52="EXPIRED",'📊 Training Matrix'!$AC$52="EXPIRING"),'📊 Training Matrix'!$H$52,"")</f>
        <v/>
      </c>
    </row>
    <row r="952" spans="1:13" ht="15" customHeight="1" x14ac:dyDescent="0.2">
      <c r="A952" s="58" t="str">
        <f ca="1">IF(OR('📊 Training Matrix'!$AE$52="EXPIRED",'📊 Training Matrix'!$AE$52="EXPIRING"),'📊 Training Matrix'!$A$52,"")</f>
        <v/>
      </c>
      <c r="B952" s="58" t="str">
        <f ca="1">IF(OR('📊 Training Matrix'!$AE$52="EXPIRED",'📊 Training Matrix'!$AE$52="EXPIRING"),'📊 Training Matrix'!$B$52,"")</f>
        <v/>
      </c>
      <c r="C952" s="58" t="str">
        <f ca="1">IF(OR('📊 Training Matrix'!$AE$52="EXPIRED",'📊 Training Matrix'!$AE$52="EXPIRING"),'📊 Training Matrix'!$C$52,"")</f>
        <v/>
      </c>
      <c r="D952" s="58" t="str">
        <f ca="1">IF(OR('📊 Training Matrix'!$AE$52="EXPIRED",'📊 Training Matrix'!$AE$52="EXPIRING"),'📊 Training Matrix'!$D$52,"")</f>
        <v/>
      </c>
      <c r="E952" s="58" t="str">
        <f ca="1">IF(OR('📊 Training Matrix'!$AE$52="EXPIRED",'📊 Training Matrix'!$AE$52="EXPIRING"),'📊 Training Matrix'!$F$52,"")</f>
        <v/>
      </c>
      <c r="F952" s="58" t="str">
        <f ca="1">IF(OR('📊 Training Matrix'!$AE$52="EXPIRED",'📊 Training Matrix'!$AE$52="EXPIRING"),'📊 Training Matrix'!$E$52,"")</f>
        <v/>
      </c>
      <c r="G952" s="58" t="str">
        <f ca="1">IF(OR('📊 Training Matrix'!$AE$52="EXPIRED",'📊 Training Matrix'!$AE$52="EXPIRING"),"CV-005","")</f>
        <v/>
      </c>
      <c r="H952" s="58" t="str">
        <f ca="1">IF(OR('📊 Training Matrix'!$AE$52="EXPIRED",'📊 Training Matrix'!$AE$52="EXPIRING"),"NRSWA Supervisor","")</f>
        <v/>
      </c>
      <c r="I952" s="58" t="str">
        <f ca="1">IF(OR('📊 Training Matrix'!$AE$52="EXPIRED",'📊 Training Matrix'!$AE$52="EXPIRING"),IF(ISNUMBER('📊 Training Matrix'!$AD$52),TEXT('📊 Training Matrix'!$AD$52,"DD/MM/YYYY"),""),"")</f>
        <v/>
      </c>
      <c r="J952" s="58" t="str">
        <f ca="1">IF(OR('📊 Training Matrix'!$AE$52="EXPIRED",'📊 Training Matrix'!$AE$52="EXPIRING"),TEXT('📊 Training Matrix'!$AD$52+365,"DD/MM/YYYY"),"")</f>
        <v/>
      </c>
      <c r="K952" s="58" t="str">
        <f ca="1">IF(OR('📊 Training Matrix'!$AE$52="EXPIRED",'📊 Training Matrix'!$AE$52="EXPIRING"),'📊 Training Matrix'!$AE$52,"")</f>
        <v/>
      </c>
      <c r="L952" s="58" t="str">
        <f ca="1">IF(OR('📊 Training Matrix'!$AE$52="EXPIRED",'📊 Training Matrix'!$AE$52="EXPIRING"),IF('📊 Training Matrix'!$AE$52="EXPIRED","Overdue by "&amp;TEXT(TODAY()-('📊 Training Matrix'!$AD$52+365),"0")&amp;" days","Expires in "&amp;TEXT(('📊 Training Matrix'!$AD$52+365)-TODAY(),"0")&amp;" days"),"—")</f>
        <v>—</v>
      </c>
      <c r="M952" s="58" t="str">
        <f ca="1">IF(OR('📊 Training Matrix'!$AE$52="EXPIRED",'📊 Training Matrix'!$AE$52="EXPIRING"),'📊 Training Matrix'!$H$52,"")</f>
        <v/>
      </c>
    </row>
    <row r="953" spans="1:13" ht="15" customHeight="1" x14ac:dyDescent="0.2">
      <c r="A953" s="58" t="str">
        <f ca="1">IF(OR('📊 Training Matrix'!$AG$52="EXPIRED",'📊 Training Matrix'!$AG$52="EXPIRING"),'📊 Training Matrix'!$A$52,"")</f>
        <v/>
      </c>
      <c r="B953" s="58" t="str">
        <f ca="1">IF(OR('📊 Training Matrix'!$AG$52="EXPIRED",'📊 Training Matrix'!$AG$52="EXPIRING"),'📊 Training Matrix'!$B$52,"")</f>
        <v/>
      </c>
      <c r="C953" s="58" t="str">
        <f ca="1">IF(OR('📊 Training Matrix'!$AG$52="EXPIRED",'📊 Training Matrix'!$AG$52="EXPIRING"),'📊 Training Matrix'!$C$52,"")</f>
        <v/>
      </c>
      <c r="D953" s="58" t="str">
        <f ca="1">IF(OR('📊 Training Matrix'!$AG$52="EXPIRED",'📊 Training Matrix'!$AG$52="EXPIRING"),'📊 Training Matrix'!$D$52,"")</f>
        <v/>
      </c>
      <c r="E953" s="58" t="str">
        <f ca="1">IF(OR('📊 Training Matrix'!$AG$52="EXPIRED",'📊 Training Matrix'!$AG$52="EXPIRING"),'📊 Training Matrix'!$F$52,"")</f>
        <v/>
      </c>
      <c r="F953" s="58" t="str">
        <f ca="1">IF(OR('📊 Training Matrix'!$AG$52="EXPIRED",'📊 Training Matrix'!$AG$52="EXPIRING"),'📊 Training Matrix'!$E$52,"")</f>
        <v/>
      </c>
      <c r="G953" s="58" t="str">
        <f ca="1">IF(OR('📊 Training Matrix'!$AG$52="EXPIRED",'📊 Training Matrix'!$AG$52="EXPIRING"),"CV-006","")</f>
        <v/>
      </c>
      <c r="H953" s="58" t="str">
        <f ca="1">IF(OR('📊 Training Matrix'!$AG$52="EXPIRED",'📊 Training Matrix'!$AG$52="EXPIRING"),"NRSWA Operative","")</f>
        <v/>
      </c>
      <c r="I953" s="58" t="str">
        <f ca="1">IF(OR('📊 Training Matrix'!$AG$52="EXPIRED",'📊 Training Matrix'!$AG$52="EXPIRING"),IF(ISNUMBER('📊 Training Matrix'!$AF$52),TEXT('📊 Training Matrix'!$AF$52,"DD/MM/YYYY"),""),"")</f>
        <v/>
      </c>
      <c r="J953" s="58" t="str">
        <f ca="1">IF(OR('📊 Training Matrix'!$AG$52="EXPIRED",'📊 Training Matrix'!$AG$52="EXPIRING"),TEXT('📊 Training Matrix'!$AF$52+365,"DD/MM/YYYY"),"")</f>
        <v/>
      </c>
      <c r="K953" s="58" t="str">
        <f ca="1">IF(OR('📊 Training Matrix'!$AG$52="EXPIRED",'📊 Training Matrix'!$AG$52="EXPIRING"),'📊 Training Matrix'!$AG$52,"")</f>
        <v/>
      </c>
      <c r="L953" s="58" t="str">
        <f ca="1">IF(OR('📊 Training Matrix'!$AG$52="EXPIRED",'📊 Training Matrix'!$AG$52="EXPIRING"),IF('📊 Training Matrix'!$AG$52="EXPIRED","Overdue by "&amp;TEXT(TODAY()-('📊 Training Matrix'!$AF$52+365),"0")&amp;" days","Expires in "&amp;TEXT(('📊 Training Matrix'!$AF$52+365)-TODAY(),"0")&amp;" days"),"—")</f>
        <v>—</v>
      </c>
      <c r="M953" s="58" t="str">
        <f ca="1">IF(OR('📊 Training Matrix'!$AG$52="EXPIRED",'📊 Training Matrix'!$AG$52="EXPIRING"),'📊 Training Matrix'!$H$52,"")</f>
        <v/>
      </c>
    </row>
    <row r="954" spans="1:13" ht="15" customHeight="1" x14ac:dyDescent="0.2">
      <c r="A954" s="58" t="str">
        <f ca="1">IF(OR('📊 Training Matrix'!$AI$52="EXPIRED",'📊 Training Matrix'!$AI$52="EXPIRING"),'📊 Training Matrix'!$A$52,"")</f>
        <v/>
      </c>
      <c r="B954" s="58" t="str">
        <f ca="1">IF(OR('📊 Training Matrix'!$AI$52="EXPIRED",'📊 Training Matrix'!$AI$52="EXPIRING"),'📊 Training Matrix'!$B$52,"")</f>
        <v/>
      </c>
      <c r="C954" s="58" t="str">
        <f ca="1">IF(OR('📊 Training Matrix'!$AI$52="EXPIRED",'📊 Training Matrix'!$AI$52="EXPIRING"),'📊 Training Matrix'!$C$52,"")</f>
        <v/>
      </c>
      <c r="D954" s="58" t="str">
        <f ca="1">IF(OR('📊 Training Matrix'!$AI$52="EXPIRED",'📊 Training Matrix'!$AI$52="EXPIRING"),'📊 Training Matrix'!$D$52,"")</f>
        <v/>
      </c>
      <c r="E954" s="58" t="str">
        <f ca="1">IF(OR('📊 Training Matrix'!$AI$52="EXPIRED",'📊 Training Matrix'!$AI$52="EXPIRING"),'📊 Training Matrix'!$F$52,"")</f>
        <v/>
      </c>
      <c r="F954" s="58" t="str">
        <f ca="1">IF(OR('📊 Training Matrix'!$AI$52="EXPIRED",'📊 Training Matrix'!$AI$52="EXPIRING"),'📊 Training Matrix'!$E$52,"")</f>
        <v/>
      </c>
      <c r="G954" s="58" t="str">
        <f ca="1">IF(OR('📊 Training Matrix'!$AI$52="EXPIRED",'📊 Training Matrix'!$AI$52="EXPIRING"),"CV-002","")</f>
        <v/>
      </c>
      <c r="H954" s="58" t="str">
        <f ca="1">IF(OR('📊 Training Matrix'!$AI$52="EXPIRED",'📊 Training Matrix'!$AI$52="EXPIRING"),"CSCS Blue Card","")</f>
        <v/>
      </c>
      <c r="I954" s="58" t="str">
        <f ca="1">IF(OR('📊 Training Matrix'!$AI$52="EXPIRED",'📊 Training Matrix'!$AI$52="EXPIRING"),IF(ISNUMBER('📊 Training Matrix'!$AH$52),TEXT('📊 Training Matrix'!$AH$52,"DD/MM/YYYY"),""),"")</f>
        <v/>
      </c>
      <c r="J954" s="58" t="str">
        <f ca="1">IF(OR('📊 Training Matrix'!$AI$52="EXPIRED",'📊 Training Matrix'!$AI$52="EXPIRING"),TEXT('📊 Training Matrix'!$AH$52+365,"DD/MM/YYYY"),"")</f>
        <v/>
      </c>
      <c r="K954" s="58" t="str">
        <f ca="1">IF(OR('📊 Training Matrix'!$AI$52="EXPIRED",'📊 Training Matrix'!$AI$52="EXPIRING"),'📊 Training Matrix'!$AI$52,"")</f>
        <v/>
      </c>
      <c r="L954" s="58" t="str">
        <f ca="1">IF(OR('📊 Training Matrix'!$AI$52="EXPIRED",'📊 Training Matrix'!$AI$52="EXPIRING"),IF('📊 Training Matrix'!$AI$52="EXPIRED","Overdue by "&amp;TEXT(TODAY()-('📊 Training Matrix'!$AH$52+365),"0")&amp;" days","Expires in "&amp;TEXT(('📊 Training Matrix'!$AH$52+365)-TODAY(),"0")&amp;" days"),"—")</f>
        <v>—</v>
      </c>
      <c r="M954" s="58" t="str">
        <f ca="1">IF(OR('📊 Training Matrix'!$AI$52="EXPIRED",'📊 Training Matrix'!$AI$52="EXPIRING"),'📊 Training Matrix'!$H$52,"")</f>
        <v/>
      </c>
    </row>
    <row r="955" spans="1:13" ht="15" customHeight="1" x14ac:dyDescent="0.2">
      <c r="A955" s="58" t="str">
        <f ca="1">IF(OR('📊 Training Matrix'!$AK$52="EXPIRED",'📊 Training Matrix'!$AK$52="EXPIRING"),'📊 Training Matrix'!$A$52,"")</f>
        <v/>
      </c>
      <c r="B955" s="58" t="str">
        <f ca="1">IF(OR('📊 Training Matrix'!$AK$52="EXPIRED",'📊 Training Matrix'!$AK$52="EXPIRING"),'📊 Training Matrix'!$B$52,"")</f>
        <v/>
      </c>
      <c r="C955" s="58" t="str">
        <f ca="1">IF(OR('📊 Training Matrix'!$AK$52="EXPIRED",'📊 Training Matrix'!$AK$52="EXPIRING"),'📊 Training Matrix'!$C$52,"")</f>
        <v/>
      </c>
      <c r="D955" s="58" t="str">
        <f ca="1">IF(OR('📊 Training Matrix'!$AK$52="EXPIRED",'📊 Training Matrix'!$AK$52="EXPIRING"),'📊 Training Matrix'!$D$52,"")</f>
        <v/>
      </c>
      <c r="E955" s="58" t="str">
        <f ca="1">IF(OR('📊 Training Matrix'!$AK$52="EXPIRED",'📊 Training Matrix'!$AK$52="EXPIRING"),'📊 Training Matrix'!$F$52,"")</f>
        <v/>
      </c>
      <c r="F955" s="58" t="str">
        <f ca="1">IF(OR('📊 Training Matrix'!$AK$52="EXPIRED",'📊 Training Matrix'!$AK$52="EXPIRING"),'📊 Training Matrix'!$E$52,"")</f>
        <v/>
      </c>
      <c r="G955" s="58" t="str">
        <f ca="1">IF(OR('📊 Training Matrix'!$AK$52="EXPIRED",'📊 Training Matrix'!$AK$52="EXPIRING"),"GS-001","")</f>
        <v/>
      </c>
      <c r="H955" s="58" t="str">
        <f ca="1">IF(OR('📊 Training Matrix'!$AK$52="EXPIRED",'📊 Training Matrix'!$AK$52="EXPIRING"),"Gas Safe Reg.","")</f>
        <v/>
      </c>
      <c r="I955" s="58" t="str">
        <f ca="1">IF(OR('📊 Training Matrix'!$AK$52="EXPIRED",'📊 Training Matrix'!$AK$52="EXPIRING"),IF(ISNUMBER('📊 Training Matrix'!$AJ$52),TEXT('📊 Training Matrix'!$AJ$52,"DD/MM/YYYY"),""),"")</f>
        <v/>
      </c>
      <c r="J955" s="58" t="str">
        <f ca="1">IF(OR('📊 Training Matrix'!$AK$52="EXPIRED",'📊 Training Matrix'!$AK$52="EXPIRING"),TEXT('📊 Training Matrix'!$AJ$52+365,"DD/MM/YYYY"),"")</f>
        <v/>
      </c>
      <c r="K955" s="58" t="str">
        <f ca="1">IF(OR('📊 Training Matrix'!$AK$52="EXPIRED",'📊 Training Matrix'!$AK$52="EXPIRING"),'📊 Training Matrix'!$AK$52,"")</f>
        <v/>
      </c>
      <c r="L955" s="58" t="str">
        <f ca="1">IF(OR('📊 Training Matrix'!$AK$52="EXPIRED",'📊 Training Matrix'!$AK$52="EXPIRING"),IF('📊 Training Matrix'!$AK$52="EXPIRED","Overdue by "&amp;TEXT(TODAY()-('📊 Training Matrix'!$AJ$52+365),"0")&amp;" days","Expires in "&amp;TEXT(('📊 Training Matrix'!$AJ$52+365)-TODAY(),"0")&amp;" days"),"—")</f>
        <v>—</v>
      </c>
      <c r="M955" s="58" t="str">
        <f ca="1">IF(OR('📊 Training Matrix'!$AK$52="EXPIRED",'📊 Training Matrix'!$AK$52="EXPIRING"),'📊 Training Matrix'!$H$52,"")</f>
        <v/>
      </c>
    </row>
    <row r="956" spans="1:13" ht="15" customHeight="1" x14ac:dyDescent="0.2">
      <c r="A956" s="58" t="str">
        <f ca="1">IF(OR('📊 Training Matrix'!$AM$52="EXPIRED",'📊 Training Matrix'!$AM$52="EXPIRING"),'📊 Training Matrix'!$A$52,"")</f>
        <v/>
      </c>
      <c r="B956" s="58" t="str">
        <f ca="1">IF(OR('📊 Training Matrix'!$AM$52="EXPIRED",'📊 Training Matrix'!$AM$52="EXPIRING"),'📊 Training Matrix'!$B$52,"")</f>
        <v/>
      </c>
      <c r="C956" s="58" t="str">
        <f ca="1">IF(OR('📊 Training Matrix'!$AM$52="EXPIRED",'📊 Training Matrix'!$AM$52="EXPIRING"),'📊 Training Matrix'!$C$52,"")</f>
        <v/>
      </c>
      <c r="D956" s="58" t="str">
        <f ca="1">IF(OR('📊 Training Matrix'!$AM$52="EXPIRED",'📊 Training Matrix'!$AM$52="EXPIRING"),'📊 Training Matrix'!$D$52,"")</f>
        <v/>
      </c>
      <c r="E956" s="58" t="str">
        <f ca="1">IF(OR('📊 Training Matrix'!$AM$52="EXPIRED",'📊 Training Matrix'!$AM$52="EXPIRING"),'📊 Training Matrix'!$F$52,"")</f>
        <v/>
      </c>
      <c r="F956" s="58" t="str">
        <f ca="1">IF(OR('📊 Training Matrix'!$AM$52="EXPIRED",'📊 Training Matrix'!$AM$52="EXPIRING"),'📊 Training Matrix'!$E$52,"")</f>
        <v/>
      </c>
      <c r="G956" s="58" t="str">
        <f ca="1">IF(OR('📊 Training Matrix'!$AM$52="EXPIRED",'📊 Training Matrix'!$AM$52="EXPIRING"),"GS-002","")</f>
        <v/>
      </c>
      <c r="H956" s="58" t="str">
        <f ca="1">IF(OR('📊 Training Matrix'!$AM$52="EXPIRED",'📊 Training Matrix'!$AM$52="EXPIRING"),"ACS Gas (CCN1)","")</f>
        <v/>
      </c>
      <c r="I956" s="58" t="str">
        <f ca="1">IF(OR('📊 Training Matrix'!$AM$52="EXPIRED",'📊 Training Matrix'!$AM$52="EXPIRING"),IF(ISNUMBER('📊 Training Matrix'!$AL$52),TEXT('📊 Training Matrix'!$AL$52,"DD/MM/YYYY"),""),"")</f>
        <v/>
      </c>
      <c r="J956" s="58" t="str">
        <f ca="1">IF(OR('📊 Training Matrix'!$AM$52="EXPIRED",'📊 Training Matrix'!$AM$52="EXPIRING"),TEXT('📊 Training Matrix'!$AL$52+365,"DD/MM/YYYY"),"")</f>
        <v/>
      </c>
      <c r="K956" s="58" t="str">
        <f ca="1">IF(OR('📊 Training Matrix'!$AM$52="EXPIRED",'📊 Training Matrix'!$AM$52="EXPIRING"),'📊 Training Matrix'!$AM$52,"")</f>
        <v/>
      </c>
      <c r="L956" s="58" t="str">
        <f ca="1">IF(OR('📊 Training Matrix'!$AM$52="EXPIRED",'📊 Training Matrix'!$AM$52="EXPIRING"),IF('📊 Training Matrix'!$AM$52="EXPIRED","Overdue by "&amp;TEXT(TODAY()-('📊 Training Matrix'!$AL$52+365),"0")&amp;" days","Expires in "&amp;TEXT(('📊 Training Matrix'!$AL$52+365)-TODAY(),"0")&amp;" days"),"—")</f>
        <v>—</v>
      </c>
      <c r="M956" s="58" t="str">
        <f ca="1">IF(OR('📊 Training Matrix'!$AM$52="EXPIRED",'📊 Training Matrix'!$AM$52="EXPIRING"),'📊 Training Matrix'!$H$52,"")</f>
        <v/>
      </c>
    </row>
    <row r="957" spans="1:13" ht="15" customHeight="1" x14ac:dyDescent="0.2">
      <c r="A957" s="58" t="str">
        <f ca="1">IF(OR('📊 Training Matrix'!$AO$52="EXPIRED",'📊 Training Matrix'!$AO$52="EXPIRING"),'📊 Training Matrix'!$A$52,"")</f>
        <v/>
      </c>
      <c r="B957" s="58" t="str">
        <f ca="1">IF(OR('📊 Training Matrix'!$AO$52="EXPIRED",'📊 Training Matrix'!$AO$52="EXPIRING"),'📊 Training Matrix'!$B$52,"")</f>
        <v/>
      </c>
      <c r="C957" s="58" t="str">
        <f ca="1">IF(OR('📊 Training Matrix'!$AO$52="EXPIRED",'📊 Training Matrix'!$AO$52="EXPIRING"),'📊 Training Matrix'!$C$52,"")</f>
        <v/>
      </c>
      <c r="D957" s="58" t="str">
        <f ca="1">IF(OR('📊 Training Matrix'!$AO$52="EXPIRED",'📊 Training Matrix'!$AO$52="EXPIRING"),'📊 Training Matrix'!$D$52,"")</f>
        <v/>
      </c>
      <c r="E957" s="58" t="str">
        <f ca="1">IF(OR('📊 Training Matrix'!$AO$52="EXPIRED",'📊 Training Matrix'!$AO$52="EXPIRING"),'📊 Training Matrix'!$F$52,"")</f>
        <v/>
      </c>
      <c r="F957" s="58" t="str">
        <f ca="1">IF(OR('📊 Training Matrix'!$AO$52="EXPIRED",'📊 Training Matrix'!$AO$52="EXPIRING"),'📊 Training Matrix'!$E$52,"")</f>
        <v/>
      </c>
      <c r="G957" s="58" t="str">
        <f ca="1">IF(OR('📊 Training Matrix'!$AO$52="EXPIRED",'📊 Training Matrix'!$AO$52="EXPIRING"),"WA-001","")</f>
        <v/>
      </c>
      <c r="H957" s="58" t="str">
        <f ca="1">IF(OR('📊 Training Matrix'!$AO$52="EXPIRED",'📊 Training Matrix'!$AO$52="EXPIRING"),"WIAPS Cert.","")</f>
        <v/>
      </c>
      <c r="I957" s="58" t="str">
        <f ca="1">IF(OR('📊 Training Matrix'!$AO$52="EXPIRED",'📊 Training Matrix'!$AO$52="EXPIRING"),IF(ISNUMBER('📊 Training Matrix'!$AN$52),TEXT('📊 Training Matrix'!$AN$52,"DD/MM/YYYY"),""),"")</f>
        <v/>
      </c>
      <c r="J957" s="58" t="str">
        <f ca="1">IF(OR('📊 Training Matrix'!$AO$52="EXPIRED",'📊 Training Matrix'!$AO$52="EXPIRING"),TEXT('📊 Training Matrix'!$AN$52+365,"DD/MM/YYYY"),"")</f>
        <v/>
      </c>
      <c r="K957" s="58" t="str">
        <f ca="1">IF(OR('📊 Training Matrix'!$AO$52="EXPIRED",'📊 Training Matrix'!$AO$52="EXPIRING"),'📊 Training Matrix'!$AO$52,"")</f>
        <v/>
      </c>
      <c r="L957" s="58" t="str">
        <f ca="1">IF(OR('📊 Training Matrix'!$AO$52="EXPIRED",'📊 Training Matrix'!$AO$52="EXPIRING"),IF('📊 Training Matrix'!$AO$52="EXPIRED","Overdue by "&amp;TEXT(TODAY()-('📊 Training Matrix'!$AN$52+365),"0")&amp;" days","Expires in "&amp;TEXT(('📊 Training Matrix'!$AN$52+365)-TODAY(),"0")&amp;" days"),"—")</f>
        <v>—</v>
      </c>
      <c r="M957" s="58" t="str">
        <f ca="1">IF(OR('📊 Training Matrix'!$AO$52="EXPIRED",'📊 Training Matrix'!$AO$52="EXPIRING"),'📊 Training Matrix'!$H$52,"")</f>
        <v/>
      </c>
    </row>
    <row r="958" spans="1:13" ht="15" customHeight="1" x14ac:dyDescent="0.2">
      <c r="A958" s="58" t="str">
        <f ca="1">IF(OR('📊 Training Matrix'!$AQ$52="EXPIRED",'📊 Training Matrix'!$AQ$52="EXPIRING"),'📊 Training Matrix'!$A$52,"")</f>
        <v>W1048</v>
      </c>
      <c r="B958" s="58" t="str">
        <f ca="1">IF(OR('📊 Training Matrix'!$AQ$52="EXPIRED",'📊 Training Matrix'!$AQ$52="EXPIRING"),'📊 Training Matrix'!$B$52,"")</f>
        <v>Young</v>
      </c>
      <c r="C958" s="58" t="str">
        <f ca="1">IF(OR('📊 Training Matrix'!$AQ$52="EXPIRED",'📊 Training Matrix'!$AQ$52="EXPIRING"),'📊 Training Matrix'!$C$52,"")</f>
        <v>Diane</v>
      </c>
      <c r="D958" s="58" t="str">
        <f ca="1">IF(OR('📊 Training Matrix'!$AQ$52="EXPIRED",'📊 Training Matrix'!$AQ$52="EXPIRING"),'📊 Training Matrix'!$D$52,"")</f>
        <v>Employee</v>
      </c>
      <c r="E958" s="58" t="str">
        <f ca="1">IF(OR('📊 Training Matrix'!$AQ$52="EXPIRED",'📊 Training Matrix'!$AQ$52="EXPIRING"),'📊 Training Matrix'!$F$52,"")</f>
        <v>Crane Operator</v>
      </c>
      <c r="F958" s="58" t="str">
        <f ca="1">IF(OR('📊 Training Matrix'!$AQ$52="EXPIRED",'📊 Training Matrix'!$AQ$52="EXPIRING"),'📊 Training Matrix'!$E$52,"")</f>
        <v>Plant &amp; Vehicles</v>
      </c>
      <c r="G958" s="58" t="str">
        <f ca="1">IF(OR('📊 Training Matrix'!$AQ$52="EXPIRED",'📊 Training Matrix'!$AQ$52="EXPIRING"),"DR-004","")</f>
        <v>DR-004</v>
      </c>
      <c r="H958" s="58" t="str">
        <f ca="1">IF(OR('📊 Training Matrix'!$AQ$52="EXPIRED",'📊 Training Matrix'!$AQ$52="EXPIRING"),"CPCS Excavator","")</f>
        <v>CPCS Excavator</v>
      </c>
      <c r="I958" s="58" t="str">
        <f ca="1">IF(OR('📊 Training Matrix'!$AQ$52="EXPIRED",'📊 Training Matrix'!$AQ$52="EXPIRING"),IF(ISNUMBER('📊 Training Matrix'!$AP$52),TEXT('📊 Training Matrix'!$AP$52,"DD/MM/YYYY"),""),"")</f>
        <v>25/07/2024</v>
      </c>
      <c r="J958" s="58" t="str">
        <f ca="1">IF(OR('📊 Training Matrix'!$AQ$52="EXPIRED",'📊 Training Matrix'!$AQ$52="EXPIRING"),TEXT('📊 Training Matrix'!$AP$52+365,"DD/MM/YYYY"),"")</f>
        <v>25/07/2025</v>
      </c>
      <c r="K958" s="58" t="str">
        <f ca="1">IF(OR('📊 Training Matrix'!$AQ$52="EXPIRED",'📊 Training Matrix'!$AQ$52="EXPIRING"),'📊 Training Matrix'!$AQ$52,"")</f>
        <v>EXPIRED</v>
      </c>
      <c r="L958" s="58" t="str">
        <f ca="1">IF(OR('📊 Training Matrix'!$AQ$52="EXPIRED",'📊 Training Matrix'!$AQ$52="EXPIRING"),IF('📊 Training Matrix'!$AQ$52="EXPIRED","Overdue by "&amp;TEXT(TODAY()-('📊 Training Matrix'!$AP$52+365),"0")&amp;" days","Expires in "&amp;TEXT(('📊 Training Matrix'!$AP$52+365)-TODAY(),"0")&amp;" days"),"—")</f>
        <v>Overdue by 389 days</v>
      </c>
      <c r="M958" s="58" t="str">
        <f ca="1">IF(OR('📊 Training Matrix'!$AQ$52="EXPIRED",'📊 Training Matrix'!$AQ$52="EXPIRING"),'📊 Training Matrix'!$H$52,"")</f>
        <v>S. Patel</v>
      </c>
    </row>
    <row r="959" spans="1:13" ht="15" customHeight="1" x14ac:dyDescent="0.2">
      <c r="A959" s="58" t="str">
        <f ca="1">IF(OR('📊 Training Matrix'!$AS$52="EXPIRED",'📊 Training Matrix'!$AS$52="EXPIRING"),'📊 Training Matrix'!$A$52,"")</f>
        <v/>
      </c>
      <c r="B959" s="58" t="str">
        <f ca="1">IF(OR('📊 Training Matrix'!$AS$52="EXPIRED",'📊 Training Matrix'!$AS$52="EXPIRING"),'📊 Training Matrix'!$B$52,"")</f>
        <v/>
      </c>
      <c r="C959" s="58" t="str">
        <f ca="1">IF(OR('📊 Training Matrix'!$AS$52="EXPIRED",'📊 Training Matrix'!$AS$52="EXPIRING"),'📊 Training Matrix'!$C$52,"")</f>
        <v/>
      </c>
      <c r="D959" s="58" t="str">
        <f ca="1">IF(OR('📊 Training Matrix'!$AS$52="EXPIRED",'📊 Training Matrix'!$AS$52="EXPIRING"),'📊 Training Matrix'!$D$52,"")</f>
        <v/>
      </c>
      <c r="E959" s="58" t="str">
        <f ca="1">IF(OR('📊 Training Matrix'!$AS$52="EXPIRED",'📊 Training Matrix'!$AS$52="EXPIRING"),'📊 Training Matrix'!$F$52,"")</f>
        <v/>
      </c>
      <c r="F959" s="58" t="str">
        <f ca="1">IF(OR('📊 Training Matrix'!$AS$52="EXPIRED",'📊 Training Matrix'!$AS$52="EXPIRING"),'📊 Training Matrix'!$E$52,"")</f>
        <v/>
      </c>
      <c r="G959" s="58" t="str">
        <f ca="1">IF(OR('📊 Training Matrix'!$AS$52="EXPIRED",'📊 Training Matrix'!$AS$52="EXPIRING"),"MG-002","")</f>
        <v/>
      </c>
      <c r="H959" s="58" t="str">
        <f ca="1">IF(OR('📊 Training Matrix'!$AS$52="EXPIRED",'📊 Training Matrix'!$AS$52="EXPIRING"),"SMSTS","")</f>
        <v/>
      </c>
      <c r="I959" s="58" t="str">
        <f ca="1">IF(OR('📊 Training Matrix'!$AS$52="EXPIRED",'📊 Training Matrix'!$AS$52="EXPIRING"),IF(ISNUMBER('📊 Training Matrix'!$AR$52),TEXT('📊 Training Matrix'!$AR$52,"DD/MM/YYYY"),""),"")</f>
        <v/>
      </c>
      <c r="J959" s="58" t="str">
        <f ca="1">IF(OR('📊 Training Matrix'!$AS$52="EXPIRED",'📊 Training Matrix'!$AS$52="EXPIRING"),TEXT('📊 Training Matrix'!$AR$52+365,"DD/MM/YYYY"),"")</f>
        <v/>
      </c>
      <c r="K959" s="58" t="str">
        <f ca="1">IF(OR('📊 Training Matrix'!$AS$52="EXPIRED",'📊 Training Matrix'!$AS$52="EXPIRING"),'📊 Training Matrix'!$AS$52,"")</f>
        <v/>
      </c>
      <c r="L959" s="58" t="str">
        <f ca="1">IF(OR('📊 Training Matrix'!$AS$52="EXPIRED",'📊 Training Matrix'!$AS$52="EXPIRING"),IF('📊 Training Matrix'!$AS$52="EXPIRED","Overdue by "&amp;TEXT(TODAY()-('📊 Training Matrix'!$AR$52+365),"0")&amp;" days","Expires in "&amp;TEXT(('📊 Training Matrix'!$AR$52+365)-TODAY(),"0")&amp;" days"),"—")</f>
        <v>—</v>
      </c>
      <c r="M959" s="58" t="str">
        <f ca="1">IF(OR('📊 Training Matrix'!$AS$52="EXPIRED",'📊 Training Matrix'!$AS$52="EXPIRING"),'📊 Training Matrix'!$H$52,"")</f>
        <v/>
      </c>
    </row>
    <row r="960" spans="1:13" ht="15" customHeight="1" x14ac:dyDescent="0.2">
      <c r="A960" s="58" t="str">
        <f ca="1">IF(OR('📊 Training Matrix'!$AU$52="EXPIRED",'📊 Training Matrix'!$AU$52="EXPIRING"),'📊 Training Matrix'!$A$52,"")</f>
        <v/>
      </c>
      <c r="B960" s="58" t="str">
        <f ca="1">IF(OR('📊 Training Matrix'!$AU$52="EXPIRED",'📊 Training Matrix'!$AU$52="EXPIRING"),'📊 Training Matrix'!$B$52,"")</f>
        <v/>
      </c>
      <c r="C960" s="58" t="str">
        <f ca="1">IF(OR('📊 Training Matrix'!$AU$52="EXPIRED",'📊 Training Matrix'!$AU$52="EXPIRING"),'📊 Training Matrix'!$C$52,"")</f>
        <v/>
      </c>
      <c r="D960" s="58" t="str">
        <f ca="1">IF(OR('📊 Training Matrix'!$AU$52="EXPIRED",'📊 Training Matrix'!$AU$52="EXPIRING"),'📊 Training Matrix'!$D$52,"")</f>
        <v/>
      </c>
      <c r="E960" s="58" t="str">
        <f ca="1">IF(OR('📊 Training Matrix'!$AU$52="EXPIRED",'📊 Training Matrix'!$AU$52="EXPIRING"),'📊 Training Matrix'!$F$52,"")</f>
        <v/>
      </c>
      <c r="F960" s="58" t="str">
        <f ca="1">IF(OR('📊 Training Matrix'!$AU$52="EXPIRED",'📊 Training Matrix'!$AU$52="EXPIRING"),'📊 Training Matrix'!$E$52,"")</f>
        <v/>
      </c>
      <c r="G960" s="58" t="str">
        <f ca="1">IF(OR('📊 Training Matrix'!$AU$52="EXPIRED",'📊 Training Matrix'!$AU$52="EXPIRING"),"MG-003","")</f>
        <v/>
      </c>
      <c r="H960" s="58" t="str">
        <f ca="1">IF(OR('📊 Training Matrix'!$AU$52="EXPIRED",'📊 Training Matrix'!$AU$52="EXPIRING"),"SSSTS","")</f>
        <v/>
      </c>
      <c r="I960" s="58" t="str">
        <f ca="1">IF(OR('📊 Training Matrix'!$AU$52="EXPIRED",'📊 Training Matrix'!$AU$52="EXPIRING"),IF(ISNUMBER('📊 Training Matrix'!$AT$52),TEXT('📊 Training Matrix'!$AT$52,"DD/MM/YYYY"),""),"")</f>
        <v/>
      </c>
      <c r="J960" s="58" t="str">
        <f ca="1">IF(OR('📊 Training Matrix'!$AU$52="EXPIRED",'📊 Training Matrix'!$AU$52="EXPIRING"),TEXT('📊 Training Matrix'!$AT$52+365,"DD/MM/YYYY"),"")</f>
        <v/>
      </c>
      <c r="K960" s="58" t="str">
        <f ca="1">IF(OR('📊 Training Matrix'!$AU$52="EXPIRED",'📊 Training Matrix'!$AU$52="EXPIRING"),'📊 Training Matrix'!$AU$52,"")</f>
        <v/>
      </c>
      <c r="L960" s="58" t="str">
        <f ca="1">IF(OR('📊 Training Matrix'!$AU$52="EXPIRED",'📊 Training Matrix'!$AU$52="EXPIRING"),IF('📊 Training Matrix'!$AU$52="EXPIRED","Overdue by "&amp;TEXT(TODAY()-('📊 Training Matrix'!$AT$52+365),"0")&amp;" days","Expires in "&amp;TEXT(('📊 Training Matrix'!$AT$52+365)-TODAY(),"0")&amp;" days"),"—")</f>
        <v>—</v>
      </c>
      <c r="M960" s="58" t="str">
        <f ca="1">IF(OR('📊 Training Matrix'!$AU$52="EXPIRED",'📊 Training Matrix'!$AU$52="EXPIRING"),'📊 Training Matrix'!$H$52,"")</f>
        <v/>
      </c>
    </row>
    <row r="961" spans="1:13" ht="15" customHeight="1" x14ac:dyDescent="0.2">
      <c r="A961" s="58" t="str">
        <f ca="1">IF(OR('📊 Training Matrix'!$AW$52="EXPIRED",'📊 Training Matrix'!$AW$52="EXPIRING"),'📊 Training Matrix'!$A$52,"")</f>
        <v>W1048</v>
      </c>
      <c r="B961" s="58" t="str">
        <f ca="1">IF(OR('📊 Training Matrix'!$AW$52="EXPIRED",'📊 Training Matrix'!$AW$52="EXPIRING"),'📊 Training Matrix'!$B$52,"")</f>
        <v>Young</v>
      </c>
      <c r="C961" s="58" t="str">
        <f ca="1">IF(OR('📊 Training Matrix'!$AW$52="EXPIRED",'📊 Training Matrix'!$AW$52="EXPIRING"),'📊 Training Matrix'!$C$52,"")</f>
        <v>Diane</v>
      </c>
      <c r="D961" s="58" t="str">
        <f ca="1">IF(OR('📊 Training Matrix'!$AW$52="EXPIRED",'📊 Training Matrix'!$AW$52="EXPIRING"),'📊 Training Matrix'!$D$52,"")</f>
        <v>Employee</v>
      </c>
      <c r="E961" s="58" t="str">
        <f ca="1">IF(OR('📊 Training Matrix'!$AW$52="EXPIRED",'📊 Training Matrix'!$AW$52="EXPIRING"),'📊 Training Matrix'!$F$52,"")</f>
        <v>Crane Operator</v>
      </c>
      <c r="F961" s="58" t="str">
        <f ca="1">IF(OR('📊 Training Matrix'!$AW$52="EXPIRED",'📊 Training Matrix'!$AW$52="EXPIRING"),'📊 Training Matrix'!$E$52,"")</f>
        <v>Plant &amp; Vehicles</v>
      </c>
      <c r="G961" s="58" t="str">
        <f ca="1">IF(OR('📊 Training Matrix'!$AW$52="EXPIRED",'📊 Training Matrix'!$AW$52="EXPIRING"),"IT-002","")</f>
        <v>IT-002</v>
      </c>
      <c r="H961" s="58" t="str">
        <f ca="1">IF(OR('📊 Training Matrix'!$AW$52="EXPIRED",'📊 Training Matrix'!$AW$52="EXPIRING"),"GDPR Awareness","")</f>
        <v>GDPR Awareness</v>
      </c>
      <c r="I961" s="58" t="str">
        <f ca="1">IF(OR('📊 Training Matrix'!$AW$52="EXPIRED",'📊 Training Matrix'!$AW$52="EXPIRING"),IF(ISNUMBER('📊 Training Matrix'!$AV$52),TEXT('📊 Training Matrix'!$AV$52,"DD/MM/YYYY"),""),"")</f>
        <v>17/10/2025</v>
      </c>
      <c r="J961" s="58" t="str">
        <f ca="1">IF(OR('📊 Training Matrix'!$AW$52="EXPIRED",'📊 Training Matrix'!$AW$52="EXPIRING"),TEXT('📊 Training Matrix'!$AV$52+365,"DD/MM/YYYY"),"")</f>
        <v>17/10/2026</v>
      </c>
      <c r="K961" s="58" t="str">
        <f ca="1">IF(OR('📊 Training Matrix'!$AW$52="EXPIRED",'📊 Training Matrix'!$AW$52="EXPIRING"),'📊 Training Matrix'!$AW$52,"")</f>
        <v>EXPIRING</v>
      </c>
      <c r="L961" s="58" t="str">
        <f ca="1">IF(OR('📊 Training Matrix'!$AW$52="EXPIRED",'📊 Training Matrix'!$AW$52="EXPIRING"),IF('📊 Training Matrix'!$AW$52="EXPIRED","Overdue by "&amp;TEXT(TODAY()-('📊 Training Matrix'!$AV$52+365),"0")&amp;" days","Expires in "&amp;TEXT(('📊 Training Matrix'!$AV$52+365)-TODAY(),"0")&amp;" days"),"—")</f>
        <v>Expires in 60 days</v>
      </c>
      <c r="M961" s="58" t="str">
        <f ca="1">IF(OR('📊 Training Matrix'!$AW$52="EXPIRED",'📊 Training Matrix'!$AW$52="EXPIRING"),'📊 Training Matrix'!$H$52,"")</f>
        <v>S. Patel</v>
      </c>
    </row>
    <row r="962" spans="1:13" ht="15" customHeight="1" x14ac:dyDescent="0.2">
      <c r="A962" s="58" t="str">
        <f ca="1">IF(OR('📊 Training Matrix'!$K$53="EXPIRED",'📊 Training Matrix'!$K$53="EXPIRING"),'📊 Training Matrix'!$A$53,"")</f>
        <v/>
      </c>
      <c r="B962" s="58" t="str">
        <f ca="1">IF(OR('📊 Training Matrix'!$K$53="EXPIRED",'📊 Training Matrix'!$K$53="EXPIRING"),'📊 Training Matrix'!$B$53,"")</f>
        <v/>
      </c>
      <c r="C962" s="58" t="str">
        <f ca="1">IF(OR('📊 Training Matrix'!$K$53="EXPIRED",'📊 Training Matrix'!$K$53="EXPIRING"),'📊 Training Matrix'!$C$53,"")</f>
        <v/>
      </c>
      <c r="D962" s="58" t="str">
        <f ca="1">IF(OR('📊 Training Matrix'!$K$53="EXPIRED",'📊 Training Matrix'!$K$53="EXPIRING"),'📊 Training Matrix'!$D$53,"")</f>
        <v/>
      </c>
      <c r="E962" s="58" t="str">
        <f ca="1">IF(OR('📊 Training Matrix'!$K$53="EXPIRED",'📊 Training Matrix'!$K$53="EXPIRING"),'📊 Training Matrix'!$F$53,"")</f>
        <v/>
      </c>
      <c r="F962" s="58" t="str">
        <f ca="1">IF(OR('📊 Training Matrix'!$K$53="EXPIRED",'📊 Training Matrix'!$K$53="EXPIRING"),'📊 Training Matrix'!$E$53,"")</f>
        <v/>
      </c>
      <c r="G962" s="58" t="str">
        <f ca="1">IF(OR('📊 Training Matrix'!$K$53="EXPIRED",'📊 Training Matrix'!$K$53="EXPIRING"),"HS-001","")</f>
        <v/>
      </c>
      <c r="H962" s="58" t="str">
        <f ca="1">IF(OR('📊 Training Matrix'!$K$53="EXPIRED",'📊 Training Matrix'!$K$53="EXPIRING"),"H&amp;S Induction","")</f>
        <v/>
      </c>
      <c r="I962" s="58" t="str">
        <f ca="1">IF(OR('📊 Training Matrix'!$K$53="EXPIRED",'📊 Training Matrix'!$K$53="EXPIRING"),IF(ISNUMBER('📊 Training Matrix'!$J$53),TEXT('📊 Training Matrix'!$J$53,"DD/MM/YYYY"),""),"")</f>
        <v/>
      </c>
      <c r="J962" s="58" t="str">
        <f ca="1">IF(OR('📊 Training Matrix'!$K$53="EXPIRED",'📊 Training Matrix'!$K$53="EXPIRING"),TEXT('📊 Training Matrix'!$J$53+365,"DD/MM/YYYY"),"")</f>
        <v/>
      </c>
      <c r="K962" s="58" t="str">
        <f ca="1">IF(OR('📊 Training Matrix'!$K$53="EXPIRED",'📊 Training Matrix'!$K$53="EXPIRING"),'📊 Training Matrix'!$K$53,"")</f>
        <v/>
      </c>
      <c r="L962" s="58" t="str">
        <f ca="1">IF(OR('📊 Training Matrix'!$K$53="EXPIRED",'📊 Training Matrix'!$K$53="EXPIRING"),IF('📊 Training Matrix'!$K$53="EXPIRED","Overdue by "&amp;TEXT(TODAY()-('📊 Training Matrix'!$J$53+365),"0")&amp;" days","Expires in "&amp;TEXT(('📊 Training Matrix'!$J$53+365)-TODAY(),"0")&amp;" days"),"—")</f>
        <v>—</v>
      </c>
      <c r="M962" s="58" t="str">
        <f ca="1">IF(OR('📊 Training Matrix'!$K$53="EXPIRED",'📊 Training Matrix'!$K$53="EXPIRING"),'📊 Training Matrix'!$H$53,"")</f>
        <v/>
      </c>
    </row>
    <row r="963" spans="1:13" ht="15" customHeight="1" x14ac:dyDescent="0.2">
      <c r="A963" s="58" t="str">
        <f ca="1">IF(OR('📊 Training Matrix'!$M$53="EXPIRED",'📊 Training Matrix'!$M$53="EXPIRING"),'📊 Training Matrix'!$A$53,"")</f>
        <v/>
      </c>
      <c r="B963" s="58" t="str">
        <f ca="1">IF(OR('📊 Training Matrix'!$M$53="EXPIRED",'📊 Training Matrix'!$M$53="EXPIRING"),'📊 Training Matrix'!$B$53,"")</f>
        <v/>
      </c>
      <c r="C963" s="58" t="str">
        <f ca="1">IF(OR('📊 Training Matrix'!$M$53="EXPIRED",'📊 Training Matrix'!$M$53="EXPIRING"),'📊 Training Matrix'!$C$53,"")</f>
        <v/>
      </c>
      <c r="D963" s="58" t="str">
        <f ca="1">IF(OR('📊 Training Matrix'!$M$53="EXPIRED",'📊 Training Matrix'!$M$53="EXPIRING"),'📊 Training Matrix'!$D$53,"")</f>
        <v/>
      </c>
      <c r="E963" s="58" t="str">
        <f ca="1">IF(OR('📊 Training Matrix'!$M$53="EXPIRED",'📊 Training Matrix'!$M$53="EXPIRING"),'📊 Training Matrix'!$F$53,"")</f>
        <v/>
      </c>
      <c r="F963" s="58" t="str">
        <f ca="1">IF(OR('📊 Training Matrix'!$M$53="EXPIRED",'📊 Training Matrix'!$M$53="EXPIRING"),'📊 Training Matrix'!$E$53,"")</f>
        <v/>
      </c>
      <c r="G963" s="58" t="str">
        <f ca="1">IF(OR('📊 Training Matrix'!$M$53="EXPIRED",'📊 Training Matrix'!$M$53="EXPIRING"),"HS-002","")</f>
        <v/>
      </c>
      <c r="H963" s="58" t="str">
        <f ca="1">IF(OR('📊 Training Matrix'!$M$53="EXPIRED",'📊 Training Matrix'!$M$53="EXPIRING"),"Working at Height","")</f>
        <v/>
      </c>
      <c r="I963" s="58" t="str">
        <f ca="1">IF(OR('📊 Training Matrix'!$M$53="EXPIRED",'📊 Training Matrix'!$M$53="EXPIRING"),IF(ISNUMBER('📊 Training Matrix'!$L$53),TEXT('📊 Training Matrix'!$L$53,"DD/MM/YYYY"),""),"")</f>
        <v/>
      </c>
      <c r="J963" s="58" t="str">
        <f ca="1">IF(OR('📊 Training Matrix'!$M$53="EXPIRED",'📊 Training Matrix'!$M$53="EXPIRING"),TEXT('📊 Training Matrix'!$L$53+365,"DD/MM/YYYY"),"")</f>
        <v/>
      </c>
      <c r="K963" s="58" t="str">
        <f ca="1">IF(OR('📊 Training Matrix'!$M$53="EXPIRED",'📊 Training Matrix'!$M$53="EXPIRING"),'📊 Training Matrix'!$M$53,"")</f>
        <v/>
      </c>
      <c r="L963" s="58" t="str">
        <f ca="1">IF(OR('📊 Training Matrix'!$M$53="EXPIRED",'📊 Training Matrix'!$M$53="EXPIRING"),IF('📊 Training Matrix'!$M$53="EXPIRED","Overdue by "&amp;TEXT(TODAY()-('📊 Training Matrix'!$L$53+365),"0")&amp;" days","Expires in "&amp;TEXT(('📊 Training Matrix'!$L$53+365)-TODAY(),"0")&amp;" days"),"—")</f>
        <v>—</v>
      </c>
      <c r="M963" s="58" t="str">
        <f ca="1">IF(OR('📊 Training Matrix'!$M$53="EXPIRED",'📊 Training Matrix'!$M$53="EXPIRING"),'📊 Training Matrix'!$H$53,"")</f>
        <v/>
      </c>
    </row>
    <row r="964" spans="1:13" ht="15" customHeight="1" x14ac:dyDescent="0.2">
      <c r="A964" s="58" t="str">
        <f ca="1">IF(OR('📊 Training Matrix'!$O$53="EXPIRED",'📊 Training Matrix'!$O$53="EXPIRING"),'📊 Training Matrix'!$A$53,"")</f>
        <v/>
      </c>
      <c r="B964" s="58" t="str">
        <f ca="1">IF(OR('📊 Training Matrix'!$O$53="EXPIRED",'📊 Training Matrix'!$O$53="EXPIRING"),'📊 Training Matrix'!$B$53,"")</f>
        <v/>
      </c>
      <c r="C964" s="58" t="str">
        <f ca="1">IF(OR('📊 Training Matrix'!$O$53="EXPIRED",'📊 Training Matrix'!$O$53="EXPIRING"),'📊 Training Matrix'!$C$53,"")</f>
        <v/>
      </c>
      <c r="D964" s="58" t="str">
        <f ca="1">IF(OR('📊 Training Matrix'!$O$53="EXPIRED",'📊 Training Matrix'!$O$53="EXPIRING"),'📊 Training Matrix'!$D$53,"")</f>
        <v/>
      </c>
      <c r="E964" s="58" t="str">
        <f ca="1">IF(OR('📊 Training Matrix'!$O$53="EXPIRED",'📊 Training Matrix'!$O$53="EXPIRING"),'📊 Training Matrix'!$F$53,"")</f>
        <v/>
      </c>
      <c r="F964" s="58" t="str">
        <f ca="1">IF(OR('📊 Training Matrix'!$O$53="EXPIRED",'📊 Training Matrix'!$O$53="EXPIRING"),'📊 Training Matrix'!$E$53,"")</f>
        <v/>
      </c>
      <c r="G964" s="58" t="str">
        <f ca="1">IF(OR('📊 Training Matrix'!$O$53="EXPIRED",'📊 Training Matrix'!$O$53="EXPIRING"),"HS-003","")</f>
        <v/>
      </c>
      <c r="H964" s="58" t="str">
        <f ca="1">IF(OR('📊 Training Matrix'!$O$53="EXPIRED",'📊 Training Matrix'!$O$53="EXPIRING"),"Confined Space","")</f>
        <v/>
      </c>
      <c r="I964" s="58" t="str">
        <f ca="1">IF(OR('📊 Training Matrix'!$O$53="EXPIRED",'📊 Training Matrix'!$O$53="EXPIRING"),IF(ISNUMBER('📊 Training Matrix'!$N$53),TEXT('📊 Training Matrix'!$N$53,"DD/MM/YYYY"),""),"")</f>
        <v/>
      </c>
      <c r="J964" s="58" t="str">
        <f ca="1">IF(OR('📊 Training Matrix'!$O$53="EXPIRED",'📊 Training Matrix'!$O$53="EXPIRING"),TEXT('📊 Training Matrix'!$N$53+365,"DD/MM/YYYY"),"")</f>
        <v/>
      </c>
      <c r="K964" s="58" t="str">
        <f ca="1">IF(OR('📊 Training Matrix'!$O$53="EXPIRED",'📊 Training Matrix'!$O$53="EXPIRING"),'📊 Training Matrix'!$O$53,"")</f>
        <v/>
      </c>
      <c r="L964" s="58" t="str">
        <f ca="1">IF(OR('📊 Training Matrix'!$O$53="EXPIRED",'📊 Training Matrix'!$O$53="EXPIRING"),IF('📊 Training Matrix'!$O$53="EXPIRED","Overdue by "&amp;TEXT(TODAY()-('📊 Training Matrix'!$N$53+365),"0")&amp;" days","Expires in "&amp;TEXT(('📊 Training Matrix'!$N$53+365)-TODAY(),"0")&amp;" days"),"—")</f>
        <v>—</v>
      </c>
      <c r="M964" s="58" t="str">
        <f ca="1">IF(OR('📊 Training Matrix'!$O$53="EXPIRED",'📊 Training Matrix'!$O$53="EXPIRING"),'📊 Training Matrix'!$H$53,"")</f>
        <v/>
      </c>
    </row>
    <row r="965" spans="1:13" ht="15" customHeight="1" x14ac:dyDescent="0.2">
      <c r="A965" s="58" t="str">
        <f ca="1">IF(OR('📊 Training Matrix'!$Q$53="EXPIRED",'📊 Training Matrix'!$Q$53="EXPIRING"),'📊 Training Matrix'!$A$53,"")</f>
        <v>W1049</v>
      </c>
      <c r="B965" s="58" t="str">
        <f ca="1">IF(OR('📊 Training Matrix'!$Q$53="EXPIRED",'📊 Training Matrix'!$Q$53="EXPIRING"),'📊 Training Matrix'!$B$53,"")</f>
        <v>Thomas</v>
      </c>
      <c r="C965" s="58" t="str">
        <f ca="1">IF(OR('📊 Training Matrix'!$Q$53="EXPIRED",'📊 Training Matrix'!$Q$53="EXPIRING"),'📊 Training Matrix'!$C$53,"")</f>
        <v>Kevin</v>
      </c>
      <c r="D965" s="58" t="str">
        <f ca="1">IF(OR('📊 Training Matrix'!$Q$53="EXPIRED",'📊 Training Matrix'!$Q$53="EXPIRING"),'📊 Training Matrix'!$D$53,"")</f>
        <v>Employee</v>
      </c>
      <c r="E965" s="58" t="str">
        <f ca="1">IF(OR('📊 Training Matrix'!$Q$53="EXPIRED",'📊 Training Matrix'!$Q$53="EXPIRING"),'📊 Training Matrix'!$F$53,"")</f>
        <v>Water Services Engineer</v>
      </c>
      <c r="F965" s="58" t="str">
        <f ca="1">IF(OR('📊 Training Matrix'!$Q$53="EXPIRED",'📊 Training Matrix'!$Q$53="EXPIRING"),'📊 Training Matrix'!$E$53,"")</f>
        <v>Water Services</v>
      </c>
      <c r="G965" s="58" t="str">
        <f ca="1">IF(OR('📊 Training Matrix'!$Q$53="EXPIRED",'📊 Training Matrix'!$Q$53="EXPIRING"),"HS-004","")</f>
        <v>HS-004</v>
      </c>
      <c r="H965" s="58" t="str">
        <f ca="1">IF(OR('📊 Training Matrix'!$Q$53="EXPIRED",'📊 Training Matrix'!$Q$53="EXPIRING"),"Manual Handling","")</f>
        <v>Manual Handling</v>
      </c>
      <c r="I965" s="58" t="str">
        <f ca="1">IF(OR('📊 Training Matrix'!$Q$53="EXPIRED",'📊 Training Matrix'!$Q$53="EXPIRING"),IF(ISNUMBER('📊 Training Matrix'!$P$53),TEXT('📊 Training Matrix'!$P$53,"DD/MM/YYYY"),""),"")</f>
        <v>24/07/2023</v>
      </c>
      <c r="J965" s="58" t="str">
        <f ca="1">IF(OR('📊 Training Matrix'!$Q$53="EXPIRED",'📊 Training Matrix'!$Q$53="EXPIRING"),TEXT('📊 Training Matrix'!$P$53+365,"DD/MM/YYYY"),"")</f>
        <v>23/07/2024</v>
      </c>
      <c r="K965" s="58" t="str">
        <f ca="1">IF(OR('📊 Training Matrix'!$Q$53="EXPIRED",'📊 Training Matrix'!$Q$53="EXPIRING"),'📊 Training Matrix'!$Q$53,"")</f>
        <v>EXPIRED</v>
      </c>
      <c r="L965" s="58" t="str">
        <f ca="1">IF(OR('📊 Training Matrix'!$Q$53="EXPIRED",'📊 Training Matrix'!$Q$53="EXPIRING"),IF('📊 Training Matrix'!$Q$53="EXPIRED","Overdue by "&amp;TEXT(TODAY()-('📊 Training Matrix'!$P$53+365),"0")&amp;" days","Expires in "&amp;TEXT(('📊 Training Matrix'!$P$53+365)-TODAY(),"0")&amp;" days"),"—")</f>
        <v>Overdue by 756 days</v>
      </c>
      <c r="M965" s="58" t="str">
        <f ca="1">IF(OR('📊 Training Matrix'!$Q$53="EXPIRED",'📊 Training Matrix'!$Q$53="EXPIRING"),'📊 Training Matrix'!$H$53,"")</f>
        <v>C. Zhang</v>
      </c>
    </row>
    <row r="966" spans="1:13" ht="15" customHeight="1" x14ac:dyDescent="0.2">
      <c r="A966" s="58" t="str">
        <f ca="1">IF(OR('📊 Training Matrix'!$S$53="EXPIRED",'📊 Training Matrix'!$S$53="EXPIRING"),'📊 Training Matrix'!$A$53,"")</f>
        <v>W1049</v>
      </c>
      <c r="B966" s="58" t="str">
        <f ca="1">IF(OR('📊 Training Matrix'!$S$53="EXPIRED",'📊 Training Matrix'!$S$53="EXPIRING"),'📊 Training Matrix'!$B$53,"")</f>
        <v>Thomas</v>
      </c>
      <c r="C966" s="58" t="str">
        <f ca="1">IF(OR('📊 Training Matrix'!$S$53="EXPIRED",'📊 Training Matrix'!$S$53="EXPIRING"),'📊 Training Matrix'!$C$53,"")</f>
        <v>Kevin</v>
      </c>
      <c r="D966" s="58" t="str">
        <f ca="1">IF(OR('📊 Training Matrix'!$S$53="EXPIRED",'📊 Training Matrix'!$S$53="EXPIRING"),'📊 Training Matrix'!$D$53,"")</f>
        <v>Employee</v>
      </c>
      <c r="E966" s="58" t="str">
        <f ca="1">IF(OR('📊 Training Matrix'!$S$53="EXPIRED",'📊 Training Matrix'!$S$53="EXPIRING"),'📊 Training Matrix'!$F$53,"")</f>
        <v>Water Services Engineer</v>
      </c>
      <c r="F966" s="58" t="str">
        <f ca="1">IF(OR('📊 Training Matrix'!$S$53="EXPIRED",'📊 Training Matrix'!$S$53="EXPIRING"),'📊 Training Matrix'!$E$53,"")</f>
        <v>Water Services</v>
      </c>
      <c r="G966" s="58" t="str">
        <f ca="1">IF(OR('📊 Training Matrix'!$S$53="EXPIRED",'📊 Training Matrix'!$S$53="EXPIRING"),"HS-005","")</f>
        <v>HS-005</v>
      </c>
      <c r="H966" s="58" t="str">
        <f ca="1">IF(OR('📊 Training Matrix'!$S$53="EXPIRED",'📊 Training Matrix'!$S$53="EXPIRING"),"First Aid (FAW)","")</f>
        <v>First Aid (FAW)</v>
      </c>
      <c r="I966" s="58" t="str">
        <f ca="1">IF(OR('📊 Training Matrix'!$S$53="EXPIRED",'📊 Training Matrix'!$S$53="EXPIRING"),IF(ISNUMBER('📊 Training Matrix'!$R$53),TEXT('📊 Training Matrix'!$R$53,"DD/MM/YYYY"),""),"")</f>
        <v>28/06/2023</v>
      </c>
      <c r="J966" s="58" t="str">
        <f ca="1">IF(OR('📊 Training Matrix'!$S$53="EXPIRED",'📊 Training Matrix'!$S$53="EXPIRING"),TEXT('📊 Training Matrix'!$R$53+365,"DD/MM/YYYY"),"")</f>
        <v>27/06/2024</v>
      </c>
      <c r="K966" s="58" t="str">
        <f ca="1">IF(OR('📊 Training Matrix'!$S$53="EXPIRED",'📊 Training Matrix'!$S$53="EXPIRING"),'📊 Training Matrix'!$S$53,"")</f>
        <v>EXPIRED</v>
      </c>
      <c r="L966" s="58" t="str">
        <f ca="1">IF(OR('📊 Training Matrix'!$S$53="EXPIRED",'📊 Training Matrix'!$S$53="EXPIRING"),IF('📊 Training Matrix'!$S$53="EXPIRED","Overdue by "&amp;TEXT(TODAY()-('📊 Training Matrix'!$R$53+365),"0")&amp;" days","Expires in "&amp;TEXT(('📊 Training Matrix'!$R$53+365)-TODAY(),"0")&amp;" days"),"—")</f>
        <v>Overdue by 782 days</v>
      </c>
      <c r="M966" s="58" t="str">
        <f ca="1">IF(OR('📊 Training Matrix'!$S$53="EXPIRED",'📊 Training Matrix'!$S$53="EXPIRING"),'📊 Training Matrix'!$H$53,"")</f>
        <v>C. Zhang</v>
      </c>
    </row>
    <row r="967" spans="1:13" ht="15" customHeight="1" x14ac:dyDescent="0.2">
      <c r="A967" s="58" t="str">
        <f ca="1">IF(OR('📊 Training Matrix'!$U$53="EXPIRED",'📊 Training Matrix'!$U$53="EXPIRING"),'📊 Training Matrix'!$A$53,"")</f>
        <v/>
      </c>
      <c r="B967" s="58" t="str">
        <f ca="1">IF(OR('📊 Training Matrix'!$U$53="EXPIRED",'📊 Training Matrix'!$U$53="EXPIRING"),'📊 Training Matrix'!$B$53,"")</f>
        <v/>
      </c>
      <c r="C967" s="58" t="str">
        <f ca="1">IF(OR('📊 Training Matrix'!$U$53="EXPIRED",'📊 Training Matrix'!$U$53="EXPIRING"),'📊 Training Matrix'!$C$53,"")</f>
        <v/>
      </c>
      <c r="D967" s="58" t="str">
        <f ca="1">IF(OR('📊 Training Matrix'!$U$53="EXPIRED",'📊 Training Matrix'!$U$53="EXPIRING"),'📊 Training Matrix'!$D$53,"")</f>
        <v/>
      </c>
      <c r="E967" s="58" t="str">
        <f ca="1">IF(OR('📊 Training Matrix'!$U$53="EXPIRED",'📊 Training Matrix'!$U$53="EXPIRING"),'📊 Training Matrix'!$F$53,"")</f>
        <v/>
      </c>
      <c r="F967" s="58" t="str">
        <f ca="1">IF(OR('📊 Training Matrix'!$U$53="EXPIRED",'📊 Training Matrix'!$U$53="EXPIRING"),'📊 Training Matrix'!$E$53,"")</f>
        <v/>
      </c>
      <c r="G967" s="58" t="str">
        <f ca="1">IF(OR('📊 Training Matrix'!$U$53="EXPIRED",'📊 Training Matrix'!$U$53="EXPIRING"),"HS-006","")</f>
        <v/>
      </c>
      <c r="H967" s="58" t="str">
        <f ca="1">IF(OR('📊 Training Matrix'!$U$53="EXPIRED",'📊 Training Matrix'!$U$53="EXPIRING"),"Asbestos Awareness","")</f>
        <v/>
      </c>
      <c r="I967" s="58" t="str">
        <f ca="1">IF(OR('📊 Training Matrix'!$U$53="EXPIRED",'📊 Training Matrix'!$U$53="EXPIRING"),IF(ISNUMBER('📊 Training Matrix'!$T$53),TEXT('📊 Training Matrix'!$T$53,"DD/MM/YYYY"),""),"")</f>
        <v/>
      </c>
      <c r="J967" s="58" t="str">
        <f ca="1">IF(OR('📊 Training Matrix'!$U$53="EXPIRED",'📊 Training Matrix'!$U$53="EXPIRING"),TEXT('📊 Training Matrix'!$T$53+365,"DD/MM/YYYY"),"")</f>
        <v/>
      </c>
      <c r="K967" s="58" t="str">
        <f ca="1">IF(OR('📊 Training Matrix'!$U$53="EXPIRED",'📊 Training Matrix'!$U$53="EXPIRING"),'📊 Training Matrix'!$U$53,"")</f>
        <v/>
      </c>
      <c r="L967" s="58" t="str">
        <f ca="1">IF(OR('📊 Training Matrix'!$U$53="EXPIRED",'📊 Training Matrix'!$U$53="EXPIRING"),IF('📊 Training Matrix'!$U$53="EXPIRED","Overdue by "&amp;TEXT(TODAY()-('📊 Training Matrix'!$T$53+365),"0")&amp;" days","Expires in "&amp;TEXT(('📊 Training Matrix'!$T$53+365)-TODAY(),"0")&amp;" days"),"—")</f>
        <v>—</v>
      </c>
      <c r="M967" s="58" t="str">
        <f ca="1">IF(OR('📊 Training Matrix'!$U$53="EXPIRED",'📊 Training Matrix'!$U$53="EXPIRING"),'📊 Training Matrix'!$H$53,"")</f>
        <v/>
      </c>
    </row>
    <row r="968" spans="1:13" ht="15" customHeight="1" x14ac:dyDescent="0.2">
      <c r="A968" s="58" t="str">
        <f ca="1">IF(OR('📊 Training Matrix'!$W$53="EXPIRED",'📊 Training Matrix'!$W$53="EXPIRING"),'📊 Training Matrix'!$A$53,"")</f>
        <v/>
      </c>
      <c r="B968" s="58" t="str">
        <f ca="1">IF(OR('📊 Training Matrix'!$W$53="EXPIRED",'📊 Training Matrix'!$W$53="EXPIRING"),'📊 Training Matrix'!$B$53,"")</f>
        <v/>
      </c>
      <c r="C968" s="58" t="str">
        <f ca="1">IF(OR('📊 Training Matrix'!$W$53="EXPIRED",'📊 Training Matrix'!$W$53="EXPIRING"),'📊 Training Matrix'!$C$53,"")</f>
        <v/>
      </c>
      <c r="D968" s="58" t="str">
        <f ca="1">IF(OR('📊 Training Matrix'!$W$53="EXPIRED",'📊 Training Matrix'!$W$53="EXPIRING"),'📊 Training Matrix'!$D$53,"")</f>
        <v/>
      </c>
      <c r="E968" s="58" t="str">
        <f ca="1">IF(OR('📊 Training Matrix'!$W$53="EXPIRED",'📊 Training Matrix'!$W$53="EXPIRING"),'📊 Training Matrix'!$F$53,"")</f>
        <v/>
      </c>
      <c r="F968" s="58" t="str">
        <f ca="1">IF(OR('📊 Training Matrix'!$W$53="EXPIRED",'📊 Training Matrix'!$W$53="EXPIRING"),'📊 Training Matrix'!$E$53,"")</f>
        <v/>
      </c>
      <c r="G968" s="58" t="str">
        <f ca="1">IF(OR('📊 Training Matrix'!$W$53="EXPIRED",'📊 Training Matrix'!$W$53="EXPIRING"),"EL-001","")</f>
        <v/>
      </c>
      <c r="H968" s="58" t="str">
        <f ca="1">IF(OR('📊 Training Matrix'!$W$53="EXPIRED",'📊 Training Matrix'!$W$53="EXPIRING"),"C&amp;G 2391 Inspection","")</f>
        <v/>
      </c>
      <c r="I968" s="58" t="str">
        <f ca="1">IF(OR('📊 Training Matrix'!$W$53="EXPIRED",'📊 Training Matrix'!$W$53="EXPIRING"),IF(ISNUMBER('📊 Training Matrix'!$V$53),TEXT('📊 Training Matrix'!$V$53,"DD/MM/YYYY"),""),"")</f>
        <v/>
      </c>
      <c r="J968" s="58" t="str">
        <f ca="1">IF(OR('📊 Training Matrix'!$W$53="EXPIRED",'📊 Training Matrix'!$W$53="EXPIRING"),TEXT('📊 Training Matrix'!$V$53+365,"DD/MM/YYYY"),"")</f>
        <v/>
      </c>
      <c r="K968" s="58" t="str">
        <f ca="1">IF(OR('📊 Training Matrix'!$W$53="EXPIRED",'📊 Training Matrix'!$W$53="EXPIRING"),'📊 Training Matrix'!$W$53,"")</f>
        <v/>
      </c>
      <c r="L968" s="58" t="str">
        <f ca="1">IF(OR('📊 Training Matrix'!$W$53="EXPIRED",'📊 Training Matrix'!$W$53="EXPIRING"),IF('📊 Training Matrix'!$W$53="EXPIRED","Overdue by "&amp;TEXT(TODAY()-('📊 Training Matrix'!$V$53+365),"0")&amp;" days","Expires in "&amp;TEXT(('📊 Training Matrix'!$V$53+365)-TODAY(),"0")&amp;" days"),"—")</f>
        <v>—</v>
      </c>
      <c r="M968" s="58" t="str">
        <f ca="1">IF(OR('📊 Training Matrix'!$W$53="EXPIRED",'📊 Training Matrix'!$W$53="EXPIRING"),'📊 Training Matrix'!$H$53,"")</f>
        <v/>
      </c>
    </row>
    <row r="969" spans="1:13" ht="15" customHeight="1" x14ac:dyDescent="0.2">
      <c r="A969" s="58" t="str">
        <f ca="1">IF(OR('📊 Training Matrix'!$Y$53="EXPIRED",'📊 Training Matrix'!$Y$53="EXPIRING"),'📊 Training Matrix'!$A$53,"")</f>
        <v/>
      </c>
      <c r="B969" s="58" t="str">
        <f ca="1">IF(OR('📊 Training Matrix'!$Y$53="EXPIRED",'📊 Training Matrix'!$Y$53="EXPIRING"),'📊 Training Matrix'!$B$53,"")</f>
        <v/>
      </c>
      <c r="C969" s="58" t="str">
        <f ca="1">IF(OR('📊 Training Matrix'!$Y$53="EXPIRED",'📊 Training Matrix'!$Y$53="EXPIRING"),'📊 Training Matrix'!$C$53,"")</f>
        <v/>
      </c>
      <c r="D969" s="58" t="str">
        <f ca="1">IF(OR('📊 Training Matrix'!$Y$53="EXPIRED",'📊 Training Matrix'!$Y$53="EXPIRING"),'📊 Training Matrix'!$D$53,"")</f>
        <v/>
      </c>
      <c r="E969" s="58" t="str">
        <f ca="1">IF(OR('📊 Training Matrix'!$Y$53="EXPIRED",'📊 Training Matrix'!$Y$53="EXPIRING"),'📊 Training Matrix'!$F$53,"")</f>
        <v/>
      </c>
      <c r="F969" s="58" t="str">
        <f ca="1">IF(OR('📊 Training Matrix'!$Y$53="EXPIRED",'📊 Training Matrix'!$Y$53="EXPIRING"),'📊 Training Matrix'!$E$53,"")</f>
        <v/>
      </c>
      <c r="G969" s="58" t="str">
        <f ca="1">IF(OR('📊 Training Matrix'!$Y$53="EXPIRED",'📊 Training Matrix'!$Y$53="EXPIRING"),"EL-002","")</f>
        <v/>
      </c>
      <c r="H969" s="58" t="str">
        <f ca="1">IF(OR('📊 Training Matrix'!$Y$53="EXPIRED",'📊 Training Matrix'!$Y$53="EXPIRING"),"18th Edition","")</f>
        <v/>
      </c>
      <c r="I969" s="58" t="str">
        <f ca="1">IF(OR('📊 Training Matrix'!$Y$53="EXPIRED",'📊 Training Matrix'!$Y$53="EXPIRING"),IF(ISNUMBER('📊 Training Matrix'!$X$53),TEXT('📊 Training Matrix'!$X$53,"DD/MM/YYYY"),""),"")</f>
        <v/>
      </c>
      <c r="J969" s="58" t="str">
        <f ca="1">IF(OR('📊 Training Matrix'!$Y$53="EXPIRED",'📊 Training Matrix'!$Y$53="EXPIRING"),TEXT('📊 Training Matrix'!$X$53+365,"DD/MM/YYYY"),"")</f>
        <v/>
      </c>
      <c r="K969" s="58" t="str">
        <f ca="1">IF(OR('📊 Training Matrix'!$Y$53="EXPIRED",'📊 Training Matrix'!$Y$53="EXPIRING"),'📊 Training Matrix'!$Y$53,"")</f>
        <v/>
      </c>
      <c r="L969" s="58" t="str">
        <f ca="1">IF(OR('📊 Training Matrix'!$Y$53="EXPIRED",'📊 Training Matrix'!$Y$53="EXPIRING"),IF('📊 Training Matrix'!$Y$53="EXPIRED","Overdue by "&amp;TEXT(TODAY()-('📊 Training Matrix'!$X$53+365),"0")&amp;" days","Expires in "&amp;TEXT(('📊 Training Matrix'!$X$53+365)-TODAY(),"0")&amp;" days"),"—")</f>
        <v>—</v>
      </c>
      <c r="M969" s="58" t="str">
        <f ca="1">IF(OR('📊 Training Matrix'!$Y$53="EXPIRED",'📊 Training Matrix'!$Y$53="EXPIRING"),'📊 Training Matrix'!$H$53,"")</f>
        <v/>
      </c>
    </row>
    <row r="970" spans="1:13" ht="15" customHeight="1" x14ac:dyDescent="0.2">
      <c r="A970" s="58" t="str">
        <f ca="1">IF(OR('📊 Training Matrix'!$AA$53="EXPIRED",'📊 Training Matrix'!$AA$53="EXPIRING"),'📊 Training Matrix'!$A$53,"")</f>
        <v/>
      </c>
      <c r="B970" s="58" t="str">
        <f ca="1">IF(OR('📊 Training Matrix'!$AA$53="EXPIRED",'📊 Training Matrix'!$AA$53="EXPIRING"),'📊 Training Matrix'!$B$53,"")</f>
        <v/>
      </c>
      <c r="C970" s="58" t="str">
        <f ca="1">IF(OR('📊 Training Matrix'!$AA$53="EXPIRED",'📊 Training Matrix'!$AA$53="EXPIRING"),'📊 Training Matrix'!$C$53,"")</f>
        <v/>
      </c>
      <c r="D970" s="58" t="str">
        <f ca="1">IF(OR('📊 Training Matrix'!$AA$53="EXPIRED",'📊 Training Matrix'!$AA$53="EXPIRING"),'📊 Training Matrix'!$D$53,"")</f>
        <v/>
      </c>
      <c r="E970" s="58" t="str">
        <f ca="1">IF(OR('📊 Training Matrix'!$AA$53="EXPIRED",'📊 Training Matrix'!$AA$53="EXPIRING"),'📊 Training Matrix'!$F$53,"")</f>
        <v/>
      </c>
      <c r="F970" s="58" t="str">
        <f ca="1">IF(OR('📊 Training Matrix'!$AA$53="EXPIRED",'📊 Training Matrix'!$AA$53="EXPIRING"),'📊 Training Matrix'!$E$53,"")</f>
        <v/>
      </c>
      <c r="G970" s="58" t="str">
        <f ca="1">IF(OR('📊 Training Matrix'!$AA$53="EXPIRED",'📊 Training Matrix'!$AA$53="EXPIRING"),"EL-003","")</f>
        <v/>
      </c>
      <c r="H970" s="58" t="str">
        <f ca="1">IF(OR('📊 Training Matrix'!$AA$53="EXPIRED",'📊 Training Matrix'!$AA$53="EXPIRING"),"HV Auth. Person","")</f>
        <v/>
      </c>
      <c r="I970" s="58" t="str">
        <f ca="1">IF(OR('📊 Training Matrix'!$AA$53="EXPIRED",'📊 Training Matrix'!$AA$53="EXPIRING"),IF(ISNUMBER('📊 Training Matrix'!$Z$53),TEXT('📊 Training Matrix'!$Z$53,"DD/MM/YYYY"),""),"")</f>
        <v/>
      </c>
      <c r="J970" s="58" t="str">
        <f ca="1">IF(OR('📊 Training Matrix'!$AA$53="EXPIRED",'📊 Training Matrix'!$AA$53="EXPIRING"),TEXT('📊 Training Matrix'!$Z$53+365,"DD/MM/YYYY"),"")</f>
        <v/>
      </c>
      <c r="K970" s="58" t="str">
        <f ca="1">IF(OR('📊 Training Matrix'!$AA$53="EXPIRED",'📊 Training Matrix'!$AA$53="EXPIRING"),'📊 Training Matrix'!$AA$53,"")</f>
        <v/>
      </c>
      <c r="L970" s="58" t="str">
        <f ca="1">IF(OR('📊 Training Matrix'!$AA$53="EXPIRED",'📊 Training Matrix'!$AA$53="EXPIRING"),IF('📊 Training Matrix'!$AA$53="EXPIRED","Overdue by "&amp;TEXT(TODAY()-('📊 Training Matrix'!$Z$53+365),"0")&amp;" days","Expires in "&amp;TEXT(('📊 Training Matrix'!$Z$53+365)-TODAY(),"0")&amp;" days"),"—")</f>
        <v>—</v>
      </c>
      <c r="M970" s="58" t="str">
        <f ca="1">IF(OR('📊 Training Matrix'!$AA$53="EXPIRED",'📊 Training Matrix'!$AA$53="EXPIRING"),'📊 Training Matrix'!$H$53,"")</f>
        <v/>
      </c>
    </row>
    <row r="971" spans="1:13" ht="15" customHeight="1" x14ac:dyDescent="0.2">
      <c r="A971" s="58" t="str">
        <f ca="1">IF(OR('📊 Training Matrix'!$AC$53="EXPIRED",'📊 Training Matrix'!$AC$53="EXPIRING"),'📊 Training Matrix'!$A$53,"")</f>
        <v/>
      </c>
      <c r="B971" s="58" t="str">
        <f ca="1">IF(OR('📊 Training Matrix'!$AC$53="EXPIRED",'📊 Training Matrix'!$AC$53="EXPIRING"),'📊 Training Matrix'!$B$53,"")</f>
        <v/>
      </c>
      <c r="C971" s="58" t="str">
        <f ca="1">IF(OR('📊 Training Matrix'!$AC$53="EXPIRED",'📊 Training Matrix'!$AC$53="EXPIRING"),'📊 Training Matrix'!$C$53,"")</f>
        <v/>
      </c>
      <c r="D971" s="58" t="str">
        <f ca="1">IF(OR('📊 Training Matrix'!$AC$53="EXPIRED",'📊 Training Matrix'!$AC$53="EXPIRING"),'📊 Training Matrix'!$D$53,"")</f>
        <v/>
      </c>
      <c r="E971" s="58" t="str">
        <f ca="1">IF(OR('📊 Training Matrix'!$AC$53="EXPIRED",'📊 Training Matrix'!$AC$53="EXPIRING"),'📊 Training Matrix'!$F$53,"")</f>
        <v/>
      </c>
      <c r="F971" s="58" t="str">
        <f ca="1">IF(OR('📊 Training Matrix'!$AC$53="EXPIRED",'📊 Training Matrix'!$AC$53="EXPIRING"),'📊 Training Matrix'!$E$53,"")</f>
        <v/>
      </c>
      <c r="G971" s="58" t="str">
        <f ca="1">IF(OR('📊 Training Matrix'!$AC$53="EXPIRED",'📊 Training Matrix'!$AC$53="EXPIRING"),"EL-004","")</f>
        <v/>
      </c>
      <c r="H971" s="58" t="str">
        <f ca="1">IF(OR('📊 Training Matrix'!$AC$53="EXPIRED",'📊 Training Matrix'!$AC$53="EXPIRING"),"LV Switching","")</f>
        <v/>
      </c>
      <c r="I971" s="58" t="str">
        <f ca="1">IF(OR('📊 Training Matrix'!$AC$53="EXPIRED",'📊 Training Matrix'!$AC$53="EXPIRING"),IF(ISNUMBER('📊 Training Matrix'!$AB$53),TEXT('📊 Training Matrix'!$AB$53,"DD/MM/YYYY"),""),"")</f>
        <v/>
      </c>
      <c r="J971" s="58" t="str">
        <f ca="1">IF(OR('📊 Training Matrix'!$AC$53="EXPIRED",'📊 Training Matrix'!$AC$53="EXPIRING"),TEXT('📊 Training Matrix'!$AB$53+365,"DD/MM/YYYY"),"")</f>
        <v/>
      </c>
      <c r="K971" s="58" t="str">
        <f ca="1">IF(OR('📊 Training Matrix'!$AC$53="EXPIRED",'📊 Training Matrix'!$AC$53="EXPIRING"),'📊 Training Matrix'!$AC$53,"")</f>
        <v/>
      </c>
      <c r="L971" s="58" t="str">
        <f ca="1">IF(OR('📊 Training Matrix'!$AC$53="EXPIRED",'📊 Training Matrix'!$AC$53="EXPIRING"),IF('📊 Training Matrix'!$AC$53="EXPIRED","Overdue by "&amp;TEXT(TODAY()-('📊 Training Matrix'!$AB$53+365),"0")&amp;" days","Expires in "&amp;TEXT(('📊 Training Matrix'!$AB$53+365)-TODAY(),"0")&amp;" days"),"—")</f>
        <v>—</v>
      </c>
      <c r="M971" s="58" t="str">
        <f ca="1">IF(OR('📊 Training Matrix'!$AC$53="EXPIRED",'📊 Training Matrix'!$AC$53="EXPIRING"),'📊 Training Matrix'!$H$53,"")</f>
        <v/>
      </c>
    </row>
    <row r="972" spans="1:13" ht="15" customHeight="1" x14ac:dyDescent="0.2">
      <c r="A972" s="58" t="str">
        <f ca="1">IF(OR('📊 Training Matrix'!$AE$53="EXPIRED",'📊 Training Matrix'!$AE$53="EXPIRING"),'📊 Training Matrix'!$A$53,"")</f>
        <v/>
      </c>
      <c r="B972" s="58" t="str">
        <f ca="1">IF(OR('📊 Training Matrix'!$AE$53="EXPIRED",'📊 Training Matrix'!$AE$53="EXPIRING"),'📊 Training Matrix'!$B$53,"")</f>
        <v/>
      </c>
      <c r="C972" s="58" t="str">
        <f ca="1">IF(OR('📊 Training Matrix'!$AE$53="EXPIRED",'📊 Training Matrix'!$AE$53="EXPIRING"),'📊 Training Matrix'!$C$53,"")</f>
        <v/>
      </c>
      <c r="D972" s="58" t="str">
        <f ca="1">IF(OR('📊 Training Matrix'!$AE$53="EXPIRED",'📊 Training Matrix'!$AE$53="EXPIRING"),'📊 Training Matrix'!$D$53,"")</f>
        <v/>
      </c>
      <c r="E972" s="58" t="str">
        <f ca="1">IF(OR('📊 Training Matrix'!$AE$53="EXPIRED",'📊 Training Matrix'!$AE$53="EXPIRING"),'📊 Training Matrix'!$F$53,"")</f>
        <v/>
      </c>
      <c r="F972" s="58" t="str">
        <f ca="1">IF(OR('📊 Training Matrix'!$AE$53="EXPIRED",'📊 Training Matrix'!$AE$53="EXPIRING"),'📊 Training Matrix'!$E$53,"")</f>
        <v/>
      </c>
      <c r="G972" s="58" t="str">
        <f ca="1">IF(OR('📊 Training Matrix'!$AE$53="EXPIRED",'📊 Training Matrix'!$AE$53="EXPIRING"),"CV-005","")</f>
        <v/>
      </c>
      <c r="H972" s="58" t="str">
        <f ca="1">IF(OR('📊 Training Matrix'!$AE$53="EXPIRED",'📊 Training Matrix'!$AE$53="EXPIRING"),"NRSWA Supervisor","")</f>
        <v/>
      </c>
      <c r="I972" s="58" t="str">
        <f ca="1">IF(OR('📊 Training Matrix'!$AE$53="EXPIRED",'📊 Training Matrix'!$AE$53="EXPIRING"),IF(ISNUMBER('📊 Training Matrix'!$AD$53),TEXT('📊 Training Matrix'!$AD$53,"DD/MM/YYYY"),""),"")</f>
        <v/>
      </c>
      <c r="J972" s="58" t="str">
        <f ca="1">IF(OR('📊 Training Matrix'!$AE$53="EXPIRED",'📊 Training Matrix'!$AE$53="EXPIRING"),TEXT('📊 Training Matrix'!$AD$53+365,"DD/MM/YYYY"),"")</f>
        <v/>
      </c>
      <c r="K972" s="58" t="str">
        <f ca="1">IF(OR('📊 Training Matrix'!$AE$53="EXPIRED",'📊 Training Matrix'!$AE$53="EXPIRING"),'📊 Training Matrix'!$AE$53,"")</f>
        <v/>
      </c>
      <c r="L972" s="58" t="str">
        <f ca="1">IF(OR('📊 Training Matrix'!$AE$53="EXPIRED",'📊 Training Matrix'!$AE$53="EXPIRING"),IF('📊 Training Matrix'!$AE$53="EXPIRED","Overdue by "&amp;TEXT(TODAY()-('📊 Training Matrix'!$AD$53+365),"0")&amp;" days","Expires in "&amp;TEXT(('📊 Training Matrix'!$AD$53+365)-TODAY(),"0")&amp;" days"),"—")</f>
        <v>—</v>
      </c>
      <c r="M972" s="58" t="str">
        <f ca="1">IF(OR('📊 Training Matrix'!$AE$53="EXPIRED",'📊 Training Matrix'!$AE$53="EXPIRING"),'📊 Training Matrix'!$H$53,"")</f>
        <v/>
      </c>
    </row>
    <row r="973" spans="1:13" ht="15" customHeight="1" x14ac:dyDescent="0.2">
      <c r="A973" s="58" t="str">
        <f ca="1">IF(OR('📊 Training Matrix'!$AG$53="EXPIRED",'📊 Training Matrix'!$AG$53="EXPIRING"),'📊 Training Matrix'!$A$53,"")</f>
        <v/>
      </c>
      <c r="B973" s="58" t="str">
        <f ca="1">IF(OR('📊 Training Matrix'!$AG$53="EXPIRED",'📊 Training Matrix'!$AG$53="EXPIRING"),'📊 Training Matrix'!$B$53,"")</f>
        <v/>
      </c>
      <c r="C973" s="58" t="str">
        <f ca="1">IF(OR('📊 Training Matrix'!$AG$53="EXPIRED",'📊 Training Matrix'!$AG$53="EXPIRING"),'📊 Training Matrix'!$C$53,"")</f>
        <v/>
      </c>
      <c r="D973" s="58" t="str">
        <f ca="1">IF(OR('📊 Training Matrix'!$AG$53="EXPIRED",'📊 Training Matrix'!$AG$53="EXPIRING"),'📊 Training Matrix'!$D$53,"")</f>
        <v/>
      </c>
      <c r="E973" s="58" t="str">
        <f ca="1">IF(OR('📊 Training Matrix'!$AG$53="EXPIRED",'📊 Training Matrix'!$AG$53="EXPIRING"),'📊 Training Matrix'!$F$53,"")</f>
        <v/>
      </c>
      <c r="F973" s="58" t="str">
        <f ca="1">IF(OR('📊 Training Matrix'!$AG$53="EXPIRED",'📊 Training Matrix'!$AG$53="EXPIRING"),'📊 Training Matrix'!$E$53,"")</f>
        <v/>
      </c>
      <c r="G973" s="58" t="str">
        <f ca="1">IF(OR('📊 Training Matrix'!$AG$53="EXPIRED",'📊 Training Matrix'!$AG$53="EXPIRING"),"CV-006","")</f>
        <v/>
      </c>
      <c r="H973" s="58" t="str">
        <f ca="1">IF(OR('📊 Training Matrix'!$AG$53="EXPIRED",'📊 Training Matrix'!$AG$53="EXPIRING"),"NRSWA Operative","")</f>
        <v/>
      </c>
      <c r="I973" s="58" t="str">
        <f ca="1">IF(OR('📊 Training Matrix'!$AG$53="EXPIRED",'📊 Training Matrix'!$AG$53="EXPIRING"),IF(ISNUMBER('📊 Training Matrix'!$AF$53),TEXT('📊 Training Matrix'!$AF$53,"DD/MM/YYYY"),""),"")</f>
        <v/>
      </c>
      <c r="J973" s="58" t="str">
        <f ca="1">IF(OR('📊 Training Matrix'!$AG$53="EXPIRED",'📊 Training Matrix'!$AG$53="EXPIRING"),TEXT('📊 Training Matrix'!$AF$53+365,"DD/MM/YYYY"),"")</f>
        <v/>
      </c>
      <c r="K973" s="58" t="str">
        <f ca="1">IF(OR('📊 Training Matrix'!$AG$53="EXPIRED",'📊 Training Matrix'!$AG$53="EXPIRING"),'📊 Training Matrix'!$AG$53,"")</f>
        <v/>
      </c>
      <c r="L973" s="58" t="str">
        <f ca="1">IF(OR('📊 Training Matrix'!$AG$53="EXPIRED",'📊 Training Matrix'!$AG$53="EXPIRING"),IF('📊 Training Matrix'!$AG$53="EXPIRED","Overdue by "&amp;TEXT(TODAY()-('📊 Training Matrix'!$AF$53+365),"0")&amp;" days","Expires in "&amp;TEXT(('📊 Training Matrix'!$AF$53+365)-TODAY(),"0")&amp;" days"),"—")</f>
        <v>—</v>
      </c>
      <c r="M973" s="58" t="str">
        <f ca="1">IF(OR('📊 Training Matrix'!$AG$53="EXPIRED",'📊 Training Matrix'!$AG$53="EXPIRING"),'📊 Training Matrix'!$H$53,"")</f>
        <v/>
      </c>
    </row>
    <row r="974" spans="1:13" ht="15" customHeight="1" x14ac:dyDescent="0.2">
      <c r="A974" s="58" t="str">
        <f ca="1">IF(OR('📊 Training Matrix'!$AI$53="EXPIRED",'📊 Training Matrix'!$AI$53="EXPIRING"),'📊 Training Matrix'!$A$53,"")</f>
        <v/>
      </c>
      <c r="B974" s="58" t="str">
        <f ca="1">IF(OR('📊 Training Matrix'!$AI$53="EXPIRED",'📊 Training Matrix'!$AI$53="EXPIRING"),'📊 Training Matrix'!$B$53,"")</f>
        <v/>
      </c>
      <c r="C974" s="58" t="str">
        <f ca="1">IF(OR('📊 Training Matrix'!$AI$53="EXPIRED",'📊 Training Matrix'!$AI$53="EXPIRING"),'📊 Training Matrix'!$C$53,"")</f>
        <v/>
      </c>
      <c r="D974" s="58" t="str">
        <f ca="1">IF(OR('📊 Training Matrix'!$AI$53="EXPIRED",'📊 Training Matrix'!$AI$53="EXPIRING"),'📊 Training Matrix'!$D$53,"")</f>
        <v/>
      </c>
      <c r="E974" s="58" t="str">
        <f ca="1">IF(OR('📊 Training Matrix'!$AI$53="EXPIRED",'📊 Training Matrix'!$AI$53="EXPIRING"),'📊 Training Matrix'!$F$53,"")</f>
        <v/>
      </c>
      <c r="F974" s="58" t="str">
        <f ca="1">IF(OR('📊 Training Matrix'!$AI$53="EXPIRED",'📊 Training Matrix'!$AI$53="EXPIRING"),'📊 Training Matrix'!$E$53,"")</f>
        <v/>
      </c>
      <c r="G974" s="58" t="str">
        <f ca="1">IF(OR('📊 Training Matrix'!$AI$53="EXPIRED",'📊 Training Matrix'!$AI$53="EXPIRING"),"CV-002","")</f>
        <v/>
      </c>
      <c r="H974" s="58" t="str">
        <f ca="1">IF(OR('📊 Training Matrix'!$AI$53="EXPIRED",'📊 Training Matrix'!$AI$53="EXPIRING"),"CSCS Blue Card","")</f>
        <v/>
      </c>
      <c r="I974" s="58" t="str">
        <f ca="1">IF(OR('📊 Training Matrix'!$AI$53="EXPIRED",'📊 Training Matrix'!$AI$53="EXPIRING"),IF(ISNUMBER('📊 Training Matrix'!$AH$53),TEXT('📊 Training Matrix'!$AH$53,"DD/MM/YYYY"),""),"")</f>
        <v/>
      </c>
      <c r="J974" s="58" t="str">
        <f ca="1">IF(OR('📊 Training Matrix'!$AI$53="EXPIRED",'📊 Training Matrix'!$AI$53="EXPIRING"),TEXT('📊 Training Matrix'!$AH$53+365,"DD/MM/YYYY"),"")</f>
        <v/>
      </c>
      <c r="K974" s="58" t="str">
        <f ca="1">IF(OR('📊 Training Matrix'!$AI$53="EXPIRED",'📊 Training Matrix'!$AI$53="EXPIRING"),'📊 Training Matrix'!$AI$53,"")</f>
        <v/>
      </c>
      <c r="L974" s="58" t="str">
        <f ca="1">IF(OR('📊 Training Matrix'!$AI$53="EXPIRED",'📊 Training Matrix'!$AI$53="EXPIRING"),IF('📊 Training Matrix'!$AI$53="EXPIRED","Overdue by "&amp;TEXT(TODAY()-('📊 Training Matrix'!$AH$53+365),"0")&amp;" days","Expires in "&amp;TEXT(('📊 Training Matrix'!$AH$53+365)-TODAY(),"0")&amp;" days"),"—")</f>
        <v>—</v>
      </c>
      <c r="M974" s="58" t="str">
        <f ca="1">IF(OR('📊 Training Matrix'!$AI$53="EXPIRED",'📊 Training Matrix'!$AI$53="EXPIRING"),'📊 Training Matrix'!$H$53,"")</f>
        <v/>
      </c>
    </row>
    <row r="975" spans="1:13" ht="15" customHeight="1" x14ac:dyDescent="0.2">
      <c r="A975" s="58" t="str">
        <f ca="1">IF(OR('📊 Training Matrix'!$AK$53="EXPIRED",'📊 Training Matrix'!$AK$53="EXPIRING"),'📊 Training Matrix'!$A$53,"")</f>
        <v/>
      </c>
      <c r="B975" s="58" t="str">
        <f ca="1">IF(OR('📊 Training Matrix'!$AK$53="EXPIRED",'📊 Training Matrix'!$AK$53="EXPIRING"),'📊 Training Matrix'!$B$53,"")</f>
        <v/>
      </c>
      <c r="C975" s="58" t="str">
        <f ca="1">IF(OR('📊 Training Matrix'!$AK$53="EXPIRED",'📊 Training Matrix'!$AK$53="EXPIRING"),'📊 Training Matrix'!$C$53,"")</f>
        <v/>
      </c>
      <c r="D975" s="58" t="str">
        <f ca="1">IF(OR('📊 Training Matrix'!$AK$53="EXPIRED",'📊 Training Matrix'!$AK$53="EXPIRING"),'📊 Training Matrix'!$D$53,"")</f>
        <v/>
      </c>
      <c r="E975" s="58" t="str">
        <f ca="1">IF(OR('📊 Training Matrix'!$AK$53="EXPIRED",'📊 Training Matrix'!$AK$53="EXPIRING"),'📊 Training Matrix'!$F$53,"")</f>
        <v/>
      </c>
      <c r="F975" s="58" t="str">
        <f ca="1">IF(OR('📊 Training Matrix'!$AK$53="EXPIRED",'📊 Training Matrix'!$AK$53="EXPIRING"),'📊 Training Matrix'!$E$53,"")</f>
        <v/>
      </c>
      <c r="G975" s="58" t="str">
        <f ca="1">IF(OR('📊 Training Matrix'!$AK$53="EXPIRED",'📊 Training Matrix'!$AK$53="EXPIRING"),"GS-001","")</f>
        <v/>
      </c>
      <c r="H975" s="58" t="str">
        <f ca="1">IF(OR('📊 Training Matrix'!$AK$53="EXPIRED",'📊 Training Matrix'!$AK$53="EXPIRING"),"Gas Safe Reg.","")</f>
        <v/>
      </c>
      <c r="I975" s="58" t="str">
        <f ca="1">IF(OR('📊 Training Matrix'!$AK$53="EXPIRED",'📊 Training Matrix'!$AK$53="EXPIRING"),IF(ISNUMBER('📊 Training Matrix'!$AJ$53),TEXT('📊 Training Matrix'!$AJ$53,"DD/MM/YYYY"),""),"")</f>
        <v/>
      </c>
      <c r="J975" s="58" t="str">
        <f ca="1">IF(OR('📊 Training Matrix'!$AK$53="EXPIRED",'📊 Training Matrix'!$AK$53="EXPIRING"),TEXT('📊 Training Matrix'!$AJ$53+365,"DD/MM/YYYY"),"")</f>
        <v/>
      </c>
      <c r="K975" s="58" t="str">
        <f ca="1">IF(OR('📊 Training Matrix'!$AK$53="EXPIRED",'📊 Training Matrix'!$AK$53="EXPIRING"),'📊 Training Matrix'!$AK$53,"")</f>
        <v/>
      </c>
      <c r="L975" s="58" t="str">
        <f ca="1">IF(OR('📊 Training Matrix'!$AK$53="EXPIRED",'📊 Training Matrix'!$AK$53="EXPIRING"),IF('📊 Training Matrix'!$AK$53="EXPIRED","Overdue by "&amp;TEXT(TODAY()-('📊 Training Matrix'!$AJ$53+365),"0")&amp;" days","Expires in "&amp;TEXT(('📊 Training Matrix'!$AJ$53+365)-TODAY(),"0")&amp;" days"),"—")</f>
        <v>—</v>
      </c>
      <c r="M975" s="58" t="str">
        <f ca="1">IF(OR('📊 Training Matrix'!$AK$53="EXPIRED",'📊 Training Matrix'!$AK$53="EXPIRING"),'📊 Training Matrix'!$H$53,"")</f>
        <v/>
      </c>
    </row>
    <row r="976" spans="1:13" ht="15" customHeight="1" x14ac:dyDescent="0.2">
      <c r="A976" s="58" t="str">
        <f ca="1">IF(OR('📊 Training Matrix'!$AM$53="EXPIRED",'📊 Training Matrix'!$AM$53="EXPIRING"),'📊 Training Matrix'!$A$53,"")</f>
        <v/>
      </c>
      <c r="B976" s="58" t="str">
        <f ca="1">IF(OR('📊 Training Matrix'!$AM$53="EXPIRED",'📊 Training Matrix'!$AM$53="EXPIRING"),'📊 Training Matrix'!$B$53,"")</f>
        <v/>
      </c>
      <c r="C976" s="58" t="str">
        <f ca="1">IF(OR('📊 Training Matrix'!$AM$53="EXPIRED",'📊 Training Matrix'!$AM$53="EXPIRING"),'📊 Training Matrix'!$C$53,"")</f>
        <v/>
      </c>
      <c r="D976" s="58" t="str">
        <f ca="1">IF(OR('📊 Training Matrix'!$AM$53="EXPIRED",'📊 Training Matrix'!$AM$53="EXPIRING"),'📊 Training Matrix'!$D$53,"")</f>
        <v/>
      </c>
      <c r="E976" s="58" t="str">
        <f ca="1">IF(OR('📊 Training Matrix'!$AM$53="EXPIRED",'📊 Training Matrix'!$AM$53="EXPIRING"),'📊 Training Matrix'!$F$53,"")</f>
        <v/>
      </c>
      <c r="F976" s="58" t="str">
        <f ca="1">IF(OR('📊 Training Matrix'!$AM$53="EXPIRED",'📊 Training Matrix'!$AM$53="EXPIRING"),'📊 Training Matrix'!$E$53,"")</f>
        <v/>
      </c>
      <c r="G976" s="58" t="str">
        <f ca="1">IF(OR('📊 Training Matrix'!$AM$53="EXPIRED",'📊 Training Matrix'!$AM$53="EXPIRING"),"GS-002","")</f>
        <v/>
      </c>
      <c r="H976" s="58" t="str">
        <f ca="1">IF(OR('📊 Training Matrix'!$AM$53="EXPIRED",'📊 Training Matrix'!$AM$53="EXPIRING"),"ACS Gas (CCN1)","")</f>
        <v/>
      </c>
      <c r="I976" s="58" t="str">
        <f ca="1">IF(OR('📊 Training Matrix'!$AM$53="EXPIRED",'📊 Training Matrix'!$AM$53="EXPIRING"),IF(ISNUMBER('📊 Training Matrix'!$AL$53),TEXT('📊 Training Matrix'!$AL$53,"DD/MM/YYYY"),""),"")</f>
        <v/>
      </c>
      <c r="J976" s="58" t="str">
        <f ca="1">IF(OR('📊 Training Matrix'!$AM$53="EXPIRED",'📊 Training Matrix'!$AM$53="EXPIRING"),TEXT('📊 Training Matrix'!$AL$53+365,"DD/MM/YYYY"),"")</f>
        <v/>
      </c>
      <c r="K976" s="58" t="str">
        <f ca="1">IF(OR('📊 Training Matrix'!$AM$53="EXPIRED",'📊 Training Matrix'!$AM$53="EXPIRING"),'📊 Training Matrix'!$AM$53,"")</f>
        <v/>
      </c>
      <c r="L976" s="58" t="str">
        <f ca="1">IF(OR('📊 Training Matrix'!$AM$53="EXPIRED",'📊 Training Matrix'!$AM$53="EXPIRING"),IF('📊 Training Matrix'!$AM$53="EXPIRED","Overdue by "&amp;TEXT(TODAY()-('📊 Training Matrix'!$AL$53+365),"0")&amp;" days","Expires in "&amp;TEXT(('📊 Training Matrix'!$AL$53+365)-TODAY(),"0")&amp;" days"),"—")</f>
        <v>—</v>
      </c>
      <c r="M976" s="58" t="str">
        <f ca="1">IF(OR('📊 Training Matrix'!$AM$53="EXPIRED",'📊 Training Matrix'!$AM$53="EXPIRING"),'📊 Training Matrix'!$H$53,"")</f>
        <v/>
      </c>
    </row>
    <row r="977" spans="1:13" ht="15" customHeight="1" x14ac:dyDescent="0.2">
      <c r="A977" s="58" t="str">
        <f ca="1">IF(OR('📊 Training Matrix'!$AO$53="EXPIRED",'📊 Training Matrix'!$AO$53="EXPIRING"),'📊 Training Matrix'!$A$53,"")</f>
        <v>W1049</v>
      </c>
      <c r="B977" s="58" t="str">
        <f ca="1">IF(OR('📊 Training Matrix'!$AO$53="EXPIRED",'📊 Training Matrix'!$AO$53="EXPIRING"),'📊 Training Matrix'!$B$53,"")</f>
        <v>Thomas</v>
      </c>
      <c r="C977" s="58" t="str">
        <f ca="1">IF(OR('📊 Training Matrix'!$AO$53="EXPIRED",'📊 Training Matrix'!$AO$53="EXPIRING"),'📊 Training Matrix'!$C$53,"")</f>
        <v>Kevin</v>
      </c>
      <c r="D977" s="58" t="str">
        <f ca="1">IF(OR('📊 Training Matrix'!$AO$53="EXPIRED",'📊 Training Matrix'!$AO$53="EXPIRING"),'📊 Training Matrix'!$D$53,"")</f>
        <v>Employee</v>
      </c>
      <c r="E977" s="58" t="str">
        <f ca="1">IF(OR('📊 Training Matrix'!$AO$53="EXPIRED",'📊 Training Matrix'!$AO$53="EXPIRING"),'📊 Training Matrix'!$F$53,"")</f>
        <v>Water Services Engineer</v>
      </c>
      <c r="F977" s="58" t="str">
        <f ca="1">IF(OR('📊 Training Matrix'!$AO$53="EXPIRED",'📊 Training Matrix'!$AO$53="EXPIRING"),'📊 Training Matrix'!$E$53,"")</f>
        <v>Water Services</v>
      </c>
      <c r="G977" s="58" t="str">
        <f ca="1">IF(OR('📊 Training Matrix'!$AO$53="EXPIRED",'📊 Training Matrix'!$AO$53="EXPIRING"),"WA-001","")</f>
        <v>WA-001</v>
      </c>
      <c r="H977" s="58" t="str">
        <f ca="1">IF(OR('📊 Training Matrix'!$AO$53="EXPIRED",'📊 Training Matrix'!$AO$53="EXPIRING"),"WIAPS Cert.","")</f>
        <v>WIAPS Cert.</v>
      </c>
      <c r="I977" s="58" t="str">
        <f ca="1">IF(OR('📊 Training Matrix'!$AO$53="EXPIRED",'📊 Training Matrix'!$AO$53="EXPIRING"),IF(ISNUMBER('📊 Training Matrix'!$AN$53),TEXT('📊 Training Matrix'!$AN$53,"DD/MM/YYYY"),""),"")</f>
        <v>17/07/2025</v>
      </c>
      <c r="J977" s="58" t="str">
        <f ca="1">IF(OR('📊 Training Matrix'!$AO$53="EXPIRED",'📊 Training Matrix'!$AO$53="EXPIRING"),TEXT('📊 Training Matrix'!$AN$53+365,"DD/MM/YYYY"),"")</f>
        <v>17/07/2026</v>
      </c>
      <c r="K977" s="58" t="str">
        <f ca="1">IF(OR('📊 Training Matrix'!$AO$53="EXPIRED",'📊 Training Matrix'!$AO$53="EXPIRING"),'📊 Training Matrix'!$AO$53,"")</f>
        <v>EXPIRED</v>
      </c>
      <c r="L977" s="58" t="str">
        <f ca="1">IF(OR('📊 Training Matrix'!$AO$53="EXPIRED",'📊 Training Matrix'!$AO$53="EXPIRING"),IF('📊 Training Matrix'!$AO$53="EXPIRED","Overdue by "&amp;TEXT(TODAY()-('📊 Training Matrix'!$AN$53+365),"0")&amp;" days","Expires in "&amp;TEXT(('📊 Training Matrix'!$AN$53+365)-TODAY(),"0")&amp;" days"),"—")</f>
        <v>Overdue by 32 days</v>
      </c>
      <c r="M977" s="58" t="str">
        <f ca="1">IF(OR('📊 Training Matrix'!$AO$53="EXPIRED",'📊 Training Matrix'!$AO$53="EXPIRING"),'📊 Training Matrix'!$H$53,"")</f>
        <v>C. Zhang</v>
      </c>
    </row>
    <row r="978" spans="1:13" ht="15" customHeight="1" x14ac:dyDescent="0.2">
      <c r="A978" s="58" t="str">
        <f ca="1">IF(OR('📊 Training Matrix'!$AQ$53="EXPIRED",'📊 Training Matrix'!$AQ$53="EXPIRING"),'📊 Training Matrix'!$A$53,"")</f>
        <v/>
      </c>
      <c r="B978" s="58" t="str">
        <f ca="1">IF(OR('📊 Training Matrix'!$AQ$53="EXPIRED",'📊 Training Matrix'!$AQ$53="EXPIRING"),'📊 Training Matrix'!$B$53,"")</f>
        <v/>
      </c>
      <c r="C978" s="58" t="str">
        <f ca="1">IF(OR('📊 Training Matrix'!$AQ$53="EXPIRED",'📊 Training Matrix'!$AQ$53="EXPIRING"),'📊 Training Matrix'!$C$53,"")</f>
        <v/>
      </c>
      <c r="D978" s="58" t="str">
        <f ca="1">IF(OR('📊 Training Matrix'!$AQ$53="EXPIRED",'📊 Training Matrix'!$AQ$53="EXPIRING"),'📊 Training Matrix'!$D$53,"")</f>
        <v/>
      </c>
      <c r="E978" s="58" t="str">
        <f ca="1">IF(OR('📊 Training Matrix'!$AQ$53="EXPIRED",'📊 Training Matrix'!$AQ$53="EXPIRING"),'📊 Training Matrix'!$F$53,"")</f>
        <v/>
      </c>
      <c r="F978" s="58" t="str">
        <f ca="1">IF(OR('📊 Training Matrix'!$AQ$53="EXPIRED",'📊 Training Matrix'!$AQ$53="EXPIRING"),'📊 Training Matrix'!$E$53,"")</f>
        <v/>
      </c>
      <c r="G978" s="58" t="str">
        <f ca="1">IF(OR('📊 Training Matrix'!$AQ$53="EXPIRED",'📊 Training Matrix'!$AQ$53="EXPIRING"),"DR-004","")</f>
        <v/>
      </c>
      <c r="H978" s="58" t="str">
        <f ca="1">IF(OR('📊 Training Matrix'!$AQ$53="EXPIRED",'📊 Training Matrix'!$AQ$53="EXPIRING"),"CPCS Excavator","")</f>
        <v/>
      </c>
      <c r="I978" s="58" t="str">
        <f ca="1">IF(OR('📊 Training Matrix'!$AQ$53="EXPIRED",'📊 Training Matrix'!$AQ$53="EXPIRING"),IF(ISNUMBER('📊 Training Matrix'!$AP$53),TEXT('📊 Training Matrix'!$AP$53,"DD/MM/YYYY"),""),"")</f>
        <v/>
      </c>
      <c r="J978" s="58" t="str">
        <f ca="1">IF(OR('📊 Training Matrix'!$AQ$53="EXPIRED",'📊 Training Matrix'!$AQ$53="EXPIRING"),TEXT('📊 Training Matrix'!$AP$53+365,"DD/MM/YYYY"),"")</f>
        <v/>
      </c>
      <c r="K978" s="58" t="str">
        <f ca="1">IF(OR('📊 Training Matrix'!$AQ$53="EXPIRED",'📊 Training Matrix'!$AQ$53="EXPIRING"),'📊 Training Matrix'!$AQ$53,"")</f>
        <v/>
      </c>
      <c r="L978" s="58" t="str">
        <f ca="1">IF(OR('📊 Training Matrix'!$AQ$53="EXPIRED",'📊 Training Matrix'!$AQ$53="EXPIRING"),IF('📊 Training Matrix'!$AQ$53="EXPIRED","Overdue by "&amp;TEXT(TODAY()-('📊 Training Matrix'!$AP$53+365),"0")&amp;" days","Expires in "&amp;TEXT(('📊 Training Matrix'!$AP$53+365)-TODAY(),"0")&amp;" days"),"—")</f>
        <v>—</v>
      </c>
      <c r="M978" s="58" t="str">
        <f ca="1">IF(OR('📊 Training Matrix'!$AQ$53="EXPIRED",'📊 Training Matrix'!$AQ$53="EXPIRING"),'📊 Training Matrix'!$H$53,"")</f>
        <v/>
      </c>
    </row>
    <row r="979" spans="1:13" ht="15" customHeight="1" x14ac:dyDescent="0.2">
      <c r="A979" s="58" t="str">
        <f ca="1">IF(OR('📊 Training Matrix'!$AS$53="EXPIRED",'📊 Training Matrix'!$AS$53="EXPIRING"),'📊 Training Matrix'!$A$53,"")</f>
        <v/>
      </c>
      <c r="B979" s="58" t="str">
        <f ca="1">IF(OR('📊 Training Matrix'!$AS$53="EXPIRED",'📊 Training Matrix'!$AS$53="EXPIRING"),'📊 Training Matrix'!$B$53,"")</f>
        <v/>
      </c>
      <c r="C979" s="58" t="str">
        <f ca="1">IF(OR('📊 Training Matrix'!$AS$53="EXPIRED",'📊 Training Matrix'!$AS$53="EXPIRING"),'📊 Training Matrix'!$C$53,"")</f>
        <v/>
      </c>
      <c r="D979" s="58" t="str">
        <f ca="1">IF(OR('📊 Training Matrix'!$AS$53="EXPIRED",'📊 Training Matrix'!$AS$53="EXPIRING"),'📊 Training Matrix'!$D$53,"")</f>
        <v/>
      </c>
      <c r="E979" s="58" t="str">
        <f ca="1">IF(OR('📊 Training Matrix'!$AS$53="EXPIRED",'📊 Training Matrix'!$AS$53="EXPIRING"),'📊 Training Matrix'!$F$53,"")</f>
        <v/>
      </c>
      <c r="F979" s="58" t="str">
        <f ca="1">IF(OR('📊 Training Matrix'!$AS$53="EXPIRED",'📊 Training Matrix'!$AS$53="EXPIRING"),'📊 Training Matrix'!$E$53,"")</f>
        <v/>
      </c>
      <c r="G979" s="58" t="str">
        <f ca="1">IF(OR('📊 Training Matrix'!$AS$53="EXPIRED",'📊 Training Matrix'!$AS$53="EXPIRING"),"MG-002","")</f>
        <v/>
      </c>
      <c r="H979" s="58" t="str">
        <f ca="1">IF(OR('📊 Training Matrix'!$AS$53="EXPIRED",'📊 Training Matrix'!$AS$53="EXPIRING"),"SMSTS","")</f>
        <v/>
      </c>
      <c r="I979" s="58" t="str">
        <f ca="1">IF(OR('📊 Training Matrix'!$AS$53="EXPIRED",'📊 Training Matrix'!$AS$53="EXPIRING"),IF(ISNUMBER('📊 Training Matrix'!$AR$53),TEXT('📊 Training Matrix'!$AR$53,"DD/MM/YYYY"),""),"")</f>
        <v/>
      </c>
      <c r="J979" s="58" t="str">
        <f ca="1">IF(OR('📊 Training Matrix'!$AS$53="EXPIRED",'📊 Training Matrix'!$AS$53="EXPIRING"),TEXT('📊 Training Matrix'!$AR$53+365,"DD/MM/YYYY"),"")</f>
        <v/>
      </c>
      <c r="K979" s="58" t="str">
        <f ca="1">IF(OR('📊 Training Matrix'!$AS$53="EXPIRED",'📊 Training Matrix'!$AS$53="EXPIRING"),'📊 Training Matrix'!$AS$53,"")</f>
        <v/>
      </c>
      <c r="L979" s="58" t="str">
        <f ca="1">IF(OR('📊 Training Matrix'!$AS$53="EXPIRED",'📊 Training Matrix'!$AS$53="EXPIRING"),IF('📊 Training Matrix'!$AS$53="EXPIRED","Overdue by "&amp;TEXT(TODAY()-('📊 Training Matrix'!$AR$53+365),"0")&amp;" days","Expires in "&amp;TEXT(('📊 Training Matrix'!$AR$53+365)-TODAY(),"0")&amp;" days"),"—")</f>
        <v>—</v>
      </c>
      <c r="M979" s="58" t="str">
        <f ca="1">IF(OR('📊 Training Matrix'!$AS$53="EXPIRED",'📊 Training Matrix'!$AS$53="EXPIRING"),'📊 Training Matrix'!$H$53,"")</f>
        <v/>
      </c>
    </row>
    <row r="980" spans="1:13" ht="15" customHeight="1" x14ac:dyDescent="0.2">
      <c r="A980" s="58" t="str">
        <f ca="1">IF(OR('📊 Training Matrix'!$AU$53="EXPIRED",'📊 Training Matrix'!$AU$53="EXPIRING"),'📊 Training Matrix'!$A$53,"")</f>
        <v/>
      </c>
      <c r="B980" s="58" t="str">
        <f ca="1">IF(OR('📊 Training Matrix'!$AU$53="EXPIRED",'📊 Training Matrix'!$AU$53="EXPIRING"),'📊 Training Matrix'!$B$53,"")</f>
        <v/>
      </c>
      <c r="C980" s="58" t="str">
        <f ca="1">IF(OR('📊 Training Matrix'!$AU$53="EXPIRED",'📊 Training Matrix'!$AU$53="EXPIRING"),'📊 Training Matrix'!$C$53,"")</f>
        <v/>
      </c>
      <c r="D980" s="58" t="str">
        <f ca="1">IF(OR('📊 Training Matrix'!$AU$53="EXPIRED",'📊 Training Matrix'!$AU$53="EXPIRING"),'📊 Training Matrix'!$D$53,"")</f>
        <v/>
      </c>
      <c r="E980" s="58" t="str">
        <f ca="1">IF(OR('📊 Training Matrix'!$AU$53="EXPIRED",'📊 Training Matrix'!$AU$53="EXPIRING"),'📊 Training Matrix'!$F$53,"")</f>
        <v/>
      </c>
      <c r="F980" s="58" t="str">
        <f ca="1">IF(OR('📊 Training Matrix'!$AU$53="EXPIRED",'📊 Training Matrix'!$AU$53="EXPIRING"),'📊 Training Matrix'!$E$53,"")</f>
        <v/>
      </c>
      <c r="G980" s="58" t="str">
        <f ca="1">IF(OR('📊 Training Matrix'!$AU$53="EXPIRED",'📊 Training Matrix'!$AU$53="EXPIRING"),"MG-003","")</f>
        <v/>
      </c>
      <c r="H980" s="58" t="str">
        <f ca="1">IF(OR('📊 Training Matrix'!$AU$53="EXPIRED",'📊 Training Matrix'!$AU$53="EXPIRING"),"SSSTS","")</f>
        <v/>
      </c>
      <c r="I980" s="58" t="str">
        <f ca="1">IF(OR('📊 Training Matrix'!$AU$53="EXPIRED",'📊 Training Matrix'!$AU$53="EXPIRING"),IF(ISNUMBER('📊 Training Matrix'!$AT$53),TEXT('📊 Training Matrix'!$AT$53,"DD/MM/YYYY"),""),"")</f>
        <v/>
      </c>
      <c r="J980" s="58" t="str">
        <f ca="1">IF(OR('📊 Training Matrix'!$AU$53="EXPIRED",'📊 Training Matrix'!$AU$53="EXPIRING"),TEXT('📊 Training Matrix'!$AT$53+365,"DD/MM/YYYY"),"")</f>
        <v/>
      </c>
      <c r="K980" s="58" t="str">
        <f ca="1">IF(OR('📊 Training Matrix'!$AU$53="EXPIRED",'📊 Training Matrix'!$AU$53="EXPIRING"),'📊 Training Matrix'!$AU$53,"")</f>
        <v/>
      </c>
      <c r="L980" s="58" t="str">
        <f ca="1">IF(OR('📊 Training Matrix'!$AU$53="EXPIRED",'📊 Training Matrix'!$AU$53="EXPIRING"),IF('📊 Training Matrix'!$AU$53="EXPIRED","Overdue by "&amp;TEXT(TODAY()-('📊 Training Matrix'!$AT$53+365),"0")&amp;" days","Expires in "&amp;TEXT(('📊 Training Matrix'!$AT$53+365)-TODAY(),"0")&amp;" days"),"—")</f>
        <v>—</v>
      </c>
      <c r="M980" s="58" t="str">
        <f ca="1">IF(OR('📊 Training Matrix'!$AU$53="EXPIRED",'📊 Training Matrix'!$AU$53="EXPIRING"),'📊 Training Matrix'!$H$53,"")</f>
        <v/>
      </c>
    </row>
    <row r="981" spans="1:13" ht="15" customHeight="1" x14ac:dyDescent="0.2">
      <c r="A981" s="58" t="str">
        <f ca="1">IF(OR('📊 Training Matrix'!$AW$53="EXPIRED",'📊 Training Matrix'!$AW$53="EXPIRING"),'📊 Training Matrix'!$A$53,"")</f>
        <v/>
      </c>
      <c r="B981" s="58" t="str">
        <f ca="1">IF(OR('📊 Training Matrix'!$AW$53="EXPIRED",'📊 Training Matrix'!$AW$53="EXPIRING"),'📊 Training Matrix'!$B$53,"")</f>
        <v/>
      </c>
      <c r="C981" s="58" t="str">
        <f ca="1">IF(OR('📊 Training Matrix'!$AW$53="EXPIRED",'📊 Training Matrix'!$AW$53="EXPIRING"),'📊 Training Matrix'!$C$53,"")</f>
        <v/>
      </c>
      <c r="D981" s="58" t="str">
        <f ca="1">IF(OR('📊 Training Matrix'!$AW$53="EXPIRED",'📊 Training Matrix'!$AW$53="EXPIRING"),'📊 Training Matrix'!$D$53,"")</f>
        <v/>
      </c>
      <c r="E981" s="58" t="str">
        <f ca="1">IF(OR('📊 Training Matrix'!$AW$53="EXPIRED",'📊 Training Matrix'!$AW$53="EXPIRING"),'📊 Training Matrix'!$F$53,"")</f>
        <v/>
      </c>
      <c r="F981" s="58" t="str">
        <f ca="1">IF(OR('📊 Training Matrix'!$AW$53="EXPIRED",'📊 Training Matrix'!$AW$53="EXPIRING"),'📊 Training Matrix'!$E$53,"")</f>
        <v/>
      </c>
      <c r="G981" s="58" t="str">
        <f ca="1">IF(OR('📊 Training Matrix'!$AW$53="EXPIRED",'📊 Training Matrix'!$AW$53="EXPIRING"),"IT-002","")</f>
        <v/>
      </c>
      <c r="H981" s="58" t="str">
        <f ca="1">IF(OR('📊 Training Matrix'!$AW$53="EXPIRED",'📊 Training Matrix'!$AW$53="EXPIRING"),"GDPR Awareness","")</f>
        <v/>
      </c>
      <c r="I981" s="58" t="str">
        <f ca="1">IF(OR('📊 Training Matrix'!$AW$53="EXPIRED",'📊 Training Matrix'!$AW$53="EXPIRING"),IF(ISNUMBER('📊 Training Matrix'!$AV$53),TEXT('📊 Training Matrix'!$AV$53,"DD/MM/YYYY"),""),"")</f>
        <v/>
      </c>
      <c r="J981" s="58" t="str">
        <f ca="1">IF(OR('📊 Training Matrix'!$AW$53="EXPIRED",'📊 Training Matrix'!$AW$53="EXPIRING"),TEXT('📊 Training Matrix'!$AV$53+365,"DD/MM/YYYY"),"")</f>
        <v/>
      </c>
      <c r="K981" s="58" t="str">
        <f ca="1">IF(OR('📊 Training Matrix'!$AW$53="EXPIRED",'📊 Training Matrix'!$AW$53="EXPIRING"),'📊 Training Matrix'!$AW$53,"")</f>
        <v/>
      </c>
      <c r="L981" s="58" t="str">
        <f ca="1">IF(OR('📊 Training Matrix'!$AW$53="EXPIRED",'📊 Training Matrix'!$AW$53="EXPIRING"),IF('📊 Training Matrix'!$AW$53="EXPIRED","Overdue by "&amp;TEXT(TODAY()-('📊 Training Matrix'!$AV$53+365),"0")&amp;" days","Expires in "&amp;TEXT(('📊 Training Matrix'!$AV$53+365)-TODAY(),"0")&amp;" days"),"—")</f>
        <v>—</v>
      </c>
      <c r="M981" s="58" t="str">
        <f ca="1">IF(OR('📊 Training Matrix'!$AW$53="EXPIRED",'📊 Training Matrix'!$AW$53="EXPIRING"),'📊 Training Matrix'!$H$53,"")</f>
        <v/>
      </c>
    </row>
    <row r="982" spans="1:13" ht="15" customHeight="1" x14ac:dyDescent="0.2">
      <c r="A982" s="58" t="str">
        <f ca="1">IF(OR('📊 Training Matrix'!$K$54="EXPIRED",'📊 Training Matrix'!$K$54="EXPIRING"),'📊 Training Matrix'!$A$54,"")</f>
        <v/>
      </c>
      <c r="B982" s="58" t="str">
        <f ca="1">IF(OR('📊 Training Matrix'!$K$54="EXPIRED",'📊 Training Matrix'!$K$54="EXPIRING"),'📊 Training Matrix'!$B$54,"")</f>
        <v/>
      </c>
      <c r="C982" s="58" t="str">
        <f ca="1">IF(OR('📊 Training Matrix'!$K$54="EXPIRED",'📊 Training Matrix'!$K$54="EXPIRING"),'📊 Training Matrix'!$C$54,"")</f>
        <v/>
      </c>
      <c r="D982" s="58" t="str">
        <f ca="1">IF(OR('📊 Training Matrix'!$K$54="EXPIRED",'📊 Training Matrix'!$K$54="EXPIRING"),'📊 Training Matrix'!$D$54,"")</f>
        <v/>
      </c>
      <c r="E982" s="58" t="str">
        <f ca="1">IF(OR('📊 Training Matrix'!$K$54="EXPIRED",'📊 Training Matrix'!$K$54="EXPIRING"),'📊 Training Matrix'!$F$54,"")</f>
        <v/>
      </c>
      <c r="F982" s="58" t="str">
        <f ca="1">IF(OR('📊 Training Matrix'!$K$54="EXPIRED",'📊 Training Matrix'!$K$54="EXPIRING"),'📊 Training Matrix'!$E$54,"")</f>
        <v/>
      </c>
      <c r="G982" s="58" t="str">
        <f ca="1">IF(OR('📊 Training Matrix'!$K$54="EXPIRED",'📊 Training Matrix'!$K$54="EXPIRING"),"HS-001","")</f>
        <v/>
      </c>
      <c r="H982" s="58" t="str">
        <f ca="1">IF(OR('📊 Training Matrix'!$K$54="EXPIRED",'📊 Training Matrix'!$K$54="EXPIRING"),"H&amp;S Induction","")</f>
        <v/>
      </c>
      <c r="I982" s="58" t="str">
        <f ca="1">IF(OR('📊 Training Matrix'!$K$54="EXPIRED",'📊 Training Matrix'!$K$54="EXPIRING"),IF(ISNUMBER('📊 Training Matrix'!$J$54),TEXT('📊 Training Matrix'!$J$54,"DD/MM/YYYY"),""),"")</f>
        <v/>
      </c>
      <c r="J982" s="58" t="str">
        <f ca="1">IF(OR('📊 Training Matrix'!$K$54="EXPIRED",'📊 Training Matrix'!$K$54="EXPIRING"),TEXT('📊 Training Matrix'!$J$54+365,"DD/MM/YYYY"),"")</f>
        <v/>
      </c>
      <c r="K982" s="58" t="str">
        <f ca="1">IF(OR('📊 Training Matrix'!$K$54="EXPIRED",'📊 Training Matrix'!$K$54="EXPIRING"),'📊 Training Matrix'!$K$54,"")</f>
        <v/>
      </c>
      <c r="L982" s="58" t="str">
        <f ca="1">IF(OR('📊 Training Matrix'!$K$54="EXPIRED",'📊 Training Matrix'!$K$54="EXPIRING"),IF('📊 Training Matrix'!$K$54="EXPIRED","Overdue by "&amp;TEXT(TODAY()-('📊 Training Matrix'!$J$54+365),"0")&amp;" days","Expires in "&amp;TEXT(('📊 Training Matrix'!$J$54+365)-TODAY(),"0")&amp;" days"),"—")</f>
        <v>—</v>
      </c>
      <c r="M982" s="58" t="str">
        <f ca="1">IF(OR('📊 Training Matrix'!$K$54="EXPIRED",'📊 Training Matrix'!$K$54="EXPIRING"),'📊 Training Matrix'!$H$54,"")</f>
        <v/>
      </c>
    </row>
    <row r="983" spans="1:13" ht="15" customHeight="1" x14ac:dyDescent="0.2">
      <c r="A983" s="58" t="str">
        <f ca="1">IF(OR('📊 Training Matrix'!$M$54="EXPIRED",'📊 Training Matrix'!$M$54="EXPIRING"),'📊 Training Matrix'!$A$54,"")</f>
        <v>W1050</v>
      </c>
      <c r="B983" s="58" t="str">
        <f ca="1">IF(OR('📊 Training Matrix'!$M$54="EXPIRED",'📊 Training Matrix'!$M$54="EXPIRING"),'📊 Training Matrix'!$B$54,"")</f>
        <v>Parker</v>
      </c>
      <c r="C983" s="58" t="str">
        <f ca="1">IF(OR('📊 Training Matrix'!$M$54="EXPIRED",'📊 Training Matrix'!$M$54="EXPIRING"),'📊 Training Matrix'!$C$54,"")</f>
        <v>Tanya</v>
      </c>
      <c r="D983" s="58" t="str">
        <f ca="1">IF(OR('📊 Training Matrix'!$M$54="EXPIRED",'📊 Training Matrix'!$M$54="EXPIRING"),'📊 Training Matrix'!$D$54,"")</f>
        <v>Employee</v>
      </c>
      <c r="E983" s="58" t="str">
        <f ca="1">IF(OR('📊 Training Matrix'!$M$54="EXPIRED",'📊 Training Matrix'!$M$54="EXPIRING"),'📊 Training Matrix'!$F$54,"")</f>
        <v>Senior Field Engineer</v>
      </c>
      <c r="F983" s="58" t="str">
        <f ca="1">IF(OR('📊 Training Matrix'!$M$54="EXPIRED",'📊 Training Matrix'!$M$54="EXPIRING"),'📊 Training Matrix'!$E$54,"")</f>
        <v>Field Engineering</v>
      </c>
      <c r="G983" s="58" t="str">
        <f ca="1">IF(OR('📊 Training Matrix'!$M$54="EXPIRED",'📊 Training Matrix'!$M$54="EXPIRING"),"HS-002","")</f>
        <v>HS-002</v>
      </c>
      <c r="H983" s="58" t="str">
        <f ca="1">IF(OR('📊 Training Matrix'!$M$54="EXPIRED",'📊 Training Matrix'!$M$54="EXPIRING"),"Working at Height","")</f>
        <v>Working at Height</v>
      </c>
      <c r="I983" s="58" t="str">
        <f ca="1">IF(OR('📊 Training Matrix'!$M$54="EXPIRED",'📊 Training Matrix'!$M$54="EXPIRING"),IF(ISNUMBER('📊 Training Matrix'!$L$54),TEXT('📊 Training Matrix'!$L$54,"DD/MM/YYYY"),""),"")</f>
        <v>28/09/2024</v>
      </c>
      <c r="J983" s="58" t="str">
        <f ca="1">IF(OR('📊 Training Matrix'!$M$54="EXPIRED",'📊 Training Matrix'!$M$54="EXPIRING"),TEXT('📊 Training Matrix'!$L$54+365,"DD/MM/YYYY"),"")</f>
        <v>28/09/2025</v>
      </c>
      <c r="K983" s="58" t="str">
        <f ca="1">IF(OR('📊 Training Matrix'!$M$54="EXPIRED",'📊 Training Matrix'!$M$54="EXPIRING"),'📊 Training Matrix'!$M$54,"")</f>
        <v>EXPIRED</v>
      </c>
      <c r="L983" s="58" t="str">
        <f ca="1">IF(OR('📊 Training Matrix'!$M$54="EXPIRED",'📊 Training Matrix'!$M$54="EXPIRING"),IF('📊 Training Matrix'!$M$54="EXPIRED","Overdue by "&amp;TEXT(TODAY()-('📊 Training Matrix'!$L$54+365),"0")&amp;" days","Expires in "&amp;TEXT(('📊 Training Matrix'!$L$54+365)-TODAY(),"0")&amp;" days"),"—")</f>
        <v>Overdue by 324 days</v>
      </c>
      <c r="M983" s="58" t="str">
        <f ca="1">IF(OR('📊 Training Matrix'!$M$54="EXPIRED",'📊 Training Matrix'!$M$54="EXPIRING"),'📊 Training Matrix'!$H$54,"")</f>
        <v>P. Okafor</v>
      </c>
    </row>
    <row r="984" spans="1:13" ht="15" customHeight="1" x14ac:dyDescent="0.2">
      <c r="A984" s="58" t="str">
        <f ca="1">IF(OR('📊 Training Matrix'!$O$54="EXPIRED",'📊 Training Matrix'!$O$54="EXPIRING"),'📊 Training Matrix'!$A$54,"")</f>
        <v/>
      </c>
      <c r="B984" s="58" t="str">
        <f ca="1">IF(OR('📊 Training Matrix'!$O$54="EXPIRED",'📊 Training Matrix'!$O$54="EXPIRING"),'📊 Training Matrix'!$B$54,"")</f>
        <v/>
      </c>
      <c r="C984" s="58" t="str">
        <f ca="1">IF(OR('📊 Training Matrix'!$O$54="EXPIRED",'📊 Training Matrix'!$O$54="EXPIRING"),'📊 Training Matrix'!$C$54,"")</f>
        <v/>
      </c>
      <c r="D984" s="58" t="str">
        <f ca="1">IF(OR('📊 Training Matrix'!$O$54="EXPIRED",'📊 Training Matrix'!$O$54="EXPIRING"),'📊 Training Matrix'!$D$54,"")</f>
        <v/>
      </c>
      <c r="E984" s="58" t="str">
        <f ca="1">IF(OR('📊 Training Matrix'!$O$54="EXPIRED",'📊 Training Matrix'!$O$54="EXPIRING"),'📊 Training Matrix'!$F$54,"")</f>
        <v/>
      </c>
      <c r="F984" s="58" t="str">
        <f ca="1">IF(OR('📊 Training Matrix'!$O$54="EXPIRED",'📊 Training Matrix'!$O$54="EXPIRING"),'📊 Training Matrix'!$E$54,"")</f>
        <v/>
      </c>
      <c r="G984" s="58" t="str">
        <f ca="1">IF(OR('📊 Training Matrix'!$O$54="EXPIRED",'📊 Training Matrix'!$O$54="EXPIRING"),"HS-003","")</f>
        <v/>
      </c>
      <c r="H984" s="58" t="str">
        <f ca="1">IF(OR('📊 Training Matrix'!$O$54="EXPIRED",'📊 Training Matrix'!$O$54="EXPIRING"),"Confined Space","")</f>
        <v/>
      </c>
      <c r="I984" s="58" t="str">
        <f ca="1">IF(OR('📊 Training Matrix'!$O$54="EXPIRED",'📊 Training Matrix'!$O$54="EXPIRING"),IF(ISNUMBER('📊 Training Matrix'!$N$54),TEXT('📊 Training Matrix'!$N$54,"DD/MM/YYYY"),""),"")</f>
        <v/>
      </c>
      <c r="J984" s="58" t="str">
        <f ca="1">IF(OR('📊 Training Matrix'!$O$54="EXPIRED",'📊 Training Matrix'!$O$54="EXPIRING"),TEXT('📊 Training Matrix'!$N$54+365,"DD/MM/YYYY"),"")</f>
        <v/>
      </c>
      <c r="K984" s="58" t="str">
        <f ca="1">IF(OR('📊 Training Matrix'!$O$54="EXPIRED",'📊 Training Matrix'!$O$54="EXPIRING"),'📊 Training Matrix'!$O$54,"")</f>
        <v/>
      </c>
      <c r="L984" s="58" t="str">
        <f ca="1">IF(OR('📊 Training Matrix'!$O$54="EXPIRED",'📊 Training Matrix'!$O$54="EXPIRING"),IF('📊 Training Matrix'!$O$54="EXPIRED","Overdue by "&amp;TEXT(TODAY()-('📊 Training Matrix'!$N$54+365),"0")&amp;" days","Expires in "&amp;TEXT(('📊 Training Matrix'!$N$54+365)-TODAY(),"0")&amp;" days"),"—")</f>
        <v>—</v>
      </c>
      <c r="M984" s="58" t="str">
        <f ca="1">IF(OR('📊 Training Matrix'!$O$54="EXPIRED",'📊 Training Matrix'!$O$54="EXPIRING"),'📊 Training Matrix'!$H$54,"")</f>
        <v/>
      </c>
    </row>
    <row r="985" spans="1:13" ht="15" customHeight="1" x14ac:dyDescent="0.2">
      <c r="A985" s="58" t="str">
        <f ca="1">IF(OR('📊 Training Matrix'!$Q$54="EXPIRED",'📊 Training Matrix'!$Q$54="EXPIRING"),'📊 Training Matrix'!$A$54,"")</f>
        <v>W1050</v>
      </c>
      <c r="B985" s="58" t="str">
        <f ca="1">IF(OR('📊 Training Matrix'!$Q$54="EXPIRED",'📊 Training Matrix'!$Q$54="EXPIRING"),'📊 Training Matrix'!$B$54,"")</f>
        <v>Parker</v>
      </c>
      <c r="C985" s="58" t="str">
        <f ca="1">IF(OR('📊 Training Matrix'!$Q$54="EXPIRED",'📊 Training Matrix'!$Q$54="EXPIRING"),'📊 Training Matrix'!$C$54,"")</f>
        <v>Tanya</v>
      </c>
      <c r="D985" s="58" t="str">
        <f ca="1">IF(OR('📊 Training Matrix'!$Q$54="EXPIRED",'📊 Training Matrix'!$Q$54="EXPIRING"),'📊 Training Matrix'!$D$54,"")</f>
        <v>Employee</v>
      </c>
      <c r="E985" s="58" t="str">
        <f ca="1">IF(OR('📊 Training Matrix'!$Q$54="EXPIRED",'📊 Training Matrix'!$Q$54="EXPIRING"),'📊 Training Matrix'!$F$54,"")</f>
        <v>Senior Field Engineer</v>
      </c>
      <c r="F985" s="58" t="str">
        <f ca="1">IF(OR('📊 Training Matrix'!$Q$54="EXPIRED",'📊 Training Matrix'!$Q$54="EXPIRING"),'📊 Training Matrix'!$E$54,"")</f>
        <v>Field Engineering</v>
      </c>
      <c r="G985" s="58" t="str">
        <f ca="1">IF(OR('📊 Training Matrix'!$Q$54="EXPIRED",'📊 Training Matrix'!$Q$54="EXPIRING"),"HS-004","")</f>
        <v>HS-004</v>
      </c>
      <c r="H985" s="58" t="str">
        <f ca="1">IF(OR('📊 Training Matrix'!$Q$54="EXPIRED",'📊 Training Matrix'!$Q$54="EXPIRING"),"Manual Handling","")</f>
        <v>Manual Handling</v>
      </c>
      <c r="I985" s="58" t="str">
        <f ca="1">IF(OR('📊 Training Matrix'!$Q$54="EXPIRED",'📊 Training Matrix'!$Q$54="EXPIRING"),IF(ISNUMBER('📊 Training Matrix'!$P$54),TEXT('📊 Training Matrix'!$P$54,"DD/MM/YYYY"),""),"")</f>
        <v>14/06/2024</v>
      </c>
      <c r="J985" s="58" t="str">
        <f ca="1">IF(OR('📊 Training Matrix'!$Q$54="EXPIRED",'📊 Training Matrix'!$Q$54="EXPIRING"),TEXT('📊 Training Matrix'!$P$54+365,"DD/MM/YYYY"),"")</f>
        <v>14/06/2025</v>
      </c>
      <c r="K985" s="58" t="str">
        <f ca="1">IF(OR('📊 Training Matrix'!$Q$54="EXPIRED",'📊 Training Matrix'!$Q$54="EXPIRING"),'📊 Training Matrix'!$Q$54,"")</f>
        <v>EXPIRED</v>
      </c>
      <c r="L985" s="58" t="str">
        <f ca="1">IF(OR('📊 Training Matrix'!$Q$54="EXPIRED",'📊 Training Matrix'!$Q$54="EXPIRING"),IF('📊 Training Matrix'!$Q$54="EXPIRED","Overdue by "&amp;TEXT(TODAY()-('📊 Training Matrix'!$P$54+365),"0")&amp;" days","Expires in "&amp;TEXT(('📊 Training Matrix'!$P$54+365)-TODAY(),"0")&amp;" days"),"—")</f>
        <v>Overdue by 430 days</v>
      </c>
      <c r="M985" s="58" t="str">
        <f ca="1">IF(OR('📊 Training Matrix'!$Q$54="EXPIRED",'📊 Training Matrix'!$Q$54="EXPIRING"),'📊 Training Matrix'!$H$54,"")</f>
        <v>P. Okafor</v>
      </c>
    </row>
    <row r="986" spans="1:13" ht="15" customHeight="1" x14ac:dyDescent="0.2">
      <c r="A986" s="58" t="str">
        <f ca="1">IF(OR('📊 Training Matrix'!$S$54="EXPIRED",'📊 Training Matrix'!$S$54="EXPIRING"),'📊 Training Matrix'!$A$54,"")</f>
        <v>W1050</v>
      </c>
      <c r="B986" s="58" t="str">
        <f ca="1">IF(OR('📊 Training Matrix'!$S$54="EXPIRED",'📊 Training Matrix'!$S$54="EXPIRING"),'📊 Training Matrix'!$B$54,"")</f>
        <v>Parker</v>
      </c>
      <c r="C986" s="58" t="str">
        <f ca="1">IF(OR('📊 Training Matrix'!$S$54="EXPIRED",'📊 Training Matrix'!$S$54="EXPIRING"),'📊 Training Matrix'!$C$54,"")</f>
        <v>Tanya</v>
      </c>
      <c r="D986" s="58" t="str">
        <f ca="1">IF(OR('📊 Training Matrix'!$S$54="EXPIRED",'📊 Training Matrix'!$S$54="EXPIRING"),'📊 Training Matrix'!$D$54,"")</f>
        <v>Employee</v>
      </c>
      <c r="E986" s="58" t="str">
        <f ca="1">IF(OR('📊 Training Matrix'!$S$54="EXPIRED",'📊 Training Matrix'!$S$54="EXPIRING"),'📊 Training Matrix'!$F$54,"")</f>
        <v>Senior Field Engineer</v>
      </c>
      <c r="F986" s="58" t="str">
        <f ca="1">IF(OR('📊 Training Matrix'!$S$54="EXPIRED",'📊 Training Matrix'!$S$54="EXPIRING"),'📊 Training Matrix'!$E$54,"")</f>
        <v>Field Engineering</v>
      </c>
      <c r="G986" s="58" t="str">
        <f ca="1">IF(OR('📊 Training Matrix'!$S$54="EXPIRED",'📊 Training Matrix'!$S$54="EXPIRING"),"HS-005","")</f>
        <v>HS-005</v>
      </c>
      <c r="H986" s="58" t="str">
        <f ca="1">IF(OR('📊 Training Matrix'!$S$54="EXPIRED",'📊 Training Matrix'!$S$54="EXPIRING"),"First Aid (FAW)","")</f>
        <v>First Aid (FAW)</v>
      </c>
      <c r="I986" s="58" t="str">
        <f ca="1">IF(OR('📊 Training Matrix'!$S$54="EXPIRED",'📊 Training Matrix'!$S$54="EXPIRING"),IF(ISNUMBER('📊 Training Matrix'!$R$54),TEXT('📊 Training Matrix'!$R$54,"DD/MM/YYYY"),""),"")</f>
        <v>17/02/2025</v>
      </c>
      <c r="J986" s="58" t="str">
        <f ca="1">IF(OR('📊 Training Matrix'!$S$54="EXPIRED",'📊 Training Matrix'!$S$54="EXPIRING"),TEXT('📊 Training Matrix'!$R$54+365,"DD/MM/YYYY"),"")</f>
        <v>17/02/2026</v>
      </c>
      <c r="K986" s="58" t="str">
        <f ca="1">IF(OR('📊 Training Matrix'!$S$54="EXPIRED",'📊 Training Matrix'!$S$54="EXPIRING"),'📊 Training Matrix'!$S$54,"")</f>
        <v>EXPIRED</v>
      </c>
      <c r="L986" s="58" t="str">
        <f ca="1">IF(OR('📊 Training Matrix'!$S$54="EXPIRED",'📊 Training Matrix'!$S$54="EXPIRING"),IF('📊 Training Matrix'!$S$54="EXPIRED","Overdue by "&amp;TEXT(TODAY()-('📊 Training Matrix'!$R$54+365),"0")&amp;" days","Expires in "&amp;TEXT(('📊 Training Matrix'!$R$54+365)-TODAY(),"0")&amp;" days"),"—")</f>
        <v>Overdue by 182 days</v>
      </c>
      <c r="M986" s="58" t="str">
        <f ca="1">IF(OR('📊 Training Matrix'!$S$54="EXPIRED",'📊 Training Matrix'!$S$54="EXPIRING"),'📊 Training Matrix'!$H$54,"")</f>
        <v>P. Okafor</v>
      </c>
    </row>
    <row r="987" spans="1:13" ht="15" customHeight="1" x14ac:dyDescent="0.2">
      <c r="A987" s="58" t="str">
        <f ca="1">IF(OR('📊 Training Matrix'!$U$54="EXPIRED",'📊 Training Matrix'!$U$54="EXPIRING"),'📊 Training Matrix'!$A$54,"")</f>
        <v/>
      </c>
      <c r="B987" s="58" t="str">
        <f ca="1">IF(OR('📊 Training Matrix'!$U$54="EXPIRED",'📊 Training Matrix'!$U$54="EXPIRING"),'📊 Training Matrix'!$B$54,"")</f>
        <v/>
      </c>
      <c r="C987" s="58" t="str">
        <f ca="1">IF(OR('📊 Training Matrix'!$U$54="EXPIRED",'📊 Training Matrix'!$U$54="EXPIRING"),'📊 Training Matrix'!$C$54,"")</f>
        <v/>
      </c>
      <c r="D987" s="58" t="str">
        <f ca="1">IF(OR('📊 Training Matrix'!$U$54="EXPIRED",'📊 Training Matrix'!$U$54="EXPIRING"),'📊 Training Matrix'!$D$54,"")</f>
        <v/>
      </c>
      <c r="E987" s="58" t="str">
        <f ca="1">IF(OR('📊 Training Matrix'!$U$54="EXPIRED",'📊 Training Matrix'!$U$54="EXPIRING"),'📊 Training Matrix'!$F$54,"")</f>
        <v/>
      </c>
      <c r="F987" s="58" t="str">
        <f ca="1">IF(OR('📊 Training Matrix'!$U$54="EXPIRED",'📊 Training Matrix'!$U$54="EXPIRING"),'📊 Training Matrix'!$E$54,"")</f>
        <v/>
      </c>
      <c r="G987" s="58" t="str">
        <f ca="1">IF(OR('📊 Training Matrix'!$U$54="EXPIRED",'📊 Training Matrix'!$U$54="EXPIRING"),"HS-006","")</f>
        <v/>
      </c>
      <c r="H987" s="58" t="str">
        <f ca="1">IF(OR('📊 Training Matrix'!$U$54="EXPIRED",'📊 Training Matrix'!$U$54="EXPIRING"),"Asbestos Awareness","")</f>
        <v/>
      </c>
      <c r="I987" s="58" t="str">
        <f ca="1">IF(OR('📊 Training Matrix'!$U$54="EXPIRED",'📊 Training Matrix'!$U$54="EXPIRING"),IF(ISNUMBER('📊 Training Matrix'!$T$54),TEXT('📊 Training Matrix'!$T$54,"DD/MM/YYYY"),""),"")</f>
        <v/>
      </c>
      <c r="J987" s="58" t="str">
        <f ca="1">IF(OR('📊 Training Matrix'!$U$54="EXPIRED",'📊 Training Matrix'!$U$54="EXPIRING"),TEXT('📊 Training Matrix'!$T$54+365,"DD/MM/YYYY"),"")</f>
        <v/>
      </c>
      <c r="K987" s="58" t="str">
        <f ca="1">IF(OR('📊 Training Matrix'!$U$54="EXPIRED",'📊 Training Matrix'!$U$54="EXPIRING"),'📊 Training Matrix'!$U$54,"")</f>
        <v/>
      </c>
      <c r="L987" s="58" t="str">
        <f ca="1">IF(OR('📊 Training Matrix'!$U$54="EXPIRED",'📊 Training Matrix'!$U$54="EXPIRING"),IF('📊 Training Matrix'!$U$54="EXPIRED","Overdue by "&amp;TEXT(TODAY()-('📊 Training Matrix'!$T$54+365),"0")&amp;" days","Expires in "&amp;TEXT(('📊 Training Matrix'!$T$54+365)-TODAY(),"0")&amp;" days"),"—")</f>
        <v>—</v>
      </c>
      <c r="M987" s="58" t="str">
        <f ca="1">IF(OR('📊 Training Matrix'!$U$54="EXPIRED",'📊 Training Matrix'!$U$54="EXPIRING"),'📊 Training Matrix'!$H$54,"")</f>
        <v/>
      </c>
    </row>
    <row r="988" spans="1:13" ht="15" customHeight="1" x14ac:dyDescent="0.2">
      <c r="A988" s="58" t="str">
        <f ca="1">IF(OR('📊 Training Matrix'!$W$54="EXPIRED",'📊 Training Matrix'!$W$54="EXPIRING"),'📊 Training Matrix'!$A$54,"")</f>
        <v/>
      </c>
      <c r="B988" s="58" t="str">
        <f ca="1">IF(OR('📊 Training Matrix'!$W$54="EXPIRED",'📊 Training Matrix'!$W$54="EXPIRING"),'📊 Training Matrix'!$B$54,"")</f>
        <v/>
      </c>
      <c r="C988" s="58" t="str">
        <f ca="1">IF(OR('📊 Training Matrix'!$W$54="EXPIRED",'📊 Training Matrix'!$W$54="EXPIRING"),'📊 Training Matrix'!$C$54,"")</f>
        <v/>
      </c>
      <c r="D988" s="58" t="str">
        <f ca="1">IF(OR('📊 Training Matrix'!$W$54="EXPIRED",'📊 Training Matrix'!$W$54="EXPIRING"),'📊 Training Matrix'!$D$54,"")</f>
        <v/>
      </c>
      <c r="E988" s="58" t="str">
        <f ca="1">IF(OR('📊 Training Matrix'!$W$54="EXPIRED",'📊 Training Matrix'!$W$54="EXPIRING"),'📊 Training Matrix'!$F$54,"")</f>
        <v/>
      </c>
      <c r="F988" s="58" t="str">
        <f ca="1">IF(OR('📊 Training Matrix'!$W$54="EXPIRED",'📊 Training Matrix'!$W$54="EXPIRING"),'📊 Training Matrix'!$E$54,"")</f>
        <v/>
      </c>
      <c r="G988" s="58" t="str">
        <f ca="1">IF(OR('📊 Training Matrix'!$W$54="EXPIRED",'📊 Training Matrix'!$W$54="EXPIRING"),"EL-001","")</f>
        <v/>
      </c>
      <c r="H988" s="58" t="str">
        <f ca="1">IF(OR('📊 Training Matrix'!$W$54="EXPIRED",'📊 Training Matrix'!$W$54="EXPIRING"),"C&amp;G 2391 Inspection","")</f>
        <v/>
      </c>
      <c r="I988" s="58" t="str">
        <f ca="1">IF(OR('📊 Training Matrix'!$W$54="EXPIRED",'📊 Training Matrix'!$W$54="EXPIRING"),IF(ISNUMBER('📊 Training Matrix'!$V$54),TEXT('📊 Training Matrix'!$V$54,"DD/MM/YYYY"),""),"")</f>
        <v/>
      </c>
      <c r="J988" s="58" t="str">
        <f ca="1">IF(OR('📊 Training Matrix'!$W$54="EXPIRED",'📊 Training Matrix'!$W$54="EXPIRING"),TEXT('📊 Training Matrix'!$V$54+365,"DD/MM/YYYY"),"")</f>
        <v/>
      </c>
      <c r="K988" s="58" t="str">
        <f ca="1">IF(OR('📊 Training Matrix'!$W$54="EXPIRED",'📊 Training Matrix'!$W$54="EXPIRING"),'📊 Training Matrix'!$W$54,"")</f>
        <v/>
      </c>
      <c r="L988" s="58" t="str">
        <f ca="1">IF(OR('📊 Training Matrix'!$W$54="EXPIRED",'📊 Training Matrix'!$W$54="EXPIRING"),IF('📊 Training Matrix'!$W$54="EXPIRED","Overdue by "&amp;TEXT(TODAY()-('📊 Training Matrix'!$V$54+365),"0")&amp;" days","Expires in "&amp;TEXT(('📊 Training Matrix'!$V$54+365)-TODAY(),"0")&amp;" days"),"—")</f>
        <v>—</v>
      </c>
      <c r="M988" s="58" t="str">
        <f ca="1">IF(OR('📊 Training Matrix'!$W$54="EXPIRED",'📊 Training Matrix'!$W$54="EXPIRING"),'📊 Training Matrix'!$H$54,"")</f>
        <v/>
      </c>
    </row>
    <row r="989" spans="1:13" ht="15" customHeight="1" x14ac:dyDescent="0.2">
      <c r="A989" s="58" t="str">
        <f ca="1">IF(OR('📊 Training Matrix'!$Y$54="EXPIRED",'📊 Training Matrix'!$Y$54="EXPIRING"),'📊 Training Matrix'!$A$54,"")</f>
        <v/>
      </c>
      <c r="B989" s="58" t="str">
        <f ca="1">IF(OR('📊 Training Matrix'!$Y$54="EXPIRED",'📊 Training Matrix'!$Y$54="EXPIRING"),'📊 Training Matrix'!$B$54,"")</f>
        <v/>
      </c>
      <c r="C989" s="58" t="str">
        <f ca="1">IF(OR('📊 Training Matrix'!$Y$54="EXPIRED",'📊 Training Matrix'!$Y$54="EXPIRING"),'📊 Training Matrix'!$C$54,"")</f>
        <v/>
      </c>
      <c r="D989" s="58" t="str">
        <f ca="1">IF(OR('📊 Training Matrix'!$Y$54="EXPIRED",'📊 Training Matrix'!$Y$54="EXPIRING"),'📊 Training Matrix'!$D$54,"")</f>
        <v/>
      </c>
      <c r="E989" s="58" t="str">
        <f ca="1">IF(OR('📊 Training Matrix'!$Y$54="EXPIRED",'📊 Training Matrix'!$Y$54="EXPIRING"),'📊 Training Matrix'!$F$54,"")</f>
        <v/>
      </c>
      <c r="F989" s="58" t="str">
        <f ca="1">IF(OR('📊 Training Matrix'!$Y$54="EXPIRED",'📊 Training Matrix'!$Y$54="EXPIRING"),'📊 Training Matrix'!$E$54,"")</f>
        <v/>
      </c>
      <c r="G989" s="58" t="str">
        <f ca="1">IF(OR('📊 Training Matrix'!$Y$54="EXPIRED",'📊 Training Matrix'!$Y$54="EXPIRING"),"EL-002","")</f>
        <v/>
      </c>
      <c r="H989" s="58" t="str">
        <f ca="1">IF(OR('📊 Training Matrix'!$Y$54="EXPIRED",'📊 Training Matrix'!$Y$54="EXPIRING"),"18th Edition","")</f>
        <v/>
      </c>
      <c r="I989" s="58" t="str">
        <f ca="1">IF(OR('📊 Training Matrix'!$Y$54="EXPIRED",'📊 Training Matrix'!$Y$54="EXPIRING"),IF(ISNUMBER('📊 Training Matrix'!$X$54),TEXT('📊 Training Matrix'!$X$54,"DD/MM/YYYY"),""),"")</f>
        <v/>
      </c>
      <c r="J989" s="58" t="str">
        <f ca="1">IF(OR('📊 Training Matrix'!$Y$54="EXPIRED",'📊 Training Matrix'!$Y$54="EXPIRING"),TEXT('📊 Training Matrix'!$X$54+365,"DD/MM/YYYY"),"")</f>
        <v/>
      </c>
      <c r="K989" s="58" t="str">
        <f ca="1">IF(OR('📊 Training Matrix'!$Y$54="EXPIRED",'📊 Training Matrix'!$Y$54="EXPIRING"),'📊 Training Matrix'!$Y$54,"")</f>
        <v/>
      </c>
      <c r="L989" s="58" t="str">
        <f ca="1">IF(OR('📊 Training Matrix'!$Y$54="EXPIRED",'📊 Training Matrix'!$Y$54="EXPIRING"),IF('📊 Training Matrix'!$Y$54="EXPIRED","Overdue by "&amp;TEXT(TODAY()-('📊 Training Matrix'!$X$54+365),"0")&amp;" days","Expires in "&amp;TEXT(('📊 Training Matrix'!$X$54+365)-TODAY(),"0")&amp;" days"),"—")</f>
        <v>—</v>
      </c>
      <c r="M989" s="58" t="str">
        <f ca="1">IF(OR('📊 Training Matrix'!$Y$54="EXPIRED",'📊 Training Matrix'!$Y$54="EXPIRING"),'📊 Training Matrix'!$H$54,"")</f>
        <v/>
      </c>
    </row>
    <row r="990" spans="1:13" ht="15" customHeight="1" x14ac:dyDescent="0.2">
      <c r="A990" s="58" t="str">
        <f ca="1">IF(OR('📊 Training Matrix'!$AA$54="EXPIRED",'📊 Training Matrix'!$AA$54="EXPIRING"),'📊 Training Matrix'!$A$54,"")</f>
        <v/>
      </c>
      <c r="B990" s="58" t="str">
        <f ca="1">IF(OR('📊 Training Matrix'!$AA$54="EXPIRED",'📊 Training Matrix'!$AA$54="EXPIRING"),'📊 Training Matrix'!$B$54,"")</f>
        <v/>
      </c>
      <c r="C990" s="58" t="str">
        <f ca="1">IF(OR('📊 Training Matrix'!$AA$54="EXPIRED",'📊 Training Matrix'!$AA$54="EXPIRING"),'📊 Training Matrix'!$C$54,"")</f>
        <v/>
      </c>
      <c r="D990" s="58" t="str">
        <f ca="1">IF(OR('📊 Training Matrix'!$AA$54="EXPIRED",'📊 Training Matrix'!$AA$54="EXPIRING"),'📊 Training Matrix'!$D$54,"")</f>
        <v/>
      </c>
      <c r="E990" s="58" t="str">
        <f ca="1">IF(OR('📊 Training Matrix'!$AA$54="EXPIRED",'📊 Training Matrix'!$AA$54="EXPIRING"),'📊 Training Matrix'!$F$54,"")</f>
        <v/>
      </c>
      <c r="F990" s="58" t="str">
        <f ca="1">IF(OR('📊 Training Matrix'!$AA$54="EXPIRED",'📊 Training Matrix'!$AA$54="EXPIRING"),'📊 Training Matrix'!$E$54,"")</f>
        <v/>
      </c>
      <c r="G990" s="58" t="str">
        <f ca="1">IF(OR('📊 Training Matrix'!$AA$54="EXPIRED",'📊 Training Matrix'!$AA$54="EXPIRING"),"EL-003","")</f>
        <v/>
      </c>
      <c r="H990" s="58" t="str">
        <f ca="1">IF(OR('📊 Training Matrix'!$AA$54="EXPIRED",'📊 Training Matrix'!$AA$54="EXPIRING"),"HV Auth. Person","")</f>
        <v/>
      </c>
      <c r="I990" s="58" t="str">
        <f ca="1">IF(OR('📊 Training Matrix'!$AA$54="EXPIRED",'📊 Training Matrix'!$AA$54="EXPIRING"),IF(ISNUMBER('📊 Training Matrix'!$Z$54),TEXT('📊 Training Matrix'!$Z$54,"DD/MM/YYYY"),""),"")</f>
        <v/>
      </c>
      <c r="J990" s="58" t="str">
        <f ca="1">IF(OR('📊 Training Matrix'!$AA$54="EXPIRED",'📊 Training Matrix'!$AA$54="EXPIRING"),TEXT('📊 Training Matrix'!$Z$54+365,"DD/MM/YYYY"),"")</f>
        <v/>
      </c>
      <c r="K990" s="58" t="str">
        <f ca="1">IF(OR('📊 Training Matrix'!$AA$54="EXPIRED",'📊 Training Matrix'!$AA$54="EXPIRING"),'📊 Training Matrix'!$AA$54,"")</f>
        <v/>
      </c>
      <c r="L990" s="58" t="str">
        <f ca="1">IF(OR('📊 Training Matrix'!$AA$54="EXPIRED",'📊 Training Matrix'!$AA$54="EXPIRING"),IF('📊 Training Matrix'!$AA$54="EXPIRED","Overdue by "&amp;TEXT(TODAY()-('📊 Training Matrix'!$Z$54+365),"0")&amp;" days","Expires in "&amp;TEXT(('📊 Training Matrix'!$Z$54+365)-TODAY(),"0")&amp;" days"),"—")</f>
        <v>—</v>
      </c>
      <c r="M990" s="58" t="str">
        <f ca="1">IF(OR('📊 Training Matrix'!$AA$54="EXPIRED",'📊 Training Matrix'!$AA$54="EXPIRING"),'📊 Training Matrix'!$H$54,"")</f>
        <v/>
      </c>
    </row>
    <row r="991" spans="1:13" ht="15" customHeight="1" x14ac:dyDescent="0.2">
      <c r="A991" s="58" t="str">
        <f ca="1">IF(OR('📊 Training Matrix'!$AC$54="EXPIRED",'📊 Training Matrix'!$AC$54="EXPIRING"),'📊 Training Matrix'!$A$54,"")</f>
        <v/>
      </c>
      <c r="B991" s="58" t="str">
        <f ca="1">IF(OR('📊 Training Matrix'!$AC$54="EXPIRED",'📊 Training Matrix'!$AC$54="EXPIRING"),'📊 Training Matrix'!$B$54,"")</f>
        <v/>
      </c>
      <c r="C991" s="58" t="str">
        <f ca="1">IF(OR('📊 Training Matrix'!$AC$54="EXPIRED",'📊 Training Matrix'!$AC$54="EXPIRING"),'📊 Training Matrix'!$C$54,"")</f>
        <v/>
      </c>
      <c r="D991" s="58" t="str">
        <f ca="1">IF(OR('📊 Training Matrix'!$AC$54="EXPIRED",'📊 Training Matrix'!$AC$54="EXPIRING"),'📊 Training Matrix'!$D$54,"")</f>
        <v/>
      </c>
      <c r="E991" s="58" t="str">
        <f ca="1">IF(OR('📊 Training Matrix'!$AC$54="EXPIRED",'📊 Training Matrix'!$AC$54="EXPIRING"),'📊 Training Matrix'!$F$54,"")</f>
        <v/>
      </c>
      <c r="F991" s="58" t="str">
        <f ca="1">IF(OR('📊 Training Matrix'!$AC$54="EXPIRED",'📊 Training Matrix'!$AC$54="EXPIRING"),'📊 Training Matrix'!$E$54,"")</f>
        <v/>
      </c>
      <c r="G991" s="58" t="str">
        <f ca="1">IF(OR('📊 Training Matrix'!$AC$54="EXPIRED",'📊 Training Matrix'!$AC$54="EXPIRING"),"EL-004","")</f>
        <v/>
      </c>
      <c r="H991" s="58" t="str">
        <f ca="1">IF(OR('📊 Training Matrix'!$AC$54="EXPIRED",'📊 Training Matrix'!$AC$54="EXPIRING"),"LV Switching","")</f>
        <v/>
      </c>
      <c r="I991" s="58" t="str">
        <f ca="1">IF(OR('📊 Training Matrix'!$AC$54="EXPIRED",'📊 Training Matrix'!$AC$54="EXPIRING"),IF(ISNUMBER('📊 Training Matrix'!$AB$54),TEXT('📊 Training Matrix'!$AB$54,"DD/MM/YYYY"),""),"")</f>
        <v/>
      </c>
      <c r="J991" s="58" t="str">
        <f ca="1">IF(OR('📊 Training Matrix'!$AC$54="EXPIRED",'📊 Training Matrix'!$AC$54="EXPIRING"),TEXT('📊 Training Matrix'!$AB$54+365,"DD/MM/YYYY"),"")</f>
        <v/>
      </c>
      <c r="K991" s="58" t="str">
        <f ca="1">IF(OR('📊 Training Matrix'!$AC$54="EXPIRED",'📊 Training Matrix'!$AC$54="EXPIRING"),'📊 Training Matrix'!$AC$54,"")</f>
        <v/>
      </c>
      <c r="L991" s="58" t="str">
        <f ca="1">IF(OR('📊 Training Matrix'!$AC$54="EXPIRED",'📊 Training Matrix'!$AC$54="EXPIRING"),IF('📊 Training Matrix'!$AC$54="EXPIRED","Overdue by "&amp;TEXT(TODAY()-('📊 Training Matrix'!$AB$54+365),"0")&amp;" days","Expires in "&amp;TEXT(('📊 Training Matrix'!$AB$54+365)-TODAY(),"0")&amp;" days"),"—")</f>
        <v>—</v>
      </c>
      <c r="M991" s="58" t="str">
        <f ca="1">IF(OR('📊 Training Matrix'!$AC$54="EXPIRED",'📊 Training Matrix'!$AC$54="EXPIRING"),'📊 Training Matrix'!$H$54,"")</f>
        <v/>
      </c>
    </row>
    <row r="992" spans="1:13" ht="15" customHeight="1" x14ac:dyDescent="0.2">
      <c r="A992" s="58" t="str">
        <f ca="1">IF(OR('📊 Training Matrix'!$AE$54="EXPIRED",'📊 Training Matrix'!$AE$54="EXPIRING"),'📊 Training Matrix'!$A$54,"")</f>
        <v/>
      </c>
      <c r="B992" s="58" t="str">
        <f ca="1">IF(OR('📊 Training Matrix'!$AE$54="EXPIRED",'📊 Training Matrix'!$AE$54="EXPIRING"),'📊 Training Matrix'!$B$54,"")</f>
        <v/>
      </c>
      <c r="C992" s="58" t="str">
        <f ca="1">IF(OR('📊 Training Matrix'!$AE$54="EXPIRED",'📊 Training Matrix'!$AE$54="EXPIRING"),'📊 Training Matrix'!$C$54,"")</f>
        <v/>
      </c>
      <c r="D992" s="58" t="str">
        <f ca="1">IF(OR('📊 Training Matrix'!$AE$54="EXPIRED",'📊 Training Matrix'!$AE$54="EXPIRING"),'📊 Training Matrix'!$D$54,"")</f>
        <v/>
      </c>
      <c r="E992" s="58" t="str">
        <f ca="1">IF(OR('📊 Training Matrix'!$AE$54="EXPIRED",'📊 Training Matrix'!$AE$54="EXPIRING"),'📊 Training Matrix'!$F$54,"")</f>
        <v/>
      </c>
      <c r="F992" s="58" t="str">
        <f ca="1">IF(OR('📊 Training Matrix'!$AE$54="EXPIRED",'📊 Training Matrix'!$AE$54="EXPIRING"),'📊 Training Matrix'!$E$54,"")</f>
        <v/>
      </c>
      <c r="G992" s="58" t="str">
        <f ca="1">IF(OR('📊 Training Matrix'!$AE$54="EXPIRED",'📊 Training Matrix'!$AE$54="EXPIRING"),"CV-005","")</f>
        <v/>
      </c>
      <c r="H992" s="58" t="str">
        <f ca="1">IF(OR('📊 Training Matrix'!$AE$54="EXPIRED",'📊 Training Matrix'!$AE$54="EXPIRING"),"NRSWA Supervisor","")</f>
        <v/>
      </c>
      <c r="I992" s="58" t="str">
        <f ca="1">IF(OR('📊 Training Matrix'!$AE$54="EXPIRED",'📊 Training Matrix'!$AE$54="EXPIRING"),IF(ISNUMBER('📊 Training Matrix'!$AD$54),TEXT('📊 Training Matrix'!$AD$54,"DD/MM/YYYY"),""),"")</f>
        <v/>
      </c>
      <c r="J992" s="58" t="str">
        <f ca="1">IF(OR('📊 Training Matrix'!$AE$54="EXPIRED",'📊 Training Matrix'!$AE$54="EXPIRING"),TEXT('📊 Training Matrix'!$AD$54+365,"DD/MM/YYYY"),"")</f>
        <v/>
      </c>
      <c r="K992" s="58" t="str">
        <f ca="1">IF(OR('📊 Training Matrix'!$AE$54="EXPIRED",'📊 Training Matrix'!$AE$54="EXPIRING"),'📊 Training Matrix'!$AE$54,"")</f>
        <v/>
      </c>
      <c r="L992" s="58" t="str">
        <f ca="1">IF(OR('📊 Training Matrix'!$AE$54="EXPIRED",'📊 Training Matrix'!$AE$54="EXPIRING"),IF('📊 Training Matrix'!$AE$54="EXPIRED","Overdue by "&amp;TEXT(TODAY()-('📊 Training Matrix'!$AD$54+365),"0")&amp;" days","Expires in "&amp;TEXT(('📊 Training Matrix'!$AD$54+365)-TODAY(),"0")&amp;" days"),"—")</f>
        <v>—</v>
      </c>
      <c r="M992" s="58" t="str">
        <f ca="1">IF(OR('📊 Training Matrix'!$AE$54="EXPIRED",'📊 Training Matrix'!$AE$54="EXPIRING"),'📊 Training Matrix'!$H$54,"")</f>
        <v/>
      </c>
    </row>
    <row r="993" spans="1:13" ht="15" customHeight="1" x14ac:dyDescent="0.2">
      <c r="A993" s="58" t="str">
        <f ca="1">IF(OR('📊 Training Matrix'!$AG$54="EXPIRED",'📊 Training Matrix'!$AG$54="EXPIRING"),'📊 Training Matrix'!$A$54,"")</f>
        <v/>
      </c>
      <c r="B993" s="58" t="str">
        <f ca="1">IF(OR('📊 Training Matrix'!$AG$54="EXPIRED",'📊 Training Matrix'!$AG$54="EXPIRING"),'📊 Training Matrix'!$B$54,"")</f>
        <v/>
      </c>
      <c r="C993" s="58" t="str">
        <f ca="1">IF(OR('📊 Training Matrix'!$AG$54="EXPIRED",'📊 Training Matrix'!$AG$54="EXPIRING"),'📊 Training Matrix'!$C$54,"")</f>
        <v/>
      </c>
      <c r="D993" s="58" t="str">
        <f ca="1">IF(OR('📊 Training Matrix'!$AG$54="EXPIRED",'📊 Training Matrix'!$AG$54="EXPIRING"),'📊 Training Matrix'!$D$54,"")</f>
        <v/>
      </c>
      <c r="E993" s="58" t="str">
        <f ca="1">IF(OR('📊 Training Matrix'!$AG$54="EXPIRED",'📊 Training Matrix'!$AG$54="EXPIRING"),'📊 Training Matrix'!$F$54,"")</f>
        <v/>
      </c>
      <c r="F993" s="58" t="str">
        <f ca="1">IF(OR('📊 Training Matrix'!$AG$54="EXPIRED",'📊 Training Matrix'!$AG$54="EXPIRING"),'📊 Training Matrix'!$E$54,"")</f>
        <v/>
      </c>
      <c r="G993" s="58" t="str">
        <f ca="1">IF(OR('📊 Training Matrix'!$AG$54="EXPIRED",'📊 Training Matrix'!$AG$54="EXPIRING"),"CV-006","")</f>
        <v/>
      </c>
      <c r="H993" s="58" t="str">
        <f ca="1">IF(OR('📊 Training Matrix'!$AG$54="EXPIRED",'📊 Training Matrix'!$AG$54="EXPIRING"),"NRSWA Operative","")</f>
        <v/>
      </c>
      <c r="I993" s="58" t="str">
        <f ca="1">IF(OR('📊 Training Matrix'!$AG$54="EXPIRED",'📊 Training Matrix'!$AG$54="EXPIRING"),IF(ISNUMBER('📊 Training Matrix'!$AF$54),TEXT('📊 Training Matrix'!$AF$54,"DD/MM/YYYY"),""),"")</f>
        <v/>
      </c>
      <c r="J993" s="58" t="str">
        <f ca="1">IF(OR('📊 Training Matrix'!$AG$54="EXPIRED",'📊 Training Matrix'!$AG$54="EXPIRING"),TEXT('📊 Training Matrix'!$AF$54+365,"DD/MM/YYYY"),"")</f>
        <v/>
      </c>
      <c r="K993" s="58" t="str">
        <f ca="1">IF(OR('📊 Training Matrix'!$AG$54="EXPIRED",'📊 Training Matrix'!$AG$54="EXPIRING"),'📊 Training Matrix'!$AG$54,"")</f>
        <v/>
      </c>
      <c r="L993" s="58" t="str">
        <f ca="1">IF(OR('📊 Training Matrix'!$AG$54="EXPIRED",'📊 Training Matrix'!$AG$54="EXPIRING"),IF('📊 Training Matrix'!$AG$54="EXPIRED","Overdue by "&amp;TEXT(TODAY()-('📊 Training Matrix'!$AF$54+365),"0")&amp;" days","Expires in "&amp;TEXT(('📊 Training Matrix'!$AF$54+365)-TODAY(),"0")&amp;" days"),"—")</f>
        <v>—</v>
      </c>
      <c r="M993" s="58" t="str">
        <f ca="1">IF(OR('📊 Training Matrix'!$AG$54="EXPIRED",'📊 Training Matrix'!$AG$54="EXPIRING"),'📊 Training Matrix'!$H$54,"")</f>
        <v/>
      </c>
    </row>
    <row r="994" spans="1:13" ht="15" customHeight="1" x14ac:dyDescent="0.2">
      <c r="A994" s="58" t="str">
        <f ca="1">IF(OR('📊 Training Matrix'!$AI$54="EXPIRED",'📊 Training Matrix'!$AI$54="EXPIRING"),'📊 Training Matrix'!$A$54,"")</f>
        <v/>
      </c>
      <c r="B994" s="58" t="str">
        <f ca="1">IF(OR('📊 Training Matrix'!$AI$54="EXPIRED",'📊 Training Matrix'!$AI$54="EXPIRING"),'📊 Training Matrix'!$B$54,"")</f>
        <v/>
      </c>
      <c r="C994" s="58" t="str">
        <f ca="1">IF(OR('📊 Training Matrix'!$AI$54="EXPIRED",'📊 Training Matrix'!$AI$54="EXPIRING"),'📊 Training Matrix'!$C$54,"")</f>
        <v/>
      </c>
      <c r="D994" s="58" t="str">
        <f ca="1">IF(OR('📊 Training Matrix'!$AI$54="EXPIRED",'📊 Training Matrix'!$AI$54="EXPIRING"),'📊 Training Matrix'!$D$54,"")</f>
        <v/>
      </c>
      <c r="E994" s="58" t="str">
        <f ca="1">IF(OR('📊 Training Matrix'!$AI$54="EXPIRED",'📊 Training Matrix'!$AI$54="EXPIRING"),'📊 Training Matrix'!$F$54,"")</f>
        <v/>
      </c>
      <c r="F994" s="58" t="str">
        <f ca="1">IF(OR('📊 Training Matrix'!$AI$54="EXPIRED",'📊 Training Matrix'!$AI$54="EXPIRING"),'📊 Training Matrix'!$E$54,"")</f>
        <v/>
      </c>
      <c r="G994" s="58" t="str">
        <f ca="1">IF(OR('📊 Training Matrix'!$AI$54="EXPIRED",'📊 Training Matrix'!$AI$54="EXPIRING"),"CV-002","")</f>
        <v/>
      </c>
      <c r="H994" s="58" t="str">
        <f ca="1">IF(OR('📊 Training Matrix'!$AI$54="EXPIRED",'📊 Training Matrix'!$AI$54="EXPIRING"),"CSCS Blue Card","")</f>
        <v/>
      </c>
      <c r="I994" s="58" t="str">
        <f ca="1">IF(OR('📊 Training Matrix'!$AI$54="EXPIRED",'📊 Training Matrix'!$AI$54="EXPIRING"),IF(ISNUMBER('📊 Training Matrix'!$AH$54),TEXT('📊 Training Matrix'!$AH$54,"DD/MM/YYYY"),""),"")</f>
        <v/>
      </c>
      <c r="J994" s="58" t="str">
        <f ca="1">IF(OR('📊 Training Matrix'!$AI$54="EXPIRED",'📊 Training Matrix'!$AI$54="EXPIRING"),TEXT('📊 Training Matrix'!$AH$54+365,"DD/MM/YYYY"),"")</f>
        <v/>
      </c>
      <c r="K994" s="58" t="str">
        <f ca="1">IF(OR('📊 Training Matrix'!$AI$54="EXPIRED",'📊 Training Matrix'!$AI$54="EXPIRING"),'📊 Training Matrix'!$AI$54,"")</f>
        <v/>
      </c>
      <c r="L994" s="58" t="str">
        <f ca="1">IF(OR('📊 Training Matrix'!$AI$54="EXPIRED",'📊 Training Matrix'!$AI$54="EXPIRING"),IF('📊 Training Matrix'!$AI$54="EXPIRED","Overdue by "&amp;TEXT(TODAY()-('📊 Training Matrix'!$AH$54+365),"0")&amp;" days","Expires in "&amp;TEXT(('📊 Training Matrix'!$AH$54+365)-TODAY(),"0")&amp;" days"),"—")</f>
        <v>—</v>
      </c>
      <c r="M994" s="58" t="str">
        <f ca="1">IF(OR('📊 Training Matrix'!$AI$54="EXPIRED",'📊 Training Matrix'!$AI$54="EXPIRING"),'📊 Training Matrix'!$H$54,"")</f>
        <v/>
      </c>
    </row>
    <row r="995" spans="1:13" ht="15" customHeight="1" x14ac:dyDescent="0.2">
      <c r="A995" s="58" t="str">
        <f ca="1">IF(OR('📊 Training Matrix'!$AK$54="EXPIRED",'📊 Training Matrix'!$AK$54="EXPIRING"),'📊 Training Matrix'!$A$54,"")</f>
        <v/>
      </c>
      <c r="B995" s="58" t="str">
        <f ca="1">IF(OR('📊 Training Matrix'!$AK$54="EXPIRED",'📊 Training Matrix'!$AK$54="EXPIRING"),'📊 Training Matrix'!$B$54,"")</f>
        <v/>
      </c>
      <c r="C995" s="58" t="str">
        <f ca="1">IF(OR('📊 Training Matrix'!$AK$54="EXPIRED",'📊 Training Matrix'!$AK$54="EXPIRING"),'📊 Training Matrix'!$C$54,"")</f>
        <v/>
      </c>
      <c r="D995" s="58" t="str">
        <f ca="1">IF(OR('📊 Training Matrix'!$AK$54="EXPIRED",'📊 Training Matrix'!$AK$54="EXPIRING"),'📊 Training Matrix'!$D$54,"")</f>
        <v/>
      </c>
      <c r="E995" s="58" t="str">
        <f ca="1">IF(OR('📊 Training Matrix'!$AK$54="EXPIRED",'📊 Training Matrix'!$AK$54="EXPIRING"),'📊 Training Matrix'!$F$54,"")</f>
        <v/>
      </c>
      <c r="F995" s="58" t="str">
        <f ca="1">IF(OR('📊 Training Matrix'!$AK$54="EXPIRED",'📊 Training Matrix'!$AK$54="EXPIRING"),'📊 Training Matrix'!$E$54,"")</f>
        <v/>
      </c>
      <c r="G995" s="58" t="str">
        <f ca="1">IF(OR('📊 Training Matrix'!$AK$54="EXPIRED",'📊 Training Matrix'!$AK$54="EXPIRING"),"GS-001","")</f>
        <v/>
      </c>
      <c r="H995" s="58" t="str">
        <f ca="1">IF(OR('📊 Training Matrix'!$AK$54="EXPIRED",'📊 Training Matrix'!$AK$54="EXPIRING"),"Gas Safe Reg.","")</f>
        <v/>
      </c>
      <c r="I995" s="58" t="str">
        <f ca="1">IF(OR('📊 Training Matrix'!$AK$54="EXPIRED",'📊 Training Matrix'!$AK$54="EXPIRING"),IF(ISNUMBER('📊 Training Matrix'!$AJ$54),TEXT('📊 Training Matrix'!$AJ$54,"DD/MM/YYYY"),""),"")</f>
        <v/>
      </c>
      <c r="J995" s="58" t="str">
        <f ca="1">IF(OR('📊 Training Matrix'!$AK$54="EXPIRED",'📊 Training Matrix'!$AK$54="EXPIRING"),TEXT('📊 Training Matrix'!$AJ$54+365,"DD/MM/YYYY"),"")</f>
        <v/>
      </c>
      <c r="K995" s="58" t="str">
        <f ca="1">IF(OR('📊 Training Matrix'!$AK$54="EXPIRED",'📊 Training Matrix'!$AK$54="EXPIRING"),'📊 Training Matrix'!$AK$54,"")</f>
        <v/>
      </c>
      <c r="L995" s="58" t="str">
        <f ca="1">IF(OR('📊 Training Matrix'!$AK$54="EXPIRED",'📊 Training Matrix'!$AK$54="EXPIRING"),IF('📊 Training Matrix'!$AK$54="EXPIRED","Overdue by "&amp;TEXT(TODAY()-('📊 Training Matrix'!$AJ$54+365),"0")&amp;" days","Expires in "&amp;TEXT(('📊 Training Matrix'!$AJ$54+365)-TODAY(),"0")&amp;" days"),"—")</f>
        <v>—</v>
      </c>
      <c r="M995" s="58" t="str">
        <f ca="1">IF(OR('📊 Training Matrix'!$AK$54="EXPIRED",'📊 Training Matrix'!$AK$54="EXPIRING"),'📊 Training Matrix'!$H$54,"")</f>
        <v/>
      </c>
    </row>
    <row r="996" spans="1:13" ht="15" customHeight="1" x14ac:dyDescent="0.2">
      <c r="A996" s="58" t="str">
        <f ca="1">IF(OR('📊 Training Matrix'!$AM$54="EXPIRED",'📊 Training Matrix'!$AM$54="EXPIRING"),'📊 Training Matrix'!$A$54,"")</f>
        <v/>
      </c>
      <c r="B996" s="58" t="str">
        <f ca="1">IF(OR('📊 Training Matrix'!$AM$54="EXPIRED",'📊 Training Matrix'!$AM$54="EXPIRING"),'📊 Training Matrix'!$B$54,"")</f>
        <v/>
      </c>
      <c r="C996" s="58" t="str">
        <f ca="1">IF(OR('📊 Training Matrix'!$AM$54="EXPIRED",'📊 Training Matrix'!$AM$54="EXPIRING"),'📊 Training Matrix'!$C$54,"")</f>
        <v/>
      </c>
      <c r="D996" s="58" t="str">
        <f ca="1">IF(OR('📊 Training Matrix'!$AM$54="EXPIRED",'📊 Training Matrix'!$AM$54="EXPIRING"),'📊 Training Matrix'!$D$54,"")</f>
        <v/>
      </c>
      <c r="E996" s="58" t="str">
        <f ca="1">IF(OR('📊 Training Matrix'!$AM$54="EXPIRED",'📊 Training Matrix'!$AM$54="EXPIRING"),'📊 Training Matrix'!$F$54,"")</f>
        <v/>
      </c>
      <c r="F996" s="58" t="str">
        <f ca="1">IF(OR('📊 Training Matrix'!$AM$54="EXPIRED",'📊 Training Matrix'!$AM$54="EXPIRING"),'📊 Training Matrix'!$E$54,"")</f>
        <v/>
      </c>
      <c r="G996" s="58" t="str">
        <f ca="1">IF(OR('📊 Training Matrix'!$AM$54="EXPIRED",'📊 Training Matrix'!$AM$54="EXPIRING"),"GS-002","")</f>
        <v/>
      </c>
      <c r="H996" s="58" t="str">
        <f ca="1">IF(OR('📊 Training Matrix'!$AM$54="EXPIRED",'📊 Training Matrix'!$AM$54="EXPIRING"),"ACS Gas (CCN1)","")</f>
        <v/>
      </c>
      <c r="I996" s="58" t="str">
        <f ca="1">IF(OR('📊 Training Matrix'!$AM$54="EXPIRED",'📊 Training Matrix'!$AM$54="EXPIRING"),IF(ISNUMBER('📊 Training Matrix'!$AL$54),TEXT('📊 Training Matrix'!$AL$54,"DD/MM/YYYY"),""),"")</f>
        <v/>
      </c>
      <c r="J996" s="58" t="str">
        <f ca="1">IF(OR('📊 Training Matrix'!$AM$54="EXPIRED",'📊 Training Matrix'!$AM$54="EXPIRING"),TEXT('📊 Training Matrix'!$AL$54+365,"DD/MM/YYYY"),"")</f>
        <v/>
      </c>
      <c r="K996" s="58" t="str">
        <f ca="1">IF(OR('📊 Training Matrix'!$AM$54="EXPIRED",'📊 Training Matrix'!$AM$54="EXPIRING"),'📊 Training Matrix'!$AM$54,"")</f>
        <v/>
      </c>
      <c r="L996" s="58" t="str">
        <f ca="1">IF(OR('📊 Training Matrix'!$AM$54="EXPIRED",'📊 Training Matrix'!$AM$54="EXPIRING"),IF('📊 Training Matrix'!$AM$54="EXPIRED","Overdue by "&amp;TEXT(TODAY()-('📊 Training Matrix'!$AL$54+365),"0")&amp;" days","Expires in "&amp;TEXT(('📊 Training Matrix'!$AL$54+365)-TODAY(),"0")&amp;" days"),"—")</f>
        <v>—</v>
      </c>
      <c r="M996" s="58" t="str">
        <f ca="1">IF(OR('📊 Training Matrix'!$AM$54="EXPIRED",'📊 Training Matrix'!$AM$54="EXPIRING"),'📊 Training Matrix'!$H$54,"")</f>
        <v/>
      </c>
    </row>
    <row r="997" spans="1:13" ht="15" customHeight="1" x14ac:dyDescent="0.2">
      <c r="A997" s="58" t="str">
        <f ca="1">IF(OR('📊 Training Matrix'!$AO$54="EXPIRED",'📊 Training Matrix'!$AO$54="EXPIRING"),'📊 Training Matrix'!$A$54,"")</f>
        <v/>
      </c>
      <c r="B997" s="58" t="str">
        <f ca="1">IF(OR('📊 Training Matrix'!$AO$54="EXPIRED",'📊 Training Matrix'!$AO$54="EXPIRING"),'📊 Training Matrix'!$B$54,"")</f>
        <v/>
      </c>
      <c r="C997" s="58" t="str">
        <f ca="1">IF(OR('📊 Training Matrix'!$AO$54="EXPIRED",'📊 Training Matrix'!$AO$54="EXPIRING"),'📊 Training Matrix'!$C$54,"")</f>
        <v/>
      </c>
      <c r="D997" s="58" t="str">
        <f ca="1">IF(OR('📊 Training Matrix'!$AO$54="EXPIRED",'📊 Training Matrix'!$AO$54="EXPIRING"),'📊 Training Matrix'!$D$54,"")</f>
        <v/>
      </c>
      <c r="E997" s="58" t="str">
        <f ca="1">IF(OR('📊 Training Matrix'!$AO$54="EXPIRED",'📊 Training Matrix'!$AO$54="EXPIRING"),'📊 Training Matrix'!$F$54,"")</f>
        <v/>
      </c>
      <c r="F997" s="58" t="str">
        <f ca="1">IF(OR('📊 Training Matrix'!$AO$54="EXPIRED",'📊 Training Matrix'!$AO$54="EXPIRING"),'📊 Training Matrix'!$E$54,"")</f>
        <v/>
      </c>
      <c r="G997" s="58" t="str">
        <f ca="1">IF(OR('📊 Training Matrix'!$AO$54="EXPIRED",'📊 Training Matrix'!$AO$54="EXPIRING"),"WA-001","")</f>
        <v/>
      </c>
      <c r="H997" s="58" t="str">
        <f ca="1">IF(OR('📊 Training Matrix'!$AO$54="EXPIRED",'📊 Training Matrix'!$AO$54="EXPIRING"),"WIAPS Cert.","")</f>
        <v/>
      </c>
      <c r="I997" s="58" t="str">
        <f ca="1">IF(OR('📊 Training Matrix'!$AO$54="EXPIRED",'📊 Training Matrix'!$AO$54="EXPIRING"),IF(ISNUMBER('📊 Training Matrix'!$AN$54),TEXT('📊 Training Matrix'!$AN$54,"DD/MM/YYYY"),""),"")</f>
        <v/>
      </c>
      <c r="J997" s="58" t="str">
        <f ca="1">IF(OR('📊 Training Matrix'!$AO$54="EXPIRED",'📊 Training Matrix'!$AO$54="EXPIRING"),TEXT('📊 Training Matrix'!$AN$54+365,"DD/MM/YYYY"),"")</f>
        <v/>
      </c>
      <c r="K997" s="58" t="str">
        <f ca="1">IF(OR('📊 Training Matrix'!$AO$54="EXPIRED",'📊 Training Matrix'!$AO$54="EXPIRING"),'📊 Training Matrix'!$AO$54,"")</f>
        <v/>
      </c>
      <c r="L997" s="58" t="str">
        <f ca="1">IF(OR('📊 Training Matrix'!$AO$54="EXPIRED",'📊 Training Matrix'!$AO$54="EXPIRING"),IF('📊 Training Matrix'!$AO$54="EXPIRED","Overdue by "&amp;TEXT(TODAY()-('📊 Training Matrix'!$AN$54+365),"0")&amp;" days","Expires in "&amp;TEXT(('📊 Training Matrix'!$AN$54+365)-TODAY(),"0")&amp;" days"),"—")</f>
        <v>—</v>
      </c>
      <c r="M997" s="58" t="str">
        <f ca="1">IF(OR('📊 Training Matrix'!$AO$54="EXPIRED",'📊 Training Matrix'!$AO$54="EXPIRING"),'📊 Training Matrix'!$H$54,"")</f>
        <v/>
      </c>
    </row>
    <row r="998" spans="1:13" ht="15" customHeight="1" x14ac:dyDescent="0.2">
      <c r="A998" s="58" t="str">
        <f ca="1">IF(OR('📊 Training Matrix'!$AQ$54="EXPIRED",'📊 Training Matrix'!$AQ$54="EXPIRING"),'📊 Training Matrix'!$A$54,"")</f>
        <v/>
      </c>
      <c r="B998" s="58" t="str">
        <f ca="1">IF(OR('📊 Training Matrix'!$AQ$54="EXPIRED",'📊 Training Matrix'!$AQ$54="EXPIRING"),'📊 Training Matrix'!$B$54,"")</f>
        <v/>
      </c>
      <c r="C998" s="58" t="str">
        <f ca="1">IF(OR('📊 Training Matrix'!$AQ$54="EXPIRED",'📊 Training Matrix'!$AQ$54="EXPIRING"),'📊 Training Matrix'!$C$54,"")</f>
        <v/>
      </c>
      <c r="D998" s="58" t="str">
        <f ca="1">IF(OR('📊 Training Matrix'!$AQ$54="EXPIRED",'📊 Training Matrix'!$AQ$54="EXPIRING"),'📊 Training Matrix'!$D$54,"")</f>
        <v/>
      </c>
      <c r="E998" s="58" t="str">
        <f ca="1">IF(OR('📊 Training Matrix'!$AQ$54="EXPIRED",'📊 Training Matrix'!$AQ$54="EXPIRING"),'📊 Training Matrix'!$F$54,"")</f>
        <v/>
      </c>
      <c r="F998" s="58" t="str">
        <f ca="1">IF(OR('📊 Training Matrix'!$AQ$54="EXPIRED",'📊 Training Matrix'!$AQ$54="EXPIRING"),'📊 Training Matrix'!$E$54,"")</f>
        <v/>
      </c>
      <c r="G998" s="58" t="str">
        <f ca="1">IF(OR('📊 Training Matrix'!$AQ$54="EXPIRED",'📊 Training Matrix'!$AQ$54="EXPIRING"),"DR-004","")</f>
        <v/>
      </c>
      <c r="H998" s="58" t="str">
        <f ca="1">IF(OR('📊 Training Matrix'!$AQ$54="EXPIRED",'📊 Training Matrix'!$AQ$54="EXPIRING"),"CPCS Excavator","")</f>
        <v/>
      </c>
      <c r="I998" s="58" t="str">
        <f ca="1">IF(OR('📊 Training Matrix'!$AQ$54="EXPIRED",'📊 Training Matrix'!$AQ$54="EXPIRING"),IF(ISNUMBER('📊 Training Matrix'!$AP$54),TEXT('📊 Training Matrix'!$AP$54,"DD/MM/YYYY"),""),"")</f>
        <v/>
      </c>
      <c r="J998" s="58" t="str">
        <f ca="1">IF(OR('📊 Training Matrix'!$AQ$54="EXPIRED",'📊 Training Matrix'!$AQ$54="EXPIRING"),TEXT('📊 Training Matrix'!$AP$54+365,"DD/MM/YYYY"),"")</f>
        <v/>
      </c>
      <c r="K998" s="58" t="str">
        <f ca="1">IF(OR('📊 Training Matrix'!$AQ$54="EXPIRED",'📊 Training Matrix'!$AQ$54="EXPIRING"),'📊 Training Matrix'!$AQ$54,"")</f>
        <v/>
      </c>
      <c r="L998" s="58" t="str">
        <f ca="1">IF(OR('📊 Training Matrix'!$AQ$54="EXPIRED",'📊 Training Matrix'!$AQ$54="EXPIRING"),IF('📊 Training Matrix'!$AQ$54="EXPIRED","Overdue by "&amp;TEXT(TODAY()-('📊 Training Matrix'!$AP$54+365),"0")&amp;" days","Expires in "&amp;TEXT(('📊 Training Matrix'!$AP$54+365)-TODAY(),"0")&amp;" days"),"—")</f>
        <v>—</v>
      </c>
      <c r="M998" s="58" t="str">
        <f ca="1">IF(OR('📊 Training Matrix'!$AQ$54="EXPIRED",'📊 Training Matrix'!$AQ$54="EXPIRING"),'📊 Training Matrix'!$H$54,"")</f>
        <v/>
      </c>
    </row>
    <row r="999" spans="1:13" ht="15" customHeight="1" x14ac:dyDescent="0.2">
      <c r="A999" s="58" t="str">
        <f ca="1">IF(OR('📊 Training Matrix'!$AS$54="EXPIRED",'📊 Training Matrix'!$AS$54="EXPIRING"),'📊 Training Matrix'!$A$54,"")</f>
        <v/>
      </c>
      <c r="B999" s="58" t="str">
        <f ca="1">IF(OR('📊 Training Matrix'!$AS$54="EXPIRED",'📊 Training Matrix'!$AS$54="EXPIRING"),'📊 Training Matrix'!$B$54,"")</f>
        <v/>
      </c>
      <c r="C999" s="58" t="str">
        <f ca="1">IF(OR('📊 Training Matrix'!$AS$54="EXPIRED",'📊 Training Matrix'!$AS$54="EXPIRING"),'📊 Training Matrix'!$C$54,"")</f>
        <v/>
      </c>
      <c r="D999" s="58" t="str">
        <f ca="1">IF(OR('📊 Training Matrix'!$AS$54="EXPIRED",'📊 Training Matrix'!$AS$54="EXPIRING"),'📊 Training Matrix'!$D$54,"")</f>
        <v/>
      </c>
      <c r="E999" s="58" t="str">
        <f ca="1">IF(OR('📊 Training Matrix'!$AS$54="EXPIRED",'📊 Training Matrix'!$AS$54="EXPIRING"),'📊 Training Matrix'!$F$54,"")</f>
        <v/>
      </c>
      <c r="F999" s="58" t="str">
        <f ca="1">IF(OR('📊 Training Matrix'!$AS$54="EXPIRED",'📊 Training Matrix'!$AS$54="EXPIRING"),'📊 Training Matrix'!$E$54,"")</f>
        <v/>
      </c>
      <c r="G999" s="58" t="str">
        <f ca="1">IF(OR('📊 Training Matrix'!$AS$54="EXPIRED",'📊 Training Matrix'!$AS$54="EXPIRING"),"MG-002","")</f>
        <v/>
      </c>
      <c r="H999" s="58" t="str">
        <f ca="1">IF(OR('📊 Training Matrix'!$AS$54="EXPIRED",'📊 Training Matrix'!$AS$54="EXPIRING"),"SMSTS","")</f>
        <v/>
      </c>
      <c r="I999" s="58" t="str">
        <f ca="1">IF(OR('📊 Training Matrix'!$AS$54="EXPIRED",'📊 Training Matrix'!$AS$54="EXPIRING"),IF(ISNUMBER('📊 Training Matrix'!$AR$54),TEXT('📊 Training Matrix'!$AR$54,"DD/MM/YYYY"),""),"")</f>
        <v/>
      </c>
      <c r="J999" s="58" t="str">
        <f ca="1">IF(OR('📊 Training Matrix'!$AS$54="EXPIRED",'📊 Training Matrix'!$AS$54="EXPIRING"),TEXT('📊 Training Matrix'!$AR$54+365,"DD/MM/YYYY"),"")</f>
        <v/>
      </c>
      <c r="K999" s="58" t="str">
        <f ca="1">IF(OR('📊 Training Matrix'!$AS$54="EXPIRED",'📊 Training Matrix'!$AS$54="EXPIRING"),'📊 Training Matrix'!$AS$54,"")</f>
        <v/>
      </c>
      <c r="L999" s="58" t="str">
        <f ca="1">IF(OR('📊 Training Matrix'!$AS$54="EXPIRED",'📊 Training Matrix'!$AS$54="EXPIRING"),IF('📊 Training Matrix'!$AS$54="EXPIRED","Overdue by "&amp;TEXT(TODAY()-('📊 Training Matrix'!$AR$54+365),"0")&amp;" days","Expires in "&amp;TEXT(('📊 Training Matrix'!$AR$54+365)-TODAY(),"0")&amp;" days"),"—")</f>
        <v>—</v>
      </c>
      <c r="M999" s="58" t="str">
        <f ca="1">IF(OR('📊 Training Matrix'!$AS$54="EXPIRED",'📊 Training Matrix'!$AS$54="EXPIRING"),'📊 Training Matrix'!$H$54,"")</f>
        <v/>
      </c>
    </row>
    <row r="1000" spans="1:13" ht="15" customHeight="1" x14ac:dyDescent="0.2">
      <c r="A1000" s="58" t="str">
        <f ca="1">IF(OR('📊 Training Matrix'!$AU$54="EXPIRED",'📊 Training Matrix'!$AU$54="EXPIRING"),'📊 Training Matrix'!$A$54,"")</f>
        <v/>
      </c>
      <c r="B1000" s="58" t="str">
        <f ca="1">IF(OR('📊 Training Matrix'!$AU$54="EXPIRED",'📊 Training Matrix'!$AU$54="EXPIRING"),'📊 Training Matrix'!$B$54,"")</f>
        <v/>
      </c>
      <c r="C1000" s="58" t="str">
        <f ca="1">IF(OR('📊 Training Matrix'!$AU$54="EXPIRED",'📊 Training Matrix'!$AU$54="EXPIRING"),'📊 Training Matrix'!$C$54,"")</f>
        <v/>
      </c>
      <c r="D1000" s="58" t="str">
        <f ca="1">IF(OR('📊 Training Matrix'!$AU$54="EXPIRED",'📊 Training Matrix'!$AU$54="EXPIRING"),'📊 Training Matrix'!$D$54,"")</f>
        <v/>
      </c>
      <c r="E1000" s="58" t="str">
        <f ca="1">IF(OR('📊 Training Matrix'!$AU$54="EXPIRED",'📊 Training Matrix'!$AU$54="EXPIRING"),'📊 Training Matrix'!$F$54,"")</f>
        <v/>
      </c>
      <c r="F1000" s="58" t="str">
        <f ca="1">IF(OR('📊 Training Matrix'!$AU$54="EXPIRED",'📊 Training Matrix'!$AU$54="EXPIRING"),'📊 Training Matrix'!$E$54,"")</f>
        <v/>
      </c>
      <c r="G1000" s="58" t="str">
        <f ca="1">IF(OR('📊 Training Matrix'!$AU$54="EXPIRED",'📊 Training Matrix'!$AU$54="EXPIRING"),"MG-003","")</f>
        <v/>
      </c>
      <c r="H1000" s="58" t="str">
        <f ca="1">IF(OR('📊 Training Matrix'!$AU$54="EXPIRED",'📊 Training Matrix'!$AU$54="EXPIRING"),"SSSTS","")</f>
        <v/>
      </c>
      <c r="I1000" s="58" t="str">
        <f ca="1">IF(OR('📊 Training Matrix'!$AU$54="EXPIRED",'📊 Training Matrix'!$AU$54="EXPIRING"),IF(ISNUMBER('📊 Training Matrix'!$AT$54),TEXT('📊 Training Matrix'!$AT$54,"DD/MM/YYYY"),""),"")</f>
        <v/>
      </c>
      <c r="J1000" s="58" t="str">
        <f ca="1">IF(OR('📊 Training Matrix'!$AU$54="EXPIRED",'📊 Training Matrix'!$AU$54="EXPIRING"),TEXT('📊 Training Matrix'!$AT$54+365,"DD/MM/YYYY"),"")</f>
        <v/>
      </c>
      <c r="K1000" s="58" t="str">
        <f ca="1">IF(OR('📊 Training Matrix'!$AU$54="EXPIRED",'📊 Training Matrix'!$AU$54="EXPIRING"),'📊 Training Matrix'!$AU$54,"")</f>
        <v/>
      </c>
      <c r="L1000" s="58" t="str">
        <f ca="1">IF(OR('📊 Training Matrix'!$AU$54="EXPIRED",'📊 Training Matrix'!$AU$54="EXPIRING"),IF('📊 Training Matrix'!$AU$54="EXPIRED","Overdue by "&amp;TEXT(TODAY()-('📊 Training Matrix'!$AT$54+365),"0")&amp;" days","Expires in "&amp;TEXT(('📊 Training Matrix'!$AT$54+365)-TODAY(),"0")&amp;" days"),"—")</f>
        <v>—</v>
      </c>
      <c r="M1000" s="58" t="str">
        <f ca="1">IF(OR('📊 Training Matrix'!$AU$54="EXPIRED",'📊 Training Matrix'!$AU$54="EXPIRING"),'📊 Training Matrix'!$H$54,"")</f>
        <v/>
      </c>
    </row>
    <row r="1001" spans="1:13" ht="15" customHeight="1" x14ac:dyDescent="0.2">
      <c r="A1001" s="58" t="str">
        <f ca="1">IF(OR('📊 Training Matrix'!$AW$54="EXPIRED",'📊 Training Matrix'!$AW$54="EXPIRING"),'📊 Training Matrix'!$A$54,"")</f>
        <v>W1050</v>
      </c>
      <c r="B1001" s="58" t="str">
        <f ca="1">IF(OR('📊 Training Matrix'!$AW$54="EXPIRED",'📊 Training Matrix'!$AW$54="EXPIRING"),'📊 Training Matrix'!$B$54,"")</f>
        <v>Parker</v>
      </c>
      <c r="C1001" s="58" t="str">
        <f ca="1">IF(OR('📊 Training Matrix'!$AW$54="EXPIRED",'📊 Training Matrix'!$AW$54="EXPIRING"),'📊 Training Matrix'!$C$54,"")</f>
        <v>Tanya</v>
      </c>
      <c r="D1001" s="58" t="str">
        <f ca="1">IF(OR('📊 Training Matrix'!$AW$54="EXPIRED",'📊 Training Matrix'!$AW$54="EXPIRING"),'📊 Training Matrix'!$D$54,"")</f>
        <v>Employee</v>
      </c>
      <c r="E1001" s="58" t="str">
        <f ca="1">IF(OR('📊 Training Matrix'!$AW$54="EXPIRED",'📊 Training Matrix'!$AW$54="EXPIRING"),'📊 Training Matrix'!$F$54,"")</f>
        <v>Senior Field Engineer</v>
      </c>
      <c r="F1001" s="58" t="str">
        <f ca="1">IF(OR('📊 Training Matrix'!$AW$54="EXPIRED",'📊 Training Matrix'!$AW$54="EXPIRING"),'📊 Training Matrix'!$E$54,"")</f>
        <v>Field Engineering</v>
      </c>
      <c r="G1001" s="58" t="str">
        <f ca="1">IF(OR('📊 Training Matrix'!$AW$54="EXPIRED",'📊 Training Matrix'!$AW$54="EXPIRING"),"IT-002","")</f>
        <v>IT-002</v>
      </c>
      <c r="H1001" s="58" t="str">
        <f ca="1">IF(OR('📊 Training Matrix'!$AW$54="EXPIRED",'📊 Training Matrix'!$AW$54="EXPIRING"),"GDPR Awareness","")</f>
        <v>GDPR Awareness</v>
      </c>
      <c r="I1001" s="58" t="str">
        <f ca="1">IF(OR('📊 Training Matrix'!$AW$54="EXPIRED",'📊 Training Matrix'!$AW$54="EXPIRING"),IF(ISNUMBER('📊 Training Matrix'!$AV$54),TEXT('📊 Training Matrix'!$AV$54,"DD/MM/YYYY"),""),"")</f>
        <v>23/06/2025</v>
      </c>
      <c r="J1001" s="58" t="str">
        <f ca="1">IF(OR('📊 Training Matrix'!$AW$54="EXPIRED",'📊 Training Matrix'!$AW$54="EXPIRING"),TEXT('📊 Training Matrix'!$AV$54+365,"DD/MM/YYYY"),"")</f>
        <v>23/06/2026</v>
      </c>
      <c r="K1001" s="58" t="str">
        <f ca="1">IF(OR('📊 Training Matrix'!$AW$54="EXPIRED",'📊 Training Matrix'!$AW$54="EXPIRING"),'📊 Training Matrix'!$AW$54,"")</f>
        <v>EXPIRED</v>
      </c>
      <c r="L1001" s="58" t="str">
        <f ca="1">IF(OR('📊 Training Matrix'!$AW$54="EXPIRED",'📊 Training Matrix'!$AW$54="EXPIRING"),IF('📊 Training Matrix'!$AW$54="EXPIRED","Overdue by "&amp;TEXT(TODAY()-('📊 Training Matrix'!$AV$54+365),"0")&amp;" days","Expires in "&amp;TEXT(('📊 Training Matrix'!$AV$54+365)-TODAY(),"0")&amp;" days"),"—")</f>
        <v>Overdue by 56 days</v>
      </c>
      <c r="M1001" s="58" t="str">
        <f ca="1">IF(OR('📊 Training Matrix'!$AW$54="EXPIRED",'📊 Training Matrix'!$AW$54="EXPIRING"),'📊 Training Matrix'!$H$54,"")</f>
        <v>P. Okafor</v>
      </c>
    </row>
    <row r="1002" spans="1:13" ht="15" customHeight="1" x14ac:dyDescent="0.2">
      <c r="A1002" s="58" t="str">
        <f ca="1">IF(OR('📊 Training Matrix'!$K$55="EXPIRED",'📊 Training Matrix'!$K$55="EXPIRING"),'📊 Training Matrix'!$A$55,"")</f>
        <v/>
      </c>
      <c r="B1002" s="58" t="str">
        <f ca="1">IF(OR('📊 Training Matrix'!$K$55="EXPIRED",'📊 Training Matrix'!$K$55="EXPIRING"),'📊 Training Matrix'!$B$55,"")</f>
        <v/>
      </c>
      <c r="C1002" s="58" t="str">
        <f ca="1">IF(OR('📊 Training Matrix'!$K$55="EXPIRED",'📊 Training Matrix'!$K$55="EXPIRING"),'📊 Training Matrix'!$C$55,"")</f>
        <v/>
      </c>
      <c r="D1002" s="58" t="str">
        <f ca="1">IF(OR('📊 Training Matrix'!$K$55="EXPIRED",'📊 Training Matrix'!$K$55="EXPIRING"),'📊 Training Matrix'!$D$55,"")</f>
        <v/>
      </c>
      <c r="E1002" s="58" t="str">
        <f ca="1">IF(OR('📊 Training Matrix'!$K$55="EXPIRED",'📊 Training Matrix'!$K$55="EXPIRING"),'📊 Training Matrix'!$F$55,"")</f>
        <v/>
      </c>
      <c r="F1002" s="58" t="str">
        <f ca="1">IF(OR('📊 Training Matrix'!$K$55="EXPIRED",'📊 Training Matrix'!$K$55="EXPIRING"),'📊 Training Matrix'!$E$55,"")</f>
        <v/>
      </c>
      <c r="G1002" s="58" t="str">
        <f ca="1">IF(OR('📊 Training Matrix'!$K$55="EXPIRED",'📊 Training Matrix'!$K$55="EXPIRING"),"HS-001","")</f>
        <v/>
      </c>
      <c r="H1002" s="58" t="str">
        <f ca="1">IF(OR('📊 Training Matrix'!$K$55="EXPIRED",'📊 Training Matrix'!$K$55="EXPIRING"),"H&amp;S Induction","")</f>
        <v/>
      </c>
      <c r="I1002" s="58" t="str">
        <f ca="1">IF(OR('📊 Training Matrix'!$K$55="EXPIRED",'📊 Training Matrix'!$K$55="EXPIRING"),IF(ISNUMBER('📊 Training Matrix'!$J$55),TEXT('📊 Training Matrix'!$J$55,"DD/MM/YYYY"),""),"")</f>
        <v/>
      </c>
      <c r="J1002" s="58" t="str">
        <f ca="1">IF(OR('📊 Training Matrix'!$K$55="EXPIRED",'📊 Training Matrix'!$K$55="EXPIRING"),TEXT('📊 Training Matrix'!$J$55+365,"DD/MM/YYYY"),"")</f>
        <v/>
      </c>
      <c r="K1002" s="58" t="str">
        <f ca="1">IF(OR('📊 Training Matrix'!$K$55="EXPIRED",'📊 Training Matrix'!$K$55="EXPIRING"),'📊 Training Matrix'!$K$55,"")</f>
        <v/>
      </c>
      <c r="L1002" s="58" t="str">
        <f ca="1">IF(OR('📊 Training Matrix'!$K$55="EXPIRED",'📊 Training Matrix'!$K$55="EXPIRING"),IF('📊 Training Matrix'!$K$55="EXPIRED","Overdue by "&amp;TEXT(TODAY()-('📊 Training Matrix'!$J$55+365),"0")&amp;" days","Expires in "&amp;TEXT(('📊 Training Matrix'!$J$55+365)-TODAY(),"0")&amp;" days"),"—")</f>
        <v>—</v>
      </c>
      <c r="M1002" s="58" t="str">
        <f ca="1">IF(OR('📊 Training Matrix'!$K$55="EXPIRED",'📊 Training Matrix'!$K$55="EXPIRING"),'📊 Training Matrix'!$H$55,"")</f>
        <v/>
      </c>
    </row>
    <row r="1003" spans="1:13" ht="15" customHeight="1" x14ac:dyDescent="0.2">
      <c r="A1003" s="58" t="str">
        <f ca="1">IF(OR('📊 Training Matrix'!$M$55="EXPIRED",'📊 Training Matrix'!$M$55="EXPIRING"),'📊 Training Matrix'!$A$55,"")</f>
        <v/>
      </c>
      <c r="B1003" s="58" t="str">
        <f ca="1">IF(OR('📊 Training Matrix'!$M$55="EXPIRED",'📊 Training Matrix'!$M$55="EXPIRING"),'📊 Training Matrix'!$B$55,"")</f>
        <v/>
      </c>
      <c r="C1003" s="58" t="str">
        <f ca="1">IF(OR('📊 Training Matrix'!$M$55="EXPIRED",'📊 Training Matrix'!$M$55="EXPIRING"),'📊 Training Matrix'!$C$55,"")</f>
        <v/>
      </c>
      <c r="D1003" s="58" t="str">
        <f ca="1">IF(OR('📊 Training Matrix'!$M$55="EXPIRED",'📊 Training Matrix'!$M$55="EXPIRING"),'📊 Training Matrix'!$D$55,"")</f>
        <v/>
      </c>
      <c r="E1003" s="58" t="str">
        <f ca="1">IF(OR('📊 Training Matrix'!$M$55="EXPIRED",'📊 Training Matrix'!$M$55="EXPIRING"),'📊 Training Matrix'!$F$55,"")</f>
        <v/>
      </c>
      <c r="F1003" s="58" t="str">
        <f ca="1">IF(OR('📊 Training Matrix'!$M$55="EXPIRED",'📊 Training Matrix'!$M$55="EXPIRING"),'📊 Training Matrix'!$E$55,"")</f>
        <v/>
      </c>
      <c r="G1003" s="58" t="str">
        <f ca="1">IF(OR('📊 Training Matrix'!$M$55="EXPIRED",'📊 Training Matrix'!$M$55="EXPIRING"),"HS-002","")</f>
        <v/>
      </c>
      <c r="H1003" s="58" t="str">
        <f ca="1">IF(OR('📊 Training Matrix'!$M$55="EXPIRED",'📊 Training Matrix'!$M$55="EXPIRING"),"Working at Height","")</f>
        <v/>
      </c>
      <c r="I1003" s="58" t="str">
        <f ca="1">IF(OR('📊 Training Matrix'!$M$55="EXPIRED",'📊 Training Matrix'!$M$55="EXPIRING"),IF(ISNUMBER('📊 Training Matrix'!$L$55),TEXT('📊 Training Matrix'!$L$55,"DD/MM/YYYY"),""),"")</f>
        <v/>
      </c>
      <c r="J1003" s="58" t="str">
        <f ca="1">IF(OR('📊 Training Matrix'!$M$55="EXPIRED",'📊 Training Matrix'!$M$55="EXPIRING"),TEXT('📊 Training Matrix'!$L$55+365,"DD/MM/YYYY"),"")</f>
        <v/>
      </c>
      <c r="K1003" s="58" t="str">
        <f ca="1">IF(OR('📊 Training Matrix'!$M$55="EXPIRED",'📊 Training Matrix'!$M$55="EXPIRING"),'📊 Training Matrix'!$M$55,"")</f>
        <v/>
      </c>
      <c r="L1003" s="58" t="str">
        <f ca="1">IF(OR('📊 Training Matrix'!$M$55="EXPIRED",'📊 Training Matrix'!$M$55="EXPIRING"),IF('📊 Training Matrix'!$M$55="EXPIRED","Overdue by "&amp;TEXT(TODAY()-('📊 Training Matrix'!$L$55+365),"0")&amp;" days","Expires in "&amp;TEXT(('📊 Training Matrix'!$L$55+365)-TODAY(),"0")&amp;" days"),"—")</f>
        <v>—</v>
      </c>
      <c r="M1003" s="58" t="str">
        <f ca="1">IF(OR('📊 Training Matrix'!$M$55="EXPIRED",'📊 Training Matrix'!$M$55="EXPIRING"),'📊 Training Matrix'!$H$55,"")</f>
        <v/>
      </c>
    </row>
    <row r="1004" spans="1:13" ht="15" customHeight="1" x14ac:dyDescent="0.2">
      <c r="A1004" s="58" t="str">
        <f ca="1">IF(OR('📊 Training Matrix'!$O$55="EXPIRED",'📊 Training Matrix'!$O$55="EXPIRING"),'📊 Training Matrix'!$A$55,"")</f>
        <v/>
      </c>
      <c r="B1004" s="58" t="str">
        <f ca="1">IF(OR('📊 Training Matrix'!$O$55="EXPIRED",'📊 Training Matrix'!$O$55="EXPIRING"),'📊 Training Matrix'!$B$55,"")</f>
        <v/>
      </c>
      <c r="C1004" s="58" t="str">
        <f ca="1">IF(OR('📊 Training Matrix'!$O$55="EXPIRED",'📊 Training Matrix'!$O$55="EXPIRING"),'📊 Training Matrix'!$C$55,"")</f>
        <v/>
      </c>
      <c r="D1004" s="58" t="str">
        <f ca="1">IF(OR('📊 Training Matrix'!$O$55="EXPIRED",'📊 Training Matrix'!$O$55="EXPIRING"),'📊 Training Matrix'!$D$55,"")</f>
        <v/>
      </c>
      <c r="E1004" s="58" t="str">
        <f ca="1">IF(OR('📊 Training Matrix'!$O$55="EXPIRED",'📊 Training Matrix'!$O$55="EXPIRING"),'📊 Training Matrix'!$F$55,"")</f>
        <v/>
      </c>
      <c r="F1004" s="58" t="str">
        <f ca="1">IF(OR('📊 Training Matrix'!$O$55="EXPIRED",'📊 Training Matrix'!$O$55="EXPIRING"),'📊 Training Matrix'!$E$55,"")</f>
        <v/>
      </c>
      <c r="G1004" s="58" t="str">
        <f ca="1">IF(OR('📊 Training Matrix'!$O$55="EXPIRED",'📊 Training Matrix'!$O$55="EXPIRING"),"HS-003","")</f>
        <v/>
      </c>
      <c r="H1004" s="58" t="str">
        <f ca="1">IF(OR('📊 Training Matrix'!$O$55="EXPIRED",'📊 Training Matrix'!$O$55="EXPIRING"),"Confined Space","")</f>
        <v/>
      </c>
      <c r="I1004" s="58" t="str">
        <f ca="1">IF(OR('📊 Training Matrix'!$O$55="EXPIRED",'📊 Training Matrix'!$O$55="EXPIRING"),IF(ISNUMBER('📊 Training Matrix'!$N$55),TEXT('📊 Training Matrix'!$N$55,"DD/MM/YYYY"),""),"")</f>
        <v/>
      </c>
      <c r="J1004" s="58" t="str">
        <f ca="1">IF(OR('📊 Training Matrix'!$O$55="EXPIRED",'📊 Training Matrix'!$O$55="EXPIRING"),TEXT('📊 Training Matrix'!$N$55+365,"DD/MM/YYYY"),"")</f>
        <v/>
      </c>
      <c r="K1004" s="58" t="str">
        <f ca="1">IF(OR('📊 Training Matrix'!$O$55="EXPIRED",'📊 Training Matrix'!$O$55="EXPIRING"),'📊 Training Matrix'!$O$55,"")</f>
        <v/>
      </c>
      <c r="L1004" s="58" t="str">
        <f ca="1">IF(OR('📊 Training Matrix'!$O$55="EXPIRED",'📊 Training Matrix'!$O$55="EXPIRING"),IF('📊 Training Matrix'!$O$55="EXPIRED","Overdue by "&amp;TEXT(TODAY()-('📊 Training Matrix'!$N$55+365),"0")&amp;" days","Expires in "&amp;TEXT(('📊 Training Matrix'!$N$55+365)-TODAY(),"0")&amp;" days"),"—")</f>
        <v>—</v>
      </c>
      <c r="M1004" s="58" t="str">
        <f ca="1">IF(OR('📊 Training Matrix'!$O$55="EXPIRED",'📊 Training Matrix'!$O$55="EXPIRING"),'📊 Training Matrix'!$H$55,"")</f>
        <v/>
      </c>
    </row>
    <row r="1005" spans="1:13" ht="15" customHeight="1" x14ac:dyDescent="0.2">
      <c r="A1005" s="58" t="str">
        <f ca="1">IF(OR('📊 Training Matrix'!$Q$55="EXPIRED",'📊 Training Matrix'!$Q$55="EXPIRING"),'📊 Training Matrix'!$A$55,"")</f>
        <v>W1051</v>
      </c>
      <c r="B1005" s="58" t="str">
        <f ca="1">IF(OR('📊 Training Matrix'!$Q$55="EXPIRED",'📊 Training Matrix'!$Q$55="EXPIRING"),'📊 Training Matrix'!$B$55,"")</f>
        <v>Scott</v>
      </c>
      <c r="C1005" s="58" t="str">
        <f ca="1">IF(OR('📊 Training Matrix'!$Q$55="EXPIRED",'📊 Training Matrix'!$Q$55="EXPIRING"),'📊 Training Matrix'!$C$55,"")</f>
        <v>Diane</v>
      </c>
      <c r="D1005" s="58" t="str">
        <f ca="1">IF(OR('📊 Training Matrix'!$Q$55="EXPIRED",'📊 Training Matrix'!$Q$55="EXPIRING"),'📊 Training Matrix'!$D$55,"")</f>
        <v>Subcontractor</v>
      </c>
      <c r="E1005" s="58" t="str">
        <f ca="1">IF(OR('📊 Training Matrix'!$Q$55="EXPIRED",'📊 Training Matrix'!$Q$55="EXPIRING"),'📊 Training Matrix'!$F$55,"")</f>
        <v>Metering Specialist</v>
      </c>
      <c r="F1005" s="58" t="str">
        <f ca="1">IF(OR('📊 Training Matrix'!$Q$55="EXPIRED",'📊 Training Matrix'!$Q$55="EXPIRING"),'📊 Training Matrix'!$E$55,"")</f>
        <v>Gas Operations</v>
      </c>
      <c r="G1005" s="58" t="str">
        <f ca="1">IF(OR('📊 Training Matrix'!$Q$55="EXPIRED",'📊 Training Matrix'!$Q$55="EXPIRING"),"HS-004","")</f>
        <v>HS-004</v>
      </c>
      <c r="H1005" s="58" t="str">
        <f ca="1">IF(OR('📊 Training Matrix'!$Q$55="EXPIRED",'📊 Training Matrix'!$Q$55="EXPIRING"),"Manual Handling","")</f>
        <v>Manual Handling</v>
      </c>
      <c r="I1005" s="58" t="str">
        <f ca="1">IF(OR('📊 Training Matrix'!$Q$55="EXPIRED",'📊 Training Matrix'!$Q$55="EXPIRING"),IF(ISNUMBER('📊 Training Matrix'!$P$55),TEXT('📊 Training Matrix'!$P$55,"DD/MM/YYYY"),""),"")</f>
        <v>21/09/2025</v>
      </c>
      <c r="J1005" s="58" t="str">
        <f ca="1">IF(OR('📊 Training Matrix'!$Q$55="EXPIRED",'📊 Training Matrix'!$Q$55="EXPIRING"),TEXT('📊 Training Matrix'!$P$55+365,"DD/MM/YYYY"),"")</f>
        <v>21/09/2026</v>
      </c>
      <c r="K1005" s="58" t="str">
        <f ca="1">IF(OR('📊 Training Matrix'!$Q$55="EXPIRED",'📊 Training Matrix'!$Q$55="EXPIRING"),'📊 Training Matrix'!$Q$55,"")</f>
        <v>EXPIRING</v>
      </c>
      <c r="L1005" s="58" t="str">
        <f ca="1">IF(OR('📊 Training Matrix'!$Q$55="EXPIRED",'📊 Training Matrix'!$Q$55="EXPIRING"),IF('📊 Training Matrix'!$Q$55="EXPIRED","Overdue by "&amp;TEXT(TODAY()-('📊 Training Matrix'!$P$55+365),"0")&amp;" days","Expires in "&amp;TEXT(('📊 Training Matrix'!$P$55+365)-TODAY(),"0")&amp;" days"),"—")</f>
        <v>Expires in 34 days</v>
      </c>
      <c r="M1005" s="58" t="str">
        <f ca="1">IF(OR('📊 Training Matrix'!$Q$55="EXPIRED",'📊 Training Matrix'!$Q$55="EXPIRING"),'📊 Training Matrix'!$H$55,"")</f>
        <v>L. Nakamura</v>
      </c>
    </row>
    <row r="1006" spans="1:13" ht="15" customHeight="1" x14ac:dyDescent="0.2">
      <c r="A1006" s="58" t="str">
        <f ca="1">IF(OR('📊 Training Matrix'!$S$55="EXPIRED",'📊 Training Matrix'!$S$55="EXPIRING"),'📊 Training Matrix'!$A$55,"")</f>
        <v/>
      </c>
      <c r="B1006" s="58" t="str">
        <f ca="1">IF(OR('📊 Training Matrix'!$S$55="EXPIRED",'📊 Training Matrix'!$S$55="EXPIRING"),'📊 Training Matrix'!$B$55,"")</f>
        <v/>
      </c>
      <c r="C1006" s="58" t="str">
        <f ca="1">IF(OR('📊 Training Matrix'!$S$55="EXPIRED",'📊 Training Matrix'!$S$55="EXPIRING"),'📊 Training Matrix'!$C$55,"")</f>
        <v/>
      </c>
      <c r="D1006" s="58" t="str">
        <f ca="1">IF(OR('📊 Training Matrix'!$S$55="EXPIRED",'📊 Training Matrix'!$S$55="EXPIRING"),'📊 Training Matrix'!$D$55,"")</f>
        <v/>
      </c>
      <c r="E1006" s="58" t="str">
        <f ca="1">IF(OR('📊 Training Matrix'!$S$55="EXPIRED",'📊 Training Matrix'!$S$55="EXPIRING"),'📊 Training Matrix'!$F$55,"")</f>
        <v/>
      </c>
      <c r="F1006" s="58" t="str">
        <f ca="1">IF(OR('📊 Training Matrix'!$S$55="EXPIRED",'📊 Training Matrix'!$S$55="EXPIRING"),'📊 Training Matrix'!$E$55,"")</f>
        <v/>
      </c>
      <c r="G1006" s="58" t="str">
        <f ca="1">IF(OR('📊 Training Matrix'!$S$55="EXPIRED",'📊 Training Matrix'!$S$55="EXPIRING"),"HS-005","")</f>
        <v/>
      </c>
      <c r="H1006" s="58" t="str">
        <f ca="1">IF(OR('📊 Training Matrix'!$S$55="EXPIRED",'📊 Training Matrix'!$S$55="EXPIRING"),"First Aid (FAW)","")</f>
        <v/>
      </c>
      <c r="I1006" s="58" t="str">
        <f ca="1">IF(OR('📊 Training Matrix'!$S$55="EXPIRED",'📊 Training Matrix'!$S$55="EXPIRING"),IF(ISNUMBER('📊 Training Matrix'!$R$55),TEXT('📊 Training Matrix'!$R$55,"DD/MM/YYYY"),""),"")</f>
        <v/>
      </c>
      <c r="J1006" s="58" t="str">
        <f ca="1">IF(OR('📊 Training Matrix'!$S$55="EXPIRED",'📊 Training Matrix'!$S$55="EXPIRING"),TEXT('📊 Training Matrix'!$R$55+365,"DD/MM/YYYY"),"")</f>
        <v/>
      </c>
      <c r="K1006" s="58" t="str">
        <f ca="1">IF(OR('📊 Training Matrix'!$S$55="EXPIRED",'📊 Training Matrix'!$S$55="EXPIRING"),'📊 Training Matrix'!$S$55,"")</f>
        <v/>
      </c>
      <c r="L1006" s="58" t="str">
        <f ca="1">IF(OR('📊 Training Matrix'!$S$55="EXPIRED",'📊 Training Matrix'!$S$55="EXPIRING"),IF('📊 Training Matrix'!$S$55="EXPIRED","Overdue by "&amp;TEXT(TODAY()-('📊 Training Matrix'!$R$55+365),"0")&amp;" days","Expires in "&amp;TEXT(('📊 Training Matrix'!$R$55+365)-TODAY(),"0")&amp;" days"),"—")</f>
        <v>—</v>
      </c>
      <c r="M1006" s="58" t="str">
        <f ca="1">IF(OR('📊 Training Matrix'!$S$55="EXPIRED",'📊 Training Matrix'!$S$55="EXPIRING"),'📊 Training Matrix'!$H$55,"")</f>
        <v/>
      </c>
    </row>
    <row r="1007" spans="1:13" ht="15" customHeight="1" x14ac:dyDescent="0.2">
      <c r="A1007" s="58" t="str">
        <f ca="1">IF(OR('📊 Training Matrix'!$U$55="EXPIRED",'📊 Training Matrix'!$U$55="EXPIRING"),'📊 Training Matrix'!$A$55,"")</f>
        <v/>
      </c>
      <c r="B1007" s="58" t="str">
        <f ca="1">IF(OR('📊 Training Matrix'!$U$55="EXPIRED",'📊 Training Matrix'!$U$55="EXPIRING"),'📊 Training Matrix'!$B$55,"")</f>
        <v/>
      </c>
      <c r="C1007" s="58" t="str">
        <f ca="1">IF(OR('📊 Training Matrix'!$U$55="EXPIRED",'📊 Training Matrix'!$U$55="EXPIRING"),'📊 Training Matrix'!$C$55,"")</f>
        <v/>
      </c>
      <c r="D1007" s="58" t="str">
        <f ca="1">IF(OR('📊 Training Matrix'!$U$55="EXPIRED",'📊 Training Matrix'!$U$55="EXPIRING"),'📊 Training Matrix'!$D$55,"")</f>
        <v/>
      </c>
      <c r="E1007" s="58" t="str">
        <f ca="1">IF(OR('📊 Training Matrix'!$U$55="EXPIRED",'📊 Training Matrix'!$U$55="EXPIRING"),'📊 Training Matrix'!$F$55,"")</f>
        <v/>
      </c>
      <c r="F1007" s="58" t="str">
        <f ca="1">IF(OR('📊 Training Matrix'!$U$55="EXPIRED",'📊 Training Matrix'!$U$55="EXPIRING"),'📊 Training Matrix'!$E$55,"")</f>
        <v/>
      </c>
      <c r="G1007" s="58" t="str">
        <f ca="1">IF(OR('📊 Training Matrix'!$U$55="EXPIRED",'📊 Training Matrix'!$U$55="EXPIRING"),"HS-006","")</f>
        <v/>
      </c>
      <c r="H1007" s="58" t="str">
        <f ca="1">IF(OR('📊 Training Matrix'!$U$55="EXPIRED",'📊 Training Matrix'!$U$55="EXPIRING"),"Asbestos Awareness","")</f>
        <v/>
      </c>
      <c r="I1007" s="58" t="str">
        <f ca="1">IF(OR('📊 Training Matrix'!$U$55="EXPIRED",'📊 Training Matrix'!$U$55="EXPIRING"),IF(ISNUMBER('📊 Training Matrix'!$T$55),TEXT('📊 Training Matrix'!$T$55,"DD/MM/YYYY"),""),"")</f>
        <v/>
      </c>
      <c r="J1007" s="58" t="str">
        <f ca="1">IF(OR('📊 Training Matrix'!$U$55="EXPIRED",'📊 Training Matrix'!$U$55="EXPIRING"),TEXT('📊 Training Matrix'!$T$55+365,"DD/MM/YYYY"),"")</f>
        <v/>
      </c>
      <c r="K1007" s="58" t="str">
        <f ca="1">IF(OR('📊 Training Matrix'!$U$55="EXPIRED",'📊 Training Matrix'!$U$55="EXPIRING"),'📊 Training Matrix'!$U$55,"")</f>
        <v/>
      </c>
      <c r="L1007" s="58" t="str">
        <f ca="1">IF(OR('📊 Training Matrix'!$U$55="EXPIRED",'📊 Training Matrix'!$U$55="EXPIRING"),IF('📊 Training Matrix'!$U$55="EXPIRED","Overdue by "&amp;TEXT(TODAY()-('📊 Training Matrix'!$T$55+365),"0")&amp;" days","Expires in "&amp;TEXT(('📊 Training Matrix'!$T$55+365)-TODAY(),"0")&amp;" days"),"—")</f>
        <v>—</v>
      </c>
      <c r="M1007" s="58" t="str">
        <f ca="1">IF(OR('📊 Training Matrix'!$U$55="EXPIRED",'📊 Training Matrix'!$U$55="EXPIRING"),'📊 Training Matrix'!$H$55,"")</f>
        <v/>
      </c>
    </row>
    <row r="1008" spans="1:13" ht="15" customHeight="1" x14ac:dyDescent="0.2">
      <c r="A1008" s="58" t="str">
        <f ca="1">IF(OR('📊 Training Matrix'!$W$55="EXPIRED",'📊 Training Matrix'!$W$55="EXPIRING"),'📊 Training Matrix'!$A$55,"")</f>
        <v/>
      </c>
      <c r="B1008" s="58" t="str">
        <f ca="1">IF(OR('📊 Training Matrix'!$W$55="EXPIRED",'📊 Training Matrix'!$W$55="EXPIRING"),'📊 Training Matrix'!$B$55,"")</f>
        <v/>
      </c>
      <c r="C1008" s="58" t="str">
        <f ca="1">IF(OR('📊 Training Matrix'!$W$55="EXPIRED",'📊 Training Matrix'!$W$55="EXPIRING"),'📊 Training Matrix'!$C$55,"")</f>
        <v/>
      </c>
      <c r="D1008" s="58" t="str">
        <f ca="1">IF(OR('📊 Training Matrix'!$W$55="EXPIRED",'📊 Training Matrix'!$W$55="EXPIRING"),'📊 Training Matrix'!$D$55,"")</f>
        <v/>
      </c>
      <c r="E1008" s="58" t="str">
        <f ca="1">IF(OR('📊 Training Matrix'!$W$55="EXPIRED",'📊 Training Matrix'!$W$55="EXPIRING"),'📊 Training Matrix'!$F$55,"")</f>
        <v/>
      </c>
      <c r="F1008" s="58" t="str">
        <f ca="1">IF(OR('📊 Training Matrix'!$W$55="EXPIRED",'📊 Training Matrix'!$W$55="EXPIRING"),'📊 Training Matrix'!$E$55,"")</f>
        <v/>
      </c>
      <c r="G1008" s="58" t="str">
        <f ca="1">IF(OR('📊 Training Matrix'!$W$55="EXPIRED",'📊 Training Matrix'!$W$55="EXPIRING"),"EL-001","")</f>
        <v/>
      </c>
      <c r="H1008" s="58" t="str">
        <f ca="1">IF(OR('📊 Training Matrix'!$W$55="EXPIRED",'📊 Training Matrix'!$W$55="EXPIRING"),"C&amp;G 2391 Inspection","")</f>
        <v/>
      </c>
      <c r="I1008" s="58" t="str">
        <f ca="1">IF(OR('📊 Training Matrix'!$W$55="EXPIRED",'📊 Training Matrix'!$W$55="EXPIRING"),IF(ISNUMBER('📊 Training Matrix'!$V$55),TEXT('📊 Training Matrix'!$V$55,"DD/MM/YYYY"),""),"")</f>
        <v/>
      </c>
      <c r="J1008" s="58" t="str">
        <f ca="1">IF(OR('📊 Training Matrix'!$W$55="EXPIRED",'📊 Training Matrix'!$W$55="EXPIRING"),TEXT('📊 Training Matrix'!$V$55+365,"DD/MM/YYYY"),"")</f>
        <v/>
      </c>
      <c r="K1008" s="58" t="str">
        <f ca="1">IF(OR('📊 Training Matrix'!$W$55="EXPIRED",'📊 Training Matrix'!$W$55="EXPIRING"),'📊 Training Matrix'!$W$55,"")</f>
        <v/>
      </c>
      <c r="L1008" s="58" t="str">
        <f ca="1">IF(OR('📊 Training Matrix'!$W$55="EXPIRED",'📊 Training Matrix'!$W$55="EXPIRING"),IF('📊 Training Matrix'!$W$55="EXPIRED","Overdue by "&amp;TEXT(TODAY()-('📊 Training Matrix'!$V$55+365),"0")&amp;" days","Expires in "&amp;TEXT(('📊 Training Matrix'!$V$55+365)-TODAY(),"0")&amp;" days"),"—")</f>
        <v>—</v>
      </c>
      <c r="M1008" s="58" t="str">
        <f ca="1">IF(OR('📊 Training Matrix'!$W$55="EXPIRED",'📊 Training Matrix'!$W$55="EXPIRING"),'📊 Training Matrix'!$H$55,"")</f>
        <v/>
      </c>
    </row>
    <row r="1009" spans="1:13" ht="15" customHeight="1" x14ac:dyDescent="0.2">
      <c r="A1009" s="58" t="str">
        <f ca="1">IF(OR('📊 Training Matrix'!$Y$55="EXPIRED",'📊 Training Matrix'!$Y$55="EXPIRING"),'📊 Training Matrix'!$A$55,"")</f>
        <v/>
      </c>
      <c r="B1009" s="58" t="str">
        <f ca="1">IF(OR('📊 Training Matrix'!$Y$55="EXPIRED",'📊 Training Matrix'!$Y$55="EXPIRING"),'📊 Training Matrix'!$B$55,"")</f>
        <v/>
      </c>
      <c r="C1009" s="58" t="str">
        <f ca="1">IF(OR('📊 Training Matrix'!$Y$55="EXPIRED",'📊 Training Matrix'!$Y$55="EXPIRING"),'📊 Training Matrix'!$C$55,"")</f>
        <v/>
      </c>
      <c r="D1009" s="58" t="str">
        <f ca="1">IF(OR('📊 Training Matrix'!$Y$55="EXPIRED",'📊 Training Matrix'!$Y$55="EXPIRING"),'📊 Training Matrix'!$D$55,"")</f>
        <v/>
      </c>
      <c r="E1009" s="58" t="str">
        <f ca="1">IF(OR('📊 Training Matrix'!$Y$55="EXPIRED",'📊 Training Matrix'!$Y$55="EXPIRING"),'📊 Training Matrix'!$F$55,"")</f>
        <v/>
      </c>
      <c r="F1009" s="58" t="str">
        <f ca="1">IF(OR('📊 Training Matrix'!$Y$55="EXPIRED",'📊 Training Matrix'!$Y$55="EXPIRING"),'📊 Training Matrix'!$E$55,"")</f>
        <v/>
      </c>
      <c r="G1009" s="58" t="str">
        <f ca="1">IF(OR('📊 Training Matrix'!$Y$55="EXPIRED",'📊 Training Matrix'!$Y$55="EXPIRING"),"EL-002","")</f>
        <v/>
      </c>
      <c r="H1009" s="58" t="str">
        <f ca="1">IF(OR('📊 Training Matrix'!$Y$55="EXPIRED",'📊 Training Matrix'!$Y$55="EXPIRING"),"18th Edition","")</f>
        <v/>
      </c>
      <c r="I1009" s="58" t="str">
        <f ca="1">IF(OR('📊 Training Matrix'!$Y$55="EXPIRED",'📊 Training Matrix'!$Y$55="EXPIRING"),IF(ISNUMBER('📊 Training Matrix'!$X$55),TEXT('📊 Training Matrix'!$X$55,"DD/MM/YYYY"),""),"")</f>
        <v/>
      </c>
      <c r="J1009" s="58" t="str">
        <f ca="1">IF(OR('📊 Training Matrix'!$Y$55="EXPIRED",'📊 Training Matrix'!$Y$55="EXPIRING"),TEXT('📊 Training Matrix'!$X$55+365,"DD/MM/YYYY"),"")</f>
        <v/>
      </c>
      <c r="K1009" s="58" t="str">
        <f ca="1">IF(OR('📊 Training Matrix'!$Y$55="EXPIRED",'📊 Training Matrix'!$Y$55="EXPIRING"),'📊 Training Matrix'!$Y$55,"")</f>
        <v/>
      </c>
      <c r="L1009" s="58" t="str">
        <f ca="1">IF(OR('📊 Training Matrix'!$Y$55="EXPIRED",'📊 Training Matrix'!$Y$55="EXPIRING"),IF('📊 Training Matrix'!$Y$55="EXPIRED","Overdue by "&amp;TEXT(TODAY()-('📊 Training Matrix'!$X$55+365),"0")&amp;" days","Expires in "&amp;TEXT(('📊 Training Matrix'!$X$55+365)-TODAY(),"0")&amp;" days"),"—")</f>
        <v>—</v>
      </c>
      <c r="M1009" s="58" t="str">
        <f ca="1">IF(OR('📊 Training Matrix'!$Y$55="EXPIRED",'📊 Training Matrix'!$Y$55="EXPIRING"),'📊 Training Matrix'!$H$55,"")</f>
        <v/>
      </c>
    </row>
    <row r="1010" spans="1:13" ht="15" customHeight="1" x14ac:dyDescent="0.2">
      <c r="A1010" s="58" t="str">
        <f ca="1">IF(OR('📊 Training Matrix'!$AA$55="EXPIRED",'📊 Training Matrix'!$AA$55="EXPIRING"),'📊 Training Matrix'!$A$55,"")</f>
        <v/>
      </c>
      <c r="B1010" s="58" t="str">
        <f ca="1">IF(OR('📊 Training Matrix'!$AA$55="EXPIRED",'📊 Training Matrix'!$AA$55="EXPIRING"),'📊 Training Matrix'!$B$55,"")</f>
        <v/>
      </c>
      <c r="C1010" s="58" t="str">
        <f ca="1">IF(OR('📊 Training Matrix'!$AA$55="EXPIRED",'📊 Training Matrix'!$AA$55="EXPIRING"),'📊 Training Matrix'!$C$55,"")</f>
        <v/>
      </c>
      <c r="D1010" s="58" t="str">
        <f ca="1">IF(OR('📊 Training Matrix'!$AA$55="EXPIRED",'📊 Training Matrix'!$AA$55="EXPIRING"),'📊 Training Matrix'!$D$55,"")</f>
        <v/>
      </c>
      <c r="E1010" s="58" t="str">
        <f ca="1">IF(OR('📊 Training Matrix'!$AA$55="EXPIRED",'📊 Training Matrix'!$AA$55="EXPIRING"),'📊 Training Matrix'!$F$55,"")</f>
        <v/>
      </c>
      <c r="F1010" s="58" t="str">
        <f ca="1">IF(OR('📊 Training Matrix'!$AA$55="EXPIRED",'📊 Training Matrix'!$AA$55="EXPIRING"),'📊 Training Matrix'!$E$55,"")</f>
        <v/>
      </c>
      <c r="G1010" s="58" t="str">
        <f ca="1">IF(OR('📊 Training Matrix'!$AA$55="EXPIRED",'📊 Training Matrix'!$AA$55="EXPIRING"),"EL-003","")</f>
        <v/>
      </c>
      <c r="H1010" s="58" t="str">
        <f ca="1">IF(OR('📊 Training Matrix'!$AA$55="EXPIRED",'📊 Training Matrix'!$AA$55="EXPIRING"),"HV Auth. Person","")</f>
        <v/>
      </c>
      <c r="I1010" s="58" t="str">
        <f ca="1">IF(OR('📊 Training Matrix'!$AA$55="EXPIRED",'📊 Training Matrix'!$AA$55="EXPIRING"),IF(ISNUMBER('📊 Training Matrix'!$Z$55),TEXT('📊 Training Matrix'!$Z$55,"DD/MM/YYYY"),""),"")</f>
        <v/>
      </c>
      <c r="J1010" s="58" t="str">
        <f ca="1">IF(OR('📊 Training Matrix'!$AA$55="EXPIRED",'📊 Training Matrix'!$AA$55="EXPIRING"),TEXT('📊 Training Matrix'!$Z$55+365,"DD/MM/YYYY"),"")</f>
        <v/>
      </c>
      <c r="K1010" s="58" t="str">
        <f ca="1">IF(OR('📊 Training Matrix'!$AA$55="EXPIRED",'📊 Training Matrix'!$AA$55="EXPIRING"),'📊 Training Matrix'!$AA$55,"")</f>
        <v/>
      </c>
      <c r="L1010" s="58" t="str">
        <f ca="1">IF(OR('📊 Training Matrix'!$AA$55="EXPIRED",'📊 Training Matrix'!$AA$55="EXPIRING"),IF('📊 Training Matrix'!$AA$55="EXPIRED","Overdue by "&amp;TEXT(TODAY()-('📊 Training Matrix'!$Z$55+365),"0")&amp;" days","Expires in "&amp;TEXT(('📊 Training Matrix'!$Z$55+365)-TODAY(),"0")&amp;" days"),"—")</f>
        <v>—</v>
      </c>
      <c r="M1010" s="58" t="str">
        <f ca="1">IF(OR('📊 Training Matrix'!$AA$55="EXPIRED",'📊 Training Matrix'!$AA$55="EXPIRING"),'📊 Training Matrix'!$H$55,"")</f>
        <v/>
      </c>
    </row>
    <row r="1011" spans="1:13" ht="15" customHeight="1" x14ac:dyDescent="0.2">
      <c r="A1011" s="58" t="str">
        <f ca="1">IF(OR('📊 Training Matrix'!$AC$55="EXPIRED",'📊 Training Matrix'!$AC$55="EXPIRING"),'📊 Training Matrix'!$A$55,"")</f>
        <v/>
      </c>
      <c r="B1011" s="58" t="str">
        <f ca="1">IF(OR('📊 Training Matrix'!$AC$55="EXPIRED",'📊 Training Matrix'!$AC$55="EXPIRING"),'📊 Training Matrix'!$B$55,"")</f>
        <v/>
      </c>
      <c r="C1011" s="58" t="str">
        <f ca="1">IF(OR('📊 Training Matrix'!$AC$55="EXPIRED",'📊 Training Matrix'!$AC$55="EXPIRING"),'📊 Training Matrix'!$C$55,"")</f>
        <v/>
      </c>
      <c r="D1011" s="58" t="str">
        <f ca="1">IF(OR('📊 Training Matrix'!$AC$55="EXPIRED",'📊 Training Matrix'!$AC$55="EXPIRING"),'📊 Training Matrix'!$D$55,"")</f>
        <v/>
      </c>
      <c r="E1011" s="58" t="str">
        <f ca="1">IF(OR('📊 Training Matrix'!$AC$55="EXPIRED",'📊 Training Matrix'!$AC$55="EXPIRING"),'📊 Training Matrix'!$F$55,"")</f>
        <v/>
      </c>
      <c r="F1011" s="58" t="str">
        <f ca="1">IF(OR('📊 Training Matrix'!$AC$55="EXPIRED",'📊 Training Matrix'!$AC$55="EXPIRING"),'📊 Training Matrix'!$E$55,"")</f>
        <v/>
      </c>
      <c r="G1011" s="58" t="str">
        <f ca="1">IF(OR('📊 Training Matrix'!$AC$55="EXPIRED",'📊 Training Matrix'!$AC$55="EXPIRING"),"EL-004","")</f>
        <v/>
      </c>
      <c r="H1011" s="58" t="str">
        <f ca="1">IF(OR('📊 Training Matrix'!$AC$55="EXPIRED",'📊 Training Matrix'!$AC$55="EXPIRING"),"LV Switching","")</f>
        <v/>
      </c>
      <c r="I1011" s="58" t="str">
        <f ca="1">IF(OR('📊 Training Matrix'!$AC$55="EXPIRED",'📊 Training Matrix'!$AC$55="EXPIRING"),IF(ISNUMBER('📊 Training Matrix'!$AB$55),TEXT('📊 Training Matrix'!$AB$55,"DD/MM/YYYY"),""),"")</f>
        <v/>
      </c>
      <c r="J1011" s="58" t="str">
        <f ca="1">IF(OR('📊 Training Matrix'!$AC$55="EXPIRED",'📊 Training Matrix'!$AC$55="EXPIRING"),TEXT('📊 Training Matrix'!$AB$55+365,"DD/MM/YYYY"),"")</f>
        <v/>
      </c>
      <c r="K1011" s="58" t="str">
        <f ca="1">IF(OR('📊 Training Matrix'!$AC$55="EXPIRED",'📊 Training Matrix'!$AC$55="EXPIRING"),'📊 Training Matrix'!$AC$55,"")</f>
        <v/>
      </c>
      <c r="L1011" s="58" t="str">
        <f ca="1">IF(OR('📊 Training Matrix'!$AC$55="EXPIRED",'📊 Training Matrix'!$AC$55="EXPIRING"),IF('📊 Training Matrix'!$AC$55="EXPIRED","Overdue by "&amp;TEXT(TODAY()-('📊 Training Matrix'!$AB$55+365),"0")&amp;" days","Expires in "&amp;TEXT(('📊 Training Matrix'!$AB$55+365)-TODAY(),"0")&amp;" days"),"—")</f>
        <v>—</v>
      </c>
      <c r="M1011" s="58" t="str">
        <f ca="1">IF(OR('📊 Training Matrix'!$AC$55="EXPIRED",'📊 Training Matrix'!$AC$55="EXPIRING"),'📊 Training Matrix'!$H$55,"")</f>
        <v/>
      </c>
    </row>
    <row r="1012" spans="1:13" ht="15" customHeight="1" x14ac:dyDescent="0.2">
      <c r="A1012" s="58" t="str">
        <f ca="1">IF(OR('📊 Training Matrix'!$AE$55="EXPIRED",'📊 Training Matrix'!$AE$55="EXPIRING"),'📊 Training Matrix'!$A$55,"")</f>
        <v/>
      </c>
      <c r="B1012" s="58" t="str">
        <f ca="1">IF(OR('📊 Training Matrix'!$AE$55="EXPIRED",'📊 Training Matrix'!$AE$55="EXPIRING"),'📊 Training Matrix'!$B$55,"")</f>
        <v/>
      </c>
      <c r="C1012" s="58" t="str">
        <f ca="1">IF(OR('📊 Training Matrix'!$AE$55="EXPIRED",'📊 Training Matrix'!$AE$55="EXPIRING"),'📊 Training Matrix'!$C$55,"")</f>
        <v/>
      </c>
      <c r="D1012" s="58" t="str">
        <f ca="1">IF(OR('📊 Training Matrix'!$AE$55="EXPIRED",'📊 Training Matrix'!$AE$55="EXPIRING"),'📊 Training Matrix'!$D$55,"")</f>
        <v/>
      </c>
      <c r="E1012" s="58" t="str">
        <f ca="1">IF(OR('📊 Training Matrix'!$AE$55="EXPIRED",'📊 Training Matrix'!$AE$55="EXPIRING"),'📊 Training Matrix'!$F$55,"")</f>
        <v/>
      </c>
      <c r="F1012" s="58" t="str">
        <f ca="1">IF(OR('📊 Training Matrix'!$AE$55="EXPIRED",'📊 Training Matrix'!$AE$55="EXPIRING"),'📊 Training Matrix'!$E$55,"")</f>
        <v/>
      </c>
      <c r="G1012" s="58" t="str">
        <f ca="1">IF(OR('📊 Training Matrix'!$AE$55="EXPIRED",'📊 Training Matrix'!$AE$55="EXPIRING"),"CV-005","")</f>
        <v/>
      </c>
      <c r="H1012" s="58" t="str">
        <f ca="1">IF(OR('📊 Training Matrix'!$AE$55="EXPIRED",'📊 Training Matrix'!$AE$55="EXPIRING"),"NRSWA Supervisor","")</f>
        <v/>
      </c>
      <c r="I1012" s="58" t="str">
        <f ca="1">IF(OR('📊 Training Matrix'!$AE$55="EXPIRED",'📊 Training Matrix'!$AE$55="EXPIRING"),IF(ISNUMBER('📊 Training Matrix'!$AD$55),TEXT('📊 Training Matrix'!$AD$55,"DD/MM/YYYY"),""),"")</f>
        <v/>
      </c>
      <c r="J1012" s="58" t="str">
        <f ca="1">IF(OR('📊 Training Matrix'!$AE$55="EXPIRED",'📊 Training Matrix'!$AE$55="EXPIRING"),TEXT('📊 Training Matrix'!$AD$55+365,"DD/MM/YYYY"),"")</f>
        <v/>
      </c>
      <c r="K1012" s="58" t="str">
        <f ca="1">IF(OR('📊 Training Matrix'!$AE$55="EXPIRED",'📊 Training Matrix'!$AE$55="EXPIRING"),'📊 Training Matrix'!$AE$55,"")</f>
        <v/>
      </c>
      <c r="L1012" s="58" t="str">
        <f ca="1">IF(OR('📊 Training Matrix'!$AE$55="EXPIRED",'📊 Training Matrix'!$AE$55="EXPIRING"),IF('📊 Training Matrix'!$AE$55="EXPIRED","Overdue by "&amp;TEXT(TODAY()-('📊 Training Matrix'!$AD$55+365),"0")&amp;" days","Expires in "&amp;TEXT(('📊 Training Matrix'!$AD$55+365)-TODAY(),"0")&amp;" days"),"—")</f>
        <v>—</v>
      </c>
      <c r="M1012" s="58" t="str">
        <f ca="1">IF(OR('📊 Training Matrix'!$AE$55="EXPIRED",'📊 Training Matrix'!$AE$55="EXPIRING"),'📊 Training Matrix'!$H$55,"")</f>
        <v/>
      </c>
    </row>
    <row r="1013" spans="1:13" ht="15" customHeight="1" x14ac:dyDescent="0.2">
      <c r="A1013" s="58" t="str">
        <f ca="1">IF(OR('📊 Training Matrix'!$AG$55="EXPIRED",'📊 Training Matrix'!$AG$55="EXPIRING"),'📊 Training Matrix'!$A$55,"")</f>
        <v/>
      </c>
      <c r="B1013" s="58" t="str">
        <f ca="1">IF(OR('📊 Training Matrix'!$AG$55="EXPIRED",'📊 Training Matrix'!$AG$55="EXPIRING"),'📊 Training Matrix'!$B$55,"")</f>
        <v/>
      </c>
      <c r="C1013" s="58" t="str">
        <f ca="1">IF(OR('📊 Training Matrix'!$AG$55="EXPIRED",'📊 Training Matrix'!$AG$55="EXPIRING"),'📊 Training Matrix'!$C$55,"")</f>
        <v/>
      </c>
      <c r="D1013" s="58" t="str">
        <f ca="1">IF(OR('📊 Training Matrix'!$AG$55="EXPIRED",'📊 Training Matrix'!$AG$55="EXPIRING"),'📊 Training Matrix'!$D$55,"")</f>
        <v/>
      </c>
      <c r="E1013" s="58" t="str">
        <f ca="1">IF(OR('📊 Training Matrix'!$AG$55="EXPIRED",'📊 Training Matrix'!$AG$55="EXPIRING"),'📊 Training Matrix'!$F$55,"")</f>
        <v/>
      </c>
      <c r="F1013" s="58" t="str">
        <f ca="1">IF(OR('📊 Training Matrix'!$AG$55="EXPIRED",'📊 Training Matrix'!$AG$55="EXPIRING"),'📊 Training Matrix'!$E$55,"")</f>
        <v/>
      </c>
      <c r="G1013" s="58" t="str">
        <f ca="1">IF(OR('📊 Training Matrix'!$AG$55="EXPIRED",'📊 Training Matrix'!$AG$55="EXPIRING"),"CV-006","")</f>
        <v/>
      </c>
      <c r="H1013" s="58" t="str">
        <f ca="1">IF(OR('📊 Training Matrix'!$AG$55="EXPIRED",'📊 Training Matrix'!$AG$55="EXPIRING"),"NRSWA Operative","")</f>
        <v/>
      </c>
      <c r="I1013" s="58" t="str">
        <f ca="1">IF(OR('📊 Training Matrix'!$AG$55="EXPIRED",'📊 Training Matrix'!$AG$55="EXPIRING"),IF(ISNUMBER('📊 Training Matrix'!$AF$55),TEXT('📊 Training Matrix'!$AF$55,"DD/MM/YYYY"),""),"")</f>
        <v/>
      </c>
      <c r="J1013" s="58" t="str">
        <f ca="1">IF(OR('📊 Training Matrix'!$AG$55="EXPIRED",'📊 Training Matrix'!$AG$55="EXPIRING"),TEXT('📊 Training Matrix'!$AF$55+365,"DD/MM/YYYY"),"")</f>
        <v/>
      </c>
      <c r="K1013" s="58" t="str">
        <f ca="1">IF(OR('📊 Training Matrix'!$AG$55="EXPIRED",'📊 Training Matrix'!$AG$55="EXPIRING"),'📊 Training Matrix'!$AG$55,"")</f>
        <v/>
      </c>
      <c r="L1013" s="58" t="str">
        <f ca="1">IF(OR('📊 Training Matrix'!$AG$55="EXPIRED",'📊 Training Matrix'!$AG$55="EXPIRING"),IF('📊 Training Matrix'!$AG$55="EXPIRED","Overdue by "&amp;TEXT(TODAY()-('📊 Training Matrix'!$AF$55+365),"0")&amp;" days","Expires in "&amp;TEXT(('📊 Training Matrix'!$AF$55+365)-TODAY(),"0")&amp;" days"),"—")</f>
        <v>—</v>
      </c>
      <c r="M1013" s="58" t="str">
        <f ca="1">IF(OR('📊 Training Matrix'!$AG$55="EXPIRED",'📊 Training Matrix'!$AG$55="EXPIRING"),'📊 Training Matrix'!$H$55,"")</f>
        <v/>
      </c>
    </row>
    <row r="1014" spans="1:13" ht="15" customHeight="1" x14ac:dyDescent="0.2">
      <c r="A1014" s="58" t="str">
        <f ca="1">IF(OR('📊 Training Matrix'!$AI$55="EXPIRED",'📊 Training Matrix'!$AI$55="EXPIRING"),'📊 Training Matrix'!$A$55,"")</f>
        <v/>
      </c>
      <c r="B1014" s="58" t="str">
        <f ca="1">IF(OR('📊 Training Matrix'!$AI$55="EXPIRED",'📊 Training Matrix'!$AI$55="EXPIRING"),'📊 Training Matrix'!$B$55,"")</f>
        <v/>
      </c>
      <c r="C1014" s="58" t="str">
        <f ca="1">IF(OR('📊 Training Matrix'!$AI$55="EXPIRED",'📊 Training Matrix'!$AI$55="EXPIRING"),'📊 Training Matrix'!$C$55,"")</f>
        <v/>
      </c>
      <c r="D1014" s="58" t="str">
        <f ca="1">IF(OR('📊 Training Matrix'!$AI$55="EXPIRED",'📊 Training Matrix'!$AI$55="EXPIRING"),'📊 Training Matrix'!$D$55,"")</f>
        <v/>
      </c>
      <c r="E1014" s="58" t="str">
        <f ca="1">IF(OR('📊 Training Matrix'!$AI$55="EXPIRED",'📊 Training Matrix'!$AI$55="EXPIRING"),'📊 Training Matrix'!$F$55,"")</f>
        <v/>
      </c>
      <c r="F1014" s="58" t="str">
        <f ca="1">IF(OR('📊 Training Matrix'!$AI$55="EXPIRED",'📊 Training Matrix'!$AI$55="EXPIRING"),'📊 Training Matrix'!$E$55,"")</f>
        <v/>
      </c>
      <c r="G1014" s="58" t="str">
        <f ca="1">IF(OR('📊 Training Matrix'!$AI$55="EXPIRED",'📊 Training Matrix'!$AI$55="EXPIRING"),"CV-002","")</f>
        <v/>
      </c>
      <c r="H1014" s="58" t="str">
        <f ca="1">IF(OR('📊 Training Matrix'!$AI$55="EXPIRED",'📊 Training Matrix'!$AI$55="EXPIRING"),"CSCS Blue Card","")</f>
        <v/>
      </c>
      <c r="I1014" s="58" t="str">
        <f ca="1">IF(OR('📊 Training Matrix'!$AI$55="EXPIRED",'📊 Training Matrix'!$AI$55="EXPIRING"),IF(ISNUMBER('📊 Training Matrix'!$AH$55),TEXT('📊 Training Matrix'!$AH$55,"DD/MM/YYYY"),""),"")</f>
        <v/>
      </c>
      <c r="J1014" s="58" t="str">
        <f ca="1">IF(OR('📊 Training Matrix'!$AI$55="EXPIRED",'📊 Training Matrix'!$AI$55="EXPIRING"),TEXT('📊 Training Matrix'!$AH$55+365,"DD/MM/YYYY"),"")</f>
        <v/>
      </c>
      <c r="K1014" s="58" t="str">
        <f ca="1">IF(OR('📊 Training Matrix'!$AI$55="EXPIRED",'📊 Training Matrix'!$AI$55="EXPIRING"),'📊 Training Matrix'!$AI$55,"")</f>
        <v/>
      </c>
      <c r="L1014" s="58" t="str">
        <f ca="1">IF(OR('📊 Training Matrix'!$AI$55="EXPIRED",'📊 Training Matrix'!$AI$55="EXPIRING"),IF('📊 Training Matrix'!$AI$55="EXPIRED","Overdue by "&amp;TEXT(TODAY()-('📊 Training Matrix'!$AH$55+365),"0")&amp;" days","Expires in "&amp;TEXT(('📊 Training Matrix'!$AH$55+365)-TODAY(),"0")&amp;" days"),"—")</f>
        <v>—</v>
      </c>
      <c r="M1014" s="58" t="str">
        <f ca="1">IF(OR('📊 Training Matrix'!$AI$55="EXPIRED",'📊 Training Matrix'!$AI$55="EXPIRING"),'📊 Training Matrix'!$H$55,"")</f>
        <v/>
      </c>
    </row>
    <row r="1015" spans="1:13" ht="15" customHeight="1" x14ac:dyDescent="0.2">
      <c r="A1015" s="58" t="str">
        <f ca="1">IF(OR('📊 Training Matrix'!$AK$55="EXPIRED",'📊 Training Matrix'!$AK$55="EXPIRING"),'📊 Training Matrix'!$A$55,"")</f>
        <v/>
      </c>
      <c r="B1015" s="58" t="str">
        <f ca="1">IF(OR('📊 Training Matrix'!$AK$55="EXPIRED",'📊 Training Matrix'!$AK$55="EXPIRING"),'📊 Training Matrix'!$B$55,"")</f>
        <v/>
      </c>
      <c r="C1015" s="58" t="str">
        <f ca="1">IF(OR('📊 Training Matrix'!$AK$55="EXPIRED",'📊 Training Matrix'!$AK$55="EXPIRING"),'📊 Training Matrix'!$C$55,"")</f>
        <v/>
      </c>
      <c r="D1015" s="58" t="str">
        <f ca="1">IF(OR('📊 Training Matrix'!$AK$55="EXPIRED",'📊 Training Matrix'!$AK$55="EXPIRING"),'📊 Training Matrix'!$D$55,"")</f>
        <v/>
      </c>
      <c r="E1015" s="58" t="str">
        <f ca="1">IF(OR('📊 Training Matrix'!$AK$55="EXPIRED",'📊 Training Matrix'!$AK$55="EXPIRING"),'📊 Training Matrix'!$F$55,"")</f>
        <v/>
      </c>
      <c r="F1015" s="58" t="str">
        <f ca="1">IF(OR('📊 Training Matrix'!$AK$55="EXPIRED",'📊 Training Matrix'!$AK$55="EXPIRING"),'📊 Training Matrix'!$E$55,"")</f>
        <v/>
      </c>
      <c r="G1015" s="58" t="str">
        <f ca="1">IF(OR('📊 Training Matrix'!$AK$55="EXPIRED",'📊 Training Matrix'!$AK$55="EXPIRING"),"GS-001","")</f>
        <v/>
      </c>
      <c r="H1015" s="58" t="str">
        <f ca="1">IF(OR('📊 Training Matrix'!$AK$55="EXPIRED",'📊 Training Matrix'!$AK$55="EXPIRING"),"Gas Safe Reg.","")</f>
        <v/>
      </c>
      <c r="I1015" s="58" t="str">
        <f ca="1">IF(OR('📊 Training Matrix'!$AK$55="EXPIRED",'📊 Training Matrix'!$AK$55="EXPIRING"),IF(ISNUMBER('📊 Training Matrix'!$AJ$55),TEXT('📊 Training Matrix'!$AJ$55,"DD/MM/YYYY"),""),"")</f>
        <v/>
      </c>
      <c r="J1015" s="58" t="str">
        <f ca="1">IF(OR('📊 Training Matrix'!$AK$55="EXPIRED",'📊 Training Matrix'!$AK$55="EXPIRING"),TEXT('📊 Training Matrix'!$AJ$55+365,"DD/MM/YYYY"),"")</f>
        <v/>
      </c>
      <c r="K1015" s="58" t="str">
        <f ca="1">IF(OR('📊 Training Matrix'!$AK$55="EXPIRED",'📊 Training Matrix'!$AK$55="EXPIRING"),'📊 Training Matrix'!$AK$55,"")</f>
        <v/>
      </c>
      <c r="L1015" s="58" t="str">
        <f ca="1">IF(OR('📊 Training Matrix'!$AK$55="EXPIRED",'📊 Training Matrix'!$AK$55="EXPIRING"),IF('📊 Training Matrix'!$AK$55="EXPIRED","Overdue by "&amp;TEXT(TODAY()-('📊 Training Matrix'!$AJ$55+365),"0")&amp;" days","Expires in "&amp;TEXT(('📊 Training Matrix'!$AJ$55+365)-TODAY(),"0")&amp;" days"),"—")</f>
        <v>—</v>
      </c>
      <c r="M1015" s="58" t="str">
        <f ca="1">IF(OR('📊 Training Matrix'!$AK$55="EXPIRED",'📊 Training Matrix'!$AK$55="EXPIRING"),'📊 Training Matrix'!$H$55,"")</f>
        <v/>
      </c>
    </row>
    <row r="1016" spans="1:13" ht="15" customHeight="1" x14ac:dyDescent="0.2">
      <c r="A1016" s="58" t="str">
        <f ca="1">IF(OR('📊 Training Matrix'!$AM$55="EXPIRED",'📊 Training Matrix'!$AM$55="EXPIRING"),'📊 Training Matrix'!$A$55,"")</f>
        <v/>
      </c>
      <c r="B1016" s="58" t="str">
        <f ca="1">IF(OR('📊 Training Matrix'!$AM$55="EXPIRED",'📊 Training Matrix'!$AM$55="EXPIRING"),'📊 Training Matrix'!$B$55,"")</f>
        <v/>
      </c>
      <c r="C1016" s="58" t="str">
        <f ca="1">IF(OR('📊 Training Matrix'!$AM$55="EXPIRED",'📊 Training Matrix'!$AM$55="EXPIRING"),'📊 Training Matrix'!$C$55,"")</f>
        <v/>
      </c>
      <c r="D1016" s="58" t="str">
        <f ca="1">IF(OR('📊 Training Matrix'!$AM$55="EXPIRED",'📊 Training Matrix'!$AM$55="EXPIRING"),'📊 Training Matrix'!$D$55,"")</f>
        <v/>
      </c>
      <c r="E1016" s="58" t="str">
        <f ca="1">IF(OR('📊 Training Matrix'!$AM$55="EXPIRED",'📊 Training Matrix'!$AM$55="EXPIRING"),'📊 Training Matrix'!$F$55,"")</f>
        <v/>
      </c>
      <c r="F1016" s="58" t="str">
        <f ca="1">IF(OR('📊 Training Matrix'!$AM$55="EXPIRED",'📊 Training Matrix'!$AM$55="EXPIRING"),'📊 Training Matrix'!$E$55,"")</f>
        <v/>
      </c>
      <c r="G1016" s="58" t="str">
        <f ca="1">IF(OR('📊 Training Matrix'!$AM$55="EXPIRED",'📊 Training Matrix'!$AM$55="EXPIRING"),"GS-002","")</f>
        <v/>
      </c>
      <c r="H1016" s="58" t="str">
        <f ca="1">IF(OR('📊 Training Matrix'!$AM$55="EXPIRED",'📊 Training Matrix'!$AM$55="EXPIRING"),"ACS Gas (CCN1)","")</f>
        <v/>
      </c>
      <c r="I1016" s="58" t="str">
        <f ca="1">IF(OR('📊 Training Matrix'!$AM$55="EXPIRED",'📊 Training Matrix'!$AM$55="EXPIRING"),IF(ISNUMBER('📊 Training Matrix'!$AL$55),TEXT('📊 Training Matrix'!$AL$55,"DD/MM/YYYY"),""),"")</f>
        <v/>
      </c>
      <c r="J1016" s="58" t="str">
        <f ca="1">IF(OR('📊 Training Matrix'!$AM$55="EXPIRED",'📊 Training Matrix'!$AM$55="EXPIRING"),TEXT('📊 Training Matrix'!$AL$55+365,"DD/MM/YYYY"),"")</f>
        <v/>
      </c>
      <c r="K1016" s="58" t="str">
        <f ca="1">IF(OR('📊 Training Matrix'!$AM$55="EXPIRED",'📊 Training Matrix'!$AM$55="EXPIRING"),'📊 Training Matrix'!$AM$55,"")</f>
        <v/>
      </c>
      <c r="L1016" s="58" t="str">
        <f ca="1">IF(OR('📊 Training Matrix'!$AM$55="EXPIRED",'📊 Training Matrix'!$AM$55="EXPIRING"),IF('📊 Training Matrix'!$AM$55="EXPIRED","Overdue by "&amp;TEXT(TODAY()-('📊 Training Matrix'!$AL$55+365),"0")&amp;" days","Expires in "&amp;TEXT(('📊 Training Matrix'!$AL$55+365)-TODAY(),"0")&amp;" days"),"—")</f>
        <v>—</v>
      </c>
      <c r="M1016" s="58" t="str">
        <f ca="1">IF(OR('📊 Training Matrix'!$AM$55="EXPIRED",'📊 Training Matrix'!$AM$55="EXPIRING"),'📊 Training Matrix'!$H$55,"")</f>
        <v/>
      </c>
    </row>
    <row r="1017" spans="1:13" ht="15" customHeight="1" x14ac:dyDescent="0.2">
      <c r="A1017" s="58" t="str">
        <f ca="1">IF(OR('📊 Training Matrix'!$AO$55="EXPIRED",'📊 Training Matrix'!$AO$55="EXPIRING"),'📊 Training Matrix'!$A$55,"")</f>
        <v/>
      </c>
      <c r="B1017" s="58" t="str">
        <f ca="1">IF(OR('📊 Training Matrix'!$AO$55="EXPIRED",'📊 Training Matrix'!$AO$55="EXPIRING"),'📊 Training Matrix'!$B$55,"")</f>
        <v/>
      </c>
      <c r="C1017" s="58" t="str">
        <f ca="1">IF(OR('📊 Training Matrix'!$AO$55="EXPIRED",'📊 Training Matrix'!$AO$55="EXPIRING"),'📊 Training Matrix'!$C$55,"")</f>
        <v/>
      </c>
      <c r="D1017" s="58" t="str">
        <f ca="1">IF(OR('📊 Training Matrix'!$AO$55="EXPIRED",'📊 Training Matrix'!$AO$55="EXPIRING"),'📊 Training Matrix'!$D$55,"")</f>
        <v/>
      </c>
      <c r="E1017" s="58" t="str">
        <f ca="1">IF(OR('📊 Training Matrix'!$AO$55="EXPIRED",'📊 Training Matrix'!$AO$55="EXPIRING"),'📊 Training Matrix'!$F$55,"")</f>
        <v/>
      </c>
      <c r="F1017" s="58" t="str">
        <f ca="1">IF(OR('📊 Training Matrix'!$AO$55="EXPIRED",'📊 Training Matrix'!$AO$55="EXPIRING"),'📊 Training Matrix'!$E$55,"")</f>
        <v/>
      </c>
      <c r="G1017" s="58" t="str">
        <f ca="1">IF(OR('📊 Training Matrix'!$AO$55="EXPIRED",'📊 Training Matrix'!$AO$55="EXPIRING"),"WA-001","")</f>
        <v/>
      </c>
      <c r="H1017" s="58" t="str">
        <f ca="1">IF(OR('📊 Training Matrix'!$AO$55="EXPIRED",'📊 Training Matrix'!$AO$55="EXPIRING"),"WIAPS Cert.","")</f>
        <v/>
      </c>
      <c r="I1017" s="58" t="str">
        <f ca="1">IF(OR('📊 Training Matrix'!$AO$55="EXPIRED",'📊 Training Matrix'!$AO$55="EXPIRING"),IF(ISNUMBER('📊 Training Matrix'!$AN$55),TEXT('📊 Training Matrix'!$AN$55,"DD/MM/YYYY"),""),"")</f>
        <v/>
      </c>
      <c r="J1017" s="58" t="str">
        <f ca="1">IF(OR('📊 Training Matrix'!$AO$55="EXPIRED",'📊 Training Matrix'!$AO$55="EXPIRING"),TEXT('📊 Training Matrix'!$AN$55+365,"DD/MM/YYYY"),"")</f>
        <v/>
      </c>
      <c r="K1017" s="58" t="str">
        <f ca="1">IF(OR('📊 Training Matrix'!$AO$55="EXPIRED",'📊 Training Matrix'!$AO$55="EXPIRING"),'📊 Training Matrix'!$AO$55,"")</f>
        <v/>
      </c>
      <c r="L1017" s="58" t="str">
        <f ca="1">IF(OR('📊 Training Matrix'!$AO$55="EXPIRED",'📊 Training Matrix'!$AO$55="EXPIRING"),IF('📊 Training Matrix'!$AO$55="EXPIRED","Overdue by "&amp;TEXT(TODAY()-('📊 Training Matrix'!$AN$55+365),"0")&amp;" days","Expires in "&amp;TEXT(('📊 Training Matrix'!$AN$55+365)-TODAY(),"0")&amp;" days"),"—")</f>
        <v>—</v>
      </c>
      <c r="M1017" s="58" t="str">
        <f ca="1">IF(OR('📊 Training Matrix'!$AO$55="EXPIRED",'📊 Training Matrix'!$AO$55="EXPIRING"),'📊 Training Matrix'!$H$55,"")</f>
        <v/>
      </c>
    </row>
    <row r="1018" spans="1:13" ht="15" customHeight="1" x14ac:dyDescent="0.2">
      <c r="A1018" s="58" t="str">
        <f ca="1">IF(OR('📊 Training Matrix'!$AQ$55="EXPIRED",'📊 Training Matrix'!$AQ$55="EXPIRING"),'📊 Training Matrix'!$A$55,"")</f>
        <v/>
      </c>
      <c r="B1018" s="58" t="str">
        <f ca="1">IF(OR('📊 Training Matrix'!$AQ$55="EXPIRED",'📊 Training Matrix'!$AQ$55="EXPIRING"),'📊 Training Matrix'!$B$55,"")</f>
        <v/>
      </c>
      <c r="C1018" s="58" t="str">
        <f ca="1">IF(OR('📊 Training Matrix'!$AQ$55="EXPIRED",'📊 Training Matrix'!$AQ$55="EXPIRING"),'📊 Training Matrix'!$C$55,"")</f>
        <v/>
      </c>
      <c r="D1018" s="58" t="str">
        <f ca="1">IF(OR('📊 Training Matrix'!$AQ$55="EXPIRED",'📊 Training Matrix'!$AQ$55="EXPIRING"),'📊 Training Matrix'!$D$55,"")</f>
        <v/>
      </c>
      <c r="E1018" s="58" t="str">
        <f ca="1">IF(OR('📊 Training Matrix'!$AQ$55="EXPIRED",'📊 Training Matrix'!$AQ$55="EXPIRING"),'📊 Training Matrix'!$F$55,"")</f>
        <v/>
      </c>
      <c r="F1018" s="58" t="str">
        <f ca="1">IF(OR('📊 Training Matrix'!$AQ$55="EXPIRED",'📊 Training Matrix'!$AQ$55="EXPIRING"),'📊 Training Matrix'!$E$55,"")</f>
        <v/>
      </c>
      <c r="G1018" s="58" t="str">
        <f ca="1">IF(OR('📊 Training Matrix'!$AQ$55="EXPIRED",'📊 Training Matrix'!$AQ$55="EXPIRING"),"DR-004","")</f>
        <v/>
      </c>
      <c r="H1018" s="58" t="str">
        <f ca="1">IF(OR('📊 Training Matrix'!$AQ$55="EXPIRED",'📊 Training Matrix'!$AQ$55="EXPIRING"),"CPCS Excavator","")</f>
        <v/>
      </c>
      <c r="I1018" s="58" t="str">
        <f ca="1">IF(OR('📊 Training Matrix'!$AQ$55="EXPIRED",'📊 Training Matrix'!$AQ$55="EXPIRING"),IF(ISNUMBER('📊 Training Matrix'!$AP$55),TEXT('📊 Training Matrix'!$AP$55,"DD/MM/YYYY"),""),"")</f>
        <v/>
      </c>
      <c r="J1018" s="58" t="str">
        <f ca="1">IF(OR('📊 Training Matrix'!$AQ$55="EXPIRED",'📊 Training Matrix'!$AQ$55="EXPIRING"),TEXT('📊 Training Matrix'!$AP$55+365,"DD/MM/YYYY"),"")</f>
        <v/>
      </c>
      <c r="K1018" s="58" t="str">
        <f ca="1">IF(OR('📊 Training Matrix'!$AQ$55="EXPIRED",'📊 Training Matrix'!$AQ$55="EXPIRING"),'📊 Training Matrix'!$AQ$55,"")</f>
        <v/>
      </c>
      <c r="L1018" s="58" t="str">
        <f ca="1">IF(OR('📊 Training Matrix'!$AQ$55="EXPIRED",'📊 Training Matrix'!$AQ$55="EXPIRING"),IF('📊 Training Matrix'!$AQ$55="EXPIRED","Overdue by "&amp;TEXT(TODAY()-('📊 Training Matrix'!$AP$55+365),"0")&amp;" days","Expires in "&amp;TEXT(('📊 Training Matrix'!$AP$55+365)-TODAY(),"0")&amp;" days"),"—")</f>
        <v>—</v>
      </c>
      <c r="M1018" s="58" t="str">
        <f ca="1">IF(OR('📊 Training Matrix'!$AQ$55="EXPIRED",'📊 Training Matrix'!$AQ$55="EXPIRING"),'📊 Training Matrix'!$H$55,"")</f>
        <v/>
      </c>
    </row>
    <row r="1019" spans="1:13" ht="15" customHeight="1" x14ac:dyDescent="0.2">
      <c r="A1019" s="58" t="str">
        <f ca="1">IF(OR('📊 Training Matrix'!$AS$55="EXPIRED",'📊 Training Matrix'!$AS$55="EXPIRING"),'📊 Training Matrix'!$A$55,"")</f>
        <v/>
      </c>
      <c r="B1019" s="58" t="str">
        <f ca="1">IF(OR('📊 Training Matrix'!$AS$55="EXPIRED",'📊 Training Matrix'!$AS$55="EXPIRING"),'📊 Training Matrix'!$B$55,"")</f>
        <v/>
      </c>
      <c r="C1019" s="58" t="str">
        <f ca="1">IF(OR('📊 Training Matrix'!$AS$55="EXPIRED",'📊 Training Matrix'!$AS$55="EXPIRING"),'📊 Training Matrix'!$C$55,"")</f>
        <v/>
      </c>
      <c r="D1019" s="58" t="str">
        <f ca="1">IF(OR('📊 Training Matrix'!$AS$55="EXPIRED",'📊 Training Matrix'!$AS$55="EXPIRING"),'📊 Training Matrix'!$D$55,"")</f>
        <v/>
      </c>
      <c r="E1019" s="58" t="str">
        <f ca="1">IF(OR('📊 Training Matrix'!$AS$55="EXPIRED",'📊 Training Matrix'!$AS$55="EXPIRING"),'📊 Training Matrix'!$F$55,"")</f>
        <v/>
      </c>
      <c r="F1019" s="58" t="str">
        <f ca="1">IF(OR('📊 Training Matrix'!$AS$55="EXPIRED",'📊 Training Matrix'!$AS$55="EXPIRING"),'📊 Training Matrix'!$E$55,"")</f>
        <v/>
      </c>
      <c r="G1019" s="58" t="str">
        <f ca="1">IF(OR('📊 Training Matrix'!$AS$55="EXPIRED",'📊 Training Matrix'!$AS$55="EXPIRING"),"MG-002","")</f>
        <v/>
      </c>
      <c r="H1019" s="58" t="str">
        <f ca="1">IF(OR('📊 Training Matrix'!$AS$55="EXPIRED",'📊 Training Matrix'!$AS$55="EXPIRING"),"SMSTS","")</f>
        <v/>
      </c>
      <c r="I1019" s="58" t="str">
        <f ca="1">IF(OR('📊 Training Matrix'!$AS$55="EXPIRED",'📊 Training Matrix'!$AS$55="EXPIRING"),IF(ISNUMBER('📊 Training Matrix'!$AR$55),TEXT('📊 Training Matrix'!$AR$55,"DD/MM/YYYY"),""),"")</f>
        <v/>
      </c>
      <c r="J1019" s="58" t="str">
        <f ca="1">IF(OR('📊 Training Matrix'!$AS$55="EXPIRED",'📊 Training Matrix'!$AS$55="EXPIRING"),TEXT('📊 Training Matrix'!$AR$55+365,"DD/MM/YYYY"),"")</f>
        <v/>
      </c>
      <c r="K1019" s="58" t="str">
        <f ca="1">IF(OR('📊 Training Matrix'!$AS$55="EXPIRED",'📊 Training Matrix'!$AS$55="EXPIRING"),'📊 Training Matrix'!$AS$55,"")</f>
        <v/>
      </c>
      <c r="L1019" s="58" t="str">
        <f ca="1">IF(OR('📊 Training Matrix'!$AS$55="EXPIRED",'📊 Training Matrix'!$AS$55="EXPIRING"),IF('📊 Training Matrix'!$AS$55="EXPIRED","Overdue by "&amp;TEXT(TODAY()-('📊 Training Matrix'!$AR$55+365),"0")&amp;" days","Expires in "&amp;TEXT(('📊 Training Matrix'!$AR$55+365)-TODAY(),"0")&amp;" days"),"—")</f>
        <v>—</v>
      </c>
      <c r="M1019" s="58" t="str">
        <f ca="1">IF(OR('📊 Training Matrix'!$AS$55="EXPIRED",'📊 Training Matrix'!$AS$55="EXPIRING"),'📊 Training Matrix'!$H$55,"")</f>
        <v/>
      </c>
    </row>
    <row r="1020" spans="1:13" ht="15" customHeight="1" x14ac:dyDescent="0.2">
      <c r="A1020" s="58" t="str">
        <f ca="1">IF(OR('📊 Training Matrix'!$AU$55="EXPIRED",'📊 Training Matrix'!$AU$55="EXPIRING"),'📊 Training Matrix'!$A$55,"")</f>
        <v/>
      </c>
      <c r="B1020" s="58" t="str">
        <f ca="1">IF(OR('📊 Training Matrix'!$AU$55="EXPIRED",'📊 Training Matrix'!$AU$55="EXPIRING"),'📊 Training Matrix'!$B$55,"")</f>
        <v/>
      </c>
      <c r="C1020" s="58" t="str">
        <f ca="1">IF(OR('📊 Training Matrix'!$AU$55="EXPIRED",'📊 Training Matrix'!$AU$55="EXPIRING"),'📊 Training Matrix'!$C$55,"")</f>
        <v/>
      </c>
      <c r="D1020" s="58" t="str">
        <f ca="1">IF(OR('📊 Training Matrix'!$AU$55="EXPIRED",'📊 Training Matrix'!$AU$55="EXPIRING"),'📊 Training Matrix'!$D$55,"")</f>
        <v/>
      </c>
      <c r="E1020" s="58" t="str">
        <f ca="1">IF(OR('📊 Training Matrix'!$AU$55="EXPIRED",'📊 Training Matrix'!$AU$55="EXPIRING"),'📊 Training Matrix'!$F$55,"")</f>
        <v/>
      </c>
      <c r="F1020" s="58" t="str">
        <f ca="1">IF(OR('📊 Training Matrix'!$AU$55="EXPIRED",'📊 Training Matrix'!$AU$55="EXPIRING"),'📊 Training Matrix'!$E$55,"")</f>
        <v/>
      </c>
      <c r="G1020" s="58" t="str">
        <f ca="1">IF(OR('📊 Training Matrix'!$AU$55="EXPIRED",'📊 Training Matrix'!$AU$55="EXPIRING"),"MG-003","")</f>
        <v/>
      </c>
      <c r="H1020" s="58" t="str">
        <f ca="1">IF(OR('📊 Training Matrix'!$AU$55="EXPIRED",'📊 Training Matrix'!$AU$55="EXPIRING"),"SSSTS","")</f>
        <v/>
      </c>
      <c r="I1020" s="58" t="str">
        <f ca="1">IF(OR('📊 Training Matrix'!$AU$55="EXPIRED",'📊 Training Matrix'!$AU$55="EXPIRING"),IF(ISNUMBER('📊 Training Matrix'!$AT$55),TEXT('📊 Training Matrix'!$AT$55,"DD/MM/YYYY"),""),"")</f>
        <v/>
      </c>
      <c r="J1020" s="58" t="str">
        <f ca="1">IF(OR('📊 Training Matrix'!$AU$55="EXPIRED",'📊 Training Matrix'!$AU$55="EXPIRING"),TEXT('📊 Training Matrix'!$AT$55+365,"DD/MM/YYYY"),"")</f>
        <v/>
      </c>
      <c r="K1020" s="58" t="str">
        <f ca="1">IF(OR('📊 Training Matrix'!$AU$55="EXPIRED",'📊 Training Matrix'!$AU$55="EXPIRING"),'📊 Training Matrix'!$AU$55,"")</f>
        <v/>
      </c>
      <c r="L1020" s="58" t="str">
        <f ca="1">IF(OR('📊 Training Matrix'!$AU$55="EXPIRED",'📊 Training Matrix'!$AU$55="EXPIRING"),IF('📊 Training Matrix'!$AU$55="EXPIRED","Overdue by "&amp;TEXT(TODAY()-('📊 Training Matrix'!$AT$55+365),"0")&amp;" days","Expires in "&amp;TEXT(('📊 Training Matrix'!$AT$55+365)-TODAY(),"0")&amp;" days"),"—")</f>
        <v>—</v>
      </c>
      <c r="M1020" s="58" t="str">
        <f ca="1">IF(OR('📊 Training Matrix'!$AU$55="EXPIRED",'📊 Training Matrix'!$AU$55="EXPIRING"),'📊 Training Matrix'!$H$55,"")</f>
        <v/>
      </c>
    </row>
    <row r="1021" spans="1:13" ht="15" customHeight="1" x14ac:dyDescent="0.2">
      <c r="A1021" s="58" t="str">
        <f ca="1">IF(OR('📊 Training Matrix'!$AW$55="EXPIRED",'📊 Training Matrix'!$AW$55="EXPIRING"),'📊 Training Matrix'!$A$55,"")</f>
        <v>W1051</v>
      </c>
      <c r="B1021" s="58" t="str">
        <f ca="1">IF(OR('📊 Training Matrix'!$AW$55="EXPIRED",'📊 Training Matrix'!$AW$55="EXPIRING"),'📊 Training Matrix'!$B$55,"")</f>
        <v>Scott</v>
      </c>
      <c r="C1021" s="58" t="str">
        <f ca="1">IF(OR('📊 Training Matrix'!$AW$55="EXPIRED",'📊 Training Matrix'!$AW$55="EXPIRING"),'📊 Training Matrix'!$C$55,"")</f>
        <v>Diane</v>
      </c>
      <c r="D1021" s="58" t="str">
        <f ca="1">IF(OR('📊 Training Matrix'!$AW$55="EXPIRED",'📊 Training Matrix'!$AW$55="EXPIRING"),'📊 Training Matrix'!$D$55,"")</f>
        <v>Subcontractor</v>
      </c>
      <c r="E1021" s="58" t="str">
        <f ca="1">IF(OR('📊 Training Matrix'!$AW$55="EXPIRED",'📊 Training Matrix'!$AW$55="EXPIRING"),'📊 Training Matrix'!$F$55,"")</f>
        <v>Metering Specialist</v>
      </c>
      <c r="F1021" s="58" t="str">
        <f ca="1">IF(OR('📊 Training Matrix'!$AW$55="EXPIRED",'📊 Training Matrix'!$AW$55="EXPIRING"),'📊 Training Matrix'!$E$55,"")</f>
        <v>Gas Operations</v>
      </c>
      <c r="G1021" s="58" t="str">
        <f ca="1">IF(OR('📊 Training Matrix'!$AW$55="EXPIRED",'📊 Training Matrix'!$AW$55="EXPIRING"),"IT-002","")</f>
        <v>IT-002</v>
      </c>
      <c r="H1021" s="58" t="str">
        <f ca="1">IF(OR('📊 Training Matrix'!$AW$55="EXPIRED",'📊 Training Matrix'!$AW$55="EXPIRING"),"GDPR Awareness","")</f>
        <v>GDPR Awareness</v>
      </c>
      <c r="I1021" s="58" t="str">
        <f ca="1">IF(OR('📊 Training Matrix'!$AW$55="EXPIRED",'📊 Training Matrix'!$AW$55="EXPIRING"),IF(ISNUMBER('📊 Training Matrix'!$AV$55),TEXT('📊 Training Matrix'!$AV$55,"DD/MM/YYYY"),""),"")</f>
        <v>16/07/2025</v>
      </c>
      <c r="J1021" s="58" t="str">
        <f ca="1">IF(OR('📊 Training Matrix'!$AW$55="EXPIRED",'📊 Training Matrix'!$AW$55="EXPIRING"),TEXT('📊 Training Matrix'!$AV$55+365,"DD/MM/YYYY"),"")</f>
        <v>16/07/2026</v>
      </c>
      <c r="K1021" s="58" t="str">
        <f ca="1">IF(OR('📊 Training Matrix'!$AW$55="EXPIRED",'📊 Training Matrix'!$AW$55="EXPIRING"),'📊 Training Matrix'!$AW$55,"")</f>
        <v>EXPIRED</v>
      </c>
      <c r="L1021" s="58" t="str">
        <f ca="1">IF(OR('📊 Training Matrix'!$AW$55="EXPIRED",'📊 Training Matrix'!$AW$55="EXPIRING"),IF('📊 Training Matrix'!$AW$55="EXPIRED","Overdue by "&amp;TEXT(TODAY()-('📊 Training Matrix'!$AV$55+365),"0")&amp;" days","Expires in "&amp;TEXT(('📊 Training Matrix'!$AV$55+365)-TODAY(),"0")&amp;" days"),"—")</f>
        <v>Overdue by 33 days</v>
      </c>
      <c r="M1021" s="58" t="str">
        <f ca="1">IF(OR('📊 Training Matrix'!$AW$55="EXPIRED",'📊 Training Matrix'!$AW$55="EXPIRING"),'📊 Training Matrix'!$H$55,"")</f>
        <v>L. Nakamura</v>
      </c>
    </row>
    <row r="1022" spans="1:13" ht="15" customHeight="1" x14ac:dyDescent="0.2">
      <c r="A1022" s="58" t="str">
        <f ca="1">IF(OR('📊 Training Matrix'!$K$56="EXPIRED",'📊 Training Matrix'!$K$56="EXPIRING"),'📊 Training Matrix'!$A$56,"")</f>
        <v/>
      </c>
      <c r="B1022" s="58" t="str">
        <f ca="1">IF(OR('📊 Training Matrix'!$K$56="EXPIRED",'📊 Training Matrix'!$K$56="EXPIRING"),'📊 Training Matrix'!$B$56,"")</f>
        <v/>
      </c>
      <c r="C1022" s="58" t="str">
        <f ca="1">IF(OR('📊 Training Matrix'!$K$56="EXPIRED",'📊 Training Matrix'!$K$56="EXPIRING"),'📊 Training Matrix'!$C$56,"")</f>
        <v/>
      </c>
      <c r="D1022" s="58" t="str">
        <f ca="1">IF(OR('📊 Training Matrix'!$K$56="EXPIRED",'📊 Training Matrix'!$K$56="EXPIRING"),'📊 Training Matrix'!$D$56,"")</f>
        <v/>
      </c>
      <c r="E1022" s="58" t="str">
        <f ca="1">IF(OR('📊 Training Matrix'!$K$56="EXPIRED",'📊 Training Matrix'!$K$56="EXPIRING"),'📊 Training Matrix'!$F$56,"")</f>
        <v/>
      </c>
      <c r="F1022" s="58" t="str">
        <f ca="1">IF(OR('📊 Training Matrix'!$K$56="EXPIRED",'📊 Training Matrix'!$K$56="EXPIRING"),'📊 Training Matrix'!$E$56,"")</f>
        <v/>
      </c>
      <c r="G1022" s="58" t="str">
        <f ca="1">IF(OR('📊 Training Matrix'!$K$56="EXPIRED",'📊 Training Matrix'!$K$56="EXPIRING"),"HS-001","")</f>
        <v/>
      </c>
      <c r="H1022" s="58" t="str">
        <f ca="1">IF(OR('📊 Training Matrix'!$K$56="EXPIRED",'📊 Training Matrix'!$K$56="EXPIRING"),"H&amp;S Induction","")</f>
        <v/>
      </c>
      <c r="I1022" s="58" t="str">
        <f ca="1">IF(OR('📊 Training Matrix'!$K$56="EXPIRED",'📊 Training Matrix'!$K$56="EXPIRING"),IF(ISNUMBER('📊 Training Matrix'!$J$56),TEXT('📊 Training Matrix'!$J$56,"DD/MM/YYYY"),""),"")</f>
        <v/>
      </c>
      <c r="J1022" s="58" t="str">
        <f ca="1">IF(OR('📊 Training Matrix'!$K$56="EXPIRED",'📊 Training Matrix'!$K$56="EXPIRING"),TEXT('📊 Training Matrix'!$J$56+365,"DD/MM/YYYY"),"")</f>
        <v/>
      </c>
      <c r="K1022" s="58" t="str">
        <f ca="1">IF(OR('📊 Training Matrix'!$K$56="EXPIRED",'📊 Training Matrix'!$K$56="EXPIRING"),'📊 Training Matrix'!$K$56,"")</f>
        <v/>
      </c>
      <c r="L1022" s="58" t="str">
        <f ca="1">IF(OR('📊 Training Matrix'!$K$56="EXPIRED",'📊 Training Matrix'!$K$56="EXPIRING"),IF('📊 Training Matrix'!$K$56="EXPIRED","Overdue by "&amp;TEXT(TODAY()-('📊 Training Matrix'!$J$56+365),"0")&amp;" days","Expires in "&amp;TEXT(('📊 Training Matrix'!$J$56+365)-TODAY(),"0")&amp;" days"),"—")</f>
        <v>—</v>
      </c>
      <c r="M1022" s="58" t="str">
        <f ca="1">IF(OR('📊 Training Matrix'!$K$56="EXPIRED",'📊 Training Matrix'!$K$56="EXPIRING"),'📊 Training Matrix'!$H$56,"")</f>
        <v/>
      </c>
    </row>
    <row r="1023" spans="1:13" ht="15" customHeight="1" x14ac:dyDescent="0.2">
      <c r="A1023" s="58" t="str">
        <f ca="1">IF(OR('📊 Training Matrix'!$M$56="EXPIRED",'📊 Training Matrix'!$M$56="EXPIRING"),'📊 Training Matrix'!$A$56,"")</f>
        <v/>
      </c>
      <c r="B1023" s="58" t="str">
        <f ca="1">IF(OR('📊 Training Matrix'!$M$56="EXPIRED",'📊 Training Matrix'!$M$56="EXPIRING"),'📊 Training Matrix'!$B$56,"")</f>
        <v/>
      </c>
      <c r="C1023" s="58" t="str">
        <f ca="1">IF(OR('📊 Training Matrix'!$M$56="EXPIRED",'📊 Training Matrix'!$M$56="EXPIRING"),'📊 Training Matrix'!$C$56,"")</f>
        <v/>
      </c>
      <c r="D1023" s="58" t="str">
        <f ca="1">IF(OR('📊 Training Matrix'!$M$56="EXPIRED",'📊 Training Matrix'!$M$56="EXPIRING"),'📊 Training Matrix'!$D$56,"")</f>
        <v/>
      </c>
      <c r="E1023" s="58" t="str">
        <f ca="1">IF(OR('📊 Training Matrix'!$M$56="EXPIRED",'📊 Training Matrix'!$M$56="EXPIRING"),'📊 Training Matrix'!$F$56,"")</f>
        <v/>
      </c>
      <c r="F1023" s="58" t="str">
        <f ca="1">IF(OR('📊 Training Matrix'!$M$56="EXPIRED",'📊 Training Matrix'!$M$56="EXPIRING"),'📊 Training Matrix'!$E$56,"")</f>
        <v/>
      </c>
      <c r="G1023" s="58" t="str">
        <f ca="1">IF(OR('📊 Training Matrix'!$M$56="EXPIRED",'📊 Training Matrix'!$M$56="EXPIRING"),"HS-002","")</f>
        <v/>
      </c>
      <c r="H1023" s="58" t="str">
        <f ca="1">IF(OR('📊 Training Matrix'!$M$56="EXPIRED",'📊 Training Matrix'!$M$56="EXPIRING"),"Working at Height","")</f>
        <v/>
      </c>
      <c r="I1023" s="58" t="str">
        <f ca="1">IF(OR('📊 Training Matrix'!$M$56="EXPIRED",'📊 Training Matrix'!$M$56="EXPIRING"),IF(ISNUMBER('📊 Training Matrix'!$L$56),TEXT('📊 Training Matrix'!$L$56,"DD/MM/YYYY"),""),"")</f>
        <v/>
      </c>
      <c r="J1023" s="58" t="str">
        <f ca="1">IF(OR('📊 Training Matrix'!$M$56="EXPIRED",'📊 Training Matrix'!$M$56="EXPIRING"),TEXT('📊 Training Matrix'!$L$56+365,"DD/MM/YYYY"),"")</f>
        <v/>
      </c>
      <c r="K1023" s="58" t="str">
        <f ca="1">IF(OR('📊 Training Matrix'!$M$56="EXPIRED",'📊 Training Matrix'!$M$56="EXPIRING"),'📊 Training Matrix'!$M$56,"")</f>
        <v/>
      </c>
      <c r="L1023" s="58" t="str">
        <f ca="1">IF(OR('📊 Training Matrix'!$M$56="EXPIRED",'📊 Training Matrix'!$M$56="EXPIRING"),IF('📊 Training Matrix'!$M$56="EXPIRED","Overdue by "&amp;TEXT(TODAY()-('📊 Training Matrix'!$L$56+365),"0")&amp;" days","Expires in "&amp;TEXT(('📊 Training Matrix'!$L$56+365)-TODAY(),"0")&amp;" days"),"—")</f>
        <v>—</v>
      </c>
      <c r="M1023" s="58" t="str">
        <f ca="1">IF(OR('📊 Training Matrix'!$M$56="EXPIRED",'📊 Training Matrix'!$M$56="EXPIRING"),'📊 Training Matrix'!$H$56,"")</f>
        <v/>
      </c>
    </row>
    <row r="1024" spans="1:13" ht="15" customHeight="1" x14ac:dyDescent="0.2">
      <c r="A1024" s="58" t="str">
        <f ca="1">IF(OR('📊 Training Matrix'!$O$56="EXPIRED",'📊 Training Matrix'!$O$56="EXPIRING"),'📊 Training Matrix'!$A$56,"")</f>
        <v/>
      </c>
      <c r="B1024" s="58" t="str">
        <f ca="1">IF(OR('📊 Training Matrix'!$O$56="EXPIRED",'📊 Training Matrix'!$O$56="EXPIRING"),'📊 Training Matrix'!$B$56,"")</f>
        <v/>
      </c>
      <c r="C1024" s="58" t="str">
        <f ca="1">IF(OR('📊 Training Matrix'!$O$56="EXPIRED",'📊 Training Matrix'!$O$56="EXPIRING"),'📊 Training Matrix'!$C$56,"")</f>
        <v/>
      </c>
      <c r="D1024" s="58" t="str">
        <f ca="1">IF(OR('📊 Training Matrix'!$O$56="EXPIRED",'📊 Training Matrix'!$O$56="EXPIRING"),'📊 Training Matrix'!$D$56,"")</f>
        <v/>
      </c>
      <c r="E1024" s="58" t="str">
        <f ca="1">IF(OR('📊 Training Matrix'!$O$56="EXPIRED",'📊 Training Matrix'!$O$56="EXPIRING"),'📊 Training Matrix'!$F$56,"")</f>
        <v/>
      </c>
      <c r="F1024" s="58" t="str">
        <f ca="1">IF(OR('📊 Training Matrix'!$O$56="EXPIRED",'📊 Training Matrix'!$O$56="EXPIRING"),'📊 Training Matrix'!$E$56,"")</f>
        <v/>
      </c>
      <c r="G1024" s="58" t="str">
        <f ca="1">IF(OR('📊 Training Matrix'!$O$56="EXPIRED",'📊 Training Matrix'!$O$56="EXPIRING"),"HS-003","")</f>
        <v/>
      </c>
      <c r="H1024" s="58" t="str">
        <f ca="1">IF(OR('📊 Training Matrix'!$O$56="EXPIRED",'📊 Training Matrix'!$O$56="EXPIRING"),"Confined Space","")</f>
        <v/>
      </c>
      <c r="I1024" s="58" t="str">
        <f ca="1">IF(OR('📊 Training Matrix'!$O$56="EXPIRED",'📊 Training Matrix'!$O$56="EXPIRING"),IF(ISNUMBER('📊 Training Matrix'!$N$56),TEXT('📊 Training Matrix'!$N$56,"DD/MM/YYYY"),""),"")</f>
        <v/>
      </c>
      <c r="J1024" s="58" t="str">
        <f ca="1">IF(OR('📊 Training Matrix'!$O$56="EXPIRED",'📊 Training Matrix'!$O$56="EXPIRING"),TEXT('📊 Training Matrix'!$N$56+365,"DD/MM/YYYY"),"")</f>
        <v/>
      </c>
      <c r="K1024" s="58" t="str">
        <f ca="1">IF(OR('📊 Training Matrix'!$O$56="EXPIRED",'📊 Training Matrix'!$O$56="EXPIRING"),'📊 Training Matrix'!$O$56,"")</f>
        <v/>
      </c>
      <c r="L1024" s="58" t="str">
        <f ca="1">IF(OR('📊 Training Matrix'!$O$56="EXPIRED",'📊 Training Matrix'!$O$56="EXPIRING"),IF('📊 Training Matrix'!$O$56="EXPIRED","Overdue by "&amp;TEXT(TODAY()-('📊 Training Matrix'!$N$56+365),"0")&amp;" days","Expires in "&amp;TEXT(('📊 Training Matrix'!$N$56+365)-TODAY(),"0")&amp;" days"),"—")</f>
        <v>—</v>
      </c>
      <c r="M1024" s="58" t="str">
        <f ca="1">IF(OR('📊 Training Matrix'!$O$56="EXPIRED",'📊 Training Matrix'!$O$56="EXPIRING"),'📊 Training Matrix'!$H$56,"")</f>
        <v/>
      </c>
    </row>
    <row r="1025" spans="1:13" ht="15" customHeight="1" x14ac:dyDescent="0.2">
      <c r="A1025" s="58" t="str">
        <f ca="1">IF(OR('📊 Training Matrix'!$Q$56="EXPIRED",'📊 Training Matrix'!$Q$56="EXPIRING"),'📊 Training Matrix'!$A$56,"")</f>
        <v>W1052</v>
      </c>
      <c r="B1025" s="58" t="str">
        <f ca="1">IF(OR('📊 Training Matrix'!$Q$56="EXPIRED",'📊 Training Matrix'!$Q$56="EXPIRING"),'📊 Training Matrix'!$B$56,"")</f>
        <v>Davis</v>
      </c>
      <c r="C1025" s="58" t="str">
        <f ca="1">IF(OR('📊 Training Matrix'!$Q$56="EXPIRED",'📊 Training Matrix'!$Q$56="EXPIRING"),'📊 Training Matrix'!$C$56,"")</f>
        <v>Kevin</v>
      </c>
      <c r="D1025" s="58" t="str">
        <f ca="1">IF(OR('📊 Training Matrix'!$Q$56="EXPIRED",'📊 Training Matrix'!$Q$56="EXPIRING"),'📊 Training Matrix'!$D$56,"")</f>
        <v>Employee</v>
      </c>
      <c r="E1025" s="58" t="str">
        <f ca="1">IF(OR('📊 Training Matrix'!$Q$56="EXPIRED",'📊 Training Matrix'!$Q$56="EXPIRING"),'📊 Training Matrix'!$F$56,"")</f>
        <v>HV Engineer</v>
      </c>
      <c r="F1025" s="58" t="str">
        <f ca="1">IF(OR('📊 Training Matrix'!$Q$56="EXPIRED",'📊 Training Matrix'!$Q$56="EXPIRING"),'📊 Training Matrix'!$E$56,"")</f>
        <v>Electrical</v>
      </c>
      <c r="G1025" s="58" t="str">
        <f ca="1">IF(OR('📊 Training Matrix'!$Q$56="EXPIRED",'📊 Training Matrix'!$Q$56="EXPIRING"),"HS-004","")</f>
        <v>HS-004</v>
      </c>
      <c r="H1025" s="58" t="str">
        <f ca="1">IF(OR('📊 Training Matrix'!$Q$56="EXPIRED",'📊 Training Matrix'!$Q$56="EXPIRING"),"Manual Handling","")</f>
        <v>Manual Handling</v>
      </c>
      <c r="I1025" s="58" t="str">
        <f ca="1">IF(OR('📊 Training Matrix'!$Q$56="EXPIRED",'📊 Training Matrix'!$Q$56="EXPIRING"),IF(ISNUMBER('📊 Training Matrix'!$P$56),TEXT('📊 Training Matrix'!$P$56,"DD/MM/YYYY"),""),"")</f>
        <v>11/02/2025</v>
      </c>
      <c r="J1025" s="58" t="str">
        <f ca="1">IF(OR('📊 Training Matrix'!$Q$56="EXPIRED",'📊 Training Matrix'!$Q$56="EXPIRING"),TEXT('📊 Training Matrix'!$P$56+365,"DD/MM/YYYY"),"")</f>
        <v>11/02/2026</v>
      </c>
      <c r="K1025" s="58" t="str">
        <f ca="1">IF(OR('📊 Training Matrix'!$Q$56="EXPIRED",'📊 Training Matrix'!$Q$56="EXPIRING"),'📊 Training Matrix'!$Q$56,"")</f>
        <v>EXPIRED</v>
      </c>
      <c r="L1025" s="58" t="str">
        <f ca="1">IF(OR('📊 Training Matrix'!$Q$56="EXPIRED",'📊 Training Matrix'!$Q$56="EXPIRING"),IF('📊 Training Matrix'!$Q$56="EXPIRED","Overdue by "&amp;TEXT(TODAY()-('📊 Training Matrix'!$P$56+365),"0")&amp;" days","Expires in "&amp;TEXT(('📊 Training Matrix'!$P$56+365)-TODAY(),"0")&amp;" days"),"—")</f>
        <v>Overdue by 188 days</v>
      </c>
      <c r="M1025" s="58" t="str">
        <f ca="1">IF(OR('📊 Training Matrix'!$Q$56="EXPIRED",'📊 Training Matrix'!$Q$56="EXPIRING"),'📊 Training Matrix'!$H$56,"")</f>
        <v>A. Williams</v>
      </c>
    </row>
    <row r="1026" spans="1:13" ht="15" customHeight="1" x14ac:dyDescent="0.2">
      <c r="A1026" s="58" t="str">
        <f ca="1">IF(OR('📊 Training Matrix'!$S$56="EXPIRED",'📊 Training Matrix'!$S$56="EXPIRING"),'📊 Training Matrix'!$A$56,"")</f>
        <v>W1052</v>
      </c>
      <c r="B1026" s="58" t="str">
        <f ca="1">IF(OR('📊 Training Matrix'!$S$56="EXPIRED",'📊 Training Matrix'!$S$56="EXPIRING"),'📊 Training Matrix'!$B$56,"")</f>
        <v>Davis</v>
      </c>
      <c r="C1026" s="58" t="str">
        <f ca="1">IF(OR('📊 Training Matrix'!$S$56="EXPIRED",'📊 Training Matrix'!$S$56="EXPIRING"),'📊 Training Matrix'!$C$56,"")</f>
        <v>Kevin</v>
      </c>
      <c r="D1026" s="58" t="str">
        <f ca="1">IF(OR('📊 Training Matrix'!$S$56="EXPIRED",'📊 Training Matrix'!$S$56="EXPIRING"),'📊 Training Matrix'!$D$56,"")</f>
        <v>Employee</v>
      </c>
      <c r="E1026" s="58" t="str">
        <f ca="1">IF(OR('📊 Training Matrix'!$S$56="EXPIRED",'📊 Training Matrix'!$S$56="EXPIRING"),'📊 Training Matrix'!$F$56,"")</f>
        <v>HV Engineer</v>
      </c>
      <c r="F1026" s="58" t="str">
        <f ca="1">IF(OR('📊 Training Matrix'!$S$56="EXPIRED",'📊 Training Matrix'!$S$56="EXPIRING"),'📊 Training Matrix'!$E$56,"")</f>
        <v>Electrical</v>
      </c>
      <c r="G1026" s="58" t="str">
        <f ca="1">IF(OR('📊 Training Matrix'!$S$56="EXPIRED",'📊 Training Matrix'!$S$56="EXPIRING"),"HS-005","")</f>
        <v>HS-005</v>
      </c>
      <c r="H1026" s="58" t="str">
        <f ca="1">IF(OR('📊 Training Matrix'!$S$56="EXPIRED",'📊 Training Matrix'!$S$56="EXPIRING"),"First Aid (FAW)","")</f>
        <v>First Aid (FAW)</v>
      </c>
      <c r="I1026" s="58" t="str">
        <f ca="1">IF(OR('📊 Training Matrix'!$S$56="EXPIRED",'📊 Training Matrix'!$S$56="EXPIRING"),IF(ISNUMBER('📊 Training Matrix'!$R$56),TEXT('📊 Training Matrix'!$R$56,"DD/MM/YYYY"),""),"")</f>
        <v>29/07/2024</v>
      </c>
      <c r="J1026" s="58" t="str">
        <f ca="1">IF(OR('📊 Training Matrix'!$S$56="EXPIRED",'📊 Training Matrix'!$S$56="EXPIRING"),TEXT('📊 Training Matrix'!$R$56+365,"DD/MM/YYYY"),"")</f>
        <v>29/07/2025</v>
      </c>
      <c r="K1026" s="58" t="str">
        <f ca="1">IF(OR('📊 Training Matrix'!$S$56="EXPIRED",'📊 Training Matrix'!$S$56="EXPIRING"),'📊 Training Matrix'!$S$56,"")</f>
        <v>EXPIRED</v>
      </c>
      <c r="L1026" s="58" t="str">
        <f ca="1">IF(OR('📊 Training Matrix'!$S$56="EXPIRED",'📊 Training Matrix'!$S$56="EXPIRING"),IF('📊 Training Matrix'!$S$56="EXPIRED","Overdue by "&amp;TEXT(TODAY()-('📊 Training Matrix'!$R$56+365),"0")&amp;" days","Expires in "&amp;TEXT(('📊 Training Matrix'!$R$56+365)-TODAY(),"0")&amp;" days"),"—")</f>
        <v>Overdue by 385 days</v>
      </c>
      <c r="M1026" s="58" t="str">
        <f ca="1">IF(OR('📊 Training Matrix'!$S$56="EXPIRED",'📊 Training Matrix'!$S$56="EXPIRING"),'📊 Training Matrix'!$H$56,"")</f>
        <v>A. Williams</v>
      </c>
    </row>
    <row r="1027" spans="1:13" ht="15" customHeight="1" x14ac:dyDescent="0.2">
      <c r="A1027" s="58" t="str">
        <f ca="1">IF(OR('📊 Training Matrix'!$U$56="EXPIRED",'📊 Training Matrix'!$U$56="EXPIRING"),'📊 Training Matrix'!$A$56,"")</f>
        <v/>
      </c>
      <c r="B1027" s="58" t="str">
        <f ca="1">IF(OR('📊 Training Matrix'!$U$56="EXPIRED",'📊 Training Matrix'!$U$56="EXPIRING"),'📊 Training Matrix'!$B$56,"")</f>
        <v/>
      </c>
      <c r="C1027" s="58" t="str">
        <f ca="1">IF(OR('📊 Training Matrix'!$U$56="EXPIRED",'📊 Training Matrix'!$U$56="EXPIRING"),'📊 Training Matrix'!$C$56,"")</f>
        <v/>
      </c>
      <c r="D1027" s="58" t="str">
        <f ca="1">IF(OR('📊 Training Matrix'!$U$56="EXPIRED",'📊 Training Matrix'!$U$56="EXPIRING"),'📊 Training Matrix'!$D$56,"")</f>
        <v/>
      </c>
      <c r="E1027" s="58" t="str">
        <f ca="1">IF(OR('📊 Training Matrix'!$U$56="EXPIRED",'📊 Training Matrix'!$U$56="EXPIRING"),'📊 Training Matrix'!$F$56,"")</f>
        <v/>
      </c>
      <c r="F1027" s="58" t="str">
        <f ca="1">IF(OR('📊 Training Matrix'!$U$56="EXPIRED",'📊 Training Matrix'!$U$56="EXPIRING"),'📊 Training Matrix'!$E$56,"")</f>
        <v/>
      </c>
      <c r="G1027" s="58" t="str">
        <f ca="1">IF(OR('📊 Training Matrix'!$U$56="EXPIRED",'📊 Training Matrix'!$U$56="EXPIRING"),"HS-006","")</f>
        <v/>
      </c>
      <c r="H1027" s="58" t="str">
        <f ca="1">IF(OR('📊 Training Matrix'!$U$56="EXPIRED",'📊 Training Matrix'!$U$56="EXPIRING"),"Asbestos Awareness","")</f>
        <v/>
      </c>
      <c r="I1027" s="58" t="str">
        <f ca="1">IF(OR('📊 Training Matrix'!$U$56="EXPIRED",'📊 Training Matrix'!$U$56="EXPIRING"),IF(ISNUMBER('📊 Training Matrix'!$T$56),TEXT('📊 Training Matrix'!$T$56,"DD/MM/YYYY"),""),"")</f>
        <v/>
      </c>
      <c r="J1027" s="58" t="str">
        <f ca="1">IF(OR('📊 Training Matrix'!$U$56="EXPIRED",'📊 Training Matrix'!$U$56="EXPIRING"),TEXT('📊 Training Matrix'!$T$56+365,"DD/MM/YYYY"),"")</f>
        <v/>
      </c>
      <c r="K1027" s="58" t="str">
        <f ca="1">IF(OR('📊 Training Matrix'!$U$56="EXPIRED",'📊 Training Matrix'!$U$56="EXPIRING"),'📊 Training Matrix'!$U$56,"")</f>
        <v/>
      </c>
      <c r="L1027" s="58" t="str">
        <f ca="1">IF(OR('📊 Training Matrix'!$U$56="EXPIRED",'📊 Training Matrix'!$U$56="EXPIRING"),IF('📊 Training Matrix'!$U$56="EXPIRED","Overdue by "&amp;TEXT(TODAY()-('📊 Training Matrix'!$T$56+365),"0")&amp;" days","Expires in "&amp;TEXT(('📊 Training Matrix'!$T$56+365)-TODAY(),"0")&amp;" days"),"—")</f>
        <v>—</v>
      </c>
      <c r="M1027" s="58" t="str">
        <f ca="1">IF(OR('📊 Training Matrix'!$U$56="EXPIRED",'📊 Training Matrix'!$U$56="EXPIRING"),'📊 Training Matrix'!$H$56,"")</f>
        <v/>
      </c>
    </row>
    <row r="1028" spans="1:13" ht="15" customHeight="1" x14ac:dyDescent="0.2">
      <c r="A1028" s="58" t="str">
        <f ca="1">IF(OR('📊 Training Matrix'!$W$56="EXPIRED",'📊 Training Matrix'!$W$56="EXPIRING"),'📊 Training Matrix'!$A$56,"")</f>
        <v>W1052</v>
      </c>
      <c r="B1028" s="58" t="str">
        <f ca="1">IF(OR('📊 Training Matrix'!$W$56="EXPIRED",'📊 Training Matrix'!$W$56="EXPIRING"),'📊 Training Matrix'!$B$56,"")</f>
        <v>Davis</v>
      </c>
      <c r="C1028" s="58" t="str">
        <f ca="1">IF(OR('📊 Training Matrix'!$W$56="EXPIRED",'📊 Training Matrix'!$W$56="EXPIRING"),'📊 Training Matrix'!$C$56,"")</f>
        <v>Kevin</v>
      </c>
      <c r="D1028" s="58" t="str">
        <f ca="1">IF(OR('📊 Training Matrix'!$W$56="EXPIRED",'📊 Training Matrix'!$W$56="EXPIRING"),'📊 Training Matrix'!$D$56,"")</f>
        <v>Employee</v>
      </c>
      <c r="E1028" s="58" t="str">
        <f ca="1">IF(OR('📊 Training Matrix'!$W$56="EXPIRED",'📊 Training Matrix'!$W$56="EXPIRING"),'📊 Training Matrix'!$F$56,"")</f>
        <v>HV Engineer</v>
      </c>
      <c r="F1028" s="58" t="str">
        <f ca="1">IF(OR('📊 Training Matrix'!$W$56="EXPIRED",'📊 Training Matrix'!$W$56="EXPIRING"),'📊 Training Matrix'!$E$56,"")</f>
        <v>Electrical</v>
      </c>
      <c r="G1028" s="58" t="str">
        <f ca="1">IF(OR('📊 Training Matrix'!$W$56="EXPIRED",'📊 Training Matrix'!$W$56="EXPIRING"),"EL-001","")</f>
        <v>EL-001</v>
      </c>
      <c r="H1028" s="58" t="str">
        <f ca="1">IF(OR('📊 Training Matrix'!$W$56="EXPIRED",'📊 Training Matrix'!$W$56="EXPIRING"),"C&amp;G 2391 Inspection","")</f>
        <v>C&amp;G 2391 Inspection</v>
      </c>
      <c r="I1028" s="58" t="str">
        <f ca="1">IF(OR('📊 Training Matrix'!$W$56="EXPIRED",'📊 Training Matrix'!$W$56="EXPIRING"),IF(ISNUMBER('📊 Training Matrix'!$V$56),TEXT('📊 Training Matrix'!$V$56,"DD/MM/YYYY"),""),"")</f>
        <v>18/09/2022</v>
      </c>
      <c r="J1028" s="58" t="str">
        <f ca="1">IF(OR('📊 Training Matrix'!$W$56="EXPIRED",'📊 Training Matrix'!$W$56="EXPIRING"),TEXT('📊 Training Matrix'!$V$56+365,"DD/MM/YYYY"),"")</f>
        <v>18/09/2023</v>
      </c>
      <c r="K1028" s="58" t="str">
        <f ca="1">IF(OR('📊 Training Matrix'!$W$56="EXPIRED",'📊 Training Matrix'!$W$56="EXPIRING"),'📊 Training Matrix'!$W$56,"")</f>
        <v>EXPIRED</v>
      </c>
      <c r="L1028" s="58" t="str">
        <f ca="1">IF(OR('📊 Training Matrix'!$W$56="EXPIRED",'📊 Training Matrix'!$W$56="EXPIRING"),IF('📊 Training Matrix'!$W$56="EXPIRED","Overdue by "&amp;TEXT(TODAY()-('📊 Training Matrix'!$V$56+365),"0")&amp;" days","Expires in "&amp;TEXT(('📊 Training Matrix'!$V$56+365)-TODAY(),"0")&amp;" days"),"—")</f>
        <v>Overdue by 1065 days</v>
      </c>
      <c r="M1028" s="58" t="str">
        <f ca="1">IF(OR('📊 Training Matrix'!$W$56="EXPIRED",'📊 Training Matrix'!$W$56="EXPIRING"),'📊 Training Matrix'!$H$56,"")</f>
        <v>A. Williams</v>
      </c>
    </row>
    <row r="1029" spans="1:13" ht="15" customHeight="1" x14ac:dyDescent="0.2">
      <c r="A1029" s="58" t="str">
        <f ca="1">IF(OR('📊 Training Matrix'!$Y$56="EXPIRED",'📊 Training Matrix'!$Y$56="EXPIRING"),'📊 Training Matrix'!$A$56,"")</f>
        <v>W1052</v>
      </c>
      <c r="B1029" s="58" t="str">
        <f ca="1">IF(OR('📊 Training Matrix'!$Y$56="EXPIRED",'📊 Training Matrix'!$Y$56="EXPIRING"),'📊 Training Matrix'!$B$56,"")</f>
        <v>Davis</v>
      </c>
      <c r="C1029" s="58" t="str">
        <f ca="1">IF(OR('📊 Training Matrix'!$Y$56="EXPIRED",'📊 Training Matrix'!$Y$56="EXPIRING"),'📊 Training Matrix'!$C$56,"")</f>
        <v>Kevin</v>
      </c>
      <c r="D1029" s="58" t="str">
        <f ca="1">IF(OR('📊 Training Matrix'!$Y$56="EXPIRED",'📊 Training Matrix'!$Y$56="EXPIRING"),'📊 Training Matrix'!$D$56,"")</f>
        <v>Employee</v>
      </c>
      <c r="E1029" s="58" t="str">
        <f ca="1">IF(OR('📊 Training Matrix'!$Y$56="EXPIRED",'📊 Training Matrix'!$Y$56="EXPIRING"),'📊 Training Matrix'!$F$56,"")</f>
        <v>HV Engineer</v>
      </c>
      <c r="F1029" s="58" t="str">
        <f ca="1">IF(OR('📊 Training Matrix'!$Y$56="EXPIRED",'📊 Training Matrix'!$Y$56="EXPIRING"),'📊 Training Matrix'!$E$56,"")</f>
        <v>Electrical</v>
      </c>
      <c r="G1029" s="58" t="str">
        <f ca="1">IF(OR('📊 Training Matrix'!$Y$56="EXPIRED",'📊 Training Matrix'!$Y$56="EXPIRING"),"EL-002","")</f>
        <v>EL-002</v>
      </c>
      <c r="H1029" s="58" t="str">
        <f ca="1">IF(OR('📊 Training Matrix'!$Y$56="EXPIRED",'📊 Training Matrix'!$Y$56="EXPIRING"),"18th Edition","")</f>
        <v>18th Edition</v>
      </c>
      <c r="I1029" s="58" t="str">
        <f ca="1">IF(OR('📊 Training Matrix'!$Y$56="EXPIRED",'📊 Training Matrix'!$Y$56="EXPIRING"),IF(ISNUMBER('📊 Training Matrix'!$X$56),TEXT('📊 Training Matrix'!$X$56,"DD/MM/YYYY"),""),"")</f>
        <v>26/11/2022</v>
      </c>
      <c r="J1029" s="58" t="str">
        <f ca="1">IF(OR('📊 Training Matrix'!$Y$56="EXPIRED",'📊 Training Matrix'!$Y$56="EXPIRING"),TEXT('📊 Training Matrix'!$X$56+365,"DD/MM/YYYY"),"")</f>
        <v>26/11/2023</v>
      </c>
      <c r="K1029" s="58" t="str">
        <f ca="1">IF(OR('📊 Training Matrix'!$Y$56="EXPIRED",'📊 Training Matrix'!$Y$56="EXPIRING"),'📊 Training Matrix'!$Y$56,"")</f>
        <v>EXPIRED</v>
      </c>
      <c r="L1029" s="58" t="str">
        <f ca="1">IF(OR('📊 Training Matrix'!$Y$56="EXPIRED",'📊 Training Matrix'!$Y$56="EXPIRING"),IF('📊 Training Matrix'!$Y$56="EXPIRED","Overdue by "&amp;TEXT(TODAY()-('📊 Training Matrix'!$X$56+365),"0")&amp;" days","Expires in "&amp;TEXT(('📊 Training Matrix'!$X$56+365)-TODAY(),"0")&amp;" days"),"—")</f>
        <v>Overdue by 996 days</v>
      </c>
      <c r="M1029" s="58" t="str">
        <f ca="1">IF(OR('📊 Training Matrix'!$Y$56="EXPIRED",'📊 Training Matrix'!$Y$56="EXPIRING"),'📊 Training Matrix'!$H$56,"")</f>
        <v>A. Williams</v>
      </c>
    </row>
    <row r="1030" spans="1:13" ht="15" customHeight="1" x14ac:dyDescent="0.2">
      <c r="A1030" s="58" t="str">
        <f ca="1">IF(OR('📊 Training Matrix'!$AA$56="EXPIRED",'📊 Training Matrix'!$AA$56="EXPIRING"),'📊 Training Matrix'!$A$56,"")</f>
        <v>W1052</v>
      </c>
      <c r="B1030" s="58" t="str">
        <f ca="1">IF(OR('📊 Training Matrix'!$AA$56="EXPIRED",'📊 Training Matrix'!$AA$56="EXPIRING"),'📊 Training Matrix'!$B$56,"")</f>
        <v>Davis</v>
      </c>
      <c r="C1030" s="58" t="str">
        <f ca="1">IF(OR('📊 Training Matrix'!$AA$56="EXPIRED",'📊 Training Matrix'!$AA$56="EXPIRING"),'📊 Training Matrix'!$C$56,"")</f>
        <v>Kevin</v>
      </c>
      <c r="D1030" s="58" t="str">
        <f ca="1">IF(OR('📊 Training Matrix'!$AA$56="EXPIRED",'📊 Training Matrix'!$AA$56="EXPIRING"),'📊 Training Matrix'!$D$56,"")</f>
        <v>Employee</v>
      </c>
      <c r="E1030" s="58" t="str">
        <f ca="1">IF(OR('📊 Training Matrix'!$AA$56="EXPIRED",'📊 Training Matrix'!$AA$56="EXPIRING"),'📊 Training Matrix'!$F$56,"")</f>
        <v>HV Engineer</v>
      </c>
      <c r="F1030" s="58" t="str">
        <f ca="1">IF(OR('📊 Training Matrix'!$AA$56="EXPIRED",'📊 Training Matrix'!$AA$56="EXPIRING"),'📊 Training Matrix'!$E$56,"")</f>
        <v>Electrical</v>
      </c>
      <c r="G1030" s="58" t="str">
        <f ca="1">IF(OR('📊 Training Matrix'!$AA$56="EXPIRED",'📊 Training Matrix'!$AA$56="EXPIRING"),"EL-003","")</f>
        <v>EL-003</v>
      </c>
      <c r="H1030" s="58" t="str">
        <f ca="1">IF(OR('📊 Training Matrix'!$AA$56="EXPIRED",'📊 Training Matrix'!$AA$56="EXPIRING"),"HV Auth. Person","")</f>
        <v>HV Auth. Person</v>
      </c>
      <c r="I1030" s="58" t="str">
        <f ca="1">IF(OR('📊 Training Matrix'!$AA$56="EXPIRED",'📊 Training Matrix'!$AA$56="EXPIRING"),IF(ISNUMBER('📊 Training Matrix'!$Z$56),TEXT('📊 Training Matrix'!$Z$56,"DD/MM/YYYY"),""),"")</f>
        <v>27/07/2025</v>
      </c>
      <c r="J1030" s="58" t="str">
        <f ca="1">IF(OR('📊 Training Matrix'!$AA$56="EXPIRED",'📊 Training Matrix'!$AA$56="EXPIRING"),TEXT('📊 Training Matrix'!$Z$56+365,"DD/MM/YYYY"),"")</f>
        <v>27/07/2026</v>
      </c>
      <c r="K1030" s="58" t="str">
        <f ca="1">IF(OR('📊 Training Matrix'!$AA$56="EXPIRED",'📊 Training Matrix'!$AA$56="EXPIRING"),'📊 Training Matrix'!$AA$56,"")</f>
        <v>EXPIRED</v>
      </c>
      <c r="L1030" s="58" t="str">
        <f ca="1">IF(OR('📊 Training Matrix'!$AA$56="EXPIRED",'📊 Training Matrix'!$AA$56="EXPIRING"),IF('📊 Training Matrix'!$AA$56="EXPIRED","Overdue by "&amp;TEXT(TODAY()-('📊 Training Matrix'!$Z$56+365),"0")&amp;" days","Expires in "&amp;TEXT(('📊 Training Matrix'!$Z$56+365)-TODAY(),"0")&amp;" days"),"—")</f>
        <v>Overdue by 22 days</v>
      </c>
      <c r="M1030" s="58" t="str">
        <f ca="1">IF(OR('📊 Training Matrix'!$AA$56="EXPIRED",'📊 Training Matrix'!$AA$56="EXPIRING"),'📊 Training Matrix'!$H$56,"")</f>
        <v>A. Williams</v>
      </c>
    </row>
    <row r="1031" spans="1:13" ht="15" customHeight="1" x14ac:dyDescent="0.2">
      <c r="A1031" s="58" t="str">
        <f ca="1">IF(OR('📊 Training Matrix'!$AC$56="EXPIRED",'📊 Training Matrix'!$AC$56="EXPIRING"),'📊 Training Matrix'!$A$56,"")</f>
        <v/>
      </c>
      <c r="B1031" s="58" t="str">
        <f ca="1">IF(OR('📊 Training Matrix'!$AC$56="EXPIRED",'📊 Training Matrix'!$AC$56="EXPIRING"),'📊 Training Matrix'!$B$56,"")</f>
        <v/>
      </c>
      <c r="C1031" s="58" t="str">
        <f ca="1">IF(OR('📊 Training Matrix'!$AC$56="EXPIRED",'📊 Training Matrix'!$AC$56="EXPIRING"),'📊 Training Matrix'!$C$56,"")</f>
        <v/>
      </c>
      <c r="D1031" s="58" t="str">
        <f ca="1">IF(OR('📊 Training Matrix'!$AC$56="EXPIRED",'📊 Training Matrix'!$AC$56="EXPIRING"),'📊 Training Matrix'!$D$56,"")</f>
        <v/>
      </c>
      <c r="E1031" s="58" t="str">
        <f ca="1">IF(OR('📊 Training Matrix'!$AC$56="EXPIRED",'📊 Training Matrix'!$AC$56="EXPIRING"),'📊 Training Matrix'!$F$56,"")</f>
        <v/>
      </c>
      <c r="F1031" s="58" t="str">
        <f ca="1">IF(OR('📊 Training Matrix'!$AC$56="EXPIRED",'📊 Training Matrix'!$AC$56="EXPIRING"),'📊 Training Matrix'!$E$56,"")</f>
        <v/>
      </c>
      <c r="G1031" s="58" t="str">
        <f ca="1">IF(OR('📊 Training Matrix'!$AC$56="EXPIRED",'📊 Training Matrix'!$AC$56="EXPIRING"),"EL-004","")</f>
        <v/>
      </c>
      <c r="H1031" s="58" t="str">
        <f ca="1">IF(OR('📊 Training Matrix'!$AC$56="EXPIRED",'📊 Training Matrix'!$AC$56="EXPIRING"),"LV Switching","")</f>
        <v/>
      </c>
      <c r="I1031" s="58" t="str">
        <f ca="1">IF(OR('📊 Training Matrix'!$AC$56="EXPIRED",'📊 Training Matrix'!$AC$56="EXPIRING"),IF(ISNUMBER('📊 Training Matrix'!$AB$56),TEXT('📊 Training Matrix'!$AB$56,"DD/MM/YYYY"),""),"")</f>
        <v/>
      </c>
      <c r="J1031" s="58" t="str">
        <f ca="1">IF(OR('📊 Training Matrix'!$AC$56="EXPIRED",'📊 Training Matrix'!$AC$56="EXPIRING"),TEXT('📊 Training Matrix'!$AB$56+365,"DD/MM/YYYY"),"")</f>
        <v/>
      </c>
      <c r="K1031" s="58" t="str">
        <f ca="1">IF(OR('📊 Training Matrix'!$AC$56="EXPIRED",'📊 Training Matrix'!$AC$56="EXPIRING"),'📊 Training Matrix'!$AC$56,"")</f>
        <v/>
      </c>
      <c r="L1031" s="58" t="str">
        <f ca="1">IF(OR('📊 Training Matrix'!$AC$56="EXPIRED",'📊 Training Matrix'!$AC$56="EXPIRING"),IF('📊 Training Matrix'!$AC$56="EXPIRED","Overdue by "&amp;TEXT(TODAY()-('📊 Training Matrix'!$AB$56+365),"0")&amp;" days","Expires in "&amp;TEXT(('📊 Training Matrix'!$AB$56+365)-TODAY(),"0")&amp;" days"),"—")</f>
        <v>—</v>
      </c>
      <c r="M1031" s="58" t="str">
        <f ca="1">IF(OR('📊 Training Matrix'!$AC$56="EXPIRED",'📊 Training Matrix'!$AC$56="EXPIRING"),'📊 Training Matrix'!$H$56,"")</f>
        <v/>
      </c>
    </row>
    <row r="1032" spans="1:13" ht="15" customHeight="1" x14ac:dyDescent="0.2">
      <c r="A1032" s="58" t="str">
        <f ca="1">IF(OR('📊 Training Matrix'!$AE$56="EXPIRED",'📊 Training Matrix'!$AE$56="EXPIRING"),'📊 Training Matrix'!$A$56,"")</f>
        <v/>
      </c>
      <c r="B1032" s="58" t="str">
        <f ca="1">IF(OR('📊 Training Matrix'!$AE$56="EXPIRED",'📊 Training Matrix'!$AE$56="EXPIRING"),'📊 Training Matrix'!$B$56,"")</f>
        <v/>
      </c>
      <c r="C1032" s="58" t="str">
        <f ca="1">IF(OR('📊 Training Matrix'!$AE$56="EXPIRED",'📊 Training Matrix'!$AE$56="EXPIRING"),'📊 Training Matrix'!$C$56,"")</f>
        <v/>
      </c>
      <c r="D1032" s="58" t="str">
        <f ca="1">IF(OR('📊 Training Matrix'!$AE$56="EXPIRED",'📊 Training Matrix'!$AE$56="EXPIRING"),'📊 Training Matrix'!$D$56,"")</f>
        <v/>
      </c>
      <c r="E1032" s="58" t="str">
        <f ca="1">IF(OR('📊 Training Matrix'!$AE$56="EXPIRED",'📊 Training Matrix'!$AE$56="EXPIRING"),'📊 Training Matrix'!$F$56,"")</f>
        <v/>
      </c>
      <c r="F1032" s="58" t="str">
        <f ca="1">IF(OR('📊 Training Matrix'!$AE$56="EXPIRED",'📊 Training Matrix'!$AE$56="EXPIRING"),'📊 Training Matrix'!$E$56,"")</f>
        <v/>
      </c>
      <c r="G1032" s="58" t="str">
        <f ca="1">IF(OR('📊 Training Matrix'!$AE$56="EXPIRED",'📊 Training Matrix'!$AE$56="EXPIRING"),"CV-005","")</f>
        <v/>
      </c>
      <c r="H1032" s="58" t="str">
        <f ca="1">IF(OR('📊 Training Matrix'!$AE$56="EXPIRED",'📊 Training Matrix'!$AE$56="EXPIRING"),"NRSWA Supervisor","")</f>
        <v/>
      </c>
      <c r="I1032" s="58" t="str">
        <f ca="1">IF(OR('📊 Training Matrix'!$AE$56="EXPIRED",'📊 Training Matrix'!$AE$56="EXPIRING"),IF(ISNUMBER('📊 Training Matrix'!$AD$56),TEXT('📊 Training Matrix'!$AD$56,"DD/MM/YYYY"),""),"")</f>
        <v/>
      </c>
      <c r="J1032" s="58" t="str">
        <f ca="1">IF(OR('📊 Training Matrix'!$AE$56="EXPIRED",'📊 Training Matrix'!$AE$56="EXPIRING"),TEXT('📊 Training Matrix'!$AD$56+365,"DD/MM/YYYY"),"")</f>
        <v/>
      </c>
      <c r="K1032" s="58" t="str">
        <f ca="1">IF(OR('📊 Training Matrix'!$AE$56="EXPIRED",'📊 Training Matrix'!$AE$56="EXPIRING"),'📊 Training Matrix'!$AE$56,"")</f>
        <v/>
      </c>
      <c r="L1032" s="58" t="str">
        <f ca="1">IF(OR('📊 Training Matrix'!$AE$56="EXPIRED",'📊 Training Matrix'!$AE$56="EXPIRING"),IF('📊 Training Matrix'!$AE$56="EXPIRED","Overdue by "&amp;TEXT(TODAY()-('📊 Training Matrix'!$AD$56+365),"0")&amp;" days","Expires in "&amp;TEXT(('📊 Training Matrix'!$AD$56+365)-TODAY(),"0")&amp;" days"),"—")</f>
        <v>—</v>
      </c>
      <c r="M1032" s="58" t="str">
        <f ca="1">IF(OR('📊 Training Matrix'!$AE$56="EXPIRED",'📊 Training Matrix'!$AE$56="EXPIRING"),'📊 Training Matrix'!$H$56,"")</f>
        <v/>
      </c>
    </row>
    <row r="1033" spans="1:13" ht="15" customHeight="1" x14ac:dyDescent="0.2">
      <c r="A1033" s="58" t="str">
        <f ca="1">IF(OR('📊 Training Matrix'!$AG$56="EXPIRED",'📊 Training Matrix'!$AG$56="EXPIRING"),'📊 Training Matrix'!$A$56,"")</f>
        <v/>
      </c>
      <c r="B1033" s="58" t="str">
        <f ca="1">IF(OR('📊 Training Matrix'!$AG$56="EXPIRED",'📊 Training Matrix'!$AG$56="EXPIRING"),'📊 Training Matrix'!$B$56,"")</f>
        <v/>
      </c>
      <c r="C1033" s="58" t="str">
        <f ca="1">IF(OR('📊 Training Matrix'!$AG$56="EXPIRED",'📊 Training Matrix'!$AG$56="EXPIRING"),'📊 Training Matrix'!$C$56,"")</f>
        <v/>
      </c>
      <c r="D1033" s="58" t="str">
        <f ca="1">IF(OR('📊 Training Matrix'!$AG$56="EXPIRED",'📊 Training Matrix'!$AG$56="EXPIRING"),'📊 Training Matrix'!$D$56,"")</f>
        <v/>
      </c>
      <c r="E1033" s="58" t="str">
        <f ca="1">IF(OR('📊 Training Matrix'!$AG$56="EXPIRED",'📊 Training Matrix'!$AG$56="EXPIRING"),'📊 Training Matrix'!$F$56,"")</f>
        <v/>
      </c>
      <c r="F1033" s="58" t="str">
        <f ca="1">IF(OR('📊 Training Matrix'!$AG$56="EXPIRED",'📊 Training Matrix'!$AG$56="EXPIRING"),'📊 Training Matrix'!$E$56,"")</f>
        <v/>
      </c>
      <c r="G1033" s="58" t="str">
        <f ca="1">IF(OR('📊 Training Matrix'!$AG$56="EXPIRED",'📊 Training Matrix'!$AG$56="EXPIRING"),"CV-006","")</f>
        <v/>
      </c>
      <c r="H1033" s="58" t="str">
        <f ca="1">IF(OR('📊 Training Matrix'!$AG$56="EXPIRED",'📊 Training Matrix'!$AG$56="EXPIRING"),"NRSWA Operative","")</f>
        <v/>
      </c>
      <c r="I1033" s="58" t="str">
        <f ca="1">IF(OR('📊 Training Matrix'!$AG$56="EXPIRED",'📊 Training Matrix'!$AG$56="EXPIRING"),IF(ISNUMBER('📊 Training Matrix'!$AF$56),TEXT('📊 Training Matrix'!$AF$56,"DD/MM/YYYY"),""),"")</f>
        <v/>
      </c>
      <c r="J1033" s="58" t="str">
        <f ca="1">IF(OR('📊 Training Matrix'!$AG$56="EXPIRED",'📊 Training Matrix'!$AG$56="EXPIRING"),TEXT('📊 Training Matrix'!$AF$56+365,"DD/MM/YYYY"),"")</f>
        <v/>
      </c>
      <c r="K1033" s="58" t="str">
        <f ca="1">IF(OR('📊 Training Matrix'!$AG$56="EXPIRED",'📊 Training Matrix'!$AG$56="EXPIRING"),'📊 Training Matrix'!$AG$56,"")</f>
        <v/>
      </c>
      <c r="L1033" s="58" t="str">
        <f ca="1">IF(OR('📊 Training Matrix'!$AG$56="EXPIRED",'📊 Training Matrix'!$AG$56="EXPIRING"),IF('📊 Training Matrix'!$AG$56="EXPIRED","Overdue by "&amp;TEXT(TODAY()-('📊 Training Matrix'!$AF$56+365),"0")&amp;" days","Expires in "&amp;TEXT(('📊 Training Matrix'!$AF$56+365)-TODAY(),"0")&amp;" days"),"—")</f>
        <v>—</v>
      </c>
      <c r="M1033" s="58" t="str">
        <f ca="1">IF(OR('📊 Training Matrix'!$AG$56="EXPIRED",'📊 Training Matrix'!$AG$56="EXPIRING"),'📊 Training Matrix'!$H$56,"")</f>
        <v/>
      </c>
    </row>
    <row r="1034" spans="1:13" ht="15" customHeight="1" x14ac:dyDescent="0.2">
      <c r="A1034" s="58" t="str">
        <f ca="1">IF(OR('📊 Training Matrix'!$AI$56="EXPIRED",'📊 Training Matrix'!$AI$56="EXPIRING"),'📊 Training Matrix'!$A$56,"")</f>
        <v/>
      </c>
      <c r="B1034" s="58" t="str">
        <f ca="1">IF(OR('📊 Training Matrix'!$AI$56="EXPIRED",'📊 Training Matrix'!$AI$56="EXPIRING"),'📊 Training Matrix'!$B$56,"")</f>
        <v/>
      </c>
      <c r="C1034" s="58" t="str">
        <f ca="1">IF(OR('📊 Training Matrix'!$AI$56="EXPIRED",'📊 Training Matrix'!$AI$56="EXPIRING"),'📊 Training Matrix'!$C$56,"")</f>
        <v/>
      </c>
      <c r="D1034" s="58" t="str">
        <f ca="1">IF(OR('📊 Training Matrix'!$AI$56="EXPIRED",'📊 Training Matrix'!$AI$56="EXPIRING"),'📊 Training Matrix'!$D$56,"")</f>
        <v/>
      </c>
      <c r="E1034" s="58" t="str">
        <f ca="1">IF(OR('📊 Training Matrix'!$AI$56="EXPIRED",'📊 Training Matrix'!$AI$56="EXPIRING"),'📊 Training Matrix'!$F$56,"")</f>
        <v/>
      </c>
      <c r="F1034" s="58" t="str">
        <f ca="1">IF(OR('📊 Training Matrix'!$AI$56="EXPIRED",'📊 Training Matrix'!$AI$56="EXPIRING"),'📊 Training Matrix'!$E$56,"")</f>
        <v/>
      </c>
      <c r="G1034" s="58" t="str">
        <f ca="1">IF(OR('📊 Training Matrix'!$AI$56="EXPIRED",'📊 Training Matrix'!$AI$56="EXPIRING"),"CV-002","")</f>
        <v/>
      </c>
      <c r="H1034" s="58" t="str">
        <f ca="1">IF(OR('📊 Training Matrix'!$AI$56="EXPIRED",'📊 Training Matrix'!$AI$56="EXPIRING"),"CSCS Blue Card","")</f>
        <v/>
      </c>
      <c r="I1034" s="58" t="str">
        <f ca="1">IF(OR('📊 Training Matrix'!$AI$56="EXPIRED",'📊 Training Matrix'!$AI$56="EXPIRING"),IF(ISNUMBER('📊 Training Matrix'!$AH$56),TEXT('📊 Training Matrix'!$AH$56,"DD/MM/YYYY"),""),"")</f>
        <v/>
      </c>
      <c r="J1034" s="58" t="str">
        <f ca="1">IF(OR('📊 Training Matrix'!$AI$56="EXPIRED",'📊 Training Matrix'!$AI$56="EXPIRING"),TEXT('📊 Training Matrix'!$AH$56+365,"DD/MM/YYYY"),"")</f>
        <v/>
      </c>
      <c r="K1034" s="58" t="str">
        <f ca="1">IF(OR('📊 Training Matrix'!$AI$56="EXPIRED",'📊 Training Matrix'!$AI$56="EXPIRING"),'📊 Training Matrix'!$AI$56,"")</f>
        <v/>
      </c>
      <c r="L1034" s="58" t="str">
        <f ca="1">IF(OR('📊 Training Matrix'!$AI$56="EXPIRED",'📊 Training Matrix'!$AI$56="EXPIRING"),IF('📊 Training Matrix'!$AI$56="EXPIRED","Overdue by "&amp;TEXT(TODAY()-('📊 Training Matrix'!$AH$56+365),"0")&amp;" days","Expires in "&amp;TEXT(('📊 Training Matrix'!$AH$56+365)-TODAY(),"0")&amp;" days"),"—")</f>
        <v>—</v>
      </c>
      <c r="M1034" s="58" t="str">
        <f ca="1">IF(OR('📊 Training Matrix'!$AI$56="EXPIRED",'📊 Training Matrix'!$AI$56="EXPIRING"),'📊 Training Matrix'!$H$56,"")</f>
        <v/>
      </c>
    </row>
    <row r="1035" spans="1:13" ht="15" customHeight="1" x14ac:dyDescent="0.2">
      <c r="A1035" s="58" t="str">
        <f ca="1">IF(OR('📊 Training Matrix'!$AK$56="EXPIRED",'📊 Training Matrix'!$AK$56="EXPIRING"),'📊 Training Matrix'!$A$56,"")</f>
        <v/>
      </c>
      <c r="B1035" s="58" t="str">
        <f ca="1">IF(OR('📊 Training Matrix'!$AK$56="EXPIRED",'📊 Training Matrix'!$AK$56="EXPIRING"),'📊 Training Matrix'!$B$56,"")</f>
        <v/>
      </c>
      <c r="C1035" s="58" t="str">
        <f ca="1">IF(OR('📊 Training Matrix'!$AK$56="EXPIRED",'📊 Training Matrix'!$AK$56="EXPIRING"),'📊 Training Matrix'!$C$56,"")</f>
        <v/>
      </c>
      <c r="D1035" s="58" t="str">
        <f ca="1">IF(OR('📊 Training Matrix'!$AK$56="EXPIRED",'📊 Training Matrix'!$AK$56="EXPIRING"),'📊 Training Matrix'!$D$56,"")</f>
        <v/>
      </c>
      <c r="E1035" s="58" t="str">
        <f ca="1">IF(OR('📊 Training Matrix'!$AK$56="EXPIRED",'📊 Training Matrix'!$AK$56="EXPIRING"),'📊 Training Matrix'!$F$56,"")</f>
        <v/>
      </c>
      <c r="F1035" s="58" t="str">
        <f ca="1">IF(OR('📊 Training Matrix'!$AK$56="EXPIRED",'📊 Training Matrix'!$AK$56="EXPIRING"),'📊 Training Matrix'!$E$56,"")</f>
        <v/>
      </c>
      <c r="G1035" s="58" t="str">
        <f ca="1">IF(OR('📊 Training Matrix'!$AK$56="EXPIRED",'📊 Training Matrix'!$AK$56="EXPIRING"),"GS-001","")</f>
        <v/>
      </c>
      <c r="H1035" s="58" t="str">
        <f ca="1">IF(OR('📊 Training Matrix'!$AK$56="EXPIRED",'📊 Training Matrix'!$AK$56="EXPIRING"),"Gas Safe Reg.","")</f>
        <v/>
      </c>
      <c r="I1035" s="58" t="str">
        <f ca="1">IF(OR('📊 Training Matrix'!$AK$56="EXPIRED",'📊 Training Matrix'!$AK$56="EXPIRING"),IF(ISNUMBER('📊 Training Matrix'!$AJ$56),TEXT('📊 Training Matrix'!$AJ$56,"DD/MM/YYYY"),""),"")</f>
        <v/>
      </c>
      <c r="J1035" s="58" t="str">
        <f ca="1">IF(OR('📊 Training Matrix'!$AK$56="EXPIRED",'📊 Training Matrix'!$AK$56="EXPIRING"),TEXT('📊 Training Matrix'!$AJ$56+365,"DD/MM/YYYY"),"")</f>
        <v/>
      </c>
      <c r="K1035" s="58" t="str">
        <f ca="1">IF(OR('📊 Training Matrix'!$AK$56="EXPIRED",'📊 Training Matrix'!$AK$56="EXPIRING"),'📊 Training Matrix'!$AK$56,"")</f>
        <v/>
      </c>
      <c r="L1035" s="58" t="str">
        <f ca="1">IF(OR('📊 Training Matrix'!$AK$56="EXPIRED",'📊 Training Matrix'!$AK$56="EXPIRING"),IF('📊 Training Matrix'!$AK$56="EXPIRED","Overdue by "&amp;TEXT(TODAY()-('📊 Training Matrix'!$AJ$56+365),"0")&amp;" days","Expires in "&amp;TEXT(('📊 Training Matrix'!$AJ$56+365)-TODAY(),"0")&amp;" days"),"—")</f>
        <v>—</v>
      </c>
      <c r="M1035" s="58" t="str">
        <f ca="1">IF(OR('📊 Training Matrix'!$AK$56="EXPIRED",'📊 Training Matrix'!$AK$56="EXPIRING"),'📊 Training Matrix'!$H$56,"")</f>
        <v/>
      </c>
    </row>
    <row r="1036" spans="1:13" ht="15" customHeight="1" x14ac:dyDescent="0.2">
      <c r="A1036" s="58" t="str">
        <f ca="1">IF(OR('📊 Training Matrix'!$AM$56="EXPIRED",'📊 Training Matrix'!$AM$56="EXPIRING"),'📊 Training Matrix'!$A$56,"")</f>
        <v/>
      </c>
      <c r="B1036" s="58" t="str">
        <f ca="1">IF(OR('📊 Training Matrix'!$AM$56="EXPIRED",'📊 Training Matrix'!$AM$56="EXPIRING"),'📊 Training Matrix'!$B$56,"")</f>
        <v/>
      </c>
      <c r="C1036" s="58" t="str">
        <f ca="1">IF(OR('📊 Training Matrix'!$AM$56="EXPIRED",'📊 Training Matrix'!$AM$56="EXPIRING"),'📊 Training Matrix'!$C$56,"")</f>
        <v/>
      </c>
      <c r="D1036" s="58" t="str">
        <f ca="1">IF(OR('📊 Training Matrix'!$AM$56="EXPIRED",'📊 Training Matrix'!$AM$56="EXPIRING"),'📊 Training Matrix'!$D$56,"")</f>
        <v/>
      </c>
      <c r="E1036" s="58" t="str">
        <f ca="1">IF(OR('📊 Training Matrix'!$AM$56="EXPIRED",'📊 Training Matrix'!$AM$56="EXPIRING"),'📊 Training Matrix'!$F$56,"")</f>
        <v/>
      </c>
      <c r="F1036" s="58" t="str">
        <f ca="1">IF(OR('📊 Training Matrix'!$AM$56="EXPIRED",'📊 Training Matrix'!$AM$56="EXPIRING"),'📊 Training Matrix'!$E$56,"")</f>
        <v/>
      </c>
      <c r="G1036" s="58" t="str">
        <f ca="1">IF(OR('📊 Training Matrix'!$AM$56="EXPIRED",'📊 Training Matrix'!$AM$56="EXPIRING"),"GS-002","")</f>
        <v/>
      </c>
      <c r="H1036" s="58" t="str">
        <f ca="1">IF(OR('📊 Training Matrix'!$AM$56="EXPIRED",'📊 Training Matrix'!$AM$56="EXPIRING"),"ACS Gas (CCN1)","")</f>
        <v/>
      </c>
      <c r="I1036" s="58" t="str">
        <f ca="1">IF(OR('📊 Training Matrix'!$AM$56="EXPIRED",'📊 Training Matrix'!$AM$56="EXPIRING"),IF(ISNUMBER('📊 Training Matrix'!$AL$56),TEXT('📊 Training Matrix'!$AL$56,"DD/MM/YYYY"),""),"")</f>
        <v/>
      </c>
      <c r="J1036" s="58" t="str">
        <f ca="1">IF(OR('📊 Training Matrix'!$AM$56="EXPIRED",'📊 Training Matrix'!$AM$56="EXPIRING"),TEXT('📊 Training Matrix'!$AL$56+365,"DD/MM/YYYY"),"")</f>
        <v/>
      </c>
      <c r="K1036" s="58" t="str">
        <f ca="1">IF(OR('📊 Training Matrix'!$AM$56="EXPIRED",'📊 Training Matrix'!$AM$56="EXPIRING"),'📊 Training Matrix'!$AM$56,"")</f>
        <v/>
      </c>
      <c r="L1036" s="58" t="str">
        <f ca="1">IF(OR('📊 Training Matrix'!$AM$56="EXPIRED",'📊 Training Matrix'!$AM$56="EXPIRING"),IF('📊 Training Matrix'!$AM$56="EXPIRED","Overdue by "&amp;TEXT(TODAY()-('📊 Training Matrix'!$AL$56+365),"0")&amp;" days","Expires in "&amp;TEXT(('📊 Training Matrix'!$AL$56+365)-TODAY(),"0")&amp;" days"),"—")</f>
        <v>—</v>
      </c>
      <c r="M1036" s="58" t="str">
        <f ca="1">IF(OR('📊 Training Matrix'!$AM$56="EXPIRED",'📊 Training Matrix'!$AM$56="EXPIRING"),'📊 Training Matrix'!$H$56,"")</f>
        <v/>
      </c>
    </row>
    <row r="1037" spans="1:13" ht="15" customHeight="1" x14ac:dyDescent="0.2">
      <c r="A1037" s="58" t="str">
        <f ca="1">IF(OR('📊 Training Matrix'!$AO$56="EXPIRED",'📊 Training Matrix'!$AO$56="EXPIRING"),'📊 Training Matrix'!$A$56,"")</f>
        <v/>
      </c>
      <c r="B1037" s="58" t="str">
        <f ca="1">IF(OR('📊 Training Matrix'!$AO$56="EXPIRED",'📊 Training Matrix'!$AO$56="EXPIRING"),'📊 Training Matrix'!$B$56,"")</f>
        <v/>
      </c>
      <c r="C1037" s="58" t="str">
        <f ca="1">IF(OR('📊 Training Matrix'!$AO$56="EXPIRED",'📊 Training Matrix'!$AO$56="EXPIRING"),'📊 Training Matrix'!$C$56,"")</f>
        <v/>
      </c>
      <c r="D1037" s="58" t="str">
        <f ca="1">IF(OR('📊 Training Matrix'!$AO$56="EXPIRED",'📊 Training Matrix'!$AO$56="EXPIRING"),'📊 Training Matrix'!$D$56,"")</f>
        <v/>
      </c>
      <c r="E1037" s="58" t="str">
        <f ca="1">IF(OR('📊 Training Matrix'!$AO$56="EXPIRED",'📊 Training Matrix'!$AO$56="EXPIRING"),'📊 Training Matrix'!$F$56,"")</f>
        <v/>
      </c>
      <c r="F1037" s="58" t="str">
        <f ca="1">IF(OR('📊 Training Matrix'!$AO$56="EXPIRED",'📊 Training Matrix'!$AO$56="EXPIRING"),'📊 Training Matrix'!$E$56,"")</f>
        <v/>
      </c>
      <c r="G1037" s="58" t="str">
        <f ca="1">IF(OR('📊 Training Matrix'!$AO$56="EXPIRED",'📊 Training Matrix'!$AO$56="EXPIRING"),"WA-001","")</f>
        <v/>
      </c>
      <c r="H1037" s="58" t="str">
        <f ca="1">IF(OR('📊 Training Matrix'!$AO$56="EXPIRED",'📊 Training Matrix'!$AO$56="EXPIRING"),"WIAPS Cert.","")</f>
        <v/>
      </c>
      <c r="I1037" s="58" t="str">
        <f ca="1">IF(OR('📊 Training Matrix'!$AO$56="EXPIRED",'📊 Training Matrix'!$AO$56="EXPIRING"),IF(ISNUMBER('📊 Training Matrix'!$AN$56),TEXT('📊 Training Matrix'!$AN$56,"DD/MM/YYYY"),""),"")</f>
        <v/>
      </c>
      <c r="J1037" s="58" t="str">
        <f ca="1">IF(OR('📊 Training Matrix'!$AO$56="EXPIRED",'📊 Training Matrix'!$AO$56="EXPIRING"),TEXT('📊 Training Matrix'!$AN$56+365,"DD/MM/YYYY"),"")</f>
        <v/>
      </c>
      <c r="K1037" s="58" t="str">
        <f ca="1">IF(OR('📊 Training Matrix'!$AO$56="EXPIRED",'📊 Training Matrix'!$AO$56="EXPIRING"),'📊 Training Matrix'!$AO$56,"")</f>
        <v/>
      </c>
      <c r="L1037" s="58" t="str">
        <f ca="1">IF(OR('📊 Training Matrix'!$AO$56="EXPIRED",'📊 Training Matrix'!$AO$56="EXPIRING"),IF('📊 Training Matrix'!$AO$56="EXPIRED","Overdue by "&amp;TEXT(TODAY()-('📊 Training Matrix'!$AN$56+365),"0")&amp;" days","Expires in "&amp;TEXT(('📊 Training Matrix'!$AN$56+365)-TODAY(),"0")&amp;" days"),"—")</f>
        <v>—</v>
      </c>
      <c r="M1037" s="58" t="str">
        <f ca="1">IF(OR('📊 Training Matrix'!$AO$56="EXPIRED",'📊 Training Matrix'!$AO$56="EXPIRING"),'📊 Training Matrix'!$H$56,"")</f>
        <v/>
      </c>
    </row>
    <row r="1038" spans="1:13" ht="15" customHeight="1" x14ac:dyDescent="0.2">
      <c r="A1038" s="58" t="str">
        <f ca="1">IF(OR('📊 Training Matrix'!$AQ$56="EXPIRED",'📊 Training Matrix'!$AQ$56="EXPIRING"),'📊 Training Matrix'!$A$56,"")</f>
        <v/>
      </c>
      <c r="B1038" s="58" t="str">
        <f ca="1">IF(OR('📊 Training Matrix'!$AQ$56="EXPIRED",'📊 Training Matrix'!$AQ$56="EXPIRING"),'📊 Training Matrix'!$B$56,"")</f>
        <v/>
      </c>
      <c r="C1038" s="58" t="str">
        <f ca="1">IF(OR('📊 Training Matrix'!$AQ$56="EXPIRED",'📊 Training Matrix'!$AQ$56="EXPIRING"),'📊 Training Matrix'!$C$56,"")</f>
        <v/>
      </c>
      <c r="D1038" s="58" t="str">
        <f ca="1">IF(OR('📊 Training Matrix'!$AQ$56="EXPIRED",'📊 Training Matrix'!$AQ$56="EXPIRING"),'📊 Training Matrix'!$D$56,"")</f>
        <v/>
      </c>
      <c r="E1038" s="58" t="str">
        <f ca="1">IF(OR('📊 Training Matrix'!$AQ$56="EXPIRED",'📊 Training Matrix'!$AQ$56="EXPIRING"),'📊 Training Matrix'!$F$56,"")</f>
        <v/>
      </c>
      <c r="F1038" s="58" t="str">
        <f ca="1">IF(OR('📊 Training Matrix'!$AQ$56="EXPIRED",'📊 Training Matrix'!$AQ$56="EXPIRING"),'📊 Training Matrix'!$E$56,"")</f>
        <v/>
      </c>
      <c r="G1038" s="58" t="str">
        <f ca="1">IF(OR('📊 Training Matrix'!$AQ$56="EXPIRED",'📊 Training Matrix'!$AQ$56="EXPIRING"),"DR-004","")</f>
        <v/>
      </c>
      <c r="H1038" s="58" t="str">
        <f ca="1">IF(OR('📊 Training Matrix'!$AQ$56="EXPIRED",'📊 Training Matrix'!$AQ$56="EXPIRING"),"CPCS Excavator","")</f>
        <v/>
      </c>
      <c r="I1038" s="58" t="str">
        <f ca="1">IF(OR('📊 Training Matrix'!$AQ$56="EXPIRED",'📊 Training Matrix'!$AQ$56="EXPIRING"),IF(ISNUMBER('📊 Training Matrix'!$AP$56),TEXT('📊 Training Matrix'!$AP$56,"DD/MM/YYYY"),""),"")</f>
        <v/>
      </c>
      <c r="J1038" s="58" t="str">
        <f ca="1">IF(OR('📊 Training Matrix'!$AQ$56="EXPIRED",'📊 Training Matrix'!$AQ$56="EXPIRING"),TEXT('📊 Training Matrix'!$AP$56+365,"DD/MM/YYYY"),"")</f>
        <v/>
      </c>
      <c r="K1038" s="58" t="str">
        <f ca="1">IF(OR('📊 Training Matrix'!$AQ$56="EXPIRED",'📊 Training Matrix'!$AQ$56="EXPIRING"),'📊 Training Matrix'!$AQ$56,"")</f>
        <v/>
      </c>
      <c r="L1038" s="58" t="str">
        <f ca="1">IF(OR('📊 Training Matrix'!$AQ$56="EXPIRED",'📊 Training Matrix'!$AQ$56="EXPIRING"),IF('📊 Training Matrix'!$AQ$56="EXPIRED","Overdue by "&amp;TEXT(TODAY()-('📊 Training Matrix'!$AP$56+365),"0")&amp;" days","Expires in "&amp;TEXT(('📊 Training Matrix'!$AP$56+365)-TODAY(),"0")&amp;" days"),"—")</f>
        <v>—</v>
      </c>
      <c r="M1038" s="58" t="str">
        <f ca="1">IF(OR('📊 Training Matrix'!$AQ$56="EXPIRED",'📊 Training Matrix'!$AQ$56="EXPIRING"),'📊 Training Matrix'!$H$56,"")</f>
        <v/>
      </c>
    </row>
    <row r="1039" spans="1:13" ht="15" customHeight="1" x14ac:dyDescent="0.2">
      <c r="A1039" s="58" t="str">
        <f ca="1">IF(OR('📊 Training Matrix'!$AS$56="EXPIRED",'📊 Training Matrix'!$AS$56="EXPIRING"),'📊 Training Matrix'!$A$56,"")</f>
        <v/>
      </c>
      <c r="B1039" s="58" t="str">
        <f ca="1">IF(OR('📊 Training Matrix'!$AS$56="EXPIRED",'📊 Training Matrix'!$AS$56="EXPIRING"),'📊 Training Matrix'!$B$56,"")</f>
        <v/>
      </c>
      <c r="C1039" s="58" t="str">
        <f ca="1">IF(OR('📊 Training Matrix'!$AS$56="EXPIRED",'📊 Training Matrix'!$AS$56="EXPIRING"),'📊 Training Matrix'!$C$56,"")</f>
        <v/>
      </c>
      <c r="D1039" s="58" t="str">
        <f ca="1">IF(OR('📊 Training Matrix'!$AS$56="EXPIRED",'📊 Training Matrix'!$AS$56="EXPIRING"),'📊 Training Matrix'!$D$56,"")</f>
        <v/>
      </c>
      <c r="E1039" s="58" t="str">
        <f ca="1">IF(OR('📊 Training Matrix'!$AS$56="EXPIRED",'📊 Training Matrix'!$AS$56="EXPIRING"),'📊 Training Matrix'!$F$56,"")</f>
        <v/>
      </c>
      <c r="F1039" s="58" t="str">
        <f ca="1">IF(OR('📊 Training Matrix'!$AS$56="EXPIRED",'📊 Training Matrix'!$AS$56="EXPIRING"),'📊 Training Matrix'!$E$56,"")</f>
        <v/>
      </c>
      <c r="G1039" s="58" t="str">
        <f ca="1">IF(OR('📊 Training Matrix'!$AS$56="EXPIRED",'📊 Training Matrix'!$AS$56="EXPIRING"),"MG-002","")</f>
        <v/>
      </c>
      <c r="H1039" s="58" t="str">
        <f ca="1">IF(OR('📊 Training Matrix'!$AS$56="EXPIRED",'📊 Training Matrix'!$AS$56="EXPIRING"),"SMSTS","")</f>
        <v/>
      </c>
      <c r="I1039" s="58" t="str">
        <f ca="1">IF(OR('📊 Training Matrix'!$AS$56="EXPIRED",'📊 Training Matrix'!$AS$56="EXPIRING"),IF(ISNUMBER('📊 Training Matrix'!$AR$56),TEXT('📊 Training Matrix'!$AR$56,"DD/MM/YYYY"),""),"")</f>
        <v/>
      </c>
      <c r="J1039" s="58" t="str">
        <f ca="1">IF(OR('📊 Training Matrix'!$AS$56="EXPIRED",'📊 Training Matrix'!$AS$56="EXPIRING"),TEXT('📊 Training Matrix'!$AR$56+365,"DD/MM/YYYY"),"")</f>
        <v/>
      </c>
      <c r="K1039" s="58" t="str">
        <f ca="1">IF(OR('📊 Training Matrix'!$AS$56="EXPIRED",'📊 Training Matrix'!$AS$56="EXPIRING"),'📊 Training Matrix'!$AS$56,"")</f>
        <v/>
      </c>
      <c r="L1039" s="58" t="str">
        <f ca="1">IF(OR('📊 Training Matrix'!$AS$56="EXPIRED",'📊 Training Matrix'!$AS$56="EXPIRING"),IF('📊 Training Matrix'!$AS$56="EXPIRED","Overdue by "&amp;TEXT(TODAY()-('📊 Training Matrix'!$AR$56+365),"0")&amp;" days","Expires in "&amp;TEXT(('📊 Training Matrix'!$AR$56+365)-TODAY(),"0")&amp;" days"),"—")</f>
        <v>—</v>
      </c>
      <c r="M1039" s="58" t="str">
        <f ca="1">IF(OR('📊 Training Matrix'!$AS$56="EXPIRED",'📊 Training Matrix'!$AS$56="EXPIRING"),'📊 Training Matrix'!$H$56,"")</f>
        <v/>
      </c>
    </row>
    <row r="1040" spans="1:13" ht="15" customHeight="1" x14ac:dyDescent="0.2">
      <c r="A1040" s="58" t="str">
        <f ca="1">IF(OR('📊 Training Matrix'!$AU$56="EXPIRED",'📊 Training Matrix'!$AU$56="EXPIRING"),'📊 Training Matrix'!$A$56,"")</f>
        <v/>
      </c>
      <c r="B1040" s="58" t="str">
        <f ca="1">IF(OR('📊 Training Matrix'!$AU$56="EXPIRED",'📊 Training Matrix'!$AU$56="EXPIRING"),'📊 Training Matrix'!$B$56,"")</f>
        <v/>
      </c>
      <c r="C1040" s="58" t="str">
        <f ca="1">IF(OR('📊 Training Matrix'!$AU$56="EXPIRED",'📊 Training Matrix'!$AU$56="EXPIRING"),'📊 Training Matrix'!$C$56,"")</f>
        <v/>
      </c>
      <c r="D1040" s="58" t="str">
        <f ca="1">IF(OR('📊 Training Matrix'!$AU$56="EXPIRED",'📊 Training Matrix'!$AU$56="EXPIRING"),'📊 Training Matrix'!$D$56,"")</f>
        <v/>
      </c>
      <c r="E1040" s="58" t="str">
        <f ca="1">IF(OR('📊 Training Matrix'!$AU$56="EXPIRED",'📊 Training Matrix'!$AU$56="EXPIRING"),'📊 Training Matrix'!$F$56,"")</f>
        <v/>
      </c>
      <c r="F1040" s="58" t="str">
        <f ca="1">IF(OR('📊 Training Matrix'!$AU$56="EXPIRED",'📊 Training Matrix'!$AU$56="EXPIRING"),'📊 Training Matrix'!$E$56,"")</f>
        <v/>
      </c>
      <c r="G1040" s="58" t="str">
        <f ca="1">IF(OR('📊 Training Matrix'!$AU$56="EXPIRED",'📊 Training Matrix'!$AU$56="EXPIRING"),"MG-003","")</f>
        <v/>
      </c>
      <c r="H1040" s="58" t="str">
        <f ca="1">IF(OR('📊 Training Matrix'!$AU$56="EXPIRED",'📊 Training Matrix'!$AU$56="EXPIRING"),"SSSTS","")</f>
        <v/>
      </c>
      <c r="I1040" s="58" t="str">
        <f ca="1">IF(OR('📊 Training Matrix'!$AU$56="EXPIRED",'📊 Training Matrix'!$AU$56="EXPIRING"),IF(ISNUMBER('📊 Training Matrix'!$AT$56),TEXT('📊 Training Matrix'!$AT$56,"DD/MM/YYYY"),""),"")</f>
        <v/>
      </c>
      <c r="J1040" s="58" t="str">
        <f ca="1">IF(OR('📊 Training Matrix'!$AU$56="EXPIRED",'📊 Training Matrix'!$AU$56="EXPIRING"),TEXT('📊 Training Matrix'!$AT$56+365,"DD/MM/YYYY"),"")</f>
        <v/>
      </c>
      <c r="K1040" s="58" t="str">
        <f ca="1">IF(OR('📊 Training Matrix'!$AU$56="EXPIRED",'📊 Training Matrix'!$AU$56="EXPIRING"),'📊 Training Matrix'!$AU$56,"")</f>
        <v/>
      </c>
      <c r="L1040" s="58" t="str">
        <f ca="1">IF(OR('📊 Training Matrix'!$AU$56="EXPIRED",'📊 Training Matrix'!$AU$56="EXPIRING"),IF('📊 Training Matrix'!$AU$56="EXPIRED","Overdue by "&amp;TEXT(TODAY()-('📊 Training Matrix'!$AT$56+365),"0")&amp;" days","Expires in "&amp;TEXT(('📊 Training Matrix'!$AT$56+365)-TODAY(),"0")&amp;" days"),"—")</f>
        <v>—</v>
      </c>
      <c r="M1040" s="58" t="str">
        <f ca="1">IF(OR('📊 Training Matrix'!$AU$56="EXPIRED",'📊 Training Matrix'!$AU$56="EXPIRING"),'📊 Training Matrix'!$H$56,"")</f>
        <v/>
      </c>
    </row>
    <row r="1041" spans="1:13" ht="15" customHeight="1" x14ac:dyDescent="0.2">
      <c r="A1041" s="58" t="str">
        <f ca="1">IF(OR('📊 Training Matrix'!$AW$56="EXPIRED",'📊 Training Matrix'!$AW$56="EXPIRING"),'📊 Training Matrix'!$A$56,"")</f>
        <v/>
      </c>
      <c r="B1041" s="58" t="str">
        <f ca="1">IF(OR('📊 Training Matrix'!$AW$56="EXPIRED",'📊 Training Matrix'!$AW$56="EXPIRING"),'📊 Training Matrix'!$B$56,"")</f>
        <v/>
      </c>
      <c r="C1041" s="58" t="str">
        <f ca="1">IF(OR('📊 Training Matrix'!$AW$56="EXPIRED",'📊 Training Matrix'!$AW$56="EXPIRING"),'📊 Training Matrix'!$C$56,"")</f>
        <v/>
      </c>
      <c r="D1041" s="58" t="str">
        <f ca="1">IF(OR('📊 Training Matrix'!$AW$56="EXPIRED",'📊 Training Matrix'!$AW$56="EXPIRING"),'📊 Training Matrix'!$D$56,"")</f>
        <v/>
      </c>
      <c r="E1041" s="58" t="str">
        <f ca="1">IF(OR('📊 Training Matrix'!$AW$56="EXPIRED",'📊 Training Matrix'!$AW$56="EXPIRING"),'📊 Training Matrix'!$F$56,"")</f>
        <v/>
      </c>
      <c r="F1041" s="58" t="str">
        <f ca="1">IF(OR('📊 Training Matrix'!$AW$56="EXPIRED",'📊 Training Matrix'!$AW$56="EXPIRING"),'📊 Training Matrix'!$E$56,"")</f>
        <v/>
      </c>
      <c r="G1041" s="58" t="str">
        <f ca="1">IF(OR('📊 Training Matrix'!$AW$56="EXPIRED",'📊 Training Matrix'!$AW$56="EXPIRING"),"IT-002","")</f>
        <v/>
      </c>
      <c r="H1041" s="58" t="str">
        <f ca="1">IF(OR('📊 Training Matrix'!$AW$56="EXPIRED",'📊 Training Matrix'!$AW$56="EXPIRING"),"GDPR Awareness","")</f>
        <v/>
      </c>
      <c r="I1041" s="58" t="str">
        <f ca="1">IF(OR('📊 Training Matrix'!$AW$56="EXPIRED",'📊 Training Matrix'!$AW$56="EXPIRING"),IF(ISNUMBER('📊 Training Matrix'!$AV$56),TEXT('📊 Training Matrix'!$AV$56,"DD/MM/YYYY"),""),"")</f>
        <v/>
      </c>
      <c r="J1041" s="58" t="str">
        <f ca="1">IF(OR('📊 Training Matrix'!$AW$56="EXPIRED",'📊 Training Matrix'!$AW$56="EXPIRING"),TEXT('📊 Training Matrix'!$AV$56+365,"DD/MM/YYYY"),"")</f>
        <v/>
      </c>
      <c r="K1041" s="58" t="str">
        <f ca="1">IF(OR('📊 Training Matrix'!$AW$56="EXPIRED",'📊 Training Matrix'!$AW$56="EXPIRING"),'📊 Training Matrix'!$AW$56,"")</f>
        <v/>
      </c>
      <c r="L1041" s="58" t="str">
        <f ca="1">IF(OR('📊 Training Matrix'!$AW$56="EXPIRED",'📊 Training Matrix'!$AW$56="EXPIRING"),IF('📊 Training Matrix'!$AW$56="EXPIRED","Overdue by "&amp;TEXT(TODAY()-('📊 Training Matrix'!$AV$56+365),"0")&amp;" days","Expires in "&amp;TEXT(('📊 Training Matrix'!$AV$56+365)-TODAY(),"0")&amp;" days"),"—")</f>
        <v>—</v>
      </c>
      <c r="M1041" s="58" t="str">
        <f ca="1">IF(OR('📊 Training Matrix'!$AW$56="EXPIRED",'📊 Training Matrix'!$AW$56="EXPIRING"),'📊 Training Matrix'!$H$56,"")</f>
        <v/>
      </c>
    </row>
    <row r="1042" spans="1:13" ht="15" customHeight="1" x14ac:dyDescent="0.2">
      <c r="A1042" s="58" t="str">
        <f ca="1">IF(OR('📊 Training Matrix'!$K$57="EXPIRED",'📊 Training Matrix'!$K$57="EXPIRING"),'📊 Training Matrix'!$A$57,"")</f>
        <v/>
      </c>
      <c r="B1042" s="58" t="str">
        <f ca="1">IF(OR('📊 Training Matrix'!$K$57="EXPIRED",'📊 Training Matrix'!$K$57="EXPIRING"),'📊 Training Matrix'!$B$57,"")</f>
        <v/>
      </c>
      <c r="C1042" s="58" t="str">
        <f ca="1">IF(OR('📊 Training Matrix'!$K$57="EXPIRED",'📊 Training Matrix'!$K$57="EXPIRING"),'📊 Training Matrix'!$C$57,"")</f>
        <v/>
      </c>
      <c r="D1042" s="58" t="str">
        <f ca="1">IF(OR('📊 Training Matrix'!$K$57="EXPIRED",'📊 Training Matrix'!$K$57="EXPIRING"),'📊 Training Matrix'!$D$57,"")</f>
        <v/>
      </c>
      <c r="E1042" s="58" t="str">
        <f ca="1">IF(OR('📊 Training Matrix'!$K$57="EXPIRED",'📊 Training Matrix'!$K$57="EXPIRING"),'📊 Training Matrix'!$F$57,"")</f>
        <v/>
      </c>
      <c r="F1042" s="58" t="str">
        <f ca="1">IF(OR('📊 Training Matrix'!$K$57="EXPIRED",'📊 Training Matrix'!$K$57="EXPIRING"),'📊 Training Matrix'!$E$57,"")</f>
        <v/>
      </c>
      <c r="G1042" s="58" t="str">
        <f ca="1">IF(OR('📊 Training Matrix'!$K$57="EXPIRED",'📊 Training Matrix'!$K$57="EXPIRING"),"HS-001","")</f>
        <v/>
      </c>
      <c r="H1042" s="58" t="str">
        <f ca="1">IF(OR('📊 Training Matrix'!$K$57="EXPIRED",'📊 Training Matrix'!$K$57="EXPIRING"),"H&amp;S Induction","")</f>
        <v/>
      </c>
      <c r="I1042" s="58" t="str">
        <f ca="1">IF(OR('📊 Training Matrix'!$K$57="EXPIRED",'📊 Training Matrix'!$K$57="EXPIRING"),IF(ISNUMBER('📊 Training Matrix'!$J$57),TEXT('📊 Training Matrix'!$J$57,"DD/MM/YYYY"),""),"")</f>
        <v/>
      </c>
      <c r="J1042" s="58" t="str">
        <f ca="1">IF(OR('📊 Training Matrix'!$K$57="EXPIRED",'📊 Training Matrix'!$K$57="EXPIRING"),TEXT('📊 Training Matrix'!$J$57+365,"DD/MM/YYYY"),"")</f>
        <v/>
      </c>
      <c r="K1042" s="58" t="str">
        <f ca="1">IF(OR('📊 Training Matrix'!$K$57="EXPIRED",'📊 Training Matrix'!$K$57="EXPIRING"),'📊 Training Matrix'!$K$57,"")</f>
        <v/>
      </c>
      <c r="L1042" s="58" t="str">
        <f ca="1">IF(OR('📊 Training Matrix'!$K$57="EXPIRED",'📊 Training Matrix'!$K$57="EXPIRING"),IF('📊 Training Matrix'!$K$57="EXPIRED","Overdue by "&amp;TEXT(TODAY()-('📊 Training Matrix'!$J$57+365),"0")&amp;" days","Expires in "&amp;TEXT(('📊 Training Matrix'!$J$57+365)-TODAY(),"0")&amp;" days"),"—")</f>
        <v>—</v>
      </c>
      <c r="M1042" s="58" t="str">
        <f ca="1">IF(OR('📊 Training Matrix'!$K$57="EXPIRED",'📊 Training Matrix'!$K$57="EXPIRING"),'📊 Training Matrix'!$H$57,"")</f>
        <v/>
      </c>
    </row>
    <row r="1043" spans="1:13" ht="15" customHeight="1" x14ac:dyDescent="0.2">
      <c r="A1043" s="58" t="str">
        <f ca="1">IF(OR('📊 Training Matrix'!$M$57="EXPIRED",'📊 Training Matrix'!$M$57="EXPIRING"),'📊 Training Matrix'!$A$57,"")</f>
        <v>W1053</v>
      </c>
      <c r="B1043" s="58" t="str">
        <f ca="1">IF(OR('📊 Training Matrix'!$M$57="EXPIRED",'📊 Training Matrix'!$M$57="EXPIRING"),'📊 Training Matrix'!$B$57,"")</f>
        <v>Thomas</v>
      </c>
      <c r="C1043" s="58" t="str">
        <f ca="1">IF(OR('📊 Training Matrix'!$M$57="EXPIRED",'📊 Training Matrix'!$M$57="EXPIRING"),'📊 Training Matrix'!$C$57,"")</f>
        <v>Mia</v>
      </c>
      <c r="D1043" s="58" t="str">
        <f ca="1">IF(OR('📊 Training Matrix'!$M$57="EXPIRED",'📊 Training Matrix'!$M$57="EXPIRING"),'📊 Training Matrix'!$D$57,"")</f>
        <v>Employee</v>
      </c>
      <c r="E1043" s="58" t="str">
        <f ca="1">IF(OR('📊 Training Matrix'!$M$57="EXPIRED",'📊 Training Matrix'!$M$57="EXPIRING"),'📊 Training Matrix'!$F$57,"")</f>
        <v>Senior Field Engineer</v>
      </c>
      <c r="F1043" s="58" t="str">
        <f ca="1">IF(OR('📊 Training Matrix'!$M$57="EXPIRED",'📊 Training Matrix'!$M$57="EXPIRING"),'📊 Training Matrix'!$E$57,"")</f>
        <v>Field Engineering</v>
      </c>
      <c r="G1043" s="58" t="str">
        <f ca="1">IF(OR('📊 Training Matrix'!$M$57="EXPIRED",'📊 Training Matrix'!$M$57="EXPIRING"),"HS-002","")</f>
        <v>HS-002</v>
      </c>
      <c r="H1043" s="58" t="str">
        <f ca="1">IF(OR('📊 Training Matrix'!$M$57="EXPIRED",'📊 Training Matrix'!$M$57="EXPIRING"),"Working at Height","")</f>
        <v>Working at Height</v>
      </c>
      <c r="I1043" s="58" t="str">
        <f ca="1">IF(OR('📊 Training Matrix'!$M$57="EXPIRED",'📊 Training Matrix'!$M$57="EXPIRING"),IF(ISNUMBER('📊 Training Matrix'!$L$57),TEXT('📊 Training Matrix'!$L$57,"DD/MM/YYYY"),""),"")</f>
        <v>02/05/2025</v>
      </c>
      <c r="J1043" s="58" t="str">
        <f ca="1">IF(OR('📊 Training Matrix'!$M$57="EXPIRED",'📊 Training Matrix'!$M$57="EXPIRING"),TEXT('📊 Training Matrix'!$L$57+365,"DD/MM/YYYY"),"")</f>
        <v>02/05/2026</v>
      </c>
      <c r="K1043" s="58" t="str">
        <f ca="1">IF(OR('📊 Training Matrix'!$M$57="EXPIRED",'📊 Training Matrix'!$M$57="EXPIRING"),'📊 Training Matrix'!$M$57,"")</f>
        <v>EXPIRED</v>
      </c>
      <c r="L1043" s="58" t="str">
        <f ca="1">IF(OR('📊 Training Matrix'!$M$57="EXPIRED",'📊 Training Matrix'!$M$57="EXPIRING"),IF('📊 Training Matrix'!$M$57="EXPIRED","Overdue by "&amp;TEXT(TODAY()-('📊 Training Matrix'!$L$57+365),"0")&amp;" days","Expires in "&amp;TEXT(('📊 Training Matrix'!$L$57+365)-TODAY(),"0")&amp;" days"),"—")</f>
        <v>Overdue by 108 days</v>
      </c>
      <c r="M1043" s="58" t="str">
        <f ca="1">IF(OR('📊 Training Matrix'!$M$57="EXPIRED",'📊 Training Matrix'!$M$57="EXPIRING"),'📊 Training Matrix'!$H$57,"")</f>
        <v>A. Williams</v>
      </c>
    </row>
    <row r="1044" spans="1:13" ht="15" customHeight="1" x14ac:dyDescent="0.2">
      <c r="A1044" s="58" t="str">
        <f ca="1">IF(OR('📊 Training Matrix'!$O$57="EXPIRED",'📊 Training Matrix'!$O$57="EXPIRING"),'📊 Training Matrix'!$A$57,"")</f>
        <v/>
      </c>
      <c r="B1044" s="58" t="str">
        <f ca="1">IF(OR('📊 Training Matrix'!$O$57="EXPIRED",'📊 Training Matrix'!$O$57="EXPIRING"),'📊 Training Matrix'!$B$57,"")</f>
        <v/>
      </c>
      <c r="C1044" s="58" t="str">
        <f ca="1">IF(OR('📊 Training Matrix'!$O$57="EXPIRED",'📊 Training Matrix'!$O$57="EXPIRING"),'📊 Training Matrix'!$C$57,"")</f>
        <v/>
      </c>
      <c r="D1044" s="58" t="str">
        <f ca="1">IF(OR('📊 Training Matrix'!$O$57="EXPIRED",'📊 Training Matrix'!$O$57="EXPIRING"),'📊 Training Matrix'!$D$57,"")</f>
        <v/>
      </c>
      <c r="E1044" s="58" t="str">
        <f ca="1">IF(OR('📊 Training Matrix'!$O$57="EXPIRED",'📊 Training Matrix'!$O$57="EXPIRING"),'📊 Training Matrix'!$F$57,"")</f>
        <v/>
      </c>
      <c r="F1044" s="58" t="str">
        <f ca="1">IF(OR('📊 Training Matrix'!$O$57="EXPIRED",'📊 Training Matrix'!$O$57="EXPIRING"),'📊 Training Matrix'!$E$57,"")</f>
        <v/>
      </c>
      <c r="G1044" s="58" t="str">
        <f ca="1">IF(OR('📊 Training Matrix'!$O$57="EXPIRED",'📊 Training Matrix'!$O$57="EXPIRING"),"HS-003","")</f>
        <v/>
      </c>
      <c r="H1044" s="58" t="str">
        <f ca="1">IF(OR('📊 Training Matrix'!$O$57="EXPIRED",'📊 Training Matrix'!$O$57="EXPIRING"),"Confined Space","")</f>
        <v/>
      </c>
      <c r="I1044" s="58" t="str">
        <f ca="1">IF(OR('📊 Training Matrix'!$O$57="EXPIRED",'📊 Training Matrix'!$O$57="EXPIRING"),IF(ISNUMBER('📊 Training Matrix'!$N$57),TEXT('📊 Training Matrix'!$N$57,"DD/MM/YYYY"),""),"")</f>
        <v/>
      </c>
      <c r="J1044" s="58" t="str">
        <f ca="1">IF(OR('📊 Training Matrix'!$O$57="EXPIRED",'📊 Training Matrix'!$O$57="EXPIRING"),TEXT('📊 Training Matrix'!$N$57+365,"DD/MM/YYYY"),"")</f>
        <v/>
      </c>
      <c r="K1044" s="58" t="str">
        <f ca="1">IF(OR('📊 Training Matrix'!$O$57="EXPIRED",'📊 Training Matrix'!$O$57="EXPIRING"),'📊 Training Matrix'!$O$57,"")</f>
        <v/>
      </c>
      <c r="L1044" s="58" t="str">
        <f ca="1">IF(OR('📊 Training Matrix'!$O$57="EXPIRED",'📊 Training Matrix'!$O$57="EXPIRING"),IF('📊 Training Matrix'!$O$57="EXPIRED","Overdue by "&amp;TEXT(TODAY()-('📊 Training Matrix'!$N$57+365),"0")&amp;" days","Expires in "&amp;TEXT(('📊 Training Matrix'!$N$57+365)-TODAY(),"0")&amp;" days"),"—")</f>
        <v>—</v>
      </c>
      <c r="M1044" s="58" t="str">
        <f ca="1">IF(OR('📊 Training Matrix'!$O$57="EXPIRED",'📊 Training Matrix'!$O$57="EXPIRING"),'📊 Training Matrix'!$H$57,"")</f>
        <v/>
      </c>
    </row>
    <row r="1045" spans="1:13" ht="15" customHeight="1" x14ac:dyDescent="0.2">
      <c r="A1045" s="58" t="str">
        <f ca="1">IF(OR('📊 Training Matrix'!$Q$57="EXPIRED",'📊 Training Matrix'!$Q$57="EXPIRING"),'📊 Training Matrix'!$A$57,"")</f>
        <v>W1053</v>
      </c>
      <c r="B1045" s="58" t="str">
        <f ca="1">IF(OR('📊 Training Matrix'!$Q$57="EXPIRED",'📊 Training Matrix'!$Q$57="EXPIRING"),'📊 Training Matrix'!$B$57,"")</f>
        <v>Thomas</v>
      </c>
      <c r="C1045" s="58" t="str">
        <f ca="1">IF(OR('📊 Training Matrix'!$Q$57="EXPIRED",'📊 Training Matrix'!$Q$57="EXPIRING"),'📊 Training Matrix'!$C$57,"")</f>
        <v>Mia</v>
      </c>
      <c r="D1045" s="58" t="str">
        <f ca="1">IF(OR('📊 Training Matrix'!$Q$57="EXPIRED",'📊 Training Matrix'!$Q$57="EXPIRING"),'📊 Training Matrix'!$D$57,"")</f>
        <v>Employee</v>
      </c>
      <c r="E1045" s="58" t="str">
        <f ca="1">IF(OR('📊 Training Matrix'!$Q$57="EXPIRED",'📊 Training Matrix'!$Q$57="EXPIRING"),'📊 Training Matrix'!$F$57,"")</f>
        <v>Senior Field Engineer</v>
      </c>
      <c r="F1045" s="58" t="str">
        <f ca="1">IF(OR('📊 Training Matrix'!$Q$57="EXPIRED",'📊 Training Matrix'!$Q$57="EXPIRING"),'📊 Training Matrix'!$E$57,"")</f>
        <v>Field Engineering</v>
      </c>
      <c r="G1045" s="58" t="str">
        <f ca="1">IF(OR('📊 Training Matrix'!$Q$57="EXPIRED",'📊 Training Matrix'!$Q$57="EXPIRING"),"HS-004","")</f>
        <v>HS-004</v>
      </c>
      <c r="H1045" s="58" t="str">
        <f ca="1">IF(OR('📊 Training Matrix'!$Q$57="EXPIRED",'📊 Training Matrix'!$Q$57="EXPIRING"),"Manual Handling","")</f>
        <v>Manual Handling</v>
      </c>
      <c r="I1045" s="58" t="str">
        <f ca="1">IF(OR('📊 Training Matrix'!$Q$57="EXPIRED",'📊 Training Matrix'!$Q$57="EXPIRING"),IF(ISNUMBER('📊 Training Matrix'!$P$57),TEXT('📊 Training Matrix'!$P$57,"DD/MM/YYYY"),""),"")</f>
        <v>12/03/2025</v>
      </c>
      <c r="J1045" s="58" t="str">
        <f ca="1">IF(OR('📊 Training Matrix'!$Q$57="EXPIRED",'📊 Training Matrix'!$Q$57="EXPIRING"),TEXT('📊 Training Matrix'!$P$57+365,"DD/MM/YYYY"),"")</f>
        <v>12/03/2026</v>
      </c>
      <c r="K1045" s="58" t="str">
        <f ca="1">IF(OR('📊 Training Matrix'!$Q$57="EXPIRED",'📊 Training Matrix'!$Q$57="EXPIRING"),'📊 Training Matrix'!$Q$57,"")</f>
        <v>EXPIRED</v>
      </c>
      <c r="L1045" s="58" t="str">
        <f ca="1">IF(OR('📊 Training Matrix'!$Q$57="EXPIRED",'📊 Training Matrix'!$Q$57="EXPIRING"),IF('📊 Training Matrix'!$Q$57="EXPIRED","Overdue by "&amp;TEXT(TODAY()-('📊 Training Matrix'!$P$57+365),"0")&amp;" days","Expires in "&amp;TEXT(('📊 Training Matrix'!$P$57+365)-TODAY(),"0")&amp;" days"),"—")</f>
        <v>Overdue by 159 days</v>
      </c>
      <c r="M1045" s="58" t="str">
        <f ca="1">IF(OR('📊 Training Matrix'!$Q$57="EXPIRED",'📊 Training Matrix'!$Q$57="EXPIRING"),'📊 Training Matrix'!$H$57,"")</f>
        <v>A. Williams</v>
      </c>
    </row>
    <row r="1046" spans="1:13" ht="15" customHeight="1" x14ac:dyDescent="0.2">
      <c r="A1046" s="58" t="str">
        <f ca="1">IF(OR('📊 Training Matrix'!$S$57="EXPIRED",'📊 Training Matrix'!$S$57="EXPIRING"),'📊 Training Matrix'!$A$57,"")</f>
        <v>W1053</v>
      </c>
      <c r="B1046" s="58" t="str">
        <f ca="1">IF(OR('📊 Training Matrix'!$S$57="EXPIRED",'📊 Training Matrix'!$S$57="EXPIRING"),'📊 Training Matrix'!$B$57,"")</f>
        <v>Thomas</v>
      </c>
      <c r="C1046" s="58" t="str">
        <f ca="1">IF(OR('📊 Training Matrix'!$S$57="EXPIRED",'📊 Training Matrix'!$S$57="EXPIRING"),'📊 Training Matrix'!$C$57,"")</f>
        <v>Mia</v>
      </c>
      <c r="D1046" s="58" t="str">
        <f ca="1">IF(OR('📊 Training Matrix'!$S$57="EXPIRED",'📊 Training Matrix'!$S$57="EXPIRING"),'📊 Training Matrix'!$D$57,"")</f>
        <v>Employee</v>
      </c>
      <c r="E1046" s="58" t="str">
        <f ca="1">IF(OR('📊 Training Matrix'!$S$57="EXPIRED",'📊 Training Matrix'!$S$57="EXPIRING"),'📊 Training Matrix'!$F$57,"")</f>
        <v>Senior Field Engineer</v>
      </c>
      <c r="F1046" s="58" t="str">
        <f ca="1">IF(OR('📊 Training Matrix'!$S$57="EXPIRED",'📊 Training Matrix'!$S$57="EXPIRING"),'📊 Training Matrix'!$E$57,"")</f>
        <v>Field Engineering</v>
      </c>
      <c r="G1046" s="58" t="str">
        <f ca="1">IF(OR('📊 Training Matrix'!$S$57="EXPIRED",'📊 Training Matrix'!$S$57="EXPIRING"),"HS-005","")</f>
        <v>HS-005</v>
      </c>
      <c r="H1046" s="58" t="str">
        <f ca="1">IF(OR('📊 Training Matrix'!$S$57="EXPIRED",'📊 Training Matrix'!$S$57="EXPIRING"),"First Aid (FAW)","")</f>
        <v>First Aid (FAW)</v>
      </c>
      <c r="I1046" s="58" t="str">
        <f ca="1">IF(OR('📊 Training Matrix'!$S$57="EXPIRED",'📊 Training Matrix'!$S$57="EXPIRING"),IF(ISNUMBER('📊 Training Matrix'!$R$57),TEXT('📊 Training Matrix'!$R$57,"DD/MM/YYYY"),""),"")</f>
        <v>18/07/2023</v>
      </c>
      <c r="J1046" s="58" t="str">
        <f ca="1">IF(OR('📊 Training Matrix'!$S$57="EXPIRED",'📊 Training Matrix'!$S$57="EXPIRING"),TEXT('📊 Training Matrix'!$R$57+365,"DD/MM/YYYY"),"")</f>
        <v>17/07/2024</v>
      </c>
      <c r="K1046" s="58" t="str">
        <f ca="1">IF(OR('📊 Training Matrix'!$S$57="EXPIRED",'📊 Training Matrix'!$S$57="EXPIRING"),'📊 Training Matrix'!$S$57,"")</f>
        <v>EXPIRED</v>
      </c>
      <c r="L1046" s="58" t="str">
        <f ca="1">IF(OR('📊 Training Matrix'!$S$57="EXPIRED",'📊 Training Matrix'!$S$57="EXPIRING"),IF('📊 Training Matrix'!$S$57="EXPIRED","Overdue by "&amp;TEXT(TODAY()-('📊 Training Matrix'!$R$57+365),"0")&amp;" days","Expires in "&amp;TEXT(('📊 Training Matrix'!$R$57+365)-TODAY(),"0")&amp;" days"),"—")</f>
        <v>Overdue by 762 days</v>
      </c>
      <c r="M1046" s="58" t="str">
        <f ca="1">IF(OR('📊 Training Matrix'!$S$57="EXPIRED",'📊 Training Matrix'!$S$57="EXPIRING"),'📊 Training Matrix'!$H$57,"")</f>
        <v>A. Williams</v>
      </c>
    </row>
    <row r="1047" spans="1:13" ht="15" customHeight="1" x14ac:dyDescent="0.2">
      <c r="A1047" s="58" t="str">
        <f ca="1">IF(OR('📊 Training Matrix'!$U$57="EXPIRED",'📊 Training Matrix'!$U$57="EXPIRING"),'📊 Training Matrix'!$A$57,"")</f>
        <v/>
      </c>
      <c r="B1047" s="58" t="str">
        <f ca="1">IF(OR('📊 Training Matrix'!$U$57="EXPIRED",'📊 Training Matrix'!$U$57="EXPIRING"),'📊 Training Matrix'!$B$57,"")</f>
        <v/>
      </c>
      <c r="C1047" s="58" t="str">
        <f ca="1">IF(OR('📊 Training Matrix'!$U$57="EXPIRED",'📊 Training Matrix'!$U$57="EXPIRING"),'📊 Training Matrix'!$C$57,"")</f>
        <v/>
      </c>
      <c r="D1047" s="58" t="str">
        <f ca="1">IF(OR('📊 Training Matrix'!$U$57="EXPIRED",'📊 Training Matrix'!$U$57="EXPIRING"),'📊 Training Matrix'!$D$57,"")</f>
        <v/>
      </c>
      <c r="E1047" s="58" t="str">
        <f ca="1">IF(OR('📊 Training Matrix'!$U$57="EXPIRED",'📊 Training Matrix'!$U$57="EXPIRING"),'📊 Training Matrix'!$F$57,"")</f>
        <v/>
      </c>
      <c r="F1047" s="58" t="str">
        <f ca="1">IF(OR('📊 Training Matrix'!$U$57="EXPIRED",'📊 Training Matrix'!$U$57="EXPIRING"),'📊 Training Matrix'!$E$57,"")</f>
        <v/>
      </c>
      <c r="G1047" s="58" t="str">
        <f ca="1">IF(OR('📊 Training Matrix'!$U$57="EXPIRED",'📊 Training Matrix'!$U$57="EXPIRING"),"HS-006","")</f>
        <v/>
      </c>
      <c r="H1047" s="58" t="str">
        <f ca="1">IF(OR('📊 Training Matrix'!$U$57="EXPIRED",'📊 Training Matrix'!$U$57="EXPIRING"),"Asbestos Awareness","")</f>
        <v/>
      </c>
      <c r="I1047" s="58" t="str">
        <f ca="1">IF(OR('📊 Training Matrix'!$U$57="EXPIRED",'📊 Training Matrix'!$U$57="EXPIRING"),IF(ISNUMBER('📊 Training Matrix'!$T$57),TEXT('📊 Training Matrix'!$T$57,"DD/MM/YYYY"),""),"")</f>
        <v/>
      </c>
      <c r="J1047" s="58" t="str">
        <f ca="1">IF(OR('📊 Training Matrix'!$U$57="EXPIRED",'📊 Training Matrix'!$U$57="EXPIRING"),TEXT('📊 Training Matrix'!$T$57+365,"DD/MM/YYYY"),"")</f>
        <v/>
      </c>
      <c r="K1047" s="58" t="str">
        <f ca="1">IF(OR('📊 Training Matrix'!$U$57="EXPIRED",'📊 Training Matrix'!$U$57="EXPIRING"),'📊 Training Matrix'!$U$57,"")</f>
        <v/>
      </c>
      <c r="L1047" s="58" t="str">
        <f ca="1">IF(OR('📊 Training Matrix'!$U$57="EXPIRED",'📊 Training Matrix'!$U$57="EXPIRING"),IF('📊 Training Matrix'!$U$57="EXPIRED","Overdue by "&amp;TEXT(TODAY()-('📊 Training Matrix'!$T$57+365),"0")&amp;" days","Expires in "&amp;TEXT(('📊 Training Matrix'!$T$57+365)-TODAY(),"0")&amp;" days"),"—")</f>
        <v>—</v>
      </c>
      <c r="M1047" s="58" t="str">
        <f ca="1">IF(OR('📊 Training Matrix'!$U$57="EXPIRED",'📊 Training Matrix'!$U$57="EXPIRING"),'📊 Training Matrix'!$H$57,"")</f>
        <v/>
      </c>
    </row>
    <row r="1048" spans="1:13" ht="15" customHeight="1" x14ac:dyDescent="0.2">
      <c r="A1048" s="58" t="str">
        <f ca="1">IF(OR('📊 Training Matrix'!$W$57="EXPIRED",'📊 Training Matrix'!$W$57="EXPIRING"),'📊 Training Matrix'!$A$57,"")</f>
        <v/>
      </c>
      <c r="B1048" s="58" t="str">
        <f ca="1">IF(OR('📊 Training Matrix'!$W$57="EXPIRED",'📊 Training Matrix'!$W$57="EXPIRING"),'📊 Training Matrix'!$B$57,"")</f>
        <v/>
      </c>
      <c r="C1048" s="58" t="str">
        <f ca="1">IF(OR('📊 Training Matrix'!$W$57="EXPIRED",'📊 Training Matrix'!$W$57="EXPIRING"),'📊 Training Matrix'!$C$57,"")</f>
        <v/>
      </c>
      <c r="D1048" s="58" t="str">
        <f ca="1">IF(OR('📊 Training Matrix'!$W$57="EXPIRED",'📊 Training Matrix'!$W$57="EXPIRING"),'📊 Training Matrix'!$D$57,"")</f>
        <v/>
      </c>
      <c r="E1048" s="58" t="str">
        <f ca="1">IF(OR('📊 Training Matrix'!$W$57="EXPIRED",'📊 Training Matrix'!$W$57="EXPIRING"),'📊 Training Matrix'!$F$57,"")</f>
        <v/>
      </c>
      <c r="F1048" s="58" t="str">
        <f ca="1">IF(OR('📊 Training Matrix'!$W$57="EXPIRED",'📊 Training Matrix'!$W$57="EXPIRING"),'📊 Training Matrix'!$E$57,"")</f>
        <v/>
      </c>
      <c r="G1048" s="58" t="str">
        <f ca="1">IF(OR('📊 Training Matrix'!$W$57="EXPIRED",'📊 Training Matrix'!$W$57="EXPIRING"),"EL-001","")</f>
        <v/>
      </c>
      <c r="H1048" s="58" t="str">
        <f ca="1">IF(OR('📊 Training Matrix'!$W$57="EXPIRED",'📊 Training Matrix'!$W$57="EXPIRING"),"C&amp;G 2391 Inspection","")</f>
        <v/>
      </c>
      <c r="I1048" s="58" t="str">
        <f ca="1">IF(OR('📊 Training Matrix'!$W$57="EXPIRED",'📊 Training Matrix'!$W$57="EXPIRING"),IF(ISNUMBER('📊 Training Matrix'!$V$57),TEXT('📊 Training Matrix'!$V$57,"DD/MM/YYYY"),""),"")</f>
        <v/>
      </c>
      <c r="J1048" s="58" t="str">
        <f ca="1">IF(OR('📊 Training Matrix'!$W$57="EXPIRED",'📊 Training Matrix'!$W$57="EXPIRING"),TEXT('📊 Training Matrix'!$V$57+365,"DD/MM/YYYY"),"")</f>
        <v/>
      </c>
      <c r="K1048" s="58" t="str">
        <f ca="1">IF(OR('📊 Training Matrix'!$W$57="EXPIRED",'📊 Training Matrix'!$W$57="EXPIRING"),'📊 Training Matrix'!$W$57,"")</f>
        <v/>
      </c>
      <c r="L1048" s="58" t="str">
        <f ca="1">IF(OR('📊 Training Matrix'!$W$57="EXPIRED",'📊 Training Matrix'!$W$57="EXPIRING"),IF('📊 Training Matrix'!$W$57="EXPIRED","Overdue by "&amp;TEXT(TODAY()-('📊 Training Matrix'!$V$57+365),"0")&amp;" days","Expires in "&amp;TEXT(('📊 Training Matrix'!$V$57+365)-TODAY(),"0")&amp;" days"),"—")</f>
        <v>—</v>
      </c>
      <c r="M1048" s="58" t="str">
        <f ca="1">IF(OR('📊 Training Matrix'!$W$57="EXPIRED",'📊 Training Matrix'!$W$57="EXPIRING"),'📊 Training Matrix'!$H$57,"")</f>
        <v/>
      </c>
    </row>
    <row r="1049" spans="1:13" ht="15" customHeight="1" x14ac:dyDescent="0.2">
      <c r="A1049" s="58" t="str">
        <f ca="1">IF(OR('📊 Training Matrix'!$Y$57="EXPIRED",'📊 Training Matrix'!$Y$57="EXPIRING"),'📊 Training Matrix'!$A$57,"")</f>
        <v/>
      </c>
      <c r="B1049" s="58" t="str">
        <f ca="1">IF(OR('📊 Training Matrix'!$Y$57="EXPIRED",'📊 Training Matrix'!$Y$57="EXPIRING"),'📊 Training Matrix'!$B$57,"")</f>
        <v/>
      </c>
      <c r="C1049" s="58" t="str">
        <f ca="1">IF(OR('📊 Training Matrix'!$Y$57="EXPIRED",'📊 Training Matrix'!$Y$57="EXPIRING"),'📊 Training Matrix'!$C$57,"")</f>
        <v/>
      </c>
      <c r="D1049" s="58" t="str">
        <f ca="1">IF(OR('📊 Training Matrix'!$Y$57="EXPIRED",'📊 Training Matrix'!$Y$57="EXPIRING"),'📊 Training Matrix'!$D$57,"")</f>
        <v/>
      </c>
      <c r="E1049" s="58" t="str">
        <f ca="1">IF(OR('📊 Training Matrix'!$Y$57="EXPIRED",'📊 Training Matrix'!$Y$57="EXPIRING"),'📊 Training Matrix'!$F$57,"")</f>
        <v/>
      </c>
      <c r="F1049" s="58" t="str">
        <f ca="1">IF(OR('📊 Training Matrix'!$Y$57="EXPIRED",'📊 Training Matrix'!$Y$57="EXPIRING"),'📊 Training Matrix'!$E$57,"")</f>
        <v/>
      </c>
      <c r="G1049" s="58" t="str">
        <f ca="1">IF(OR('📊 Training Matrix'!$Y$57="EXPIRED",'📊 Training Matrix'!$Y$57="EXPIRING"),"EL-002","")</f>
        <v/>
      </c>
      <c r="H1049" s="58" t="str">
        <f ca="1">IF(OR('📊 Training Matrix'!$Y$57="EXPIRED",'📊 Training Matrix'!$Y$57="EXPIRING"),"18th Edition","")</f>
        <v/>
      </c>
      <c r="I1049" s="58" t="str">
        <f ca="1">IF(OR('📊 Training Matrix'!$Y$57="EXPIRED",'📊 Training Matrix'!$Y$57="EXPIRING"),IF(ISNUMBER('📊 Training Matrix'!$X$57),TEXT('📊 Training Matrix'!$X$57,"DD/MM/YYYY"),""),"")</f>
        <v/>
      </c>
      <c r="J1049" s="58" t="str">
        <f ca="1">IF(OR('📊 Training Matrix'!$Y$57="EXPIRED",'📊 Training Matrix'!$Y$57="EXPIRING"),TEXT('📊 Training Matrix'!$X$57+365,"DD/MM/YYYY"),"")</f>
        <v/>
      </c>
      <c r="K1049" s="58" t="str">
        <f ca="1">IF(OR('📊 Training Matrix'!$Y$57="EXPIRED",'📊 Training Matrix'!$Y$57="EXPIRING"),'📊 Training Matrix'!$Y$57,"")</f>
        <v/>
      </c>
      <c r="L1049" s="58" t="str">
        <f ca="1">IF(OR('📊 Training Matrix'!$Y$57="EXPIRED",'📊 Training Matrix'!$Y$57="EXPIRING"),IF('📊 Training Matrix'!$Y$57="EXPIRED","Overdue by "&amp;TEXT(TODAY()-('📊 Training Matrix'!$X$57+365),"0")&amp;" days","Expires in "&amp;TEXT(('📊 Training Matrix'!$X$57+365)-TODAY(),"0")&amp;" days"),"—")</f>
        <v>—</v>
      </c>
      <c r="M1049" s="58" t="str">
        <f ca="1">IF(OR('📊 Training Matrix'!$Y$57="EXPIRED",'📊 Training Matrix'!$Y$57="EXPIRING"),'📊 Training Matrix'!$H$57,"")</f>
        <v/>
      </c>
    </row>
    <row r="1050" spans="1:13" ht="15" customHeight="1" x14ac:dyDescent="0.2">
      <c r="A1050" s="58" t="str">
        <f ca="1">IF(OR('📊 Training Matrix'!$AA$57="EXPIRED",'📊 Training Matrix'!$AA$57="EXPIRING"),'📊 Training Matrix'!$A$57,"")</f>
        <v/>
      </c>
      <c r="B1050" s="58" t="str">
        <f ca="1">IF(OR('📊 Training Matrix'!$AA$57="EXPIRED",'📊 Training Matrix'!$AA$57="EXPIRING"),'📊 Training Matrix'!$B$57,"")</f>
        <v/>
      </c>
      <c r="C1050" s="58" t="str">
        <f ca="1">IF(OR('📊 Training Matrix'!$AA$57="EXPIRED",'📊 Training Matrix'!$AA$57="EXPIRING"),'📊 Training Matrix'!$C$57,"")</f>
        <v/>
      </c>
      <c r="D1050" s="58" t="str">
        <f ca="1">IF(OR('📊 Training Matrix'!$AA$57="EXPIRED",'📊 Training Matrix'!$AA$57="EXPIRING"),'📊 Training Matrix'!$D$57,"")</f>
        <v/>
      </c>
      <c r="E1050" s="58" t="str">
        <f ca="1">IF(OR('📊 Training Matrix'!$AA$57="EXPIRED",'📊 Training Matrix'!$AA$57="EXPIRING"),'📊 Training Matrix'!$F$57,"")</f>
        <v/>
      </c>
      <c r="F1050" s="58" t="str">
        <f ca="1">IF(OR('📊 Training Matrix'!$AA$57="EXPIRED",'📊 Training Matrix'!$AA$57="EXPIRING"),'📊 Training Matrix'!$E$57,"")</f>
        <v/>
      </c>
      <c r="G1050" s="58" t="str">
        <f ca="1">IF(OR('📊 Training Matrix'!$AA$57="EXPIRED",'📊 Training Matrix'!$AA$57="EXPIRING"),"EL-003","")</f>
        <v/>
      </c>
      <c r="H1050" s="58" t="str">
        <f ca="1">IF(OR('📊 Training Matrix'!$AA$57="EXPIRED",'📊 Training Matrix'!$AA$57="EXPIRING"),"HV Auth. Person","")</f>
        <v/>
      </c>
      <c r="I1050" s="58" t="str">
        <f ca="1">IF(OR('📊 Training Matrix'!$AA$57="EXPIRED",'📊 Training Matrix'!$AA$57="EXPIRING"),IF(ISNUMBER('📊 Training Matrix'!$Z$57),TEXT('📊 Training Matrix'!$Z$57,"DD/MM/YYYY"),""),"")</f>
        <v/>
      </c>
      <c r="J1050" s="58" t="str">
        <f ca="1">IF(OR('📊 Training Matrix'!$AA$57="EXPIRED",'📊 Training Matrix'!$AA$57="EXPIRING"),TEXT('📊 Training Matrix'!$Z$57+365,"DD/MM/YYYY"),"")</f>
        <v/>
      </c>
      <c r="K1050" s="58" t="str">
        <f ca="1">IF(OR('📊 Training Matrix'!$AA$57="EXPIRED",'📊 Training Matrix'!$AA$57="EXPIRING"),'📊 Training Matrix'!$AA$57,"")</f>
        <v/>
      </c>
      <c r="L1050" s="58" t="str">
        <f ca="1">IF(OR('📊 Training Matrix'!$AA$57="EXPIRED",'📊 Training Matrix'!$AA$57="EXPIRING"),IF('📊 Training Matrix'!$AA$57="EXPIRED","Overdue by "&amp;TEXT(TODAY()-('📊 Training Matrix'!$Z$57+365),"0")&amp;" days","Expires in "&amp;TEXT(('📊 Training Matrix'!$Z$57+365)-TODAY(),"0")&amp;" days"),"—")</f>
        <v>—</v>
      </c>
      <c r="M1050" s="58" t="str">
        <f ca="1">IF(OR('📊 Training Matrix'!$AA$57="EXPIRED",'📊 Training Matrix'!$AA$57="EXPIRING"),'📊 Training Matrix'!$H$57,"")</f>
        <v/>
      </c>
    </row>
    <row r="1051" spans="1:13" ht="15" customHeight="1" x14ac:dyDescent="0.2">
      <c r="A1051" s="58" t="str">
        <f ca="1">IF(OR('📊 Training Matrix'!$AC$57="EXPIRED",'📊 Training Matrix'!$AC$57="EXPIRING"),'📊 Training Matrix'!$A$57,"")</f>
        <v/>
      </c>
      <c r="B1051" s="58" t="str">
        <f ca="1">IF(OR('📊 Training Matrix'!$AC$57="EXPIRED",'📊 Training Matrix'!$AC$57="EXPIRING"),'📊 Training Matrix'!$B$57,"")</f>
        <v/>
      </c>
      <c r="C1051" s="58" t="str">
        <f ca="1">IF(OR('📊 Training Matrix'!$AC$57="EXPIRED",'📊 Training Matrix'!$AC$57="EXPIRING"),'📊 Training Matrix'!$C$57,"")</f>
        <v/>
      </c>
      <c r="D1051" s="58" t="str">
        <f ca="1">IF(OR('📊 Training Matrix'!$AC$57="EXPIRED",'📊 Training Matrix'!$AC$57="EXPIRING"),'📊 Training Matrix'!$D$57,"")</f>
        <v/>
      </c>
      <c r="E1051" s="58" t="str">
        <f ca="1">IF(OR('📊 Training Matrix'!$AC$57="EXPIRED",'📊 Training Matrix'!$AC$57="EXPIRING"),'📊 Training Matrix'!$F$57,"")</f>
        <v/>
      </c>
      <c r="F1051" s="58" t="str">
        <f ca="1">IF(OR('📊 Training Matrix'!$AC$57="EXPIRED",'📊 Training Matrix'!$AC$57="EXPIRING"),'📊 Training Matrix'!$E$57,"")</f>
        <v/>
      </c>
      <c r="G1051" s="58" t="str">
        <f ca="1">IF(OR('📊 Training Matrix'!$AC$57="EXPIRED",'📊 Training Matrix'!$AC$57="EXPIRING"),"EL-004","")</f>
        <v/>
      </c>
      <c r="H1051" s="58" t="str">
        <f ca="1">IF(OR('📊 Training Matrix'!$AC$57="EXPIRED",'📊 Training Matrix'!$AC$57="EXPIRING"),"LV Switching","")</f>
        <v/>
      </c>
      <c r="I1051" s="58" t="str">
        <f ca="1">IF(OR('📊 Training Matrix'!$AC$57="EXPIRED",'📊 Training Matrix'!$AC$57="EXPIRING"),IF(ISNUMBER('📊 Training Matrix'!$AB$57),TEXT('📊 Training Matrix'!$AB$57,"DD/MM/YYYY"),""),"")</f>
        <v/>
      </c>
      <c r="J1051" s="58" t="str">
        <f ca="1">IF(OR('📊 Training Matrix'!$AC$57="EXPIRED",'📊 Training Matrix'!$AC$57="EXPIRING"),TEXT('📊 Training Matrix'!$AB$57+365,"DD/MM/YYYY"),"")</f>
        <v/>
      </c>
      <c r="K1051" s="58" t="str">
        <f ca="1">IF(OR('📊 Training Matrix'!$AC$57="EXPIRED",'📊 Training Matrix'!$AC$57="EXPIRING"),'📊 Training Matrix'!$AC$57,"")</f>
        <v/>
      </c>
      <c r="L1051" s="58" t="str">
        <f ca="1">IF(OR('📊 Training Matrix'!$AC$57="EXPIRED",'📊 Training Matrix'!$AC$57="EXPIRING"),IF('📊 Training Matrix'!$AC$57="EXPIRED","Overdue by "&amp;TEXT(TODAY()-('📊 Training Matrix'!$AB$57+365),"0")&amp;" days","Expires in "&amp;TEXT(('📊 Training Matrix'!$AB$57+365)-TODAY(),"0")&amp;" days"),"—")</f>
        <v>—</v>
      </c>
      <c r="M1051" s="58" t="str">
        <f ca="1">IF(OR('📊 Training Matrix'!$AC$57="EXPIRED",'📊 Training Matrix'!$AC$57="EXPIRING"),'📊 Training Matrix'!$H$57,"")</f>
        <v/>
      </c>
    </row>
    <row r="1052" spans="1:13" ht="15" customHeight="1" x14ac:dyDescent="0.2">
      <c r="A1052" s="58" t="str">
        <f ca="1">IF(OR('📊 Training Matrix'!$AE$57="EXPIRED",'📊 Training Matrix'!$AE$57="EXPIRING"),'📊 Training Matrix'!$A$57,"")</f>
        <v/>
      </c>
      <c r="B1052" s="58" t="str">
        <f ca="1">IF(OR('📊 Training Matrix'!$AE$57="EXPIRED",'📊 Training Matrix'!$AE$57="EXPIRING"),'📊 Training Matrix'!$B$57,"")</f>
        <v/>
      </c>
      <c r="C1052" s="58" t="str">
        <f ca="1">IF(OR('📊 Training Matrix'!$AE$57="EXPIRED",'📊 Training Matrix'!$AE$57="EXPIRING"),'📊 Training Matrix'!$C$57,"")</f>
        <v/>
      </c>
      <c r="D1052" s="58" t="str">
        <f ca="1">IF(OR('📊 Training Matrix'!$AE$57="EXPIRED",'📊 Training Matrix'!$AE$57="EXPIRING"),'📊 Training Matrix'!$D$57,"")</f>
        <v/>
      </c>
      <c r="E1052" s="58" t="str">
        <f ca="1">IF(OR('📊 Training Matrix'!$AE$57="EXPIRED",'📊 Training Matrix'!$AE$57="EXPIRING"),'📊 Training Matrix'!$F$57,"")</f>
        <v/>
      </c>
      <c r="F1052" s="58" t="str">
        <f ca="1">IF(OR('📊 Training Matrix'!$AE$57="EXPIRED",'📊 Training Matrix'!$AE$57="EXPIRING"),'📊 Training Matrix'!$E$57,"")</f>
        <v/>
      </c>
      <c r="G1052" s="58" t="str">
        <f ca="1">IF(OR('📊 Training Matrix'!$AE$57="EXPIRED",'📊 Training Matrix'!$AE$57="EXPIRING"),"CV-005","")</f>
        <v/>
      </c>
      <c r="H1052" s="58" t="str">
        <f ca="1">IF(OR('📊 Training Matrix'!$AE$57="EXPIRED",'📊 Training Matrix'!$AE$57="EXPIRING"),"NRSWA Supervisor","")</f>
        <v/>
      </c>
      <c r="I1052" s="58" t="str">
        <f ca="1">IF(OR('📊 Training Matrix'!$AE$57="EXPIRED",'📊 Training Matrix'!$AE$57="EXPIRING"),IF(ISNUMBER('📊 Training Matrix'!$AD$57),TEXT('📊 Training Matrix'!$AD$57,"DD/MM/YYYY"),""),"")</f>
        <v/>
      </c>
      <c r="J1052" s="58" t="str">
        <f ca="1">IF(OR('📊 Training Matrix'!$AE$57="EXPIRED",'📊 Training Matrix'!$AE$57="EXPIRING"),TEXT('📊 Training Matrix'!$AD$57+365,"DD/MM/YYYY"),"")</f>
        <v/>
      </c>
      <c r="K1052" s="58" t="str">
        <f ca="1">IF(OR('📊 Training Matrix'!$AE$57="EXPIRED",'📊 Training Matrix'!$AE$57="EXPIRING"),'📊 Training Matrix'!$AE$57,"")</f>
        <v/>
      </c>
      <c r="L1052" s="58" t="str">
        <f ca="1">IF(OR('📊 Training Matrix'!$AE$57="EXPIRED",'📊 Training Matrix'!$AE$57="EXPIRING"),IF('📊 Training Matrix'!$AE$57="EXPIRED","Overdue by "&amp;TEXT(TODAY()-('📊 Training Matrix'!$AD$57+365),"0")&amp;" days","Expires in "&amp;TEXT(('📊 Training Matrix'!$AD$57+365)-TODAY(),"0")&amp;" days"),"—")</f>
        <v>—</v>
      </c>
      <c r="M1052" s="58" t="str">
        <f ca="1">IF(OR('📊 Training Matrix'!$AE$57="EXPIRED",'📊 Training Matrix'!$AE$57="EXPIRING"),'📊 Training Matrix'!$H$57,"")</f>
        <v/>
      </c>
    </row>
    <row r="1053" spans="1:13" ht="15" customHeight="1" x14ac:dyDescent="0.2">
      <c r="A1053" s="58" t="str">
        <f ca="1">IF(OR('📊 Training Matrix'!$AG$57="EXPIRED",'📊 Training Matrix'!$AG$57="EXPIRING"),'📊 Training Matrix'!$A$57,"")</f>
        <v/>
      </c>
      <c r="B1053" s="58" t="str">
        <f ca="1">IF(OR('📊 Training Matrix'!$AG$57="EXPIRED",'📊 Training Matrix'!$AG$57="EXPIRING"),'📊 Training Matrix'!$B$57,"")</f>
        <v/>
      </c>
      <c r="C1053" s="58" t="str">
        <f ca="1">IF(OR('📊 Training Matrix'!$AG$57="EXPIRED",'📊 Training Matrix'!$AG$57="EXPIRING"),'📊 Training Matrix'!$C$57,"")</f>
        <v/>
      </c>
      <c r="D1053" s="58" t="str">
        <f ca="1">IF(OR('📊 Training Matrix'!$AG$57="EXPIRED",'📊 Training Matrix'!$AG$57="EXPIRING"),'📊 Training Matrix'!$D$57,"")</f>
        <v/>
      </c>
      <c r="E1053" s="58" t="str">
        <f ca="1">IF(OR('📊 Training Matrix'!$AG$57="EXPIRED",'📊 Training Matrix'!$AG$57="EXPIRING"),'📊 Training Matrix'!$F$57,"")</f>
        <v/>
      </c>
      <c r="F1053" s="58" t="str">
        <f ca="1">IF(OR('📊 Training Matrix'!$AG$57="EXPIRED",'📊 Training Matrix'!$AG$57="EXPIRING"),'📊 Training Matrix'!$E$57,"")</f>
        <v/>
      </c>
      <c r="G1053" s="58" t="str">
        <f ca="1">IF(OR('📊 Training Matrix'!$AG$57="EXPIRED",'📊 Training Matrix'!$AG$57="EXPIRING"),"CV-006","")</f>
        <v/>
      </c>
      <c r="H1053" s="58" t="str">
        <f ca="1">IF(OR('📊 Training Matrix'!$AG$57="EXPIRED",'📊 Training Matrix'!$AG$57="EXPIRING"),"NRSWA Operative","")</f>
        <v/>
      </c>
      <c r="I1053" s="58" t="str">
        <f ca="1">IF(OR('📊 Training Matrix'!$AG$57="EXPIRED",'📊 Training Matrix'!$AG$57="EXPIRING"),IF(ISNUMBER('📊 Training Matrix'!$AF$57),TEXT('📊 Training Matrix'!$AF$57,"DD/MM/YYYY"),""),"")</f>
        <v/>
      </c>
      <c r="J1053" s="58" t="str">
        <f ca="1">IF(OR('📊 Training Matrix'!$AG$57="EXPIRED",'📊 Training Matrix'!$AG$57="EXPIRING"),TEXT('📊 Training Matrix'!$AF$57+365,"DD/MM/YYYY"),"")</f>
        <v/>
      </c>
      <c r="K1053" s="58" t="str">
        <f ca="1">IF(OR('📊 Training Matrix'!$AG$57="EXPIRED",'📊 Training Matrix'!$AG$57="EXPIRING"),'📊 Training Matrix'!$AG$57,"")</f>
        <v/>
      </c>
      <c r="L1053" s="58" t="str">
        <f ca="1">IF(OR('📊 Training Matrix'!$AG$57="EXPIRED",'📊 Training Matrix'!$AG$57="EXPIRING"),IF('📊 Training Matrix'!$AG$57="EXPIRED","Overdue by "&amp;TEXT(TODAY()-('📊 Training Matrix'!$AF$57+365),"0")&amp;" days","Expires in "&amp;TEXT(('📊 Training Matrix'!$AF$57+365)-TODAY(),"0")&amp;" days"),"—")</f>
        <v>—</v>
      </c>
      <c r="M1053" s="58" t="str">
        <f ca="1">IF(OR('📊 Training Matrix'!$AG$57="EXPIRED",'📊 Training Matrix'!$AG$57="EXPIRING"),'📊 Training Matrix'!$H$57,"")</f>
        <v/>
      </c>
    </row>
    <row r="1054" spans="1:13" ht="15" customHeight="1" x14ac:dyDescent="0.2">
      <c r="A1054" s="58" t="str">
        <f ca="1">IF(OR('📊 Training Matrix'!$AI$57="EXPIRED",'📊 Training Matrix'!$AI$57="EXPIRING"),'📊 Training Matrix'!$A$57,"")</f>
        <v/>
      </c>
      <c r="B1054" s="58" t="str">
        <f ca="1">IF(OR('📊 Training Matrix'!$AI$57="EXPIRED",'📊 Training Matrix'!$AI$57="EXPIRING"),'📊 Training Matrix'!$B$57,"")</f>
        <v/>
      </c>
      <c r="C1054" s="58" t="str">
        <f ca="1">IF(OR('📊 Training Matrix'!$AI$57="EXPIRED",'📊 Training Matrix'!$AI$57="EXPIRING"),'📊 Training Matrix'!$C$57,"")</f>
        <v/>
      </c>
      <c r="D1054" s="58" t="str">
        <f ca="1">IF(OR('📊 Training Matrix'!$AI$57="EXPIRED",'📊 Training Matrix'!$AI$57="EXPIRING"),'📊 Training Matrix'!$D$57,"")</f>
        <v/>
      </c>
      <c r="E1054" s="58" t="str">
        <f ca="1">IF(OR('📊 Training Matrix'!$AI$57="EXPIRED",'📊 Training Matrix'!$AI$57="EXPIRING"),'📊 Training Matrix'!$F$57,"")</f>
        <v/>
      </c>
      <c r="F1054" s="58" t="str">
        <f ca="1">IF(OR('📊 Training Matrix'!$AI$57="EXPIRED",'📊 Training Matrix'!$AI$57="EXPIRING"),'📊 Training Matrix'!$E$57,"")</f>
        <v/>
      </c>
      <c r="G1054" s="58" t="str">
        <f ca="1">IF(OR('📊 Training Matrix'!$AI$57="EXPIRED",'📊 Training Matrix'!$AI$57="EXPIRING"),"CV-002","")</f>
        <v/>
      </c>
      <c r="H1054" s="58" t="str">
        <f ca="1">IF(OR('📊 Training Matrix'!$AI$57="EXPIRED",'📊 Training Matrix'!$AI$57="EXPIRING"),"CSCS Blue Card","")</f>
        <v/>
      </c>
      <c r="I1054" s="58" t="str">
        <f ca="1">IF(OR('📊 Training Matrix'!$AI$57="EXPIRED",'📊 Training Matrix'!$AI$57="EXPIRING"),IF(ISNUMBER('📊 Training Matrix'!$AH$57),TEXT('📊 Training Matrix'!$AH$57,"DD/MM/YYYY"),""),"")</f>
        <v/>
      </c>
      <c r="J1054" s="58" t="str">
        <f ca="1">IF(OR('📊 Training Matrix'!$AI$57="EXPIRED",'📊 Training Matrix'!$AI$57="EXPIRING"),TEXT('📊 Training Matrix'!$AH$57+365,"DD/MM/YYYY"),"")</f>
        <v/>
      </c>
      <c r="K1054" s="58" t="str">
        <f ca="1">IF(OR('📊 Training Matrix'!$AI$57="EXPIRED",'📊 Training Matrix'!$AI$57="EXPIRING"),'📊 Training Matrix'!$AI$57,"")</f>
        <v/>
      </c>
      <c r="L1054" s="58" t="str">
        <f ca="1">IF(OR('📊 Training Matrix'!$AI$57="EXPIRED",'📊 Training Matrix'!$AI$57="EXPIRING"),IF('📊 Training Matrix'!$AI$57="EXPIRED","Overdue by "&amp;TEXT(TODAY()-('📊 Training Matrix'!$AH$57+365),"0")&amp;" days","Expires in "&amp;TEXT(('📊 Training Matrix'!$AH$57+365)-TODAY(),"0")&amp;" days"),"—")</f>
        <v>—</v>
      </c>
      <c r="M1054" s="58" t="str">
        <f ca="1">IF(OR('📊 Training Matrix'!$AI$57="EXPIRED",'📊 Training Matrix'!$AI$57="EXPIRING"),'📊 Training Matrix'!$H$57,"")</f>
        <v/>
      </c>
    </row>
    <row r="1055" spans="1:13" ht="15" customHeight="1" x14ac:dyDescent="0.2">
      <c r="A1055" s="58" t="str">
        <f ca="1">IF(OR('📊 Training Matrix'!$AK$57="EXPIRED",'📊 Training Matrix'!$AK$57="EXPIRING"),'📊 Training Matrix'!$A$57,"")</f>
        <v/>
      </c>
      <c r="B1055" s="58" t="str">
        <f ca="1">IF(OR('📊 Training Matrix'!$AK$57="EXPIRED",'📊 Training Matrix'!$AK$57="EXPIRING"),'📊 Training Matrix'!$B$57,"")</f>
        <v/>
      </c>
      <c r="C1055" s="58" t="str">
        <f ca="1">IF(OR('📊 Training Matrix'!$AK$57="EXPIRED",'📊 Training Matrix'!$AK$57="EXPIRING"),'📊 Training Matrix'!$C$57,"")</f>
        <v/>
      </c>
      <c r="D1055" s="58" t="str">
        <f ca="1">IF(OR('📊 Training Matrix'!$AK$57="EXPIRED",'📊 Training Matrix'!$AK$57="EXPIRING"),'📊 Training Matrix'!$D$57,"")</f>
        <v/>
      </c>
      <c r="E1055" s="58" t="str">
        <f ca="1">IF(OR('📊 Training Matrix'!$AK$57="EXPIRED",'📊 Training Matrix'!$AK$57="EXPIRING"),'📊 Training Matrix'!$F$57,"")</f>
        <v/>
      </c>
      <c r="F1055" s="58" t="str">
        <f ca="1">IF(OR('📊 Training Matrix'!$AK$57="EXPIRED",'📊 Training Matrix'!$AK$57="EXPIRING"),'📊 Training Matrix'!$E$57,"")</f>
        <v/>
      </c>
      <c r="G1055" s="58" t="str">
        <f ca="1">IF(OR('📊 Training Matrix'!$AK$57="EXPIRED",'📊 Training Matrix'!$AK$57="EXPIRING"),"GS-001","")</f>
        <v/>
      </c>
      <c r="H1055" s="58" t="str">
        <f ca="1">IF(OR('📊 Training Matrix'!$AK$57="EXPIRED",'📊 Training Matrix'!$AK$57="EXPIRING"),"Gas Safe Reg.","")</f>
        <v/>
      </c>
      <c r="I1055" s="58" t="str">
        <f ca="1">IF(OR('📊 Training Matrix'!$AK$57="EXPIRED",'📊 Training Matrix'!$AK$57="EXPIRING"),IF(ISNUMBER('📊 Training Matrix'!$AJ$57),TEXT('📊 Training Matrix'!$AJ$57,"DD/MM/YYYY"),""),"")</f>
        <v/>
      </c>
      <c r="J1055" s="58" t="str">
        <f ca="1">IF(OR('📊 Training Matrix'!$AK$57="EXPIRED",'📊 Training Matrix'!$AK$57="EXPIRING"),TEXT('📊 Training Matrix'!$AJ$57+365,"DD/MM/YYYY"),"")</f>
        <v/>
      </c>
      <c r="K1055" s="58" t="str">
        <f ca="1">IF(OR('📊 Training Matrix'!$AK$57="EXPIRED",'📊 Training Matrix'!$AK$57="EXPIRING"),'📊 Training Matrix'!$AK$57,"")</f>
        <v/>
      </c>
      <c r="L1055" s="58" t="str">
        <f ca="1">IF(OR('📊 Training Matrix'!$AK$57="EXPIRED",'📊 Training Matrix'!$AK$57="EXPIRING"),IF('📊 Training Matrix'!$AK$57="EXPIRED","Overdue by "&amp;TEXT(TODAY()-('📊 Training Matrix'!$AJ$57+365),"0")&amp;" days","Expires in "&amp;TEXT(('📊 Training Matrix'!$AJ$57+365)-TODAY(),"0")&amp;" days"),"—")</f>
        <v>—</v>
      </c>
      <c r="M1055" s="58" t="str">
        <f ca="1">IF(OR('📊 Training Matrix'!$AK$57="EXPIRED",'📊 Training Matrix'!$AK$57="EXPIRING"),'📊 Training Matrix'!$H$57,"")</f>
        <v/>
      </c>
    </row>
    <row r="1056" spans="1:13" ht="15" customHeight="1" x14ac:dyDescent="0.2">
      <c r="A1056" s="58" t="str">
        <f ca="1">IF(OR('📊 Training Matrix'!$AM$57="EXPIRED",'📊 Training Matrix'!$AM$57="EXPIRING"),'📊 Training Matrix'!$A$57,"")</f>
        <v/>
      </c>
      <c r="B1056" s="58" t="str">
        <f ca="1">IF(OR('📊 Training Matrix'!$AM$57="EXPIRED",'📊 Training Matrix'!$AM$57="EXPIRING"),'📊 Training Matrix'!$B$57,"")</f>
        <v/>
      </c>
      <c r="C1056" s="58" t="str">
        <f ca="1">IF(OR('📊 Training Matrix'!$AM$57="EXPIRED",'📊 Training Matrix'!$AM$57="EXPIRING"),'📊 Training Matrix'!$C$57,"")</f>
        <v/>
      </c>
      <c r="D1056" s="58" t="str">
        <f ca="1">IF(OR('📊 Training Matrix'!$AM$57="EXPIRED",'📊 Training Matrix'!$AM$57="EXPIRING"),'📊 Training Matrix'!$D$57,"")</f>
        <v/>
      </c>
      <c r="E1056" s="58" t="str">
        <f ca="1">IF(OR('📊 Training Matrix'!$AM$57="EXPIRED",'📊 Training Matrix'!$AM$57="EXPIRING"),'📊 Training Matrix'!$F$57,"")</f>
        <v/>
      </c>
      <c r="F1056" s="58" t="str">
        <f ca="1">IF(OR('📊 Training Matrix'!$AM$57="EXPIRED",'📊 Training Matrix'!$AM$57="EXPIRING"),'📊 Training Matrix'!$E$57,"")</f>
        <v/>
      </c>
      <c r="G1056" s="58" t="str">
        <f ca="1">IF(OR('📊 Training Matrix'!$AM$57="EXPIRED",'📊 Training Matrix'!$AM$57="EXPIRING"),"GS-002","")</f>
        <v/>
      </c>
      <c r="H1056" s="58" t="str">
        <f ca="1">IF(OR('📊 Training Matrix'!$AM$57="EXPIRED",'📊 Training Matrix'!$AM$57="EXPIRING"),"ACS Gas (CCN1)","")</f>
        <v/>
      </c>
      <c r="I1056" s="58" t="str">
        <f ca="1">IF(OR('📊 Training Matrix'!$AM$57="EXPIRED",'📊 Training Matrix'!$AM$57="EXPIRING"),IF(ISNUMBER('📊 Training Matrix'!$AL$57),TEXT('📊 Training Matrix'!$AL$57,"DD/MM/YYYY"),""),"")</f>
        <v/>
      </c>
      <c r="J1056" s="58" t="str">
        <f ca="1">IF(OR('📊 Training Matrix'!$AM$57="EXPIRED",'📊 Training Matrix'!$AM$57="EXPIRING"),TEXT('📊 Training Matrix'!$AL$57+365,"DD/MM/YYYY"),"")</f>
        <v/>
      </c>
      <c r="K1056" s="58" t="str">
        <f ca="1">IF(OR('📊 Training Matrix'!$AM$57="EXPIRED",'📊 Training Matrix'!$AM$57="EXPIRING"),'📊 Training Matrix'!$AM$57,"")</f>
        <v/>
      </c>
      <c r="L1056" s="58" t="str">
        <f ca="1">IF(OR('📊 Training Matrix'!$AM$57="EXPIRED",'📊 Training Matrix'!$AM$57="EXPIRING"),IF('📊 Training Matrix'!$AM$57="EXPIRED","Overdue by "&amp;TEXT(TODAY()-('📊 Training Matrix'!$AL$57+365),"0")&amp;" days","Expires in "&amp;TEXT(('📊 Training Matrix'!$AL$57+365)-TODAY(),"0")&amp;" days"),"—")</f>
        <v>—</v>
      </c>
      <c r="M1056" s="58" t="str">
        <f ca="1">IF(OR('📊 Training Matrix'!$AM$57="EXPIRED",'📊 Training Matrix'!$AM$57="EXPIRING"),'📊 Training Matrix'!$H$57,"")</f>
        <v/>
      </c>
    </row>
    <row r="1057" spans="1:13" ht="15" customHeight="1" x14ac:dyDescent="0.2">
      <c r="A1057" s="58" t="str">
        <f ca="1">IF(OR('📊 Training Matrix'!$AO$57="EXPIRED",'📊 Training Matrix'!$AO$57="EXPIRING"),'📊 Training Matrix'!$A$57,"")</f>
        <v/>
      </c>
      <c r="B1057" s="58" t="str">
        <f ca="1">IF(OR('📊 Training Matrix'!$AO$57="EXPIRED",'📊 Training Matrix'!$AO$57="EXPIRING"),'📊 Training Matrix'!$B$57,"")</f>
        <v/>
      </c>
      <c r="C1057" s="58" t="str">
        <f ca="1">IF(OR('📊 Training Matrix'!$AO$57="EXPIRED",'📊 Training Matrix'!$AO$57="EXPIRING"),'📊 Training Matrix'!$C$57,"")</f>
        <v/>
      </c>
      <c r="D1057" s="58" t="str">
        <f ca="1">IF(OR('📊 Training Matrix'!$AO$57="EXPIRED",'📊 Training Matrix'!$AO$57="EXPIRING"),'📊 Training Matrix'!$D$57,"")</f>
        <v/>
      </c>
      <c r="E1057" s="58" t="str">
        <f ca="1">IF(OR('📊 Training Matrix'!$AO$57="EXPIRED",'📊 Training Matrix'!$AO$57="EXPIRING"),'📊 Training Matrix'!$F$57,"")</f>
        <v/>
      </c>
      <c r="F1057" s="58" t="str">
        <f ca="1">IF(OR('📊 Training Matrix'!$AO$57="EXPIRED",'📊 Training Matrix'!$AO$57="EXPIRING"),'📊 Training Matrix'!$E$57,"")</f>
        <v/>
      </c>
      <c r="G1057" s="58" t="str">
        <f ca="1">IF(OR('📊 Training Matrix'!$AO$57="EXPIRED",'📊 Training Matrix'!$AO$57="EXPIRING"),"WA-001","")</f>
        <v/>
      </c>
      <c r="H1057" s="58" t="str">
        <f ca="1">IF(OR('📊 Training Matrix'!$AO$57="EXPIRED",'📊 Training Matrix'!$AO$57="EXPIRING"),"WIAPS Cert.","")</f>
        <v/>
      </c>
      <c r="I1057" s="58" t="str">
        <f ca="1">IF(OR('📊 Training Matrix'!$AO$57="EXPIRED",'📊 Training Matrix'!$AO$57="EXPIRING"),IF(ISNUMBER('📊 Training Matrix'!$AN$57),TEXT('📊 Training Matrix'!$AN$57,"DD/MM/YYYY"),""),"")</f>
        <v/>
      </c>
      <c r="J1057" s="58" t="str">
        <f ca="1">IF(OR('📊 Training Matrix'!$AO$57="EXPIRED",'📊 Training Matrix'!$AO$57="EXPIRING"),TEXT('📊 Training Matrix'!$AN$57+365,"DD/MM/YYYY"),"")</f>
        <v/>
      </c>
      <c r="K1057" s="58" t="str">
        <f ca="1">IF(OR('📊 Training Matrix'!$AO$57="EXPIRED",'📊 Training Matrix'!$AO$57="EXPIRING"),'📊 Training Matrix'!$AO$57,"")</f>
        <v/>
      </c>
      <c r="L1057" s="58" t="str">
        <f ca="1">IF(OR('📊 Training Matrix'!$AO$57="EXPIRED",'📊 Training Matrix'!$AO$57="EXPIRING"),IF('📊 Training Matrix'!$AO$57="EXPIRED","Overdue by "&amp;TEXT(TODAY()-('📊 Training Matrix'!$AN$57+365),"0")&amp;" days","Expires in "&amp;TEXT(('📊 Training Matrix'!$AN$57+365)-TODAY(),"0")&amp;" days"),"—")</f>
        <v>—</v>
      </c>
      <c r="M1057" s="58" t="str">
        <f ca="1">IF(OR('📊 Training Matrix'!$AO$57="EXPIRED",'📊 Training Matrix'!$AO$57="EXPIRING"),'📊 Training Matrix'!$H$57,"")</f>
        <v/>
      </c>
    </row>
    <row r="1058" spans="1:13" ht="15" customHeight="1" x14ac:dyDescent="0.2">
      <c r="A1058" s="58" t="str">
        <f ca="1">IF(OR('📊 Training Matrix'!$AQ$57="EXPIRED",'📊 Training Matrix'!$AQ$57="EXPIRING"),'📊 Training Matrix'!$A$57,"")</f>
        <v/>
      </c>
      <c r="B1058" s="58" t="str">
        <f ca="1">IF(OR('📊 Training Matrix'!$AQ$57="EXPIRED",'📊 Training Matrix'!$AQ$57="EXPIRING"),'📊 Training Matrix'!$B$57,"")</f>
        <v/>
      </c>
      <c r="C1058" s="58" t="str">
        <f ca="1">IF(OR('📊 Training Matrix'!$AQ$57="EXPIRED",'📊 Training Matrix'!$AQ$57="EXPIRING"),'📊 Training Matrix'!$C$57,"")</f>
        <v/>
      </c>
      <c r="D1058" s="58" t="str">
        <f ca="1">IF(OR('📊 Training Matrix'!$AQ$57="EXPIRED",'📊 Training Matrix'!$AQ$57="EXPIRING"),'📊 Training Matrix'!$D$57,"")</f>
        <v/>
      </c>
      <c r="E1058" s="58" t="str">
        <f ca="1">IF(OR('📊 Training Matrix'!$AQ$57="EXPIRED",'📊 Training Matrix'!$AQ$57="EXPIRING"),'📊 Training Matrix'!$F$57,"")</f>
        <v/>
      </c>
      <c r="F1058" s="58" t="str">
        <f ca="1">IF(OR('📊 Training Matrix'!$AQ$57="EXPIRED",'📊 Training Matrix'!$AQ$57="EXPIRING"),'📊 Training Matrix'!$E$57,"")</f>
        <v/>
      </c>
      <c r="G1058" s="58" t="str">
        <f ca="1">IF(OR('📊 Training Matrix'!$AQ$57="EXPIRED",'📊 Training Matrix'!$AQ$57="EXPIRING"),"DR-004","")</f>
        <v/>
      </c>
      <c r="H1058" s="58" t="str">
        <f ca="1">IF(OR('📊 Training Matrix'!$AQ$57="EXPIRED",'📊 Training Matrix'!$AQ$57="EXPIRING"),"CPCS Excavator","")</f>
        <v/>
      </c>
      <c r="I1058" s="58" t="str">
        <f ca="1">IF(OR('📊 Training Matrix'!$AQ$57="EXPIRED",'📊 Training Matrix'!$AQ$57="EXPIRING"),IF(ISNUMBER('📊 Training Matrix'!$AP$57),TEXT('📊 Training Matrix'!$AP$57,"DD/MM/YYYY"),""),"")</f>
        <v/>
      </c>
      <c r="J1058" s="58" t="str">
        <f ca="1">IF(OR('📊 Training Matrix'!$AQ$57="EXPIRED",'📊 Training Matrix'!$AQ$57="EXPIRING"),TEXT('📊 Training Matrix'!$AP$57+365,"DD/MM/YYYY"),"")</f>
        <v/>
      </c>
      <c r="K1058" s="58" t="str">
        <f ca="1">IF(OR('📊 Training Matrix'!$AQ$57="EXPIRED",'📊 Training Matrix'!$AQ$57="EXPIRING"),'📊 Training Matrix'!$AQ$57,"")</f>
        <v/>
      </c>
      <c r="L1058" s="58" t="str">
        <f ca="1">IF(OR('📊 Training Matrix'!$AQ$57="EXPIRED",'📊 Training Matrix'!$AQ$57="EXPIRING"),IF('📊 Training Matrix'!$AQ$57="EXPIRED","Overdue by "&amp;TEXT(TODAY()-('📊 Training Matrix'!$AP$57+365),"0")&amp;" days","Expires in "&amp;TEXT(('📊 Training Matrix'!$AP$57+365)-TODAY(),"0")&amp;" days"),"—")</f>
        <v>—</v>
      </c>
      <c r="M1058" s="58" t="str">
        <f ca="1">IF(OR('📊 Training Matrix'!$AQ$57="EXPIRED",'📊 Training Matrix'!$AQ$57="EXPIRING"),'📊 Training Matrix'!$H$57,"")</f>
        <v/>
      </c>
    </row>
    <row r="1059" spans="1:13" ht="15" customHeight="1" x14ac:dyDescent="0.2">
      <c r="A1059" s="58" t="str">
        <f ca="1">IF(OR('📊 Training Matrix'!$AS$57="EXPIRED",'📊 Training Matrix'!$AS$57="EXPIRING"),'📊 Training Matrix'!$A$57,"")</f>
        <v/>
      </c>
      <c r="B1059" s="58" t="str">
        <f ca="1">IF(OR('📊 Training Matrix'!$AS$57="EXPIRED",'📊 Training Matrix'!$AS$57="EXPIRING"),'📊 Training Matrix'!$B$57,"")</f>
        <v/>
      </c>
      <c r="C1059" s="58" t="str">
        <f ca="1">IF(OR('📊 Training Matrix'!$AS$57="EXPIRED",'📊 Training Matrix'!$AS$57="EXPIRING"),'📊 Training Matrix'!$C$57,"")</f>
        <v/>
      </c>
      <c r="D1059" s="58" t="str">
        <f ca="1">IF(OR('📊 Training Matrix'!$AS$57="EXPIRED",'📊 Training Matrix'!$AS$57="EXPIRING"),'📊 Training Matrix'!$D$57,"")</f>
        <v/>
      </c>
      <c r="E1059" s="58" t="str">
        <f ca="1">IF(OR('📊 Training Matrix'!$AS$57="EXPIRED",'📊 Training Matrix'!$AS$57="EXPIRING"),'📊 Training Matrix'!$F$57,"")</f>
        <v/>
      </c>
      <c r="F1059" s="58" t="str">
        <f ca="1">IF(OR('📊 Training Matrix'!$AS$57="EXPIRED",'📊 Training Matrix'!$AS$57="EXPIRING"),'📊 Training Matrix'!$E$57,"")</f>
        <v/>
      </c>
      <c r="G1059" s="58" t="str">
        <f ca="1">IF(OR('📊 Training Matrix'!$AS$57="EXPIRED",'📊 Training Matrix'!$AS$57="EXPIRING"),"MG-002","")</f>
        <v/>
      </c>
      <c r="H1059" s="58" t="str">
        <f ca="1">IF(OR('📊 Training Matrix'!$AS$57="EXPIRED",'📊 Training Matrix'!$AS$57="EXPIRING"),"SMSTS","")</f>
        <v/>
      </c>
      <c r="I1059" s="58" t="str">
        <f ca="1">IF(OR('📊 Training Matrix'!$AS$57="EXPIRED",'📊 Training Matrix'!$AS$57="EXPIRING"),IF(ISNUMBER('📊 Training Matrix'!$AR$57),TEXT('📊 Training Matrix'!$AR$57,"DD/MM/YYYY"),""),"")</f>
        <v/>
      </c>
      <c r="J1059" s="58" t="str">
        <f ca="1">IF(OR('📊 Training Matrix'!$AS$57="EXPIRED",'📊 Training Matrix'!$AS$57="EXPIRING"),TEXT('📊 Training Matrix'!$AR$57+365,"DD/MM/YYYY"),"")</f>
        <v/>
      </c>
      <c r="K1059" s="58" t="str">
        <f ca="1">IF(OR('📊 Training Matrix'!$AS$57="EXPIRED",'📊 Training Matrix'!$AS$57="EXPIRING"),'📊 Training Matrix'!$AS$57,"")</f>
        <v/>
      </c>
      <c r="L1059" s="58" t="str">
        <f ca="1">IF(OR('📊 Training Matrix'!$AS$57="EXPIRED",'📊 Training Matrix'!$AS$57="EXPIRING"),IF('📊 Training Matrix'!$AS$57="EXPIRED","Overdue by "&amp;TEXT(TODAY()-('📊 Training Matrix'!$AR$57+365),"0")&amp;" days","Expires in "&amp;TEXT(('📊 Training Matrix'!$AR$57+365)-TODAY(),"0")&amp;" days"),"—")</f>
        <v>—</v>
      </c>
      <c r="M1059" s="58" t="str">
        <f ca="1">IF(OR('📊 Training Matrix'!$AS$57="EXPIRED",'📊 Training Matrix'!$AS$57="EXPIRING"),'📊 Training Matrix'!$H$57,"")</f>
        <v/>
      </c>
    </row>
    <row r="1060" spans="1:13" ht="15" customHeight="1" x14ac:dyDescent="0.2">
      <c r="A1060" s="58" t="str">
        <f ca="1">IF(OR('📊 Training Matrix'!$AU$57="EXPIRED",'📊 Training Matrix'!$AU$57="EXPIRING"),'📊 Training Matrix'!$A$57,"")</f>
        <v/>
      </c>
      <c r="B1060" s="58" t="str">
        <f ca="1">IF(OR('📊 Training Matrix'!$AU$57="EXPIRED",'📊 Training Matrix'!$AU$57="EXPIRING"),'📊 Training Matrix'!$B$57,"")</f>
        <v/>
      </c>
      <c r="C1060" s="58" t="str">
        <f ca="1">IF(OR('📊 Training Matrix'!$AU$57="EXPIRED",'📊 Training Matrix'!$AU$57="EXPIRING"),'📊 Training Matrix'!$C$57,"")</f>
        <v/>
      </c>
      <c r="D1060" s="58" t="str">
        <f ca="1">IF(OR('📊 Training Matrix'!$AU$57="EXPIRED",'📊 Training Matrix'!$AU$57="EXPIRING"),'📊 Training Matrix'!$D$57,"")</f>
        <v/>
      </c>
      <c r="E1060" s="58" t="str">
        <f ca="1">IF(OR('📊 Training Matrix'!$AU$57="EXPIRED",'📊 Training Matrix'!$AU$57="EXPIRING"),'📊 Training Matrix'!$F$57,"")</f>
        <v/>
      </c>
      <c r="F1060" s="58" t="str">
        <f ca="1">IF(OR('📊 Training Matrix'!$AU$57="EXPIRED",'📊 Training Matrix'!$AU$57="EXPIRING"),'📊 Training Matrix'!$E$57,"")</f>
        <v/>
      </c>
      <c r="G1060" s="58" t="str">
        <f ca="1">IF(OR('📊 Training Matrix'!$AU$57="EXPIRED",'📊 Training Matrix'!$AU$57="EXPIRING"),"MG-003","")</f>
        <v/>
      </c>
      <c r="H1060" s="58" t="str">
        <f ca="1">IF(OR('📊 Training Matrix'!$AU$57="EXPIRED",'📊 Training Matrix'!$AU$57="EXPIRING"),"SSSTS","")</f>
        <v/>
      </c>
      <c r="I1060" s="58" t="str">
        <f ca="1">IF(OR('📊 Training Matrix'!$AU$57="EXPIRED",'📊 Training Matrix'!$AU$57="EXPIRING"),IF(ISNUMBER('📊 Training Matrix'!$AT$57),TEXT('📊 Training Matrix'!$AT$57,"DD/MM/YYYY"),""),"")</f>
        <v/>
      </c>
      <c r="J1060" s="58" t="str">
        <f ca="1">IF(OR('📊 Training Matrix'!$AU$57="EXPIRED",'📊 Training Matrix'!$AU$57="EXPIRING"),TEXT('📊 Training Matrix'!$AT$57+365,"DD/MM/YYYY"),"")</f>
        <v/>
      </c>
      <c r="K1060" s="58" t="str">
        <f ca="1">IF(OR('📊 Training Matrix'!$AU$57="EXPIRED",'📊 Training Matrix'!$AU$57="EXPIRING"),'📊 Training Matrix'!$AU$57,"")</f>
        <v/>
      </c>
      <c r="L1060" s="58" t="str">
        <f ca="1">IF(OR('📊 Training Matrix'!$AU$57="EXPIRED",'📊 Training Matrix'!$AU$57="EXPIRING"),IF('📊 Training Matrix'!$AU$57="EXPIRED","Overdue by "&amp;TEXT(TODAY()-('📊 Training Matrix'!$AT$57+365),"0")&amp;" days","Expires in "&amp;TEXT(('📊 Training Matrix'!$AT$57+365)-TODAY(),"0")&amp;" days"),"—")</f>
        <v>—</v>
      </c>
      <c r="M1060" s="58" t="str">
        <f ca="1">IF(OR('📊 Training Matrix'!$AU$57="EXPIRED",'📊 Training Matrix'!$AU$57="EXPIRING"),'📊 Training Matrix'!$H$57,"")</f>
        <v/>
      </c>
    </row>
    <row r="1061" spans="1:13" ht="15" customHeight="1" x14ac:dyDescent="0.2">
      <c r="A1061" s="58" t="str">
        <f ca="1">IF(OR('📊 Training Matrix'!$AW$57="EXPIRED",'📊 Training Matrix'!$AW$57="EXPIRING"),'📊 Training Matrix'!$A$57,"")</f>
        <v>W1053</v>
      </c>
      <c r="B1061" s="58" t="str">
        <f ca="1">IF(OR('📊 Training Matrix'!$AW$57="EXPIRED",'📊 Training Matrix'!$AW$57="EXPIRING"),'📊 Training Matrix'!$B$57,"")</f>
        <v>Thomas</v>
      </c>
      <c r="C1061" s="58" t="str">
        <f ca="1">IF(OR('📊 Training Matrix'!$AW$57="EXPIRED",'📊 Training Matrix'!$AW$57="EXPIRING"),'📊 Training Matrix'!$C$57,"")</f>
        <v>Mia</v>
      </c>
      <c r="D1061" s="58" t="str">
        <f ca="1">IF(OR('📊 Training Matrix'!$AW$57="EXPIRED",'📊 Training Matrix'!$AW$57="EXPIRING"),'📊 Training Matrix'!$D$57,"")</f>
        <v>Employee</v>
      </c>
      <c r="E1061" s="58" t="str">
        <f ca="1">IF(OR('📊 Training Matrix'!$AW$57="EXPIRED",'📊 Training Matrix'!$AW$57="EXPIRING"),'📊 Training Matrix'!$F$57,"")</f>
        <v>Senior Field Engineer</v>
      </c>
      <c r="F1061" s="58" t="str">
        <f ca="1">IF(OR('📊 Training Matrix'!$AW$57="EXPIRED",'📊 Training Matrix'!$AW$57="EXPIRING"),'📊 Training Matrix'!$E$57,"")</f>
        <v>Field Engineering</v>
      </c>
      <c r="G1061" s="58" t="str">
        <f ca="1">IF(OR('📊 Training Matrix'!$AW$57="EXPIRED",'📊 Training Matrix'!$AW$57="EXPIRING"),"IT-002","")</f>
        <v>IT-002</v>
      </c>
      <c r="H1061" s="58" t="str">
        <f ca="1">IF(OR('📊 Training Matrix'!$AW$57="EXPIRED",'📊 Training Matrix'!$AW$57="EXPIRING"),"GDPR Awareness","")</f>
        <v>GDPR Awareness</v>
      </c>
      <c r="I1061" s="58" t="str">
        <f ca="1">IF(OR('📊 Training Matrix'!$AW$57="EXPIRED",'📊 Training Matrix'!$AW$57="EXPIRING"),IF(ISNUMBER('📊 Training Matrix'!$AV$57),TEXT('📊 Training Matrix'!$AV$57,"DD/MM/YYYY"),""),"")</f>
        <v>03/07/2024</v>
      </c>
      <c r="J1061" s="58" t="str">
        <f ca="1">IF(OR('📊 Training Matrix'!$AW$57="EXPIRED",'📊 Training Matrix'!$AW$57="EXPIRING"),TEXT('📊 Training Matrix'!$AV$57+365,"DD/MM/YYYY"),"")</f>
        <v>03/07/2025</v>
      </c>
      <c r="K1061" s="58" t="str">
        <f ca="1">IF(OR('📊 Training Matrix'!$AW$57="EXPIRED",'📊 Training Matrix'!$AW$57="EXPIRING"),'📊 Training Matrix'!$AW$57,"")</f>
        <v>EXPIRED</v>
      </c>
      <c r="L1061" s="58" t="str">
        <f ca="1">IF(OR('📊 Training Matrix'!$AW$57="EXPIRED",'📊 Training Matrix'!$AW$57="EXPIRING"),IF('📊 Training Matrix'!$AW$57="EXPIRED","Overdue by "&amp;TEXT(TODAY()-('📊 Training Matrix'!$AV$57+365),"0")&amp;" days","Expires in "&amp;TEXT(('📊 Training Matrix'!$AV$57+365)-TODAY(),"0")&amp;" days"),"—")</f>
        <v>Overdue by 411 days</v>
      </c>
      <c r="M1061" s="58" t="str">
        <f ca="1">IF(OR('📊 Training Matrix'!$AW$57="EXPIRED",'📊 Training Matrix'!$AW$57="EXPIRING"),'📊 Training Matrix'!$H$57,"")</f>
        <v>A. Williams</v>
      </c>
    </row>
    <row r="1062" spans="1:13" ht="15" customHeight="1" x14ac:dyDescent="0.2">
      <c r="A1062" s="58" t="str">
        <f ca="1">IF(OR('📊 Training Matrix'!$K$58="EXPIRED",'📊 Training Matrix'!$K$58="EXPIRING"),'📊 Training Matrix'!$A$58,"")</f>
        <v/>
      </c>
      <c r="B1062" s="58" t="str">
        <f ca="1">IF(OR('📊 Training Matrix'!$K$58="EXPIRED",'📊 Training Matrix'!$K$58="EXPIRING"),'📊 Training Matrix'!$B$58,"")</f>
        <v/>
      </c>
      <c r="C1062" s="58" t="str">
        <f ca="1">IF(OR('📊 Training Matrix'!$K$58="EXPIRED",'📊 Training Matrix'!$K$58="EXPIRING"),'📊 Training Matrix'!$C$58,"")</f>
        <v/>
      </c>
      <c r="D1062" s="58" t="str">
        <f ca="1">IF(OR('📊 Training Matrix'!$K$58="EXPIRED",'📊 Training Matrix'!$K$58="EXPIRING"),'📊 Training Matrix'!$D$58,"")</f>
        <v/>
      </c>
      <c r="E1062" s="58" t="str">
        <f ca="1">IF(OR('📊 Training Matrix'!$K$58="EXPIRED",'📊 Training Matrix'!$K$58="EXPIRING"),'📊 Training Matrix'!$F$58,"")</f>
        <v/>
      </c>
      <c r="F1062" s="58" t="str">
        <f ca="1">IF(OR('📊 Training Matrix'!$K$58="EXPIRED",'📊 Training Matrix'!$K$58="EXPIRING"),'📊 Training Matrix'!$E$58,"")</f>
        <v/>
      </c>
      <c r="G1062" s="58" t="str">
        <f ca="1">IF(OR('📊 Training Matrix'!$K$58="EXPIRED",'📊 Training Matrix'!$K$58="EXPIRING"),"HS-001","")</f>
        <v/>
      </c>
      <c r="H1062" s="58" t="str">
        <f ca="1">IF(OR('📊 Training Matrix'!$K$58="EXPIRED",'📊 Training Matrix'!$K$58="EXPIRING"),"H&amp;S Induction","")</f>
        <v/>
      </c>
      <c r="I1062" s="58" t="str">
        <f ca="1">IF(OR('📊 Training Matrix'!$K$58="EXPIRED",'📊 Training Matrix'!$K$58="EXPIRING"),IF(ISNUMBER('📊 Training Matrix'!$J$58),TEXT('📊 Training Matrix'!$J$58,"DD/MM/YYYY"),""),"")</f>
        <v/>
      </c>
      <c r="J1062" s="58" t="str">
        <f ca="1">IF(OR('📊 Training Matrix'!$K$58="EXPIRED",'📊 Training Matrix'!$K$58="EXPIRING"),TEXT('📊 Training Matrix'!$J$58+365,"DD/MM/YYYY"),"")</f>
        <v/>
      </c>
      <c r="K1062" s="58" t="str">
        <f ca="1">IF(OR('📊 Training Matrix'!$K$58="EXPIRED",'📊 Training Matrix'!$K$58="EXPIRING"),'📊 Training Matrix'!$K$58,"")</f>
        <v/>
      </c>
      <c r="L1062" s="58" t="str">
        <f ca="1">IF(OR('📊 Training Matrix'!$K$58="EXPIRED",'📊 Training Matrix'!$K$58="EXPIRING"),IF('📊 Training Matrix'!$K$58="EXPIRED","Overdue by "&amp;TEXT(TODAY()-('📊 Training Matrix'!$J$58+365),"0")&amp;" days","Expires in "&amp;TEXT(('📊 Training Matrix'!$J$58+365)-TODAY(),"0")&amp;" days"),"—")</f>
        <v>—</v>
      </c>
      <c r="M1062" s="58" t="str">
        <f ca="1">IF(OR('📊 Training Matrix'!$K$58="EXPIRED",'📊 Training Matrix'!$K$58="EXPIRING"),'📊 Training Matrix'!$H$58,"")</f>
        <v/>
      </c>
    </row>
    <row r="1063" spans="1:13" ht="15" customHeight="1" x14ac:dyDescent="0.2">
      <c r="A1063" s="58" t="str">
        <f ca="1">IF(OR('📊 Training Matrix'!$M$58="EXPIRED",'📊 Training Matrix'!$M$58="EXPIRING"),'📊 Training Matrix'!$A$58,"")</f>
        <v/>
      </c>
      <c r="B1063" s="58" t="str">
        <f ca="1">IF(OR('📊 Training Matrix'!$M$58="EXPIRED",'📊 Training Matrix'!$M$58="EXPIRING"),'📊 Training Matrix'!$B$58,"")</f>
        <v/>
      </c>
      <c r="C1063" s="58" t="str">
        <f ca="1">IF(OR('📊 Training Matrix'!$M$58="EXPIRED",'📊 Training Matrix'!$M$58="EXPIRING"),'📊 Training Matrix'!$C$58,"")</f>
        <v/>
      </c>
      <c r="D1063" s="58" t="str">
        <f ca="1">IF(OR('📊 Training Matrix'!$M$58="EXPIRED",'📊 Training Matrix'!$M$58="EXPIRING"),'📊 Training Matrix'!$D$58,"")</f>
        <v/>
      </c>
      <c r="E1063" s="58" t="str">
        <f ca="1">IF(OR('📊 Training Matrix'!$M$58="EXPIRED",'📊 Training Matrix'!$M$58="EXPIRING"),'📊 Training Matrix'!$F$58,"")</f>
        <v/>
      </c>
      <c r="F1063" s="58" t="str">
        <f ca="1">IF(OR('📊 Training Matrix'!$M$58="EXPIRED",'📊 Training Matrix'!$M$58="EXPIRING"),'📊 Training Matrix'!$E$58,"")</f>
        <v/>
      </c>
      <c r="G1063" s="58" t="str">
        <f ca="1">IF(OR('📊 Training Matrix'!$M$58="EXPIRED",'📊 Training Matrix'!$M$58="EXPIRING"),"HS-002","")</f>
        <v/>
      </c>
      <c r="H1063" s="58" t="str">
        <f ca="1">IF(OR('📊 Training Matrix'!$M$58="EXPIRED",'📊 Training Matrix'!$M$58="EXPIRING"),"Working at Height","")</f>
        <v/>
      </c>
      <c r="I1063" s="58" t="str">
        <f ca="1">IF(OR('📊 Training Matrix'!$M$58="EXPIRED",'📊 Training Matrix'!$M$58="EXPIRING"),IF(ISNUMBER('📊 Training Matrix'!$L$58),TEXT('📊 Training Matrix'!$L$58,"DD/MM/YYYY"),""),"")</f>
        <v/>
      </c>
      <c r="J1063" s="58" t="str">
        <f ca="1">IF(OR('📊 Training Matrix'!$M$58="EXPIRED",'📊 Training Matrix'!$M$58="EXPIRING"),TEXT('📊 Training Matrix'!$L$58+365,"DD/MM/YYYY"),"")</f>
        <v/>
      </c>
      <c r="K1063" s="58" t="str">
        <f ca="1">IF(OR('📊 Training Matrix'!$M$58="EXPIRED",'📊 Training Matrix'!$M$58="EXPIRING"),'📊 Training Matrix'!$M$58,"")</f>
        <v/>
      </c>
      <c r="L1063" s="58" t="str">
        <f ca="1">IF(OR('📊 Training Matrix'!$M$58="EXPIRED",'📊 Training Matrix'!$M$58="EXPIRING"),IF('📊 Training Matrix'!$M$58="EXPIRED","Overdue by "&amp;TEXT(TODAY()-('📊 Training Matrix'!$L$58+365),"0")&amp;" days","Expires in "&amp;TEXT(('📊 Training Matrix'!$L$58+365)-TODAY(),"0")&amp;" days"),"—")</f>
        <v>—</v>
      </c>
      <c r="M1063" s="58" t="str">
        <f ca="1">IF(OR('📊 Training Matrix'!$M$58="EXPIRED",'📊 Training Matrix'!$M$58="EXPIRING"),'📊 Training Matrix'!$H$58,"")</f>
        <v/>
      </c>
    </row>
    <row r="1064" spans="1:13" ht="15" customHeight="1" x14ac:dyDescent="0.2">
      <c r="A1064" s="58" t="str">
        <f ca="1">IF(OR('📊 Training Matrix'!$O$58="EXPIRED",'📊 Training Matrix'!$O$58="EXPIRING"),'📊 Training Matrix'!$A$58,"")</f>
        <v/>
      </c>
      <c r="B1064" s="58" t="str">
        <f ca="1">IF(OR('📊 Training Matrix'!$O$58="EXPIRED",'📊 Training Matrix'!$O$58="EXPIRING"),'📊 Training Matrix'!$B$58,"")</f>
        <v/>
      </c>
      <c r="C1064" s="58" t="str">
        <f ca="1">IF(OR('📊 Training Matrix'!$O$58="EXPIRED",'📊 Training Matrix'!$O$58="EXPIRING"),'📊 Training Matrix'!$C$58,"")</f>
        <v/>
      </c>
      <c r="D1064" s="58" t="str">
        <f ca="1">IF(OR('📊 Training Matrix'!$O$58="EXPIRED",'📊 Training Matrix'!$O$58="EXPIRING"),'📊 Training Matrix'!$D$58,"")</f>
        <v/>
      </c>
      <c r="E1064" s="58" t="str">
        <f ca="1">IF(OR('📊 Training Matrix'!$O$58="EXPIRED",'📊 Training Matrix'!$O$58="EXPIRING"),'📊 Training Matrix'!$F$58,"")</f>
        <v/>
      </c>
      <c r="F1064" s="58" t="str">
        <f ca="1">IF(OR('📊 Training Matrix'!$O$58="EXPIRED",'📊 Training Matrix'!$O$58="EXPIRING"),'📊 Training Matrix'!$E$58,"")</f>
        <v/>
      </c>
      <c r="G1064" s="58" t="str">
        <f ca="1">IF(OR('📊 Training Matrix'!$O$58="EXPIRED",'📊 Training Matrix'!$O$58="EXPIRING"),"HS-003","")</f>
        <v/>
      </c>
      <c r="H1064" s="58" t="str">
        <f ca="1">IF(OR('📊 Training Matrix'!$O$58="EXPIRED",'📊 Training Matrix'!$O$58="EXPIRING"),"Confined Space","")</f>
        <v/>
      </c>
      <c r="I1064" s="58" t="str">
        <f ca="1">IF(OR('📊 Training Matrix'!$O$58="EXPIRED",'📊 Training Matrix'!$O$58="EXPIRING"),IF(ISNUMBER('📊 Training Matrix'!$N$58),TEXT('📊 Training Matrix'!$N$58,"DD/MM/YYYY"),""),"")</f>
        <v/>
      </c>
      <c r="J1064" s="58" t="str">
        <f ca="1">IF(OR('📊 Training Matrix'!$O$58="EXPIRED",'📊 Training Matrix'!$O$58="EXPIRING"),TEXT('📊 Training Matrix'!$N$58+365,"DD/MM/YYYY"),"")</f>
        <v/>
      </c>
      <c r="K1064" s="58" t="str">
        <f ca="1">IF(OR('📊 Training Matrix'!$O$58="EXPIRED",'📊 Training Matrix'!$O$58="EXPIRING"),'📊 Training Matrix'!$O$58,"")</f>
        <v/>
      </c>
      <c r="L1064" s="58" t="str">
        <f ca="1">IF(OR('📊 Training Matrix'!$O$58="EXPIRED",'📊 Training Matrix'!$O$58="EXPIRING"),IF('📊 Training Matrix'!$O$58="EXPIRED","Overdue by "&amp;TEXT(TODAY()-('📊 Training Matrix'!$N$58+365),"0")&amp;" days","Expires in "&amp;TEXT(('📊 Training Matrix'!$N$58+365)-TODAY(),"0")&amp;" days"),"—")</f>
        <v>—</v>
      </c>
      <c r="M1064" s="58" t="str">
        <f ca="1">IF(OR('📊 Training Matrix'!$O$58="EXPIRED",'📊 Training Matrix'!$O$58="EXPIRING"),'📊 Training Matrix'!$H$58,"")</f>
        <v/>
      </c>
    </row>
    <row r="1065" spans="1:13" ht="15" customHeight="1" x14ac:dyDescent="0.2">
      <c r="A1065" s="58" t="str">
        <f ca="1">IF(OR('📊 Training Matrix'!$Q$58="EXPIRED",'📊 Training Matrix'!$Q$58="EXPIRING"),'📊 Training Matrix'!$A$58,"")</f>
        <v>W1054</v>
      </c>
      <c r="B1065" s="58" t="str">
        <f ca="1">IF(OR('📊 Training Matrix'!$Q$58="EXPIRED",'📊 Training Matrix'!$Q$58="EXPIRING"),'📊 Training Matrix'!$B$58,"")</f>
        <v>Evans</v>
      </c>
      <c r="C1065" s="58" t="str">
        <f ca="1">IF(OR('📊 Training Matrix'!$Q$58="EXPIRED",'📊 Training Matrix'!$Q$58="EXPIRING"),'📊 Training Matrix'!$C$58,"")</f>
        <v>James</v>
      </c>
      <c r="D1065" s="58" t="str">
        <f ca="1">IF(OR('📊 Training Matrix'!$Q$58="EXPIRED",'📊 Training Matrix'!$Q$58="EXPIRING"),'📊 Training Matrix'!$D$58,"")</f>
        <v>Subcontractor</v>
      </c>
      <c r="E1065" s="58" t="str">
        <f ca="1">IF(OR('📊 Training Matrix'!$Q$58="EXPIRED",'📊 Training Matrix'!$Q$58="EXPIRING"),'📊 Training Matrix'!$F$58,"")</f>
        <v>SCADA Engineer</v>
      </c>
      <c r="F1065" s="58" t="str">
        <f ca="1">IF(OR('📊 Training Matrix'!$Q$58="EXPIRED",'📊 Training Matrix'!$Q$58="EXPIRING"),'📊 Training Matrix'!$E$58,"")</f>
        <v>IT &amp; Systems</v>
      </c>
      <c r="G1065" s="58" t="str">
        <f ca="1">IF(OR('📊 Training Matrix'!$Q$58="EXPIRED",'📊 Training Matrix'!$Q$58="EXPIRING"),"HS-004","")</f>
        <v>HS-004</v>
      </c>
      <c r="H1065" s="58" t="str">
        <f ca="1">IF(OR('📊 Training Matrix'!$Q$58="EXPIRED",'📊 Training Matrix'!$Q$58="EXPIRING"),"Manual Handling","")</f>
        <v>Manual Handling</v>
      </c>
      <c r="I1065" s="58" t="str">
        <f ca="1">IF(OR('📊 Training Matrix'!$Q$58="EXPIRED",'📊 Training Matrix'!$Q$58="EXPIRING"),IF(ISNUMBER('📊 Training Matrix'!$P$58),TEXT('📊 Training Matrix'!$P$58,"DD/MM/YYYY"),""),"")</f>
        <v>12/05/2025</v>
      </c>
      <c r="J1065" s="58" t="str">
        <f ca="1">IF(OR('📊 Training Matrix'!$Q$58="EXPIRED",'📊 Training Matrix'!$Q$58="EXPIRING"),TEXT('📊 Training Matrix'!$P$58+365,"DD/MM/YYYY"),"")</f>
        <v>12/05/2026</v>
      </c>
      <c r="K1065" s="58" t="str">
        <f ca="1">IF(OR('📊 Training Matrix'!$Q$58="EXPIRED",'📊 Training Matrix'!$Q$58="EXPIRING"),'📊 Training Matrix'!$Q$58,"")</f>
        <v>EXPIRED</v>
      </c>
      <c r="L1065" s="58" t="str">
        <f ca="1">IF(OR('📊 Training Matrix'!$Q$58="EXPIRED",'📊 Training Matrix'!$Q$58="EXPIRING"),IF('📊 Training Matrix'!$Q$58="EXPIRED","Overdue by "&amp;TEXT(TODAY()-('📊 Training Matrix'!$P$58+365),"0")&amp;" days","Expires in "&amp;TEXT(('📊 Training Matrix'!$P$58+365)-TODAY(),"0")&amp;" days"),"—")</f>
        <v>Overdue by 98 days</v>
      </c>
      <c r="M1065" s="58" t="str">
        <f ca="1">IF(OR('📊 Training Matrix'!$Q$58="EXPIRED",'📊 Training Matrix'!$Q$58="EXPIRING"),'📊 Training Matrix'!$H$58,"")</f>
        <v>P. Okafor</v>
      </c>
    </row>
    <row r="1066" spans="1:13" ht="15" customHeight="1" x14ac:dyDescent="0.2">
      <c r="A1066" s="58" t="str">
        <f ca="1">IF(OR('📊 Training Matrix'!$S$58="EXPIRED",'📊 Training Matrix'!$S$58="EXPIRING"),'📊 Training Matrix'!$A$58,"")</f>
        <v/>
      </c>
      <c r="B1066" s="58" t="str">
        <f ca="1">IF(OR('📊 Training Matrix'!$S$58="EXPIRED",'📊 Training Matrix'!$S$58="EXPIRING"),'📊 Training Matrix'!$B$58,"")</f>
        <v/>
      </c>
      <c r="C1066" s="58" t="str">
        <f ca="1">IF(OR('📊 Training Matrix'!$S$58="EXPIRED",'📊 Training Matrix'!$S$58="EXPIRING"),'📊 Training Matrix'!$C$58,"")</f>
        <v/>
      </c>
      <c r="D1066" s="58" t="str">
        <f ca="1">IF(OR('📊 Training Matrix'!$S$58="EXPIRED",'📊 Training Matrix'!$S$58="EXPIRING"),'📊 Training Matrix'!$D$58,"")</f>
        <v/>
      </c>
      <c r="E1066" s="58" t="str">
        <f ca="1">IF(OR('📊 Training Matrix'!$S$58="EXPIRED",'📊 Training Matrix'!$S$58="EXPIRING"),'📊 Training Matrix'!$F$58,"")</f>
        <v/>
      </c>
      <c r="F1066" s="58" t="str">
        <f ca="1">IF(OR('📊 Training Matrix'!$S$58="EXPIRED",'📊 Training Matrix'!$S$58="EXPIRING"),'📊 Training Matrix'!$E$58,"")</f>
        <v/>
      </c>
      <c r="G1066" s="58" t="str">
        <f ca="1">IF(OR('📊 Training Matrix'!$S$58="EXPIRED",'📊 Training Matrix'!$S$58="EXPIRING"),"HS-005","")</f>
        <v/>
      </c>
      <c r="H1066" s="58" t="str">
        <f ca="1">IF(OR('📊 Training Matrix'!$S$58="EXPIRED",'📊 Training Matrix'!$S$58="EXPIRING"),"First Aid (FAW)","")</f>
        <v/>
      </c>
      <c r="I1066" s="58" t="str">
        <f ca="1">IF(OR('📊 Training Matrix'!$S$58="EXPIRED",'📊 Training Matrix'!$S$58="EXPIRING"),IF(ISNUMBER('📊 Training Matrix'!$R$58),TEXT('📊 Training Matrix'!$R$58,"DD/MM/YYYY"),""),"")</f>
        <v/>
      </c>
      <c r="J1066" s="58" t="str">
        <f ca="1">IF(OR('📊 Training Matrix'!$S$58="EXPIRED",'📊 Training Matrix'!$S$58="EXPIRING"),TEXT('📊 Training Matrix'!$R$58+365,"DD/MM/YYYY"),"")</f>
        <v/>
      </c>
      <c r="K1066" s="58" t="str">
        <f ca="1">IF(OR('📊 Training Matrix'!$S$58="EXPIRED",'📊 Training Matrix'!$S$58="EXPIRING"),'📊 Training Matrix'!$S$58,"")</f>
        <v/>
      </c>
      <c r="L1066" s="58" t="str">
        <f ca="1">IF(OR('📊 Training Matrix'!$S$58="EXPIRED",'📊 Training Matrix'!$S$58="EXPIRING"),IF('📊 Training Matrix'!$S$58="EXPIRED","Overdue by "&amp;TEXT(TODAY()-('📊 Training Matrix'!$R$58+365),"0")&amp;" days","Expires in "&amp;TEXT(('📊 Training Matrix'!$R$58+365)-TODAY(),"0")&amp;" days"),"—")</f>
        <v>—</v>
      </c>
      <c r="M1066" s="58" t="str">
        <f ca="1">IF(OR('📊 Training Matrix'!$S$58="EXPIRED",'📊 Training Matrix'!$S$58="EXPIRING"),'📊 Training Matrix'!$H$58,"")</f>
        <v/>
      </c>
    </row>
    <row r="1067" spans="1:13" ht="15" customHeight="1" x14ac:dyDescent="0.2">
      <c r="A1067" s="58" t="str">
        <f ca="1">IF(OR('📊 Training Matrix'!$U$58="EXPIRED",'📊 Training Matrix'!$U$58="EXPIRING"),'📊 Training Matrix'!$A$58,"")</f>
        <v/>
      </c>
      <c r="B1067" s="58" t="str">
        <f ca="1">IF(OR('📊 Training Matrix'!$U$58="EXPIRED",'📊 Training Matrix'!$U$58="EXPIRING"),'📊 Training Matrix'!$B$58,"")</f>
        <v/>
      </c>
      <c r="C1067" s="58" t="str">
        <f ca="1">IF(OR('📊 Training Matrix'!$U$58="EXPIRED",'📊 Training Matrix'!$U$58="EXPIRING"),'📊 Training Matrix'!$C$58,"")</f>
        <v/>
      </c>
      <c r="D1067" s="58" t="str">
        <f ca="1">IF(OR('📊 Training Matrix'!$U$58="EXPIRED",'📊 Training Matrix'!$U$58="EXPIRING"),'📊 Training Matrix'!$D$58,"")</f>
        <v/>
      </c>
      <c r="E1067" s="58" t="str">
        <f ca="1">IF(OR('📊 Training Matrix'!$U$58="EXPIRED",'📊 Training Matrix'!$U$58="EXPIRING"),'📊 Training Matrix'!$F$58,"")</f>
        <v/>
      </c>
      <c r="F1067" s="58" t="str">
        <f ca="1">IF(OR('📊 Training Matrix'!$U$58="EXPIRED",'📊 Training Matrix'!$U$58="EXPIRING"),'📊 Training Matrix'!$E$58,"")</f>
        <v/>
      </c>
      <c r="G1067" s="58" t="str">
        <f ca="1">IF(OR('📊 Training Matrix'!$U$58="EXPIRED",'📊 Training Matrix'!$U$58="EXPIRING"),"HS-006","")</f>
        <v/>
      </c>
      <c r="H1067" s="58" t="str">
        <f ca="1">IF(OR('📊 Training Matrix'!$U$58="EXPIRED",'📊 Training Matrix'!$U$58="EXPIRING"),"Asbestos Awareness","")</f>
        <v/>
      </c>
      <c r="I1067" s="58" t="str">
        <f ca="1">IF(OR('📊 Training Matrix'!$U$58="EXPIRED",'📊 Training Matrix'!$U$58="EXPIRING"),IF(ISNUMBER('📊 Training Matrix'!$T$58),TEXT('📊 Training Matrix'!$T$58,"DD/MM/YYYY"),""),"")</f>
        <v/>
      </c>
      <c r="J1067" s="58" t="str">
        <f ca="1">IF(OR('📊 Training Matrix'!$U$58="EXPIRED",'📊 Training Matrix'!$U$58="EXPIRING"),TEXT('📊 Training Matrix'!$T$58+365,"DD/MM/YYYY"),"")</f>
        <v/>
      </c>
      <c r="K1067" s="58" t="str">
        <f ca="1">IF(OR('📊 Training Matrix'!$U$58="EXPIRED",'📊 Training Matrix'!$U$58="EXPIRING"),'📊 Training Matrix'!$U$58,"")</f>
        <v/>
      </c>
      <c r="L1067" s="58" t="str">
        <f ca="1">IF(OR('📊 Training Matrix'!$U$58="EXPIRED",'📊 Training Matrix'!$U$58="EXPIRING"),IF('📊 Training Matrix'!$U$58="EXPIRED","Overdue by "&amp;TEXT(TODAY()-('📊 Training Matrix'!$T$58+365),"0")&amp;" days","Expires in "&amp;TEXT(('📊 Training Matrix'!$T$58+365)-TODAY(),"0")&amp;" days"),"—")</f>
        <v>—</v>
      </c>
      <c r="M1067" s="58" t="str">
        <f ca="1">IF(OR('📊 Training Matrix'!$U$58="EXPIRED",'📊 Training Matrix'!$U$58="EXPIRING"),'📊 Training Matrix'!$H$58,"")</f>
        <v/>
      </c>
    </row>
    <row r="1068" spans="1:13" ht="15" customHeight="1" x14ac:dyDescent="0.2">
      <c r="A1068" s="58" t="str">
        <f ca="1">IF(OR('📊 Training Matrix'!$W$58="EXPIRED",'📊 Training Matrix'!$W$58="EXPIRING"),'📊 Training Matrix'!$A$58,"")</f>
        <v/>
      </c>
      <c r="B1068" s="58" t="str">
        <f ca="1">IF(OR('📊 Training Matrix'!$W$58="EXPIRED",'📊 Training Matrix'!$W$58="EXPIRING"),'📊 Training Matrix'!$B$58,"")</f>
        <v/>
      </c>
      <c r="C1068" s="58" t="str">
        <f ca="1">IF(OR('📊 Training Matrix'!$W$58="EXPIRED",'📊 Training Matrix'!$W$58="EXPIRING"),'📊 Training Matrix'!$C$58,"")</f>
        <v/>
      </c>
      <c r="D1068" s="58" t="str">
        <f ca="1">IF(OR('📊 Training Matrix'!$W$58="EXPIRED",'📊 Training Matrix'!$W$58="EXPIRING"),'📊 Training Matrix'!$D$58,"")</f>
        <v/>
      </c>
      <c r="E1068" s="58" t="str">
        <f ca="1">IF(OR('📊 Training Matrix'!$W$58="EXPIRED",'📊 Training Matrix'!$W$58="EXPIRING"),'📊 Training Matrix'!$F$58,"")</f>
        <v/>
      </c>
      <c r="F1068" s="58" t="str">
        <f ca="1">IF(OR('📊 Training Matrix'!$W$58="EXPIRED",'📊 Training Matrix'!$W$58="EXPIRING"),'📊 Training Matrix'!$E$58,"")</f>
        <v/>
      </c>
      <c r="G1068" s="58" t="str">
        <f ca="1">IF(OR('📊 Training Matrix'!$W$58="EXPIRED",'📊 Training Matrix'!$W$58="EXPIRING"),"EL-001","")</f>
        <v/>
      </c>
      <c r="H1068" s="58" t="str">
        <f ca="1">IF(OR('📊 Training Matrix'!$W$58="EXPIRED",'📊 Training Matrix'!$W$58="EXPIRING"),"C&amp;G 2391 Inspection","")</f>
        <v/>
      </c>
      <c r="I1068" s="58" t="str">
        <f ca="1">IF(OR('📊 Training Matrix'!$W$58="EXPIRED",'📊 Training Matrix'!$W$58="EXPIRING"),IF(ISNUMBER('📊 Training Matrix'!$V$58),TEXT('📊 Training Matrix'!$V$58,"DD/MM/YYYY"),""),"")</f>
        <v/>
      </c>
      <c r="J1068" s="58" t="str">
        <f ca="1">IF(OR('📊 Training Matrix'!$W$58="EXPIRED",'📊 Training Matrix'!$W$58="EXPIRING"),TEXT('📊 Training Matrix'!$V$58+365,"DD/MM/YYYY"),"")</f>
        <v/>
      </c>
      <c r="K1068" s="58" t="str">
        <f ca="1">IF(OR('📊 Training Matrix'!$W$58="EXPIRED",'📊 Training Matrix'!$W$58="EXPIRING"),'📊 Training Matrix'!$W$58,"")</f>
        <v/>
      </c>
      <c r="L1068" s="58" t="str">
        <f ca="1">IF(OR('📊 Training Matrix'!$W$58="EXPIRED",'📊 Training Matrix'!$W$58="EXPIRING"),IF('📊 Training Matrix'!$W$58="EXPIRED","Overdue by "&amp;TEXT(TODAY()-('📊 Training Matrix'!$V$58+365),"0")&amp;" days","Expires in "&amp;TEXT(('📊 Training Matrix'!$V$58+365)-TODAY(),"0")&amp;" days"),"—")</f>
        <v>—</v>
      </c>
      <c r="M1068" s="58" t="str">
        <f ca="1">IF(OR('📊 Training Matrix'!$W$58="EXPIRED",'📊 Training Matrix'!$W$58="EXPIRING"),'📊 Training Matrix'!$H$58,"")</f>
        <v/>
      </c>
    </row>
    <row r="1069" spans="1:13" ht="15" customHeight="1" x14ac:dyDescent="0.2">
      <c r="A1069" s="58" t="str">
        <f ca="1">IF(OR('📊 Training Matrix'!$Y$58="EXPIRED",'📊 Training Matrix'!$Y$58="EXPIRING"),'📊 Training Matrix'!$A$58,"")</f>
        <v/>
      </c>
      <c r="B1069" s="58" t="str">
        <f ca="1">IF(OR('📊 Training Matrix'!$Y$58="EXPIRED",'📊 Training Matrix'!$Y$58="EXPIRING"),'📊 Training Matrix'!$B$58,"")</f>
        <v/>
      </c>
      <c r="C1069" s="58" t="str">
        <f ca="1">IF(OR('📊 Training Matrix'!$Y$58="EXPIRED",'📊 Training Matrix'!$Y$58="EXPIRING"),'📊 Training Matrix'!$C$58,"")</f>
        <v/>
      </c>
      <c r="D1069" s="58" t="str">
        <f ca="1">IF(OR('📊 Training Matrix'!$Y$58="EXPIRED",'📊 Training Matrix'!$Y$58="EXPIRING"),'📊 Training Matrix'!$D$58,"")</f>
        <v/>
      </c>
      <c r="E1069" s="58" t="str">
        <f ca="1">IF(OR('📊 Training Matrix'!$Y$58="EXPIRED",'📊 Training Matrix'!$Y$58="EXPIRING"),'📊 Training Matrix'!$F$58,"")</f>
        <v/>
      </c>
      <c r="F1069" s="58" t="str">
        <f ca="1">IF(OR('📊 Training Matrix'!$Y$58="EXPIRED",'📊 Training Matrix'!$Y$58="EXPIRING"),'📊 Training Matrix'!$E$58,"")</f>
        <v/>
      </c>
      <c r="G1069" s="58" t="str">
        <f ca="1">IF(OR('📊 Training Matrix'!$Y$58="EXPIRED",'📊 Training Matrix'!$Y$58="EXPIRING"),"EL-002","")</f>
        <v/>
      </c>
      <c r="H1069" s="58" t="str">
        <f ca="1">IF(OR('📊 Training Matrix'!$Y$58="EXPIRED",'📊 Training Matrix'!$Y$58="EXPIRING"),"18th Edition","")</f>
        <v/>
      </c>
      <c r="I1069" s="58" t="str">
        <f ca="1">IF(OR('📊 Training Matrix'!$Y$58="EXPIRED",'📊 Training Matrix'!$Y$58="EXPIRING"),IF(ISNUMBER('📊 Training Matrix'!$X$58),TEXT('📊 Training Matrix'!$X$58,"DD/MM/YYYY"),""),"")</f>
        <v/>
      </c>
      <c r="J1069" s="58" t="str">
        <f ca="1">IF(OR('📊 Training Matrix'!$Y$58="EXPIRED",'📊 Training Matrix'!$Y$58="EXPIRING"),TEXT('📊 Training Matrix'!$X$58+365,"DD/MM/YYYY"),"")</f>
        <v/>
      </c>
      <c r="K1069" s="58" t="str">
        <f ca="1">IF(OR('📊 Training Matrix'!$Y$58="EXPIRED",'📊 Training Matrix'!$Y$58="EXPIRING"),'📊 Training Matrix'!$Y$58,"")</f>
        <v/>
      </c>
      <c r="L1069" s="58" t="str">
        <f ca="1">IF(OR('📊 Training Matrix'!$Y$58="EXPIRED",'📊 Training Matrix'!$Y$58="EXPIRING"),IF('📊 Training Matrix'!$Y$58="EXPIRED","Overdue by "&amp;TEXT(TODAY()-('📊 Training Matrix'!$X$58+365),"0")&amp;" days","Expires in "&amp;TEXT(('📊 Training Matrix'!$X$58+365)-TODAY(),"0")&amp;" days"),"—")</f>
        <v>—</v>
      </c>
      <c r="M1069" s="58" t="str">
        <f ca="1">IF(OR('📊 Training Matrix'!$Y$58="EXPIRED",'📊 Training Matrix'!$Y$58="EXPIRING"),'📊 Training Matrix'!$H$58,"")</f>
        <v/>
      </c>
    </row>
    <row r="1070" spans="1:13" ht="15" customHeight="1" x14ac:dyDescent="0.2">
      <c r="A1070" s="58" t="str">
        <f ca="1">IF(OR('📊 Training Matrix'!$AA$58="EXPIRED",'📊 Training Matrix'!$AA$58="EXPIRING"),'📊 Training Matrix'!$A$58,"")</f>
        <v/>
      </c>
      <c r="B1070" s="58" t="str">
        <f ca="1">IF(OR('📊 Training Matrix'!$AA$58="EXPIRED",'📊 Training Matrix'!$AA$58="EXPIRING"),'📊 Training Matrix'!$B$58,"")</f>
        <v/>
      </c>
      <c r="C1070" s="58" t="str">
        <f ca="1">IF(OR('📊 Training Matrix'!$AA$58="EXPIRED",'📊 Training Matrix'!$AA$58="EXPIRING"),'📊 Training Matrix'!$C$58,"")</f>
        <v/>
      </c>
      <c r="D1070" s="58" t="str">
        <f ca="1">IF(OR('📊 Training Matrix'!$AA$58="EXPIRED",'📊 Training Matrix'!$AA$58="EXPIRING"),'📊 Training Matrix'!$D$58,"")</f>
        <v/>
      </c>
      <c r="E1070" s="58" t="str">
        <f ca="1">IF(OR('📊 Training Matrix'!$AA$58="EXPIRED",'📊 Training Matrix'!$AA$58="EXPIRING"),'📊 Training Matrix'!$F$58,"")</f>
        <v/>
      </c>
      <c r="F1070" s="58" t="str">
        <f ca="1">IF(OR('📊 Training Matrix'!$AA$58="EXPIRED",'📊 Training Matrix'!$AA$58="EXPIRING"),'📊 Training Matrix'!$E$58,"")</f>
        <v/>
      </c>
      <c r="G1070" s="58" t="str">
        <f ca="1">IF(OR('📊 Training Matrix'!$AA$58="EXPIRED",'📊 Training Matrix'!$AA$58="EXPIRING"),"EL-003","")</f>
        <v/>
      </c>
      <c r="H1070" s="58" t="str">
        <f ca="1">IF(OR('📊 Training Matrix'!$AA$58="EXPIRED",'📊 Training Matrix'!$AA$58="EXPIRING"),"HV Auth. Person","")</f>
        <v/>
      </c>
      <c r="I1070" s="58" t="str">
        <f ca="1">IF(OR('📊 Training Matrix'!$AA$58="EXPIRED",'📊 Training Matrix'!$AA$58="EXPIRING"),IF(ISNUMBER('📊 Training Matrix'!$Z$58),TEXT('📊 Training Matrix'!$Z$58,"DD/MM/YYYY"),""),"")</f>
        <v/>
      </c>
      <c r="J1070" s="58" t="str">
        <f ca="1">IF(OR('📊 Training Matrix'!$AA$58="EXPIRED",'📊 Training Matrix'!$AA$58="EXPIRING"),TEXT('📊 Training Matrix'!$Z$58+365,"DD/MM/YYYY"),"")</f>
        <v/>
      </c>
      <c r="K1070" s="58" t="str">
        <f ca="1">IF(OR('📊 Training Matrix'!$AA$58="EXPIRED",'📊 Training Matrix'!$AA$58="EXPIRING"),'📊 Training Matrix'!$AA$58,"")</f>
        <v/>
      </c>
      <c r="L1070" s="58" t="str">
        <f ca="1">IF(OR('📊 Training Matrix'!$AA$58="EXPIRED",'📊 Training Matrix'!$AA$58="EXPIRING"),IF('📊 Training Matrix'!$AA$58="EXPIRED","Overdue by "&amp;TEXT(TODAY()-('📊 Training Matrix'!$Z$58+365),"0")&amp;" days","Expires in "&amp;TEXT(('📊 Training Matrix'!$Z$58+365)-TODAY(),"0")&amp;" days"),"—")</f>
        <v>—</v>
      </c>
      <c r="M1070" s="58" t="str">
        <f ca="1">IF(OR('📊 Training Matrix'!$AA$58="EXPIRED",'📊 Training Matrix'!$AA$58="EXPIRING"),'📊 Training Matrix'!$H$58,"")</f>
        <v/>
      </c>
    </row>
    <row r="1071" spans="1:13" ht="15" customHeight="1" x14ac:dyDescent="0.2">
      <c r="A1071" s="58" t="str">
        <f ca="1">IF(OR('📊 Training Matrix'!$AC$58="EXPIRED",'📊 Training Matrix'!$AC$58="EXPIRING"),'📊 Training Matrix'!$A$58,"")</f>
        <v/>
      </c>
      <c r="B1071" s="58" t="str">
        <f ca="1">IF(OR('📊 Training Matrix'!$AC$58="EXPIRED",'📊 Training Matrix'!$AC$58="EXPIRING"),'📊 Training Matrix'!$B$58,"")</f>
        <v/>
      </c>
      <c r="C1071" s="58" t="str">
        <f ca="1">IF(OR('📊 Training Matrix'!$AC$58="EXPIRED",'📊 Training Matrix'!$AC$58="EXPIRING"),'📊 Training Matrix'!$C$58,"")</f>
        <v/>
      </c>
      <c r="D1071" s="58" t="str">
        <f ca="1">IF(OR('📊 Training Matrix'!$AC$58="EXPIRED",'📊 Training Matrix'!$AC$58="EXPIRING"),'📊 Training Matrix'!$D$58,"")</f>
        <v/>
      </c>
      <c r="E1071" s="58" t="str">
        <f ca="1">IF(OR('📊 Training Matrix'!$AC$58="EXPIRED",'📊 Training Matrix'!$AC$58="EXPIRING"),'📊 Training Matrix'!$F$58,"")</f>
        <v/>
      </c>
      <c r="F1071" s="58" t="str">
        <f ca="1">IF(OR('📊 Training Matrix'!$AC$58="EXPIRED",'📊 Training Matrix'!$AC$58="EXPIRING"),'📊 Training Matrix'!$E$58,"")</f>
        <v/>
      </c>
      <c r="G1071" s="58" t="str">
        <f ca="1">IF(OR('📊 Training Matrix'!$AC$58="EXPIRED",'📊 Training Matrix'!$AC$58="EXPIRING"),"EL-004","")</f>
        <v/>
      </c>
      <c r="H1071" s="58" t="str">
        <f ca="1">IF(OR('📊 Training Matrix'!$AC$58="EXPIRED",'📊 Training Matrix'!$AC$58="EXPIRING"),"LV Switching","")</f>
        <v/>
      </c>
      <c r="I1071" s="58" t="str">
        <f ca="1">IF(OR('📊 Training Matrix'!$AC$58="EXPIRED",'📊 Training Matrix'!$AC$58="EXPIRING"),IF(ISNUMBER('📊 Training Matrix'!$AB$58),TEXT('📊 Training Matrix'!$AB$58,"DD/MM/YYYY"),""),"")</f>
        <v/>
      </c>
      <c r="J1071" s="58" t="str">
        <f ca="1">IF(OR('📊 Training Matrix'!$AC$58="EXPIRED",'📊 Training Matrix'!$AC$58="EXPIRING"),TEXT('📊 Training Matrix'!$AB$58+365,"DD/MM/YYYY"),"")</f>
        <v/>
      </c>
      <c r="K1071" s="58" t="str">
        <f ca="1">IF(OR('📊 Training Matrix'!$AC$58="EXPIRED",'📊 Training Matrix'!$AC$58="EXPIRING"),'📊 Training Matrix'!$AC$58,"")</f>
        <v/>
      </c>
      <c r="L1071" s="58" t="str">
        <f ca="1">IF(OR('📊 Training Matrix'!$AC$58="EXPIRED",'📊 Training Matrix'!$AC$58="EXPIRING"),IF('📊 Training Matrix'!$AC$58="EXPIRED","Overdue by "&amp;TEXT(TODAY()-('📊 Training Matrix'!$AB$58+365),"0")&amp;" days","Expires in "&amp;TEXT(('📊 Training Matrix'!$AB$58+365)-TODAY(),"0")&amp;" days"),"—")</f>
        <v>—</v>
      </c>
      <c r="M1071" s="58" t="str">
        <f ca="1">IF(OR('📊 Training Matrix'!$AC$58="EXPIRED",'📊 Training Matrix'!$AC$58="EXPIRING"),'📊 Training Matrix'!$H$58,"")</f>
        <v/>
      </c>
    </row>
    <row r="1072" spans="1:13" ht="15" customHeight="1" x14ac:dyDescent="0.2">
      <c r="A1072" s="58" t="str">
        <f ca="1">IF(OR('📊 Training Matrix'!$AE$58="EXPIRED",'📊 Training Matrix'!$AE$58="EXPIRING"),'📊 Training Matrix'!$A$58,"")</f>
        <v/>
      </c>
      <c r="B1072" s="58" t="str">
        <f ca="1">IF(OR('📊 Training Matrix'!$AE$58="EXPIRED",'📊 Training Matrix'!$AE$58="EXPIRING"),'📊 Training Matrix'!$B$58,"")</f>
        <v/>
      </c>
      <c r="C1072" s="58" t="str">
        <f ca="1">IF(OR('📊 Training Matrix'!$AE$58="EXPIRED",'📊 Training Matrix'!$AE$58="EXPIRING"),'📊 Training Matrix'!$C$58,"")</f>
        <v/>
      </c>
      <c r="D1072" s="58" t="str">
        <f ca="1">IF(OR('📊 Training Matrix'!$AE$58="EXPIRED",'📊 Training Matrix'!$AE$58="EXPIRING"),'📊 Training Matrix'!$D$58,"")</f>
        <v/>
      </c>
      <c r="E1072" s="58" t="str">
        <f ca="1">IF(OR('📊 Training Matrix'!$AE$58="EXPIRED",'📊 Training Matrix'!$AE$58="EXPIRING"),'📊 Training Matrix'!$F$58,"")</f>
        <v/>
      </c>
      <c r="F1072" s="58" t="str">
        <f ca="1">IF(OR('📊 Training Matrix'!$AE$58="EXPIRED",'📊 Training Matrix'!$AE$58="EXPIRING"),'📊 Training Matrix'!$E$58,"")</f>
        <v/>
      </c>
      <c r="G1072" s="58" t="str">
        <f ca="1">IF(OR('📊 Training Matrix'!$AE$58="EXPIRED",'📊 Training Matrix'!$AE$58="EXPIRING"),"CV-005","")</f>
        <v/>
      </c>
      <c r="H1072" s="58" t="str">
        <f ca="1">IF(OR('📊 Training Matrix'!$AE$58="EXPIRED",'📊 Training Matrix'!$AE$58="EXPIRING"),"NRSWA Supervisor","")</f>
        <v/>
      </c>
      <c r="I1072" s="58" t="str">
        <f ca="1">IF(OR('📊 Training Matrix'!$AE$58="EXPIRED",'📊 Training Matrix'!$AE$58="EXPIRING"),IF(ISNUMBER('📊 Training Matrix'!$AD$58),TEXT('📊 Training Matrix'!$AD$58,"DD/MM/YYYY"),""),"")</f>
        <v/>
      </c>
      <c r="J1072" s="58" t="str">
        <f ca="1">IF(OR('📊 Training Matrix'!$AE$58="EXPIRED",'📊 Training Matrix'!$AE$58="EXPIRING"),TEXT('📊 Training Matrix'!$AD$58+365,"DD/MM/YYYY"),"")</f>
        <v/>
      </c>
      <c r="K1072" s="58" t="str">
        <f ca="1">IF(OR('📊 Training Matrix'!$AE$58="EXPIRED",'📊 Training Matrix'!$AE$58="EXPIRING"),'📊 Training Matrix'!$AE$58,"")</f>
        <v/>
      </c>
      <c r="L1072" s="58" t="str">
        <f ca="1">IF(OR('📊 Training Matrix'!$AE$58="EXPIRED",'📊 Training Matrix'!$AE$58="EXPIRING"),IF('📊 Training Matrix'!$AE$58="EXPIRED","Overdue by "&amp;TEXT(TODAY()-('📊 Training Matrix'!$AD$58+365),"0")&amp;" days","Expires in "&amp;TEXT(('📊 Training Matrix'!$AD$58+365)-TODAY(),"0")&amp;" days"),"—")</f>
        <v>—</v>
      </c>
      <c r="M1072" s="58" t="str">
        <f ca="1">IF(OR('📊 Training Matrix'!$AE$58="EXPIRED",'📊 Training Matrix'!$AE$58="EXPIRING"),'📊 Training Matrix'!$H$58,"")</f>
        <v/>
      </c>
    </row>
    <row r="1073" spans="1:13" ht="15" customHeight="1" x14ac:dyDescent="0.2">
      <c r="A1073" s="58" t="str">
        <f ca="1">IF(OR('📊 Training Matrix'!$AG$58="EXPIRED",'📊 Training Matrix'!$AG$58="EXPIRING"),'📊 Training Matrix'!$A$58,"")</f>
        <v/>
      </c>
      <c r="B1073" s="58" t="str">
        <f ca="1">IF(OR('📊 Training Matrix'!$AG$58="EXPIRED",'📊 Training Matrix'!$AG$58="EXPIRING"),'📊 Training Matrix'!$B$58,"")</f>
        <v/>
      </c>
      <c r="C1073" s="58" t="str">
        <f ca="1">IF(OR('📊 Training Matrix'!$AG$58="EXPIRED",'📊 Training Matrix'!$AG$58="EXPIRING"),'📊 Training Matrix'!$C$58,"")</f>
        <v/>
      </c>
      <c r="D1073" s="58" t="str">
        <f ca="1">IF(OR('📊 Training Matrix'!$AG$58="EXPIRED",'📊 Training Matrix'!$AG$58="EXPIRING"),'📊 Training Matrix'!$D$58,"")</f>
        <v/>
      </c>
      <c r="E1073" s="58" t="str">
        <f ca="1">IF(OR('📊 Training Matrix'!$AG$58="EXPIRED",'📊 Training Matrix'!$AG$58="EXPIRING"),'📊 Training Matrix'!$F$58,"")</f>
        <v/>
      </c>
      <c r="F1073" s="58" t="str">
        <f ca="1">IF(OR('📊 Training Matrix'!$AG$58="EXPIRED",'📊 Training Matrix'!$AG$58="EXPIRING"),'📊 Training Matrix'!$E$58,"")</f>
        <v/>
      </c>
      <c r="G1073" s="58" t="str">
        <f ca="1">IF(OR('📊 Training Matrix'!$AG$58="EXPIRED",'📊 Training Matrix'!$AG$58="EXPIRING"),"CV-006","")</f>
        <v/>
      </c>
      <c r="H1073" s="58" t="str">
        <f ca="1">IF(OR('📊 Training Matrix'!$AG$58="EXPIRED",'📊 Training Matrix'!$AG$58="EXPIRING"),"NRSWA Operative","")</f>
        <v/>
      </c>
      <c r="I1073" s="58" t="str">
        <f ca="1">IF(OR('📊 Training Matrix'!$AG$58="EXPIRED",'📊 Training Matrix'!$AG$58="EXPIRING"),IF(ISNUMBER('📊 Training Matrix'!$AF$58),TEXT('📊 Training Matrix'!$AF$58,"DD/MM/YYYY"),""),"")</f>
        <v/>
      </c>
      <c r="J1073" s="58" t="str">
        <f ca="1">IF(OR('📊 Training Matrix'!$AG$58="EXPIRED",'📊 Training Matrix'!$AG$58="EXPIRING"),TEXT('📊 Training Matrix'!$AF$58+365,"DD/MM/YYYY"),"")</f>
        <v/>
      </c>
      <c r="K1073" s="58" t="str">
        <f ca="1">IF(OR('📊 Training Matrix'!$AG$58="EXPIRED",'📊 Training Matrix'!$AG$58="EXPIRING"),'📊 Training Matrix'!$AG$58,"")</f>
        <v/>
      </c>
      <c r="L1073" s="58" t="str">
        <f ca="1">IF(OR('📊 Training Matrix'!$AG$58="EXPIRED",'📊 Training Matrix'!$AG$58="EXPIRING"),IF('📊 Training Matrix'!$AG$58="EXPIRED","Overdue by "&amp;TEXT(TODAY()-('📊 Training Matrix'!$AF$58+365),"0")&amp;" days","Expires in "&amp;TEXT(('📊 Training Matrix'!$AF$58+365)-TODAY(),"0")&amp;" days"),"—")</f>
        <v>—</v>
      </c>
      <c r="M1073" s="58" t="str">
        <f ca="1">IF(OR('📊 Training Matrix'!$AG$58="EXPIRED",'📊 Training Matrix'!$AG$58="EXPIRING"),'📊 Training Matrix'!$H$58,"")</f>
        <v/>
      </c>
    </row>
    <row r="1074" spans="1:13" ht="15" customHeight="1" x14ac:dyDescent="0.2">
      <c r="A1074" s="58" t="str">
        <f ca="1">IF(OR('📊 Training Matrix'!$AI$58="EXPIRED",'📊 Training Matrix'!$AI$58="EXPIRING"),'📊 Training Matrix'!$A$58,"")</f>
        <v/>
      </c>
      <c r="B1074" s="58" t="str">
        <f ca="1">IF(OR('📊 Training Matrix'!$AI$58="EXPIRED",'📊 Training Matrix'!$AI$58="EXPIRING"),'📊 Training Matrix'!$B$58,"")</f>
        <v/>
      </c>
      <c r="C1074" s="58" t="str">
        <f ca="1">IF(OR('📊 Training Matrix'!$AI$58="EXPIRED",'📊 Training Matrix'!$AI$58="EXPIRING"),'📊 Training Matrix'!$C$58,"")</f>
        <v/>
      </c>
      <c r="D1074" s="58" t="str">
        <f ca="1">IF(OR('📊 Training Matrix'!$AI$58="EXPIRED",'📊 Training Matrix'!$AI$58="EXPIRING"),'📊 Training Matrix'!$D$58,"")</f>
        <v/>
      </c>
      <c r="E1074" s="58" t="str">
        <f ca="1">IF(OR('📊 Training Matrix'!$AI$58="EXPIRED",'📊 Training Matrix'!$AI$58="EXPIRING"),'📊 Training Matrix'!$F$58,"")</f>
        <v/>
      </c>
      <c r="F1074" s="58" t="str">
        <f ca="1">IF(OR('📊 Training Matrix'!$AI$58="EXPIRED",'📊 Training Matrix'!$AI$58="EXPIRING"),'📊 Training Matrix'!$E$58,"")</f>
        <v/>
      </c>
      <c r="G1074" s="58" t="str">
        <f ca="1">IF(OR('📊 Training Matrix'!$AI$58="EXPIRED",'📊 Training Matrix'!$AI$58="EXPIRING"),"CV-002","")</f>
        <v/>
      </c>
      <c r="H1074" s="58" t="str">
        <f ca="1">IF(OR('📊 Training Matrix'!$AI$58="EXPIRED",'📊 Training Matrix'!$AI$58="EXPIRING"),"CSCS Blue Card","")</f>
        <v/>
      </c>
      <c r="I1074" s="58" t="str">
        <f ca="1">IF(OR('📊 Training Matrix'!$AI$58="EXPIRED",'📊 Training Matrix'!$AI$58="EXPIRING"),IF(ISNUMBER('📊 Training Matrix'!$AH$58),TEXT('📊 Training Matrix'!$AH$58,"DD/MM/YYYY"),""),"")</f>
        <v/>
      </c>
      <c r="J1074" s="58" t="str">
        <f ca="1">IF(OR('📊 Training Matrix'!$AI$58="EXPIRED",'📊 Training Matrix'!$AI$58="EXPIRING"),TEXT('📊 Training Matrix'!$AH$58+365,"DD/MM/YYYY"),"")</f>
        <v/>
      </c>
      <c r="K1074" s="58" t="str">
        <f ca="1">IF(OR('📊 Training Matrix'!$AI$58="EXPIRED",'📊 Training Matrix'!$AI$58="EXPIRING"),'📊 Training Matrix'!$AI$58,"")</f>
        <v/>
      </c>
      <c r="L1074" s="58" t="str">
        <f ca="1">IF(OR('📊 Training Matrix'!$AI$58="EXPIRED",'📊 Training Matrix'!$AI$58="EXPIRING"),IF('📊 Training Matrix'!$AI$58="EXPIRED","Overdue by "&amp;TEXT(TODAY()-('📊 Training Matrix'!$AH$58+365),"0")&amp;" days","Expires in "&amp;TEXT(('📊 Training Matrix'!$AH$58+365)-TODAY(),"0")&amp;" days"),"—")</f>
        <v>—</v>
      </c>
      <c r="M1074" s="58" t="str">
        <f ca="1">IF(OR('📊 Training Matrix'!$AI$58="EXPIRED",'📊 Training Matrix'!$AI$58="EXPIRING"),'📊 Training Matrix'!$H$58,"")</f>
        <v/>
      </c>
    </row>
    <row r="1075" spans="1:13" ht="15" customHeight="1" x14ac:dyDescent="0.2">
      <c r="A1075" s="58" t="str">
        <f ca="1">IF(OR('📊 Training Matrix'!$AK$58="EXPIRED",'📊 Training Matrix'!$AK$58="EXPIRING"),'📊 Training Matrix'!$A$58,"")</f>
        <v/>
      </c>
      <c r="B1075" s="58" t="str">
        <f ca="1">IF(OR('📊 Training Matrix'!$AK$58="EXPIRED",'📊 Training Matrix'!$AK$58="EXPIRING"),'📊 Training Matrix'!$B$58,"")</f>
        <v/>
      </c>
      <c r="C1075" s="58" t="str">
        <f ca="1">IF(OR('📊 Training Matrix'!$AK$58="EXPIRED",'📊 Training Matrix'!$AK$58="EXPIRING"),'📊 Training Matrix'!$C$58,"")</f>
        <v/>
      </c>
      <c r="D1075" s="58" t="str">
        <f ca="1">IF(OR('📊 Training Matrix'!$AK$58="EXPIRED",'📊 Training Matrix'!$AK$58="EXPIRING"),'📊 Training Matrix'!$D$58,"")</f>
        <v/>
      </c>
      <c r="E1075" s="58" t="str">
        <f ca="1">IF(OR('📊 Training Matrix'!$AK$58="EXPIRED",'📊 Training Matrix'!$AK$58="EXPIRING"),'📊 Training Matrix'!$F$58,"")</f>
        <v/>
      </c>
      <c r="F1075" s="58" t="str">
        <f ca="1">IF(OR('📊 Training Matrix'!$AK$58="EXPIRED",'📊 Training Matrix'!$AK$58="EXPIRING"),'📊 Training Matrix'!$E$58,"")</f>
        <v/>
      </c>
      <c r="G1075" s="58" t="str">
        <f ca="1">IF(OR('📊 Training Matrix'!$AK$58="EXPIRED",'📊 Training Matrix'!$AK$58="EXPIRING"),"GS-001","")</f>
        <v/>
      </c>
      <c r="H1075" s="58" t="str">
        <f ca="1">IF(OR('📊 Training Matrix'!$AK$58="EXPIRED",'📊 Training Matrix'!$AK$58="EXPIRING"),"Gas Safe Reg.","")</f>
        <v/>
      </c>
      <c r="I1075" s="58" t="str">
        <f ca="1">IF(OR('📊 Training Matrix'!$AK$58="EXPIRED",'📊 Training Matrix'!$AK$58="EXPIRING"),IF(ISNUMBER('📊 Training Matrix'!$AJ$58),TEXT('📊 Training Matrix'!$AJ$58,"DD/MM/YYYY"),""),"")</f>
        <v/>
      </c>
      <c r="J1075" s="58" t="str">
        <f ca="1">IF(OR('📊 Training Matrix'!$AK$58="EXPIRED",'📊 Training Matrix'!$AK$58="EXPIRING"),TEXT('📊 Training Matrix'!$AJ$58+365,"DD/MM/YYYY"),"")</f>
        <v/>
      </c>
      <c r="K1075" s="58" t="str">
        <f ca="1">IF(OR('📊 Training Matrix'!$AK$58="EXPIRED",'📊 Training Matrix'!$AK$58="EXPIRING"),'📊 Training Matrix'!$AK$58,"")</f>
        <v/>
      </c>
      <c r="L1075" s="58" t="str">
        <f ca="1">IF(OR('📊 Training Matrix'!$AK$58="EXPIRED",'📊 Training Matrix'!$AK$58="EXPIRING"),IF('📊 Training Matrix'!$AK$58="EXPIRED","Overdue by "&amp;TEXT(TODAY()-('📊 Training Matrix'!$AJ$58+365),"0")&amp;" days","Expires in "&amp;TEXT(('📊 Training Matrix'!$AJ$58+365)-TODAY(),"0")&amp;" days"),"—")</f>
        <v>—</v>
      </c>
      <c r="M1075" s="58" t="str">
        <f ca="1">IF(OR('📊 Training Matrix'!$AK$58="EXPIRED",'📊 Training Matrix'!$AK$58="EXPIRING"),'📊 Training Matrix'!$H$58,"")</f>
        <v/>
      </c>
    </row>
    <row r="1076" spans="1:13" ht="15" customHeight="1" x14ac:dyDescent="0.2">
      <c r="A1076" s="58" t="str">
        <f ca="1">IF(OR('📊 Training Matrix'!$AM$58="EXPIRED",'📊 Training Matrix'!$AM$58="EXPIRING"),'📊 Training Matrix'!$A$58,"")</f>
        <v/>
      </c>
      <c r="B1076" s="58" t="str">
        <f ca="1">IF(OR('📊 Training Matrix'!$AM$58="EXPIRED",'📊 Training Matrix'!$AM$58="EXPIRING"),'📊 Training Matrix'!$B$58,"")</f>
        <v/>
      </c>
      <c r="C1076" s="58" t="str">
        <f ca="1">IF(OR('📊 Training Matrix'!$AM$58="EXPIRED",'📊 Training Matrix'!$AM$58="EXPIRING"),'📊 Training Matrix'!$C$58,"")</f>
        <v/>
      </c>
      <c r="D1076" s="58" t="str">
        <f ca="1">IF(OR('📊 Training Matrix'!$AM$58="EXPIRED",'📊 Training Matrix'!$AM$58="EXPIRING"),'📊 Training Matrix'!$D$58,"")</f>
        <v/>
      </c>
      <c r="E1076" s="58" t="str">
        <f ca="1">IF(OR('📊 Training Matrix'!$AM$58="EXPIRED",'📊 Training Matrix'!$AM$58="EXPIRING"),'📊 Training Matrix'!$F$58,"")</f>
        <v/>
      </c>
      <c r="F1076" s="58" t="str">
        <f ca="1">IF(OR('📊 Training Matrix'!$AM$58="EXPIRED",'📊 Training Matrix'!$AM$58="EXPIRING"),'📊 Training Matrix'!$E$58,"")</f>
        <v/>
      </c>
      <c r="G1076" s="58" t="str">
        <f ca="1">IF(OR('📊 Training Matrix'!$AM$58="EXPIRED",'📊 Training Matrix'!$AM$58="EXPIRING"),"GS-002","")</f>
        <v/>
      </c>
      <c r="H1076" s="58" t="str">
        <f ca="1">IF(OR('📊 Training Matrix'!$AM$58="EXPIRED",'📊 Training Matrix'!$AM$58="EXPIRING"),"ACS Gas (CCN1)","")</f>
        <v/>
      </c>
      <c r="I1076" s="58" t="str">
        <f ca="1">IF(OR('📊 Training Matrix'!$AM$58="EXPIRED",'📊 Training Matrix'!$AM$58="EXPIRING"),IF(ISNUMBER('📊 Training Matrix'!$AL$58),TEXT('📊 Training Matrix'!$AL$58,"DD/MM/YYYY"),""),"")</f>
        <v/>
      </c>
      <c r="J1076" s="58" t="str">
        <f ca="1">IF(OR('📊 Training Matrix'!$AM$58="EXPIRED",'📊 Training Matrix'!$AM$58="EXPIRING"),TEXT('📊 Training Matrix'!$AL$58+365,"DD/MM/YYYY"),"")</f>
        <v/>
      </c>
      <c r="K1076" s="58" t="str">
        <f ca="1">IF(OR('📊 Training Matrix'!$AM$58="EXPIRED",'📊 Training Matrix'!$AM$58="EXPIRING"),'📊 Training Matrix'!$AM$58,"")</f>
        <v/>
      </c>
      <c r="L1076" s="58" t="str">
        <f ca="1">IF(OR('📊 Training Matrix'!$AM$58="EXPIRED",'📊 Training Matrix'!$AM$58="EXPIRING"),IF('📊 Training Matrix'!$AM$58="EXPIRED","Overdue by "&amp;TEXT(TODAY()-('📊 Training Matrix'!$AL$58+365),"0")&amp;" days","Expires in "&amp;TEXT(('📊 Training Matrix'!$AL$58+365)-TODAY(),"0")&amp;" days"),"—")</f>
        <v>—</v>
      </c>
      <c r="M1076" s="58" t="str">
        <f ca="1">IF(OR('📊 Training Matrix'!$AM$58="EXPIRED",'📊 Training Matrix'!$AM$58="EXPIRING"),'📊 Training Matrix'!$H$58,"")</f>
        <v/>
      </c>
    </row>
    <row r="1077" spans="1:13" ht="15" customHeight="1" x14ac:dyDescent="0.2">
      <c r="A1077" s="58" t="str">
        <f ca="1">IF(OR('📊 Training Matrix'!$AO$58="EXPIRED",'📊 Training Matrix'!$AO$58="EXPIRING"),'📊 Training Matrix'!$A$58,"")</f>
        <v/>
      </c>
      <c r="B1077" s="58" t="str">
        <f ca="1">IF(OR('📊 Training Matrix'!$AO$58="EXPIRED",'📊 Training Matrix'!$AO$58="EXPIRING"),'📊 Training Matrix'!$B$58,"")</f>
        <v/>
      </c>
      <c r="C1077" s="58" t="str">
        <f ca="1">IF(OR('📊 Training Matrix'!$AO$58="EXPIRED",'📊 Training Matrix'!$AO$58="EXPIRING"),'📊 Training Matrix'!$C$58,"")</f>
        <v/>
      </c>
      <c r="D1077" s="58" t="str">
        <f ca="1">IF(OR('📊 Training Matrix'!$AO$58="EXPIRED",'📊 Training Matrix'!$AO$58="EXPIRING"),'📊 Training Matrix'!$D$58,"")</f>
        <v/>
      </c>
      <c r="E1077" s="58" t="str">
        <f ca="1">IF(OR('📊 Training Matrix'!$AO$58="EXPIRED",'📊 Training Matrix'!$AO$58="EXPIRING"),'📊 Training Matrix'!$F$58,"")</f>
        <v/>
      </c>
      <c r="F1077" s="58" t="str">
        <f ca="1">IF(OR('📊 Training Matrix'!$AO$58="EXPIRED",'📊 Training Matrix'!$AO$58="EXPIRING"),'📊 Training Matrix'!$E$58,"")</f>
        <v/>
      </c>
      <c r="G1077" s="58" t="str">
        <f ca="1">IF(OR('📊 Training Matrix'!$AO$58="EXPIRED",'📊 Training Matrix'!$AO$58="EXPIRING"),"WA-001","")</f>
        <v/>
      </c>
      <c r="H1077" s="58" t="str">
        <f ca="1">IF(OR('📊 Training Matrix'!$AO$58="EXPIRED",'📊 Training Matrix'!$AO$58="EXPIRING"),"WIAPS Cert.","")</f>
        <v/>
      </c>
      <c r="I1077" s="58" t="str">
        <f ca="1">IF(OR('📊 Training Matrix'!$AO$58="EXPIRED",'📊 Training Matrix'!$AO$58="EXPIRING"),IF(ISNUMBER('📊 Training Matrix'!$AN$58),TEXT('📊 Training Matrix'!$AN$58,"DD/MM/YYYY"),""),"")</f>
        <v/>
      </c>
      <c r="J1077" s="58" t="str">
        <f ca="1">IF(OR('📊 Training Matrix'!$AO$58="EXPIRED",'📊 Training Matrix'!$AO$58="EXPIRING"),TEXT('📊 Training Matrix'!$AN$58+365,"DD/MM/YYYY"),"")</f>
        <v/>
      </c>
      <c r="K1077" s="58" t="str">
        <f ca="1">IF(OR('📊 Training Matrix'!$AO$58="EXPIRED",'📊 Training Matrix'!$AO$58="EXPIRING"),'📊 Training Matrix'!$AO$58,"")</f>
        <v/>
      </c>
      <c r="L1077" s="58" t="str">
        <f ca="1">IF(OR('📊 Training Matrix'!$AO$58="EXPIRED",'📊 Training Matrix'!$AO$58="EXPIRING"),IF('📊 Training Matrix'!$AO$58="EXPIRED","Overdue by "&amp;TEXT(TODAY()-('📊 Training Matrix'!$AN$58+365),"0")&amp;" days","Expires in "&amp;TEXT(('📊 Training Matrix'!$AN$58+365)-TODAY(),"0")&amp;" days"),"—")</f>
        <v>—</v>
      </c>
      <c r="M1077" s="58" t="str">
        <f ca="1">IF(OR('📊 Training Matrix'!$AO$58="EXPIRED",'📊 Training Matrix'!$AO$58="EXPIRING"),'📊 Training Matrix'!$H$58,"")</f>
        <v/>
      </c>
    </row>
    <row r="1078" spans="1:13" ht="15" customHeight="1" x14ac:dyDescent="0.2">
      <c r="A1078" s="58" t="str">
        <f ca="1">IF(OR('📊 Training Matrix'!$AQ$58="EXPIRED",'📊 Training Matrix'!$AQ$58="EXPIRING"),'📊 Training Matrix'!$A$58,"")</f>
        <v/>
      </c>
      <c r="B1078" s="58" t="str">
        <f ca="1">IF(OR('📊 Training Matrix'!$AQ$58="EXPIRED",'📊 Training Matrix'!$AQ$58="EXPIRING"),'📊 Training Matrix'!$B$58,"")</f>
        <v/>
      </c>
      <c r="C1078" s="58" t="str">
        <f ca="1">IF(OR('📊 Training Matrix'!$AQ$58="EXPIRED",'📊 Training Matrix'!$AQ$58="EXPIRING"),'📊 Training Matrix'!$C$58,"")</f>
        <v/>
      </c>
      <c r="D1078" s="58" t="str">
        <f ca="1">IF(OR('📊 Training Matrix'!$AQ$58="EXPIRED",'📊 Training Matrix'!$AQ$58="EXPIRING"),'📊 Training Matrix'!$D$58,"")</f>
        <v/>
      </c>
      <c r="E1078" s="58" t="str">
        <f ca="1">IF(OR('📊 Training Matrix'!$AQ$58="EXPIRED",'📊 Training Matrix'!$AQ$58="EXPIRING"),'📊 Training Matrix'!$F$58,"")</f>
        <v/>
      </c>
      <c r="F1078" s="58" t="str">
        <f ca="1">IF(OR('📊 Training Matrix'!$AQ$58="EXPIRED",'📊 Training Matrix'!$AQ$58="EXPIRING"),'📊 Training Matrix'!$E$58,"")</f>
        <v/>
      </c>
      <c r="G1078" s="58" t="str">
        <f ca="1">IF(OR('📊 Training Matrix'!$AQ$58="EXPIRED",'📊 Training Matrix'!$AQ$58="EXPIRING"),"DR-004","")</f>
        <v/>
      </c>
      <c r="H1078" s="58" t="str">
        <f ca="1">IF(OR('📊 Training Matrix'!$AQ$58="EXPIRED",'📊 Training Matrix'!$AQ$58="EXPIRING"),"CPCS Excavator","")</f>
        <v/>
      </c>
      <c r="I1078" s="58" t="str">
        <f ca="1">IF(OR('📊 Training Matrix'!$AQ$58="EXPIRED",'📊 Training Matrix'!$AQ$58="EXPIRING"),IF(ISNUMBER('📊 Training Matrix'!$AP$58),TEXT('📊 Training Matrix'!$AP$58,"DD/MM/YYYY"),""),"")</f>
        <v/>
      </c>
      <c r="J1078" s="58" t="str">
        <f ca="1">IF(OR('📊 Training Matrix'!$AQ$58="EXPIRED",'📊 Training Matrix'!$AQ$58="EXPIRING"),TEXT('📊 Training Matrix'!$AP$58+365,"DD/MM/YYYY"),"")</f>
        <v/>
      </c>
      <c r="K1078" s="58" t="str">
        <f ca="1">IF(OR('📊 Training Matrix'!$AQ$58="EXPIRED",'📊 Training Matrix'!$AQ$58="EXPIRING"),'📊 Training Matrix'!$AQ$58,"")</f>
        <v/>
      </c>
      <c r="L1078" s="58" t="str">
        <f ca="1">IF(OR('📊 Training Matrix'!$AQ$58="EXPIRED",'📊 Training Matrix'!$AQ$58="EXPIRING"),IF('📊 Training Matrix'!$AQ$58="EXPIRED","Overdue by "&amp;TEXT(TODAY()-('📊 Training Matrix'!$AP$58+365),"0")&amp;" days","Expires in "&amp;TEXT(('📊 Training Matrix'!$AP$58+365)-TODAY(),"0")&amp;" days"),"—")</f>
        <v>—</v>
      </c>
      <c r="M1078" s="58" t="str">
        <f ca="1">IF(OR('📊 Training Matrix'!$AQ$58="EXPIRED",'📊 Training Matrix'!$AQ$58="EXPIRING"),'📊 Training Matrix'!$H$58,"")</f>
        <v/>
      </c>
    </row>
    <row r="1079" spans="1:13" ht="15" customHeight="1" x14ac:dyDescent="0.2">
      <c r="A1079" s="58" t="str">
        <f ca="1">IF(OR('📊 Training Matrix'!$AS$58="EXPIRED",'📊 Training Matrix'!$AS$58="EXPIRING"),'📊 Training Matrix'!$A$58,"")</f>
        <v/>
      </c>
      <c r="B1079" s="58" t="str">
        <f ca="1">IF(OR('📊 Training Matrix'!$AS$58="EXPIRED",'📊 Training Matrix'!$AS$58="EXPIRING"),'📊 Training Matrix'!$B$58,"")</f>
        <v/>
      </c>
      <c r="C1079" s="58" t="str">
        <f ca="1">IF(OR('📊 Training Matrix'!$AS$58="EXPIRED",'📊 Training Matrix'!$AS$58="EXPIRING"),'📊 Training Matrix'!$C$58,"")</f>
        <v/>
      </c>
      <c r="D1079" s="58" t="str">
        <f ca="1">IF(OR('📊 Training Matrix'!$AS$58="EXPIRED",'📊 Training Matrix'!$AS$58="EXPIRING"),'📊 Training Matrix'!$D$58,"")</f>
        <v/>
      </c>
      <c r="E1079" s="58" t="str">
        <f ca="1">IF(OR('📊 Training Matrix'!$AS$58="EXPIRED",'📊 Training Matrix'!$AS$58="EXPIRING"),'📊 Training Matrix'!$F$58,"")</f>
        <v/>
      </c>
      <c r="F1079" s="58" t="str">
        <f ca="1">IF(OR('📊 Training Matrix'!$AS$58="EXPIRED",'📊 Training Matrix'!$AS$58="EXPIRING"),'📊 Training Matrix'!$E$58,"")</f>
        <v/>
      </c>
      <c r="G1079" s="58" t="str">
        <f ca="1">IF(OR('📊 Training Matrix'!$AS$58="EXPIRED",'📊 Training Matrix'!$AS$58="EXPIRING"),"MG-002","")</f>
        <v/>
      </c>
      <c r="H1079" s="58" t="str">
        <f ca="1">IF(OR('📊 Training Matrix'!$AS$58="EXPIRED",'📊 Training Matrix'!$AS$58="EXPIRING"),"SMSTS","")</f>
        <v/>
      </c>
      <c r="I1079" s="58" t="str">
        <f ca="1">IF(OR('📊 Training Matrix'!$AS$58="EXPIRED",'📊 Training Matrix'!$AS$58="EXPIRING"),IF(ISNUMBER('📊 Training Matrix'!$AR$58),TEXT('📊 Training Matrix'!$AR$58,"DD/MM/YYYY"),""),"")</f>
        <v/>
      </c>
      <c r="J1079" s="58" t="str">
        <f ca="1">IF(OR('📊 Training Matrix'!$AS$58="EXPIRED",'📊 Training Matrix'!$AS$58="EXPIRING"),TEXT('📊 Training Matrix'!$AR$58+365,"DD/MM/YYYY"),"")</f>
        <v/>
      </c>
      <c r="K1079" s="58" t="str">
        <f ca="1">IF(OR('📊 Training Matrix'!$AS$58="EXPIRED",'📊 Training Matrix'!$AS$58="EXPIRING"),'📊 Training Matrix'!$AS$58,"")</f>
        <v/>
      </c>
      <c r="L1079" s="58" t="str">
        <f ca="1">IF(OR('📊 Training Matrix'!$AS$58="EXPIRED",'📊 Training Matrix'!$AS$58="EXPIRING"),IF('📊 Training Matrix'!$AS$58="EXPIRED","Overdue by "&amp;TEXT(TODAY()-('📊 Training Matrix'!$AR$58+365),"0")&amp;" days","Expires in "&amp;TEXT(('📊 Training Matrix'!$AR$58+365)-TODAY(),"0")&amp;" days"),"—")</f>
        <v>—</v>
      </c>
      <c r="M1079" s="58" t="str">
        <f ca="1">IF(OR('📊 Training Matrix'!$AS$58="EXPIRED",'📊 Training Matrix'!$AS$58="EXPIRING"),'📊 Training Matrix'!$H$58,"")</f>
        <v/>
      </c>
    </row>
    <row r="1080" spans="1:13" ht="15" customHeight="1" x14ac:dyDescent="0.2">
      <c r="A1080" s="58" t="str">
        <f ca="1">IF(OR('📊 Training Matrix'!$AU$58="EXPIRED",'📊 Training Matrix'!$AU$58="EXPIRING"),'📊 Training Matrix'!$A$58,"")</f>
        <v/>
      </c>
      <c r="B1080" s="58" t="str">
        <f ca="1">IF(OR('📊 Training Matrix'!$AU$58="EXPIRED",'📊 Training Matrix'!$AU$58="EXPIRING"),'📊 Training Matrix'!$B$58,"")</f>
        <v/>
      </c>
      <c r="C1080" s="58" t="str">
        <f ca="1">IF(OR('📊 Training Matrix'!$AU$58="EXPIRED",'📊 Training Matrix'!$AU$58="EXPIRING"),'📊 Training Matrix'!$C$58,"")</f>
        <v/>
      </c>
      <c r="D1080" s="58" t="str">
        <f ca="1">IF(OR('📊 Training Matrix'!$AU$58="EXPIRED",'📊 Training Matrix'!$AU$58="EXPIRING"),'📊 Training Matrix'!$D$58,"")</f>
        <v/>
      </c>
      <c r="E1080" s="58" t="str">
        <f ca="1">IF(OR('📊 Training Matrix'!$AU$58="EXPIRED",'📊 Training Matrix'!$AU$58="EXPIRING"),'📊 Training Matrix'!$F$58,"")</f>
        <v/>
      </c>
      <c r="F1080" s="58" t="str">
        <f ca="1">IF(OR('📊 Training Matrix'!$AU$58="EXPIRED",'📊 Training Matrix'!$AU$58="EXPIRING"),'📊 Training Matrix'!$E$58,"")</f>
        <v/>
      </c>
      <c r="G1080" s="58" t="str">
        <f ca="1">IF(OR('📊 Training Matrix'!$AU$58="EXPIRED",'📊 Training Matrix'!$AU$58="EXPIRING"),"MG-003","")</f>
        <v/>
      </c>
      <c r="H1080" s="58" t="str">
        <f ca="1">IF(OR('📊 Training Matrix'!$AU$58="EXPIRED",'📊 Training Matrix'!$AU$58="EXPIRING"),"SSSTS","")</f>
        <v/>
      </c>
      <c r="I1080" s="58" t="str">
        <f ca="1">IF(OR('📊 Training Matrix'!$AU$58="EXPIRED",'📊 Training Matrix'!$AU$58="EXPIRING"),IF(ISNUMBER('📊 Training Matrix'!$AT$58),TEXT('📊 Training Matrix'!$AT$58,"DD/MM/YYYY"),""),"")</f>
        <v/>
      </c>
      <c r="J1080" s="58" t="str">
        <f ca="1">IF(OR('📊 Training Matrix'!$AU$58="EXPIRED",'📊 Training Matrix'!$AU$58="EXPIRING"),TEXT('📊 Training Matrix'!$AT$58+365,"DD/MM/YYYY"),"")</f>
        <v/>
      </c>
      <c r="K1080" s="58" t="str">
        <f ca="1">IF(OR('📊 Training Matrix'!$AU$58="EXPIRED",'📊 Training Matrix'!$AU$58="EXPIRING"),'📊 Training Matrix'!$AU$58,"")</f>
        <v/>
      </c>
      <c r="L1080" s="58" t="str">
        <f ca="1">IF(OR('📊 Training Matrix'!$AU$58="EXPIRED",'📊 Training Matrix'!$AU$58="EXPIRING"),IF('📊 Training Matrix'!$AU$58="EXPIRED","Overdue by "&amp;TEXT(TODAY()-('📊 Training Matrix'!$AT$58+365),"0")&amp;" days","Expires in "&amp;TEXT(('📊 Training Matrix'!$AT$58+365)-TODAY(),"0")&amp;" days"),"—")</f>
        <v>—</v>
      </c>
      <c r="M1080" s="58" t="str">
        <f ca="1">IF(OR('📊 Training Matrix'!$AU$58="EXPIRED",'📊 Training Matrix'!$AU$58="EXPIRING"),'📊 Training Matrix'!$H$58,"")</f>
        <v/>
      </c>
    </row>
    <row r="1081" spans="1:13" ht="15" customHeight="1" x14ac:dyDescent="0.2">
      <c r="A1081" s="58" t="str">
        <f ca="1">IF(OR('📊 Training Matrix'!$AW$58="EXPIRED",'📊 Training Matrix'!$AW$58="EXPIRING"),'📊 Training Matrix'!$A$58,"")</f>
        <v/>
      </c>
      <c r="B1081" s="58" t="str">
        <f ca="1">IF(OR('📊 Training Matrix'!$AW$58="EXPIRED",'📊 Training Matrix'!$AW$58="EXPIRING"),'📊 Training Matrix'!$B$58,"")</f>
        <v/>
      </c>
      <c r="C1081" s="58" t="str">
        <f ca="1">IF(OR('📊 Training Matrix'!$AW$58="EXPIRED",'📊 Training Matrix'!$AW$58="EXPIRING"),'📊 Training Matrix'!$C$58,"")</f>
        <v/>
      </c>
      <c r="D1081" s="58" t="str">
        <f ca="1">IF(OR('📊 Training Matrix'!$AW$58="EXPIRED",'📊 Training Matrix'!$AW$58="EXPIRING"),'📊 Training Matrix'!$D$58,"")</f>
        <v/>
      </c>
      <c r="E1081" s="58" t="str">
        <f ca="1">IF(OR('📊 Training Matrix'!$AW$58="EXPIRED",'📊 Training Matrix'!$AW$58="EXPIRING"),'📊 Training Matrix'!$F$58,"")</f>
        <v/>
      </c>
      <c r="F1081" s="58" t="str">
        <f ca="1">IF(OR('📊 Training Matrix'!$AW$58="EXPIRED",'📊 Training Matrix'!$AW$58="EXPIRING"),'📊 Training Matrix'!$E$58,"")</f>
        <v/>
      </c>
      <c r="G1081" s="58" t="str">
        <f ca="1">IF(OR('📊 Training Matrix'!$AW$58="EXPIRED",'📊 Training Matrix'!$AW$58="EXPIRING"),"IT-002","")</f>
        <v/>
      </c>
      <c r="H1081" s="58" t="str">
        <f ca="1">IF(OR('📊 Training Matrix'!$AW$58="EXPIRED",'📊 Training Matrix'!$AW$58="EXPIRING"),"GDPR Awareness","")</f>
        <v/>
      </c>
      <c r="I1081" s="58" t="str">
        <f ca="1">IF(OR('📊 Training Matrix'!$AW$58="EXPIRED",'📊 Training Matrix'!$AW$58="EXPIRING"),IF(ISNUMBER('📊 Training Matrix'!$AV$58),TEXT('📊 Training Matrix'!$AV$58,"DD/MM/YYYY"),""),"")</f>
        <v/>
      </c>
      <c r="J1081" s="58" t="str">
        <f ca="1">IF(OR('📊 Training Matrix'!$AW$58="EXPIRED",'📊 Training Matrix'!$AW$58="EXPIRING"),TEXT('📊 Training Matrix'!$AV$58+365,"DD/MM/YYYY"),"")</f>
        <v/>
      </c>
      <c r="K1081" s="58" t="str">
        <f ca="1">IF(OR('📊 Training Matrix'!$AW$58="EXPIRED",'📊 Training Matrix'!$AW$58="EXPIRING"),'📊 Training Matrix'!$AW$58,"")</f>
        <v/>
      </c>
      <c r="L1081" s="58" t="str">
        <f ca="1">IF(OR('📊 Training Matrix'!$AW$58="EXPIRED",'📊 Training Matrix'!$AW$58="EXPIRING"),IF('📊 Training Matrix'!$AW$58="EXPIRED","Overdue by "&amp;TEXT(TODAY()-('📊 Training Matrix'!$AV$58+365),"0")&amp;" days","Expires in "&amp;TEXT(('📊 Training Matrix'!$AV$58+365)-TODAY(),"0")&amp;" days"),"—")</f>
        <v>—</v>
      </c>
      <c r="M1081" s="58" t="str">
        <f ca="1">IF(OR('📊 Training Matrix'!$AW$58="EXPIRED",'📊 Training Matrix'!$AW$58="EXPIRING"),'📊 Training Matrix'!$H$58,"")</f>
        <v/>
      </c>
    </row>
    <row r="1082" spans="1:13" ht="15" customHeight="1" x14ac:dyDescent="0.2">
      <c r="A1082" s="58" t="str">
        <f ca="1">IF(OR('📊 Training Matrix'!$K$59="EXPIRED",'📊 Training Matrix'!$K$59="EXPIRING"),'📊 Training Matrix'!$A$59,"")</f>
        <v/>
      </c>
      <c r="B1082" s="58" t="str">
        <f ca="1">IF(OR('📊 Training Matrix'!$K$59="EXPIRED",'📊 Training Matrix'!$K$59="EXPIRING"),'📊 Training Matrix'!$B$59,"")</f>
        <v/>
      </c>
      <c r="C1082" s="58" t="str">
        <f ca="1">IF(OR('📊 Training Matrix'!$K$59="EXPIRED",'📊 Training Matrix'!$K$59="EXPIRING"),'📊 Training Matrix'!$C$59,"")</f>
        <v/>
      </c>
      <c r="D1082" s="58" t="str">
        <f ca="1">IF(OR('📊 Training Matrix'!$K$59="EXPIRED",'📊 Training Matrix'!$K$59="EXPIRING"),'📊 Training Matrix'!$D$59,"")</f>
        <v/>
      </c>
      <c r="E1082" s="58" t="str">
        <f ca="1">IF(OR('📊 Training Matrix'!$K$59="EXPIRED",'📊 Training Matrix'!$K$59="EXPIRING"),'📊 Training Matrix'!$F$59,"")</f>
        <v/>
      </c>
      <c r="F1082" s="58" t="str">
        <f ca="1">IF(OR('📊 Training Matrix'!$K$59="EXPIRED",'📊 Training Matrix'!$K$59="EXPIRING"),'📊 Training Matrix'!$E$59,"")</f>
        <v/>
      </c>
      <c r="G1082" s="58" t="str">
        <f ca="1">IF(OR('📊 Training Matrix'!$K$59="EXPIRED",'📊 Training Matrix'!$K$59="EXPIRING"),"HS-001","")</f>
        <v/>
      </c>
      <c r="H1082" s="58" t="str">
        <f ca="1">IF(OR('📊 Training Matrix'!$K$59="EXPIRED",'📊 Training Matrix'!$K$59="EXPIRING"),"H&amp;S Induction","")</f>
        <v/>
      </c>
      <c r="I1082" s="58" t="str">
        <f ca="1">IF(OR('📊 Training Matrix'!$K$59="EXPIRED",'📊 Training Matrix'!$K$59="EXPIRING"),IF(ISNUMBER('📊 Training Matrix'!$J$59),TEXT('📊 Training Matrix'!$J$59,"DD/MM/YYYY"),""),"")</f>
        <v/>
      </c>
      <c r="J1082" s="58" t="str">
        <f ca="1">IF(OR('📊 Training Matrix'!$K$59="EXPIRED",'📊 Training Matrix'!$K$59="EXPIRING"),TEXT('📊 Training Matrix'!$J$59+365,"DD/MM/YYYY"),"")</f>
        <v/>
      </c>
      <c r="K1082" s="58" t="str">
        <f ca="1">IF(OR('📊 Training Matrix'!$K$59="EXPIRED",'📊 Training Matrix'!$K$59="EXPIRING"),'📊 Training Matrix'!$K$59,"")</f>
        <v/>
      </c>
      <c r="L1082" s="58" t="str">
        <f ca="1">IF(OR('📊 Training Matrix'!$K$59="EXPIRED",'📊 Training Matrix'!$K$59="EXPIRING"),IF('📊 Training Matrix'!$K$59="EXPIRED","Overdue by "&amp;TEXT(TODAY()-('📊 Training Matrix'!$J$59+365),"0")&amp;" days","Expires in "&amp;TEXT(('📊 Training Matrix'!$J$59+365)-TODAY(),"0")&amp;" days"),"—")</f>
        <v>—</v>
      </c>
      <c r="M1082" s="58" t="str">
        <f ca="1">IF(OR('📊 Training Matrix'!$K$59="EXPIRED",'📊 Training Matrix'!$K$59="EXPIRING"),'📊 Training Matrix'!$H$59,"")</f>
        <v/>
      </c>
    </row>
    <row r="1083" spans="1:13" ht="15" customHeight="1" x14ac:dyDescent="0.2">
      <c r="A1083" s="58" t="str">
        <f ca="1">IF(OR('📊 Training Matrix'!$M$59="EXPIRED",'📊 Training Matrix'!$M$59="EXPIRING"),'📊 Training Matrix'!$A$59,"")</f>
        <v/>
      </c>
      <c r="B1083" s="58" t="str">
        <f ca="1">IF(OR('📊 Training Matrix'!$M$59="EXPIRED",'📊 Training Matrix'!$M$59="EXPIRING"),'📊 Training Matrix'!$B$59,"")</f>
        <v/>
      </c>
      <c r="C1083" s="58" t="str">
        <f ca="1">IF(OR('📊 Training Matrix'!$M$59="EXPIRED",'📊 Training Matrix'!$M$59="EXPIRING"),'📊 Training Matrix'!$C$59,"")</f>
        <v/>
      </c>
      <c r="D1083" s="58" t="str">
        <f ca="1">IF(OR('📊 Training Matrix'!$M$59="EXPIRED",'📊 Training Matrix'!$M$59="EXPIRING"),'📊 Training Matrix'!$D$59,"")</f>
        <v/>
      </c>
      <c r="E1083" s="58" t="str">
        <f ca="1">IF(OR('📊 Training Matrix'!$M$59="EXPIRED",'📊 Training Matrix'!$M$59="EXPIRING"),'📊 Training Matrix'!$F$59,"")</f>
        <v/>
      </c>
      <c r="F1083" s="58" t="str">
        <f ca="1">IF(OR('📊 Training Matrix'!$M$59="EXPIRED",'📊 Training Matrix'!$M$59="EXPIRING"),'📊 Training Matrix'!$E$59,"")</f>
        <v/>
      </c>
      <c r="G1083" s="58" t="str">
        <f ca="1">IF(OR('📊 Training Matrix'!$M$59="EXPIRED",'📊 Training Matrix'!$M$59="EXPIRING"),"HS-002","")</f>
        <v/>
      </c>
      <c r="H1083" s="58" t="str">
        <f ca="1">IF(OR('📊 Training Matrix'!$M$59="EXPIRED",'📊 Training Matrix'!$M$59="EXPIRING"),"Working at Height","")</f>
        <v/>
      </c>
      <c r="I1083" s="58" t="str">
        <f ca="1">IF(OR('📊 Training Matrix'!$M$59="EXPIRED",'📊 Training Matrix'!$M$59="EXPIRING"),IF(ISNUMBER('📊 Training Matrix'!$L$59),TEXT('📊 Training Matrix'!$L$59,"DD/MM/YYYY"),""),"")</f>
        <v/>
      </c>
      <c r="J1083" s="58" t="str">
        <f ca="1">IF(OR('📊 Training Matrix'!$M$59="EXPIRED",'📊 Training Matrix'!$M$59="EXPIRING"),TEXT('📊 Training Matrix'!$L$59+365,"DD/MM/YYYY"),"")</f>
        <v/>
      </c>
      <c r="K1083" s="58" t="str">
        <f ca="1">IF(OR('📊 Training Matrix'!$M$59="EXPIRED",'📊 Training Matrix'!$M$59="EXPIRING"),'📊 Training Matrix'!$M$59,"")</f>
        <v/>
      </c>
      <c r="L1083" s="58" t="str">
        <f ca="1">IF(OR('📊 Training Matrix'!$M$59="EXPIRED",'📊 Training Matrix'!$M$59="EXPIRING"),IF('📊 Training Matrix'!$M$59="EXPIRED","Overdue by "&amp;TEXT(TODAY()-('📊 Training Matrix'!$L$59+365),"0")&amp;" days","Expires in "&amp;TEXT(('📊 Training Matrix'!$L$59+365)-TODAY(),"0")&amp;" days"),"—")</f>
        <v>—</v>
      </c>
      <c r="M1083" s="58" t="str">
        <f ca="1">IF(OR('📊 Training Matrix'!$M$59="EXPIRED",'📊 Training Matrix'!$M$59="EXPIRING"),'📊 Training Matrix'!$H$59,"")</f>
        <v/>
      </c>
    </row>
    <row r="1084" spans="1:13" ht="15" customHeight="1" x14ac:dyDescent="0.2">
      <c r="A1084" s="58" t="str">
        <f ca="1">IF(OR('📊 Training Matrix'!$O$59="EXPIRED",'📊 Training Matrix'!$O$59="EXPIRING"),'📊 Training Matrix'!$A$59,"")</f>
        <v/>
      </c>
      <c r="B1084" s="58" t="str">
        <f ca="1">IF(OR('📊 Training Matrix'!$O$59="EXPIRED",'📊 Training Matrix'!$O$59="EXPIRING"),'📊 Training Matrix'!$B$59,"")</f>
        <v/>
      </c>
      <c r="C1084" s="58" t="str">
        <f ca="1">IF(OR('📊 Training Matrix'!$O$59="EXPIRED",'📊 Training Matrix'!$O$59="EXPIRING"),'📊 Training Matrix'!$C$59,"")</f>
        <v/>
      </c>
      <c r="D1084" s="58" t="str">
        <f ca="1">IF(OR('📊 Training Matrix'!$O$59="EXPIRED",'📊 Training Matrix'!$O$59="EXPIRING"),'📊 Training Matrix'!$D$59,"")</f>
        <v/>
      </c>
      <c r="E1084" s="58" t="str">
        <f ca="1">IF(OR('📊 Training Matrix'!$O$59="EXPIRED",'📊 Training Matrix'!$O$59="EXPIRING"),'📊 Training Matrix'!$F$59,"")</f>
        <v/>
      </c>
      <c r="F1084" s="58" t="str">
        <f ca="1">IF(OR('📊 Training Matrix'!$O$59="EXPIRED",'📊 Training Matrix'!$O$59="EXPIRING"),'📊 Training Matrix'!$E$59,"")</f>
        <v/>
      </c>
      <c r="G1084" s="58" t="str">
        <f ca="1">IF(OR('📊 Training Matrix'!$O$59="EXPIRED",'📊 Training Matrix'!$O$59="EXPIRING"),"HS-003","")</f>
        <v/>
      </c>
      <c r="H1084" s="58" t="str">
        <f ca="1">IF(OR('📊 Training Matrix'!$O$59="EXPIRED",'📊 Training Matrix'!$O$59="EXPIRING"),"Confined Space","")</f>
        <v/>
      </c>
      <c r="I1084" s="58" t="str">
        <f ca="1">IF(OR('📊 Training Matrix'!$O$59="EXPIRED",'📊 Training Matrix'!$O$59="EXPIRING"),IF(ISNUMBER('📊 Training Matrix'!$N$59),TEXT('📊 Training Matrix'!$N$59,"DD/MM/YYYY"),""),"")</f>
        <v/>
      </c>
      <c r="J1084" s="58" t="str">
        <f ca="1">IF(OR('📊 Training Matrix'!$O$59="EXPIRED",'📊 Training Matrix'!$O$59="EXPIRING"),TEXT('📊 Training Matrix'!$N$59+365,"DD/MM/YYYY"),"")</f>
        <v/>
      </c>
      <c r="K1084" s="58" t="str">
        <f ca="1">IF(OR('📊 Training Matrix'!$O$59="EXPIRED",'📊 Training Matrix'!$O$59="EXPIRING"),'📊 Training Matrix'!$O$59,"")</f>
        <v/>
      </c>
      <c r="L1084" s="58" t="str">
        <f ca="1">IF(OR('📊 Training Matrix'!$O$59="EXPIRED",'📊 Training Matrix'!$O$59="EXPIRING"),IF('📊 Training Matrix'!$O$59="EXPIRED","Overdue by "&amp;TEXT(TODAY()-('📊 Training Matrix'!$N$59+365),"0")&amp;" days","Expires in "&amp;TEXT(('📊 Training Matrix'!$N$59+365)-TODAY(),"0")&amp;" days"),"—")</f>
        <v>—</v>
      </c>
      <c r="M1084" s="58" t="str">
        <f ca="1">IF(OR('📊 Training Matrix'!$O$59="EXPIRED",'📊 Training Matrix'!$O$59="EXPIRING"),'📊 Training Matrix'!$H$59,"")</f>
        <v/>
      </c>
    </row>
    <row r="1085" spans="1:13" ht="15" customHeight="1" x14ac:dyDescent="0.2">
      <c r="A1085" s="58" t="str">
        <f ca="1">IF(OR('📊 Training Matrix'!$Q$59="EXPIRED",'📊 Training Matrix'!$Q$59="EXPIRING"),'📊 Training Matrix'!$A$59,"")</f>
        <v/>
      </c>
      <c r="B1085" s="58" t="str">
        <f ca="1">IF(OR('📊 Training Matrix'!$Q$59="EXPIRED",'📊 Training Matrix'!$Q$59="EXPIRING"),'📊 Training Matrix'!$B$59,"")</f>
        <v/>
      </c>
      <c r="C1085" s="58" t="str">
        <f ca="1">IF(OR('📊 Training Matrix'!$Q$59="EXPIRED",'📊 Training Matrix'!$Q$59="EXPIRING"),'📊 Training Matrix'!$C$59,"")</f>
        <v/>
      </c>
      <c r="D1085" s="58" t="str">
        <f ca="1">IF(OR('📊 Training Matrix'!$Q$59="EXPIRED",'📊 Training Matrix'!$Q$59="EXPIRING"),'📊 Training Matrix'!$D$59,"")</f>
        <v/>
      </c>
      <c r="E1085" s="58" t="str">
        <f ca="1">IF(OR('📊 Training Matrix'!$Q$59="EXPIRED",'📊 Training Matrix'!$Q$59="EXPIRING"),'📊 Training Matrix'!$F$59,"")</f>
        <v/>
      </c>
      <c r="F1085" s="58" t="str">
        <f ca="1">IF(OR('📊 Training Matrix'!$Q$59="EXPIRED",'📊 Training Matrix'!$Q$59="EXPIRING"),'📊 Training Matrix'!$E$59,"")</f>
        <v/>
      </c>
      <c r="G1085" s="58" t="str">
        <f ca="1">IF(OR('📊 Training Matrix'!$Q$59="EXPIRED",'📊 Training Matrix'!$Q$59="EXPIRING"),"HS-004","")</f>
        <v/>
      </c>
      <c r="H1085" s="58" t="str">
        <f ca="1">IF(OR('📊 Training Matrix'!$Q$59="EXPIRED",'📊 Training Matrix'!$Q$59="EXPIRING"),"Manual Handling","")</f>
        <v/>
      </c>
      <c r="I1085" s="58" t="str">
        <f ca="1">IF(OR('📊 Training Matrix'!$Q$59="EXPIRED",'📊 Training Matrix'!$Q$59="EXPIRING"),IF(ISNUMBER('📊 Training Matrix'!$P$59),TEXT('📊 Training Matrix'!$P$59,"DD/MM/YYYY"),""),"")</f>
        <v/>
      </c>
      <c r="J1085" s="58" t="str">
        <f ca="1">IF(OR('📊 Training Matrix'!$Q$59="EXPIRED",'📊 Training Matrix'!$Q$59="EXPIRING"),TEXT('📊 Training Matrix'!$P$59+365,"DD/MM/YYYY"),"")</f>
        <v/>
      </c>
      <c r="K1085" s="58" t="str">
        <f ca="1">IF(OR('📊 Training Matrix'!$Q$59="EXPIRED",'📊 Training Matrix'!$Q$59="EXPIRING"),'📊 Training Matrix'!$Q$59,"")</f>
        <v/>
      </c>
      <c r="L1085" s="58" t="str">
        <f ca="1">IF(OR('📊 Training Matrix'!$Q$59="EXPIRED",'📊 Training Matrix'!$Q$59="EXPIRING"),IF('📊 Training Matrix'!$Q$59="EXPIRED","Overdue by "&amp;TEXT(TODAY()-('📊 Training Matrix'!$P$59+365),"0")&amp;" days","Expires in "&amp;TEXT(('📊 Training Matrix'!$P$59+365)-TODAY(),"0")&amp;" days"),"—")</f>
        <v>—</v>
      </c>
      <c r="M1085" s="58" t="str">
        <f ca="1">IF(OR('📊 Training Matrix'!$Q$59="EXPIRED",'📊 Training Matrix'!$Q$59="EXPIRING"),'📊 Training Matrix'!$H$59,"")</f>
        <v/>
      </c>
    </row>
    <row r="1086" spans="1:13" ht="15" customHeight="1" x14ac:dyDescent="0.2">
      <c r="A1086" s="58" t="str">
        <f ca="1">IF(OR('📊 Training Matrix'!$S$59="EXPIRED",'📊 Training Matrix'!$S$59="EXPIRING"),'📊 Training Matrix'!$A$59,"")</f>
        <v>W1055</v>
      </c>
      <c r="B1086" s="58" t="str">
        <f ca="1">IF(OR('📊 Training Matrix'!$S$59="EXPIRED",'📊 Training Matrix'!$S$59="EXPIRING"),'📊 Training Matrix'!$B$59,"")</f>
        <v>Taylor</v>
      </c>
      <c r="C1086" s="58" t="str">
        <f ca="1">IF(OR('📊 Training Matrix'!$S$59="EXPIRED",'📊 Training Matrix'!$S$59="EXPIRING"),'📊 Training Matrix'!$C$59,"")</f>
        <v>Lisa</v>
      </c>
      <c r="D1086" s="58" t="str">
        <f ca="1">IF(OR('📊 Training Matrix'!$S$59="EXPIRED",'📊 Training Matrix'!$S$59="EXPIRING"),'📊 Training Matrix'!$D$59,"")</f>
        <v>Subcontractor</v>
      </c>
      <c r="E1086" s="58" t="str">
        <f ca="1">IF(OR('📊 Training Matrix'!$S$59="EXPIRED",'📊 Training Matrix'!$S$59="EXPIRING"),'📊 Training Matrix'!$F$59,"")</f>
        <v>Gas Technician</v>
      </c>
      <c r="F1086" s="58" t="str">
        <f ca="1">IF(OR('📊 Training Matrix'!$S$59="EXPIRED",'📊 Training Matrix'!$S$59="EXPIRING"),'📊 Training Matrix'!$E$59,"")</f>
        <v>Gas Operations</v>
      </c>
      <c r="G1086" s="58" t="str">
        <f ca="1">IF(OR('📊 Training Matrix'!$S$59="EXPIRED",'📊 Training Matrix'!$S$59="EXPIRING"),"HS-005","")</f>
        <v>HS-005</v>
      </c>
      <c r="H1086" s="58" t="str">
        <f ca="1">IF(OR('📊 Training Matrix'!$S$59="EXPIRED",'📊 Training Matrix'!$S$59="EXPIRING"),"First Aid (FAW)","")</f>
        <v>First Aid (FAW)</v>
      </c>
      <c r="I1086" s="58" t="str">
        <f ca="1">IF(OR('📊 Training Matrix'!$S$59="EXPIRED",'📊 Training Matrix'!$S$59="EXPIRING"),IF(ISNUMBER('📊 Training Matrix'!$R$59),TEXT('📊 Training Matrix'!$R$59,"DD/MM/YYYY"),""),"")</f>
        <v>22/07/2025</v>
      </c>
      <c r="J1086" s="58" t="str">
        <f ca="1">IF(OR('📊 Training Matrix'!$S$59="EXPIRED",'📊 Training Matrix'!$S$59="EXPIRING"),TEXT('📊 Training Matrix'!$R$59+365,"DD/MM/YYYY"),"")</f>
        <v>22/07/2026</v>
      </c>
      <c r="K1086" s="58" t="str">
        <f ca="1">IF(OR('📊 Training Matrix'!$S$59="EXPIRED",'📊 Training Matrix'!$S$59="EXPIRING"),'📊 Training Matrix'!$S$59,"")</f>
        <v>EXPIRED</v>
      </c>
      <c r="L1086" s="58" t="str">
        <f ca="1">IF(OR('📊 Training Matrix'!$S$59="EXPIRED",'📊 Training Matrix'!$S$59="EXPIRING"),IF('📊 Training Matrix'!$S$59="EXPIRED","Overdue by "&amp;TEXT(TODAY()-('📊 Training Matrix'!$R$59+365),"0")&amp;" days","Expires in "&amp;TEXT(('📊 Training Matrix'!$R$59+365)-TODAY(),"0")&amp;" days"),"—")</f>
        <v>Overdue by 27 days</v>
      </c>
      <c r="M1086" s="58" t="str">
        <f ca="1">IF(OR('📊 Training Matrix'!$S$59="EXPIRED",'📊 Training Matrix'!$S$59="EXPIRING"),'📊 Training Matrix'!$H$59,"")</f>
        <v>T. Morrison</v>
      </c>
    </row>
    <row r="1087" spans="1:13" ht="15" customHeight="1" x14ac:dyDescent="0.2">
      <c r="A1087" s="58" t="str">
        <f ca="1">IF(OR('📊 Training Matrix'!$U$59="EXPIRED",'📊 Training Matrix'!$U$59="EXPIRING"),'📊 Training Matrix'!$A$59,"")</f>
        <v/>
      </c>
      <c r="B1087" s="58" t="str">
        <f ca="1">IF(OR('📊 Training Matrix'!$U$59="EXPIRED",'📊 Training Matrix'!$U$59="EXPIRING"),'📊 Training Matrix'!$B$59,"")</f>
        <v/>
      </c>
      <c r="C1087" s="58" t="str">
        <f ca="1">IF(OR('📊 Training Matrix'!$U$59="EXPIRED",'📊 Training Matrix'!$U$59="EXPIRING"),'📊 Training Matrix'!$C$59,"")</f>
        <v/>
      </c>
      <c r="D1087" s="58" t="str">
        <f ca="1">IF(OR('📊 Training Matrix'!$U$59="EXPIRED",'📊 Training Matrix'!$U$59="EXPIRING"),'📊 Training Matrix'!$D$59,"")</f>
        <v/>
      </c>
      <c r="E1087" s="58" t="str">
        <f ca="1">IF(OR('📊 Training Matrix'!$U$59="EXPIRED",'📊 Training Matrix'!$U$59="EXPIRING"),'📊 Training Matrix'!$F$59,"")</f>
        <v/>
      </c>
      <c r="F1087" s="58" t="str">
        <f ca="1">IF(OR('📊 Training Matrix'!$U$59="EXPIRED",'📊 Training Matrix'!$U$59="EXPIRING"),'📊 Training Matrix'!$E$59,"")</f>
        <v/>
      </c>
      <c r="G1087" s="58" t="str">
        <f ca="1">IF(OR('📊 Training Matrix'!$U$59="EXPIRED",'📊 Training Matrix'!$U$59="EXPIRING"),"HS-006","")</f>
        <v/>
      </c>
      <c r="H1087" s="58" t="str">
        <f ca="1">IF(OR('📊 Training Matrix'!$U$59="EXPIRED",'📊 Training Matrix'!$U$59="EXPIRING"),"Asbestos Awareness","")</f>
        <v/>
      </c>
      <c r="I1087" s="58" t="str">
        <f ca="1">IF(OR('📊 Training Matrix'!$U$59="EXPIRED",'📊 Training Matrix'!$U$59="EXPIRING"),IF(ISNUMBER('📊 Training Matrix'!$T$59),TEXT('📊 Training Matrix'!$T$59,"DD/MM/YYYY"),""),"")</f>
        <v/>
      </c>
      <c r="J1087" s="58" t="str">
        <f ca="1">IF(OR('📊 Training Matrix'!$U$59="EXPIRED",'📊 Training Matrix'!$U$59="EXPIRING"),TEXT('📊 Training Matrix'!$T$59+365,"DD/MM/YYYY"),"")</f>
        <v/>
      </c>
      <c r="K1087" s="58" t="str">
        <f ca="1">IF(OR('📊 Training Matrix'!$U$59="EXPIRED",'📊 Training Matrix'!$U$59="EXPIRING"),'📊 Training Matrix'!$U$59,"")</f>
        <v/>
      </c>
      <c r="L1087" s="58" t="str">
        <f ca="1">IF(OR('📊 Training Matrix'!$U$59="EXPIRED",'📊 Training Matrix'!$U$59="EXPIRING"),IF('📊 Training Matrix'!$U$59="EXPIRED","Overdue by "&amp;TEXT(TODAY()-('📊 Training Matrix'!$T$59+365),"0")&amp;" days","Expires in "&amp;TEXT(('📊 Training Matrix'!$T$59+365)-TODAY(),"0")&amp;" days"),"—")</f>
        <v>—</v>
      </c>
      <c r="M1087" s="58" t="str">
        <f ca="1">IF(OR('📊 Training Matrix'!$U$59="EXPIRED",'📊 Training Matrix'!$U$59="EXPIRING"),'📊 Training Matrix'!$H$59,"")</f>
        <v/>
      </c>
    </row>
    <row r="1088" spans="1:13" ht="15" customHeight="1" x14ac:dyDescent="0.2">
      <c r="A1088" s="58" t="str">
        <f ca="1">IF(OR('📊 Training Matrix'!$W$59="EXPIRED",'📊 Training Matrix'!$W$59="EXPIRING"),'📊 Training Matrix'!$A$59,"")</f>
        <v/>
      </c>
      <c r="B1088" s="58" t="str">
        <f ca="1">IF(OR('📊 Training Matrix'!$W$59="EXPIRED",'📊 Training Matrix'!$W$59="EXPIRING"),'📊 Training Matrix'!$B$59,"")</f>
        <v/>
      </c>
      <c r="C1088" s="58" t="str">
        <f ca="1">IF(OR('📊 Training Matrix'!$W$59="EXPIRED",'📊 Training Matrix'!$W$59="EXPIRING"),'📊 Training Matrix'!$C$59,"")</f>
        <v/>
      </c>
      <c r="D1088" s="58" t="str">
        <f ca="1">IF(OR('📊 Training Matrix'!$W$59="EXPIRED",'📊 Training Matrix'!$W$59="EXPIRING"),'📊 Training Matrix'!$D$59,"")</f>
        <v/>
      </c>
      <c r="E1088" s="58" t="str">
        <f ca="1">IF(OR('📊 Training Matrix'!$W$59="EXPIRED",'📊 Training Matrix'!$W$59="EXPIRING"),'📊 Training Matrix'!$F$59,"")</f>
        <v/>
      </c>
      <c r="F1088" s="58" t="str">
        <f ca="1">IF(OR('📊 Training Matrix'!$W$59="EXPIRED",'📊 Training Matrix'!$W$59="EXPIRING"),'📊 Training Matrix'!$E$59,"")</f>
        <v/>
      </c>
      <c r="G1088" s="58" t="str">
        <f ca="1">IF(OR('📊 Training Matrix'!$W$59="EXPIRED",'📊 Training Matrix'!$W$59="EXPIRING"),"EL-001","")</f>
        <v/>
      </c>
      <c r="H1088" s="58" t="str">
        <f ca="1">IF(OR('📊 Training Matrix'!$W$59="EXPIRED",'📊 Training Matrix'!$W$59="EXPIRING"),"C&amp;G 2391 Inspection","")</f>
        <v/>
      </c>
      <c r="I1088" s="58" t="str">
        <f ca="1">IF(OR('📊 Training Matrix'!$W$59="EXPIRED",'📊 Training Matrix'!$W$59="EXPIRING"),IF(ISNUMBER('📊 Training Matrix'!$V$59),TEXT('📊 Training Matrix'!$V$59,"DD/MM/YYYY"),""),"")</f>
        <v/>
      </c>
      <c r="J1088" s="58" t="str">
        <f ca="1">IF(OR('📊 Training Matrix'!$W$59="EXPIRED",'📊 Training Matrix'!$W$59="EXPIRING"),TEXT('📊 Training Matrix'!$V$59+365,"DD/MM/YYYY"),"")</f>
        <v/>
      </c>
      <c r="K1088" s="58" t="str">
        <f ca="1">IF(OR('📊 Training Matrix'!$W$59="EXPIRED",'📊 Training Matrix'!$W$59="EXPIRING"),'📊 Training Matrix'!$W$59,"")</f>
        <v/>
      </c>
      <c r="L1088" s="58" t="str">
        <f ca="1">IF(OR('📊 Training Matrix'!$W$59="EXPIRED",'📊 Training Matrix'!$W$59="EXPIRING"),IF('📊 Training Matrix'!$W$59="EXPIRED","Overdue by "&amp;TEXT(TODAY()-('📊 Training Matrix'!$V$59+365),"0")&amp;" days","Expires in "&amp;TEXT(('📊 Training Matrix'!$V$59+365)-TODAY(),"0")&amp;" days"),"—")</f>
        <v>—</v>
      </c>
      <c r="M1088" s="58" t="str">
        <f ca="1">IF(OR('📊 Training Matrix'!$W$59="EXPIRED",'📊 Training Matrix'!$W$59="EXPIRING"),'📊 Training Matrix'!$H$59,"")</f>
        <v/>
      </c>
    </row>
    <row r="1089" spans="1:13" ht="15" customHeight="1" x14ac:dyDescent="0.2">
      <c r="A1089" s="58" t="str">
        <f ca="1">IF(OR('📊 Training Matrix'!$Y$59="EXPIRED",'📊 Training Matrix'!$Y$59="EXPIRING"),'📊 Training Matrix'!$A$59,"")</f>
        <v/>
      </c>
      <c r="B1089" s="58" t="str">
        <f ca="1">IF(OR('📊 Training Matrix'!$Y$59="EXPIRED",'📊 Training Matrix'!$Y$59="EXPIRING"),'📊 Training Matrix'!$B$59,"")</f>
        <v/>
      </c>
      <c r="C1089" s="58" t="str">
        <f ca="1">IF(OR('📊 Training Matrix'!$Y$59="EXPIRED",'📊 Training Matrix'!$Y$59="EXPIRING"),'📊 Training Matrix'!$C$59,"")</f>
        <v/>
      </c>
      <c r="D1089" s="58" t="str">
        <f ca="1">IF(OR('📊 Training Matrix'!$Y$59="EXPIRED",'📊 Training Matrix'!$Y$59="EXPIRING"),'📊 Training Matrix'!$D$59,"")</f>
        <v/>
      </c>
      <c r="E1089" s="58" t="str">
        <f ca="1">IF(OR('📊 Training Matrix'!$Y$59="EXPIRED",'📊 Training Matrix'!$Y$59="EXPIRING"),'📊 Training Matrix'!$F$59,"")</f>
        <v/>
      </c>
      <c r="F1089" s="58" t="str">
        <f ca="1">IF(OR('📊 Training Matrix'!$Y$59="EXPIRED",'📊 Training Matrix'!$Y$59="EXPIRING"),'📊 Training Matrix'!$E$59,"")</f>
        <v/>
      </c>
      <c r="G1089" s="58" t="str">
        <f ca="1">IF(OR('📊 Training Matrix'!$Y$59="EXPIRED",'📊 Training Matrix'!$Y$59="EXPIRING"),"EL-002","")</f>
        <v/>
      </c>
      <c r="H1089" s="58" t="str">
        <f ca="1">IF(OR('📊 Training Matrix'!$Y$59="EXPIRED",'📊 Training Matrix'!$Y$59="EXPIRING"),"18th Edition","")</f>
        <v/>
      </c>
      <c r="I1089" s="58" t="str">
        <f ca="1">IF(OR('📊 Training Matrix'!$Y$59="EXPIRED",'📊 Training Matrix'!$Y$59="EXPIRING"),IF(ISNUMBER('📊 Training Matrix'!$X$59),TEXT('📊 Training Matrix'!$X$59,"DD/MM/YYYY"),""),"")</f>
        <v/>
      </c>
      <c r="J1089" s="58" t="str">
        <f ca="1">IF(OR('📊 Training Matrix'!$Y$59="EXPIRED",'📊 Training Matrix'!$Y$59="EXPIRING"),TEXT('📊 Training Matrix'!$X$59+365,"DD/MM/YYYY"),"")</f>
        <v/>
      </c>
      <c r="K1089" s="58" t="str">
        <f ca="1">IF(OR('📊 Training Matrix'!$Y$59="EXPIRED",'📊 Training Matrix'!$Y$59="EXPIRING"),'📊 Training Matrix'!$Y$59,"")</f>
        <v/>
      </c>
      <c r="L1089" s="58" t="str">
        <f ca="1">IF(OR('📊 Training Matrix'!$Y$59="EXPIRED",'📊 Training Matrix'!$Y$59="EXPIRING"),IF('📊 Training Matrix'!$Y$59="EXPIRED","Overdue by "&amp;TEXT(TODAY()-('📊 Training Matrix'!$X$59+365),"0")&amp;" days","Expires in "&amp;TEXT(('📊 Training Matrix'!$X$59+365)-TODAY(),"0")&amp;" days"),"—")</f>
        <v>—</v>
      </c>
      <c r="M1089" s="58" t="str">
        <f ca="1">IF(OR('📊 Training Matrix'!$Y$59="EXPIRED",'📊 Training Matrix'!$Y$59="EXPIRING"),'📊 Training Matrix'!$H$59,"")</f>
        <v/>
      </c>
    </row>
    <row r="1090" spans="1:13" ht="15" customHeight="1" x14ac:dyDescent="0.2">
      <c r="A1090" s="58" t="str">
        <f ca="1">IF(OR('📊 Training Matrix'!$AA$59="EXPIRED",'📊 Training Matrix'!$AA$59="EXPIRING"),'📊 Training Matrix'!$A$59,"")</f>
        <v/>
      </c>
      <c r="B1090" s="58" t="str">
        <f ca="1">IF(OR('📊 Training Matrix'!$AA$59="EXPIRED",'📊 Training Matrix'!$AA$59="EXPIRING"),'📊 Training Matrix'!$B$59,"")</f>
        <v/>
      </c>
      <c r="C1090" s="58" t="str">
        <f ca="1">IF(OR('📊 Training Matrix'!$AA$59="EXPIRED",'📊 Training Matrix'!$AA$59="EXPIRING"),'📊 Training Matrix'!$C$59,"")</f>
        <v/>
      </c>
      <c r="D1090" s="58" t="str">
        <f ca="1">IF(OR('📊 Training Matrix'!$AA$59="EXPIRED",'📊 Training Matrix'!$AA$59="EXPIRING"),'📊 Training Matrix'!$D$59,"")</f>
        <v/>
      </c>
      <c r="E1090" s="58" t="str">
        <f ca="1">IF(OR('📊 Training Matrix'!$AA$59="EXPIRED",'📊 Training Matrix'!$AA$59="EXPIRING"),'📊 Training Matrix'!$F$59,"")</f>
        <v/>
      </c>
      <c r="F1090" s="58" t="str">
        <f ca="1">IF(OR('📊 Training Matrix'!$AA$59="EXPIRED",'📊 Training Matrix'!$AA$59="EXPIRING"),'📊 Training Matrix'!$E$59,"")</f>
        <v/>
      </c>
      <c r="G1090" s="58" t="str">
        <f ca="1">IF(OR('📊 Training Matrix'!$AA$59="EXPIRED",'📊 Training Matrix'!$AA$59="EXPIRING"),"EL-003","")</f>
        <v/>
      </c>
      <c r="H1090" s="58" t="str">
        <f ca="1">IF(OR('📊 Training Matrix'!$AA$59="EXPIRED",'📊 Training Matrix'!$AA$59="EXPIRING"),"HV Auth. Person","")</f>
        <v/>
      </c>
      <c r="I1090" s="58" t="str">
        <f ca="1">IF(OR('📊 Training Matrix'!$AA$59="EXPIRED",'📊 Training Matrix'!$AA$59="EXPIRING"),IF(ISNUMBER('📊 Training Matrix'!$Z$59),TEXT('📊 Training Matrix'!$Z$59,"DD/MM/YYYY"),""),"")</f>
        <v/>
      </c>
      <c r="J1090" s="58" t="str">
        <f ca="1">IF(OR('📊 Training Matrix'!$AA$59="EXPIRED",'📊 Training Matrix'!$AA$59="EXPIRING"),TEXT('📊 Training Matrix'!$Z$59+365,"DD/MM/YYYY"),"")</f>
        <v/>
      </c>
      <c r="K1090" s="58" t="str">
        <f ca="1">IF(OR('📊 Training Matrix'!$AA$59="EXPIRED",'📊 Training Matrix'!$AA$59="EXPIRING"),'📊 Training Matrix'!$AA$59,"")</f>
        <v/>
      </c>
      <c r="L1090" s="58" t="str">
        <f ca="1">IF(OR('📊 Training Matrix'!$AA$59="EXPIRED",'📊 Training Matrix'!$AA$59="EXPIRING"),IF('📊 Training Matrix'!$AA$59="EXPIRED","Overdue by "&amp;TEXT(TODAY()-('📊 Training Matrix'!$Z$59+365),"0")&amp;" days","Expires in "&amp;TEXT(('📊 Training Matrix'!$Z$59+365)-TODAY(),"0")&amp;" days"),"—")</f>
        <v>—</v>
      </c>
      <c r="M1090" s="58" t="str">
        <f ca="1">IF(OR('📊 Training Matrix'!$AA$59="EXPIRED",'📊 Training Matrix'!$AA$59="EXPIRING"),'📊 Training Matrix'!$H$59,"")</f>
        <v/>
      </c>
    </row>
    <row r="1091" spans="1:13" ht="15" customHeight="1" x14ac:dyDescent="0.2">
      <c r="A1091" s="58" t="str">
        <f ca="1">IF(OR('📊 Training Matrix'!$AC$59="EXPIRED",'📊 Training Matrix'!$AC$59="EXPIRING"),'📊 Training Matrix'!$A$59,"")</f>
        <v/>
      </c>
      <c r="B1091" s="58" t="str">
        <f ca="1">IF(OR('📊 Training Matrix'!$AC$59="EXPIRED",'📊 Training Matrix'!$AC$59="EXPIRING"),'📊 Training Matrix'!$B$59,"")</f>
        <v/>
      </c>
      <c r="C1091" s="58" t="str">
        <f ca="1">IF(OR('📊 Training Matrix'!$AC$59="EXPIRED",'📊 Training Matrix'!$AC$59="EXPIRING"),'📊 Training Matrix'!$C$59,"")</f>
        <v/>
      </c>
      <c r="D1091" s="58" t="str">
        <f ca="1">IF(OR('📊 Training Matrix'!$AC$59="EXPIRED",'📊 Training Matrix'!$AC$59="EXPIRING"),'📊 Training Matrix'!$D$59,"")</f>
        <v/>
      </c>
      <c r="E1091" s="58" t="str">
        <f ca="1">IF(OR('📊 Training Matrix'!$AC$59="EXPIRED",'📊 Training Matrix'!$AC$59="EXPIRING"),'📊 Training Matrix'!$F$59,"")</f>
        <v/>
      </c>
      <c r="F1091" s="58" t="str">
        <f ca="1">IF(OR('📊 Training Matrix'!$AC$59="EXPIRED",'📊 Training Matrix'!$AC$59="EXPIRING"),'📊 Training Matrix'!$E$59,"")</f>
        <v/>
      </c>
      <c r="G1091" s="58" t="str">
        <f ca="1">IF(OR('📊 Training Matrix'!$AC$59="EXPIRED",'📊 Training Matrix'!$AC$59="EXPIRING"),"EL-004","")</f>
        <v/>
      </c>
      <c r="H1091" s="58" t="str">
        <f ca="1">IF(OR('📊 Training Matrix'!$AC$59="EXPIRED",'📊 Training Matrix'!$AC$59="EXPIRING"),"LV Switching","")</f>
        <v/>
      </c>
      <c r="I1091" s="58" t="str">
        <f ca="1">IF(OR('📊 Training Matrix'!$AC$59="EXPIRED",'📊 Training Matrix'!$AC$59="EXPIRING"),IF(ISNUMBER('📊 Training Matrix'!$AB$59),TEXT('📊 Training Matrix'!$AB$59,"DD/MM/YYYY"),""),"")</f>
        <v/>
      </c>
      <c r="J1091" s="58" t="str">
        <f ca="1">IF(OR('📊 Training Matrix'!$AC$59="EXPIRED",'📊 Training Matrix'!$AC$59="EXPIRING"),TEXT('📊 Training Matrix'!$AB$59+365,"DD/MM/YYYY"),"")</f>
        <v/>
      </c>
      <c r="K1091" s="58" t="str">
        <f ca="1">IF(OR('📊 Training Matrix'!$AC$59="EXPIRED",'📊 Training Matrix'!$AC$59="EXPIRING"),'📊 Training Matrix'!$AC$59,"")</f>
        <v/>
      </c>
      <c r="L1091" s="58" t="str">
        <f ca="1">IF(OR('📊 Training Matrix'!$AC$59="EXPIRED",'📊 Training Matrix'!$AC$59="EXPIRING"),IF('📊 Training Matrix'!$AC$59="EXPIRED","Overdue by "&amp;TEXT(TODAY()-('📊 Training Matrix'!$AB$59+365),"0")&amp;" days","Expires in "&amp;TEXT(('📊 Training Matrix'!$AB$59+365)-TODAY(),"0")&amp;" days"),"—")</f>
        <v>—</v>
      </c>
      <c r="M1091" s="58" t="str">
        <f ca="1">IF(OR('📊 Training Matrix'!$AC$59="EXPIRED",'📊 Training Matrix'!$AC$59="EXPIRING"),'📊 Training Matrix'!$H$59,"")</f>
        <v/>
      </c>
    </row>
    <row r="1092" spans="1:13" ht="15" customHeight="1" x14ac:dyDescent="0.2">
      <c r="A1092" s="58" t="str">
        <f ca="1">IF(OR('📊 Training Matrix'!$AE$59="EXPIRED",'📊 Training Matrix'!$AE$59="EXPIRING"),'📊 Training Matrix'!$A$59,"")</f>
        <v/>
      </c>
      <c r="B1092" s="58" t="str">
        <f ca="1">IF(OR('📊 Training Matrix'!$AE$59="EXPIRED",'📊 Training Matrix'!$AE$59="EXPIRING"),'📊 Training Matrix'!$B$59,"")</f>
        <v/>
      </c>
      <c r="C1092" s="58" t="str">
        <f ca="1">IF(OR('📊 Training Matrix'!$AE$59="EXPIRED",'📊 Training Matrix'!$AE$59="EXPIRING"),'📊 Training Matrix'!$C$59,"")</f>
        <v/>
      </c>
      <c r="D1092" s="58" t="str">
        <f ca="1">IF(OR('📊 Training Matrix'!$AE$59="EXPIRED",'📊 Training Matrix'!$AE$59="EXPIRING"),'📊 Training Matrix'!$D$59,"")</f>
        <v/>
      </c>
      <c r="E1092" s="58" t="str">
        <f ca="1">IF(OR('📊 Training Matrix'!$AE$59="EXPIRED",'📊 Training Matrix'!$AE$59="EXPIRING"),'📊 Training Matrix'!$F$59,"")</f>
        <v/>
      </c>
      <c r="F1092" s="58" t="str">
        <f ca="1">IF(OR('📊 Training Matrix'!$AE$59="EXPIRED",'📊 Training Matrix'!$AE$59="EXPIRING"),'📊 Training Matrix'!$E$59,"")</f>
        <v/>
      </c>
      <c r="G1092" s="58" t="str">
        <f ca="1">IF(OR('📊 Training Matrix'!$AE$59="EXPIRED",'📊 Training Matrix'!$AE$59="EXPIRING"),"CV-005","")</f>
        <v/>
      </c>
      <c r="H1092" s="58" t="str">
        <f ca="1">IF(OR('📊 Training Matrix'!$AE$59="EXPIRED",'📊 Training Matrix'!$AE$59="EXPIRING"),"NRSWA Supervisor","")</f>
        <v/>
      </c>
      <c r="I1092" s="58" t="str">
        <f ca="1">IF(OR('📊 Training Matrix'!$AE$59="EXPIRED",'📊 Training Matrix'!$AE$59="EXPIRING"),IF(ISNUMBER('📊 Training Matrix'!$AD$59),TEXT('📊 Training Matrix'!$AD$59,"DD/MM/YYYY"),""),"")</f>
        <v/>
      </c>
      <c r="J1092" s="58" t="str">
        <f ca="1">IF(OR('📊 Training Matrix'!$AE$59="EXPIRED",'📊 Training Matrix'!$AE$59="EXPIRING"),TEXT('📊 Training Matrix'!$AD$59+365,"DD/MM/YYYY"),"")</f>
        <v/>
      </c>
      <c r="K1092" s="58" t="str">
        <f ca="1">IF(OR('📊 Training Matrix'!$AE$59="EXPIRED",'📊 Training Matrix'!$AE$59="EXPIRING"),'📊 Training Matrix'!$AE$59,"")</f>
        <v/>
      </c>
      <c r="L1092" s="58" t="str">
        <f ca="1">IF(OR('📊 Training Matrix'!$AE$59="EXPIRED",'📊 Training Matrix'!$AE$59="EXPIRING"),IF('📊 Training Matrix'!$AE$59="EXPIRED","Overdue by "&amp;TEXT(TODAY()-('📊 Training Matrix'!$AD$59+365),"0")&amp;" days","Expires in "&amp;TEXT(('📊 Training Matrix'!$AD$59+365)-TODAY(),"0")&amp;" days"),"—")</f>
        <v>—</v>
      </c>
      <c r="M1092" s="58" t="str">
        <f ca="1">IF(OR('📊 Training Matrix'!$AE$59="EXPIRED",'📊 Training Matrix'!$AE$59="EXPIRING"),'📊 Training Matrix'!$H$59,"")</f>
        <v/>
      </c>
    </row>
    <row r="1093" spans="1:13" ht="15" customHeight="1" x14ac:dyDescent="0.2">
      <c r="A1093" s="58" t="str">
        <f ca="1">IF(OR('📊 Training Matrix'!$AG$59="EXPIRED",'📊 Training Matrix'!$AG$59="EXPIRING"),'📊 Training Matrix'!$A$59,"")</f>
        <v/>
      </c>
      <c r="B1093" s="58" t="str">
        <f ca="1">IF(OR('📊 Training Matrix'!$AG$59="EXPIRED",'📊 Training Matrix'!$AG$59="EXPIRING"),'📊 Training Matrix'!$B$59,"")</f>
        <v/>
      </c>
      <c r="C1093" s="58" t="str">
        <f ca="1">IF(OR('📊 Training Matrix'!$AG$59="EXPIRED",'📊 Training Matrix'!$AG$59="EXPIRING"),'📊 Training Matrix'!$C$59,"")</f>
        <v/>
      </c>
      <c r="D1093" s="58" t="str">
        <f ca="1">IF(OR('📊 Training Matrix'!$AG$59="EXPIRED",'📊 Training Matrix'!$AG$59="EXPIRING"),'📊 Training Matrix'!$D$59,"")</f>
        <v/>
      </c>
      <c r="E1093" s="58" t="str">
        <f ca="1">IF(OR('📊 Training Matrix'!$AG$59="EXPIRED",'📊 Training Matrix'!$AG$59="EXPIRING"),'📊 Training Matrix'!$F$59,"")</f>
        <v/>
      </c>
      <c r="F1093" s="58" t="str">
        <f ca="1">IF(OR('📊 Training Matrix'!$AG$59="EXPIRED",'📊 Training Matrix'!$AG$59="EXPIRING"),'📊 Training Matrix'!$E$59,"")</f>
        <v/>
      </c>
      <c r="G1093" s="58" t="str">
        <f ca="1">IF(OR('📊 Training Matrix'!$AG$59="EXPIRED",'📊 Training Matrix'!$AG$59="EXPIRING"),"CV-006","")</f>
        <v/>
      </c>
      <c r="H1093" s="58" t="str">
        <f ca="1">IF(OR('📊 Training Matrix'!$AG$59="EXPIRED",'📊 Training Matrix'!$AG$59="EXPIRING"),"NRSWA Operative","")</f>
        <v/>
      </c>
      <c r="I1093" s="58" t="str">
        <f ca="1">IF(OR('📊 Training Matrix'!$AG$59="EXPIRED",'📊 Training Matrix'!$AG$59="EXPIRING"),IF(ISNUMBER('📊 Training Matrix'!$AF$59),TEXT('📊 Training Matrix'!$AF$59,"DD/MM/YYYY"),""),"")</f>
        <v/>
      </c>
      <c r="J1093" s="58" t="str">
        <f ca="1">IF(OR('📊 Training Matrix'!$AG$59="EXPIRED",'📊 Training Matrix'!$AG$59="EXPIRING"),TEXT('📊 Training Matrix'!$AF$59+365,"DD/MM/YYYY"),"")</f>
        <v/>
      </c>
      <c r="K1093" s="58" t="str">
        <f ca="1">IF(OR('📊 Training Matrix'!$AG$59="EXPIRED",'📊 Training Matrix'!$AG$59="EXPIRING"),'📊 Training Matrix'!$AG$59,"")</f>
        <v/>
      </c>
      <c r="L1093" s="58" t="str">
        <f ca="1">IF(OR('📊 Training Matrix'!$AG$59="EXPIRED",'📊 Training Matrix'!$AG$59="EXPIRING"),IF('📊 Training Matrix'!$AG$59="EXPIRED","Overdue by "&amp;TEXT(TODAY()-('📊 Training Matrix'!$AF$59+365),"0")&amp;" days","Expires in "&amp;TEXT(('📊 Training Matrix'!$AF$59+365)-TODAY(),"0")&amp;" days"),"—")</f>
        <v>—</v>
      </c>
      <c r="M1093" s="58" t="str">
        <f ca="1">IF(OR('📊 Training Matrix'!$AG$59="EXPIRED",'📊 Training Matrix'!$AG$59="EXPIRING"),'📊 Training Matrix'!$H$59,"")</f>
        <v/>
      </c>
    </row>
    <row r="1094" spans="1:13" ht="15" customHeight="1" x14ac:dyDescent="0.2">
      <c r="A1094" s="58" t="str">
        <f ca="1">IF(OR('📊 Training Matrix'!$AI$59="EXPIRED",'📊 Training Matrix'!$AI$59="EXPIRING"),'📊 Training Matrix'!$A$59,"")</f>
        <v>W1055</v>
      </c>
      <c r="B1094" s="58" t="str">
        <f ca="1">IF(OR('📊 Training Matrix'!$AI$59="EXPIRED",'📊 Training Matrix'!$AI$59="EXPIRING"),'📊 Training Matrix'!$B$59,"")</f>
        <v>Taylor</v>
      </c>
      <c r="C1094" s="58" t="str">
        <f ca="1">IF(OR('📊 Training Matrix'!$AI$59="EXPIRED",'📊 Training Matrix'!$AI$59="EXPIRING"),'📊 Training Matrix'!$C$59,"")</f>
        <v>Lisa</v>
      </c>
      <c r="D1094" s="58" t="str">
        <f ca="1">IF(OR('📊 Training Matrix'!$AI$59="EXPIRED",'📊 Training Matrix'!$AI$59="EXPIRING"),'📊 Training Matrix'!$D$59,"")</f>
        <v>Subcontractor</v>
      </c>
      <c r="E1094" s="58" t="str">
        <f ca="1">IF(OR('📊 Training Matrix'!$AI$59="EXPIRED",'📊 Training Matrix'!$AI$59="EXPIRING"),'📊 Training Matrix'!$F$59,"")</f>
        <v>Gas Technician</v>
      </c>
      <c r="F1094" s="58" t="str">
        <f ca="1">IF(OR('📊 Training Matrix'!$AI$59="EXPIRED",'📊 Training Matrix'!$AI$59="EXPIRING"),'📊 Training Matrix'!$E$59,"")</f>
        <v>Gas Operations</v>
      </c>
      <c r="G1094" s="58" t="str">
        <f ca="1">IF(OR('📊 Training Matrix'!$AI$59="EXPIRED",'📊 Training Matrix'!$AI$59="EXPIRING"),"CV-002","")</f>
        <v>CV-002</v>
      </c>
      <c r="H1094" s="58" t="str">
        <f ca="1">IF(OR('📊 Training Matrix'!$AI$59="EXPIRED",'📊 Training Matrix'!$AI$59="EXPIRING"),"CSCS Blue Card","")</f>
        <v>CSCS Blue Card</v>
      </c>
      <c r="I1094" s="58" t="str">
        <f ca="1">IF(OR('📊 Training Matrix'!$AI$59="EXPIRED",'📊 Training Matrix'!$AI$59="EXPIRING"),IF(ISNUMBER('📊 Training Matrix'!$AH$59),TEXT('📊 Training Matrix'!$AH$59,"DD/MM/YYYY"),""),"")</f>
        <v>10/12/2023</v>
      </c>
      <c r="J1094" s="58" t="str">
        <f ca="1">IF(OR('📊 Training Matrix'!$AI$59="EXPIRED",'📊 Training Matrix'!$AI$59="EXPIRING"),TEXT('📊 Training Matrix'!$AH$59+365,"DD/MM/YYYY"),"")</f>
        <v>09/12/2024</v>
      </c>
      <c r="K1094" s="58" t="str">
        <f ca="1">IF(OR('📊 Training Matrix'!$AI$59="EXPIRED",'📊 Training Matrix'!$AI$59="EXPIRING"),'📊 Training Matrix'!$AI$59,"")</f>
        <v>EXPIRED</v>
      </c>
      <c r="L1094" s="58" t="str">
        <f ca="1">IF(OR('📊 Training Matrix'!$AI$59="EXPIRED",'📊 Training Matrix'!$AI$59="EXPIRING"),IF('📊 Training Matrix'!$AI$59="EXPIRED","Overdue by "&amp;TEXT(TODAY()-('📊 Training Matrix'!$AH$59+365),"0")&amp;" days","Expires in "&amp;TEXT(('📊 Training Matrix'!$AH$59+365)-TODAY(),"0")&amp;" days"),"—")</f>
        <v>Overdue by 617 days</v>
      </c>
      <c r="M1094" s="58" t="str">
        <f ca="1">IF(OR('📊 Training Matrix'!$AI$59="EXPIRED",'📊 Training Matrix'!$AI$59="EXPIRING"),'📊 Training Matrix'!$H$59,"")</f>
        <v>T. Morrison</v>
      </c>
    </row>
    <row r="1095" spans="1:13" ht="15" customHeight="1" x14ac:dyDescent="0.2">
      <c r="A1095" s="58" t="str">
        <f ca="1">IF(OR('📊 Training Matrix'!$AK$59="EXPIRED",'📊 Training Matrix'!$AK$59="EXPIRING"),'📊 Training Matrix'!$A$59,"")</f>
        <v/>
      </c>
      <c r="B1095" s="58" t="str">
        <f ca="1">IF(OR('📊 Training Matrix'!$AK$59="EXPIRED",'📊 Training Matrix'!$AK$59="EXPIRING"),'📊 Training Matrix'!$B$59,"")</f>
        <v/>
      </c>
      <c r="C1095" s="58" t="str">
        <f ca="1">IF(OR('📊 Training Matrix'!$AK$59="EXPIRED",'📊 Training Matrix'!$AK$59="EXPIRING"),'📊 Training Matrix'!$C$59,"")</f>
        <v/>
      </c>
      <c r="D1095" s="58" t="str">
        <f ca="1">IF(OR('📊 Training Matrix'!$AK$59="EXPIRED",'📊 Training Matrix'!$AK$59="EXPIRING"),'📊 Training Matrix'!$D$59,"")</f>
        <v/>
      </c>
      <c r="E1095" s="58" t="str">
        <f ca="1">IF(OR('📊 Training Matrix'!$AK$59="EXPIRED",'📊 Training Matrix'!$AK$59="EXPIRING"),'📊 Training Matrix'!$F$59,"")</f>
        <v/>
      </c>
      <c r="F1095" s="58" t="str">
        <f ca="1">IF(OR('📊 Training Matrix'!$AK$59="EXPIRED",'📊 Training Matrix'!$AK$59="EXPIRING"),'📊 Training Matrix'!$E$59,"")</f>
        <v/>
      </c>
      <c r="G1095" s="58" t="str">
        <f ca="1">IF(OR('📊 Training Matrix'!$AK$59="EXPIRED",'📊 Training Matrix'!$AK$59="EXPIRING"),"GS-001","")</f>
        <v/>
      </c>
      <c r="H1095" s="58" t="str">
        <f ca="1">IF(OR('📊 Training Matrix'!$AK$59="EXPIRED",'📊 Training Matrix'!$AK$59="EXPIRING"),"Gas Safe Reg.","")</f>
        <v/>
      </c>
      <c r="I1095" s="58" t="str">
        <f ca="1">IF(OR('📊 Training Matrix'!$AK$59="EXPIRED",'📊 Training Matrix'!$AK$59="EXPIRING"),IF(ISNUMBER('📊 Training Matrix'!$AJ$59),TEXT('📊 Training Matrix'!$AJ$59,"DD/MM/YYYY"),""),"")</f>
        <v/>
      </c>
      <c r="J1095" s="58" t="str">
        <f ca="1">IF(OR('📊 Training Matrix'!$AK$59="EXPIRED",'📊 Training Matrix'!$AK$59="EXPIRING"),TEXT('📊 Training Matrix'!$AJ$59+365,"DD/MM/YYYY"),"")</f>
        <v/>
      </c>
      <c r="K1095" s="58" t="str">
        <f ca="1">IF(OR('📊 Training Matrix'!$AK$59="EXPIRED",'📊 Training Matrix'!$AK$59="EXPIRING"),'📊 Training Matrix'!$AK$59,"")</f>
        <v/>
      </c>
      <c r="L1095" s="58" t="str">
        <f ca="1">IF(OR('📊 Training Matrix'!$AK$59="EXPIRED",'📊 Training Matrix'!$AK$59="EXPIRING"),IF('📊 Training Matrix'!$AK$59="EXPIRED","Overdue by "&amp;TEXT(TODAY()-('📊 Training Matrix'!$AJ$59+365),"0")&amp;" days","Expires in "&amp;TEXT(('📊 Training Matrix'!$AJ$59+365)-TODAY(),"0")&amp;" days"),"—")</f>
        <v>—</v>
      </c>
      <c r="M1095" s="58" t="str">
        <f ca="1">IF(OR('📊 Training Matrix'!$AK$59="EXPIRED",'📊 Training Matrix'!$AK$59="EXPIRING"),'📊 Training Matrix'!$H$59,"")</f>
        <v/>
      </c>
    </row>
    <row r="1096" spans="1:13" ht="15" customHeight="1" x14ac:dyDescent="0.2">
      <c r="A1096" s="58" t="str">
        <f ca="1">IF(OR('📊 Training Matrix'!$AM$59="EXPIRED",'📊 Training Matrix'!$AM$59="EXPIRING"),'📊 Training Matrix'!$A$59,"")</f>
        <v>W1055</v>
      </c>
      <c r="B1096" s="58" t="str">
        <f ca="1">IF(OR('📊 Training Matrix'!$AM$59="EXPIRED",'📊 Training Matrix'!$AM$59="EXPIRING"),'📊 Training Matrix'!$B$59,"")</f>
        <v>Taylor</v>
      </c>
      <c r="C1096" s="58" t="str">
        <f ca="1">IF(OR('📊 Training Matrix'!$AM$59="EXPIRED",'📊 Training Matrix'!$AM$59="EXPIRING"),'📊 Training Matrix'!$C$59,"")</f>
        <v>Lisa</v>
      </c>
      <c r="D1096" s="58" t="str">
        <f ca="1">IF(OR('📊 Training Matrix'!$AM$59="EXPIRED",'📊 Training Matrix'!$AM$59="EXPIRING"),'📊 Training Matrix'!$D$59,"")</f>
        <v>Subcontractor</v>
      </c>
      <c r="E1096" s="58" t="str">
        <f ca="1">IF(OR('📊 Training Matrix'!$AM$59="EXPIRED",'📊 Training Matrix'!$AM$59="EXPIRING"),'📊 Training Matrix'!$F$59,"")</f>
        <v>Gas Technician</v>
      </c>
      <c r="F1096" s="58" t="str">
        <f ca="1">IF(OR('📊 Training Matrix'!$AM$59="EXPIRED",'📊 Training Matrix'!$AM$59="EXPIRING"),'📊 Training Matrix'!$E$59,"")</f>
        <v>Gas Operations</v>
      </c>
      <c r="G1096" s="58" t="str">
        <f ca="1">IF(OR('📊 Training Matrix'!$AM$59="EXPIRED",'📊 Training Matrix'!$AM$59="EXPIRING"),"GS-002","")</f>
        <v>GS-002</v>
      </c>
      <c r="H1096" s="58" t="str">
        <f ca="1">IF(OR('📊 Training Matrix'!$AM$59="EXPIRED",'📊 Training Matrix'!$AM$59="EXPIRING"),"ACS Gas (CCN1)","")</f>
        <v>ACS Gas (CCN1)</v>
      </c>
      <c r="I1096" s="58" t="str">
        <f ca="1">IF(OR('📊 Training Matrix'!$AM$59="EXPIRED",'📊 Training Matrix'!$AM$59="EXPIRING"),IF(ISNUMBER('📊 Training Matrix'!$AL$59),TEXT('📊 Training Matrix'!$AL$59,"DD/MM/YYYY"),""),"")</f>
        <v>09/02/2025</v>
      </c>
      <c r="J1096" s="58" t="str">
        <f ca="1">IF(OR('📊 Training Matrix'!$AM$59="EXPIRED",'📊 Training Matrix'!$AM$59="EXPIRING"),TEXT('📊 Training Matrix'!$AL$59+365,"DD/MM/YYYY"),"")</f>
        <v>09/02/2026</v>
      </c>
      <c r="K1096" s="58" t="str">
        <f ca="1">IF(OR('📊 Training Matrix'!$AM$59="EXPIRED",'📊 Training Matrix'!$AM$59="EXPIRING"),'📊 Training Matrix'!$AM$59,"")</f>
        <v>EXPIRED</v>
      </c>
      <c r="L1096" s="58" t="str">
        <f ca="1">IF(OR('📊 Training Matrix'!$AM$59="EXPIRED",'📊 Training Matrix'!$AM$59="EXPIRING"),IF('📊 Training Matrix'!$AM$59="EXPIRED","Overdue by "&amp;TEXT(TODAY()-('📊 Training Matrix'!$AL$59+365),"0")&amp;" days","Expires in "&amp;TEXT(('📊 Training Matrix'!$AL$59+365)-TODAY(),"0")&amp;" days"),"—")</f>
        <v>Overdue by 190 days</v>
      </c>
      <c r="M1096" s="58" t="str">
        <f ca="1">IF(OR('📊 Training Matrix'!$AM$59="EXPIRED",'📊 Training Matrix'!$AM$59="EXPIRING"),'📊 Training Matrix'!$H$59,"")</f>
        <v>T. Morrison</v>
      </c>
    </row>
    <row r="1097" spans="1:13" ht="15" customHeight="1" x14ac:dyDescent="0.2">
      <c r="A1097" s="58" t="str">
        <f ca="1">IF(OR('📊 Training Matrix'!$AO$59="EXPIRED",'📊 Training Matrix'!$AO$59="EXPIRING"),'📊 Training Matrix'!$A$59,"")</f>
        <v/>
      </c>
      <c r="B1097" s="58" t="str">
        <f ca="1">IF(OR('📊 Training Matrix'!$AO$59="EXPIRED",'📊 Training Matrix'!$AO$59="EXPIRING"),'📊 Training Matrix'!$B$59,"")</f>
        <v/>
      </c>
      <c r="C1097" s="58" t="str">
        <f ca="1">IF(OR('📊 Training Matrix'!$AO$59="EXPIRED",'📊 Training Matrix'!$AO$59="EXPIRING"),'📊 Training Matrix'!$C$59,"")</f>
        <v/>
      </c>
      <c r="D1097" s="58" t="str">
        <f ca="1">IF(OR('📊 Training Matrix'!$AO$59="EXPIRED",'📊 Training Matrix'!$AO$59="EXPIRING"),'📊 Training Matrix'!$D$59,"")</f>
        <v/>
      </c>
      <c r="E1097" s="58" t="str">
        <f ca="1">IF(OR('📊 Training Matrix'!$AO$59="EXPIRED",'📊 Training Matrix'!$AO$59="EXPIRING"),'📊 Training Matrix'!$F$59,"")</f>
        <v/>
      </c>
      <c r="F1097" s="58" t="str">
        <f ca="1">IF(OR('📊 Training Matrix'!$AO$59="EXPIRED",'📊 Training Matrix'!$AO$59="EXPIRING"),'📊 Training Matrix'!$E$59,"")</f>
        <v/>
      </c>
      <c r="G1097" s="58" t="str">
        <f ca="1">IF(OR('📊 Training Matrix'!$AO$59="EXPIRED",'📊 Training Matrix'!$AO$59="EXPIRING"),"WA-001","")</f>
        <v/>
      </c>
      <c r="H1097" s="58" t="str">
        <f ca="1">IF(OR('📊 Training Matrix'!$AO$59="EXPIRED",'📊 Training Matrix'!$AO$59="EXPIRING"),"WIAPS Cert.","")</f>
        <v/>
      </c>
      <c r="I1097" s="58" t="str">
        <f ca="1">IF(OR('📊 Training Matrix'!$AO$59="EXPIRED",'📊 Training Matrix'!$AO$59="EXPIRING"),IF(ISNUMBER('📊 Training Matrix'!$AN$59),TEXT('📊 Training Matrix'!$AN$59,"DD/MM/YYYY"),""),"")</f>
        <v/>
      </c>
      <c r="J1097" s="58" t="str">
        <f ca="1">IF(OR('📊 Training Matrix'!$AO$59="EXPIRED",'📊 Training Matrix'!$AO$59="EXPIRING"),TEXT('📊 Training Matrix'!$AN$59+365,"DD/MM/YYYY"),"")</f>
        <v/>
      </c>
      <c r="K1097" s="58" t="str">
        <f ca="1">IF(OR('📊 Training Matrix'!$AO$59="EXPIRED",'📊 Training Matrix'!$AO$59="EXPIRING"),'📊 Training Matrix'!$AO$59,"")</f>
        <v/>
      </c>
      <c r="L1097" s="58" t="str">
        <f ca="1">IF(OR('📊 Training Matrix'!$AO$59="EXPIRED",'📊 Training Matrix'!$AO$59="EXPIRING"),IF('📊 Training Matrix'!$AO$59="EXPIRED","Overdue by "&amp;TEXT(TODAY()-('📊 Training Matrix'!$AN$59+365),"0")&amp;" days","Expires in "&amp;TEXT(('📊 Training Matrix'!$AN$59+365)-TODAY(),"0")&amp;" days"),"—")</f>
        <v>—</v>
      </c>
      <c r="M1097" s="58" t="str">
        <f ca="1">IF(OR('📊 Training Matrix'!$AO$59="EXPIRED",'📊 Training Matrix'!$AO$59="EXPIRING"),'📊 Training Matrix'!$H$59,"")</f>
        <v/>
      </c>
    </row>
    <row r="1098" spans="1:13" ht="15" customHeight="1" x14ac:dyDescent="0.2">
      <c r="A1098" s="58" t="str">
        <f ca="1">IF(OR('📊 Training Matrix'!$AQ$59="EXPIRED",'📊 Training Matrix'!$AQ$59="EXPIRING"),'📊 Training Matrix'!$A$59,"")</f>
        <v/>
      </c>
      <c r="B1098" s="58" t="str">
        <f ca="1">IF(OR('📊 Training Matrix'!$AQ$59="EXPIRED",'📊 Training Matrix'!$AQ$59="EXPIRING"),'📊 Training Matrix'!$B$59,"")</f>
        <v/>
      </c>
      <c r="C1098" s="58" t="str">
        <f ca="1">IF(OR('📊 Training Matrix'!$AQ$59="EXPIRED",'📊 Training Matrix'!$AQ$59="EXPIRING"),'📊 Training Matrix'!$C$59,"")</f>
        <v/>
      </c>
      <c r="D1098" s="58" t="str">
        <f ca="1">IF(OR('📊 Training Matrix'!$AQ$59="EXPIRED",'📊 Training Matrix'!$AQ$59="EXPIRING"),'📊 Training Matrix'!$D$59,"")</f>
        <v/>
      </c>
      <c r="E1098" s="58" t="str">
        <f ca="1">IF(OR('📊 Training Matrix'!$AQ$59="EXPIRED",'📊 Training Matrix'!$AQ$59="EXPIRING"),'📊 Training Matrix'!$F$59,"")</f>
        <v/>
      </c>
      <c r="F1098" s="58" t="str">
        <f ca="1">IF(OR('📊 Training Matrix'!$AQ$59="EXPIRED",'📊 Training Matrix'!$AQ$59="EXPIRING"),'📊 Training Matrix'!$E$59,"")</f>
        <v/>
      </c>
      <c r="G1098" s="58" t="str">
        <f ca="1">IF(OR('📊 Training Matrix'!$AQ$59="EXPIRED",'📊 Training Matrix'!$AQ$59="EXPIRING"),"DR-004","")</f>
        <v/>
      </c>
      <c r="H1098" s="58" t="str">
        <f ca="1">IF(OR('📊 Training Matrix'!$AQ$59="EXPIRED",'📊 Training Matrix'!$AQ$59="EXPIRING"),"CPCS Excavator","")</f>
        <v/>
      </c>
      <c r="I1098" s="58" t="str">
        <f ca="1">IF(OR('📊 Training Matrix'!$AQ$59="EXPIRED",'📊 Training Matrix'!$AQ$59="EXPIRING"),IF(ISNUMBER('📊 Training Matrix'!$AP$59),TEXT('📊 Training Matrix'!$AP$59,"DD/MM/YYYY"),""),"")</f>
        <v/>
      </c>
      <c r="J1098" s="58" t="str">
        <f ca="1">IF(OR('📊 Training Matrix'!$AQ$59="EXPIRED",'📊 Training Matrix'!$AQ$59="EXPIRING"),TEXT('📊 Training Matrix'!$AP$59+365,"DD/MM/YYYY"),"")</f>
        <v/>
      </c>
      <c r="K1098" s="58" t="str">
        <f ca="1">IF(OR('📊 Training Matrix'!$AQ$59="EXPIRED",'📊 Training Matrix'!$AQ$59="EXPIRING"),'📊 Training Matrix'!$AQ$59,"")</f>
        <v/>
      </c>
      <c r="L1098" s="58" t="str">
        <f ca="1">IF(OR('📊 Training Matrix'!$AQ$59="EXPIRED",'📊 Training Matrix'!$AQ$59="EXPIRING"),IF('📊 Training Matrix'!$AQ$59="EXPIRED","Overdue by "&amp;TEXT(TODAY()-('📊 Training Matrix'!$AP$59+365),"0")&amp;" days","Expires in "&amp;TEXT(('📊 Training Matrix'!$AP$59+365)-TODAY(),"0")&amp;" days"),"—")</f>
        <v>—</v>
      </c>
      <c r="M1098" s="58" t="str">
        <f ca="1">IF(OR('📊 Training Matrix'!$AQ$59="EXPIRED",'📊 Training Matrix'!$AQ$59="EXPIRING"),'📊 Training Matrix'!$H$59,"")</f>
        <v/>
      </c>
    </row>
    <row r="1099" spans="1:13" ht="15" customHeight="1" x14ac:dyDescent="0.2">
      <c r="A1099" s="58" t="str">
        <f ca="1">IF(OR('📊 Training Matrix'!$AS$59="EXPIRED",'📊 Training Matrix'!$AS$59="EXPIRING"),'📊 Training Matrix'!$A$59,"")</f>
        <v/>
      </c>
      <c r="B1099" s="58" t="str">
        <f ca="1">IF(OR('📊 Training Matrix'!$AS$59="EXPIRED",'📊 Training Matrix'!$AS$59="EXPIRING"),'📊 Training Matrix'!$B$59,"")</f>
        <v/>
      </c>
      <c r="C1099" s="58" t="str">
        <f ca="1">IF(OR('📊 Training Matrix'!$AS$59="EXPIRED",'📊 Training Matrix'!$AS$59="EXPIRING"),'📊 Training Matrix'!$C$59,"")</f>
        <v/>
      </c>
      <c r="D1099" s="58" t="str">
        <f ca="1">IF(OR('📊 Training Matrix'!$AS$59="EXPIRED",'📊 Training Matrix'!$AS$59="EXPIRING"),'📊 Training Matrix'!$D$59,"")</f>
        <v/>
      </c>
      <c r="E1099" s="58" t="str">
        <f ca="1">IF(OR('📊 Training Matrix'!$AS$59="EXPIRED",'📊 Training Matrix'!$AS$59="EXPIRING"),'📊 Training Matrix'!$F$59,"")</f>
        <v/>
      </c>
      <c r="F1099" s="58" t="str">
        <f ca="1">IF(OR('📊 Training Matrix'!$AS$59="EXPIRED",'📊 Training Matrix'!$AS$59="EXPIRING"),'📊 Training Matrix'!$E$59,"")</f>
        <v/>
      </c>
      <c r="G1099" s="58" t="str">
        <f ca="1">IF(OR('📊 Training Matrix'!$AS$59="EXPIRED",'📊 Training Matrix'!$AS$59="EXPIRING"),"MG-002","")</f>
        <v/>
      </c>
      <c r="H1099" s="58" t="str">
        <f ca="1">IF(OR('📊 Training Matrix'!$AS$59="EXPIRED",'📊 Training Matrix'!$AS$59="EXPIRING"),"SMSTS","")</f>
        <v/>
      </c>
      <c r="I1099" s="58" t="str">
        <f ca="1">IF(OR('📊 Training Matrix'!$AS$59="EXPIRED",'📊 Training Matrix'!$AS$59="EXPIRING"),IF(ISNUMBER('📊 Training Matrix'!$AR$59),TEXT('📊 Training Matrix'!$AR$59,"DD/MM/YYYY"),""),"")</f>
        <v/>
      </c>
      <c r="J1099" s="58" t="str">
        <f ca="1">IF(OR('📊 Training Matrix'!$AS$59="EXPIRED",'📊 Training Matrix'!$AS$59="EXPIRING"),TEXT('📊 Training Matrix'!$AR$59+365,"DD/MM/YYYY"),"")</f>
        <v/>
      </c>
      <c r="K1099" s="58" t="str">
        <f ca="1">IF(OR('📊 Training Matrix'!$AS$59="EXPIRED",'📊 Training Matrix'!$AS$59="EXPIRING"),'📊 Training Matrix'!$AS$59,"")</f>
        <v/>
      </c>
      <c r="L1099" s="58" t="str">
        <f ca="1">IF(OR('📊 Training Matrix'!$AS$59="EXPIRED",'📊 Training Matrix'!$AS$59="EXPIRING"),IF('📊 Training Matrix'!$AS$59="EXPIRED","Overdue by "&amp;TEXT(TODAY()-('📊 Training Matrix'!$AR$59+365),"0")&amp;" days","Expires in "&amp;TEXT(('📊 Training Matrix'!$AR$59+365)-TODAY(),"0")&amp;" days"),"—")</f>
        <v>—</v>
      </c>
      <c r="M1099" s="58" t="str">
        <f ca="1">IF(OR('📊 Training Matrix'!$AS$59="EXPIRED",'📊 Training Matrix'!$AS$59="EXPIRING"),'📊 Training Matrix'!$H$59,"")</f>
        <v/>
      </c>
    </row>
    <row r="1100" spans="1:13" ht="15" customHeight="1" x14ac:dyDescent="0.2">
      <c r="A1100" s="58" t="str">
        <f ca="1">IF(OR('📊 Training Matrix'!$AU$59="EXPIRED",'📊 Training Matrix'!$AU$59="EXPIRING"),'📊 Training Matrix'!$A$59,"")</f>
        <v/>
      </c>
      <c r="B1100" s="58" t="str">
        <f ca="1">IF(OR('📊 Training Matrix'!$AU$59="EXPIRED",'📊 Training Matrix'!$AU$59="EXPIRING"),'📊 Training Matrix'!$B$59,"")</f>
        <v/>
      </c>
      <c r="C1100" s="58" t="str">
        <f ca="1">IF(OR('📊 Training Matrix'!$AU$59="EXPIRED",'📊 Training Matrix'!$AU$59="EXPIRING"),'📊 Training Matrix'!$C$59,"")</f>
        <v/>
      </c>
      <c r="D1100" s="58" t="str">
        <f ca="1">IF(OR('📊 Training Matrix'!$AU$59="EXPIRED",'📊 Training Matrix'!$AU$59="EXPIRING"),'📊 Training Matrix'!$D$59,"")</f>
        <v/>
      </c>
      <c r="E1100" s="58" t="str">
        <f ca="1">IF(OR('📊 Training Matrix'!$AU$59="EXPIRED",'📊 Training Matrix'!$AU$59="EXPIRING"),'📊 Training Matrix'!$F$59,"")</f>
        <v/>
      </c>
      <c r="F1100" s="58" t="str">
        <f ca="1">IF(OR('📊 Training Matrix'!$AU$59="EXPIRED",'📊 Training Matrix'!$AU$59="EXPIRING"),'📊 Training Matrix'!$E$59,"")</f>
        <v/>
      </c>
      <c r="G1100" s="58" t="str">
        <f ca="1">IF(OR('📊 Training Matrix'!$AU$59="EXPIRED",'📊 Training Matrix'!$AU$59="EXPIRING"),"MG-003","")</f>
        <v/>
      </c>
      <c r="H1100" s="58" t="str">
        <f ca="1">IF(OR('📊 Training Matrix'!$AU$59="EXPIRED",'📊 Training Matrix'!$AU$59="EXPIRING"),"SSSTS","")</f>
        <v/>
      </c>
      <c r="I1100" s="58" t="str">
        <f ca="1">IF(OR('📊 Training Matrix'!$AU$59="EXPIRED",'📊 Training Matrix'!$AU$59="EXPIRING"),IF(ISNUMBER('📊 Training Matrix'!$AT$59),TEXT('📊 Training Matrix'!$AT$59,"DD/MM/YYYY"),""),"")</f>
        <v/>
      </c>
      <c r="J1100" s="58" t="str">
        <f ca="1">IF(OR('📊 Training Matrix'!$AU$59="EXPIRED",'📊 Training Matrix'!$AU$59="EXPIRING"),TEXT('📊 Training Matrix'!$AT$59+365,"DD/MM/YYYY"),"")</f>
        <v/>
      </c>
      <c r="K1100" s="58" t="str">
        <f ca="1">IF(OR('📊 Training Matrix'!$AU$59="EXPIRED",'📊 Training Matrix'!$AU$59="EXPIRING"),'📊 Training Matrix'!$AU$59,"")</f>
        <v/>
      </c>
      <c r="L1100" s="58" t="str">
        <f ca="1">IF(OR('📊 Training Matrix'!$AU$59="EXPIRED",'📊 Training Matrix'!$AU$59="EXPIRING"),IF('📊 Training Matrix'!$AU$59="EXPIRED","Overdue by "&amp;TEXT(TODAY()-('📊 Training Matrix'!$AT$59+365),"0")&amp;" days","Expires in "&amp;TEXT(('📊 Training Matrix'!$AT$59+365)-TODAY(),"0")&amp;" days"),"—")</f>
        <v>—</v>
      </c>
      <c r="M1100" s="58" t="str">
        <f ca="1">IF(OR('📊 Training Matrix'!$AU$59="EXPIRED",'📊 Training Matrix'!$AU$59="EXPIRING"),'📊 Training Matrix'!$H$59,"")</f>
        <v/>
      </c>
    </row>
    <row r="1101" spans="1:13" ht="15" customHeight="1" x14ac:dyDescent="0.2">
      <c r="A1101" s="58" t="str">
        <f ca="1">IF(OR('📊 Training Matrix'!$AW$59="EXPIRED",'📊 Training Matrix'!$AW$59="EXPIRING"),'📊 Training Matrix'!$A$59,"")</f>
        <v/>
      </c>
      <c r="B1101" s="58" t="str">
        <f ca="1">IF(OR('📊 Training Matrix'!$AW$59="EXPIRED",'📊 Training Matrix'!$AW$59="EXPIRING"),'📊 Training Matrix'!$B$59,"")</f>
        <v/>
      </c>
      <c r="C1101" s="58" t="str">
        <f ca="1">IF(OR('📊 Training Matrix'!$AW$59="EXPIRED",'📊 Training Matrix'!$AW$59="EXPIRING"),'📊 Training Matrix'!$C$59,"")</f>
        <v/>
      </c>
      <c r="D1101" s="58" t="str">
        <f ca="1">IF(OR('📊 Training Matrix'!$AW$59="EXPIRED",'📊 Training Matrix'!$AW$59="EXPIRING"),'📊 Training Matrix'!$D$59,"")</f>
        <v/>
      </c>
      <c r="E1101" s="58" t="str">
        <f ca="1">IF(OR('📊 Training Matrix'!$AW$59="EXPIRED",'📊 Training Matrix'!$AW$59="EXPIRING"),'📊 Training Matrix'!$F$59,"")</f>
        <v/>
      </c>
      <c r="F1101" s="58" t="str">
        <f ca="1">IF(OR('📊 Training Matrix'!$AW$59="EXPIRED",'📊 Training Matrix'!$AW$59="EXPIRING"),'📊 Training Matrix'!$E$59,"")</f>
        <v/>
      </c>
      <c r="G1101" s="58" t="str">
        <f ca="1">IF(OR('📊 Training Matrix'!$AW$59="EXPIRED",'📊 Training Matrix'!$AW$59="EXPIRING"),"IT-002","")</f>
        <v/>
      </c>
      <c r="H1101" s="58" t="str">
        <f ca="1">IF(OR('📊 Training Matrix'!$AW$59="EXPIRED",'📊 Training Matrix'!$AW$59="EXPIRING"),"GDPR Awareness","")</f>
        <v/>
      </c>
      <c r="I1101" s="58" t="str">
        <f ca="1">IF(OR('📊 Training Matrix'!$AW$59="EXPIRED",'📊 Training Matrix'!$AW$59="EXPIRING"),IF(ISNUMBER('📊 Training Matrix'!$AV$59),TEXT('📊 Training Matrix'!$AV$59,"DD/MM/YYYY"),""),"")</f>
        <v/>
      </c>
      <c r="J1101" s="58" t="str">
        <f ca="1">IF(OR('📊 Training Matrix'!$AW$59="EXPIRED",'📊 Training Matrix'!$AW$59="EXPIRING"),TEXT('📊 Training Matrix'!$AV$59+365,"DD/MM/YYYY"),"")</f>
        <v/>
      </c>
      <c r="K1101" s="58" t="str">
        <f ca="1">IF(OR('📊 Training Matrix'!$AW$59="EXPIRED",'📊 Training Matrix'!$AW$59="EXPIRING"),'📊 Training Matrix'!$AW$59,"")</f>
        <v/>
      </c>
      <c r="L1101" s="58" t="str">
        <f ca="1">IF(OR('📊 Training Matrix'!$AW$59="EXPIRED",'📊 Training Matrix'!$AW$59="EXPIRING"),IF('📊 Training Matrix'!$AW$59="EXPIRED","Overdue by "&amp;TEXT(TODAY()-('📊 Training Matrix'!$AV$59+365),"0")&amp;" days","Expires in "&amp;TEXT(('📊 Training Matrix'!$AV$59+365)-TODAY(),"0")&amp;" days"),"—")</f>
        <v>—</v>
      </c>
      <c r="M1101" s="58" t="str">
        <f ca="1">IF(OR('📊 Training Matrix'!$AW$59="EXPIRED",'📊 Training Matrix'!$AW$59="EXPIRING"),'📊 Training Matrix'!$H$59,"")</f>
        <v/>
      </c>
    </row>
    <row r="1102" spans="1:13" ht="15" customHeight="1" x14ac:dyDescent="0.2">
      <c r="A1102" s="58" t="str">
        <f ca="1">IF(OR('📊 Training Matrix'!$K$60="EXPIRED",'📊 Training Matrix'!$K$60="EXPIRING"),'📊 Training Matrix'!$A$60,"")</f>
        <v/>
      </c>
      <c r="B1102" s="58" t="str">
        <f ca="1">IF(OR('📊 Training Matrix'!$K$60="EXPIRED",'📊 Training Matrix'!$K$60="EXPIRING"),'📊 Training Matrix'!$B$60,"")</f>
        <v/>
      </c>
      <c r="C1102" s="58" t="str">
        <f ca="1">IF(OR('📊 Training Matrix'!$K$60="EXPIRED",'📊 Training Matrix'!$K$60="EXPIRING"),'📊 Training Matrix'!$C$60,"")</f>
        <v/>
      </c>
      <c r="D1102" s="58" t="str">
        <f ca="1">IF(OR('📊 Training Matrix'!$K$60="EXPIRED",'📊 Training Matrix'!$K$60="EXPIRING"),'📊 Training Matrix'!$D$60,"")</f>
        <v/>
      </c>
      <c r="E1102" s="58" t="str">
        <f ca="1">IF(OR('📊 Training Matrix'!$K$60="EXPIRED",'📊 Training Matrix'!$K$60="EXPIRING"),'📊 Training Matrix'!$F$60,"")</f>
        <v/>
      </c>
      <c r="F1102" s="58" t="str">
        <f ca="1">IF(OR('📊 Training Matrix'!$K$60="EXPIRED",'📊 Training Matrix'!$K$60="EXPIRING"),'📊 Training Matrix'!$E$60,"")</f>
        <v/>
      </c>
      <c r="G1102" s="58" t="str">
        <f ca="1">IF(OR('📊 Training Matrix'!$K$60="EXPIRED",'📊 Training Matrix'!$K$60="EXPIRING"),"HS-001","")</f>
        <v/>
      </c>
      <c r="H1102" s="58" t="str">
        <f ca="1">IF(OR('📊 Training Matrix'!$K$60="EXPIRED",'📊 Training Matrix'!$K$60="EXPIRING"),"H&amp;S Induction","")</f>
        <v/>
      </c>
      <c r="I1102" s="58" t="str">
        <f ca="1">IF(OR('📊 Training Matrix'!$K$60="EXPIRED",'📊 Training Matrix'!$K$60="EXPIRING"),IF(ISNUMBER('📊 Training Matrix'!$J$60),TEXT('📊 Training Matrix'!$J$60,"DD/MM/YYYY"),""),"")</f>
        <v/>
      </c>
      <c r="J1102" s="58" t="str">
        <f ca="1">IF(OR('📊 Training Matrix'!$K$60="EXPIRED",'📊 Training Matrix'!$K$60="EXPIRING"),TEXT('📊 Training Matrix'!$J$60+365,"DD/MM/YYYY"),"")</f>
        <v/>
      </c>
      <c r="K1102" s="58" t="str">
        <f ca="1">IF(OR('📊 Training Matrix'!$K$60="EXPIRED",'📊 Training Matrix'!$K$60="EXPIRING"),'📊 Training Matrix'!$K$60,"")</f>
        <v/>
      </c>
      <c r="L1102" s="58" t="str">
        <f ca="1">IF(OR('📊 Training Matrix'!$K$60="EXPIRED",'📊 Training Matrix'!$K$60="EXPIRING"),IF('📊 Training Matrix'!$K$60="EXPIRED","Overdue by "&amp;TEXT(TODAY()-('📊 Training Matrix'!$J$60+365),"0")&amp;" days","Expires in "&amp;TEXT(('📊 Training Matrix'!$J$60+365)-TODAY(),"0")&amp;" days"),"—")</f>
        <v>—</v>
      </c>
      <c r="M1102" s="58" t="str">
        <f ca="1">IF(OR('📊 Training Matrix'!$K$60="EXPIRED",'📊 Training Matrix'!$K$60="EXPIRING"),'📊 Training Matrix'!$H$60,"")</f>
        <v/>
      </c>
    </row>
    <row r="1103" spans="1:13" ht="15" customHeight="1" x14ac:dyDescent="0.2">
      <c r="A1103" s="58" t="str">
        <f ca="1">IF(OR('📊 Training Matrix'!$M$60="EXPIRED",'📊 Training Matrix'!$M$60="EXPIRING"),'📊 Training Matrix'!$A$60,"")</f>
        <v/>
      </c>
      <c r="B1103" s="58" t="str">
        <f ca="1">IF(OR('📊 Training Matrix'!$M$60="EXPIRED",'📊 Training Matrix'!$M$60="EXPIRING"),'📊 Training Matrix'!$B$60,"")</f>
        <v/>
      </c>
      <c r="C1103" s="58" t="str">
        <f ca="1">IF(OR('📊 Training Matrix'!$M$60="EXPIRED",'📊 Training Matrix'!$M$60="EXPIRING"),'📊 Training Matrix'!$C$60,"")</f>
        <v/>
      </c>
      <c r="D1103" s="58" t="str">
        <f ca="1">IF(OR('📊 Training Matrix'!$M$60="EXPIRED",'📊 Training Matrix'!$M$60="EXPIRING"),'📊 Training Matrix'!$D$60,"")</f>
        <v/>
      </c>
      <c r="E1103" s="58" t="str">
        <f ca="1">IF(OR('📊 Training Matrix'!$M$60="EXPIRED",'📊 Training Matrix'!$M$60="EXPIRING"),'📊 Training Matrix'!$F$60,"")</f>
        <v/>
      </c>
      <c r="F1103" s="58" t="str">
        <f ca="1">IF(OR('📊 Training Matrix'!$M$60="EXPIRED",'📊 Training Matrix'!$M$60="EXPIRING"),'📊 Training Matrix'!$E$60,"")</f>
        <v/>
      </c>
      <c r="G1103" s="58" t="str">
        <f ca="1">IF(OR('📊 Training Matrix'!$M$60="EXPIRED",'📊 Training Matrix'!$M$60="EXPIRING"),"HS-002","")</f>
        <v/>
      </c>
      <c r="H1103" s="58" t="str">
        <f ca="1">IF(OR('📊 Training Matrix'!$M$60="EXPIRED",'📊 Training Matrix'!$M$60="EXPIRING"),"Working at Height","")</f>
        <v/>
      </c>
      <c r="I1103" s="58" t="str">
        <f ca="1">IF(OR('📊 Training Matrix'!$M$60="EXPIRED",'📊 Training Matrix'!$M$60="EXPIRING"),IF(ISNUMBER('📊 Training Matrix'!$L$60),TEXT('📊 Training Matrix'!$L$60,"DD/MM/YYYY"),""),"")</f>
        <v/>
      </c>
      <c r="J1103" s="58" t="str">
        <f ca="1">IF(OR('📊 Training Matrix'!$M$60="EXPIRED",'📊 Training Matrix'!$M$60="EXPIRING"),TEXT('📊 Training Matrix'!$L$60+365,"DD/MM/YYYY"),"")</f>
        <v/>
      </c>
      <c r="K1103" s="58" t="str">
        <f ca="1">IF(OR('📊 Training Matrix'!$M$60="EXPIRED",'📊 Training Matrix'!$M$60="EXPIRING"),'📊 Training Matrix'!$M$60,"")</f>
        <v/>
      </c>
      <c r="L1103" s="58" t="str">
        <f ca="1">IF(OR('📊 Training Matrix'!$M$60="EXPIRED",'📊 Training Matrix'!$M$60="EXPIRING"),IF('📊 Training Matrix'!$M$60="EXPIRED","Overdue by "&amp;TEXT(TODAY()-('📊 Training Matrix'!$L$60+365),"0")&amp;" days","Expires in "&amp;TEXT(('📊 Training Matrix'!$L$60+365)-TODAY(),"0")&amp;" days"),"—")</f>
        <v>—</v>
      </c>
      <c r="M1103" s="58" t="str">
        <f ca="1">IF(OR('📊 Training Matrix'!$M$60="EXPIRED",'📊 Training Matrix'!$M$60="EXPIRING"),'📊 Training Matrix'!$H$60,"")</f>
        <v/>
      </c>
    </row>
    <row r="1104" spans="1:13" ht="15" customHeight="1" x14ac:dyDescent="0.2">
      <c r="A1104" s="58" t="str">
        <f ca="1">IF(OR('📊 Training Matrix'!$O$60="EXPIRED",'📊 Training Matrix'!$O$60="EXPIRING"),'📊 Training Matrix'!$A$60,"")</f>
        <v/>
      </c>
      <c r="B1104" s="58" t="str">
        <f ca="1">IF(OR('📊 Training Matrix'!$O$60="EXPIRED",'📊 Training Matrix'!$O$60="EXPIRING"),'📊 Training Matrix'!$B$60,"")</f>
        <v/>
      </c>
      <c r="C1104" s="58" t="str">
        <f ca="1">IF(OR('📊 Training Matrix'!$O$60="EXPIRED",'📊 Training Matrix'!$O$60="EXPIRING"),'📊 Training Matrix'!$C$60,"")</f>
        <v/>
      </c>
      <c r="D1104" s="58" t="str">
        <f ca="1">IF(OR('📊 Training Matrix'!$O$60="EXPIRED",'📊 Training Matrix'!$O$60="EXPIRING"),'📊 Training Matrix'!$D$60,"")</f>
        <v/>
      </c>
      <c r="E1104" s="58" t="str">
        <f ca="1">IF(OR('📊 Training Matrix'!$O$60="EXPIRED",'📊 Training Matrix'!$O$60="EXPIRING"),'📊 Training Matrix'!$F$60,"")</f>
        <v/>
      </c>
      <c r="F1104" s="58" t="str">
        <f ca="1">IF(OR('📊 Training Matrix'!$O$60="EXPIRED",'📊 Training Matrix'!$O$60="EXPIRING"),'📊 Training Matrix'!$E$60,"")</f>
        <v/>
      </c>
      <c r="G1104" s="58" t="str">
        <f ca="1">IF(OR('📊 Training Matrix'!$O$60="EXPIRED",'📊 Training Matrix'!$O$60="EXPIRING"),"HS-003","")</f>
        <v/>
      </c>
      <c r="H1104" s="58" t="str">
        <f ca="1">IF(OR('📊 Training Matrix'!$O$60="EXPIRED",'📊 Training Matrix'!$O$60="EXPIRING"),"Confined Space","")</f>
        <v/>
      </c>
      <c r="I1104" s="58" t="str">
        <f ca="1">IF(OR('📊 Training Matrix'!$O$60="EXPIRED",'📊 Training Matrix'!$O$60="EXPIRING"),IF(ISNUMBER('📊 Training Matrix'!$N$60),TEXT('📊 Training Matrix'!$N$60,"DD/MM/YYYY"),""),"")</f>
        <v/>
      </c>
      <c r="J1104" s="58" t="str">
        <f ca="1">IF(OR('📊 Training Matrix'!$O$60="EXPIRED",'📊 Training Matrix'!$O$60="EXPIRING"),TEXT('📊 Training Matrix'!$N$60+365,"DD/MM/YYYY"),"")</f>
        <v/>
      </c>
      <c r="K1104" s="58" t="str">
        <f ca="1">IF(OR('📊 Training Matrix'!$O$60="EXPIRED",'📊 Training Matrix'!$O$60="EXPIRING"),'📊 Training Matrix'!$O$60,"")</f>
        <v/>
      </c>
      <c r="L1104" s="58" t="str">
        <f ca="1">IF(OR('📊 Training Matrix'!$O$60="EXPIRED",'📊 Training Matrix'!$O$60="EXPIRING"),IF('📊 Training Matrix'!$O$60="EXPIRED","Overdue by "&amp;TEXT(TODAY()-('📊 Training Matrix'!$N$60+365),"0")&amp;" days","Expires in "&amp;TEXT(('📊 Training Matrix'!$N$60+365)-TODAY(),"0")&amp;" days"),"—")</f>
        <v>—</v>
      </c>
      <c r="M1104" s="58" t="str">
        <f ca="1">IF(OR('📊 Training Matrix'!$O$60="EXPIRED",'📊 Training Matrix'!$O$60="EXPIRING"),'📊 Training Matrix'!$H$60,"")</f>
        <v/>
      </c>
    </row>
    <row r="1105" spans="1:13" ht="15" customHeight="1" x14ac:dyDescent="0.2">
      <c r="A1105" s="58" t="str">
        <f ca="1">IF(OR('📊 Training Matrix'!$Q$60="EXPIRED",'📊 Training Matrix'!$Q$60="EXPIRING"),'📊 Training Matrix'!$A$60,"")</f>
        <v/>
      </c>
      <c r="B1105" s="58" t="str">
        <f ca="1">IF(OR('📊 Training Matrix'!$Q$60="EXPIRED",'📊 Training Matrix'!$Q$60="EXPIRING"),'📊 Training Matrix'!$B$60,"")</f>
        <v/>
      </c>
      <c r="C1105" s="58" t="str">
        <f ca="1">IF(OR('📊 Training Matrix'!$Q$60="EXPIRED",'📊 Training Matrix'!$Q$60="EXPIRING"),'📊 Training Matrix'!$C$60,"")</f>
        <v/>
      </c>
      <c r="D1105" s="58" t="str">
        <f ca="1">IF(OR('📊 Training Matrix'!$Q$60="EXPIRED",'📊 Training Matrix'!$Q$60="EXPIRING"),'📊 Training Matrix'!$D$60,"")</f>
        <v/>
      </c>
      <c r="E1105" s="58" t="str">
        <f ca="1">IF(OR('📊 Training Matrix'!$Q$60="EXPIRED",'📊 Training Matrix'!$Q$60="EXPIRING"),'📊 Training Matrix'!$F$60,"")</f>
        <v/>
      </c>
      <c r="F1105" s="58" t="str">
        <f ca="1">IF(OR('📊 Training Matrix'!$Q$60="EXPIRED",'📊 Training Matrix'!$Q$60="EXPIRING"),'📊 Training Matrix'!$E$60,"")</f>
        <v/>
      </c>
      <c r="G1105" s="58" t="str">
        <f ca="1">IF(OR('📊 Training Matrix'!$Q$60="EXPIRED",'📊 Training Matrix'!$Q$60="EXPIRING"),"HS-004","")</f>
        <v/>
      </c>
      <c r="H1105" s="58" t="str">
        <f ca="1">IF(OR('📊 Training Matrix'!$Q$60="EXPIRED",'📊 Training Matrix'!$Q$60="EXPIRING"),"Manual Handling","")</f>
        <v/>
      </c>
      <c r="I1105" s="58" t="str">
        <f ca="1">IF(OR('📊 Training Matrix'!$Q$60="EXPIRED",'📊 Training Matrix'!$Q$60="EXPIRING"),IF(ISNUMBER('📊 Training Matrix'!$P$60),TEXT('📊 Training Matrix'!$P$60,"DD/MM/YYYY"),""),"")</f>
        <v/>
      </c>
      <c r="J1105" s="58" t="str">
        <f ca="1">IF(OR('📊 Training Matrix'!$Q$60="EXPIRED",'📊 Training Matrix'!$Q$60="EXPIRING"),TEXT('📊 Training Matrix'!$P$60+365,"DD/MM/YYYY"),"")</f>
        <v/>
      </c>
      <c r="K1105" s="58" t="str">
        <f ca="1">IF(OR('📊 Training Matrix'!$Q$60="EXPIRED",'📊 Training Matrix'!$Q$60="EXPIRING"),'📊 Training Matrix'!$Q$60,"")</f>
        <v/>
      </c>
      <c r="L1105" s="58" t="str">
        <f ca="1">IF(OR('📊 Training Matrix'!$Q$60="EXPIRED",'📊 Training Matrix'!$Q$60="EXPIRING"),IF('📊 Training Matrix'!$Q$60="EXPIRED","Overdue by "&amp;TEXT(TODAY()-('📊 Training Matrix'!$P$60+365),"0")&amp;" days","Expires in "&amp;TEXT(('📊 Training Matrix'!$P$60+365)-TODAY(),"0")&amp;" days"),"—")</f>
        <v>—</v>
      </c>
      <c r="M1105" s="58" t="str">
        <f ca="1">IF(OR('📊 Training Matrix'!$Q$60="EXPIRED",'📊 Training Matrix'!$Q$60="EXPIRING"),'📊 Training Matrix'!$H$60,"")</f>
        <v/>
      </c>
    </row>
    <row r="1106" spans="1:13" ht="15" customHeight="1" x14ac:dyDescent="0.2">
      <c r="A1106" s="58" t="str">
        <f ca="1">IF(OR('📊 Training Matrix'!$S$60="EXPIRED",'📊 Training Matrix'!$S$60="EXPIRING"),'📊 Training Matrix'!$A$60,"")</f>
        <v/>
      </c>
      <c r="B1106" s="58" t="str">
        <f ca="1">IF(OR('📊 Training Matrix'!$S$60="EXPIRED",'📊 Training Matrix'!$S$60="EXPIRING"),'📊 Training Matrix'!$B$60,"")</f>
        <v/>
      </c>
      <c r="C1106" s="58" t="str">
        <f ca="1">IF(OR('📊 Training Matrix'!$S$60="EXPIRED",'📊 Training Matrix'!$S$60="EXPIRING"),'📊 Training Matrix'!$C$60,"")</f>
        <v/>
      </c>
      <c r="D1106" s="58" t="str">
        <f ca="1">IF(OR('📊 Training Matrix'!$S$60="EXPIRED",'📊 Training Matrix'!$S$60="EXPIRING"),'📊 Training Matrix'!$D$60,"")</f>
        <v/>
      </c>
      <c r="E1106" s="58" t="str">
        <f ca="1">IF(OR('📊 Training Matrix'!$S$60="EXPIRED",'📊 Training Matrix'!$S$60="EXPIRING"),'📊 Training Matrix'!$F$60,"")</f>
        <v/>
      </c>
      <c r="F1106" s="58" t="str">
        <f ca="1">IF(OR('📊 Training Matrix'!$S$60="EXPIRED",'📊 Training Matrix'!$S$60="EXPIRING"),'📊 Training Matrix'!$E$60,"")</f>
        <v/>
      </c>
      <c r="G1106" s="58" t="str">
        <f ca="1">IF(OR('📊 Training Matrix'!$S$60="EXPIRED",'📊 Training Matrix'!$S$60="EXPIRING"),"HS-005","")</f>
        <v/>
      </c>
      <c r="H1106" s="58" t="str">
        <f ca="1">IF(OR('📊 Training Matrix'!$S$60="EXPIRED",'📊 Training Matrix'!$S$60="EXPIRING"),"First Aid (FAW)","")</f>
        <v/>
      </c>
      <c r="I1106" s="58" t="str">
        <f ca="1">IF(OR('📊 Training Matrix'!$S$60="EXPIRED",'📊 Training Matrix'!$S$60="EXPIRING"),IF(ISNUMBER('📊 Training Matrix'!$R$60),TEXT('📊 Training Matrix'!$R$60,"DD/MM/YYYY"),""),"")</f>
        <v/>
      </c>
      <c r="J1106" s="58" t="str">
        <f ca="1">IF(OR('📊 Training Matrix'!$S$60="EXPIRED",'📊 Training Matrix'!$S$60="EXPIRING"),TEXT('📊 Training Matrix'!$R$60+365,"DD/MM/YYYY"),"")</f>
        <v/>
      </c>
      <c r="K1106" s="58" t="str">
        <f ca="1">IF(OR('📊 Training Matrix'!$S$60="EXPIRED",'📊 Training Matrix'!$S$60="EXPIRING"),'📊 Training Matrix'!$S$60,"")</f>
        <v/>
      </c>
      <c r="L1106" s="58" t="str">
        <f ca="1">IF(OR('📊 Training Matrix'!$S$60="EXPIRED",'📊 Training Matrix'!$S$60="EXPIRING"),IF('📊 Training Matrix'!$S$60="EXPIRED","Overdue by "&amp;TEXT(TODAY()-('📊 Training Matrix'!$R$60+365),"0")&amp;" days","Expires in "&amp;TEXT(('📊 Training Matrix'!$R$60+365)-TODAY(),"0")&amp;" days"),"—")</f>
        <v>—</v>
      </c>
      <c r="M1106" s="58" t="str">
        <f ca="1">IF(OR('📊 Training Matrix'!$S$60="EXPIRED",'📊 Training Matrix'!$S$60="EXPIRING"),'📊 Training Matrix'!$H$60,"")</f>
        <v/>
      </c>
    </row>
    <row r="1107" spans="1:13" ht="15" customHeight="1" x14ac:dyDescent="0.2">
      <c r="A1107" s="58" t="str">
        <f ca="1">IF(OR('📊 Training Matrix'!$U$60="EXPIRED",'📊 Training Matrix'!$U$60="EXPIRING"),'📊 Training Matrix'!$A$60,"")</f>
        <v/>
      </c>
      <c r="B1107" s="58" t="str">
        <f ca="1">IF(OR('📊 Training Matrix'!$U$60="EXPIRED",'📊 Training Matrix'!$U$60="EXPIRING"),'📊 Training Matrix'!$B$60,"")</f>
        <v/>
      </c>
      <c r="C1107" s="58" t="str">
        <f ca="1">IF(OR('📊 Training Matrix'!$U$60="EXPIRED",'📊 Training Matrix'!$U$60="EXPIRING"),'📊 Training Matrix'!$C$60,"")</f>
        <v/>
      </c>
      <c r="D1107" s="58" t="str">
        <f ca="1">IF(OR('📊 Training Matrix'!$U$60="EXPIRED",'📊 Training Matrix'!$U$60="EXPIRING"),'📊 Training Matrix'!$D$60,"")</f>
        <v/>
      </c>
      <c r="E1107" s="58" t="str">
        <f ca="1">IF(OR('📊 Training Matrix'!$U$60="EXPIRED",'📊 Training Matrix'!$U$60="EXPIRING"),'📊 Training Matrix'!$F$60,"")</f>
        <v/>
      </c>
      <c r="F1107" s="58" t="str">
        <f ca="1">IF(OR('📊 Training Matrix'!$U$60="EXPIRED",'📊 Training Matrix'!$U$60="EXPIRING"),'📊 Training Matrix'!$E$60,"")</f>
        <v/>
      </c>
      <c r="G1107" s="58" t="str">
        <f ca="1">IF(OR('📊 Training Matrix'!$U$60="EXPIRED",'📊 Training Matrix'!$U$60="EXPIRING"),"HS-006","")</f>
        <v/>
      </c>
      <c r="H1107" s="58" t="str">
        <f ca="1">IF(OR('📊 Training Matrix'!$U$60="EXPIRED",'📊 Training Matrix'!$U$60="EXPIRING"),"Asbestos Awareness","")</f>
        <v/>
      </c>
      <c r="I1107" s="58" t="str">
        <f ca="1">IF(OR('📊 Training Matrix'!$U$60="EXPIRED",'📊 Training Matrix'!$U$60="EXPIRING"),IF(ISNUMBER('📊 Training Matrix'!$T$60),TEXT('📊 Training Matrix'!$T$60,"DD/MM/YYYY"),""),"")</f>
        <v/>
      </c>
      <c r="J1107" s="58" t="str">
        <f ca="1">IF(OR('📊 Training Matrix'!$U$60="EXPIRED",'📊 Training Matrix'!$U$60="EXPIRING"),TEXT('📊 Training Matrix'!$T$60+365,"DD/MM/YYYY"),"")</f>
        <v/>
      </c>
      <c r="K1107" s="58" t="str">
        <f ca="1">IF(OR('📊 Training Matrix'!$U$60="EXPIRED",'📊 Training Matrix'!$U$60="EXPIRING"),'📊 Training Matrix'!$U$60,"")</f>
        <v/>
      </c>
      <c r="L1107" s="58" t="str">
        <f ca="1">IF(OR('📊 Training Matrix'!$U$60="EXPIRED",'📊 Training Matrix'!$U$60="EXPIRING"),IF('📊 Training Matrix'!$U$60="EXPIRED","Overdue by "&amp;TEXT(TODAY()-('📊 Training Matrix'!$T$60+365),"0")&amp;" days","Expires in "&amp;TEXT(('📊 Training Matrix'!$T$60+365)-TODAY(),"0")&amp;" days"),"—")</f>
        <v>—</v>
      </c>
      <c r="M1107" s="58" t="str">
        <f ca="1">IF(OR('📊 Training Matrix'!$U$60="EXPIRED",'📊 Training Matrix'!$U$60="EXPIRING"),'📊 Training Matrix'!$H$60,"")</f>
        <v/>
      </c>
    </row>
    <row r="1108" spans="1:13" ht="15" customHeight="1" x14ac:dyDescent="0.2">
      <c r="A1108" s="58" t="str">
        <f ca="1">IF(OR('📊 Training Matrix'!$W$60="EXPIRED",'📊 Training Matrix'!$W$60="EXPIRING"),'📊 Training Matrix'!$A$60,"")</f>
        <v/>
      </c>
      <c r="B1108" s="58" t="str">
        <f ca="1">IF(OR('📊 Training Matrix'!$W$60="EXPIRED",'📊 Training Matrix'!$W$60="EXPIRING"),'📊 Training Matrix'!$B$60,"")</f>
        <v/>
      </c>
      <c r="C1108" s="58" t="str">
        <f ca="1">IF(OR('📊 Training Matrix'!$W$60="EXPIRED",'📊 Training Matrix'!$W$60="EXPIRING"),'📊 Training Matrix'!$C$60,"")</f>
        <v/>
      </c>
      <c r="D1108" s="58" t="str">
        <f ca="1">IF(OR('📊 Training Matrix'!$W$60="EXPIRED",'📊 Training Matrix'!$W$60="EXPIRING"),'📊 Training Matrix'!$D$60,"")</f>
        <v/>
      </c>
      <c r="E1108" s="58" t="str">
        <f ca="1">IF(OR('📊 Training Matrix'!$W$60="EXPIRED",'📊 Training Matrix'!$W$60="EXPIRING"),'📊 Training Matrix'!$F$60,"")</f>
        <v/>
      </c>
      <c r="F1108" s="58" t="str">
        <f ca="1">IF(OR('📊 Training Matrix'!$W$60="EXPIRED",'📊 Training Matrix'!$W$60="EXPIRING"),'📊 Training Matrix'!$E$60,"")</f>
        <v/>
      </c>
      <c r="G1108" s="58" t="str">
        <f ca="1">IF(OR('📊 Training Matrix'!$W$60="EXPIRED",'📊 Training Matrix'!$W$60="EXPIRING"),"EL-001","")</f>
        <v/>
      </c>
      <c r="H1108" s="58" t="str">
        <f ca="1">IF(OR('📊 Training Matrix'!$W$60="EXPIRED",'📊 Training Matrix'!$W$60="EXPIRING"),"C&amp;G 2391 Inspection","")</f>
        <v/>
      </c>
      <c r="I1108" s="58" t="str">
        <f ca="1">IF(OR('📊 Training Matrix'!$W$60="EXPIRED",'📊 Training Matrix'!$W$60="EXPIRING"),IF(ISNUMBER('📊 Training Matrix'!$V$60),TEXT('📊 Training Matrix'!$V$60,"DD/MM/YYYY"),""),"")</f>
        <v/>
      </c>
      <c r="J1108" s="58" t="str">
        <f ca="1">IF(OR('📊 Training Matrix'!$W$60="EXPIRED",'📊 Training Matrix'!$W$60="EXPIRING"),TEXT('📊 Training Matrix'!$V$60+365,"DD/MM/YYYY"),"")</f>
        <v/>
      </c>
      <c r="K1108" s="58" t="str">
        <f ca="1">IF(OR('📊 Training Matrix'!$W$60="EXPIRED",'📊 Training Matrix'!$W$60="EXPIRING"),'📊 Training Matrix'!$W$60,"")</f>
        <v/>
      </c>
      <c r="L1108" s="58" t="str">
        <f ca="1">IF(OR('📊 Training Matrix'!$W$60="EXPIRED",'📊 Training Matrix'!$W$60="EXPIRING"),IF('📊 Training Matrix'!$W$60="EXPIRED","Overdue by "&amp;TEXT(TODAY()-('📊 Training Matrix'!$V$60+365),"0")&amp;" days","Expires in "&amp;TEXT(('📊 Training Matrix'!$V$60+365)-TODAY(),"0")&amp;" days"),"—")</f>
        <v>—</v>
      </c>
      <c r="M1108" s="58" t="str">
        <f ca="1">IF(OR('📊 Training Matrix'!$W$60="EXPIRED",'📊 Training Matrix'!$W$60="EXPIRING"),'📊 Training Matrix'!$H$60,"")</f>
        <v/>
      </c>
    </row>
    <row r="1109" spans="1:13" ht="15" customHeight="1" x14ac:dyDescent="0.2">
      <c r="A1109" s="58" t="str">
        <f ca="1">IF(OR('📊 Training Matrix'!$Y$60="EXPIRED",'📊 Training Matrix'!$Y$60="EXPIRING"),'📊 Training Matrix'!$A$60,"")</f>
        <v/>
      </c>
      <c r="B1109" s="58" t="str">
        <f ca="1">IF(OR('📊 Training Matrix'!$Y$60="EXPIRED",'📊 Training Matrix'!$Y$60="EXPIRING"),'📊 Training Matrix'!$B$60,"")</f>
        <v/>
      </c>
      <c r="C1109" s="58" t="str">
        <f ca="1">IF(OR('📊 Training Matrix'!$Y$60="EXPIRED",'📊 Training Matrix'!$Y$60="EXPIRING"),'📊 Training Matrix'!$C$60,"")</f>
        <v/>
      </c>
      <c r="D1109" s="58" t="str">
        <f ca="1">IF(OR('📊 Training Matrix'!$Y$60="EXPIRED",'📊 Training Matrix'!$Y$60="EXPIRING"),'📊 Training Matrix'!$D$60,"")</f>
        <v/>
      </c>
      <c r="E1109" s="58" t="str">
        <f ca="1">IF(OR('📊 Training Matrix'!$Y$60="EXPIRED",'📊 Training Matrix'!$Y$60="EXPIRING"),'📊 Training Matrix'!$F$60,"")</f>
        <v/>
      </c>
      <c r="F1109" s="58" t="str">
        <f ca="1">IF(OR('📊 Training Matrix'!$Y$60="EXPIRED",'📊 Training Matrix'!$Y$60="EXPIRING"),'📊 Training Matrix'!$E$60,"")</f>
        <v/>
      </c>
      <c r="G1109" s="58" t="str">
        <f ca="1">IF(OR('📊 Training Matrix'!$Y$60="EXPIRED",'📊 Training Matrix'!$Y$60="EXPIRING"),"EL-002","")</f>
        <v/>
      </c>
      <c r="H1109" s="58" t="str">
        <f ca="1">IF(OR('📊 Training Matrix'!$Y$60="EXPIRED",'📊 Training Matrix'!$Y$60="EXPIRING"),"18th Edition","")</f>
        <v/>
      </c>
      <c r="I1109" s="58" t="str">
        <f ca="1">IF(OR('📊 Training Matrix'!$Y$60="EXPIRED",'📊 Training Matrix'!$Y$60="EXPIRING"),IF(ISNUMBER('📊 Training Matrix'!$X$60),TEXT('📊 Training Matrix'!$X$60,"DD/MM/YYYY"),""),"")</f>
        <v/>
      </c>
      <c r="J1109" s="58" t="str">
        <f ca="1">IF(OR('📊 Training Matrix'!$Y$60="EXPIRED",'📊 Training Matrix'!$Y$60="EXPIRING"),TEXT('📊 Training Matrix'!$X$60+365,"DD/MM/YYYY"),"")</f>
        <v/>
      </c>
      <c r="K1109" s="58" t="str">
        <f ca="1">IF(OR('📊 Training Matrix'!$Y$60="EXPIRED",'📊 Training Matrix'!$Y$60="EXPIRING"),'📊 Training Matrix'!$Y$60,"")</f>
        <v/>
      </c>
      <c r="L1109" s="58" t="str">
        <f ca="1">IF(OR('📊 Training Matrix'!$Y$60="EXPIRED",'📊 Training Matrix'!$Y$60="EXPIRING"),IF('📊 Training Matrix'!$Y$60="EXPIRED","Overdue by "&amp;TEXT(TODAY()-('📊 Training Matrix'!$X$60+365),"0")&amp;" days","Expires in "&amp;TEXT(('📊 Training Matrix'!$X$60+365)-TODAY(),"0")&amp;" days"),"—")</f>
        <v>—</v>
      </c>
      <c r="M1109" s="58" t="str">
        <f ca="1">IF(OR('📊 Training Matrix'!$Y$60="EXPIRED",'📊 Training Matrix'!$Y$60="EXPIRING"),'📊 Training Matrix'!$H$60,"")</f>
        <v/>
      </c>
    </row>
    <row r="1110" spans="1:13" ht="15" customHeight="1" x14ac:dyDescent="0.2">
      <c r="A1110" s="58" t="str">
        <f ca="1">IF(OR('📊 Training Matrix'!$AA$60="EXPIRED",'📊 Training Matrix'!$AA$60="EXPIRING"),'📊 Training Matrix'!$A$60,"")</f>
        <v/>
      </c>
      <c r="B1110" s="58" t="str">
        <f ca="1">IF(OR('📊 Training Matrix'!$AA$60="EXPIRED",'📊 Training Matrix'!$AA$60="EXPIRING"),'📊 Training Matrix'!$B$60,"")</f>
        <v/>
      </c>
      <c r="C1110" s="58" t="str">
        <f ca="1">IF(OR('📊 Training Matrix'!$AA$60="EXPIRED",'📊 Training Matrix'!$AA$60="EXPIRING"),'📊 Training Matrix'!$C$60,"")</f>
        <v/>
      </c>
      <c r="D1110" s="58" t="str">
        <f ca="1">IF(OR('📊 Training Matrix'!$AA$60="EXPIRED",'📊 Training Matrix'!$AA$60="EXPIRING"),'📊 Training Matrix'!$D$60,"")</f>
        <v/>
      </c>
      <c r="E1110" s="58" t="str">
        <f ca="1">IF(OR('📊 Training Matrix'!$AA$60="EXPIRED",'📊 Training Matrix'!$AA$60="EXPIRING"),'📊 Training Matrix'!$F$60,"")</f>
        <v/>
      </c>
      <c r="F1110" s="58" t="str">
        <f ca="1">IF(OR('📊 Training Matrix'!$AA$60="EXPIRED",'📊 Training Matrix'!$AA$60="EXPIRING"),'📊 Training Matrix'!$E$60,"")</f>
        <v/>
      </c>
      <c r="G1110" s="58" t="str">
        <f ca="1">IF(OR('📊 Training Matrix'!$AA$60="EXPIRED",'📊 Training Matrix'!$AA$60="EXPIRING"),"EL-003","")</f>
        <v/>
      </c>
      <c r="H1110" s="58" t="str">
        <f ca="1">IF(OR('📊 Training Matrix'!$AA$60="EXPIRED",'📊 Training Matrix'!$AA$60="EXPIRING"),"HV Auth. Person","")</f>
        <v/>
      </c>
      <c r="I1110" s="58" t="str">
        <f ca="1">IF(OR('📊 Training Matrix'!$AA$60="EXPIRED",'📊 Training Matrix'!$AA$60="EXPIRING"),IF(ISNUMBER('📊 Training Matrix'!$Z$60),TEXT('📊 Training Matrix'!$Z$60,"DD/MM/YYYY"),""),"")</f>
        <v/>
      </c>
      <c r="J1110" s="58" t="str">
        <f ca="1">IF(OR('📊 Training Matrix'!$AA$60="EXPIRED",'📊 Training Matrix'!$AA$60="EXPIRING"),TEXT('📊 Training Matrix'!$Z$60+365,"DD/MM/YYYY"),"")</f>
        <v/>
      </c>
      <c r="K1110" s="58" t="str">
        <f ca="1">IF(OR('📊 Training Matrix'!$AA$60="EXPIRED",'📊 Training Matrix'!$AA$60="EXPIRING"),'📊 Training Matrix'!$AA$60,"")</f>
        <v/>
      </c>
      <c r="L1110" s="58" t="str">
        <f ca="1">IF(OR('📊 Training Matrix'!$AA$60="EXPIRED",'📊 Training Matrix'!$AA$60="EXPIRING"),IF('📊 Training Matrix'!$AA$60="EXPIRED","Overdue by "&amp;TEXT(TODAY()-('📊 Training Matrix'!$Z$60+365),"0")&amp;" days","Expires in "&amp;TEXT(('📊 Training Matrix'!$Z$60+365)-TODAY(),"0")&amp;" days"),"—")</f>
        <v>—</v>
      </c>
      <c r="M1110" s="58" t="str">
        <f ca="1">IF(OR('📊 Training Matrix'!$AA$60="EXPIRED",'📊 Training Matrix'!$AA$60="EXPIRING"),'📊 Training Matrix'!$H$60,"")</f>
        <v/>
      </c>
    </row>
    <row r="1111" spans="1:13" ht="15" customHeight="1" x14ac:dyDescent="0.2">
      <c r="A1111" s="58" t="str">
        <f ca="1">IF(OR('📊 Training Matrix'!$AC$60="EXPIRED",'📊 Training Matrix'!$AC$60="EXPIRING"),'📊 Training Matrix'!$A$60,"")</f>
        <v/>
      </c>
      <c r="B1111" s="58" t="str">
        <f ca="1">IF(OR('📊 Training Matrix'!$AC$60="EXPIRED",'📊 Training Matrix'!$AC$60="EXPIRING"),'📊 Training Matrix'!$B$60,"")</f>
        <v/>
      </c>
      <c r="C1111" s="58" t="str">
        <f ca="1">IF(OR('📊 Training Matrix'!$AC$60="EXPIRED",'📊 Training Matrix'!$AC$60="EXPIRING"),'📊 Training Matrix'!$C$60,"")</f>
        <v/>
      </c>
      <c r="D1111" s="58" t="str">
        <f ca="1">IF(OR('📊 Training Matrix'!$AC$60="EXPIRED",'📊 Training Matrix'!$AC$60="EXPIRING"),'📊 Training Matrix'!$D$60,"")</f>
        <v/>
      </c>
      <c r="E1111" s="58" t="str">
        <f ca="1">IF(OR('📊 Training Matrix'!$AC$60="EXPIRED",'📊 Training Matrix'!$AC$60="EXPIRING"),'📊 Training Matrix'!$F$60,"")</f>
        <v/>
      </c>
      <c r="F1111" s="58" t="str">
        <f ca="1">IF(OR('📊 Training Matrix'!$AC$60="EXPIRED",'📊 Training Matrix'!$AC$60="EXPIRING"),'📊 Training Matrix'!$E$60,"")</f>
        <v/>
      </c>
      <c r="G1111" s="58" t="str">
        <f ca="1">IF(OR('📊 Training Matrix'!$AC$60="EXPIRED",'📊 Training Matrix'!$AC$60="EXPIRING"),"EL-004","")</f>
        <v/>
      </c>
      <c r="H1111" s="58" t="str">
        <f ca="1">IF(OR('📊 Training Matrix'!$AC$60="EXPIRED",'📊 Training Matrix'!$AC$60="EXPIRING"),"LV Switching","")</f>
        <v/>
      </c>
      <c r="I1111" s="58" t="str">
        <f ca="1">IF(OR('📊 Training Matrix'!$AC$60="EXPIRED",'📊 Training Matrix'!$AC$60="EXPIRING"),IF(ISNUMBER('📊 Training Matrix'!$AB$60),TEXT('📊 Training Matrix'!$AB$60,"DD/MM/YYYY"),""),"")</f>
        <v/>
      </c>
      <c r="J1111" s="58" t="str">
        <f ca="1">IF(OR('📊 Training Matrix'!$AC$60="EXPIRED",'📊 Training Matrix'!$AC$60="EXPIRING"),TEXT('📊 Training Matrix'!$AB$60+365,"DD/MM/YYYY"),"")</f>
        <v/>
      </c>
      <c r="K1111" s="58" t="str">
        <f ca="1">IF(OR('📊 Training Matrix'!$AC$60="EXPIRED",'📊 Training Matrix'!$AC$60="EXPIRING"),'📊 Training Matrix'!$AC$60,"")</f>
        <v/>
      </c>
      <c r="L1111" s="58" t="str">
        <f ca="1">IF(OR('📊 Training Matrix'!$AC$60="EXPIRED",'📊 Training Matrix'!$AC$60="EXPIRING"),IF('📊 Training Matrix'!$AC$60="EXPIRED","Overdue by "&amp;TEXT(TODAY()-('📊 Training Matrix'!$AB$60+365),"0")&amp;" days","Expires in "&amp;TEXT(('📊 Training Matrix'!$AB$60+365)-TODAY(),"0")&amp;" days"),"—")</f>
        <v>—</v>
      </c>
      <c r="M1111" s="58" t="str">
        <f ca="1">IF(OR('📊 Training Matrix'!$AC$60="EXPIRED",'📊 Training Matrix'!$AC$60="EXPIRING"),'📊 Training Matrix'!$H$60,"")</f>
        <v/>
      </c>
    </row>
    <row r="1112" spans="1:13" ht="15" customHeight="1" x14ac:dyDescent="0.2">
      <c r="A1112" s="58" t="str">
        <f ca="1">IF(OR('📊 Training Matrix'!$AE$60="EXPIRED",'📊 Training Matrix'!$AE$60="EXPIRING"),'📊 Training Matrix'!$A$60,"")</f>
        <v/>
      </c>
      <c r="B1112" s="58" t="str">
        <f ca="1">IF(OR('📊 Training Matrix'!$AE$60="EXPIRED",'📊 Training Matrix'!$AE$60="EXPIRING"),'📊 Training Matrix'!$B$60,"")</f>
        <v/>
      </c>
      <c r="C1112" s="58" t="str">
        <f ca="1">IF(OR('📊 Training Matrix'!$AE$60="EXPIRED",'📊 Training Matrix'!$AE$60="EXPIRING"),'📊 Training Matrix'!$C$60,"")</f>
        <v/>
      </c>
      <c r="D1112" s="58" t="str">
        <f ca="1">IF(OR('📊 Training Matrix'!$AE$60="EXPIRED",'📊 Training Matrix'!$AE$60="EXPIRING"),'📊 Training Matrix'!$D$60,"")</f>
        <v/>
      </c>
      <c r="E1112" s="58" t="str">
        <f ca="1">IF(OR('📊 Training Matrix'!$AE$60="EXPIRED",'📊 Training Matrix'!$AE$60="EXPIRING"),'📊 Training Matrix'!$F$60,"")</f>
        <v/>
      </c>
      <c r="F1112" s="58" t="str">
        <f ca="1">IF(OR('📊 Training Matrix'!$AE$60="EXPIRED",'📊 Training Matrix'!$AE$60="EXPIRING"),'📊 Training Matrix'!$E$60,"")</f>
        <v/>
      </c>
      <c r="G1112" s="58" t="str">
        <f ca="1">IF(OR('📊 Training Matrix'!$AE$60="EXPIRED",'📊 Training Matrix'!$AE$60="EXPIRING"),"CV-005","")</f>
        <v/>
      </c>
      <c r="H1112" s="58" t="str">
        <f ca="1">IF(OR('📊 Training Matrix'!$AE$60="EXPIRED",'📊 Training Matrix'!$AE$60="EXPIRING"),"NRSWA Supervisor","")</f>
        <v/>
      </c>
      <c r="I1112" s="58" t="str">
        <f ca="1">IF(OR('📊 Training Matrix'!$AE$60="EXPIRED",'📊 Training Matrix'!$AE$60="EXPIRING"),IF(ISNUMBER('📊 Training Matrix'!$AD$60),TEXT('📊 Training Matrix'!$AD$60,"DD/MM/YYYY"),""),"")</f>
        <v/>
      </c>
      <c r="J1112" s="58" t="str">
        <f ca="1">IF(OR('📊 Training Matrix'!$AE$60="EXPIRED",'📊 Training Matrix'!$AE$60="EXPIRING"),TEXT('📊 Training Matrix'!$AD$60+365,"DD/MM/YYYY"),"")</f>
        <v/>
      </c>
      <c r="K1112" s="58" t="str">
        <f ca="1">IF(OR('📊 Training Matrix'!$AE$60="EXPIRED",'📊 Training Matrix'!$AE$60="EXPIRING"),'📊 Training Matrix'!$AE$60,"")</f>
        <v/>
      </c>
      <c r="L1112" s="58" t="str">
        <f ca="1">IF(OR('📊 Training Matrix'!$AE$60="EXPIRED",'📊 Training Matrix'!$AE$60="EXPIRING"),IF('📊 Training Matrix'!$AE$60="EXPIRED","Overdue by "&amp;TEXT(TODAY()-('📊 Training Matrix'!$AD$60+365),"0")&amp;" days","Expires in "&amp;TEXT(('📊 Training Matrix'!$AD$60+365)-TODAY(),"0")&amp;" days"),"—")</f>
        <v>—</v>
      </c>
      <c r="M1112" s="58" t="str">
        <f ca="1">IF(OR('📊 Training Matrix'!$AE$60="EXPIRED",'📊 Training Matrix'!$AE$60="EXPIRING"),'📊 Training Matrix'!$H$60,"")</f>
        <v/>
      </c>
    </row>
    <row r="1113" spans="1:13" ht="15" customHeight="1" x14ac:dyDescent="0.2">
      <c r="A1113" s="58" t="str">
        <f ca="1">IF(OR('📊 Training Matrix'!$AG$60="EXPIRED",'📊 Training Matrix'!$AG$60="EXPIRING"),'📊 Training Matrix'!$A$60,"")</f>
        <v/>
      </c>
      <c r="B1113" s="58" t="str">
        <f ca="1">IF(OR('📊 Training Matrix'!$AG$60="EXPIRED",'📊 Training Matrix'!$AG$60="EXPIRING"),'📊 Training Matrix'!$B$60,"")</f>
        <v/>
      </c>
      <c r="C1113" s="58" t="str">
        <f ca="1">IF(OR('📊 Training Matrix'!$AG$60="EXPIRED",'📊 Training Matrix'!$AG$60="EXPIRING"),'📊 Training Matrix'!$C$60,"")</f>
        <v/>
      </c>
      <c r="D1113" s="58" t="str">
        <f ca="1">IF(OR('📊 Training Matrix'!$AG$60="EXPIRED",'📊 Training Matrix'!$AG$60="EXPIRING"),'📊 Training Matrix'!$D$60,"")</f>
        <v/>
      </c>
      <c r="E1113" s="58" t="str">
        <f ca="1">IF(OR('📊 Training Matrix'!$AG$60="EXPIRED",'📊 Training Matrix'!$AG$60="EXPIRING"),'📊 Training Matrix'!$F$60,"")</f>
        <v/>
      </c>
      <c r="F1113" s="58" t="str">
        <f ca="1">IF(OR('📊 Training Matrix'!$AG$60="EXPIRED",'📊 Training Matrix'!$AG$60="EXPIRING"),'📊 Training Matrix'!$E$60,"")</f>
        <v/>
      </c>
      <c r="G1113" s="58" t="str">
        <f ca="1">IF(OR('📊 Training Matrix'!$AG$60="EXPIRED",'📊 Training Matrix'!$AG$60="EXPIRING"),"CV-006","")</f>
        <v/>
      </c>
      <c r="H1113" s="58" t="str">
        <f ca="1">IF(OR('📊 Training Matrix'!$AG$60="EXPIRED",'📊 Training Matrix'!$AG$60="EXPIRING"),"NRSWA Operative","")</f>
        <v/>
      </c>
      <c r="I1113" s="58" t="str">
        <f ca="1">IF(OR('📊 Training Matrix'!$AG$60="EXPIRED",'📊 Training Matrix'!$AG$60="EXPIRING"),IF(ISNUMBER('📊 Training Matrix'!$AF$60),TEXT('📊 Training Matrix'!$AF$60,"DD/MM/YYYY"),""),"")</f>
        <v/>
      </c>
      <c r="J1113" s="58" t="str">
        <f ca="1">IF(OR('📊 Training Matrix'!$AG$60="EXPIRED",'📊 Training Matrix'!$AG$60="EXPIRING"),TEXT('📊 Training Matrix'!$AF$60+365,"DD/MM/YYYY"),"")</f>
        <v/>
      </c>
      <c r="K1113" s="58" t="str">
        <f ca="1">IF(OR('📊 Training Matrix'!$AG$60="EXPIRED",'📊 Training Matrix'!$AG$60="EXPIRING"),'📊 Training Matrix'!$AG$60,"")</f>
        <v/>
      </c>
      <c r="L1113" s="58" t="str">
        <f ca="1">IF(OR('📊 Training Matrix'!$AG$60="EXPIRED",'📊 Training Matrix'!$AG$60="EXPIRING"),IF('📊 Training Matrix'!$AG$60="EXPIRED","Overdue by "&amp;TEXT(TODAY()-('📊 Training Matrix'!$AF$60+365),"0")&amp;" days","Expires in "&amp;TEXT(('📊 Training Matrix'!$AF$60+365)-TODAY(),"0")&amp;" days"),"—")</f>
        <v>—</v>
      </c>
      <c r="M1113" s="58" t="str">
        <f ca="1">IF(OR('📊 Training Matrix'!$AG$60="EXPIRED",'📊 Training Matrix'!$AG$60="EXPIRING"),'📊 Training Matrix'!$H$60,"")</f>
        <v/>
      </c>
    </row>
    <row r="1114" spans="1:13" ht="15" customHeight="1" x14ac:dyDescent="0.2">
      <c r="A1114" s="58" t="str">
        <f ca="1">IF(OR('📊 Training Matrix'!$AI$60="EXPIRED",'📊 Training Matrix'!$AI$60="EXPIRING"),'📊 Training Matrix'!$A$60,"")</f>
        <v/>
      </c>
      <c r="B1114" s="58" t="str">
        <f ca="1">IF(OR('📊 Training Matrix'!$AI$60="EXPIRED",'📊 Training Matrix'!$AI$60="EXPIRING"),'📊 Training Matrix'!$B$60,"")</f>
        <v/>
      </c>
      <c r="C1114" s="58" t="str">
        <f ca="1">IF(OR('📊 Training Matrix'!$AI$60="EXPIRED",'📊 Training Matrix'!$AI$60="EXPIRING"),'📊 Training Matrix'!$C$60,"")</f>
        <v/>
      </c>
      <c r="D1114" s="58" t="str">
        <f ca="1">IF(OR('📊 Training Matrix'!$AI$60="EXPIRED",'📊 Training Matrix'!$AI$60="EXPIRING"),'📊 Training Matrix'!$D$60,"")</f>
        <v/>
      </c>
      <c r="E1114" s="58" t="str">
        <f ca="1">IF(OR('📊 Training Matrix'!$AI$60="EXPIRED",'📊 Training Matrix'!$AI$60="EXPIRING"),'📊 Training Matrix'!$F$60,"")</f>
        <v/>
      </c>
      <c r="F1114" s="58" t="str">
        <f ca="1">IF(OR('📊 Training Matrix'!$AI$60="EXPIRED",'📊 Training Matrix'!$AI$60="EXPIRING"),'📊 Training Matrix'!$E$60,"")</f>
        <v/>
      </c>
      <c r="G1114" s="58" t="str">
        <f ca="1">IF(OR('📊 Training Matrix'!$AI$60="EXPIRED",'📊 Training Matrix'!$AI$60="EXPIRING"),"CV-002","")</f>
        <v/>
      </c>
      <c r="H1114" s="58" t="str">
        <f ca="1">IF(OR('📊 Training Matrix'!$AI$60="EXPIRED",'📊 Training Matrix'!$AI$60="EXPIRING"),"CSCS Blue Card","")</f>
        <v/>
      </c>
      <c r="I1114" s="58" t="str">
        <f ca="1">IF(OR('📊 Training Matrix'!$AI$60="EXPIRED",'📊 Training Matrix'!$AI$60="EXPIRING"),IF(ISNUMBER('📊 Training Matrix'!$AH$60),TEXT('📊 Training Matrix'!$AH$60,"DD/MM/YYYY"),""),"")</f>
        <v/>
      </c>
      <c r="J1114" s="58" t="str">
        <f ca="1">IF(OR('📊 Training Matrix'!$AI$60="EXPIRED",'📊 Training Matrix'!$AI$60="EXPIRING"),TEXT('📊 Training Matrix'!$AH$60+365,"DD/MM/YYYY"),"")</f>
        <v/>
      </c>
      <c r="K1114" s="58" t="str">
        <f ca="1">IF(OR('📊 Training Matrix'!$AI$60="EXPIRED",'📊 Training Matrix'!$AI$60="EXPIRING"),'📊 Training Matrix'!$AI$60,"")</f>
        <v/>
      </c>
      <c r="L1114" s="58" t="str">
        <f ca="1">IF(OR('📊 Training Matrix'!$AI$60="EXPIRED",'📊 Training Matrix'!$AI$60="EXPIRING"),IF('📊 Training Matrix'!$AI$60="EXPIRED","Overdue by "&amp;TEXT(TODAY()-('📊 Training Matrix'!$AH$60+365),"0")&amp;" days","Expires in "&amp;TEXT(('📊 Training Matrix'!$AH$60+365)-TODAY(),"0")&amp;" days"),"—")</f>
        <v>—</v>
      </c>
      <c r="M1114" s="58" t="str">
        <f ca="1">IF(OR('📊 Training Matrix'!$AI$60="EXPIRED",'📊 Training Matrix'!$AI$60="EXPIRING"),'📊 Training Matrix'!$H$60,"")</f>
        <v/>
      </c>
    </row>
    <row r="1115" spans="1:13" ht="15" customHeight="1" x14ac:dyDescent="0.2">
      <c r="A1115" s="58" t="str">
        <f ca="1">IF(OR('📊 Training Matrix'!$AK$60="EXPIRED",'📊 Training Matrix'!$AK$60="EXPIRING"),'📊 Training Matrix'!$A$60,"")</f>
        <v/>
      </c>
      <c r="B1115" s="58" t="str">
        <f ca="1">IF(OR('📊 Training Matrix'!$AK$60="EXPIRED",'📊 Training Matrix'!$AK$60="EXPIRING"),'📊 Training Matrix'!$B$60,"")</f>
        <v/>
      </c>
      <c r="C1115" s="58" t="str">
        <f ca="1">IF(OR('📊 Training Matrix'!$AK$60="EXPIRED",'📊 Training Matrix'!$AK$60="EXPIRING"),'📊 Training Matrix'!$C$60,"")</f>
        <v/>
      </c>
      <c r="D1115" s="58" t="str">
        <f ca="1">IF(OR('📊 Training Matrix'!$AK$60="EXPIRED",'📊 Training Matrix'!$AK$60="EXPIRING"),'📊 Training Matrix'!$D$60,"")</f>
        <v/>
      </c>
      <c r="E1115" s="58" t="str">
        <f ca="1">IF(OR('📊 Training Matrix'!$AK$60="EXPIRED",'📊 Training Matrix'!$AK$60="EXPIRING"),'📊 Training Matrix'!$F$60,"")</f>
        <v/>
      </c>
      <c r="F1115" s="58" t="str">
        <f ca="1">IF(OR('📊 Training Matrix'!$AK$60="EXPIRED",'📊 Training Matrix'!$AK$60="EXPIRING"),'📊 Training Matrix'!$E$60,"")</f>
        <v/>
      </c>
      <c r="G1115" s="58" t="str">
        <f ca="1">IF(OR('📊 Training Matrix'!$AK$60="EXPIRED",'📊 Training Matrix'!$AK$60="EXPIRING"),"GS-001","")</f>
        <v/>
      </c>
      <c r="H1115" s="58" t="str">
        <f ca="1">IF(OR('📊 Training Matrix'!$AK$60="EXPIRED",'📊 Training Matrix'!$AK$60="EXPIRING"),"Gas Safe Reg.","")</f>
        <v/>
      </c>
      <c r="I1115" s="58" t="str">
        <f ca="1">IF(OR('📊 Training Matrix'!$AK$60="EXPIRED",'📊 Training Matrix'!$AK$60="EXPIRING"),IF(ISNUMBER('📊 Training Matrix'!$AJ$60),TEXT('📊 Training Matrix'!$AJ$60,"DD/MM/YYYY"),""),"")</f>
        <v/>
      </c>
      <c r="J1115" s="58" t="str">
        <f ca="1">IF(OR('📊 Training Matrix'!$AK$60="EXPIRED",'📊 Training Matrix'!$AK$60="EXPIRING"),TEXT('📊 Training Matrix'!$AJ$60+365,"DD/MM/YYYY"),"")</f>
        <v/>
      </c>
      <c r="K1115" s="58" t="str">
        <f ca="1">IF(OR('📊 Training Matrix'!$AK$60="EXPIRED",'📊 Training Matrix'!$AK$60="EXPIRING"),'📊 Training Matrix'!$AK$60,"")</f>
        <v/>
      </c>
      <c r="L1115" s="58" t="str">
        <f ca="1">IF(OR('📊 Training Matrix'!$AK$60="EXPIRED",'📊 Training Matrix'!$AK$60="EXPIRING"),IF('📊 Training Matrix'!$AK$60="EXPIRED","Overdue by "&amp;TEXT(TODAY()-('📊 Training Matrix'!$AJ$60+365),"0")&amp;" days","Expires in "&amp;TEXT(('📊 Training Matrix'!$AJ$60+365)-TODAY(),"0")&amp;" days"),"—")</f>
        <v>—</v>
      </c>
      <c r="M1115" s="58" t="str">
        <f ca="1">IF(OR('📊 Training Matrix'!$AK$60="EXPIRED",'📊 Training Matrix'!$AK$60="EXPIRING"),'📊 Training Matrix'!$H$60,"")</f>
        <v/>
      </c>
    </row>
    <row r="1116" spans="1:13" ht="15" customHeight="1" x14ac:dyDescent="0.2">
      <c r="A1116" s="58" t="str">
        <f ca="1">IF(OR('📊 Training Matrix'!$AM$60="EXPIRED",'📊 Training Matrix'!$AM$60="EXPIRING"),'📊 Training Matrix'!$A$60,"")</f>
        <v/>
      </c>
      <c r="B1116" s="58" t="str">
        <f ca="1">IF(OR('📊 Training Matrix'!$AM$60="EXPIRED",'📊 Training Matrix'!$AM$60="EXPIRING"),'📊 Training Matrix'!$B$60,"")</f>
        <v/>
      </c>
      <c r="C1116" s="58" t="str">
        <f ca="1">IF(OR('📊 Training Matrix'!$AM$60="EXPIRED",'📊 Training Matrix'!$AM$60="EXPIRING"),'📊 Training Matrix'!$C$60,"")</f>
        <v/>
      </c>
      <c r="D1116" s="58" t="str">
        <f ca="1">IF(OR('📊 Training Matrix'!$AM$60="EXPIRED",'📊 Training Matrix'!$AM$60="EXPIRING"),'📊 Training Matrix'!$D$60,"")</f>
        <v/>
      </c>
      <c r="E1116" s="58" t="str">
        <f ca="1">IF(OR('📊 Training Matrix'!$AM$60="EXPIRED",'📊 Training Matrix'!$AM$60="EXPIRING"),'📊 Training Matrix'!$F$60,"")</f>
        <v/>
      </c>
      <c r="F1116" s="58" t="str">
        <f ca="1">IF(OR('📊 Training Matrix'!$AM$60="EXPIRED",'📊 Training Matrix'!$AM$60="EXPIRING"),'📊 Training Matrix'!$E$60,"")</f>
        <v/>
      </c>
      <c r="G1116" s="58" t="str">
        <f ca="1">IF(OR('📊 Training Matrix'!$AM$60="EXPIRED",'📊 Training Matrix'!$AM$60="EXPIRING"),"GS-002","")</f>
        <v/>
      </c>
      <c r="H1116" s="58" t="str">
        <f ca="1">IF(OR('📊 Training Matrix'!$AM$60="EXPIRED",'📊 Training Matrix'!$AM$60="EXPIRING"),"ACS Gas (CCN1)","")</f>
        <v/>
      </c>
      <c r="I1116" s="58" t="str">
        <f ca="1">IF(OR('📊 Training Matrix'!$AM$60="EXPIRED",'📊 Training Matrix'!$AM$60="EXPIRING"),IF(ISNUMBER('📊 Training Matrix'!$AL$60),TEXT('📊 Training Matrix'!$AL$60,"DD/MM/YYYY"),""),"")</f>
        <v/>
      </c>
      <c r="J1116" s="58" t="str">
        <f ca="1">IF(OR('📊 Training Matrix'!$AM$60="EXPIRED",'📊 Training Matrix'!$AM$60="EXPIRING"),TEXT('📊 Training Matrix'!$AL$60+365,"DD/MM/YYYY"),"")</f>
        <v/>
      </c>
      <c r="K1116" s="58" t="str">
        <f ca="1">IF(OR('📊 Training Matrix'!$AM$60="EXPIRED",'📊 Training Matrix'!$AM$60="EXPIRING"),'📊 Training Matrix'!$AM$60,"")</f>
        <v/>
      </c>
      <c r="L1116" s="58" t="str">
        <f ca="1">IF(OR('📊 Training Matrix'!$AM$60="EXPIRED",'📊 Training Matrix'!$AM$60="EXPIRING"),IF('📊 Training Matrix'!$AM$60="EXPIRED","Overdue by "&amp;TEXT(TODAY()-('📊 Training Matrix'!$AL$60+365),"0")&amp;" days","Expires in "&amp;TEXT(('📊 Training Matrix'!$AL$60+365)-TODAY(),"0")&amp;" days"),"—")</f>
        <v>—</v>
      </c>
      <c r="M1116" s="58" t="str">
        <f ca="1">IF(OR('📊 Training Matrix'!$AM$60="EXPIRED",'📊 Training Matrix'!$AM$60="EXPIRING"),'📊 Training Matrix'!$H$60,"")</f>
        <v/>
      </c>
    </row>
    <row r="1117" spans="1:13" ht="15" customHeight="1" x14ac:dyDescent="0.2">
      <c r="A1117" s="58" t="str">
        <f ca="1">IF(OR('📊 Training Matrix'!$AO$60="EXPIRED",'📊 Training Matrix'!$AO$60="EXPIRING"),'📊 Training Matrix'!$A$60,"")</f>
        <v/>
      </c>
      <c r="B1117" s="58" t="str">
        <f ca="1">IF(OR('📊 Training Matrix'!$AO$60="EXPIRED",'📊 Training Matrix'!$AO$60="EXPIRING"),'📊 Training Matrix'!$B$60,"")</f>
        <v/>
      </c>
      <c r="C1117" s="58" t="str">
        <f ca="1">IF(OR('📊 Training Matrix'!$AO$60="EXPIRED",'📊 Training Matrix'!$AO$60="EXPIRING"),'📊 Training Matrix'!$C$60,"")</f>
        <v/>
      </c>
      <c r="D1117" s="58" t="str">
        <f ca="1">IF(OR('📊 Training Matrix'!$AO$60="EXPIRED",'📊 Training Matrix'!$AO$60="EXPIRING"),'📊 Training Matrix'!$D$60,"")</f>
        <v/>
      </c>
      <c r="E1117" s="58" t="str">
        <f ca="1">IF(OR('📊 Training Matrix'!$AO$60="EXPIRED",'📊 Training Matrix'!$AO$60="EXPIRING"),'📊 Training Matrix'!$F$60,"")</f>
        <v/>
      </c>
      <c r="F1117" s="58" t="str">
        <f ca="1">IF(OR('📊 Training Matrix'!$AO$60="EXPIRED",'📊 Training Matrix'!$AO$60="EXPIRING"),'📊 Training Matrix'!$E$60,"")</f>
        <v/>
      </c>
      <c r="G1117" s="58" t="str">
        <f ca="1">IF(OR('📊 Training Matrix'!$AO$60="EXPIRED",'📊 Training Matrix'!$AO$60="EXPIRING"),"WA-001","")</f>
        <v/>
      </c>
      <c r="H1117" s="58" t="str">
        <f ca="1">IF(OR('📊 Training Matrix'!$AO$60="EXPIRED",'📊 Training Matrix'!$AO$60="EXPIRING"),"WIAPS Cert.","")</f>
        <v/>
      </c>
      <c r="I1117" s="58" t="str">
        <f ca="1">IF(OR('📊 Training Matrix'!$AO$60="EXPIRED",'📊 Training Matrix'!$AO$60="EXPIRING"),IF(ISNUMBER('📊 Training Matrix'!$AN$60),TEXT('📊 Training Matrix'!$AN$60,"DD/MM/YYYY"),""),"")</f>
        <v/>
      </c>
      <c r="J1117" s="58" t="str">
        <f ca="1">IF(OR('📊 Training Matrix'!$AO$60="EXPIRED",'📊 Training Matrix'!$AO$60="EXPIRING"),TEXT('📊 Training Matrix'!$AN$60+365,"DD/MM/YYYY"),"")</f>
        <v/>
      </c>
      <c r="K1117" s="58" t="str">
        <f ca="1">IF(OR('📊 Training Matrix'!$AO$60="EXPIRED",'📊 Training Matrix'!$AO$60="EXPIRING"),'📊 Training Matrix'!$AO$60,"")</f>
        <v/>
      </c>
      <c r="L1117" s="58" t="str">
        <f ca="1">IF(OR('📊 Training Matrix'!$AO$60="EXPIRED",'📊 Training Matrix'!$AO$60="EXPIRING"),IF('📊 Training Matrix'!$AO$60="EXPIRED","Overdue by "&amp;TEXT(TODAY()-('📊 Training Matrix'!$AN$60+365),"0")&amp;" days","Expires in "&amp;TEXT(('📊 Training Matrix'!$AN$60+365)-TODAY(),"0")&amp;" days"),"—")</f>
        <v>—</v>
      </c>
      <c r="M1117" s="58" t="str">
        <f ca="1">IF(OR('📊 Training Matrix'!$AO$60="EXPIRED",'📊 Training Matrix'!$AO$60="EXPIRING"),'📊 Training Matrix'!$H$60,"")</f>
        <v/>
      </c>
    </row>
    <row r="1118" spans="1:13" ht="15" customHeight="1" x14ac:dyDescent="0.2">
      <c r="A1118" s="58" t="str">
        <f ca="1">IF(OR('📊 Training Matrix'!$AQ$60="EXPIRED",'📊 Training Matrix'!$AQ$60="EXPIRING"),'📊 Training Matrix'!$A$60,"")</f>
        <v/>
      </c>
      <c r="B1118" s="58" t="str">
        <f ca="1">IF(OR('📊 Training Matrix'!$AQ$60="EXPIRED",'📊 Training Matrix'!$AQ$60="EXPIRING"),'📊 Training Matrix'!$B$60,"")</f>
        <v/>
      </c>
      <c r="C1118" s="58" t="str">
        <f ca="1">IF(OR('📊 Training Matrix'!$AQ$60="EXPIRED",'📊 Training Matrix'!$AQ$60="EXPIRING"),'📊 Training Matrix'!$C$60,"")</f>
        <v/>
      </c>
      <c r="D1118" s="58" t="str">
        <f ca="1">IF(OR('📊 Training Matrix'!$AQ$60="EXPIRED",'📊 Training Matrix'!$AQ$60="EXPIRING"),'📊 Training Matrix'!$D$60,"")</f>
        <v/>
      </c>
      <c r="E1118" s="58" t="str">
        <f ca="1">IF(OR('📊 Training Matrix'!$AQ$60="EXPIRED",'📊 Training Matrix'!$AQ$60="EXPIRING"),'📊 Training Matrix'!$F$60,"")</f>
        <v/>
      </c>
      <c r="F1118" s="58" t="str">
        <f ca="1">IF(OR('📊 Training Matrix'!$AQ$60="EXPIRED",'📊 Training Matrix'!$AQ$60="EXPIRING"),'📊 Training Matrix'!$E$60,"")</f>
        <v/>
      </c>
      <c r="G1118" s="58" t="str">
        <f ca="1">IF(OR('📊 Training Matrix'!$AQ$60="EXPIRED",'📊 Training Matrix'!$AQ$60="EXPIRING"),"DR-004","")</f>
        <v/>
      </c>
      <c r="H1118" s="58" t="str">
        <f ca="1">IF(OR('📊 Training Matrix'!$AQ$60="EXPIRED",'📊 Training Matrix'!$AQ$60="EXPIRING"),"CPCS Excavator","")</f>
        <v/>
      </c>
      <c r="I1118" s="58" t="str">
        <f ca="1">IF(OR('📊 Training Matrix'!$AQ$60="EXPIRED",'📊 Training Matrix'!$AQ$60="EXPIRING"),IF(ISNUMBER('📊 Training Matrix'!$AP$60),TEXT('📊 Training Matrix'!$AP$60,"DD/MM/YYYY"),""),"")</f>
        <v/>
      </c>
      <c r="J1118" s="58" t="str">
        <f ca="1">IF(OR('📊 Training Matrix'!$AQ$60="EXPIRED",'📊 Training Matrix'!$AQ$60="EXPIRING"),TEXT('📊 Training Matrix'!$AP$60+365,"DD/MM/YYYY"),"")</f>
        <v/>
      </c>
      <c r="K1118" s="58" t="str">
        <f ca="1">IF(OR('📊 Training Matrix'!$AQ$60="EXPIRED",'📊 Training Matrix'!$AQ$60="EXPIRING"),'📊 Training Matrix'!$AQ$60,"")</f>
        <v/>
      </c>
      <c r="L1118" s="58" t="str">
        <f ca="1">IF(OR('📊 Training Matrix'!$AQ$60="EXPIRED",'📊 Training Matrix'!$AQ$60="EXPIRING"),IF('📊 Training Matrix'!$AQ$60="EXPIRED","Overdue by "&amp;TEXT(TODAY()-('📊 Training Matrix'!$AP$60+365),"0")&amp;" days","Expires in "&amp;TEXT(('📊 Training Matrix'!$AP$60+365)-TODAY(),"0")&amp;" days"),"—")</f>
        <v>—</v>
      </c>
      <c r="M1118" s="58" t="str">
        <f ca="1">IF(OR('📊 Training Matrix'!$AQ$60="EXPIRED",'📊 Training Matrix'!$AQ$60="EXPIRING"),'📊 Training Matrix'!$H$60,"")</f>
        <v/>
      </c>
    </row>
    <row r="1119" spans="1:13" ht="15" customHeight="1" x14ac:dyDescent="0.2">
      <c r="A1119" s="58" t="str">
        <f ca="1">IF(OR('📊 Training Matrix'!$AS$60="EXPIRED",'📊 Training Matrix'!$AS$60="EXPIRING"),'📊 Training Matrix'!$A$60,"")</f>
        <v/>
      </c>
      <c r="B1119" s="58" t="str">
        <f ca="1">IF(OR('📊 Training Matrix'!$AS$60="EXPIRED",'📊 Training Matrix'!$AS$60="EXPIRING"),'📊 Training Matrix'!$B$60,"")</f>
        <v/>
      </c>
      <c r="C1119" s="58" t="str">
        <f ca="1">IF(OR('📊 Training Matrix'!$AS$60="EXPIRED",'📊 Training Matrix'!$AS$60="EXPIRING"),'📊 Training Matrix'!$C$60,"")</f>
        <v/>
      </c>
      <c r="D1119" s="58" t="str">
        <f ca="1">IF(OR('📊 Training Matrix'!$AS$60="EXPIRED",'📊 Training Matrix'!$AS$60="EXPIRING"),'📊 Training Matrix'!$D$60,"")</f>
        <v/>
      </c>
      <c r="E1119" s="58" t="str">
        <f ca="1">IF(OR('📊 Training Matrix'!$AS$60="EXPIRED",'📊 Training Matrix'!$AS$60="EXPIRING"),'📊 Training Matrix'!$F$60,"")</f>
        <v/>
      </c>
      <c r="F1119" s="58" t="str">
        <f ca="1">IF(OR('📊 Training Matrix'!$AS$60="EXPIRED",'📊 Training Matrix'!$AS$60="EXPIRING"),'📊 Training Matrix'!$E$60,"")</f>
        <v/>
      </c>
      <c r="G1119" s="58" t="str">
        <f ca="1">IF(OR('📊 Training Matrix'!$AS$60="EXPIRED",'📊 Training Matrix'!$AS$60="EXPIRING"),"MG-002","")</f>
        <v/>
      </c>
      <c r="H1119" s="58" t="str">
        <f ca="1">IF(OR('📊 Training Matrix'!$AS$60="EXPIRED",'📊 Training Matrix'!$AS$60="EXPIRING"),"SMSTS","")</f>
        <v/>
      </c>
      <c r="I1119" s="58" t="str">
        <f ca="1">IF(OR('📊 Training Matrix'!$AS$60="EXPIRED",'📊 Training Matrix'!$AS$60="EXPIRING"),IF(ISNUMBER('📊 Training Matrix'!$AR$60),TEXT('📊 Training Matrix'!$AR$60,"DD/MM/YYYY"),""),"")</f>
        <v/>
      </c>
      <c r="J1119" s="58" t="str">
        <f ca="1">IF(OR('📊 Training Matrix'!$AS$60="EXPIRED",'📊 Training Matrix'!$AS$60="EXPIRING"),TEXT('📊 Training Matrix'!$AR$60+365,"DD/MM/YYYY"),"")</f>
        <v/>
      </c>
      <c r="K1119" s="58" t="str">
        <f ca="1">IF(OR('📊 Training Matrix'!$AS$60="EXPIRED",'📊 Training Matrix'!$AS$60="EXPIRING"),'📊 Training Matrix'!$AS$60,"")</f>
        <v/>
      </c>
      <c r="L1119" s="58" t="str">
        <f ca="1">IF(OR('📊 Training Matrix'!$AS$60="EXPIRED",'📊 Training Matrix'!$AS$60="EXPIRING"),IF('📊 Training Matrix'!$AS$60="EXPIRED","Overdue by "&amp;TEXT(TODAY()-('📊 Training Matrix'!$AR$60+365),"0")&amp;" days","Expires in "&amp;TEXT(('📊 Training Matrix'!$AR$60+365)-TODAY(),"0")&amp;" days"),"—")</f>
        <v>—</v>
      </c>
      <c r="M1119" s="58" t="str">
        <f ca="1">IF(OR('📊 Training Matrix'!$AS$60="EXPIRED",'📊 Training Matrix'!$AS$60="EXPIRING"),'📊 Training Matrix'!$H$60,"")</f>
        <v/>
      </c>
    </row>
    <row r="1120" spans="1:13" ht="15" customHeight="1" x14ac:dyDescent="0.2">
      <c r="A1120" s="58" t="str">
        <f ca="1">IF(OR('📊 Training Matrix'!$AU$60="EXPIRED",'📊 Training Matrix'!$AU$60="EXPIRING"),'📊 Training Matrix'!$A$60,"")</f>
        <v/>
      </c>
      <c r="B1120" s="58" t="str">
        <f ca="1">IF(OR('📊 Training Matrix'!$AU$60="EXPIRED",'📊 Training Matrix'!$AU$60="EXPIRING"),'📊 Training Matrix'!$B$60,"")</f>
        <v/>
      </c>
      <c r="C1120" s="58" t="str">
        <f ca="1">IF(OR('📊 Training Matrix'!$AU$60="EXPIRED",'📊 Training Matrix'!$AU$60="EXPIRING"),'📊 Training Matrix'!$C$60,"")</f>
        <v/>
      </c>
      <c r="D1120" s="58" t="str">
        <f ca="1">IF(OR('📊 Training Matrix'!$AU$60="EXPIRED",'📊 Training Matrix'!$AU$60="EXPIRING"),'📊 Training Matrix'!$D$60,"")</f>
        <v/>
      </c>
      <c r="E1120" s="58" t="str">
        <f ca="1">IF(OR('📊 Training Matrix'!$AU$60="EXPIRED",'📊 Training Matrix'!$AU$60="EXPIRING"),'📊 Training Matrix'!$F$60,"")</f>
        <v/>
      </c>
      <c r="F1120" s="58" t="str">
        <f ca="1">IF(OR('📊 Training Matrix'!$AU$60="EXPIRED",'📊 Training Matrix'!$AU$60="EXPIRING"),'📊 Training Matrix'!$E$60,"")</f>
        <v/>
      </c>
      <c r="G1120" s="58" t="str">
        <f ca="1">IF(OR('📊 Training Matrix'!$AU$60="EXPIRED",'📊 Training Matrix'!$AU$60="EXPIRING"),"MG-003","")</f>
        <v/>
      </c>
      <c r="H1120" s="58" t="str">
        <f ca="1">IF(OR('📊 Training Matrix'!$AU$60="EXPIRED",'📊 Training Matrix'!$AU$60="EXPIRING"),"SSSTS","")</f>
        <v/>
      </c>
      <c r="I1120" s="58" t="str">
        <f ca="1">IF(OR('📊 Training Matrix'!$AU$60="EXPIRED",'📊 Training Matrix'!$AU$60="EXPIRING"),IF(ISNUMBER('📊 Training Matrix'!$AT$60),TEXT('📊 Training Matrix'!$AT$60,"DD/MM/YYYY"),""),"")</f>
        <v/>
      </c>
      <c r="J1120" s="58" t="str">
        <f ca="1">IF(OR('📊 Training Matrix'!$AU$60="EXPIRED",'📊 Training Matrix'!$AU$60="EXPIRING"),TEXT('📊 Training Matrix'!$AT$60+365,"DD/MM/YYYY"),"")</f>
        <v/>
      </c>
      <c r="K1120" s="58" t="str">
        <f ca="1">IF(OR('📊 Training Matrix'!$AU$60="EXPIRED",'📊 Training Matrix'!$AU$60="EXPIRING"),'📊 Training Matrix'!$AU$60,"")</f>
        <v/>
      </c>
      <c r="L1120" s="58" t="str">
        <f ca="1">IF(OR('📊 Training Matrix'!$AU$60="EXPIRED",'📊 Training Matrix'!$AU$60="EXPIRING"),IF('📊 Training Matrix'!$AU$60="EXPIRED","Overdue by "&amp;TEXT(TODAY()-('📊 Training Matrix'!$AT$60+365),"0")&amp;" days","Expires in "&amp;TEXT(('📊 Training Matrix'!$AT$60+365)-TODAY(),"0")&amp;" days"),"—")</f>
        <v>—</v>
      </c>
      <c r="M1120" s="58" t="str">
        <f ca="1">IF(OR('📊 Training Matrix'!$AU$60="EXPIRED",'📊 Training Matrix'!$AU$60="EXPIRING"),'📊 Training Matrix'!$H$60,"")</f>
        <v/>
      </c>
    </row>
    <row r="1121" spans="1:13" ht="15" customHeight="1" x14ac:dyDescent="0.2">
      <c r="A1121" s="58" t="str">
        <f ca="1">IF(OR('📊 Training Matrix'!$AW$60="EXPIRED",'📊 Training Matrix'!$AW$60="EXPIRING"),'📊 Training Matrix'!$A$60,"")</f>
        <v/>
      </c>
      <c r="B1121" s="58" t="str">
        <f ca="1">IF(OR('📊 Training Matrix'!$AW$60="EXPIRED",'📊 Training Matrix'!$AW$60="EXPIRING"),'📊 Training Matrix'!$B$60,"")</f>
        <v/>
      </c>
      <c r="C1121" s="58" t="str">
        <f ca="1">IF(OR('📊 Training Matrix'!$AW$60="EXPIRED",'📊 Training Matrix'!$AW$60="EXPIRING"),'📊 Training Matrix'!$C$60,"")</f>
        <v/>
      </c>
      <c r="D1121" s="58" t="str">
        <f ca="1">IF(OR('📊 Training Matrix'!$AW$60="EXPIRED",'📊 Training Matrix'!$AW$60="EXPIRING"),'📊 Training Matrix'!$D$60,"")</f>
        <v/>
      </c>
      <c r="E1121" s="58" t="str">
        <f ca="1">IF(OR('📊 Training Matrix'!$AW$60="EXPIRED",'📊 Training Matrix'!$AW$60="EXPIRING"),'📊 Training Matrix'!$F$60,"")</f>
        <v/>
      </c>
      <c r="F1121" s="58" t="str">
        <f ca="1">IF(OR('📊 Training Matrix'!$AW$60="EXPIRED",'📊 Training Matrix'!$AW$60="EXPIRING"),'📊 Training Matrix'!$E$60,"")</f>
        <v/>
      </c>
      <c r="G1121" s="58" t="str">
        <f ca="1">IF(OR('📊 Training Matrix'!$AW$60="EXPIRED",'📊 Training Matrix'!$AW$60="EXPIRING"),"IT-002","")</f>
        <v/>
      </c>
      <c r="H1121" s="58" t="str">
        <f ca="1">IF(OR('📊 Training Matrix'!$AW$60="EXPIRED",'📊 Training Matrix'!$AW$60="EXPIRING"),"GDPR Awareness","")</f>
        <v/>
      </c>
      <c r="I1121" s="58" t="str">
        <f ca="1">IF(OR('📊 Training Matrix'!$AW$60="EXPIRED",'📊 Training Matrix'!$AW$60="EXPIRING"),IF(ISNUMBER('📊 Training Matrix'!$AV$60),TEXT('📊 Training Matrix'!$AV$60,"DD/MM/YYYY"),""),"")</f>
        <v/>
      </c>
      <c r="J1121" s="58" t="str">
        <f ca="1">IF(OR('📊 Training Matrix'!$AW$60="EXPIRED",'📊 Training Matrix'!$AW$60="EXPIRING"),TEXT('📊 Training Matrix'!$AV$60+365,"DD/MM/YYYY"),"")</f>
        <v/>
      </c>
      <c r="K1121" s="58" t="str">
        <f ca="1">IF(OR('📊 Training Matrix'!$AW$60="EXPIRED",'📊 Training Matrix'!$AW$60="EXPIRING"),'📊 Training Matrix'!$AW$60,"")</f>
        <v/>
      </c>
      <c r="L1121" s="58" t="str">
        <f ca="1">IF(OR('📊 Training Matrix'!$AW$60="EXPIRED",'📊 Training Matrix'!$AW$60="EXPIRING"),IF('📊 Training Matrix'!$AW$60="EXPIRED","Overdue by "&amp;TEXT(TODAY()-('📊 Training Matrix'!$AV$60+365),"0")&amp;" days","Expires in "&amp;TEXT(('📊 Training Matrix'!$AV$60+365)-TODAY(),"0")&amp;" days"),"—")</f>
        <v>—</v>
      </c>
      <c r="M1121" s="58" t="str">
        <f ca="1">IF(OR('📊 Training Matrix'!$AW$60="EXPIRED",'📊 Training Matrix'!$AW$60="EXPIRING"),'📊 Training Matrix'!$H$60,"")</f>
        <v/>
      </c>
    </row>
    <row r="1122" spans="1:13" ht="15" customHeight="1" x14ac:dyDescent="0.2">
      <c r="A1122" s="58" t="str">
        <f ca="1">IF(OR('📊 Training Matrix'!$K$61="EXPIRED",'📊 Training Matrix'!$K$61="EXPIRING"),'📊 Training Matrix'!$A$61,"")</f>
        <v/>
      </c>
      <c r="B1122" s="58" t="str">
        <f ca="1">IF(OR('📊 Training Matrix'!$K$61="EXPIRED",'📊 Training Matrix'!$K$61="EXPIRING"),'📊 Training Matrix'!$B$61,"")</f>
        <v/>
      </c>
      <c r="C1122" s="58" t="str">
        <f ca="1">IF(OR('📊 Training Matrix'!$K$61="EXPIRED",'📊 Training Matrix'!$K$61="EXPIRING"),'📊 Training Matrix'!$C$61,"")</f>
        <v/>
      </c>
      <c r="D1122" s="58" t="str">
        <f ca="1">IF(OR('📊 Training Matrix'!$K$61="EXPIRED",'📊 Training Matrix'!$K$61="EXPIRING"),'📊 Training Matrix'!$D$61,"")</f>
        <v/>
      </c>
      <c r="E1122" s="58" t="str">
        <f ca="1">IF(OR('📊 Training Matrix'!$K$61="EXPIRED",'📊 Training Matrix'!$K$61="EXPIRING"),'📊 Training Matrix'!$F$61,"")</f>
        <v/>
      </c>
      <c r="F1122" s="58" t="str">
        <f ca="1">IF(OR('📊 Training Matrix'!$K$61="EXPIRED",'📊 Training Matrix'!$K$61="EXPIRING"),'📊 Training Matrix'!$E$61,"")</f>
        <v/>
      </c>
      <c r="G1122" s="58" t="str">
        <f ca="1">IF(OR('📊 Training Matrix'!$K$61="EXPIRED",'📊 Training Matrix'!$K$61="EXPIRING"),"HS-001","")</f>
        <v/>
      </c>
      <c r="H1122" s="58" t="str">
        <f ca="1">IF(OR('📊 Training Matrix'!$K$61="EXPIRED",'📊 Training Matrix'!$K$61="EXPIRING"),"H&amp;S Induction","")</f>
        <v/>
      </c>
      <c r="I1122" s="58" t="str">
        <f ca="1">IF(OR('📊 Training Matrix'!$K$61="EXPIRED",'📊 Training Matrix'!$K$61="EXPIRING"),IF(ISNUMBER('📊 Training Matrix'!$J$61),TEXT('📊 Training Matrix'!$J$61,"DD/MM/YYYY"),""),"")</f>
        <v/>
      </c>
      <c r="J1122" s="58" t="str">
        <f ca="1">IF(OR('📊 Training Matrix'!$K$61="EXPIRED",'📊 Training Matrix'!$K$61="EXPIRING"),TEXT('📊 Training Matrix'!$J$61+365,"DD/MM/YYYY"),"")</f>
        <v/>
      </c>
      <c r="K1122" s="58" t="str">
        <f ca="1">IF(OR('📊 Training Matrix'!$K$61="EXPIRED",'📊 Training Matrix'!$K$61="EXPIRING"),'📊 Training Matrix'!$K$61,"")</f>
        <v/>
      </c>
      <c r="L1122" s="58" t="str">
        <f ca="1">IF(OR('📊 Training Matrix'!$K$61="EXPIRED",'📊 Training Matrix'!$K$61="EXPIRING"),IF('📊 Training Matrix'!$K$61="EXPIRED","Overdue by "&amp;TEXT(TODAY()-('📊 Training Matrix'!$J$61+365),"0")&amp;" days","Expires in "&amp;TEXT(('📊 Training Matrix'!$J$61+365)-TODAY(),"0")&amp;" days"),"—")</f>
        <v>—</v>
      </c>
      <c r="M1122" s="58" t="str">
        <f ca="1">IF(OR('📊 Training Matrix'!$K$61="EXPIRED",'📊 Training Matrix'!$K$61="EXPIRING"),'📊 Training Matrix'!$H$61,"")</f>
        <v/>
      </c>
    </row>
    <row r="1123" spans="1:13" ht="15" customHeight="1" x14ac:dyDescent="0.2">
      <c r="A1123" s="58" t="str">
        <f ca="1">IF(OR('📊 Training Matrix'!$M$61="EXPIRED",'📊 Training Matrix'!$M$61="EXPIRING"),'📊 Training Matrix'!$A$61,"")</f>
        <v/>
      </c>
      <c r="B1123" s="58" t="str">
        <f ca="1">IF(OR('📊 Training Matrix'!$M$61="EXPIRED",'📊 Training Matrix'!$M$61="EXPIRING"),'📊 Training Matrix'!$B$61,"")</f>
        <v/>
      </c>
      <c r="C1123" s="58" t="str">
        <f ca="1">IF(OR('📊 Training Matrix'!$M$61="EXPIRED",'📊 Training Matrix'!$M$61="EXPIRING"),'📊 Training Matrix'!$C$61,"")</f>
        <v/>
      </c>
      <c r="D1123" s="58" t="str">
        <f ca="1">IF(OR('📊 Training Matrix'!$M$61="EXPIRED",'📊 Training Matrix'!$M$61="EXPIRING"),'📊 Training Matrix'!$D$61,"")</f>
        <v/>
      </c>
      <c r="E1123" s="58" t="str">
        <f ca="1">IF(OR('📊 Training Matrix'!$M$61="EXPIRED",'📊 Training Matrix'!$M$61="EXPIRING"),'📊 Training Matrix'!$F$61,"")</f>
        <v/>
      </c>
      <c r="F1123" s="58" t="str">
        <f ca="1">IF(OR('📊 Training Matrix'!$M$61="EXPIRED",'📊 Training Matrix'!$M$61="EXPIRING"),'📊 Training Matrix'!$E$61,"")</f>
        <v/>
      </c>
      <c r="G1123" s="58" t="str">
        <f ca="1">IF(OR('📊 Training Matrix'!$M$61="EXPIRED",'📊 Training Matrix'!$M$61="EXPIRING"),"HS-002","")</f>
        <v/>
      </c>
      <c r="H1123" s="58" t="str">
        <f ca="1">IF(OR('📊 Training Matrix'!$M$61="EXPIRED",'📊 Training Matrix'!$M$61="EXPIRING"),"Working at Height","")</f>
        <v/>
      </c>
      <c r="I1123" s="58" t="str">
        <f ca="1">IF(OR('📊 Training Matrix'!$M$61="EXPIRED",'📊 Training Matrix'!$M$61="EXPIRING"),IF(ISNUMBER('📊 Training Matrix'!$L$61),TEXT('📊 Training Matrix'!$L$61,"DD/MM/YYYY"),""),"")</f>
        <v/>
      </c>
      <c r="J1123" s="58" t="str">
        <f ca="1">IF(OR('📊 Training Matrix'!$M$61="EXPIRED",'📊 Training Matrix'!$M$61="EXPIRING"),TEXT('📊 Training Matrix'!$L$61+365,"DD/MM/YYYY"),"")</f>
        <v/>
      </c>
      <c r="K1123" s="58" t="str">
        <f ca="1">IF(OR('📊 Training Matrix'!$M$61="EXPIRED",'📊 Training Matrix'!$M$61="EXPIRING"),'📊 Training Matrix'!$M$61,"")</f>
        <v/>
      </c>
      <c r="L1123" s="58" t="str">
        <f ca="1">IF(OR('📊 Training Matrix'!$M$61="EXPIRED",'📊 Training Matrix'!$M$61="EXPIRING"),IF('📊 Training Matrix'!$M$61="EXPIRED","Overdue by "&amp;TEXT(TODAY()-('📊 Training Matrix'!$L$61+365),"0")&amp;" days","Expires in "&amp;TEXT(('📊 Training Matrix'!$L$61+365)-TODAY(),"0")&amp;" days"),"—")</f>
        <v>—</v>
      </c>
      <c r="M1123" s="58" t="str">
        <f ca="1">IF(OR('📊 Training Matrix'!$M$61="EXPIRED",'📊 Training Matrix'!$M$61="EXPIRING"),'📊 Training Matrix'!$H$61,"")</f>
        <v/>
      </c>
    </row>
    <row r="1124" spans="1:13" ht="15" customHeight="1" x14ac:dyDescent="0.2">
      <c r="A1124" s="58" t="str">
        <f ca="1">IF(OR('📊 Training Matrix'!$O$61="EXPIRED",'📊 Training Matrix'!$O$61="EXPIRING"),'📊 Training Matrix'!$A$61,"")</f>
        <v/>
      </c>
      <c r="B1124" s="58" t="str">
        <f ca="1">IF(OR('📊 Training Matrix'!$O$61="EXPIRED",'📊 Training Matrix'!$O$61="EXPIRING"),'📊 Training Matrix'!$B$61,"")</f>
        <v/>
      </c>
      <c r="C1124" s="58" t="str">
        <f ca="1">IF(OR('📊 Training Matrix'!$O$61="EXPIRED",'📊 Training Matrix'!$O$61="EXPIRING"),'📊 Training Matrix'!$C$61,"")</f>
        <v/>
      </c>
      <c r="D1124" s="58" t="str">
        <f ca="1">IF(OR('📊 Training Matrix'!$O$61="EXPIRED",'📊 Training Matrix'!$O$61="EXPIRING"),'📊 Training Matrix'!$D$61,"")</f>
        <v/>
      </c>
      <c r="E1124" s="58" t="str">
        <f ca="1">IF(OR('📊 Training Matrix'!$O$61="EXPIRED",'📊 Training Matrix'!$O$61="EXPIRING"),'📊 Training Matrix'!$F$61,"")</f>
        <v/>
      </c>
      <c r="F1124" s="58" t="str">
        <f ca="1">IF(OR('📊 Training Matrix'!$O$61="EXPIRED",'📊 Training Matrix'!$O$61="EXPIRING"),'📊 Training Matrix'!$E$61,"")</f>
        <v/>
      </c>
      <c r="G1124" s="58" t="str">
        <f ca="1">IF(OR('📊 Training Matrix'!$O$61="EXPIRED",'📊 Training Matrix'!$O$61="EXPIRING"),"HS-003","")</f>
        <v/>
      </c>
      <c r="H1124" s="58" t="str">
        <f ca="1">IF(OR('📊 Training Matrix'!$O$61="EXPIRED",'📊 Training Matrix'!$O$61="EXPIRING"),"Confined Space","")</f>
        <v/>
      </c>
      <c r="I1124" s="58" t="str">
        <f ca="1">IF(OR('📊 Training Matrix'!$O$61="EXPIRED",'📊 Training Matrix'!$O$61="EXPIRING"),IF(ISNUMBER('📊 Training Matrix'!$N$61),TEXT('📊 Training Matrix'!$N$61,"DD/MM/YYYY"),""),"")</f>
        <v/>
      </c>
      <c r="J1124" s="58" t="str">
        <f ca="1">IF(OR('📊 Training Matrix'!$O$61="EXPIRED",'📊 Training Matrix'!$O$61="EXPIRING"),TEXT('📊 Training Matrix'!$N$61+365,"DD/MM/YYYY"),"")</f>
        <v/>
      </c>
      <c r="K1124" s="58" t="str">
        <f ca="1">IF(OR('📊 Training Matrix'!$O$61="EXPIRED",'📊 Training Matrix'!$O$61="EXPIRING"),'📊 Training Matrix'!$O$61,"")</f>
        <v/>
      </c>
      <c r="L1124" s="58" t="str">
        <f ca="1">IF(OR('📊 Training Matrix'!$O$61="EXPIRED",'📊 Training Matrix'!$O$61="EXPIRING"),IF('📊 Training Matrix'!$O$61="EXPIRED","Overdue by "&amp;TEXT(TODAY()-('📊 Training Matrix'!$N$61+365),"0")&amp;" days","Expires in "&amp;TEXT(('📊 Training Matrix'!$N$61+365)-TODAY(),"0")&amp;" days"),"—")</f>
        <v>—</v>
      </c>
      <c r="M1124" s="58" t="str">
        <f ca="1">IF(OR('📊 Training Matrix'!$O$61="EXPIRED",'📊 Training Matrix'!$O$61="EXPIRING"),'📊 Training Matrix'!$H$61,"")</f>
        <v/>
      </c>
    </row>
    <row r="1125" spans="1:13" ht="15" customHeight="1" x14ac:dyDescent="0.2">
      <c r="A1125" s="58" t="str">
        <f ca="1">IF(OR('📊 Training Matrix'!$Q$61="EXPIRED",'📊 Training Matrix'!$Q$61="EXPIRING"),'📊 Training Matrix'!$A$61,"")</f>
        <v/>
      </c>
      <c r="B1125" s="58" t="str">
        <f ca="1">IF(OR('📊 Training Matrix'!$Q$61="EXPIRED",'📊 Training Matrix'!$Q$61="EXPIRING"),'📊 Training Matrix'!$B$61,"")</f>
        <v/>
      </c>
      <c r="C1125" s="58" t="str">
        <f ca="1">IF(OR('📊 Training Matrix'!$Q$61="EXPIRED",'📊 Training Matrix'!$Q$61="EXPIRING"),'📊 Training Matrix'!$C$61,"")</f>
        <v/>
      </c>
      <c r="D1125" s="58" t="str">
        <f ca="1">IF(OR('📊 Training Matrix'!$Q$61="EXPIRED",'📊 Training Matrix'!$Q$61="EXPIRING"),'📊 Training Matrix'!$D$61,"")</f>
        <v/>
      </c>
      <c r="E1125" s="58" t="str">
        <f ca="1">IF(OR('📊 Training Matrix'!$Q$61="EXPIRED",'📊 Training Matrix'!$Q$61="EXPIRING"),'📊 Training Matrix'!$F$61,"")</f>
        <v/>
      </c>
      <c r="F1125" s="58" t="str">
        <f ca="1">IF(OR('📊 Training Matrix'!$Q$61="EXPIRED",'📊 Training Matrix'!$Q$61="EXPIRING"),'📊 Training Matrix'!$E$61,"")</f>
        <v/>
      </c>
      <c r="G1125" s="58" t="str">
        <f ca="1">IF(OR('📊 Training Matrix'!$Q$61="EXPIRED",'📊 Training Matrix'!$Q$61="EXPIRING"),"HS-004","")</f>
        <v/>
      </c>
      <c r="H1125" s="58" t="str">
        <f ca="1">IF(OR('📊 Training Matrix'!$Q$61="EXPIRED",'📊 Training Matrix'!$Q$61="EXPIRING"),"Manual Handling","")</f>
        <v/>
      </c>
      <c r="I1125" s="58" t="str">
        <f ca="1">IF(OR('📊 Training Matrix'!$Q$61="EXPIRED",'📊 Training Matrix'!$Q$61="EXPIRING"),IF(ISNUMBER('📊 Training Matrix'!$P$61),TEXT('📊 Training Matrix'!$P$61,"DD/MM/YYYY"),""),"")</f>
        <v/>
      </c>
      <c r="J1125" s="58" t="str">
        <f ca="1">IF(OR('📊 Training Matrix'!$Q$61="EXPIRED",'📊 Training Matrix'!$Q$61="EXPIRING"),TEXT('📊 Training Matrix'!$P$61+365,"DD/MM/YYYY"),"")</f>
        <v/>
      </c>
      <c r="K1125" s="58" t="str">
        <f ca="1">IF(OR('📊 Training Matrix'!$Q$61="EXPIRED",'📊 Training Matrix'!$Q$61="EXPIRING"),'📊 Training Matrix'!$Q$61,"")</f>
        <v/>
      </c>
      <c r="L1125" s="58" t="str">
        <f ca="1">IF(OR('📊 Training Matrix'!$Q$61="EXPIRED",'📊 Training Matrix'!$Q$61="EXPIRING"),IF('📊 Training Matrix'!$Q$61="EXPIRED","Overdue by "&amp;TEXT(TODAY()-('📊 Training Matrix'!$P$61+365),"0")&amp;" days","Expires in "&amp;TEXT(('📊 Training Matrix'!$P$61+365)-TODAY(),"0")&amp;" days"),"—")</f>
        <v>—</v>
      </c>
      <c r="M1125" s="58" t="str">
        <f ca="1">IF(OR('📊 Training Matrix'!$Q$61="EXPIRED",'📊 Training Matrix'!$Q$61="EXPIRING"),'📊 Training Matrix'!$H$61,"")</f>
        <v/>
      </c>
    </row>
    <row r="1126" spans="1:13" ht="15" customHeight="1" x14ac:dyDescent="0.2">
      <c r="A1126" s="58" t="str">
        <f ca="1">IF(OR('📊 Training Matrix'!$S$61="EXPIRED",'📊 Training Matrix'!$S$61="EXPIRING"),'📊 Training Matrix'!$A$61,"")</f>
        <v/>
      </c>
      <c r="B1126" s="58" t="str">
        <f ca="1">IF(OR('📊 Training Matrix'!$S$61="EXPIRED",'📊 Training Matrix'!$S$61="EXPIRING"),'📊 Training Matrix'!$B$61,"")</f>
        <v/>
      </c>
      <c r="C1126" s="58" t="str">
        <f ca="1">IF(OR('📊 Training Matrix'!$S$61="EXPIRED",'📊 Training Matrix'!$S$61="EXPIRING"),'📊 Training Matrix'!$C$61,"")</f>
        <v/>
      </c>
      <c r="D1126" s="58" t="str">
        <f ca="1">IF(OR('📊 Training Matrix'!$S$61="EXPIRED",'📊 Training Matrix'!$S$61="EXPIRING"),'📊 Training Matrix'!$D$61,"")</f>
        <v/>
      </c>
      <c r="E1126" s="58" t="str">
        <f ca="1">IF(OR('📊 Training Matrix'!$S$61="EXPIRED",'📊 Training Matrix'!$S$61="EXPIRING"),'📊 Training Matrix'!$F$61,"")</f>
        <v/>
      </c>
      <c r="F1126" s="58" t="str">
        <f ca="1">IF(OR('📊 Training Matrix'!$S$61="EXPIRED",'📊 Training Matrix'!$S$61="EXPIRING"),'📊 Training Matrix'!$E$61,"")</f>
        <v/>
      </c>
      <c r="G1126" s="58" t="str">
        <f ca="1">IF(OR('📊 Training Matrix'!$S$61="EXPIRED",'📊 Training Matrix'!$S$61="EXPIRING"),"HS-005","")</f>
        <v/>
      </c>
      <c r="H1126" s="58" t="str">
        <f ca="1">IF(OR('📊 Training Matrix'!$S$61="EXPIRED",'📊 Training Matrix'!$S$61="EXPIRING"),"First Aid (FAW)","")</f>
        <v/>
      </c>
      <c r="I1126" s="58" t="str">
        <f ca="1">IF(OR('📊 Training Matrix'!$S$61="EXPIRED",'📊 Training Matrix'!$S$61="EXPIRING"),IF(ISNUMBER('📊 Training Matrix'!$R$61),TEXT('📊 Training Matrix'!$R$61,"DD/MM/YYYY"),""),"")</f>
        <v/>
      </c>
      <c r="J1126" s="58" t="str">
        <f ca="1">IF(OR('📊 Training Matrix'!$S$61="EXPIRED",'📊 Training Matrix'!$S$61="EXPIRING"),TEXT('📊 Training Matrix'!$R$61+365,"DD/MM/YYYY"),"")</f>
        <v/>
      </c>
      <c r="K1126" s="58" t="str">
        <f ca="1">IF(OR('📊 Training Matrix'!$S$61="EXPIRED",'📊 Training Matrix'!$S$61="EXPIRING"),'📊 Training Matrix'!$S$61,"")</f>
        <v/>
      </c>
      <c r="L1126" s="58" t="str">
        <f ca="1">IF(OR('📊 Training Matrix'!$S$61="EXPIRED",'📊 Training Matrix'!$S$61="EXPIRING"),IF('📊 Training Matrix'!$S$61="EXPIRED","Overdue by "&amp;TEXT(TODAY()-('📊 Training Matrix'!$R$61+365),"0")&amp;" days","Expires in "&amp;TEXT(('📊 Training Matrix'!$R$61+365)-TODAY(),"0")&amp;" days"),"—")</f>
        <v>—</v>
      </c>
      <c r="M1126" s="58" t="str">
        <f ca="1">IF(OR('📊 Training Matrix'!$S$61="EXPIRED",'📊 Training Matrix'!$S$61="EXPIRING"),'📊 Training Matrix'!$H$61,"")</f>
        <v/>
      </c>
    </row>
    <row r="1127" spans="1:13" ht="15" customHeight="1" x14ac:dyDescent="0.2">
      <c r="A1127" s="58" t="str">
        <f ca="1">IF(OR('📊 Training Matrix'!$U$61="EXPIRED",'📊 Training Matrix'!$U$61="EXPIRING"),'📊 Training Matrix'!$A$61,"")</f>
        <v/>
      </c>
      <c r="B1127" s="58" t="str">
        <f ca="1">IF(OR('📊 Training Matrix'!$U$61="EXPIRED",'📊 Training Matrix'!$U$61="EXPIRING"),'📊 Training Matrix'!$B$61,"")</f>
        <v/>
      </c>
      <c r="C1127" s="58" t="str">
        <f ca="1">IF(OR('📊 Training Matrix'!$U$61="EXPIRED",'📊 Training Matrix'!$U$61="EXPIRING"),'📊 Training Matrix'!$C$61,"")</f>
        <v/>
      </c>
      <c r="D1127" s="58" t="str">
        <f ca="1">IF(OR('📊 Training Matrix'!$U$61="EXPIRED",'📊 Training Matrix'!$U$61="EXPIRING"),'📊 Training Matrix'!$D$61,"")</f>
        <v/>
      </c>
      <c r="E1127" s="58" t="str">
        <f ca="1">IF(OR('📊 Training Matrix'!$U$61="EXPIRED",'📊 Training Matrix'!$U$61="EXPIRING"),'📊 Training Matrix'!$F$61,"")</f>
        <v/>
      </c>
      <c r="F1127" s="58" t="str">
        <f ca="1">IF(OR('📊 Training Matrix'!$U$61="EXPIRED",'📊 Training Matrix'!$U$61="EXPIRING"),'📊 Training Matrix'!$E$61,"")</f>
        <v/>
      </c>
      <c r="G1127" s="58" t="str">
        <f ca="1">IF(OR('📊 Training Matrix'!$U$61="EXPIRED",'📊 Training Matrix'!$U$61="EXPIRING"),"HS-006","")</f>
        <v/>
      </c>
      <c r="H1127" s="58" t="str">
        <f ca="1">IF(OR('📊 Training Matrix'!$U$61="EXPIRED",'📊 Training Matrix'!$U$61="EXPIRING"),"Asbestos Awareness","")</f>
        <v/>
      </c>
      <c r="I1127" s="58" t="str">
        <f ca="1">IF(OR('📊 Training Matrix'!$U$61="EXPIRED",'📊 Training Matrix'!$U$61="EXPIRING"),IF(ISNUMBER('📊 Training Matrix'!$T$61),TEXT('📊 Training Matrix'!$T$61,"DD/MM/YYYY"),""),"")</f>
        <v/>
      </c>
      <c r="J1127" s="58" t="str">
        <f ca="1">IF(OR('📊 Training Matrix'!$U$61="EXPIRED",'📊 Training Matrix'!$U$61="EXPIRING"),TEXT('📊 Training Matrix'!$T$61+365,"DD/MM/YYYY"),"")</f>
        <v/>
      </c>
      <c r="K1127" s="58" t="str">
        <f ca="1">IF(OR('📊 Training Matrix'!$U$61="EXPIRED",'📊 Training Matrix'!$U$61="EXPIRING"),'📊 Training Matrix'!$U$61,"")</f>
        <v/>
      </c>
      <c r="L1127" s="58" t="str">
        <f ca="1">IF(OR('📊 Training Matrix'!$U$61="EXPIRED",'📊 Training Matrix'!$U$61="EXPIRING"),IF('📊 Training Matrix'!$U$61="EXPIRED","Overdue by "&amp;TEXT(TODAY()-('📊 Training Matrix'!$T$61+365),"0")&amp;" days","Expires in "&amp;TEXT(('📊 Training Matrix'!$T$61+365)-TODAY(),"0")&amp;" days"),"—")</f>
        <v>—</v>
      </c>
      <c r="M1127" s="58" t="str">
        <f ca="1">IF(OR('📊 Training Matrix'!$U$61="EXPIRED",'📊 Training Matrix'!$U$61="EXPIRING"),'📊 Training Matrix'!$H$61,"")</f>
        <v/>
      </c>
    </row>
    <row r="1128" spans="1:13" ht="15" customHeight="1" x14ac:dyDescent="0.2">
      <c r="A1128" s="58" t="str">
        <f ca="1">IF(OR('📊 Training Matrix'!$W$61="EXPIRED",'📊 Training Matrix'!$W$61="EXPIRING"),'📊 Training Matrix'!$A$61,"")</f>
        <v/>
      </c>
      <c r="B1128" s="58" t="str">
        <f ca="1">IF(OR('📊 Training Matrix'!$W$61="EXPIRED",'📊 Training Matrix'!$W$61="EXPIRING"),'📊 Training Matrix'!$B$61,"")</f>
        <v/>
      </c>
      <c r="C1128" s="58" t="str">
        <f ca="1">IF(OR('📊 Training Matrix'!$W$61="EXPIRED",'📊 Training Matrix'!$W$61="EXPIRING"),'📊 Training Matrix'!$C$61,"")</f>
        <v/>
      </c>
      <c r="D1128" s="58" t="str">
        <f ca="1">IF(OR('📊 Training Matrix'!$W$61="EXPIRED",'📊 Training Matrix'!$W$61="EXPIRING"),'📊 Training Matrix'!$D$61,"")</f>
        <v/>
      </c>
      <c r="E1128" s="58" t="str">
        <f ca="1">IF(OR('📊 Training Matrix'!$W$61="EXPIRED",'📊 Training Matrix'!$W$61="EXPIRING"),'📊 Training Matrix'!$F$61,"")</f>
        <v/>
      </c>
      <c r="F1128" s="58" t="str">
        <f ca="1">IF(OR('📊 Training Matrix'!$W$61="EXPIRED",'📊 Training Matrix'!$W$61="EXPIRING"),'📊 Training Matrix'!$E$61,"")</f>
        <v/>
      </c>
      <c r="G1128" s="58" t="str">
        <f ca="1">IF(OR('📊 Training Matrix'!$W$61="EXPIRED",'📊 Training Matrix'!$W$61="EXPIRING"),"EL-001","")</f>
        <v/>
      </c>
      <c r="H1128" s="58" t="str">
        <f ca="1">IF(OR('📊 Training Matrix'!$W$61="EXPIRED",'📊 Training Matrix'!$W$61="EXPIRING"),"C&amp;G 2391 Inspection","")</f>
        <v/>
      </c>
      <c r="I1128" s="58" t="str">
        <f ca="1">IF(OR('📊 Training Matrix'!$W$61="EXPIRED",'📊 Training Matrix'!$W$61="EXPIRING"),IF(ISNUMBER('📊 Training Matrix'!$V$61),TEXT('📊 Training Matrix'!$V$61,"DD/MM/YYYY"),""),"")</f>
        <v/>
      </c>
      <c r="J1128" s="58" t="str">
        <f ca="1">IF(OR('📊 Training Matrix'!$W$61="EXPIRED",'📊 Training Matrix'!$W$61="EXPIRING"),TEXT('📊 Training Matrix'!$V$61+365,"DD/MM/YYYY"),"")</f>
        <v/>
      </c>
      <c r="K1128" s="58" t="str">
        <f ca="1">IF(OR('📊 Training Matrix'!$W$61="EXPIRED",'📊 Training Matrix'!$W$61="EXPIRING"),'📊 Training Matrix'!$W$61,"")</f>
        <v/>
      </c>
      <c r="L1128" s="58" t="str">
        <f ca="1">IF(OR('📊 Training Matrix'!$W$61="EXPIRED",'📊 Training Matrix'!$W$61="EXPIRING"),IF('📊 Training Matrix'!$W$61="EXPIRED","Overdue by "&amp;TEXT(TODAY()-('📊 Training Matrix'!$V$61+365),"0")&amp;" days","Expires in "&amp;TEXT(('📊 Training Matrix'!$V$61+365)-TODAY(),"0")&amp;" days"),"—")</f>
        <v>—</v>
      </c>
      <c r="M1128" s="58" t="str">
        <f ca="1">IF(OR('📊 Training Matrix'!$W$61="EXPIRED",'📊 Training Matrix'!$W$61="EXPIRING"),'📊 Training Matrix'!$H$61,"")</f>
        <v/>
      </c>
    </row>
    <row r="1129" spans="1:13" ht="15" customHeight="1" x14ac:dyDescent="0.2">
      <c r="A1129" s="58" t="str">
        <f ca="1">IF(OR('📊 Training Matrix'!$Y$61="EXPIRED",'📊 Training Matrix'!$Y$61="EXPIRING"),'📊 Training Matrix'!$A$61,"")</f>
        <v/>
      </c>
      <c r="B1129" s="58" t="str">
        <f ca="1">IF(OR('📊 Training Matrix'!$Y$61="EXPIRED",'📊 Training Matrix'!$Y$61="EXPIRING"),'📊 Training Matrix'!$B$61,"")</f>
        <v/>
      </c>
      <c r="C1129" s="58" t="str">
        <f ca="1">IF(OR('📊 Training Matrix'!$Y$61="EXPIRED",'📊 Training Matrix'!$Y$61="EXPIRING"),'📊 Training Matrix'!$C$61,"")</f>
        <v/>
      </c>
      <c r="D1129" s="58" t="str">
        <f ca="1">IF(OR('📊 Training Matrix'!$Y$61="EXPIRED",'📊 Training Matrix'!$Y$61="EXPIRING"),'📊 Training Matrix'!$D$61,"")</f>
        <v/>
      </c>
      <c r="E1129" s="58" t="str">
        <f ca="1">IF(OR('📊 Training Matrix'!$Y$61="EXPIRED",'📊 Training Matrix'!$Y$61="EXPIRING"),'📊 Training Matrix'!$F$61,"")</f>
        <v/>
      </c>
      <c r="F1129" s="58" t="str">
        <f ca="1">IF(OR('📊 Training Matrix'!$Y$61="EXPIRED",'📊 Training Matrix'!$Y$61="EXPIRING"),'📊 Training Matrix'!$E$61,"")</f>
        <v/>
      </c>
      <c r="G1129" s="58" t="str">
        <f ca="1">IF(OR('📊 Training Matrix'!$Y$61="EXPIRED",'📊 Training Matrix'!$Y$61="EXPIRING"),"EL-002","")</f>
        <v/>
      </c>
      <c r="H1129" s="58" t="str">
        <f ca="1">IF(OR('📊 Training Matrix'!$Y$61="EXPIRED",'📊 Training Matrix'!$Y$61="EXPIRING"),"18th Edition","")</f>
        <v/>
      </c>
      <c r="I1129" s="58" t="str">
        <f ca="1">IF(OR('📊 Training Matrix'!$Y$61="EXPIRED",'📊 Training Matrix'!$Y$61="EXPIRING"),IF(ISNUMBER('📊 Training Matrix'!$X$61),TEXT('📊 Training Matrix'!$X$61,"DD/MM/YYYY"),""),"")</f>
        <v/>
      </c>
      <c r="J1129" s="58" t="str">
        <f ca="1">IF(OR('📊 Training Matrix'!$Y$61="EXPIRED",'📊 Training Matrix'!$Y$61="EXPIRING"),TEXT('📊 Training Matrix'!$X$61+365,"DD/MM/YYYY"),"")</f>
        <v/>
      </c>
      <c r="K1129" s="58" t="str">
        <f ca="1">IF(OR('📊 Training Matrix'!$Y$61="EXPIRED",'📊 Training Matrix'!$Y$61="EXPIRING"),'📊 Training Matrix'!$Y$61,"")</f>
        <v/>
      </c>
      <c r="L1129" s="58" t="str">
        <f ca="1">IF(OR('📊 Training Matrix'!$Y$61="EXPIRED",'📊 Training Matrix'!$Y$61="EXPIRING"),IF('📊 Training Matrix'!$Y$61="EXPIRED","Overdue by "&amp;TEXT(TODAY()-('📊 Training Matrix'!$X$61+365),"0")&amp;" days","Expires in "&amp;TEXT(('📊 Training Matrix'!$X$61+365)-TODAY(),"0")&amp;" days"),"—")</f>
        <v>—</v>
      </c>
      <c r="M1129" s="58" t="str">
        <f ca="1">IF(OR('📊 Training Matrix'!$Y$61="EXPIRED",'📊 Training Matrix'!$Y$61="EXPIRING"),'📊 Training Matrix'!$H$61,"")</f>
        <v/>
      </c>
    </row>
    <row r="1130" spans="1:13" ht="15" customHeight="1" x14ac:dyDescent="0.2">
      <c r="A1130" s="58" t="str">
        <f ca="1">IF(OR('📊 Training Matrix'!$AA$61="EXPIRED",'📊 Training Matrix'!$AA$61="EXPIRING"),'📊 Training Matrix'!$A$61,"")</f>
        <v/>
      </c>
      <c r="B1130" s="58" t="str">
        <f ca="1">IF(OR('📊 Training Matrix'!$AA$61="EXPIRED",'📊 Training Matrix'!$AA$61="EXPIRING"),'📊 Training Matrix'!$B$61,"")</f>
        <v/>
      </c>
      <c r="C1130" s="58" t="str">
        <f ca="1">IF(OR('📊 Training Matrix'!$AA$61="EXPIRED",'📊 Training Matrix'!$AA$61="EXPIRING"),'📊 Training Matrix'!$C$61,"")</f>
        <v/>
      </c>
      <c r="D1130" s="58" t="str">
        <f ca="1">IF(OR('📊 Training Matrix'!$AA$61="EXPIRED",'📊 Training Matrix'!$AA$61="EXPIRING"),'📊 Training Matrix'!$D$61,"")</f>
        <v/>
      </c>
      <c r="E1130" s="58" t="str">
        <f ca="1">IF(OR('📊 Training Matrix'!$AA$61="EXPIRED",'📊 Training Matrix'!$AA$61="EXPIRING"),'📊 Training Matrix'!$F$61,"")</f>
        <v/>
      </c>
      <c r="F1130" s="58" t="str">
        <f ca="1">IF(OR('📊 Training Matrix'!$AA$61="EXPIRED",'📊 Training Matrix'!$AA$61="EXPIRING"),'📊 Training Matrix'!$E$61,"")</f>
        <v/>
      </c>
      <c r="G1130" s="58" t="str">
        <f ca="1">IF(OR('📊 Training Matrix'!$AA$61="EXPIRED",'📊 Training Matrix'!$AA$61="EXPIRING"),"EL-003","")</f>
        <v/>
      </c>
      <c r="H1130" s="58" t="str">
        <f ca="1">IF(OR('📊 Training Matrix'!$AA$61="EXPIRED",'📊 Training Matrix'!$AA$61="EXPIRING"),"HV Auth. Person","")</f>
        <v/>
      </c>
      <c r="I1130" s="58" t="str">
        <f ca="1">IF(OR('📊 Training Matrix'!$AA$61="EXPIRED",'📊 Training Matrix'!$AA$61="EXPIRING"),IF(ISNUMBER('📊 Training Matrix'!$Z$61),TEXT('📊 Training Matrix'!$Z$61,"DD/MM/YYYY"),""),"")</f>
        <v/>
      </c>
      <c r="J1130" s="58" t="str">
        <f ca="1">IF(OR('📊 Training Matrix'!$AA$61="EXPIRED",'📊 Training Matrix'!$AA$61="EXPIRING"),TEXT('📊 Training Matrix'!$Z$61+365,"DD/MM/YYYY"),"")</f>
        <v/>
      </c>
      <c r="K1130" s="58" t="str">
        <f ca="1">IF(OR('📊 Training Matrix'!$AA$61="EXPIRED",'📊 Training Matrix'!$AA$61="EXPIRING"),'📊 Training Matrix'!$AA$61,"")</f>
        <v/>
      </c>
      <c r="L1130" s="58" t="str">
        <f ca="1">IF(OR('📊 Training Matrix'!$AA$61="EXPIRED",'📊 Training Matrix'!$AA$61="EXPIRING"),IF('📊 Training Matrix'!$AA$61="EXPIRED","Overdue by "&amp;TEXT(TODAY()-('📊 Training Matrix'!$Z$61+365),"0")&amp;" days","Expires in "&amp;TEXT(('📊 Training Matrix'!$Z$61+365)-TODAY(),"0")&amp;" days"),"—")</f>
        <v>—</v>
      </c>
      <c r="M1130" s="58" t="str">
        <f ca="1">IF(OR('📊 Training Matrix'!$AA$61="EXPIRED",'📊 Training Matrix'!$AA$61="EXPIRING"),'📊 Training Matrix'!$H$61,"")</f>
        <v/>
      </c>
    </row>
    <row r="1131" spans="1:13" ht="15" customHeight="1" x14ac:dyDescent="0.2">
      <c r="A1131" s="58" t="str">
        <f ca="1">IF(OR('📊 Training Matrix'!$AC$61="EXPIRED",'📊 Training Matrix'!$AC$61="EXPIRING"),'📊 Training Matrix'!$A$61,"")</f>
        <v/>
      </c>
      <c r="B1131" s="58" t="str">
        <f ca="1">IF(OR('📊 Training Matrix'!$AC$61="EXPIRED",'📊 Training Matrix'!$AC$61="EXPIRING"),'📊 Training Matrix'!$B$61,"")</f>
        <v/>
      </c>
      <c r="C1131" s="58" t="str">
        <f ca="1">IF(OR('📊 Training Matrix'!$AC$61="EXPIRED",'📊 Training Matrix'!$AC$61="EXPIRING"),'📊 Training Matrix'!$C$61,"")</f>
        <v/>
      </c>
      <c r="D1131" s="58" t="str">
        <f ca="1">IF(OR('📊 Training Matrix'!$AC$61="EXPIRED",'📊 Training Matrix'!$AC$61="EXPIRING"),'📊 Training Matrix'!$D$61,"")</f>
        <v/>
      </c>
      <c r="E1131" s="58" t="str">
        <f ca="1">IF(OR('📊 Training Matrix'!$AC$61="EXPIRED",'📊 Training Matrix'!$AC$61="EXPIRING"),'📊 Training Matrix'!$F$61,"")</f>
        <v/>
      </c>
      <c r="F1131" s="58" t="str">
        <f ca="1">IF(OR('📊 Training Matrix'!$AC$61="EXPIRED",'📊 Training Matrix'!$AC$61="EXPIRING"),'📊 Training Matrix'!$E$61,"")</f>
        <v/>
      </c>
      <c r="G1131" s="58" t="str">
        <f ca="1">IF(OR('📊 Training Matrix'!$AC$61="EXPIRED",'📊 Training Matrix'!$AC$61="EXPIRING"),"EL-004","")</f>
        <v/>
      </c>
      <c r="H1131" s="58" t="str">
        <f ca="1">IF(OR('📊 Training Matrix'!$AC$61="EXPIRED",'📊 Training Matrix'!$AC$61="EXPIRING"),"LV Switching","")</f>
        <v/>
      </c>
      <c r="I1131" s="58" t="str">
        <f ca="1">IF(OR('📊 Training Matrix'!$AC$61="EXPIRED",'📊 Training Matrix'!$AC$61="EXPIRING"),IF(ISNUMBER('📊 Training Matrix'!$AB$61),TEXT('📊 Training Matrix'!$AB$61,"DD/MM/YYYY"),""),"")</f>
        <v/>
      </c>
      <c r="J1131" s="58" t="str">
        <f ca="1">IF(OR('📊 Training Matrix'!$AC$61="EXPIRED",'📊 Training Matrix'!$AC$61="EXPIRING"),TEXT('📊 Training Matrix'!$AB$61+365,"DD/MM/YYYY"),"")</f>
        <v/>
      </c>
      <c r="K1131" s="58" t="str">
        <f ca="1">IF(OR('📊 Training Matrix'!$AC$61="EXPIRED",'📊 Training Matrix'!$AC$61="EXPIRING"),'📊 Training Matrix'!$AC$61,"")</f>
        <v/>
      </c>
      <c r="L1131" s="58" t="str">
        <f ca="1">IF(OR('📊 Training Matrix'!$AC$61="EXPIRED",'📊 Training Matrix'!$AC$61="EXPIRING"),IF('📊 Training Matrix'!$AC$61="EXPIRED","Overdue by "&amp;TEXT(TODAY()-('📊 Training Matrix'!$AB$61+365),"0")&amp;" days","Expires in "&amp;TEXT(('📊 Training Matrix'!$AB$61+365)-TODAY(),"0")&amp;" days"),"—")</f>
        <v>—</v>
      </c>
      <c r="M1131" s="58" t="str">
        <f ca="1">IF(OR('📊 Training Matrix'!$AC$61="EXPIRED",'📊 Training Matrix'!$AC$61="EXPIRING"),'📊 Training Matrix'!$H$61,"")</f>
        <v/>
      </c>
    </row>
    <row r="1132" spans="1:13" ht="15" customHeight="1" x14ac:dyDescent="0.2">
      <c r="A1132" s="58" t="str">
        <f ca="1">IF(OR('📊 Training Matrix'!$AE$61="EXPIRED",'📊 Training Matrix'!$AE$61="EXPIRING"),'📊 Training Matrix'!$A$61,"")</f>
        <v/>
      </c>
      <c r="B1132" s="58" t="str">
        <f ca="1">IF(OR('📊 Training Matrix'!$AE$61="EXPIRED",'📊 Training Matrix'!$AE$61="EXPIRING"),'📊 Training Matrix'!$B$61,"")</f>
        <v/>
      </c>
      <c r="C1132" s="58" t="str">
        <f ca="1">IF(OR('📊 Training Matrix'!$AE$61="EXPIRED",'📊 Training Matrix'!$AE$61="EXPIRING"),'📊 Training Matrix'!$C$61,"")</f>
        <v/>
      </c>
      <c r="D1132" s="58" t="str">
        <f ca="1">IF(OR('📊 Training Matrix'!$AE$61="EXPIRED",'📊 Training Matrix'!$AE$61="EXPIRING"),'📊 Training Matrix'!$D$61,"")</f>
        <v/>
      </c>
      <c r="E1132" s="58" t="str">
        <f ca="1">IF(OR('📊 Training Matrix'!$AE$61="EXPIRED",'📊 Training Matrix'!$AE$61="EXPIRING"),'📊 Training Matrix'!$F$61,"")</f>
        <v/>
      </c>
      <c r="F1132" s="58" t="str">
        <f ca="1">IF(OR('📊 Training Matrix'!$AE$61="EXPIRED",'📊 Training Matrix'!$AE$61="EXPIRING"),'📊 Training Matrix'!$E$61,"")</f>
        <v/>
      </c>
      <c r="G1132" s="58" t="str">
        <f ca="1">IF(OR('📊 Training Matrix'!$AE$61="EXPIRED",'📊 Training Matrix'!$AE$61="EXPIRING"),"CV-005","")</f>
        <v/>
      </c>
      <c r="H1132" s="58" t="str">
        <f ca="1">IF(OR('📊 Training Matrix'!$AE$61="EXPIRED",'📊 Training Matrix'!$AE$61="EXPIRING"),"NRSWA Supervisor","")</f>
        <v/>
      </c>
      <c r="I1132" s="58" t="str">
        <f ca="1">IF(OR('📊 Training Matrix'!$AE$61="EXPIRED",'📊 Training Matrix'!$AE$61="EXPIRING"),IF(ISNUMBER('📊 Training Matrix'!$AD$61),TEXT('📊 Training Matrix'!$AD$61,"DD/MM/YYYY"),""),"")</f>
        <v/>
      </c>
      <c r="J1132" s="58" t="str">
        <f ca="1">IF(OR('📊 Training Matrix'!$AE$61="EXPIRED",'📊 Training Matrix'!$AE$61="EXPIRING"),TEXT('📊 Training Matrix'!$AD$61+365,"DD/MM/YYYY"),"")</f>
        <v/>
      </c>
      <c r="K1132" s="58" t="str">
        <f ca="1">IF(OR('📊 Training Matrix'!$AE$61="EXPIRED",'📊 Training Matrix'!$AE$61="EXPIRING"),'📊 Training Matrix'!$AE$61,"")</f>
        <v/>
      </c>
      <c r="L1132" s="58" t="str">
        <f ca="1">IF(OR('📊 Training Matrix'!$AE$61="EXPIRED",'📊 Training Matrix'!$AE$61="EXPIRING"),IF('📊 Training Matrix'!$AE$61="EXPIRED","Overdue by "&amp;TEXT(TODAY()-('📊 Training Matrix'!$AD$61+365),"0")&amp;" days","Expires in "&amp;TEXT(('📊 Training Matrix'!$AD$61+365)-TODAY(),"0")&amp;" days"),"—")</f>
        <v>—</v>
      </c>
      <c r="M1132" s="58" t="str">
        <f ca="1">IF(OR('📊 Training Matrix'!$AE$61="EXPIRED",'📊 Training Matrix'!$AE$61="EXPIRING"),'📊 Training Matrix'!$H$61,"")</f>
        <v/>
      </c>
    </row>
    <row r="1133" spans="1:13" ht="15" customHeight="1" x14ac:dyDescent="0.2">
      <c r="A1133" s="58" t="str">
        <f ca="1">IF(OR('📊 Training Matrix'!$AG$61="EXPIRED",'📊 Training Matrix'!$AG$61="EXPIRING"),'📊 Training Matrix'!$A$61,"")</f>
        <v/>
      </c>
      <c r="B1133" s="58" t="str">
        <f ca="1">IF(OR('📊 Training Matrix'!$AG$61="EXPIRED",'📊 Training Matrix'!$AG$61="EXPIRING"),'📊 Training Matrix'!$B$61,"")</f>
        <v/>
      </c>
      <c r="C1133" s="58" t="str">
        <f ca="1">IF(OR('📊 Training Matrix'!$AG$61="EXPIRED",'📊 Training Matrix'!$AG$61="EXPIRING"),'📊 Training Matrix'!$C$61,"")</f>
        <v/>
      </c>
      <c r="D1133" s="58" t="str">
        <f ca="1">IF(OR('📊 Training Matrix'!$AG$61="EXPIRED",'📊 Training Matrix'!$AG$61="EXPIRING"),'📊 Training Matrix'!$D$61,"")</f>
        <v/>
      </c>
      <c r="E1133" s="58" t="str">
        <f ca="1">IF(OR('📊 Training Matrix'!$AG$61="EXPIRED",'📊 Training Matrix'!$AG$61="EXPIRING"),'📊 Training Matrix'!$F$61,"")</f>
        <v/>
      </c>
      <c r="F1133" s="58" t="str">
        <f ca="1">IF(OR('📊 Training Matrix'!$AG$61="EXPIRED",'📊 Training Matrix'!$AG$61="EXPIRING"),'📊 Training Matrix'!$E$61,"")</f>
        <v/>
      </c>
      <c r="G1133" s="58" t="str">
        <f ca="1">IF(OR('📊 Training Matrix'!$AG$61="EXPIRED",'📊 Training Matrix'!$AG$61="EXPIRING"),"CV-006","")</f>
        <v/>
      </c>
      <c r="H1133" s="58" t="str">
        <f ca="1">IF(OR('📊 Training Matrix'!$AG$61="EXPIRED",'📊 Training Matrix'!$AG$61="EXPIRING"),"NRSWA Operative","")</f>
        <v/>
      </c>
      <c r="I1133" s="58" t="str">
        <f ca="1">IF(OR('📊 Training Matrix'!$AG$61="EXPIRED",'📊 Training Matrix'!$AG$61="EXPIRING"),IF(ISNUMBER('📊 Training Matrix'!$AF$61),TEXT('📊 Training Matrix'!$AF$61,"DD/MM/YYYY"),""),"")</f>
        <v/>
      </c>
      <c r="J1133" s="58" t="str">
        <f ca="1">IF(OR('📊 Training Matrix'!$AG$61="EXPIRED",'📊 Training Matrix'!$AG$61="EXPIRING"),TEXT('📊 Training Matrix'!$AF$61+365,"DD/MM/YYYY"),"")</f>
        <v/>
      </c>
      <c r="K1133" s="58" t="str">
        <f ca="1">IF(OR('📊 Training Matrix'!$AG$61="EXPIRED",'📊 Training Matrix'!$AG$61="EXPIRING"),'📊 Training Matrix'!$AG$61,"")</f>
        <v/>
      </c>
      <c r="L1133" s="58" t="str">
        <f ca="1">IF(OR('📊 Training Matrix'!$AG$61="EXPIRED",'📊 Training Matrix'!$AG$61="EXPIRING"),IF('📊 Training Matrix'!$AG$61="EXPIRED","Overdue by "&amp;TEXT(TODAY()-('📊 Training Matrix'!$AF$61+365),"0")&amp;" days","Expires in "&amp;TEXT(('📊 Training Matrix'!$AF$61+365)-TODAY(),"0")&amp;" days"),"—")</f>
        <v>—</v>
      </c>
      <c r="M1133" s="58" t="str">
        <f ca="1">IF(OR('📊 Training Matrix'!$AG$61="EXPIRED",'📊 Training Matrix'!$AG$61="EXPIRING"),'📊 Training Matrix'!$H$61,"")</f>
        <v/>
      </c>
    </row>
    <row r="1134" spans="1:13" ht="15" customHeight="1" x14ac:dyDescent="0.2">
      <c r="A1134" s="58" t="str">
        <f ca="1">IF(OR('📊 Training Matrix'!$AI$61="EXPIRED",'📊 Training Matrix'!$AI$61="EXPIRING"),'📊 Training Matrix'!$A$61,"")</f>
        <v/>
      </c>
      <c r="B1134" s="58" t="str">
        <f ca="1">IF(OR('📊 Training Matrix'!$AI$61="EXPIRED",'📊 Training Matrix'!$AI$61="EXPIRING"),'📊 Training Matrix'!$B$61,"")</f>
        <v/>
      </c>
      <c r="C1134" s="58" t="str">
        <f ca="1">IF(OR('📊 Training Matrix'!$AI$61="EXPIRED",'📊 Training Matrix'!$AI$61="EXPIRING"),'📊 Training Matrix'!$C$61,"")</f>
        <v/>
      </c>
      <c r="D1134" s="58" t="str">
        <f ca="1">IF(OR('📊 Training Matrix'!$AI$61="EXPIRED",'📊 Training Matrix'!$AI$61="EXPIRING"),'📊 Training Matrix'!$D$61,"")</f>
        <v/>
      </c>
      <c r="E1134" s="58" t="str">
        <f ca="1">IF(OR('📊 Training Matrix'!$AI$61="EXPIRED",'📊 Training Matrix'!$AI$61="EXPIRING"),'📊 Training Matrix'!$F$61,"")</f>
        <v/>
      </c>
      <c r="F1134" s="58" t="str">
        <f ca="1">IF(OR('📊 Training Matrix'!$AI$61="EXPIRED",'📊 Training Matrix'!$AI$61="EXPIRING"),'📊 Training Matrix'!$E$61,"")</f>
        <v/>
      </c>
      <c r="G1134" s="58" t="str">
        <f ca="1">IF(OR('📊 Training Matrix'!$AI$61="EXPIRED",'📊 Training Matrix'!$AI$61="EXPIRING"),"CV-002","")</f>
        <v/>
      </c>
      <c r="H1134" s="58" t="str">
        <f ca="1">IF(OR('📊 Training Matrix'!$AI$61="EXPIRED",'📊 Training Matrix'!$AI$61="EXPIRING"),"CSCS Blue Card","")</f>
        <v/>
      </c>
      <c r="I1134" s="58" t="str">
        <f ca="1">IF(OR('📊 Training Matrix'!$AI$61="EXPIRED",'📊 Training Matrix'!$AI$61="EXPIRING"),IF(ISNUMBER('📊 Training Matrix'!$AH$61),TEXT('📊 Training Matrix'!$AH$61,"DD/MM/YYYY"),""),"")</f>
        <v/>
      </c>
      <c r="J1134" s="58" t="str">
        <f ca="1">IF(OR('📊 Training Matrix'!$AI$61="EXPIRED",'📊 Training Matrix'!$AI$61="EXPIRING"),TEXT('📊 Training Matrix'!$AH$61+365,"DD/MM/YYYY"),"")</f>
        <v/>
      </c>
      <c r="K1134" s="58" t="str">
        <f ca="1">IF(OR('📊 Training Matrix'!$AI$61="EXPIRED",'📊 Training Matrix'!$AI$61="EXPIRING"),'📊 Training Matrix'!$AI$61,"")</f>
        <v/>
      </c>
      <c r="L1134" s="58" t="str">
        <f ca="1">IF(OR('📊 Training Matrix'!$AI$61="EXPIRED",'📊 Training Matrix'!$AI$61="EXPIRING"),IF('📊 Training Matrix'!$AI$61="EXPIRED","Overdue by "&amp;TEXT(TODAY()-('📊 Training Matrix'!$AH$61+365),"0")&amp;" days","Expires in "&amp;TEXT(('📊 Training Matrix'!$AH$61+365)-TODAY(),"0")&amp;" days"),"—")</f>
        <v>—</v>
      </c>
      <c r="M1134" s="58" t="str">
        <f ca="1">IF(OR('📊 Training Matrix'!$AI$61="EXPIRED",'📊 Training Matrix'!$AI$61="EXPIRING"),'📊 Training Matrix'!$H$61,"")</f>
        <v/>
      </c>
    </row>
    <row r="1135" spans="1:13" ht="15" customHeight="1" x14ac:dyDescent="0.2">
      <c r="A1135" s="58" t="str">
        <f ca="1">IF(OR('📊 Training Matrix'!$AK$61="EXPIRED",'📊 Training Matrix'!$AK$61="EXPIRING"),'📊 Training Matrix'!$A$61,"")</f>
        <v/>
      </c>
      <c r="B1135" s="58" t="str">
        <f ca="1">IF(OR('📊 Training Matrix'!$AK$61="EXPIRED",'📊 Training Matrix'!$AK$61="EXPIRING"),'📊 Training Matrix'!$B$61,"")</f>
        <v/>
      </c>
      <c r="C1135" s="58" t="str">
        <f ca="1">IF(OR('📊 Training Matrix'!$AK$61="EXPIRED",'📊 Training Matrix'!$AK$61="EXPIRING"),'📊 Training Matrix'!$C$61,"")</f>
        <v/>
      </c>
      <c r="D1135" s="58" t="str">
        <f ca="1">IF(OR('📊 Training Matrix'!$AK$61="EXPIRED",'📊 Training Matrix'!$AK$61="EXPIRING"),'📊 Training Matrix'!$D$61,"")</f>
        <v/>
      </c>
      <c r="E1135" s="58" t="str">
        <f ca="1">IF(OR('📊 Training Matrix'!$AK$61="EXPIRED",'📊 Training Matrix'!$AK$61="EXPIRING"),'📊 Training Matrix'!$F$61,"")</f>
        <v/>
      </c>
      <c r="F1135" s="58" t="str">
        <f ca="1">IF(OR('📊 Training Matrix'!$AK$61="EXPIRED",'📊 Training Matrix'!$AK$61="EXPIRING"),'📊 Training Matrix'!$E$61,"")</f>
        <v/>
      </c>
      <c r="G1135" s="58" t="str">
        <f ca="1">IF(OR('📊 Training Matrix'!$AK$61="EXPIRED",'📊 Training Matrix'!$AK$61="EXPIRING"),"GS-001","")</f>
        <v/>
      </c>
      <c r="H1135" s="58" t="str">
        <f ca="1">IF(OR('📊 Training Matrix'!$AK$61="EXPIRED",'📊 Training Matrix'!$AK$61="EXPIRING"),"Gas Safe Reg.","")</f>
        <v/>
      </c>
      <c r="I1135" s="58" t="str">
        <f ca="1">IF(OR('📊 Training Matrix'!$AK$61="EXPIRED",'📊 Training Matrix'!$AK$61="EXPIRING"),IF(ISNUMBER('📊 Training Matrix'!$AJ$61),TEXT('📊 Training Matrix'!$AJ$61,"DD/MM/YYYY"),""),"")</f>
        <v/>
      </c>
      <c r="J1135" s="58" t="str">
        <f ca="1">IF(OR('📊 Training Matrix'!$AK$61="EXPIRED",'📊 Training Matrix'!$AK$61="EXPIRING"),TEXT('📊 Training Matrix'!$AJ$61+365,"DD/MM/YYYY"),"")</f>
        <v/>
      </c>
      <c r="K1135" s="58" t="str">
        <f ca="1">IF(OR('📊 Training Matrix'!$AK$61="EXPIRED",'📊 Training Matrix'!$AK$61="EXPIRING"),'📊 Training Matrix'!$AK$61,"")</f>
        <v/>
      </c>
      <c r="L1135" s="58" t="str">
        <f ca="1">IF(OR('📊 Training Matrix'!$AK$61="EXPIRED",'📊 Training Matrix'!$AK$61="EXPIRING"),IF('📊 Training Matrix'!$AK$61="EXPIRED","Overdue by "&amp;TEXT(TODAY()-('📊 Training Matrix'!$AJ$61+365),"0")&amp;" days","Expires in "&amp;TEXT(('📊 Training Matrix'!$AJ$61+365)-TODAY(),"0")&amp;" days"),"—")</f>
        <v>—</v>
      </c>
      <c r="M1135" s="58" t="str">
        <f ca="1">IF(OR('📊 Training Matrix'!$AK$61="EXPIRED",'📊 Training Matrix'!$AK$61="EXPIRING"),'📊 Training Matrix'!$H$61,"")</f>
        <v/>
      </c>
    </row>
    <row r="1136" spans="1:13" ht="15" customHeight="1" x14ac:dyDescent="0.2">
      <c r="A1136" s="58" t="str">
        <f ca="1">IF(OR('📊 Training Matrix'!$AM$61="EXPIRED",'📊 Training Matrix'!$AM$61="EXPIRING"),'📊 Training Matrix'!$A$61,"")</f>
        <v/>
      </c>
      <c r="B1136" s="58" t="str">
        <f ca="1">IF(OR('📊 Training Matrix'!$AM$61="EXPIRED",'📊 Training Matrix'!$AM$61="EXPIRING"),'📊 Training Matrix'!$B$61,"")</f>
        <v/>
      </c>
      <c r="C1136" s="58" t="str">
        <f ca="1">IF(OR('📊 Training Matrix'!$AM$61="EXPIRED",'📊 Training Matrix'!$AM$61="EXPIRING"),'📊 Training Matrix'!$C$61,"")</f>
        <v/>
      </c>
      <c r="D1136" s="58" t="str">
        <f ca="1">IF(OR('📊 Training Matrix'!$AM$61="EXPIRED",'📊 Training Matrix'!$AM$61="EXPIRING"),'📊 Training Matrix'!$D$61,"")</f>
        <v/>
      </c>
      <c r="E1136" s="58" t="str">
        <f ca="1">IF(OR('📊 Training Matrix'!$AM$61="EXPIRED",'📊 Training Matrix'!$AM$61="EXPIRING"),'📊 Training Matrix'!$F$61,"")</f>
        <v/>
      </c>
      <c r="F1136" s="58" t="str">
        <f ca="1">IF(OR('📊 Training Matrix'!$AM$61="EXPIRED",'📊 Training Matrix'!$AM$61="EXPIRING"),'📊 Training Matrix'!$E$61,"")</f>
        <v/>
      </c>
      <c r="G1136" s="58" t="str">
        <f ca="1">IF(OR('📊 Training Matrix'!$AM$61="EXPIRED",'📊 Training Matrix'!$AM$61="EXPIRING"),"GS-002","")</f>
        <v/>
      </c>
      <c r="H1136" s="58" t="str">
        <f ca="1">IF(OR('📊 Training Matrix'!$AM$61="EXPIRED",'📊 Training Matrix'!$AM$61="EXPIRING"),"ACS Gas (CCN1)","")</f>
        <v/>
      </c>
      <c r="I1136" s="58" t="str">
        <f ca="1">IF(OR('📊 Training Matrix'!$AM$61="EXPIRED",'📊 Training Matrix'!$AM$61="EXPIRING"),IF(ISNUMBER('📊 Training Matrix'!$AL$61),TEXT('📊 Training Matrix'!$AL$61,"DD/MM/YYYY"),""),"")</f>
        <v/>
      </c>
      <c r="J1136" s="58" t="str">
        <f ca="1">IF(OR('📊 Training Matrix'!$AM$61="EXPIRED",'📊 Training Matrix'!$AM$61="EXPIRING"),TEXT('📊 Training Matrix'!$AL$61+365,"DD/MM/YYYY"),"")</f>
        <v/>
      </c>
      <c r="K1136" s="58" t="str">
        <f ca="1">IF(OR('📊 Training Matrix'!$AM$61="EXPIRED",'📊 Training Matrix'!$AM$61="EXPIRING"),'📊 Training Matrix'!$AM$61,"")</f>
        <v/>
      </c>
      <c r="L1136" s="58" t="str">
        <f ca="1">IF(OR('📊 Training Matrix'!$AM$61="EXPIRED",'📊 Training Matrix'!$AM$61="EXPIRING"),IF('📊 Training Matrix'!$AM$61="EXPIRED","Overdue by "&amp;TEXT(TODAY()-('📊 Training Matrix'!$AL$61+365),"0")&amp;" days","Expires in "&amp;TEXT(('📊 Training Matrix'!$AL$61+365)-TODAY(),"0")&amp;" days"),"—")</f>
        <v>—</v>
      </c>
      <c r="M1136" s="58" t="str">
        <f ca="1">IF(OR('📊 Training Matrix'!$AM$61="EXPIRED",'📊 Training Matrix'!$AM$61="EXPIRING"),'📊 Training Matrix'!$H$61,"")</f>
        <v/>
      </c>
    </row>
    <row r="1137" spans="1:13" ht="15" customHeight="1" x14ac:dyDescent="0.2">
      <c r="A1137" s="58" t="str">
        <f ca="1">IF(OR('📊 Training Matrix'!$AO$61="EXPIRED",'📊 Training Matrix'!$AO$61="EXPIRING"),'📊 Training Matrix'!$A$61,"")</f>
        <v/>
      </c>
      <c r="B1137" s="58" t="str">
        <f ca="1">IF(OR('📊 Training Matrix'!$AO$61="EXPIRED",'📊 Training Matrix'!$AO$61="EXPIRING"),'📊 Training Matrix'!$B$61,"")</f>
        <v/>
      </c>
      <c r="C1137" s="58" t="str">
        <f ca="1">IF(OR('📊 Training Matrix'!$AO$61="EXPIRED",'📊 Training Matrix'!$AO$61="EXPIRING"),'📊 Training Matrix'!$C$61,"")</f>
        <v/>
      </c>
      <c r="D1137" s="58" t="str">
        <f ca="1">IF(OR('📊 Training Matrix'!$AO$61="EXPIRED",'📊 Training Matrix'!$AO$61="EXPIRING"),'📊 Training Matrix'!$D$61,"")</f>
        <v/>
      </c>
      <c r="E1137" s="58" t="str">
        <f ca="1">IF(OR('📊 Training Matrix'!$AO$61="EXPIRED",'📊 Training Matrix'!$AO$61="EXPIRING"),'📊 Training Matrix'!$F$61,"")</f>
        <v/>
      </c>
      <c r="F1137" s="58" t="str">
        <f ca="1">IF(OR('📊 Training Matrix'!$AO$61="EXPIRED",'📊 Training Matrix'!$AO$61="EXPIRING"),'📊 Training Matrix'!$E$61,"")</f>
        <v/>
      </c>
      <c r="G1137" s="58" t="str">
        <f ca="1">IF(OR('📊 Training Matrix'!$AO$61="EXPIRED",'📊 Training Matrix'!$AO$61="EXPIRING"),"WA-001","")</f>
        <v/>
      </c>
      <c r="H1137" s="58" t="str">
        <f ca="1">IF(OR('📊 Training Matrix'!$AO$61="EXPIRED",'📊 Training Matrix'!$AO$61="EXPIRING"),"WIAPS Cert.","")</f>
        <v/>
      </c>
      <c r="I1137" s="58" t="str">
        <f ca="1">IF(OR('📊 Training Matrix'!$AO$61="EXPIRED",'📊 Training Matrix'!$AO$61="EXPIRING"),IF(ISNUMBER('📊 Training Matrix'!$AN$61),TEXT('📊 Training Matrix'!$AN$61,"DD/MM/YYYY"),""),"")</f>
        <v/>
      </c>
      <c r="J1137" s="58" t="str">
        <f ca="1">IF(OR('📊 Training Matrix'!$AO$61="EXPIRED",'📊 Training Matrix'!$AO$61="EXPIRING"),TEXT('📊 Training Matrix'!$AN$61+365,"DD/MM/YYYY"),"")</f>
        <v/>
      </c>
      <c r="K1137" s="58" t="str">
        <f ca="1">IF(OR('📊 Training Matrix'!$AO$61="EXPIRED",'📊 Training Matrix'!$AO$61="EXPIRING"),'📊 Training Matrix'!$AO$61,"")</f>
        <v/>
      </c>
      <c r="L1137" s="58" t="str">
        <f ca="1">IF(OR('📊 Training Matrix'!$AO$61="EXPIRED",'📊 Training Matrix'!$AO$61="EXPIRING"),IF('📊 Training Matrix'!$AO$61="EXPIRED","Overdue by "&amp;TEXT(TODAY()-('📊 Training Matrix'!$AN$61+365),"0")&amp;" days","Expires in "&amp;TEXT(('📊 Training Matrix'!$AN$61+365)-TODAY(),"0")&amp;" days"),"—")</f>
        <v>—</v>
      </c>
      <c r="M1137" s="58" t="str">
        <f ca="1">IF(OR('📊 Training Matrix'!$AO$61="EXPIRED",'📊 Training Matrix'!$AO$61="EXPIRING"),'📊 Training Matrix'!$H$61,"")</f>
        <v/>
      </c>
    </row>
    <row r="1138" spans="1:13" ht="15" customHeight="1" x14ac:dyDescent="0.2">
      <c r="A1138" s="58" t="str">
        <f ca="1">IF(OR('📊 Training Matrix'!$AQ$61="EXPIRED",'📊 Training Matrix'!$AQ$61="EXPIRING"),'📊 Training Matrix'!$A$61,"")</f>
        <v/>
      </c>
      <c r="B1138" s="58" t="str">
        <f ca="1">IF(OR('📊 Training Matrix'!$AQ$61="EXPIRED",'📊 Training Matrix'!$AQ$61="EXPIRING"),'📊 Training Matrix'!$B$61,"")</f>
        <v/>
      </c>
      <c r="C1138" s="58" t="str">
        <f ca="1">IF(OR('📊 Training Matrix'!$AQ$61="EXPIRED",'📊 Training Matrix'!$AQ$61="EXPIRING"),'📊 Training Matrix'!$C$61,"")</f>
        <v/>
      </c>
      <c r="D1138" s="58" t="str">
        <f ca="1">IF(OR('📊 Training Matrix'!$AQ$61="EXPIRED",'📊 Training Matrix'!$AQ$61="EXPIRING"),'📊 Training Matrix'!$D$61,"")</f>
        <v/>
      </c>
      <c r="E1138" s="58" t="str">
        <f ca="1">IF(OR('📊 Training Matrix'!$AQ$61="EXPIRED",'📊 Training Matrix'!$AQ$61="EXPIRING"),'📊 Training Matrix'!$F$61,"")</f>
        <v/>
      </c>
      <c r="F1138" s="58" t="str">
        <f ca="1">IF(OR('📊 Training Matrix'!$AQ$61="EXPIRED",'📊 Training Matrix'!$AQ$61="EXPIRING"),'📊 Training Matrix'!$E$61,"")</f>
        <v/>
      </c>
      <c r="G1138" s="58" t="str">
        <f ca="1">IF(OR('📊 Training Matrix'!$AQ$61="EXPIRED",'📊 Training Matrix'!$AQ$61="EXPIRING"),"DR-004","")</f>
        <v/>
      </c>
      <c r="H1138" s="58" t="str">
        <f ca="1">IF(OR('📊 Training Matrix'!$AQ$61="EXPIRED",'📊 Training Matrix'!$AQ$61="EXPIRING"),"CPCS Excavator","")</f>
        <v/>
      </c>
      <c r="I1138" s="58" t="str">
        <f ca="1">IF(OR('📊 Training Matrix'!$AQ$61="EXPIRED",'📊 Training Matrix'!$AQ$61="EXPIRING"),IF(ISNUMBER('📊 Training Matrix'!$AP$61),TEXT('📊 Training Matrix'!$AP$61,"DD/MM/YYYY"),""),"")</f>
        <v/>
      </c>
      <c r="J1138" s="58" t="str">
        <f ca="1">IF(OR('📊 Training Matrix'!$AQ$61="EXPIRED",'📊 Training Matrix'!$AQ$61="EXPIRING"),TEXT('📊 Training Matrix'!$AP$61+365,"DD/MM/YYYY"),"")</f>
        <v/>
      </c>
      <c r="K1138" s="58" t="str">
        <f ca="1">IF(OR('📊 Training Matrix'!$AQ$61="EXPIRED",'📊 Training Matrix'!$AQ$61="EXPIRING"),'📊 Training Matrix'!$AQ$61,"")</f>
        <v/>
      </c>
      <c r="L1138" s="58" t="str">
        <f ca="1">IF(OR('📊 Training Matrix'!$AQ$61="EXPIRED",'📊 Training Matrix'!$AQ$61="EXPIRING"),IF('📊 Training Matrix'!$AQ$61="EXPIRED","Overdue by "&amp;TEXT(TODAY()-('📊 Training Matrix'!$AP$61+365),"0")&amp;" days","Expires in "&amp;TEXT(('📊 Training Matrix'!$AP$61+365)-TODAY(),"0")&amp;" days"),"—")</f>
        <v>—</v>
      </c>
      <c r="M1138" s="58" t="str">
        <f ca="1">IF(OR('📊 Training Matrix'!$AQ$61="EXPIRED",'📊 Training Matrix'!$AQ$61="EXPIRING"),'📊 Training Matrix'!$H$61,"")</f>
        <v/>
      </c>
    </row>
    <row r="1139" spans="1:13" ht="15" customHeight="1" x14ac:dyDescent="0.2">
      <c r="A1139" s="58" t="str">
        <f ca="1">IF(OR('📊 Training Matrix'!$AS$61="EXPIRED",'📊 Training Matrix'!$AS$61="EXPIRING"),'📊 Training Matrix'!$A$61,"")</f>
        <v/>
      </c>
      <c r="B1139" s="58" t="str">
        <f ca="1">IF(OR('📊 Training Matrix'!$AS$61="EXPIRED",'📊 Training Matrix'!$AS$61="EXPIRING"),'📊 Training Matrix'!$B$61,"")</f>
        <v/>
      </c>
      <c r="C1139" s="58" t="str">
        <f ca="1">IF(OR('📊 Training Matrix'!$AS$61="EXPIRED",'📊 Training Matrix'!$AS$61="EXPIRING"),'📊 Training Matrix'!$C$61,"")</f>
        <v/>
      </c>
      <c r="D1139" s="58" t="str">
        <f ca="1">IF(OR('📊 Training Matrix'!$AS$61="EXPIRED",'📊 Training Matrix'!$AS$61="EXPIRING"),'📊 Training Matrix'!$D$61,"")</f>
        <v/>
      </c>
      <c r="E1139" s="58" t="str">
        <f ca="1">IF(OR('📊 Training Matrix'!$AS$61="EXPIRED",'📊 Training Matrix'!$AS$61="EXPIRING"),'📊 Training Matrix'!$F$61,"")</f>
        <v/>
      </c>
      <c r="F1139" s="58" t="str">
        <f ca="1">IF(OR('📊 Training Matrix'!$AS$61="EXPIRED",'📊 Training Matrix'!$AS$61="EXPIRING"),'📊 Training Matrix'!$E$61,"")</f>
        <v/>
      </c>
      <c r="G1139" s="58" t="str">
        <f ca="1">IF(OR('📊 Training Matrix'!$AS$61="EXPIRED",'📊 Training Matrix'!$AS$61="EXPIRING"),"MG-002","")</f>
        <v/>
      </c>
      <c r="H1139" s="58" t="str">
        <f ca="1">IF(OR('📊 Training Matrix'!$AS$61="EXPIRED",'📊 Training Matrix'!$AS$61="EXPIRING"),"SMSTS","")</f>
        <v/>
      </c>
      <c r="I1139" s="58" t="str">
        <f ca="1">IF(OR('📊 Training Matrix'!$AS$61="EXPIRED",'📊 Training Matrix'!$AS$61="EXPIRING"),IF(ISNUMBER('📊 Training Matrix'!$AR$61),TEXT('📊 Training Matrix'!$AR$61,"DD/MM/YYYY"),""),"")</f>
        <v/>
      </c>
      <c r="J1139" s="58" t="str">
        <f ca="1">IF(OR('📊 Training Matrix'!$AS$61="EXPIRED",'📊 Training Matrix'!$AS$61="EXPIRING"),TEXT('📊 Training Matrix'!$AR$61+365,"DD/MM/YYYY"),"")</f>
        <v/>
      </c>
      <c r="K1139" s="58" t="str">
        <f ca="1">IF(OR('📊 Training Matrix'!$AS$61="EXPIRED",'📊 Training Matrix'!$AS$61="EXPIRING"),'📊 Training Matrix'!$AS$61,"")</f>
        <v/>
      </c>
      <c r="L1139" s="58" t="str">
        <f ca="1">IF(OR('📊 Training Matrix'!$AS$61="EXPIRED",'📊 Training Matrix'!$AS$61="EXPIRING"),IF('📊 Training Matrix'!$AS$61="EXPIRED","Overdue by "&amp;TEXT(TODAY()-('📊 Training Matrix'!$AR$61+365),"0")&amp;" days","Expires in "&amp;TEXT(('📊 Training Matrix'!$AR$61+365)-TODAY(),"0")&amp;" days"),"—")</f>
        <v>—</v>
      </c>
      <c r="M1139" s="58" t="str">
        <f ca="1">IF(OR('📊 Training Matrix'!$AS$61="EXPIRED",'📊 Training Matrix'!$AS$61="EXPIRING"),'📊 Training Matrix'!$H$61,"")</f>
        <v/>
      </c>
    </row>
    <row r="1140" spans="1:13" ht="15" customHeight="1" x14ac:dyDescent="0.2">
      <c r="A1140" s="58" t="str">
        <f ca="1">IF(OR('📊 Training Matrix'!$AU$61="EXPIRED",'📊 Training Matrix'!$AU$61="EXPIRING"),'📊 Training Matrix'!$A$61,"")</f>
        <v/>
      </c>
      <c r="B1140" s="58" t="str">
        <f ca="1">IF(OR('📊 Training Matrix'!$AU$61="EXPIRED",'📊 Training Matrix'!$AU$61="EXPIRING"),'📊 Training Matrix'!$B$61,"")</f>
        <v/>
      </c>
      <c r="C1140" s="58" t="str">
        <f ca="1">IF(OR('📊 Training Matrix'!$AU$61="EXPIRED",'📊 Training Matrix'!$AU$61="EXPIRING"),'📊 Training Matrix'!$C$61,"")</f>
        <v/>
      </c>
      <c r="D1140" s="58" t="str">
        <f ca="1">IF(OR('📊 Training Matrix'!$AU$61="EXPIRED",'📊 Training Matrix'!$AU$61="EXPIRING"),'📊 Training Matrix'!$D$61,"")</f>
        <v/>
      </c>
      <c r="E1140" s="58" t="str">
        <f ca="1">IF(OR('📊 Training Matrix'!$AU$61="EXPIRED",'📊 Training Matrix'!$AU$61="EXPIRING"),'📊 Training Matrix'!$F$61,"")</f>
        <v/>
      </c>
      <c r="F1140" s="58" t="str">
        <f ca="1">IF(OR('📊 Training Matrix'!$AU$61="EXPIRED",'📊 Training Matrix'!$AU$61="EXPIRING"),'📊 Training Matrix'!$E$61,"")</f>
        <v/>
      </c>
      <c r="G1140" s="58" t="str">
        <f ca="1">IF(OR('📊 Training Matrix'!$AU$61="EXPIRED",'📊 Training Matrix'!$AU$61="EXPIRING"),"MG-003","")</f>
        <v/>
      </c>
      <c r="H1140" s="58" t="str">
        <f ca="1">IF(OR('📊 Training Matrix'!$AU$61="EXPIRED",'📊 Training Matrix'!$AU$61="EXPIRING"),"SSSTS","")</f>
        <v/>
      </c>
      <c r="I1140" s="58" t="str">
        <f ca="1">IF(OR('📊 Training Matrix'!$AU$61="EXPIRED",'📊 Training Matrix'!$AU$61="EXPIRING"),IF(ISNUMBER('📊 Training Matrix'!$AT$61),TEXT('📊 Training Matrix'!$AT$61,"DD/MM/YYYY"),""),"")</f>
        <v/>
      </c>
      <c r="J1140" s="58" t="str">
        <f ca="1">IF(OR('📊 Training Matrix'!$AU$61="EXPIRED",'📊 Training Matrix'!$AU$61="EXPIRING"),TEXT('📊 Training Matrix'!$AT$61+365,"DD/MM/YYYY"),"")</f>
        <v/>
      </c>
      <c r="K1140" s="58" t="str">
        <f ca="1">IF(OR('📊 Training Matrix'!$AU$61="EXPIRED",'📊 Training Matrix'!$AU$61="EXPIRING"),'📊 Training Matrix'!$AU$61,"")</f>
        <v/>
      </c>
      <c r="L1140" s="58" t="str">
        <f ca="1">IF(OR('📊 Training Matrix'!$AU$61="EXPIRED",'📊 Training Matrix'!$AU$61="EXPIRING"),IF('📊 Training Matrix'!$AU$61="EXPIRED","Overdue by "&amp;TEXT(TODAY()-('📊 Training Matrix'!$AT$61+365),"0")&amp;" days","Expires in "&amp;TEXT(('📊 Training Matrix'!$AT$61+365)-TODAY(),"0")&amp;" days"),"—")</f>
        <v>—</v>
      </c>
      <c r="M1140" s="58" t="str">
        <f ca="1">IF(OR('📊 Training Matrix'!$AU$61="EXPIRED",'📊 Training Matrix'!$AU$61="EXPIRING"),'📊 Training Matrix'!$H$61,"")</f>
        <v/>
      </c>
    </row>
    <row r="1141" spans="1:13" ht="15" customHeight="1" x14ac:dyDescent="0.2">
      <c r="A1141" s="58" t="str">
        <f ca="1">IF(OR('📊 Training Matrix'!$AW$61="EXPIRED",'📊 Training Matrix'!$AW$61="EXPIRING"),'📊 Training Matrix'!$A$61,"")</f>
        <v/>
      </c>
      <c r="B1141" s="58" t="str">
        <f ca="1">IF(OR('📊 Training Matrix'!$AW$61="EXPIRED",'📊 Training Matrix'!$AW$61="EXPIRING"),'📊 Training Matrix'!$B$61,"")</f>
        <v/>
      </c>
      <c r="C1141" s="58" t="str">
        <f ca="1">IF(OR('📊 Training Matrix'!$AW$61="EXPIRED",'📊 Training Matrix'!$AW$61="EXPIRING"),'📊 Training Matrix'!$C$61,"")</f>
        <v/>
      </c>
      <c r="D1141" s="58" t="str">
        <f ca="1">IF(OR('📊 Training Matrix'!$AW$61="EXPIRED",'📊 Training Matrix'!$AW$61="EXPIRING"),'📊 Training Matrix'!$D$61,"")</f>
        <v/>
      </c>
      <c r="E1141" s="58" t="str">
        <f ca="1">IF(OR('📊 Training Matrix'!$AW$61="EXPIRED",'📊 Training Matrix'!$AW$61="EXPIRING"),'📊 Training Matrix'!$F$61,"")</f>
        <v/>
      </c>
      <c r="F1141" s="58" t="str">
        <f ca="1">IF(OR('📊 Training Matrix'!$AW$61="EXPIRED",'📊 Training Matrix'!$AW$61="EXPIRING"),'📊 Training Matrix'!$E$61,"")</f>
        <v/>
      </c>
      <c r="G1141" s="58" t="str">
        <f ca="1">IF(OR('📊 Training Matrix'!$AW$61="EXPIRED",'📊 Training Matrix'!$AW$61="EXPIRING"),"IT-002","")</f>
        <v/>
      </c>
      <c r="H1141" s="58" t="str">
        <f ca="1">IF(OR('📊 Training Matrix'!$AW$61="EXPIRED",'📊 Training Matrix'!$AW$61="EXPIRING"),"GDPR Awareness","")</f>
        <v/>
      </c>
      <c r="I1141" s="58" t="str">
        <f ca="1">IF(OR('📊 Training Matrix'!$AW$61="EXPIRED",'📊 Training Matrix'!$AW$61="EXPIRING"),IF(ISNUMBER('📊 Training Matrix'!$AV$61),TEXT('📊 Training Matrix'!$AV$61,"DD/MM/YYYY"),""),"")</f>
        <v/>
      </c>
      <c r="J1141" s="58" t="str">
        <f ca="1">IF(OR('📊 Training Matrix'!$AW$61="EXPIRED",'📊 Training Matrix'!$AW$61="EXPIRING"),TEXT('📊 Training Matrix'!$AV$61+365,"DD/MM/YYYY"),"")</f>
        <v/>
      </c>
      <c r="K1141" s="58" t="str">
        <f ca="1">IF(OR('📊 Training Matrix'!$AW$61="EXPIRED",'📊 Training Matrix'!$AW$61="EXPIRING"),'📊 Training Matrix'!$AW$61,"")</f>
        <v/>
      </c>
      <c r="L1141" s="58" t="str">
        <f ca="1">IF(OR('📊 Training Matrix'!$AW$61="EXPIRED",'📊 Training Matrix'!$AW$61="EXPIRING"),IF('📊 Training Matrix'!$AW$61="EXPIRED","Overdue by "&amp;TEXT(TODAY()-('📊 Training Matrix'!$AV$61+365),"0")&amp;" days","Expires in "&amp;TEXT(('📊 Training Matrix'!$AV$61+365)-TODAY(),"0")&amp;" days"),"—")</f>
        <v>—</v>
      </c>
      <c r="M1141" s="58" t="str">
        <f ca="1">IF(OR('📊 Training Matrix'!$AW$61="EXPIRED",'📊 Training Matrix'!$AW$61="EXPIRING"),'📊 Training Matrix'!$H$61,"")</f>
        <v/>
      </c>
    </row>
    <row r="1142" spans="1:13" ht="15" customHeight="1" x14ac:dyDescent="0.2">
      <c r="A1142" s="58" t="str">
        <f ca="1">IF(OR('📊 Training Matrix'!$K$62="EXPIRED",'📊 Training Matrix'!$K$62="EXPIRING"),'📊 Training Matrix'!$A$62,"")</f>
        <v/>
      </c>
      <c r="B1142" s="58" t="str">
        <f ca="1">IF(OR('📊 Training Matrix'!$K$62="EXPIRED",'📊 Training Matrix'!$K$62="EXPIRING"),'📊 Training Matrix'!$B$62,"")</f>
        <v/>
      </c>
      <c r="C1142" s="58" t="str">
        <f ca="1">IF(OR('📊 Training Matrix'!$K$62="EXPIRED",'📊 Training Matrix'!$K$62="EXPIRING"),'📊 Training Matrix'!$C$62,"")</f>
        <v/>
      </c>
      <c r="D1142" s="58" t="str">
        <f ca="1">IF(OR('📊 Training Matrix'!$K$62="EXPIRED",'📊 Training Matrix'!$K$62="EXPIRING"),'📊 Training Matrix'!$D$62,"")</f>
        <v/>
      </c>
      <c r="E1142" s="58" t="str">
        <f ca="1">IF(OR('📊 Training Matrix'!$K$62="EXPIRED",'📊 Training Matrix'!$K$62="EXPIRING"),'📊 Training Matrix'!$F$62,"")</f>
        <v/>
      </c>
      <c r="F1142" s="58" t="str">
        <f ca="1">IF(OR('📊 Training Matrix'!$K$62="EXPIRED",'📊 Training Matrix'!$K$62="EXPIRING"),'📊 Training Matrix'!$E$62,"")</f>
        <v/>
      </c>
      <c r="G1142" s="58" t="str">
        <f ca="1">IF(OR('📊 Training Matrix'!$K$62="EXPIRED",'📊 Training Matrix'!$K$62="EXPIRING"),"HS-001","")</f>
        <v/>
      </c>
      <c r="H1142" s="58" t="str">
        <f ca="1">IF(OR('📊 Training Matrix'!$K$62="EXPIRED",'📊 Training Matrix'!$K$62="EXPIRING"),"H&amp;S Induction","")</f>
        <v/>
      </c>
      <c r="I1142" s="58" t="str">
        <f ca="1">IF(OR('📊 Training Matrix'!$K$62="EXPIRED",'📊 Training Matrix'!$K$62="EXPIRING"),IF(ISNUMBER('📊 Training Matrix'!$J$62),TEXT('📊 Training Matrix'!$J$62,"DD/MM/YYYY"),""),"")</f>
        <v/>
      </c>
      <c r="J1142" s="58" t="str">
        <f ca="1">IF(OR('📊 Training Matrix'!$K$62="EXPIRED",'📊 Training Matrix'!$K$62="EXPIRING"),TEXT('📊 Training Matrix'!$J$62+365,"DD/MM/YYYY"),"")</f>
        <v/>
      </c>
      <c r="K1142" s="58" t="str">
        <f ca="1">IF(OR('📊 Training Matrix'!$K$62="EXPIRED",'📊 Training Matrix'!$K$62="EXPIRING"),'📊 Training Matrix'!$K$62,"")</f>
        <v/>
      </c>
      <c r="L1142" s="58" t="str">
        <f ca="1">IF(OR('📊 Training Matrix'!$K$62="EXPIRED",'📊 Training Matrix'!$K$62="EXPIRING"),IF('📊 Training Matrix'!$K$62="EXPIRED","Overdue by "&amp;TEXT(TODAY()-('📊 Training Matrix'!$J$62+365),"0")&amp;" days","Expires in "&amp;TEXT(('📊 Training Matrix'!$J$62+365)-TODAY(),"0")&amp;" days"),"—")</f>
        <v>—</v>
      </c>
      <c r="M1142" s="58" t="str">
        <f ca="1">IF(OR('📊 Training Matrix'!$K$62="EXPIRED",'📊 Training Matrix'!$K$62="EXPIRING"),'📊 Training Matrix'!$H$62,"")</f>
        <v/>
      </c>
    </row>
    <row r="1143" spans="1:13" ht="15" customHeight="1" x14ac:dyDescent="0.2">
      <c r="A1143" s="58" t="str">
        <f ca="1">IF(OR('📊 Training Matrix'!$M$62="EXPIRED",'📊 Training Matrix'!$M$62="EXPIRING"),'📊 Training Matrix'!$A$62,"")</f>
        <v/>
      </c>
      <c r="B1143" s="58" t="str">
        <f ca="1">IF(OR('📊 Training Matrix'!$M$62="EXPIRED",'📊 Training Matrix'!$M$62="EXPIRING"),'📊 Training Matrix'!$B$62,"")</f>
        <v/>
      </c>
      <c r="C1143" s="58" t="str">
        <f ca="1">IF(OR('📊 Training Matrix'!$M$62="EXPIRED",'📊 Training Matrix'!$M$62="EXPIRING"),'📊 Training Matrix'!$C$62,"")</f>
        <v/>
      </c>
      <c r="D1143" s="58" t="str">
        <f ca="1">IF(OR('📊 Training Matrix'!$M$62="EXPIRED",'📊 Training Matrix'!$M$62="EXPIRING"),'📊 Training Matrix'!$D$62,"")</f>
        <v/>
      </c>
      <c r="E1143" s="58" t="str">
        <f ca="1">IF(OR('📊 Training Matrix'!$M$62="EXPIRED",'📊 Training Matrix'!$M$62="EXPIRING"),'📊 Training Matrix'!$F$62,"")</f>
        <v/>
      </c>
      <c r="F1143" s="58" t="str">
        <f ca="1">IF(OR('📊 Training Matrix'!$M$62="EXPIRED",'📊 Training Matrix'!$M$62="EXPIRING"),'📊 Training Matrix'!$E$62,"")</f>
        <v/>
      </c>
      <c r="G1143" s="58" t="str">
        <f ca="1">IF(OR('📊 Training Matrix'!$M$62="EXPIRED",'📊 Training Matrix'!$M$62="EXPIRING"),"HS-002","")</f>
        <v/>
      </c>
      <c r="H1143" s="58" t="str">
        <f ca="1">IF(OR('📊 Training Matrix'!$M$62="EXPIRED",'📊 Training Matrix'!$M$62="EXPIRING"),"Working at Height","")</f>
        <v/>
      </c>
      <c r="I1143" s="58" t="str">
        <f ca="1">IF(OR('📊 Training Matrix'!$M$62="EXPIRED",'📊 Training Matrix'!$M$62="EXPIRING"),IF(ISNUMBER('📊 Training Matrix'!$L$62),TEXT('📊 Training Matrix'!$L$62,"DD/MM/YYYY"),""),"")</f>
        <v/>
      </c>
      <c r="J1143" s="58" t="str">
        <f ca="1">IF(OR('📊 Training Matrix'!$M$62="EXPIRED",'📊 Training Matrix'!$M$62="EXPIRING"),TEXT('📊 Training Matrix'!$L$62+365,"DD/MM/YYYY"),"")</f>
        <v/>
      </c>
      <c r="K1143" s="58" t="str">
        <f ca="1">IF(OR('📊 Training Matrix'!$M$62="EXPIRED",'📊 Training Matrix'!$M$62="EXPIRING"),'📊 Training Matrix'!$M$62,"")</f>
        <v/>
      </c>
      <c r="L1143" s="58" t="str">
        <f ca="1">IF(OR('📊 Training Matrix'!$M$62="EXPIRED",'📊 Training Matrix'!$M$62="EXPIRING"),IF('📊 Training Matrix'!$M$62="EXPIRED","Overdue by "&amp;TEXT(TODAY()-('📊 Training Matrix'!$L$62+365),"0")&amp;" days","Expires in "&amp;TEXT(('📊 Training Matrix'!$L$62+365)-TODAY(),"0")&amp;" days"),"—")</f>
        <v>—</v>
      </c>
      <c r="M1143" s="58" t="str">
        <f ca="1">IF(OR('📊 Training Matrix'!$M$62="EXPIRED",'📊 Training Matrix'!$M$62="EXPIRING"),'📊 Training Matrix'!$H$62,"")</f>
        <v/>
      </c>
    </row>
    <row r="1144" spans="1:13" ht="15" customHeight="1" x14ac:dyDescent="0.2">
      <c r="A1144" s="58" t="str">
        <f ca="1">IF(OR('📊 Training Matrix'!$O$62="EXPIRED",'📊 Training Matrix'!$O$62="EXPIRING"),'📊 Training Matrix'!$A$62,"")</f>
        <v/>
      </c>
      <c r="B1144" s="58" t="str">
        <f ca="1">IF(OR('📊 Training Matrix'!$O$62="EXPIRED",'📊 Training Matrix'!$O$62="EXPIRING"),'📊 Training Matrix'!$B$62,"")</f>
        <v/>
      </c>
      <c r="C1144" s="58" t="str">
        <f ca="1">IF(OR('📊 Training Matrix'!$O$62="EXPIRED",'📊 Training Matrix'!$O$62="EXPIRING"),'📊 Training Matrix'!$C$62,"")</f>
        <v/>
      </c>
      <c r="D1144" s="58" t="str">
        <f ca="1">IF(OR('📊 Training Matrix'!$O$62="EXPIRED",'📊 Training Matrix'!$O$62="EXPIRING"),'📊 Training Matrix'!$D$62,"")</f>
        <v/>
      </c>
      <c r="E1144" s="58" t="str">
        <f ca="1">IF(OR('📊 Training Matrix'!$O$62="EXPIRED",'📊 Training Matrix'!$O$62="EXPIRING"),'📊 Training Matrix'!$F$62,"")</f>
        <v/>
      </c>
      <c r="F1144" s="58" t="str">
        <f ca="1">IF(OR('📊 Training Matrix'!$O$62="EXPIRED",'📊 Training Matrix'!$O$62="EXPIRING"),'📊 Training Matrix'!$E$62,"")</f>
        <v/>
      </c>
      <c r="G1144" s="58" t="str">
        <f ca="1">IF(OR('📊 Training Matrix'!$O$62="EXPIRED",'📊 Training Matrix'!$O$62="EXPIRING"),"HS-003","")</f>
        <v/>
      </c>
      <c r="H1144" s="58" t="str">
        <f ca="1">IF(OR('📊 Training Matrix'!$O$62="EXPIRED",'📊 Training Matrix'!$O$62="EXPIRING"),"Confined Space","")</f>
        <v/>
      </c>
      <c r="I1144" s="58" t="str">
        <f ca="1">IF(OR('📊 Training Matrix'!$O$62="EXPIRED",'📊 Training Matrix'!$O$62="EXPIRING"),IF(ISNUMBER('📊 Training Matrix'!$N$62),TEXT('📊 Training Matrix'!$N$62,"DD/MM/YYYY"),""),"")</f>
        <v/>
      </c>
      <c r="J1144" s="58" t="str">
        <f ca="1">IF(OR('📊 Training Matrix'!$O$62="EXPIRED",'📊 Training Matrix'!$O$62="EXPIRING"),TEXT('📊 Training Matrix'!$N$62+365,"DD/MM/YYYY"),"")</f>
        <v/>
      </c>
      <c r="K1144" s="58" t="str">
        <f ca="1">IF(OR('📊 Training Matrix'!$O$62="EXPIRED",'📊 Training Matrix'!$O$62="EXPIRING"),'📊 Training Matrix'!$O$62,"")</f>
        <v/>
      </c>
      <c r="L1144" s="58" t="str">
        <f ca="1">IF(OR('📊 Training Matrix'!$O$62="EXPIRED",'📊 Training Matrix'!$O$62="EXPIRING"),IF('📊 Training Matrix'!$O$62="EXPIRED","Overdue by "&amp;TEXT(TODAY()-('📊 Training Matrix'!$N$62+365),"0")&amp;" days","Expires in "&amp;TEXT(('📊 Training Matrix'!$N$62+365)-TODAY(),"0")&amp;" days"),"—")</f>
        <v>—</v>
      </c>
      <c r="M1144" s="58" t="str">
        <f ca="1">IF(OR('📊 Training Matrix'!$O$62="EXPIRED",'📊 Training Matrix'!$O$62="EXPIRING"),'📊 Training Matrix'!$H$62,"")</f>
        <v/>
      </c>
    </row>
    <row r="1145" spans="1:13" ht="15" customHeight="1" x14ac:dyDescent="0.2">
      <c r="A1145" s="58" t="str">
        <f ca="1">IF(OR('📊 Training Matrix'!$Q$62="EXPIRED",'📊 Training Matrix'!$Q$62="EXPIRING"),'📊 Training Matrix'!$A$62,"")</f>
        <v/>
      </c>
      <c r="B1145" s="58" t="str">
        <f ca="1">IF(OR('📊 Training Matrix'!$Q$62="EXPIRED",'📊 Training Matrix'!$Q$62="EXPIRING"),'📊 Training Matrix'!$B$62,"")</f>
        <v/>
      </c>
      <c r="C1145" s="58" t="str">
        <f ca="1">IF(OR('📊 Training Matrix'!$Q$62="EXPIRED",'📊 Training Matrix'!$Q$62="EXPIRING"),'📊 Training Matrix'!$C$62,"")</f>
        <v/>
      </c>
      <c r="D1145" s="58" t="str">
        <f ca="1">IF(OR('📊 Training Matrix'!$Q$62="EXPIRED",'📊 Training Matrix'!$Q$62="EXPIRING"),'📊 Training Matrix'!$D$62,"")</f>
        <v/>
      </c>
      <c r="E1145" s="58" t="str">
        <f ca="1">IF(OR('📊 Training Matrix'!$Q$62="EXPIRED",'📊 Training Matrix'!$Q$62="EXPIRING"),'📊 Training Matrix'!$F$62,"")</f>
        <v/>
      </c>
      <c r="F1145" s="58" t="str">
        <f ca="1">IF(OR('📊 Training Matrix'!$Q$62="EXPIRED",'📊 Training Matrix'!$Q$62="EXPIRING"),'📊 Training Matrix'!$E$62,"")</f>
        <v/>
      </c>
      <c r="G1145" s="58" t="str">
        <f ca="1">IF(OR('📊 Training Matrix'!$Q$62="EXPIRED",'📊 Training Matrix'!$Q$62="EXPIRING"),"HS-004","")</f>
        <v/>
      </c>
      <c r="H1145" s="58" t="str">
        <f ca="1">IF(OR('📊 Training Matrix'!$Q$62="EXPIRED",'📊 Training Matrix'!$Q$62="EXPIRING"),"Manual Handling","")</f>
        <v/>
      </c>
      <c r="I1145" s="58" t="str">
        <f ca="1">IF(OR('📊 Training Matrix'!$Q$62="EXPIRED",'📊 Training Matrix'!$Q$62="EXPIRING"),IF(ISNUMBER('📊 Training Matrix'!$P$62),TEXT('📊 Training Matrix'!$P$62,"DD/MM/YYYY"),""),"")</f>
        <v/>
      </c>
      <c r="J1145" s="58" t="str">
        <f ca="1">IF(OR('📊 Training Matrix'!$Q$62="EXPIRED",'📊 Training Matrix'!$Q$62="EXPIRING"),TEXT('📊 Training Matrix'!$P$62+365,"DD/MM/YYYY"),"")</f>
        <v/>
      </c>
      <c r="K1145" s="58" t="str">
        <f ca="1">IF(OR('📊 Training Matrix'!$Q$62="EXPIRED",'📊 Training Matrix'!$Q$62="EXPIRING"),'📊 Training Matrix'!$Q$62,"")</f>
        <v/>
      </c>
      <c r="L1145" s="58" t="str">
        <f ca="1">IF(OR('📊 Training Matrix'!$Q$62="EXPIRED",'📊 Training Matrix'!$Q$62="EXPIRING"),IF('📊 Training Matrix'!$Q$62="EXPIRED","Overdue by "&amp;TEXT(TODAY()-('📊 Training Matrix'!$P$62+365),"0")&amp;" days","Expires in "&amp;TEXT(('📊 Training Matrix'!$P$62+365)-TODAY(),"0")&amp;" days"),"—")</f>
        <v>—</v>
      </c>
      <c r="M1145" s="58" t="str">
        <f ca="1">IF(OR('📊 Training Matrix'!$Q$62="EXPIRED",'📊 Training Matrix'!$Q$62="EXPIRING"),'📊 Training Matrix'!$H$62,"")</f>
        <v/>
      </c>
    </row>
    <row r="1146" spans="1:13" ht="15" customHeight="1" x14ac:dyDescent="0.2">
      <c r="A1146" s="58" t="str">
        <f ca="1">IF(OR('📊 Training Matrix'!$S$62="EXPIRED",'📊 Training Matrix'!$S$62="EXPIRING"),'📊 Training Matrix'!$A$62,"")</f>
        <v/>
      </c>
      <c r="B1146" s="58" t="str">
        <f ca="1">IF(OR('📊 Training Matrix'!$S$62="EXPIRED",'📊 Training Matrix'!$S$62="EXPIRING"),'📊 Training Matrix'!$B$62,"")</f>
        <v/>
      </c>
      <c r="C1146" s="58" t="str">
        <f ca="1">IF(OR('📊 Training Matrix'!$S$62="EXPIRED",'📊 Training Matrix'!$S$62="EXPIRING"),'📊 Training Matrix'!$C$62,"")</f>
        <v/>
      </c>
      <c r="D1146" s="58" t="str">
        <f ca="1">IF(OR('📊 Training Matrix'!$S$62="EXPIRED",'📊 Training Matrix'!$S$62="EXPIRING"),'📊 Training Matrix'!$D$62,"")</f>
        <v/>
      </c>
      <c r="E1146" s="58" t="str">
        <f ca="1">IF(OR('📊 Training Matrix'!$S$62="EXPIRED",'📊 Training Matrix'!$S$62="EXPIRING"),'📊 Training Matrix'!$F$62,"")</f>
        <v/>
      </c>
      <c r="F1146" s="58" t="str">
        <f ca="1">IF(OR('📊 Training Matrix'!$S$62="EXPIRED",'📊 Training Matrix'!$S$62="EXPIRING"),'📊 Training Matrix'!$E$62,"")</f>
        <v/>
      </c>
      <c r="G1146" s="58" t="str">
        <f ca="1">IF(OR('📊 Training Matrix'!$S$62="EXPIRED",'📊 Training Matrix'!$S$62="EXPIRING"),"HS-005","")</f>
        <v/>
      </c>
      <c r="H1146" s="58" t="str">
        <f ca="1">IF(OR('📊 Training Matrix'!$S$62="EXPIRED",'📊 Training Matrix'!$S$62="EXPIRING"),"First Aid (FAW)","")</f>
        <v/>
      </c>
      <c r="I1146" s="58" t="str">
        <f ca="1">IF(OR('📊 Training Matrix'!$S$62="EXPIRED",'📊 Training Matrix'!$S$62="EXPIRING"),IF(ISNUMBER('📊 Training Matrix'!$R$62),TEXT('📊 Training Matrix'!$R$62,"DD/MM/YYYY"),""),"")</f>
        <v/>
      </c>
      <c r="J1146" s="58" t="str">
        <f ca="1">IF(OR('📊 Training Matrix'!$S$62="EXPIRED",'📊 Training Matrix'!$S$62="EXPIRING"),TEXT('📊 Training Matrix'!$R$62+365,"DD/MM/YYYY"),"")</f>
        <v/>
      </c>
      <c r="K1146" s="58" t="str">
        <f ca="1">IF(OR('📊 Training Matrix'!$S$62="EXPIRED",'📊 Training Matrix'!$S$62="EXPIRING"),'📊 Training Matrix'!$S$62,"")</f>
        <v/>
      </c>
      <c r="L1146" s="58" t="str">
        <f ca="1">IF(OR('📊 Training Matrix'!$S$62="EXPIRED",'📊 Training Matrix'!$S$62="EXPIRING"),IF('📊 Training Matrix'!$S$62="EXPIRED","Overdue by "&amp;TEXT(TODAY()-('📊 Training Matrix'!$R$62+365),"0")&amp;" days","Expires in "&amp;TEXT(('📊 Training Matrix'!$R$62+365)-TODAY(),"0")&amp;" days"),"—")</f>
        <v>—</v>
      </c>
      <c r="M1146" s="58" t="str">
        <f ca="1">IF(OR('📊 Training Matrix'!$S$62="EXPIRED",'📊 Training Matrix'!$S$62="EXPIRING"),'📊 Training Matrix'!$H$62,"")</f>
        <v/>
      </c>
    </row>
    <row r="1147" spans="1:13" ht="15" customHeight="1" x14ac:dyDescent="0.2">
      <c r="A1147" s="58" t="str">
        <f ca="1">IF(OR('📊 Training Matrix'!$U$62="EXPIRED",'📊 Training Matrix'!$U$62="EXPIRING"),'📊 Training Matrix'!$A$62,"")</f>
        <v/>
      </c>
      <c r="B1147" s="58" t="str">
        <f ca="1">IF(OR('📊 Training Matrix'!$U$62="EXPIRED",'📊 Training Matrix'!$U$62="EXPIRING"),'📊 Training Matrix'!$B$62,"")</f>
        <v/>
      </c>
      <c r="C1147" s="58" t="str">
        <f ca="1">IF(OR('📊 Training Matrix'!$U$62="EXPIRED",'📊 Training Matrix'!$U$62="EXPIRING"),'📊 Training Matrix'!$C$62,"")</f>
        <v/>
      </c>
      <c r="D1147" s="58" t="str">
        <f ca="1">IF(OR('📊 Training Matrix'!$U$62="EXPIRED",'📊 Training Matrix'!$U$62="EXPIRING"),'📊 Training Matrix'!$D$62,"")</f>
        <v/>
      </c>
      <c r="E1147" s="58" t="str">
        <f ca="1">IF(OR('📊 Training Matrix'!$U$62="EXPIRED",'📊 Training Matrix'!$U$62="EXPIRING"),'📊 Training Matrix'!$F$62,"")</f>
        <v/>
      </c>
      <c r="F1147" s="58" t="str">
        <f ca="1">IF(OR('📊 Training Matrix'!$U$62="EXPIRED",'📊 Training Matrix'!$U$62="EXPIRING"),'📊 Training Matrix'!$E$62,"")</f>
        <v/>
      </c>
      <c r="G1147" s="58" t="str">
        <f ca="1">IF(OR('📊 Training Matrix'!$U$62="EXPIRED",'📊 Training Matrix'!$U$62="EXPIRING"),"HS-006","")</f>
        <v/>
      </c>
      <c r="H1147" s="58" t="str">
        <f ca="1">IF(OR('📊 Training Matrix'!$U$62="EXPIRED",'📊 Training Matrix'!$U$62="EXPIRING"),"Asbestos Awareness","")</f>
        <v/>
      </c>
      <c r="I1147" s="58" t="str">
        <f ca="1">IF(OR('📊 Training Matrix'!$U$62="EXPIRED",'📊 Training Matrix'!$U$62="EXPIRING"),IF(ISNUMBER('📊 Training Matrix'!$T$62),TEXT('📊 Training Matrix'!$T$62,"DD/MM/YYYY"),""),"")</f>
        <v/>
      </c>
      <c r="J1147" s="58" t="str">
        <f ca="1">IF(OR('📊 Training Matrix'!$U$62="EXPIRED",'📊 Training Matrix'!$U$62="EXPIRING"),TEXT('📊 Training Matrix'!$T$62+365,"DD/MM/YYYY"),"")</f>
        <v/>
      </c>
      <c r="K1147" s="58" t="str">
        <f ca="1">IF(OR('📊 Training Matrix'!$U$62="EXPIRED",'📊 Training Matrix'!$U$62="EXPIRING"),'📊 Training Matrix'!$U$62,"")</f>
        <v/>
      </c>
      <c r="L1147" s="58" t="str">
        <f ca="1">IF(OR('📊 Training Matrix'!$U$62="EXPIRED",'📊 Training Matrix'!$U$62="EXPIRING"),IF('📊 Training Matrix'!$U$62="EXPIRED","Overdue by "&amp;TEXT(TODAY()-('📊 Training Matrix'!$T$62+365),"0")&amp;" days","Expires in "&amp;TEXT(('📊 Training Matrix'!$T$62+365)-TODAY(),"0")&amp;" days"),"—")</f>
        <v>—</v>
      </c>
      <c r="M1147" s="58" t="str">
        <f ca="1">IF(OR('📊 Training Matrix'!$U$62="EXPIRED",'📊 Training Matrix'!$U$62="EXPIRING"),'📊 Training Matrix'!$H$62,"")</f>
        <v/>
      </c>
    </row>
    <row r="1148" spans="1:13" ht="15" customHeight="1" x14ac:dyDescent="0.2">
      <c r="A1148" s="58" t="str">
        <f ca="1">IF(OR('📊 Training Matrix'!$W$62="EXPIRED",'📊 Training Matrix'!$W$62="EXPIRING"),'📊 Training Matrix'!$A$62,"")</f>
        <v/>
      </c>
      <c r="B1148" s="58" t="str">
        <f ca="1">IF(OR('📊 Training Matrix'!$W$62="EXPIRED",'📊 Training Matrix'!$W$62="EXPIRING"),'📊 Training Matrix'!$B$62,"")</f>
        <v/>
      </c>
      <c r="C1148" s="58" t="str">
        <f ca="1">IF(OR('📊 Training Matrix'!$W$62="EXPIRED",'📊 Training Matrix'!$W$62="EXPIRING"),'📊 Training Matrix'!$C$62,"")</f>
        <v/>
      </c>
      <c r="D1148" s="58" t="str">
        <f ca="1">IF(OR('📊 Training Matrix'!$W$62="EXPIRED",'📊 Training Matrix'!$W$62="EXPIRING"),'📊 Training Matrix'!$D$62,"")</f>
        <v/>
      </c>
      <c r="E1148" s="58" t="str">
        <f ca="1">IF(OR('📊 Training Matrix'!$W$62="EXPIRED",'📊 Training Matrix'!$W$62="EXPIRING"),'📊 Training Matrix'!$F$62,"")</f>
        <v/>
      </c>
      <c r="F1148" s="58" t="str">
        <f ca="1">IF(OR('📊 Training Matrix'!$W$62="EXPIRED",'📊 Training Matrix'!$W$62="EXPIRING"),'📊 Training Matrix'!$E$62,"")</f>
        <v/>
      </c>
      <c r="G1148" s="58" t="str">
        <f ca="1">IF(OR('📊 Training Matrix'!$W$62="EXPIRED",'📊 Training Matrix'!$W$62="EXPIRING"),"EL-001","")</f>
        <v/>
      </c>
      <c r="H1148" s="58" t="str">
        <f ca="1">IF(OR('📊 Training Matrix'!$W$62="EXPIRED",'📊 Training Matrix'!$W$62="EXPIRING"),"C&amp;G 2391 Inspection","")</f>
        <v/>
      </c>
      <c r="I1148" s="58" t="str">
        <f ca="1">IF(OR('📊 Training Matrix'!$W$62="EXPIRED",'📊 Training Matrix'!$W$62="EXPIRING"),IF(ISNUMBER('📊 Training Matrix'!$V$62),TEXT('📊 Training Matrix'!$V$62,"DD/MM/YYYY"),""),"")</f>
        <v/>
      </c>
      <c r="J1148" s="58" t="str">
        <f ca="1">IF(OR('📊 Training Matrix'!$W$62="EXPIRED",'📊 Training Matrix'!$W$62="EXPIRING"),TEXT('📊 Training Matrix'!$V$62+365,"DD/MM/YYYY"),"")</f>
        <v/>
      </c>
      <c r="K1148" s="58" t="str">
        <f ca="1">IF(OR('📊 Training Matrix'!$W$62="EXPIRED",'📊 Training Matrix'!$W$62="EXPIRING"),'📊 Training Matrix'!$W$62,"")</f>
        <v/>
      </c>
      <c r="L1148" s="58" t="str">
        <f ca="1">IF(OR('📊 Training Matrix'!$W$62="EXPIRED",'📊 Training Matrix'!$W$62="EXPIRING"),IF('📊 Training Matrix'!$W$62="EXPIRED","Overdue by "&amp;TEXT(TODAY()-('📊 Training Matrix'!$V$62+365),"0")&amp;" days","Expires in "&amp;TEXT(('📊 Training Matrix'!$V$62+365)-TODAY(),"0")&amp;" days"),"—")</f>
        <v>—</v>
      </c>
      <c r="M1148" s="58" t="str">
        <f ca="1">IF(OR('📊 Training Matrix'!$W$62="EXPIRED",'📊 Training Matrix'!$W$62="EXPIRING"),'📊 Training Matrix'!$H$62,"")</f>
        <v/>
      </c>
    </row>
    <row r="1149" spans="1:13" ht="15" customHeight="1" x14ac:dyDescent="0.2">
      <c r="A1149" s="58" t="str">
        <f ca="1">IF(OR('📊 Training Matrix'!$Y$62="EXPIRED",'📊 Training Matrix'!$Y$62="EXPIRING"),'📊 Training Matrix'!$A$62,"")</f>
        <v/>
      </c>
      <c r="B1149" s="58" t="str">
        <f ca="1">IF(OR('📊 Training Matrix'!$Y$62="EXPIRED",'📊 Training Matrix'!$Y$62="EXPIRING"),'📊 Training Matrix'!$B$62,"")</f>
        <v/>
      </c>
      <c r="C1149" s="58" t="str">
        <f ca="1">IF(OR('📊 Training Matrix'!$Y$62="EXPIRED",'📊 Training Matrix'!$Y$62="EXPIRING"),'📊 Training Matrix'!$C$62,"")</f>
        <v/>
      </c>
      <c r="D1149" s="58" t="str">
        <f ca="1">IF(OR('📊 Training Matrix'!$Y$62="EXPIRED",'📊 Training Matrix'!$Y$62="EXPIRING"),'📊 Training Matrix'!$D$62,"")</f>
        <v/>
      </c>
      <c r="E1149" s="58" t="str">
        <f ca="1">IF(OR('📊 Training Matrix'!$Y$62="EXPIRED",'📊 Training Matrix'!$Y$62="EXPIRING"),'📊 Training Matrix'!$F$62,"")</f>
        <v/>
      </c>
      <c r="F1149" s="58" t="str">
        <f ca="1">IF(OR('📊 Training Matrix'!$Y$62="EXPIRED",'📊 Training Matrix'!$Y$62="EXPIRING"),'📊 Training Matrix'!$E$62,"")</f>
        <v/>
      </c>
      <c r="G1149" s="58" t="str">
        <f ca="1">IF(OR('📊 Training Matrix'!$Y$62="EXPIRED",'📊 Training Matrix'!$Y$62="EXPIRING"),"EL-002","")</f>
        <v/>
      </c>
      <c r="H1149" s="58" t="str">
        <f ca="1">IF(OR('📊 Training Matrix'!$Y$62="EXPIRED",'📊 Training Matrix'!$Y$62="EXPIRING"),"18th Edition","")</f>
        <v/>
      </c>
      <c r="I1149" s="58" t="str">
        <f ca="1">IF(OR('📊 Training Matrix'!$Y$62="EXPIRED",'📊 Training Matrix'!$Y$62="EXPIRING"),IF(ISNUMBER('📊 Training Matrix'!$X$62),TEXT('📊 Training Matrix'!$X$62,"DD/MM/YYYY"),""),"")</f>
        <v/>
      </c>
      <c r="J1149" s="58" t="str">
        <f ca="1">IF(OR('📊 Training Matrix'!$Y$62="EXPIRED",'📊 Training Matrix'!$Y$62="EXPIRING"),TEXT('📊 Training Matrix'!$X$62+365,"DD/MM/YYYY"),"")</f>
        <v/>
      </c>
      <c r="K1149" s="58" t="str">
        <f ca="1">IF(OR('📊 Training Matrix'!$Y$62="EXPIRED",'📊 Training Matrix'!$Y$62="EXPIRING"),'📊 Training Matrix'!$Y$62,"")</f>
        <v/>
      </c>
      <c r="L1149" s="58" t="str">
        <f ca="1">IF(OR('📊 Training Matrix'!$Y$62="EXPIRED",'📊 Training Matrix'!$Y$62="EXPIRING"),IF('📊 Training Matrix'!$Y$62="EXPIRED","Overdue by "&amp;TEXT(TODAY()-('📊 Training Matrix'!$X$62+365),"0")&amp;" days","Expires in "&amp;TEXT(('📊 Training Matrix'!$X$62+365)-TODAY(),"0")&amp;" days"),"—")</f>
        <v>—</v>
      </c>
      <c r="M1149" s="58" t="str">
        <f ca="1">IF(OR('📊 Training Matrix'!$Y$62="EXPIRED",'📊 Training Matrix'!$Y$62="EXPIRING"),'📊 Training Matrix'!$H$62,"")</f>
        <v/>
      </c>
    </row>
    <row r="1150" spans="1:13" ht="15" customHeight="1" x14ac:dyDescent="0.2">
      <c r="A1150" s="58" t="str">
        <f ca="1">IF(OR('📊 Training Matrix'!$AA$62="EXPIRED",'📊 Training Matrix'!$AA$62="EXPIRING"),'📊 Training Matrix'!$A$62,"")</f>
        <v/>
      </c>
      <c r="B1150" s="58" t="str">
        <f ca="1">IF(OR('📊 Training Matrix'!$AA$62="EXPIRED",'📊 Training Matrix'!$AA$62="EXPIRING"),'📊 Training Matrix'!$B$62,"")</f>
        <v/>
      </c>
      <c r="C1150" s="58" t="str">
        <f ca="1">IF(OR('📊 Training Matrix'!$AA$62="EXPIRED",'📊 Training Matrix'!$AA$62="EXPIRING"),'📊 Training Matrix'!$C$62,"")</f>
        <v/>
      </c>
      <c r="D1150" s="58" t="str">
        <f ca="1">IF(OR('📊 Training Matrix'!$AA$62="EXPIRED",'📊 Training Matrix'!$AA$62="EXPIRING"),'📊 Training Matrix'!$D$62,"")</f>
        <v/>
      </c>
      <c r="E1150" s="58" t="str">
        <f ca="1">IF(OR('📊 Training Matrix'!$AA$62="EXPIRED",'📊 Training Matrix'!$AA$62="EXPIRING"),'📊 Training Matrix'!$F$62,"")</f>
        <v/>
      </c>
      <c r="F1150" s="58" t="str">
        <f ca="1">IF(OR('📊 Training Matrix'!$AA$62="EXPIRED",'📊 Training Matrix'!$AA$62="EXPIRING"),'📊 Training Matrix'!$E$62,"")</f>
        <v/>
      </c>
      <c r="G1150" s="58" t="str">
        <f ca="1">IF(OR('📊 Training Matrix'!$AA$62="EXPIRED",'📊 Training Matrix'!$AA$62="EXPIRING"),"EL-003","")</f>
        <v/>
      </c>
      <c r="H1150" s="58" t="str">
        <f ca="1">IF(OR('📊 Training Matrix'!$AA$62="EXPIRED",'📊 Training Matrix'!$AA$62="EXPIRING"),"HV Auth. Person","")</f>
        <v/>
      </c>
      <c r="I1150" s="58" t="str">
        <f ca="1">IF(OR('📊 Training Matrix'!$AA$62="EXPIRED",'📊 Training Matrix'!$AA$62="EXPIRING"),IF(ISNUMBER('📊 Training Matrix'!$Z$62),TEXT('📊 Training Matrix'!$Z$62,"DD/MM/YYYY"),""),"")</f>
        <v/>
      </c>
      <c r="J1150" s="58" t="str">
        <f ca="1">IF(OR('📊 Training Matrix'!$AA$62="EXPIRED",'📊 Training Matrix'!$AA$62="EXPIRING"),TEXT('📊 Training Matrix'!$Z$62+365,"DD/MM/YYYY"),"")</f>
        <v/>
      </c>
      <c r="K1150" s="58" t="str">
        <f ca="1">IF(OR('📊 Training Matrix'!$AA$62="EXPIRED",'📊 Training Matrix'!$AA$62="EXPIRING"),'📊 Training Matrix'!$AA$62,"")</f>
        <v/>
      </c>
      <c r="L1150" s="58" t="str">
        <f ca="1">IF(OR('📊 Training Matrix'!$AA$62="EXPIRED",'📊 Training Matrix'!$AA$62="EXPIRING"),IF('📊 Training Matrix'!$AA$62="EXPIRED","Overdue by "&amp;TEXT(TODAY()-('📊 Training Matrix'!$Z$62+365),"0")&amp;" days","Expires in "&amp;TEXT(('📊 Training Matrix'!$Z$62+365)-TODAY(),"0")&amp;" days"),"—")</f>
        <v>—</v>
      </c>
      <c r="M1150" s="58" t="str">
        <f ca="1">IF(OR('📊 Training Matrix'!$AA$62="EXPIRED",'📊 Training Matrix'!$AA$62="EXPIRING"),'📊 Training Matrix'!$H$62,"")</f>
        <v/>
      </c>
    </row>
    <row r="1151" spans="1:13" ht="15" customHeight="1" x14ac:dyDescent="0.2">
      <c r="A1151" s="58" t="str">
        <f ca="1">IF(OR('📊 Training Matrix'!$AC$62="EXPIRED",'📊 Training Matrix'!$AC$62="EXPIRING"),'📊 Training Matrix'!$A$62,"")</f>
        <v/>
      </c>
      <c r="B1151" s="58" t="str">
        <f ca="1">IF(OR('📊 Training Matrix'!$AC$62="EXPIRED",'📊 Training Matrix'!$AC$62="EXPIRING"),'📊 Training Matrix'!$B$62,"")</f>
        <v/>
      </c>
      <c r="C1151" s="58" t="str">
        <f ca="1">IF(OR('📊 Training Matrix'!$AC$62="EXPIRED",'📊 Training Matrix'!$AC$62="EXPIRING"),'📊 Training Matrix'!$C$62,"")</f>
        <v/>
      </c>
      <c r="D1151" s="58" t="str">
        <f ca="1">IF(OR('📊 Training Matrix'!$AC$62="EXPIRED",'📊 Training Matrix'!$AC$62="EXPIRING"),'📊 Training Matrix'!$D$62,"")</f>
        <v/>
      </c>
      <c r="E1151" s="58" t="str">
        <f ca="1">IF(OR('📊 Training Matrix'!$AC$62="EXPIRED",'📊 Training Matrix'!$AC$62="EXPIRING"),'📊 Training Matrix'!$F$62,"")</f>
        <v/>
      </c>
      <c r="F1151" s="58" t="str">
        <f ca="1">IF(OR('📊 Training Matrix'!$AC$62="EXPIRED",'📊 Training Matrix'!$AC$62="EXPIRING"),'📊 Training Matrix'!$E$62,"")</f>
        <v/>
      </c>
      <c r="G1151" s="58" t="str">
        <f ca="1">IF(OR('📊 Training Matrix'!$AC$62="EXPIRED",'📊 Training Matrix'!$AC$62="EXPIRING"),"EL-004","")</f>
        <v/>
      </c>
      <c r="H1151" s="58" t="str">
        <f ca="1">IF(OR('📊 Training Matrix'!$AC$62="EXPIRED",'📊 Training Matrix'!$AC$62="EXPIRING"),"LV Switching","")</f>
        <v/>
      </c>
      <c r="I1151" s="58" t="str">
        <f ca="1">IF(OR('📊 Training Matrix'!$AC$62="EXPIRED",'📊 Training Matrix'!$AC$62="EXPIRING"),IF(ISNUMBER('📊 Training Matrix'!$AB$62),TEXT('📊 Training Matrix'!$AB$62,"DD/MM/YYYY"),""),"")</f>
        <v/>
      </c>
      <c r="J1151" s="58" t="str">
        <f ca="1">IF(OR('📊 Training Matrix'!$AC$62="EXPIRED",'📊 Training Matrix'!$AC$62="EXPIRING"),TEXT('📊 Training Matrix'!$AB$62+365,"DD/MM/YYYY"),"")</f>
        <v/>
      </c>
      <c r="K1151" s="58" t="str">
        <f ca="1">IF(OR('📊 Training Matrix'!$AC$62="EXPIRED",'📊 Training Matrix'!$AC$62="EXPIRING"),'📊 Training Matrix'!$AC$62,"")</f>
        <v/>
      </c>
      <c r="L1151" s="58" t="str">
        <f ca="1">IF(OR('📊 Training Matrix'!$AC$62="EXPIRED",'📊 Training Matrix'!$AC$62="EXPIRING"),IF('📊 Training Matrix'!$AC$62="EXPIRED","Overdue by "&amp;TEXT(TODAY()-('📊 Training Matrix'!$AB$62+365),"0")&amp;" days","Expires in "&amp;TEXT(('📊 Training Matrix'!$AB$62+365)-TODAY(),"0")&amp;" days"),"—")</f>
        <v>—</v>
      </c>
      <c r="M1151" s="58" t="str">
        <f ca="1">IF(OR('📊 Training Matrix'!$AC$62="EXPIRED",'📊 Training Matrix'!$AC$62="EXPIRING"),'📊 Training Matrix'!$H$62,"")</f>
        <v/>
      </c>
    </row>
    <row r="1152" spans="1:13" ht="15" customHeight="1" x14ac:dyDescent="0.2">
      <c r="A1152" s="58" t="str">
        <f ca="1">IF(OR('📊 Training Matrix'!$AE$62="EXPIRED",'📊 Training Matrix'!$AE$62="EXPIRING"),'📊 Training Matrix'!$A$62,"")</f>
        <v/>
      </c>
      <c r="B1152" s="58" t="str">
        <f ca="1">IF(OR('📊 Training Matrix'!$AE$62="EXPIRED",'📊 Training Matrix'!$AE$62="EXPIRING"),'📊 Training Matrix'!$B$62,"")</f>
        <v/>
      </c>
      <c r="C1152" s="58" t="str">
        <f ca="1">IF(OR('📊 Training Matrix'!$AE$62="EXPIRED",'📊 Training Matrix'!$AE$62="EXPIRING"),'📊 Training Matrix'!$C$62,"")</f>
        <v/>
      </c>
      <c r="D1152" s="58" t="str">
        <f ca="1">IF(OR('📊 Training Matrix'!$AE$62="EXPIRED",'📊 Training Matrix'!$AE$62="EXPIRING"),'📊 Training Matrix'!$D$62,"")</f>
        <v/>
      </c>
      <c r="E1152" s="58" t="str">
        <f ca="1">IF(OR('📊 Training Matrix'!$AE$62="EXPIRED",'📊 Training Matrix'!$AE$62="EXPIRING"),'📊 Training Matrix'!$F$62,"")</f>
        <v/>
      </c>
      <c r="F1152" s="58" t="str">
        <f ca="1">IF(OR('📊 Training Matrix'!$AE$62="EXPIRED",'📊 Training Matrix'!$AE$62="EXPIRING"),'📊 Training Matrix'!$E$62,"")</f>
        <v/>
      </c>
      <c r="G1152" s="58" t="str">
        <f ca="1">IF(OR('📊 Training Matrix'!$AE$62="EXPIRED",'📊 Training Matrix'!$AE$62="EXPIRING"),"CV-005","")</f>
        <v/>
      </c>
      <c r="H1152" s="58" t="str">
        <f ca="1">IF(OR('📊 Training Matrix'!$AE$62="EXPIRED",'📊 Training Matrix'!$AE$62="EXPIRING"),"NRSWA Supervisor","")</f>
        <v/>
      </c>
      <c r="I1152" s="58" t="str">
        <f ca="1">IF(OR('📊 Training Matrix'!$AE$62="EXPIRED",'📊 Training Matrix'!$AE$62="EXPIRING"),IF(ISNUMBER('📊 Training Matrix'!$AD$62),TEXT('📊 Training Matrix'!$AD$62,"DD/MM/YYYY"),""),"")</f>
        <v/>
      </c>
      <c r="J1152" s="58" t="str">
        <f ca="1">IF(OR('📊 Training Matrix'!$AE$62="EXPIRED",'📊 Training Matrix'!$AE$62="EXPIRING"),TEXT('📊 Training Matrix'!$AD$62+365,"DD/MM/YYYY"),"")</f>
        <v/>
      </c>
      <c r="K1152" s="58" t="str">
        <f ca="1">IF(OR('📊 Training Matrix'!$AE$62="EXPIRED",'📊 Training Matrix'!$AE$62="EXPIRING"),'📊 Training Matrix'!$AE$62,"")</f>
        <v/>
      </c>
      <c r="L1152" s="58" t="str">
        <f ca="1">IF(OR('📊 Training Matrix'!$AE$62="EXPIRED",'📊 Training Matrix'!$AE$62="EXPIRING"),IF('📊 Training Matrix'!$AE$62="EXPIRED","Overdue by "&amp;TEXT(TODAY()-('📊 Training Matrix'!$AD$62+365),"0")&amp;" days","Expires in "&amp;TEXT(('📊 Training Matrix'!$AD$62+365)-TODAY(),"0")&amp;" days"),"—")</f>
        <v>—</v>
      </c>
      <c r="M1152" s="58" t="str">
        <f ca="1">IF(OR('📊 Training Matrix'!$AE$62="EXPIRED",'📊 Training Matrix'!$AE$62="EXPIRING"),'📊 Training Matrix'!$H$62,"")</f>
        <v/>
      </c>
    </row>
    <row r="1153" spans="1:13" ht="15" customHeight="1" x14ac:dyDescent="0.2">
      <c r="A1153" s="58" t="str">
        <f ca="1">IF(OR('📊 Training Matrix'!$AG$62="EXPIRED",'📊 Training Matrix'!$AG$62="EXPIRING"),'📊 Training Matrix'!$A$62,"")</f>
        <v/>
      </c>
      <c r="B1153" s="58" t="str">
        <f ca="1">IF(OR('📊 Training Matrix'!$AG$62="EXPIRED",'📊 Training Matrix'!$AG$62="EXPIRING"),'📊 Training Matrix'!$B$62,"")</f>
        <v/>
      </c>
      <c r="C1153" s="58" t="str">
        <f ca="1">IF(OR('📊 Training Matrix'!$AG$62="EXPIRED",'📊 Training Matrix'!$AG$62="EXPIRING"),'📊 Training Matrix'!$C$62,"")</f>
        <v/>
      </c>
      <c r="D1153" s="58" t="str">
        <f ca="1">IF(OR('📊 Training Matrix'!$AG$62="EXPIRED",'📊 Training Matrix'!$AG$62="EXPIRING"),'📊 Training Matrix'!$D$62,"")</f>
        <v/>
      </c>
      <c r="E1153" s="58" t="str">
        <f ca="1">IF(OR('📊 Training Matrix'!$AG$62="EXPIRED",'📊 Training Matrix'!$AG$62="EXPIRING"),'📊 Training Matrix'!$F$62,"")</f>
        <v/>
      </c>
      <c r="F1153" s="58" t="str">
        <f ca="1">IF(OR('📊 Training Matrix'!$AG$62="EXPIRED",'📊 Training Matrix'!$AG$62="EXPIRING"),'📊 Training Matrix'!$E$62,"")</f>
        <v/>
      </c>
      <c r="G1153" s="58" t="str">
        <f ca="1">IF(OR('📊 Training Matrix'!$AG$62="EXPIRED",'📊 Training Matrix'!$AG$62="EXPIRING"),"CV-006","")</f>
        <v/>
      </c>
      <c r="H1153" s="58" t="str">
        <f ca="1">IF(OR('📊 Training Matrix'!$AG$62="EXPIRED",'📊 Training Matrix'!$AG$62="EXPIRING"),"NRSWA Operative","")</f>
        <v/>
      </c>
      <c r="I1153" s="58" t="str">
        <f ca="1">IF(OR('📊 Training Matrix'!$AG$62="EXPIRED",'📊 Training Matrix'!$AG$62="EXPIRING"),IF(ISNUMBER('📊 Training Matrix'!$AF$62),TEXT('📊 Training Matrix'!$AF$62,"DD/MM/YYYY"),""),"")</f>
        <v/>
      </c>
      <c r="J1153" s="58" t="str">
        <f ca="1">IF(OR('📊 Training Matrix'!$AG$62="EXPIRED",'📊 Training Matrix'!$AG$62="EXPIRING"),TEXT('📊 Training Matrix'!$AF$62+365,"DD/MM/YYYY"),"")</f>
        <v/>
      </c>
      <c r="K1153" s="58" t="str">
        <f ca="1">IF(OR('📊 Training Matrix'!$AG$62="EXPIRED",'📊 Training Matrix'!$AG$62="EXPIRING"),'📊 Training Matrix'!$AG$62,"")</f>
        <v/>
      </c>
      <c r="L1153" s="58" t="str">
        <f ca="1">IF(OR('📊 Training Matrix'!$AG$62="EXPIRED",'📊 Training Matrix'!$AG$62="EXPIRING"),IF('📊 Training Matrix'!$AG$62="EXPIRED","Overdue by "&amp;TEXT(TODAY()-('📊 Training Matrix'!$AF$62+365),"0")&amp;" days","Expires in "&amp;TEXT(('📊 Training Matrix'!$AF$62+365)-TODAY(),"0")&amp;" days"),"—")</f>
        <v>—</v>
      </c>
      <c r="M1153" s="58" t="str">
        <f ca="1">IF(OR('📊 Training Matrix'!$AG$62="EXPIRED",'📊 Training Matrix'!$AG$62="EXPIRING"),'📊 Training Matrix'!$H$62,"")</f>
        <v/>
      </c>
    </row>
    <row r="1154" spans="1:13" ht="15" customHeight="1" x14ac:dyDescent="0.2">
      <c r="A1154" s="58" t="str">
        <f ca="1">IF(OR('📊 Training Matrix'!$AI$62="EXPIRED",'📊 Training Matrix'!$AI$62="EXPIRING"),'📊 Training Matrix'!$A$62,"")</f>
        <v/>
      </c>
      <c r="B1154" s="58" t="str">
        <f ca="1">IF(OR('📊 Training Matrix'!$AI$62="EXPIRED",'📊 Training Matrix'!$AI$62="EXPIRING"),'📊 Training Matrix'!$B$62,"")</f>
        <v/>
      </c>
      <c r="C1154" s="58" t="str">
        <f ca="1">IF(OR('📊 Training Matrix'!$AI$62="EXPIRED",'📊 Training Matrix'!$AI$62="EXPIRING"),'📊 Training Matrix'!$C$62,"")</f>
        <v/>
      </c>
      <c r="D1154" s="58" t="str">
        <f ca="1">IF(OR('📊 Training Matrix'!$AI$62="EXPIRED",'📊 Training Matrix'!$AI$62="EXPIRING"),'📊 Training Matrix'!$D$62,"")</f>
        <v/>
      </c>
      <c r="E1154" s="58" t="str">
        <f ca="1">IF(OR('📊 Training Matrix'!$AI$62="EXPIRED",'📊 Training Matrix'!$AI$62="EXPIRING"),'📊 Training Matrix'!$F$62,"")</f>
        <v/>
      </c>
      <c r="F1154" s="58" t="str">
        <f ca="1">IF(OR('📊 Training Matrix'!$AI$62="EXPIRED",'📊 Training Matrix'!$AI$62="EXPIRING"),'📊 Training Matrix'!$E$62,"")</f>
        <v/>
      </c>
      <c r="G1154" s="58" t="str">
        <f ca="1">IF(OR('📊 Training Matrix'!$AI$62="EXPIRED",'📊 Training Matrix'!$AI$62="EXPIRING"),"CV-002","")</f>
        <v/>
      </c>
      <c r="H1154" s="58" t="str">
        <f ca="1">IF(OR('📊 Training Matrix'!$AI$62="EXPIRED",'📊 Training Matrix'!$AI$62="EXPIRING"),"CSCS Blue Card","")</f>
        <v/>
      </c>
      <c r="I1154" s="58" t="str">
        <f ca="1">IF(OR('📊 Training Matrix'!$AI$62="EXPIRED",'📊 Training Matrix'!$AI$62="EXPIRING"),IF(ISNUMBER('📊 Training Matrix'!$AH$62),TEXT('📊 Training Matrix'!$AH$62,"DD/MM/YYYY"),""),"")</f>
        <v/>
      </c>
      <c r="J1154" s="58" t="str">
        <f ca="1">IF(OR('📊 Training Matrix'!$AI$62="EXPIRED",'📊 Training Matrix'!$AI$62="EXPIRING"),TEXT('📊 Training Matrix'!$AH$62+365,"DD/MM/YYYY"),"")</f>
        <v/>
      </c>
      <c r="K1154" s="58" t="str">
        <f ca="1">IF(OR('📊 Training Matrix'!$AI$62="EXPIRED",'📊 Training Matrix'!$AI$62="EXPIRING"),'📊 Training Matrix'!$AI$62,"")</f>
        <v/>
      </c>
      <c r="L1154" s="58" t="str">
        <f ca="1">IF(OR('📊 Training Matrix'!$AI$62="EXPIRED",'📊 Training Matrix'!$AI$62="EXPIRING"),IF('📊 Training Matrix'!$AI$62="EXPIRED","Overdue by "&amp;TEXT(TODAY()-('📊 Training Matrix'!$AH$62+365),"0")&amp;" days","Expires in "&amp;TEXT(('📊 Training Matrix'!$AH$62+365)-TODAY(),"0")&amp;" days"),"—")</f>
        <v>—</v>
      </c>
      <c r="M1154" s="58" t="str">
        <f ca="1">IF(OR('📊 Training Matrix'!$AI$62="EXPIRED",'📊 Training Matrix'!$AI$62="EXPIRING"),'📊 Training Matrix'!$H$62,"")</f>
        <v/>
      </c>
    </row>
    <row r="1155" spans="1:13" ht="15" customHeight="1" x14ac:dyDescent="0.2">
      <c r="A1155" s="58" t="str">
        <f ca="1">IF(OR('📊 Training Matrix'!$AK$62="EXPIRED",'📊 Training Matrix'!$AK$62="EXPIRING"),'📊 Training Matrix'!$A$62,"")</f>
        <v/>
      </c>
      <c r="B1155" s="58" t="str">
        <f ca="1">IF(OR('📊 Training Matrix'!$AK$62="EXPIRED",'📊 Training Matrix'!$AK$62="EXPIRING"),'📊 Training Matrix'!$B$62,"")</f>
        <v/>
      </c>
      <c r="C1155" s="58" t="str">
        <f ca="1">IF(OR('📊 Training Matrix'!$AK$62="EXPIRED",'📊 Training Matrix'!$AK$62="EXPIRING"),'📊 Training Matrix'!$C$62,"")</f>
        <v/>
      </c>
      <c r="D1155" s="58" t="str">
        <f ca="1">IF(OR('📊 Training Matrix'!$AK$62="EXPIRED",'📊 Training Matrix'!$AK$62="EXPIRING"),'📊 Training Matrix'!$D$62,"")</f>
        <v/>
      </c>
      <c r="E1155" s="58" t="str">
        <f ca="1">IF(OR('📊 Training Matrix'!$AK$62="EXPIRED",'📊 Training Matrix'!$AK$62="EXPIRING"),'📊 Training Matrix'!$F$62,"")</f>
        <v/>
      </c>
      <c r="F1155" s="58" t="str">
        <f ca="1">IF(OR('📊 Training Matrix'!$AK$62="EXPIRED",'📊 Training Matrix'!$AK$62="EXPIRING"),'📊 Training Matrix'!$E$62,"")</f>
        <v/>
      </c>
      <c r="G1155" s="58" t="str">
        <f ca="1">IF(OR('📊 Training Matrix'!$AK$62="EXPIRED",'📊 Training Matrix'!$AK$62="EXPIRING"),"GS-001","")</f>
        <v/>
      </c>
      <c r="H1155" s="58" t="str">
        <f ca="1">IF(OR('📊 Training Matrix'!$AK$62="EXPIRED",'📊 Training Matrix'!$AK$62="EXPIRING"),"Gas Safe Reg.","")</f>
        <v/>
      </c>
      <c r="I1155" s="58" t="str">
        <f ca="1">IF(OR('📊 Training Matrix'!$AK$62="EXPIRED",'📊 Training Matrix'!$AK$62="EXPIRING"),IF(ISNUMBER('📊 Training Matrix'!$AJ$62),TEXT('📊 Training Matrix'!$AJ$62,"DD/MM/YYYY"),""),"")</f>
        <v/>
      </c>
      <c r="J1155" s="58" t="str">
        <f ca="1">IF(OR('📊 Training Matrix'!$AK$62="EXPIRED",'📊 Training Matrix'!$AK$62="EXPIRING"),TEXT('📊 Training Matrix'!$AJ$62+365,"DD/MM/YYYY"),"")</f>
        <v/>
      </c>
      <c r="K1155" s="58" t="str">
        <f ca="1">IF(OR('📊 Training Matrix'!$AK$62="EXPIRED",'📊 Training Matrix'!$AK$62="EXPIRING"),'📊 Training Matrix'!$AK$62,"")</f>
        <v/>
      </c>
      <c r="L1155" s="58" t="str">
        <f ca="1">IF(OR('📊 Training Matrix'!$AK$62="EXPIRED",'📊 Training Matrix'!$AK$62="EXPIRING"),IF('📊 Training Matrix'!$AK$62="EXPIRED","Overdue by "&amp;TEXT(TODAY()-('📊 Training Matrix'!$AJ$62+365),"0")&amp;" days","Expires in "&amp;TEXT(('📊 Training Matrix'!$AJ$62+365)-TODAY(),"0")&amp;" days"),"—")</f>
        <v>—</v>
      </c>
      <c r="M1155" s="58" t="str">
        <f ca="1">IF(OR('📊 Training Matrix'!$AK$62="EXPIRED",'📊 Training Matrix'!$AK$62="EXPIRING"),'📊 Training Matrix'!$H$62,"")</f>
        <v/>
      </c>
    </row>
    <row r="1156" spans="1:13" ht="15" customHeight="1" x14ac:dyDescent="0.2">
      <c r="A1156" s="58" t="str">
        <f ca="1">IF(OR('📊 Training Matrix'!$AM$62="EXPIRED",'📊 Training Matrix'!$AM$62="EXPIRING"),'📊 Training Matrix'!$A$62,"")</f>
        <v/>
      </c>
      <c r="B1156" s="58" t="str">
        <f ca="1">IF(OR('📊 Training Matrix'!$AM$62="EXPIRED",'📊 Training Matrix'!$AM$62="EXPIRING"),'📊 Training Matrix'!$B$62,"")</f>
        <v/>
      </c>
      <c r="C1156" s="58" t="str">
        <f ca="1">IF(OR('📊 Training Matrix'!$AM$62="EXPIRED",'📊 Training Matrix'!$AM$62="EXPIRING"),'📊 Training Matrix'!$C$62,"")</f>
        <v/>
      </c>
      <c r="D1156" s="58" t="str">
        <f ca="1">IF(OR('📊 Training Matrix'!$AM$62="EXPIRED",'📊 Training Matrix'!$AM$62="EXPIRING"),'📊 Training Matrix'!$D$62,"")</f>
        <v/>
      </c>
      <c r="E1156" s="58" t="str">
        <f ca="1">IF(OR('📊 Training Matrix'!$AM$62="EXPIRED",'📊 Training Matrix'!$AM$62="EXPIRING"),'📊 Training Matrix'!$F$62,"")</f>
        <v/>
      </c>
      <c r="F1156" s="58" t="str">
        <f ca="1">IF(OR('📊 Training Matrix'!$AM$62="EXPIRED",'📊 Training Matrix'!$AM$62="EXPIRING"),'📊 Training Matrix'!$E$62,"")</f>
        <v/>
      </c>
      <c r="G1156" s="58" t="str">
        <f ca="1">IF(OR('📊 Training Matrix'!$AM$62="EXPIRED",'📊 Training Matrix'!$AM$62="EXPIRING"),"GS-002","")</f>
        <v/>
      </c>
      <c r="H1156" s="58" t="str">
        <f ca="1">IF(OR('📊 Training Matrix'!$AM$62="EXPIRED",'📊 Training Matrix'!$AM$62="EXPIRING"),"ACS Gas (CCN1)","")</f>
        <v/>
      </c>
      <c r="I1156" s="58" t="str">
        <f ca="1">IF(OR('📊 Training Matrix'!$AM$62="EXPIRED",'📊 Training Matrix'!$AM$62="EXPIRING"),IF(ISNUMBER('📊 Training Matrix'!$AL$62),TEXT('📊 Training Matrix'!$AL$62,"DD/MM/YYYY"),""),"")</f>
        <v/>
      </c>
      <c r="J1156" s="58" t="str">
        <f ca="1">IF(OR('📊 Training Matrix'!$AM$62="EXPIRED",'📊 Training Matrix'!$AM$62="EXPIRING"),TEXT('📊 Training Matrix'!$AL$62+365,"DD/MM/YYYY"),"")</f>
        <v/>
      </c>
      <c r="K1156" s="58" t="str">
        <f ca="1">IF(OR('📊 Training Matrix'!$AM$62="EXPIRED",'📊 Training Matrix'!$AM$62="EXPIRING"),'📊 Training Matrix'!$AM$62,"")</f>
        <v/>
      </c>
      <c r="L1156" s="58" t="str">
        <f ca="1">IF(OR('📊 Training Matrix'!$AM$62="EXPIRED",'📊 Training Matrix'!$AM$62="EXPIRING"),IF('📊 Training Matrix'!$AM$62="EXPIRED","Overdue by "&amp;TEXT(TODAY()-('📊 Training Matrix'!$AL$62+365),"0")&amp;" days","Expires in "&amp;TEXT(('📊 Training Matrix'!$AL$62+365)-TODAY(),"0")&amp;" days"),"—")</f>
        <v>—</v>
      </c>
      <c r="M1156" s="58" t="str">
        <f ca="1">IF(OR('📊 Training Matrix'!$AM$62="EXPIRED",'📊 Training Matrix'!$AM$62="EXPIRING"),'📊 Training Matrix'!$H$62,"")</f>
        <v/>
      </c>
    </row>
    <row r="1157" spans="1:13" ht="15" customHeight="1" x14ac:dyDescent="0.2">
      <c r="A1157" s="58" t="str">
        <f ca="1">IF(OR('📊 Training Matrix'!$AO$62="EXPIRED",'📊 Training Matrix'!$AO$62="EXPIRING"),'📊 Training Matrix'!$A$62,"")</f>
        <v/>
      </c>
      <c r="B1157" s="58" t="str">
        <f ca="1">IF(OR('📊 Training Matrix'!$AO$62="EXPIRED",'📊 Training Matrix'!$AO$62="EXPIRING"),'📊 Training Matrix'!$B$62,"")</f>
        <v/>
      </c>
      <c r="C1157" s="58" t="str">
        <f ca="1">IF(OR('📊 Training Matrix'!$AO$62="EXPIRED",'📊 Training Matrix'!$AO$62="EXPIRING"),'📊 Training Matrix'!$C$62,"")</f>
        <v/>
      </c>
      <c r="D1157" s="58" t="str">
        <f ca="1">IF(OR('📊 Training Matrix'!$AO$62="EXPIRED",'📊 Training Matrix'!$AO$62="EXPIRING"),'📊 Training Matrix'!$D$62,"")</f>
        <v/>
      </c>
      <c r="E1157" s="58" t="str">
        <f ca="1">IF(OR('📊 Training Matrix'!$AO$62="EXPIRED",'📊 Training Matrix'!$AO$62="EXPIRING"),'📊 Training Matrix'!$F$62,"")</f>
        <v/>
      </c>
      <c r="F1157" s="58" t="str">
        <f ca="1">IF(OR('📊 Training Matrix'!$AO$62="EXPIRED",'📊 Training Matrix'!$AO$62="EXPIRING"),'📊 Training Matrix'!$E$62,"")</f>
        <v/>
      </c>
      <c r="G1157" s="58" t="str">
        <f ca="1">IF(OR('📊 Training Matrix'!$AO$62="EXPIRED",'📊 Training Matrix'!$AO$62="EXPIRING"),"WA-001","")</f>
        <v/>
      </c>
      <c r="H1157" s="58" t="str">
        <f ca="1">IF(OR('📊 Training Matrix'!$AO$62="EXPIRED",'📊 Training Matrix'!$AO$62="EXPIRING"),"WIAPS Cert.","")</f>
        <v/>
      </c>
      <c r="I1157" s="58" t="str">
        <f ca="1">IF(OR('📊 Training Matrix'!$AO$62="EXPIRED",'📊 Training Matrix'!$AO$62="EXPIRING"),IF(ISNUMBER('📊 Training Matrix'!$AN$62),TEXT('📊 Training Matrix'!$AN$62,"DD/MM/YYYY"),""),"")</f>
        <v/>
      </c>
      <c r="J1157" s="58" t="str">
        <f ca="1">IF(OR('📊 Training Matrix'!$AO$62="EXPIRED",'📊 Training Matrix'!$AO$62="EXPIRING"),TEXT('📊 Training Matrix'!$AN$62+365,"DD/MM/YYYY"),"")</f>
        <v/>
      </c>
      <c r="K1157" s="58" t="str">
        <f ca="1">IF(OR('📊 Training Matrix'!$AO$62="EXPIRED",'📊 Training Matrix'!$AO$62="EXPIRING"),'📊 Training Matrix'!$AO$62,"")</f>
        <v/>
      </c>
      <c r="L1157" s="58" t="str">
        <f ca="1">IF(OR('📊 Training Matrix'!$AO$62="EXPIRED",'📊 Training Matrix'!$AO$62="EXPIRING"),IF('📊 Training Matrix'!$AO$62="EXPIRED","Overdue by "&amp;TEXT(TODAY()-('📊 Training Matrix'!$AN$62+365),"0")&amp;" days","Expires in "&amp;TEXT(('📊 Training Matrix'!$AN$62+365)-TODAY(),"0")&amp;" days"),"—")</f>
        <v>—</v>
      </c>
      <c r="M1157" s="58" t="str">
        <f ca="1">IF(OR('📊 Training Matrix'!$AO$62="EXPIRED",'📊 Training Matrix'!$AO$62="EXPIRING"),'📊 Training Matrix'!$H$62,"")</f>
        <v/>
      </c>
    </row>
    <row r="1158" spans="1:13" ht="15" customHeight="1" x14ac:dyDescent="0.2">
      <c r="A1158" s="58" t="str">
        <f ca="1">IF(OR('📊 Training Matrix'!$AQ$62="EXPIRED",'📊 Training Matrix'!$AQ$62="EXPIRING"),'📊 Training Matrix'!$A$62,"")</f>
        <v/>
      </c>
      <c r="B1158" s="58" t="str">
        <f ca="1">IF(OR('📊 Training Matrix'!$AQ$62="EXPIRED",'📊 Training Matrix'!$AQ$62="EXPIRING"),'📊 Training Matrix'!$B$62,"")</f>
        <v/>
      </c>
      <c r="C1158" s="58" t="str">
        <f ca="1">IF(OR('📊 Training Matrix'!$AQ$62="EXPIRED",'📊 Training Matrix'!$AQ$62="EXPIRING"),'📊 Training Matrix'!$C$62,"")</f>
        <v/>
      </c>
      <c r="D1158" s="58" t="str">
        <f ca="1">IF(OR('📊 Training Matrix'!$AQ$62="EXPIRED",'📊 Training Matrix'!$AQ$62="EXPIRING"),'📊 Training Matrix'!$D$62,"")</f>
        <v/>
      </c>
      <c r="E1158" s="58" t="str">
        <f ca="1">IF(OR('📊 Training Matrix'!$AQ$62="EXPIRED",'📊 Training Matrix'!$AQ$62="EXPIRING"),'📊 Training Matrix'!$F$62,"")</f>
        <v/>
      </c>
      <c r="F1158" s="58" t="str">
        <f ca="1">IF(OR('📊 Training Matrix'!$AQ$62="EXPIRED",'📊 Training Matrix'!$AQ$62="EXPIRING"),'📊 Training Matrix'!$E$62,"")</f>
        <v/>
      </c>
      <c r="G1158" s="58" t="str">
        <f ca="1">IF(OR('📊 Training Matrix'!$AQ$62="EXPIRED",'📊 Training Matrix'!$AQ$62="EXPIRING"),"DR-004","")</f>
        <v/>
      </c>
      <c r="H1158" s="58" t="str">
        <f ca="1">IF(OR('📊 Training Matrix'!$AQ$62="EXPIRED",'📊 Training Matrix'!$AQ$62="EXPIRING"),"CPCS Excavator","")</f>
        <v/>
      </c>
      <c r="I1158" s="58" t="str">
        <f ca="1">IF(OR('📊 Training Matrix'!$AQ$62="EXPIRED",'📊 Training Matrix'!$AQ$62="EXPIRING"),IF(ISNUMBER('📊 Training Matrix'!$AP$62),TEXT('📊 Training Matrix'!$AP$62,"DD/MM/YYYY"),""),"")</f>
        <v/>
      </c>
      <c r="J1158" s="58" t="str">
        <f ca="1">IF(OR('📊 Training Matrix'!$AQ$62="EXPIRED",'📊 Training Matrix'!$AQ$62="EXPIRING"),TEXT('📊 Training Matrix'!$AP$62+365,"DD/MM/YYYY"),"")</f>
        <v/>
      </c>
      <c r="K1158" s="58" t="str">
        <f ca="1">IF(OR('📊 Training Matrix'!$AQ$62="EXPIRED",'📊 Training Matrix'!$AQ$62="EXPIRING"),'📊 Training Matrix'!$AQ$62,"")</f>
        <v/>
      </c>
      <c r="L1158" s="58" t="str">
        <f ca="1">IF(OR('📊 Training Matrix'!$AQ$62="EXPIRED",'📊 Training Matrix'!$AQ$62="EXPIRING"),IF('📊 Training Matrix'!$AQ$62="EXPIRED","Overdue by "&amp;TEXT(TODAY()-('📊 Training Matrix'!$AP$62+365),"0")&amp;" days","Expires in "&amp;TEXT(('📊 Training Matrix'!$AP$62+365)-TODAY(),"0")&amp;" days"),"—")</f>
        <v>—</v>
      </c>
      <c r="M1158" s="58" t="str">
        <f ca="1">IF(OR('📊 Training Matrix'!$AQ$62="EXPIRED",'📊 Training Matrix'!$AQ$62="EXPIRING"),'📊 Training Matrix'!$H$62,"")</f>
        <v/>
      </c>
    </row>
    <row r="1159" spans="1:13" ht="15" customHeight="1" x14ac:dyDescent="0.2">
      <c r="A1159" s="58" t="str">
        <f ca="1">IF(OR('📊 Training Matrix'!$AS$62="EXPIRED",'📊 Training Matrix'!$AS$62="EXPIRING"),'📊 Training Matrix'!$A$62,"")</f>
        <v/>
      </c>
      <c r="B1159" s="58" t="str">
        <f ca="1">IF(OR('📊 Training Matrix'!$AS$62="EXPIRED",'📊 Training Matrix'!$AS$62="EXPIRING"),'📊 Training Matrix'!$B$62,"")</f>
        <v/>
      </c>
      <c r="C1159" s="58" t="str">
        <f ca="1">IF(OR('📊 Training Matrix'!$AS$62="EXPIRED",'📊 Training Matrix'!$AS$62="EXPIRING"),'📊 Training Matrix'!$C$62,"")</f>
        <v/>
      </c>
      <c r="D1159" s="58" t="str">
        <f ca="1">IF(OR('📊 Training Matrix'!$AS$62="EXPIRED",'📊 Training Matrix'!$AS$62="EXPIRING"),'📊 Training Matrix'!$D$62,"")</f>
        <v/>
      </c>
      <c r="E1159" s="58" t="str">
        <f ca="1">IF(OR('📊 Training Matrix'!$AS$62="EXPIRED",'📊 Training Matrix'!$AS$62="EXPIRING"),'📊 Training Matrix'!$F$62,"")</f>
        <v/>
      </c>
      <c r="F1159" s="58" t="str">
        <f ca="1">IF(OR('📊 Training Matrix'!$AS$62="EXPIRED",'📊 Training Matrix'!$AS$62="EXPIRING"),'📊 Training Matrix'!$E$62,"")</f>
        <v/>
      </c>
      <c r="G1159" s="58" t="str">
        <f ca="1">IF(OR('📊 Training Matrix'!$AS$62="EXPIRED",'📊 Training Matrix'!$AS$62="EXPIRING"),"MG-002","")</f>
        <v/>
      </c>
      <c r="H1159" s="58" t="str">
        <f ca="1">IF(OR('📊 Training Matrix'!$AS$62="EXPIRED",'📊 Training Matrix'!$AS$62="EXPIRING"),"SMSTS","")</f>
        <v/>
      </c>
      <c r="I1159" s="58" t="str">
        <f ca="1">IF(OR('📊 Training Matrix'!$AS$62="EXPIRED",'📊 Training Matrix'!$AS$62="EXPIRING"),IF(ISNUMBER('📊 Training Matrix'!$AR$62),TEXT('📊 Training Matrix'!$AR$62,"DD/MM/YYYY"),""),"")</f>
        <v/>
      </c>
      <c r="J1159" s="58" t="str">
        <f ca="1">IF(OR('📊 Training Matrix'!$AS$62="EXPIRED",'📊 Training Matrix'!$AS$62="EXPIRING"),TEXT('📊 Training Matrix'!$AR$62+365,"DD/MM/YYYY"),"")</f>
        <v/>
      </c>
      <c r="K1159" s="58" t="str">
        <f ca="1">IF(OR('📊 Training Matrix'!$AS$62="EXPIRED",'📊 Training Matrix'!$AS$62="EXPIRING"),'📊 Training Matrix'!$AS$62,"")</f>
        <v/>
      </c>
      <c r="L1159" s="58" t="str">
        <f ca="1">IF(OR('📊 Training Matrix'!$AS$62="EXPIRED",'📊 Training Matrix'!$AS$62="EXPIRING"),IF('📊 Training Matrix'!$AS$62="EXPIRED","Overdue by "&amp;TEXT(TODAY()-('📊 Training Matrix'!$AR$62+365),"0")&amp;" days","Expires in "&amp;TEXT(('📊 Training Matrix'!$AR$62+365)-TODAY(),"0")&amp;" days"),"—")</f>
        <v>—</v>
      </c>
      <c r="M1159" s="58" t="str">
        <f ca="1">IF(OR('📊 Training Matrix'!$AS$62="EXPIRED",'📊 Training Matrix'!$AS$62="EXPIRING"),'📊 Training Matrix'!$H$62,"")</f>
        <v/>
      </c>
    </row>
    <row r="1160" spans="1:13" ht="15" customHeight="1" x14ac:dyDescent="0.2">
      <c r="A1160" s="58" t="str">
        <f ca="1">IF(OR('📊 Training Matrix'!$AU$62="EXPIRED",'📊 Training Matrix'!$AU$62="EXPIRING"),'📊 Training Matrix'!$A$62,"")</f>
        <v/>
      </c>
      <c r="B1160" s="58" t="str">
        <f ca="1">IF(OR('📊 Training Matrix'!$AU$62="EXPIRED",'📊 Training Matrix'!$AU$62="EXPIRING"),'📊 Training Matrix'!$B$62,"")</f>
        <v/>
      </c>
      <c r="C1160" s="58" t="str">
        <f ca="1">IF(OR('📊 Training Matrix'!$AU$62="EXPIRED",'📊 Training Matrix'!$AU$62="EXPIRING"),'📊 Training Matrix'!$C$62,"")</f>
        <v/>
      </c>
      <c r="D1160" s="58" t="str">
        <f ca="1">IF(OR('📊 Training Matrix'!$AU$62="EXPIRED",'📊 Training Matrix'!$AU$62="EXPIRING"),'📊 Training Matrix'!$D$62,"")</f>
        <v/>
      </c>
      <c r="E1160" s="58" t="str">
        <f ca="1">IF(OR('📊 Training Matrix'!$AU$62="EXPIRED",'📊 Training Matrix'!$AU$62="EXPIRING"),'📊 Training Matrix'!$F$62,"")</f>
        <v/>
      </c>
      <c r="F1160" s="58" t="str">
        <f ca="1">IF(OR('📊 Training Matrix'!$AU$62="EXPIRED",'📊 Training Matrix'!$AU$62="EXPIRING"),'📊 Training Matrix'!$E$62,"")</f>
        <v/>
      </c>
      <c r="G1160" s="58" t="str">
        <f ca="1">IF(OR('📊 Training Matrix'!$AU$62="EXPIRED",'📊 Training Matrix'!$AU$62="EXPIRING"),"MG-003","")</f>
        <v/>
      </c>
      <c r="H1160" s="58" t="str">
        <f ca="1">IF(OR('📊 Training Matrix'!$AU$62="EXPIRED",'📊 Training Matrix'!$AU$62="EXPIRING"),"SSSTS","")</f>
        <v/>
      </c>
      <c r="I1160" s="58" t="str">
        <f ca="1">IF(OR('📊 Training Matrix'!$AU$62="EXPIRED",'📊 Training Matrix'!$AU$62="EXPIRING"),IF(ISNUMBER('📊 Training Matrix'!$AT$62),TEXT('📊 Training Matrix'!$AT$62,"DD/MM/YYYY"),""),"")</f>
        <v/>
      </c>
      <c r="J1160" s="58" t="str">
        <f ca="1">IF(OR('📊 Training Matrix'!$AU$62="EXPIRED",'📊 Training Matrix'!$AU$62="EXPIRING"),TEXT('📊 Training Matrix'!$AT$62+365,"DD/MM/YYYY"),"")</f>
        <v/>
      </c>
      <c r="K1160" s="58" t="str">
        <f ca="1">IF(OR('📊 Training Matrix'!$AU$62="EXPIRED",'📊 Training Matrix'!$AU$62="EXPIRING"),'📊 Training Matrix'!$AU$62,"")</f>
        <v/>
      </c>
      <c r="L1160" s="58" t="str">
        <f ca="1">IF(OR('📊 Training Matrix'!$AU$62="EXPIRED",'📊 Training Matrix'!$AU$62="EXPIRING"),IF('📊 Training Matrix'!$AU$62="EXPIRED","Overdue by "&amp;TEXT(TODAY()-('📊 Training Matrix'!$AT$62+365),"0")&amp;" days","Expires in "&amp;TEXT(('📊 Training Matrix'!$AT$62+365)-TODAY(),"0")&amp;" days"),"—")</f>
        <v>—</v>
      </c>
      <c r="M1160" s="58" t="str">
        <f ca="1">IF(OR('📊 Training Matrix'!$AU$62="EXPIRED",'📊 Training Matrix'!$AU$62="EXPIRING"),'📊 Training Matrix'!$H$62,"")</f>
        <v/>
      </c>
    </row>
    <row r="1161" spans="1:13" ht="15" customHeight="1" x14ac:dyDescent="0.2">
      <c r="A1161" s="58" t="str">
        <f ca="1">IF(OR('📊 Training Matrix'!$AW$62="EXPIRED",'📊 Training Matrix'!$AW$62="EXPIRING"),'📊 Training Matrix'!$A$62,"")</f>
        <v/>
      </c>
      <c r="B1161" s="58" t="str">
        <f ca="1">IF(OR('📊 Training Matrix'!$AW$62="EXPIRED",'📊 Training Matrix'!$AW$62="EXPIRING"),'📊 Training Matrix'!$B$62,"")</f>
        <v/>
      </c>
      <c r="C1161" s="58" t="str">
        <f ca="1">IF(OR('📊 Training Matrix'!$AW$62="EXPIRED",'📊 Training Matrix'!$AW$62="EXPIRING"),'📊 Training Matrix'!$C$62,"")</f>
        <v/>
      </c>
      <c r="D1161" s="58" t="str">
        <f ca="1">IF(OR('📊 Training Matrix'!$AW$62="EXPIRED",'📊 Training Matrix'!$AW$62="EXPIRING"),'📊 Training Matrix'!$D$62,"")</f>
        <v/>
      </c>
      <c r="E1161" s="58" t="str">
        <f ca="1">IF(OR('📊 Training Matrix'!$AW$62="EXPIRED",'📊 Training Matrix'!$AW$62="EXPIRING"),'📊 Training Matrix'!$F$62,"")</f>
        <v/>
      </c>
      <c r="F1161" s="58" t="str">
        <f ca="1">IF(OR('📊 Training Matrix'!$AW$62="EXPIRED",'📊 Training Matrix'!$AW$62="EXPIRING"),'📊 Training Matrix'!$E$62,"")</f>
        <v/>
      </c>
      <c r="G1161" s="58" t="str">
        <f ca="1">IF(OR('📊 Training Matrix'!$AW$62="EXPIRED",'📊 Training Matrix'!$AW$62="EXPIRING"),"IT-002","")</f>
        <v/>
      </c>
      <c r="H1161" s="58" t="str">
        <f ca="1">IF(OR('📊 Training Matrix'!$AW$62="EXPIRED",'📊 Training Matrix'!$AW$62="EXPIRING"),"GDPR Awareness","")</f>
        <v/>
      </c>
      <c r="I1161" s="58" t="str">
        <f ca="1">IF(OR('📊 Training Matrix'!$AW$62="EXPIRED",'📊 Training Matrix'!$AW$62="EXPIRING"),IF(ISNUMBER('📊 Training Matrix'!$AV$62),TEXT('📊 Training Matrix'!$AV$62,"DD/MM/YYYY"),""),"")</f>
        <v/>
      </c>
      <c r="J1161" s="58" t="str">
        <f ca="1">IF(OR('📊 Training Matrix'!$AW$62="EXPIRED",'📊 Training Matrix'!$AW$62="EXPIRING"),TEXT('📊 Training Matrix'!$AV$62+365,"DD/MM/YYYY"),"")</f>
        <v/>
      </c>
      <c r="K1161" s="58" t="str">
        <f ca="1">IF(OR('📊 Training Matrix'!$AW$62="EXPIRED",'📊 Training Matrix'!$AW$62="EXPIRING"),'📊 Training Matrix'!$AW$62,"")</f>
        <v/>
      </c>
      <c r="L1161" s="58" t="str">
        <f ca="1">IF(OR('📊 Training Matrix'!$AW$62="EXPIRED",'📊 Training Matrix'!$AW$62="EXPIRING"),IF('📊 Training Matrix'!$AW$62="EXPIRED","Overdue by "&amp;TEXT(TODAY()-('📊 Training Matrix'!$AV$62+365),"0")&amp;" days","Expires in "&amp;TEXT(('📊 Training Matrix'!$AV$62+365)-TODAY(),"0")&amp;" days"),"—")</f>
        <v>—</v>
      </c>
      <c r="M1161" s="58" t="str">
        <f ca="1">IF(OR('📊 Training Matrix'!$AW$62="EXPIRED",'📊 Training Matrix'!$AW$62="EXPIRING"),'📊 Training Matrix'!$H$62,"")</f>
        <v/>
      </c>
    </row>
    <row r="1162" spans="1:13" ht="15" customHeight="1" x14ac:dyDescent="0.2">
      <c r="A1162" s="58" t="str">
        <f ca="1">IF(OR('📊 Training Matrix'!$K$63="EXPIRED",'📊 Training Matrix'!$K$63="EXPIRING"),'📊 Training Matrix'!$A$63,"")</f>
        <v/>
      </c>
      <c r="B1162" s="58" t="str">
        <f ca="1">IF(OR('📊 Training Matrix'!$K$63="EXPIRED",'📊 Training Matrix'!$K$63="EXPIRING"),'📊 Training Matrix'!$B$63,"")</f>
        <v/>
      </c>
      <c r="C1162" s="58" t="str">
        <f ca="1">IF(OR('📊 Training Matrix'!$K$63="EXPIRED",'📊 Training Matrix'!$K$63="EXPIRING"),'📊 Training Matrix'!$C$63,"")</f>
        <v/>
      </c>
      <c r="D1162" s="58" t="str">
        <f ca="1">IF(OR('📊 Training Matrix'!$K$63="EXPIRED",'📊 Training Matrix'!$K$63="EXPIRING"),'📊 Training Matrix'!$D$63,"")</f>
        <v/>
      </c>
      <c r="E1162" s="58" t="str">
        <f ca="1">IF(OR('📊 Training Matrix'!$K$63="EXPIRED",'📊 Training Matrix'!$K$63="EXPIRING"),'📊 Training Matrix'!$F$63,"")</f>
        <v/>
      </c>
      <c r="F1162" s="58" t="str">
        <f ca="1">IF(OR('📊 Training Matrix'!$K$63="EXPIRED",'📊 Training Matrix'!$K$63="EXPIRING"),'📊 Training Matrix'!$E$63,"")</f>
        <v/>
      </c>
      <c r="G1162" s="58" t="str">
        <f ca="1">IF(OR('📊 Training Matrix'!$K$63="EXPIRED",'📊 Training Matrix'!$K$63="EXPIRING"),"HS-001","")</f>
        <v/>
      </c>
      <c r="H1162" s="58" t="str">
        <f ca="1">IF(OR('📊 Training Matrix'!$K$63="EXPIRED",'📊 Training Matrix'!$K$63="EXPIRING"),"H&amp;S Induction","")</f>
        <v/>
      </c>
      <c r="I1162" s="58" t="str">
        <f ca="1">IF(OR('📊 Training Matrix'!$K$63="EXPIRED",'📊 Training Matrix'!$K$63="EXPIRING"),IF(ISNUMBER('📊 Training Matrix'!$J$63),TEXT('📊 Training Matrix'!$J$63,"DD/MM/YYYY"),""),"")</f>
        <v/>
      </c>
      <c r="J1162" s="58" t="str">
        <f ca="1">IF(OR('📊 Training Matrix'!$K$63="EXPIRED",'📊 Training Matrix'!$K$63="EXPIRING"),TEXT('📊 Training Matrix'!$J$63+365,"DD/MM/YYYY"),"")</f>
        <v/>
      </c>
      <c r="K1162" s="58" t="str">
        <f ca="1">IF(OR('📊 Training Matrix'!$K$63="EXPIRED",'📊 Training Matrix'!$K$63="EXPIRING"),'📊 Training Matrix'!$K$63,"")</f>
        <v/>
      </c>
      <c r="L1162" s="58" t="str">
        <f ca="1">IF(OR('📊 Training Matrix'!$K$63="EXPIRED",'📊 Training Matrix'!$K$63="EXPIRING"),IF('📊 Training Matrix'!$K$63="EXPIRED","Overdue by "&amp;TEXT(TODAY()-('📊 Training Matrix'!$J$63+365),"0")&amp;" days","Expires in "&amp;TEXT(('📊 Training Matrix'!$J$63+365)-TODAY(),"0")&amp;" days"),"—")</f>
        <v>—</v>
      </c>
      <c r="M1162" s="58" t="str">
        <f ca="1">IF(OR('📊 Training Matrix'!$K$63="EXPIRED",'📊 Training Matrix'!$K$63="EXPIRING"),'📊 Training Matrix'!$H$63,"")</f>
        <v/>
      </c>
    </row>
    <row r="1163" spans="1:13" ht="15" customHeight="1" x14ac:dyDescent="0.2">
      <c r="A1163" s="58" t="str">
        <f ca="1">IF(OR('📊 Training Matrix'!$M$63="EXPIRED",'📊 Training Matrix'!$M$63="EXPIRING"),'📊 Training Matrix'!$A$63,"")</f>
        <v/>
      </c>
      <c r="B1163" s="58" t="str">
        <f ca="1">IF(OR('📊 Training Matrix'!$M$63="EXPIRED",'📊 Training Matrix'!$M$63="EXPIRING"),'📊 Training Matrix'!$B$63,"")</f>
        <v/>
      </c>
      <c r="C1163" s="58" t="str">
        <f ca="1">IF(OR('📊 Training Matrix'!$M$63="EXPIRED",'📊 Training Matrix'!$M$63="EXPIRING"),'📊 Training Matrix'!$C$63,"")</f>
        <v/>
      </c>
      <c r="D1163" s="58" t="str">
        <f ca="1">IF(OR('📊 Training Matrix'!$M$63="EXPIRED",'📊 Training Matrix'!$M$63="EXPIRING"),'📊 Training Matrix'!$D$63,"")</f>
        <v/>
      </c>
      <c r="E1163" s="58" t="str">
        <f ca="1">IF(OR('📊 Training Matrix'!$M$63="EXPIRED",'📊 Training Matrix'!$M$63="EXPIRING"),'📊 Training Matrix'!$F$63,"")</f>
        <v/>
      </c>
      <c r="F1163" s="58" t="str">
        <f ca="1">IF(OR('📊 Training Matrix'!$M$63="EXPIRED",'📊 Training Matrix'!$M$63="EXPIRING"),'📊 Training Matrix'!$E$63,"")</f>
        <v/>
      </c>
      <c r="G1163" s="58" t="str">
        <f ca="1">IF(OR('📊 Training Matrix'!$M$63="EXPIRED",'📊 Training Matrix'!$M$63="EXPIRING"),"HS-002","")</f>
        <v/>
      </c>
      <c r="H1163" s="58" t="str">
        <f ca="1">IF(OR('📊 Training Matrix'!$M$63="EXPIRED",'📊 Training Matrix'!$M$63="EXPIRING"),"Working at Height","")</f>
        <v/>
      </c>
      <c r="I1163" s="58" t="str">
        <f ca="1">IF(OR('📊 Training Matrix'!$M$63="EXPIRED",'📊 Training Matrix'!$M$63="EXPIRING"),IF(ISNUMBER('📊 Training Matrix'!$L$63),TEXT('📊 Training Matrix'!$L$63,"DD/MM/YYYY"),""),"")</f>
        <v/>
      </c>
      <c r="J1163" s="58" t="str">
        <f ca="1">IF(OR('📊 Training Matrix'!$M$63="EXPIRED",'📊 Training Matrix'!$M$63="EXPIRING"),TEXT('📊 Training Matrix'!$L$63+365,"DD/MM/YYYY"),"")</f>
        <v/>
      </c>
      <c r="K1163" s="58" t="str">
        <f ca="1">IF(OR('📊 Training Matrix'!$M$63="EXPIRED",'📊 Training Matrix'!$M$63="EXPIRING"),'📊 Training Matrix'!$M$63,"")</f>
        <v/>
      </c>
      <c r="L1163" s="58" t="str">
        <f ca="1">IF(OR('📊 Training Matrix'!$M$63="EXPIRED",'📊 Training Matrix'!$M$63="EXPIRING"),IF('📊 Training Matrix'!$M$63="EXPIRED","Overdue by "&amp;TEXT(TODAY()-('📊 Training Matrix'!$L$63+365),"0")&amp;" days","Expires in "&amp;TEXT(('📊 Training Matrix'!$L$63+365)-TODAY(),"0")&amp;" days"),"—")</f>
        <v>—</v>
      </c>
      <c r="M1163" s="58" t="str">
        <f ca="1">IF(OR('📊 Training Matrix'!$M$63="EXPIRED",'📊 Training Matrix'!$M$63="EXPIRING"),'📊 Training Matrix'!$H$63,"")</f>
        <v/>
      </c>
    </row>
    <row r="1164" spans="1:13" ht="15" customHeight="1" x14ac:dyDescent="0.2">
      <c r="A1164" s="58" t="str">
        <f ca="1">IF(OR('📊 Training Matrix'!$O$63="EXPIRED",'📊 Training Matrix'!$O$63="EXPIRING"),'📊 Training Matrix'!$A$63,"")</f>
        <v/>
      </c>
      <c r="B1164" s="58" t="str">
        <f ca="1">IF(OR('📊 Training Matrix'!$O$63="EXPIRED",'📊 Training Matrix'!$O$63="EXPIRING"),'📊 Training Matrix'!$B$63,"")</f>
        <v/>
      </c>
      <c r="C1164" s="58" t="str">
        <f ca="1">IF(OR('📊 Training Matrix'!$O$63="EXPIRED",'📊 Training Matrix'!$O$63="EXPIRING"),'📊 Training Matrix'!$C$63,"")</f>
        <v/>
      </c>
      <c r="D1164" s="58" t="str">
        <f ca="1">IF(OR('📊 Training Matrix'!$O$63="EXPIRED",'📊 Training Matrix'!$O$63="EXPIRING"),'📊 Training Matrix'!$D$63,"")</f>
        <v/>
      </c>
      <c r="E1164" s="58" t="str">
        <f ca="1">IF(OR('📊 Training Matrix'!$O$63="EXPIRED",'📊 Training Matrix'!$O$63="EXPIRING"),'📊 Training Matrix'!$F$63,"")</f>
        <v/>
      </c>
      <c r="F1164" s="58" t="str">
        <f ca="1">IF(OR('📊 Training Matrix'!$O$63="EXPIRED",'📊 Training Matrix'!$O$63="EXPIRING"),'📊 Training Matrix'!$E$63,"")</f>
        <v/>
      </c>
      <c r="G1164" s="58" t="str">
        <f ca="1">IF(OR('📊 Training Matrix'!$O$63="EXPIRED",'📊 Training Matrix'!$O$63="EXPIRING"),"HS-003","")</f>
        <v/>
      </c>
      <c r="H1164" s="58" t="str">
        <f ca="1">IF(OR('📊 Training Matrix'!$O$63="EXPIRED",'📊 Training Matrix'!$O$63="EXPIRING"),"Confined Space","")</f>
        <v/>
      </c>
      <c r="I1164" s="58" t="str">
        <f ca="1">IF(OR('📊 Training Matrix'!$O$63="EXPIRED",'📊 Training Matrix'!$O$63="EXPIRING"),IF(ISNUMBER('📊 Training Matrix'!$N$63),TEXT('📊 Training Matrix'!$N$63,"DD/MM/YYYY"),""),"")</f>
        <v/>
      </c>
      <c r="J1164" s="58" t="str">
        <f ca="1">IF(OR('📊 Training Matrix'!$O$63="EXPIRED",'📊 Training Matrix'!$O$63="EXPIRING"),TEXT('📊 Training Matrix'!$N$63+365,"DD/MM/YYYY"),"")</f>
        <v/>
      </c>
      <c r="K1164" s="58" t="str">
        <f ca="1">IF(OR('📊 Training Matrix'!$O$63="EXPIRED",'📊 Training Matrix'!$O$63="EXPIRING"),'📊 Training Matrix'!$O$63,"")</f>
        <v/>
      </c>
      <c r="L1164" s="58" t="str">
        <f ca="1">IF(OR('📊 Training Matrix'!$O$63="EXPIRED",'📊 Training Matrix'!$O$63="EXPIRING"),IF('📊 Training Matrix'!$O$63="EXPIRED","Overdue by "&amp;TEXT(TODAY()-('📊 Training Matrix'!$N$63+365),"0")&amp;" days","Expires in "&amp;TEXT(('📊 Training Matrix'!$N$63+365)-TODAY(),"0")&amp;" days"),"—")</f>
        <v>—</v>
      </c>
      <c r="M1164" s="58" t="str">
        <f ca="1">IF(OR('📊 Training Matrix'!$O$63="EXPIRED",'📊 Training Matrix'!$O$63="EXPIRING"),'📊 Training Matrix'!$H$63,"")</f>
        <v/>
      </c>
    </row>
    <row r="1165" spans="1:13" ht="15" customHeight="1" x14ac:dyDescent="0.2">
      <c r="A1165" s="58" t="str">
        <f ca="1">IF(OR('📊 Training Matrix'!$Q$63="EXPIRED",'📊 Training Matrix'!$Q$63="EXPIRING"),'📊 Training Matrix'!$A$63,"")</f>
        <v/>
      </c>
      <c r="B1165" s="58" t="str">
        <f ca="1">IF(OR('📊 Training Matrix'!$Q$63="EXPIRED",'📊 Training Matrix'!$Q$63="EXPIRING"),'📊 Training Matrix'!$B$63,"")</f>
        <v/>
      </c>
      <c r="C1165" s="58" t="str">
        <f ca="1">IF(OR('📊 Training Matrix'!$Q$63="EXPIRED",'📊 Training Matrix'!$Q$63="EXPIRING"),'📊 Training Matrix'!$C$63,"")</f>
        <v/>
      </c>
      <c r="D1165" s="58" t="str">
        <f ca="1">IF(OR('📊 Training Matrix'!$Q$63="EXPIRED",'📊 Training Matrix'!$Q$63="EXPIRING"),'📊 Training Matrix'!$D$63,"")</f>
        <v/>
      </c>
      <c r="E1165" s="58" t="str">
        <f ca="1">IF(OR('📊 Training Matrix'!$Q$63="EXPIRED",'📊 Training Matrix'!$Q$63="EXPIRING"),'📊 Training Matrix'!$F$63,"")</f>
        <v/>
      </c>
      <c r="F1165" s="58" t="str">
        <f ca="1">IF(OR('📊 Training Matrix'!$Q$63="EXPIRED",'📊 Training Matrix'!$Q$63="EXPIRING"),'📊 Training Matrix'!$E$63,"")</f>
        <v/>
      </c>
      <c r="G1165" s="58" t="str">
        <f ca="1">IF(OR('📊 Training Matrix'!$Q$63="EXPIRED",'📊 Training Matrix'!$Q$63="EXPIRING"),"HS-004","")</f>
        <v/>
      </c>
      <c r="H1165" s="58" t="str">
        <f ca="1">IF(OR('📊 Training Matrix'!$Q$63="EXPIRED",'📊 Training Matrix'!$Q$63="EXPIRING"),"Manual Handling","")</f>
        <v/>
      </c>
      <c r="I1165" s="58" t="str">
        <f ca="1">IF(OR('📊 Training Matrix'!$Q$63="EXPIRED",'📊 Training Matrix'!$Q$63="EXPIRING"),IF(ISNUMBER('📊 Training Matrix'!$P$63),TEXT('📊 Training Matrix'!$P$63,"DD/MM/YYYY"),""),"")</f>
        <v/>
      </c>
      <c r="J1165" s="58" t="str">
        <f ca="1">IF(OR('📊 Training Matrix'!$Q$63="EXPIRED",'📊 Training Matrix'!$Q$63="EXPIRING"),TEXT('📊 Training Matrix'!$P$63+365,"DD/MM/YYYY"),"")</f>
        <v/>
      </c>
      <c r="K1165" s="58" t="str">
        <f ca="1">IF(OR('📊 Training Matrix'!$Q$63="EXPIRED",'📊 Training Matrix'!$Q$63="EXPIRING"),'📊 Training Matrix'!$Q$63,"")</f>
        <v/>
      </c>
      <c r="L1165" s="58" t="str">
        <f ca="1">IF(OR('📊 Training Matrix'!$Q$63="EXPIRED",'📊 Training Matrix'!$Q$63="EXPIRING"),IF('📊 Training Matrix'!$Q$63="EXPIRED","Overdue by "&amp;TEXT(TODAY()-('📊 Training Matrix'!$P$63+365),"0")&amp;" days","Expires in "&amp;TEXT(('📊 Training Matrix'!$P$63+365)-TODAY(),"0")&amp;" days"),"—")</f>
        <v>—</v>
      </c>
      <c r="M1165" s="58" t="str">
        <f ca="1">IF(OR('📊 Training Matrix'!$Q$63="EXPIRED",'📊 Training Matrix'!$Q$63="EXPIRING"),'📊 Training Matrix'!$H$63,"")</f>
        <v/>
      </c>
    </row>
    <row r="1166" spans="1:13" ht="15" customHeight="1" x14ac:dyDescent="0.2">
      <c r="A1166" s="58" t="str">
        <f ca="1">IF(OR('📊 Training Matrix'!$S$63="EXPIRED",'📊 Training Matrix'!$S$63="EXPIRING"),'📊 Training Matrix'!$A$63,"")</f>
        <v/>
      </c>
      <c r="B1166" s="58" t="str">
        <f ca="1">IF(OR('📊 Training Matrix'!$S$63="EXPIRED",'📊 Training Matrix'!$S$63="EXPIRING"),'📊 Training Matrix'!$B$63,"")</f>
        <v/>
      </c>
      <c r="C1166" s="58" t="str">
        <f ca="1">IF(OR('📊 Training Matrix'!$S$63="EXPIRED",'📊 Training Matrix'!$S$63="EXPIRING"),'📊 Training Matrix'!$C$63,"")</f>
        <v/>
      </c>
      <c r="D1166" s="58" t="str">
        <f ca="1">IF(OR('📊 Training Matrix'!$S$63="EXPIRED",'📊 Training Matrix'!$S$63="EXPIRING"),'📊 Training Matrix'!$D$63,"")</f>
        <v/>
      </c>
      <c r="E1166" s="58" t="str">
        <f ca="1">IF(OR('📊 Training Matrix'!$S$63="EXPIRED",'📊 Training Matrix'!$S$63="EXPIRING"),'📊 Training Matrix'!$F$63,"")</f>
        <v/>
      </c>
      <c r="F1166" s="58" t="str">
        <f ca="1">IF(OR('📊 Training Matrix'!$S$63="EXPIRED",'📊 Training Matrix'!$S$63="EXPIRING"),'📊 Training Matrix'!$E$63,"")</f>
        <v/>
      </c>
      <c r="G1166" s="58" t="str">
        <f ca="1">IF(OR('📊 Training Matrix'!$S$63="EXPIRED",'📊 Training Matrix'!$S$63="EXPIRING"),"HS-005","")</f>
        <v/>
      </c>
      <c r="H1166" s="58" t="str">
        <f ca="1">IF(OR('📊 Training Matrix'!$S$63="EXPIRED",'📊 Training Matrix'!$S$63="EXPIRING"),"First Aid (FAW)","")</f>
        <v/>
      </c>
      <c r="I1166" s="58" t="str">
        <f ca="1">IF(OR('📊 Training Matrix'!$S$63="EXPIRED",'📊 Training Matrix'!$S$63="EXPIRING"),IF(ISNUMBER('📊 Training Matrix'!$R$63),TEXT('📊 Training Matrix'!$R$63,"DD/MM/YYYY"),""),"")</f>
        <v/>
      </c>
      <c r="J1166" s="58" t="str">
        <f ca="1">IF(OR('📊 Training Matrix'!$S$63="EXPIRED",'📊 Training Matrix'!$S$63="EXPIRING"),TEXT('📊 Training Matrix'!$R$63+365,"DD/MM/YYYY"),"")</f>
        <v/>
      </c>
      <c r="K1166" s="58" t="str">
        <f ca="1">IF(OR('📊 Training Matrix'!$S$63="EXPIRED",'📊 Training Matrix'!$S$63="EXPIRING"),'📊 Training Matrix'!$S$63,"")</f>
        <v/>
      </c>
      <c r="L1166" s="58" t="str">
        <f ca="1">IF(OR('📊 Training Matrix'!$S$63="EXPIRED",'📊 Training Matrix'!$S$63="EXPIRING"),IF('📊 Training Matrix'!$S$63="EXPIRED","Overdue by "&amp;TEXT(TODAY()-('📊 Training Matrix'!$R$63+365),"0")&amp;" days","Expires in "&amp;TEXT(('📊 Training Matrix'!$R$63+365)-TODAY(),"0")&amp;" days"),"—")</f>
        <v>—</v>
      </c>
      <c r="M1166" s="58" t="str">
        <f ca="1">IF(OR('📊 Training Matrix'!$S$63="EXPIRED",'📊 Training Matrix'!$S$63="EXPIRING"),'📊 Training Matrix'!$H$63,"")</f>
        <v/>
      </c>
    </row>
    <row r="1167" spans="1:13" ht="15" customHeight="1" x14ac:dyDescent="0.2">
      <c r="A1167" s="58" t="str">
        <f ca="1">IF(OR('📊 Training Matrix'!$U$63="EXPIRED",'📊 Training Matrix'!$U$63="EXPIRING"),'📊 Training Matrix'!$A$63,"")</f>
        <v/>
      </c>
      <c r="B1167" s="58" t="str">
        <f ca="1">IF(OR('📊 Training Matrix'!$U$63="EXPIRED",'📊 Training Matrix'!$U$63="EXPIRING"),'📊 Training Matrix'!$B$63,"")</f>
        <v/>
      </c>
      <c r="C1167" s="58" t="str">
        <f ca="1">IF(OR('📊 Training Matrix'!$U$63="EXPIRED",'📊 Training Matrix'!$U$63="EXPIRING"),'📊 Training Matrix'!$C$63,"")</f>
        <v/>
      </c>
      <c r="D1167" s="58" t="str">
        <f ca="1">IF(OR('📊 Training Matrix'!$U$63="EXPIRED",'📊 Training Matrix'!$U$63="EXPIRING"),'📊 Training Matrix'!$D$63,"")</f>
        <v/>
      </c>
      <c r="E1167" s="58" t="str">
        <f ca="1">IF(OR('📊 Training Matrix'!$U$63="EXPIRED",'📊 Training Matrix'!$U$63="EXPIRING"),'📊 Training Matrix'!$F$63,"")</f>
        <v/>
      </c>
      <c r="F1167" s="58" t="str">
        <f ca="1">IF(OR('📊 Training Matrix'!$U$63="EXPIRED",'📊 Training Matrix'!$U$63="EXPIRING"),'📊 Training Matrix'!$E$63,"")</f>
        <v/>
      </c>
      <c r="G1167" s="58" t="str">
        <f ca="1">IF(OR('📊 Training Matrix'!$U$63="EXPIRED",'📊 Training Matrix'!$U$63="EXPIRING"),"HS-006","")</f>
        <v/>
      </c>
      <c r="H1167" s="58" t="str">
        <f ca="1">IF(OR('📊 Training Matrix'!$U$63="EXPIRED",'📊 Training Matrix'!$U$63="EXPIRING"),"Asbestos Awareness","")</f>
        <v/>
      </c>
      <c r="I1167" s="58" t="str">
        <f ca="1">IF(OR('📊 Training Matrix'!$U$63="EXPIRED",'📊 Training Matrix'!$U$63="EXPIRING"),IF(ISNUMBER('📊 Training Matrix'!$T$63),TEXT('📊 Training Matrix'!$T$63,"DD/MM/YYYY"),""),"")</f>
        <v/>
      </c>
      <c r="J1167" s="58" t="str">
        <f ca="1">IF(OR('📊 Training Matrix'!$U$63="EXPIRED",'📊 Training Matrix'!$U$63="EXPIRING"),TEXT('📊 Training Matrix'!$T$63+365,"DD/MM/YYYY"),"")</f>
        <v/>
      </c>
      <c r="K1167" s="58" t="str">
        <f ca="1">IF(OR('📊 Training Matrix'!$U$63="EXPIRED",'📊 Training Matrix'!$U$63="EXPIRING"),'📊 Training Matrix'!$U$63,"")</f>
        <v/>
      </c>
      <c r="L1167" s="58" t="str">
        <f ca="1">IF(OR('📊 Training Matrix'!$U$63="EXPIRED",'📊 Training Matrix'!$U$63="EXPIRING"),IF('📊 Training Matrix'!$U$63="EXPIRED","Overdue by "&amp;TEXT(TODAY()-('📊 Training Matrix'!$T$63+365),"0")&amp;" days","Expires in "&amp;TEXT(('📊 Training Matrix'!$T$63+365)-TODAY(),"0")&amp;" days"),"—")</f>
        <v>—</v>
      </c>
      <c r="M1167" s="58" t="str">
        <f ca="1">IF(OR('📊 Training Matrix'!$U$63="EXPIRED",'📊 Training Matrix'!$U$63="EXPIRING"),'📊 Training Matrix'!$H$63,"")</f>
        <v/>
      </c>
    </row>
    <row r="1168" spans="1:13" ht="15" customHeight="1" x14ac:dyDescent="0.2">
      <c r="A1168" s="58" t="str">
        <f ca="1">IF(OR('📊 Training Matrix'!$W$63="EXPIRED",'📊 Training Matrix'!$W$63="EXPIRING"),'📊 Training Matrix'!$A$63,"")</f>
        <v/>
      </c>
      <c r="B1168" s="58" t="str">
        <f ca="1">IF(OR('📊 Training Matrix'!$W$63="EXPIRED",'📊 Training Matrix'!$W$63="EXPIRING"),'📊 Training Matrix'!$B$63,"")</f>
        <v/>
      </c>
      <c r="C1168" s="58" t="str">
        <f ca="1">IF(OR('📊 Training Matrix'!$W$63="EXPIRED",'📊 Training Matrix'!$W$63="EXPIRING"),'📊 Training Matrix'!$C$63,"")</f>
        <v/>
      </c>
      <c r="D1168" s="58" t="str">
        <f ca="1">IF(OR('📊 Training Matrix'!$W$63="EXPIRED",'📊 Training Matrix'!$W$63="EXPIRING"),'📊 Training Matrix'!$D$63,"")</f>
        <v/>
      </c>
      <c r="E1168" s="58" t="str">
        <f ca="1">IF(OR('📊 Training Matrix'!$W$63="EXPIRED",'📊 Training Matrix'!$W$63="EXPIRING"),'📊 Training Matrix'!$F$63,"")</f>
        <v/>
      </c>
      <c r="F1168" s="58" t="str">
        <f ca="1">IF(OR('📊 Training Matrix'!$W$63="EXPIRED",'📊 Training Matrix'!$W$63="EXPIRING"),'📊 Training Matrix'!$E$63,"")</f>
        <v/>
      </c>
      <c r="G1168" s="58" t="str">
        <f ca="1">IF(OR('📊 Training Matrix'!$W$63="EXPIRED",'📊 Training Matrix'!$W$63="EXPIRING"),"EL-001","")</f>
        <v/>
      </c>
      <c r="H1168" s="58" t="str">
        <f ca="1">IF(OR('📊 Training Matrix'!$W$63="EXPIRED",'📊 Training Matrix'!$W$63="EXPIRING"),"C&amp;G 2391 Inspection","")</f>
        <v/>
      </c>
      <c r="I1168" s="58" t="str">
        <f ca="1">IF(OR('📊 Training Matrix'!$W$63="EXPIRED",'📊 Training Matrix'!$W$63="EXPIRING"),IF(ISNUMBER('📊 Training Matrix'!$V$63),TEXT('📊 Training Matrix'!$V$63,"DD/MM/YYYY"),""),"")</f>
        <v/>
      </c>
      <c r="J1168" s="58" t="str">
        <f ca="1">IF(OR('📊 Training Matrix'!$W$63="EXPIRED",'📊 Training Matrix'!$W$63="EXPIRING"),TEXT('📊 Training Matrix'!$V$63+365,"DD/MM/YYYY"),"")</f>
        <v/>
      </c>
      <c r="K1168" s="58" t="str">
        <f ca="1">IF(OR('📊 Training Matrix'!$W$63="EXPIRED",'📊 Training Matrix'!$W$63="EXPIRING"),'📊 Training Matrix'!$W$63,"")</f>
        <v/>
      </c>
      <c r="L1168" s="58" t="str">
        <f ca="1">IF(OR('📊 Training Matrix'!$W$63="EXPIRED",'📊 Training Matrix'!$W$63="EXPIRING"),IF('📊 Training Matrix'!$W$63="EXPIRED","Overdue by "&amp;TEXT(TODAY()-('📊 Training Matrix'!$V$63+365),"0")&amp;" days","Expires in "&amp;TEXT(('📊 Training Matrix'!$V$63+365)-TODAY(),"0")&amp;" days"),"—")</f>
        <v>—</v>
      </c>
      <c r="M1168" s="58" t="str">
        <f ca="1">IF(OR('📊 Training Matrix'!$W$63="EXPIRED",'📊 Training Matrix'!$W$63="EXPIRING"),'📊 Training Matrix'!$H$63,"")</f>
        <v/>
      </c>
    </row>
    <row r="1169" spans="1:13" ht="15" customHeight="1" x14ac:dyDescent="0.2">
      <c r="A1169" s="58" t="str">
        <f ca="1">IF(OR('📊 Training Matrix'!$Y$63="EXPIRED",'📊 Training Matrix'!$Y$63="EXPIRING"),'📊 Training Matrix'!$A$63,"")</f>
        <v/>
      </c>
      <c r="B1169" s="58" t="str">
        <f ca="1">IF(OR('📊 Training Matrix'!$Y$63="EXPIRED",'📊 Training Matrix'!$Y$63="EXPIRING"),'📊 Training Matrix'!$B$63,"")</f>
        <v/>
      </c>
      <c r="C1169" s="58" t="str">
        <f ca="1">IF(OR('📊 Training Matrix'!$Y$63="EXPIRED",'📊 Training Matrix'!$Y$63="EXPIRING"),'📊 Training Matrix'!$C$63,"")</f>
        <v/>
      </c>
      <c r="D1169" s="58" t="str">
        <f ca="1">IF(OR('📊 Training Matrix'!$Y$63="EXPIRED",'📊 Training Matrix'!$Y$63="EXPIRING"),'📊 Training Matrix'!$D$63,"")</f>
        <v/>
      </c>
      <c r="E1169" s="58" t="str">
        <f ca="1">IF(OR('📊 Training Matrix'!$Y$63="EXPIRED",'📊 Training Matrix'!$Y$63="EXPIRING"),'📊 Training Matrix'!$F$63,"")</f>
        <v/>
      </c>
      <c r="F1169" s="58" t="str">
        <f ca="1">IF(OR('📊 Training Matrix'!$Y$63="EXPIRED",'📊 Training Matrix'!$Y$63="EXPIRING"),'📊 Training Matrix'!$E$63,"")</f>
        <v/>
      </c>
      <c r="G1169" s="58" t="str">
        <f ca="1">IF(OR('📊 Training Matrix'!$Y$63="EXPIRED",'📊 Training Matrix'!$Y$63="EXPIRING"),"EL-002","")</f>
        <v/>
      </c>
      <c r="H1169" s="58" t="str">
        <f ca="1">IF(OR('📊 Training Matrix'!$Y$63="EXPIRED",'📊 Training Matrix'!$Y$63="EXPIRING"),"18th Edition","")</f>
        <v/>
      </c>
      <c r="I1169" s="58" t="str">
        <f ca="1">IF(OR('📊 Training Matrix'!$Y$63="EXPIRED",'📊 Training Matrix'!$Y$63="EXPIRING"),IF(ISNUMBER('📊 Training Matrix'!$X$63),TEXT('📊 Training Matrix'!$X$63,"DD/MM/YYYY"),""),"")</f>
        <v/>
      </c>
      <c r="J1169" s="58" t="str">
        <f ca="1">IF(OR('📊 Training Matrix'!$Y$63="EXPIRED",'📊 Training Matrix'!$Y$63="EXPIRING"),TEXT('📊 Training Matrix'!$X$63+365,"DD/MM/YYYY"),"")</f>
        <v/>
      </c>
      <c r="K1169" s="58" t="str">
        <f ca="1">IF(OR('📊 Training Matrix'!$Y$63="EXPIRED",'📊 Training Matrix'!$Y$63="EXPIRING"),'📊 Training Matrix'!$Y$63,"")</f>
        <v/>
      </c>
      <c r="L1169" s="58" t="str">
        <f ca="1">IF(OR('📊 Training Matrix'!$Y$63="EXPIRED",'📊 Training Matrix'!$Y$63="EXPIRING"),IF('📊 Training Matrix'!$Y$63="EXPIRED","Overdue by "&amp;TEXT(TODAY()-('📊 Training Matrix'!$X$63+365),"0")&amp;" days","Expires in "&amp;TEXT(('📊 Training Matrix'!$X$63+365)-TODAY(),"0")&amp;" days"),"—")</f>
        <v>—</v>
      </c>
      <c r="M1169" s="58" t="str">
        <f ca="1">IF(OR('📊 Training Matrix'!$Y$63="EXPIRED",'📊 Training Matrix'!$Y$63="EXPIRING"),'📊 Training Matrix'!$H$63,"")</f>
        <v/>
      </c>
    </row>
    <row r="1170" spans="1:13" ht="15" customHeight="1" x14ac:dyDescent="0.2">
      <c r="A1170" s="58" t="str">
        <f ca="1">IF(OR('📊 Training Matrix'!$AA$63="EXPIRED",'📊 Training Matrix'!$AA$63="EXPIRING"),'📊 Training Matrix'!$A$63,"")</f>
        <v/>
      </c>
      <c r="B1170" s="58" t="str">
        <f ca="1">IF(OR('📊 Training Matrix'!$AA$63="EXPIRED",'📊 Training Matrix'!$AA$63="EXPIRING"),'📊 Training Matrix'!$B$63,"")</f>
        <v/>
      </c>
      <c r="C1170" s="58" t="str">
        <f ca="1">IF(OR('📊 Training Matrix'!$AA$63="EXPIRED",'📊 Training Matrix'!$AA$63="EXPIRING"),'📊 Training Matrix'!$C$63,"")</f>
        <v/>
      </c>
      <c r="D1170" s="58" t="str">
        <f ca="1">IF(OR('📊 Training Matrix'!$AA$63="EXPIRED",'📊 Training Matrix'!$AA$63="EXPIRING"),'📊 Training Matrix'!$D$63,"")</f>
        <v/>
      </c>
      <c r="E1170" s="58" t="str">
        <f ca="1">IF(OR('📊 Training Matrix'!$AA$63="EXPIRED",'📊 Training Matrix'!$AA$63="EXPIRING"),'📊 Training Matrix'!$F$63,"")</f>
        <v/>
      </c>
      <c r="F1170" s="58" t="str">
        <f ca="1">IF(OR('📊 Training Matrix'!$AA$63="EXPIRED",'📊 Training Matrix'!$AA$63="EXPIRING"),'📊 Training Matrix'!$E$63,"")</f>
        <v/>
      </c>
      <c r="G1170" s="58" t="str">
        <f ca="1">IF(OR('📊 Training Matrix'!$AA$63="EXPIRED",'📊 Training Matrix'!$AA$63="EXPIRING"),"EL-003","")</f>
        <v/>
      </c>
      <c r="H1170" s="58" t="str">
        <f ca="1">IF(OR('📊 Training Matrix'!$AA$63="EXPIRED",'📊 Training Matrix'!$AA$63="EXPIRING"),"HV Auth. Person","")</f>
        <v/>
      </c>
      <c r="I1170" s="58" t="str">
        <f ca="1">IF(OR('📊 Training Matrix'!$AA$63="EXPIRED",'📊 Training Matrix'!$AA$63="EXPIRING"),IF(ISNUMBER('📊 Training Matrix'!$Z$63),TEXT('📊 Training Matrix'!$Z$63,"DD/MM/YYYY"),""),"")</f>
        <v/>
      </c>
      <c r="J1170" s="58" t="str">
        <f ca="1">IF(OR('📊 Training Matrix'!$AA$63="EXPIRED",'📊 Training Matrix'!$AA$63="EXPIRING"),TEXT('📊 Training Matrix'!$Z$63+365,"DD/MM/YYYY"),"")</f>
        <v/>
      </c>
      <c r="K1170" s="58" t="str">
        <f ca="1">IF(OR('📊 Training Matrix'!$AA$63="EXPIRED",'📊 Training Matrix'!$AA$63="EXPIRING"),'📊 Training Matrix'!$AA$63,"")</f>
        <v/>
      </c>
      <c r="L1170" s="58" t="str">
        <f ca="1">IF(OR('📊 Training Matrix'!$AA$63="EXPIRED",'📊 Training Matrix'!$AA$63="EXPIRING"),IF('📊 Training Matrix'!$AA$63="EXPIRED","Overdue by "&amp;TEXT(TODAY()-('📊 Training Matrix'!$Z$63+365),"0")&amp;" days","Expires in "&amp;TEXT(('📊 Training Matrix'!$Z$63+365)-TODAY(),"0")&amp;" days"),"—")</f>
        <v>—</v>
      </c>
      <c r="M1170" s="58" t="str">
        <f ca="1">IF(OR('📊 Training Matrix'!$AA$63="EXPIRED",'📊 Training Matrix'!$AA$63="EXPIRING"),'📊 Training Matrix'!$H$63,"")</f>
        <v/>
      </c>
    </row>
    <row r="1171" spans="1:13" ht="15" customHeight="1" x14ac:dyDescent="0.2">
      <c r="A1171" s="58" t="str">
        <f ca="1">IF(OR('📊 Training Matrix'!$AC$63="EXPIRED",'📊 Training Matrix'!$AC$63="EXPIRING"),'📊 Training Matrix'!$A$63,"")</f>
        <v/>
      </c>
      <c r="B1171" s="58" t="str">
        <f ca="1">IF(OR('📊 Training Matrix'!$AC$63="EXPIRED",'📊 Training Matrix'!$AC$63="EXPIRING"),'📊 Training Matrix'!$B$63,"")</f>
        <v/>
      </c>
      <c r="C1171" s="58" t="str">
        <f ca="1">IF(OR('📊 Training Matrix'!$AC$63="EXPIRED",'📊 Training Matrix'!$AC$63="EXPIRING"),'📊 Training Matrix'!$C$63,"")</f>
        <v/>
      </c>
      <c r="D1171" s="58" t="str">
        <f ca="1">IF(OR('📊 Training Matrix'!$AC$63="EXPIRED",'📊 Training Matrix'!$AC$63="EXPIRING"),'📊 Training Matrix'!$D$63,"")</f>
        <v/>
      </c>
      <c r="E1171" s="58" t="str">
        <f ca="1">IF(OR('📊 Training Matrix'!$AC$63="EXPIRED",'📊 Training Matrix'!$AC$63="EXPIRING"),'📊 Training Matrix'!$F$63,"")</f>
        <v/>
      </c>
      <c r="F1171" s="58" t="str">
        <f ca="1">IF(OR('📊 Training Matrix'!$AC$63="EXPIRED",'📊 Training Matrix'!$AC$63="EXPIRING"),'📊 Training Matrix'!$E$63,"")</f>
        <v/>
      </c>
      <c r="G1171" s="58" t="str">
        <f ca="1">IF(OR('📊 Training Matrix'!$AC$63="EXPIRED",'📊 Training Matrix'!$AC$63="EXPIRING"),"EL-004","")</f>
        <v/>
      </c>
      <c r="H1171" s="58" t="str">
        <f ca="1">IF(OR('📊 Training Matrix'!$AC$63="EXPIRED",'📊 Training Matrix'!$AC$63="EXPIRING"),"LV Switching","")</f>
        <v/>
      </c>
      <c r="I1171" s="58" t="str">
        <f ca="1">IF(OR('📊 Training Matrix'!$AC$63="EXPIRED",'📊 Training Matrix'!$AC$63="EXPIRING"),IF(ISNUMBER('📊 Training Matrix'!$AB$63),TEXT('📊 Training Matrix'!$AB$63,"DD/MM/YYYY"),""),"")</f>
        <v/>
      </c>
      <c r="J1171" s="58" t="str">
        <f ca="1">IF(OR('📊 Training Matrix'!$AC$63="EXPIRED",'📊 Training Matrix'!$AC$63="EXPIRING"),TEXT('📊 Training Matrix'!$AB$63+365,"DD/MM/YYYY"),"")</f>
        <v/>
      </c>
      <c r="K1171" s="58" t="str">
        <f ca="1">IF(OR('📊 Training Matrix'!$AC$63="EXPIRED",'📊 Training Matrix'!$AC$63="EXPIRING"),'📊 Training Matrix'!$AC$63,"")</f>
        <v/>
      </c>
      <c r="L1171" s="58" t="str">
        <f ca="1">IF(OR('📊 Training Matrix'!$AC$63="EXPIRED",'📊 Training Matrix'!$AC$63="EXPIRING"),IF('📊 Training Matrix'!$AC$63="EXPIRED","Overdue by "&amp;TEXT(TODAY()-('📊 Training Matrix'!$AB$63+365),"0")&amp;" days","Expires in "&amp;TEXT(('📊 Training Matrix'!$AB$63+365)-TODAY(),"0")&amp;" days"),"—")</f>
        <v>—</v>
      </c>
      <c r="M1171" s="58" t="str">
        <f ca="1">IF(OR('📊 Training Matrix'!$AC$63="EXPIRED",'📊 Training Matrix'!$AC$63="EXPIRING"),'📊 Training Matrix'!$H$63,"")</f>
        <v/>
      </c>
    </row>
    <row r="1172" spans="1:13" ht="15" customHeight="1" x14ac:dyDescent="0.2">
      <c r="A1172" s="58" t="str">
        <f ca="1">IF(OR('📊 Training Matrix'!$AE$63="EXPIRED",'📊 Training Matrix'!$AE$63="EXPIRING"),'📊 Training Matrix'!$A$63,"")</f>
        <v/>
      </c>
      <c r="B1172" s="58" t="str">
        <f ca="1">IF(OR('📊 Training Matrix'!$AE$63="EXPIRED",'📊 Training Matrix'!$AE$63="EXPIRING"),'📊 Training Matrix'!$B$63,"")</f>
        <v/>
      </c>
      <c r="C1172" s="58" t="str">
        <f ca="1">IF(OR('📊 Training Matrix'!$AE$63="EXPIRED",'📊 Training Matrix'!$AE$63="EXPIRING"),'📊 Training Matrix'!$C$63,"")</f>
        <v/>
      </c>
      <c r="D1172" s="58" t="str">
        <f ca="1">IF(OR('📊 Training Matrix'!$AE$63="EXPIRED",'📊 Training Matrix'!$AE$63="EXPIRING"),'📊 Training Matrix'!$D$63,"")</f>
        <v/>
      </c>
      <c r="E1172" s="58" t="str">
        <f ca="1">IF(OR('📊 Training Matrix'!$AE$63="EXPIRED",'📊 Training Matrix'!$AE$63="EXPIRING"),'📊 Training Matrix'!$F$63,"")</f>
        <v/>
      </c>
      <c r="F1172" s="58" t="str">
        <f ca="1">IF(OR('📊 Training Matrix'!$AE$63="EXPIRED",'📊 Training Matrix'!$AE$63="EXPIRING"),'📊 Training Matrix'!$E$63,"")</f>
        <v/>
      </c>
      <c r="G1172" s="58" t="str">
        <f ca="1">IF(OR('📊 Training Matrix'!$AE$63="EXPIRED",'📊 Training Matrix'!$AE$63="EXPIRING"),"CV-005","")</f>
        <v/>
      </c>
      <c r="H1172" s="58" t="str">
        <f ca="1">IF(OR('📊 Training Matrix'!$AE$63="EXPIRED",'📊 Training Matrix'!$AE$63="EXPIRING"),"NRSWA Supervisor","")</f>
        <v/>
      </c>
      <c r="I1172" s="58" t="str">
        <f ca="1">IF(OR('📊 Training Matrix'!$AE$63="EXPIRED",'📊 Training Matrix'!$AE$63="EXPIRING"),IF(ISNUMBER('📊 Training Matrix'!$AD$63),TEXT('📊 Training Matrix'!$AD$63,"DD/MM/YYYY"),""),"")</f>
        <v/>
      </c>
      <c r="J1172" s="58" t="str">
        <f ca="1">IF(OR('📊 Training Matrix'!$AE$63="EXPIRED",'📊 Training Matrix'!$AE$63="EXPIRING"),TEXT('📊 Training Matrix'!$AD$63+365,"DD/MM/YYYY"),"")</f>
        <v/>
      </c>
      <c r="K1172" s="58" t="str">
        <f ca="1">IF(OR('📊 Training Matrix'!$AE$63="EXPIRED",'📊 Training Matrix'!$AE$63="EXPIRING"),'📊 Training Matrix'!$AE$63,"")</f>
        <v/>
      </c>
      <c r="L1172" s="58" t="str">
        <f ca="1">IF(OR('📊 Training Matrix'!$AE$63="EXPIRED",'📊 Training Matrix'!$AE$63="EXPIRING"),IF('📊 Training Matrix'!$AE$63="EXPIRED","Overdue by "&amp;TEXT(TODAY()-('📊 Training Matrix'!$AD$63+365),"0")&amp;" days","Expires in "&amp;TEXT(('📊 Training Matrix'!$AD$63+365)-TODAY(),"0")&amp;" days"),"—")</f>
        <v>—</v>
      </c>
      <c r="M1172" s="58" t="str">
        <f ca="1">IF(OR('📊 Training Matrix'!$AE$63="EXPIRED",'📊 Training Matrix'!$AE$63="EXPIRING"),'📊 Training Matrix'!$H$63,"")</f>
        <v/>
      </c>
    </row>
    <row r="1173" spans="1:13" ht="15" customHeight="1" x14ac:dyDescent="0.2">
      <c r="A1173" s="58" t="str">
        <f ca="1">IF(OR('📊 Training Matrix'!$AG$63="EXPIRED",'📊 Training Matrix'!$AG$63="EXPIRING"),'📊 Training Matrix'!$A$63,"")</f>
        <v/>
      </c>
      <c r="B1173" s="58" t="str">
        <f ca="1">IF(OR('📊 Training Matrix'!$AG$63="EXPIRED",'📊 Training Matrix'!$AG$63="EXPIRING"),'📊 Training Matrix'!$B$63,"")</f>
        <v/>
      </c>
      <c r="C1173" s="58" t="str">
        <f ca="1">IF(OR('📊 Training Matrix'!$AG$63="EXPIRED",'📊 Training Matrix'!$AG$63="EXPIRING"),'📊 Training Matrix'!$C$63,"")</f>
        <v/>
      </c>
      <c r="D1173" s="58" t="str">
        <f ca="1">IF(OR('📊 Training Matrix'!$AG$63="EXPIRED",'📊 Training Matrix'!$AG$63="EXPIRING"),'📊 Training Matrix'!$D$63,"")</f>
        <v/>
      </c>
      <c r="E1173" s="58" t="str">
        <f ca="1">IF(OR('📊 Training Matrix'!$AG$63="EXPIRED",'📊 Training Matrix'!$AG$63="EXPIRING"),'📊 Training Matrix'!$F$63,"")</f>
        <v/>
      </c>
      <c r="F1173" s="58" t="str">
        <f ca="1">IF(OR('📊 Training Matrix'!$AG$63="EXPIRED",'📊 Training Matrix'!$AG$63="EXPIRING"),'📊 Training Matrix'!$E$63,"")</f>
        <v/>
      </c>
      <c r="G1173" s="58" t="str">
        <f ca="1">IF(OR('📊 Training Matrix'!$AG$63="EXPIRED",'📊 Training Matrix'!$AG$63="EXPIRING"),"CV-006","")</f>
        <v/>
      </c>
      <c r="H1173" s="58" t="str">
        <f ca="1">IF(OR('📊 Training Matrix'!$AG$63="EXPIRED",'📊 Training Matrix'!$AG$63="EXPIRING"),"NRSWA Operative","")</f>
        <v/>
      </c>
      <c r="I1173" s="58" t="str">
        <f ca="1">IF(OR('📊 Training Matrix'!$AG$63="EXPIRED",'📊 Training Matrix'!$AG$63="EXPIRING"),IF(ISNUMBER('📊 Training Matrix'!$AF$63),TEXT('📊 Training Matrix'!$AF$63,"DD/MM/YYYY"),""),"")</f>
        <v/>
      </c>
      <c r="J1173" s="58" t="str">
        <f ca="1">IF(OR('📊 Training Matrix'!$AG$63="EXPIRED",'📊 Training Matrix'!$AG$63="EXPIRING"),TEXT('📊 Training Matrix'!$AF$63+365,"DD/MM/YYYY"),"")</f>
        <v/>
      </c>
      <c r="K1173" s="58" t="str">
        <f ca="1">IF(OR('📊 Training Matrix'!$AG$63="EXPIRED",'📊 Training Matrix'!$AG$63="EXPIRING"),'📊 Training Matrix'!$AG$63,"")</f>
        <v/>
      </c>
      <c r="L1173" s="58" t="str">
        <f ca="1">IF(OR('📊 Training Matrix'!$AG$63="EXPIRED",'📊 Training Matrix'!$AG$63="EXPIRING"),IF('📊 Training Matrix'!$AG$63="EXPIRED","Overdue by "&amp;TEXT(TODAY()-('📊 Training Matrix'!$AF$63+365),"0")&amp;" days","Expires in "&amp;TEXT(('📊 Training Matrix'!$AF$63+365)-TODAY(),"0")&amp;" days"),"—")</f>
        <v>—</v>
      </c>
      <c r="M1173" s="58" t="str">
        <f ca="1">IF(OR('📊 Training Matrix'!$AG$63="EXPIRED",'📊 Training Matrix'!$AG$63="EXPIRING"),'📊 Training Matrix'!$H$63,"")</f>
        <v/>
      </c>
    </row>
    <row r="1174" spans="1:13" ht="15" customHeight="1" x14ac:dyDescent="0.2">
      <c r="A1174" s="58" t="str">
        <f ca="1">IF(OR('📊 Training Matrix'!$AI$63="EXPIRED",'📊 Training Matrix'!$AI$63="EXPIRING"),'📊 Training Matrix'!$A$63,"")</f>
        <v/>
      </c>
      <c r="B1174" s="58" t="str">
        <f ca="1">IF(OR('📊 Training Matrix'!$AI$63="EXPIRED",'📊 Training Matrix'!$AI$63="EXPIRING"),'📊 Training Matrix'!$B$63,"")</f>
        <v/>
      </c>
      <c r="C1174" s="58" t="str">
        <f ca="1">IF(OR('📊 Training Matrix'!$AI$63="EXPIRED",'📊 Training Matrix'!$AI$63="EXPIRING"),'📊 Training Matrix'!$C$63,"")</f>
        <v/>
      </c>
      <c r="D1174" s="58" t="str">
        <f ca="1">IF(OR('📊 Training Matrix'!$AI$63="EXPIRED",'📊 Training Matrix'!$AI$63="EXPIRING"),'📊 Training Matrix'!$D$63,"")</f>
        <v/>
      </c>
      <c r="E1174" s="58" t="str">
        <f ca="1">IF(OR('📊 Training Matrix'!$AI$63="EXPIRED",'📊 Training Matrix'!$AI$63="EXPIRING"),'📊 Training Matrix'!$F$63,"")</f>
        <v/>
      </c>
      <c r="F1174" s="58" t="str">
        <f ca="1">IF(OR('📊 Training Matrix'!$AI$63="EXPIRED",'📊 Training Matrix'!$AI$63="EXPIRING"),'📊 Training Matrix'!$E$63,"")</f>
        <v/>
      </c>
      <c r="G1174" s="58" t="str">
        <f ca="1">IF(OR('📊 Training Matrix'!$AI$63="EXPIRED",'📊 Training Matrix'!$AI$63="EXPIRING"),"CV-002","")</f>
        <v/>
      </c>
      <c r="H1174" s="58" t="str">
        <f ca="1">IF(OR('📊 Training Matrix'!$AI$63="EXPIRED",'📊 Training Matrix'!$AI$63="EXPIRING"),"CSCS Blue Card","")</f>
        <v/>
      </c>
      <c r="I1174" s="58" t="str">
        <f ca="1">IF(OR('📊 Training Matrix'!$AI$63="EXPIRED",'📊 Training Matrix'!$AI$63="EXPIRING"),IF(ISNUMBER('📊 Training Matrix'!$AH$63),TEXT('📊 Training Matrix'!$AH$63,"DD/MM/YYYY"),""),"")</f>
        <v/>
      </c>
      <c r="J1174" s="58" t="str">
        <f ca="1">IF(OR('📊 Training Matrix'!$AI$63="EXPIRED",'📊 Training Matrix'!$AI$63="EXPIRING"),TEXT('📊 Training Matrix'!$AH$63+365,"DD/MM/YYYY"),"")</f>
        <v/>
      </c>
      <c r="K1174" s="58" t="str">
        <f ca="1">IF(OR('📊 Training Matrix'!$AI$63="EXPIRED",'📊 Training Matrix'!$AI$63="EXPIRING"),'📊 Training Matrix'!$AI$63,"")</f>
        <v/>
      </c>
      <c r="L1174" s="58" t="str">
        <f ca="1">IF(OR('📊 Training Matrix'!$AI$63="EXPIRED",'📊 Training Matrix'!$AI$63="EXPIRING"),IF('📊 Training Matrix'!$AI$63="EXPIRED","Overdue by "&amp;TEXT(TODAY()-('📊 Training Matrix'!$AH$63+365),"0")&amp;" days","Expires in "&amp;TEXT(('📊 Training Matrix'!$AH$63+365)-TODAY(),"0")&amp;" days"),"—")</f>
        <v>—</v>
      </c>
      <c r="M1174" s="58" t="str">
        <f ca="1">IF(OR('📊 Training Matrix'!$AI$63="EXPIRED",'📊 Training Matrix'!$AI$63="EXPIRING"),'📊 Training Matrix'!$H$63,"")</f>
        <v/>
      </c>
    </row>
    <row r="1175" spans="1:13" ht="15" customHeight="1" x14ac:dyDescent="0.2">
      <c r="A1175" s="58" t="str">
        <f ca="1">IF(OR('📊 Training Matrix'!$AK$63="EXPIRED",'📊 Training Matrix'!$AK$63="EXPIRING"),'📊 Training Matrix'!$A$63,"")</f>
        <v/>
      </c>
      <c r="B1175" s="58" t="str">
        <f ca="1">IF(OR('📊 Training Matrix'!$AK$63="EXPIRED",'📊 Training Matrix'!$AK$63="EXPIRING"),'📊 Training Matrix'!$B$63,"")</f>
        <v/>
      </c>
      <c r="C1175" s="58" t="str">
        <f ca="1">IF(OR('📊 Training Matrix'!$AK$63="EXPIRED",'📊 Training Matrix'!$AK$63="EXPIRING"),'📊 Training Matrix'!$C$63,"")</f>
        <v/>
      </c>
      <c r="D1175" s="58" t="str">
        <f ca="1">IF(OR('📊 Training Matrix'!$AK$63="EXPIRED",'📊 Training Matrix'!$AK$63="EXPIRING"),'📊 Training Matrix'!$D$63,"")</f>
        <v/>
      </c>
      <c r="E1175" s="58" t="str">
        <f ca="1">IF(OR('📊 Training Matrix'!$AK$63="EXPIRED",'📊 Training Matrix'!$AK$63="EXPIRING"),'📊 Training Matrix'!$F$63,"")</f>
        <v/>
      </c>
      <c r="F1175" s="58" t="str">
        <f ca="1">IF(OR('📊 Training Matrix'!$AK$63="EXPIRED",'📊 Training Matrix'!$AK$63="EXPIRING"),'📊 Training Matrix'!$E$63,"")</f>
        <v/>
      </c>
      <c r="G1175" s="58" t="str">
        <f ca="1">IF(OR('📊 Training Matrix'!$AK$63="EXPIRED",'📊 Training Matrix'!$AK$63="EXPIRING"),"GS-001","")</f>
        <v/>
      </c>
      <c r="H1175" s="58" t="str">
        <f ca="1">IF(OR('📊 Training Matrix'!$AK$63="EXPIRED",'📊 Training Matrix'!$AK$63="EXPIRING"),"Gas Safe Reg.","")</f>
        <v/>
      </c>
      <c r="I1175" s="58" t="str">
        <f ca="1">IF(OR('📊 Training Matrix'!$AK$63="EXPIRED",'📊 Training Matrix'!$AK$63="EXPIRING"),IF(ISNUMBER('📊 Training Matrix'!$AJ$63),TEXT('📊 Training Matrix'!$AJ$63,"DD/MM/YYYY"),""),"")</f>
        <v/>
      </c>
      <c r="J1175" s="58" t="str">
        <f ca="1">IF(OR('📊 Training Matrix'!$AK$63="EXPIRED",'📊 Training Matrix'!$AK$63="EXPIRING"),TEXT('📊 Training Matrix'!$AJ$63+365,"DD/MM/YYYY"),"")</f>
        <v/>
      </c>
      <c r="K1175" s="58" t="str">
        <f ca="1">IF(OR('📊 Training Matrix'!$AK$63="EXPIRED",'📊 Training Matrix'!$AK$63="EXPIRING"),'📊 Training Matrix'!$AK$63,"")</f>
        <v/>
      </c>
      <c r="L1175" s="58" t="str">
        <f ca="1">IF(OR('📊 Training Matrix'!$AK$63="EXPIRED",'📊 Training Matrix'!$AK$63="EXPIRING"),IF('📊 Training Matrix'!$AK$63="EXPIRED","Overdue by "&amp;TEXT(TODAY()-('📊 Training Matrix'!$AJ$63+365),"0")&amp;" days","Expires in "&amp;TEXT(('📊 Training Matrix'!$AJ$63+365)-TODAY(),"0")&amp;" days"),"—")</f>
        <v>—</v>
      </c>
      <c r="M1175" s="58" t="str">
        <f ca="1">IF(OR('📊 Training Matrix'!$AK$63="EXPIRED",'📊 Training Matrix'!$AK$63="EXPIRING"),'📊 Training Matrix'!$H$63,"")</f>
        <v/>
      </c>
    </row>
    <row r="1176" spans="1:13" ht="15" customHeight="1" x14ac:dyDescent="0.2">
      <c r="A1176" s="58" t="str">
        <f ca="1">IF(OR('📊 Training Matrix'!$AM$63="EXPIRED",'📊 Training Matrix'!$AM$63="EXPIRING"),'📊 Training Matrix'!$A$63,"")</f>
        <v/>
      </c>
      <c r="B1176" s="58" t="str">
        <f ca="1">IF(OR('📊 Training Matrix'!$AM$63="EXPIRED",'📊 Training Matrix'!$AM$63="EXPIRING"),'📊 Training Matrix'!$B$63,"")</f>
        <v/>
      </c>
      <c r="C1176" s="58" t="str">
        <f ca="1">IF(OR('📊 Training Matrix'!$AM$63="EXPIRED",'📊 Training Matrix'!$AM$63="EXPIRING"),'📊 Training Matrix'!$C$63,"")</f>
        <v/>
      </c>
      <c r="D1176" s="58" t="str">
        <f ca="1">IF(OR('📊 Training Matrix'!$AM$63="EXPIRED",'📊 Training Matrix'!$AM$63="EXPIRING"),'📊 Training Matrix'!$D$63,"")</f>
        <v/>
      </c>
      <c r="E1176" s="58" t="str">
        <f ca="1">IF(OR('📊 Training Matrix'!$AM$63="EXPIRED",'📊 Training Matrix'!$AM$63="EXPIRING"),'📊 Training Matrix'!$F$63,"")</f>
        <v/>
      </c>
      <c r="F1176" s="58" t="str">
        <f ca="1">IF(OR('📊 Training Matrix'!$AM$63="EXPIRED",'📊 Training Matrix'!$AM$63="EXPIRING"),'📊 Training Matrix'!$E$63,"")</f>
        <v/>
      </c>
      <c r="G1176" s="58" t="str">
        <f ca="1">IF(OR('📊 Training Matrix'!$AM$63="EXPIRED",'📊 Training Matrix'!$AM$63="EXPIRING"),"GS-002","")</f>
        <v/>
      </c>
      <c r="H1176" s="58" t="str">
        <f ca="1">IF(OR('📊 Training Matrix'!$AM$63="EXPIRED",'📊 Training Matrix'!$AM$63="EXPIRING"),"ACS Gas (CCN1)","")</f>
        <v/>
      </c>
      <c r="I1176" s="58" t="str">
        <f ca="1">IF(OR('📊 Training Matrix'!$AM$63="EXPIRED",'📊 Training Matrix'!$AM$63="EXPIRING"),IF(ISNUMBER('📊 Training Matrix'!$AL$63),TEXT('📊 Training Matrix'!$AL$63,"DD/MM/YYYY"),""),"")</f>
        <v/>
      </c>
      <c r="J1176" s="58" t="str">
        <f ca="1">IF(OR('📊 Training Matrix'!$AM$63="EXPIRED",'📊 Training Matrix'!$AM$63="EXPIRING"),TEXT('📊 Training Matrix'!$AL$63+365,"DD/MM/YYYY"),"")</f>
        <v/>
      </c>
      <c r="K1176" s="58" t="str">
        <f ca="1">IF(OR('📊 Training Matrix'!$AM$63="EXPIRED",'📊 Training Matrix'!$AM$63="EXPIRING"),'📊 Training Matrix'!$AM$63,"")</f>
        <v/>
      </c>
      <c r="L1176" s="58" t="str">
        <f ca="1">IF(OR('📊 Training Matrix'!$AM$63="EXPIRED",'📊 Training Matrix'!$AM$63="EXPIRING"),IF('📊 Training Matrix'!$AM$63="EXPIRED","Overdue by "&amp;TEXT(TODAY()-('📊 Training Matrix'!$AL$63+365),"0")&amp;" days","Expires in "&amp;TEXT(('📊 Training Matrix'!$AL$63+365)-TODAY(),"0")&amp;" days"),"—")</f>
        <v>—</v>
      </c>
      <c r="M1176" s="58" t="str">
        <f ca="1">IF(OR('📊 Training Matrix'!$AM$63="EXPIRED",'📊 Training Matrix'!$AM$63="EXPIRING"),'📊 Training Matrix'!$H$63,"")</f>
        <v/>
      </c>
    </row>
    <row r="1177" spans="1:13" ht="15" customHeight="1" x14ac:dyDescent="0.2">
      <c r="A1177" s="58" t="str">
        <f ca="1">IF(OR('📊 Training Matrix'!$AO$63="EXPIRED",'📊 Training Matrix'!$AO$63="EXPIRING"),'📊 Training Matrix'!$A$63,"")</f>
        <v/>
      </c>
      <c r="B1177" s="58" t="str">
        <f ca="1">IF(OR('📊 Training Matrix'!$AO$63="EXPIRED",'📊 Training Matrix'!$AO$63="EXPIRING"),'📊 Training Matrix'!$B$63,"")</f>
        <v/>
      </c>
      <c r="C1177" s="58" t="str">
        <f ca="1">IF(OR('📊 Training Matrix'!$AO$63="EXPIRED",'📊 Training Matrix'!$AO$63="EXPIRING"),'📊 Training Matrix'!$C$63,"")</f>
        <v/>
      </c>
      <c r="D1177" s="58" t="str">
        <f ca="1">IF(OR('📊 Training Matrix'!$AO$63="EXPIRED",'📊 Training Matrix'!$AO$63="EXPIRING"),'📊 Training Matrix'!$D$63,"")</f>
        <v/>
      </c>
      <c r="E1177" s="58" t="str">
        <f ca="1">IF(OR('📊 Training Matrix'!$AO$63="EXPIRED",'📊 Training Matrix'!$AO$63="EXPIRING"),'📊 Training Matrix'!$F$63,"")</f>
        <v/>
      </c>
      <c r="F1177" s="58" t="str">
        <f ca="1">IF(OR('📊 Training Matrix'!$AO$63="EXPIRED",'📊 Training Matrix'!$AO$63="EXPIRING"),'📊 Training Matrix'!$E$63,"")</f>
        <v/>
      </c>
      <c r="G1177" s="58" t="str">
        <f ca="1">IF(OR('📊 Training Matrix'!$AO$63="EXPIRED",'📊 Training Matrix'!$AO$63="EXPIRING"),"WA-001","")</f>
        <v/>
      </c>
      <c r="H1177" s="58" t="str">
        <f ca="1">IF(OR('📊 Training Matrix'!$AO$63="EXPIRED",'📊 Training Matrix'!$AO$63="EXPIRING"),"WIAPS Cert.","")</f>
        <v/>
      </c>
      <c r="I1177" s="58" t="str">
        <f ca="1">IF(OR('📊 Training Matrix'!$AO$63="EXPIRED",'📊 Training Matrix'!$AO$63="EXPIRING"),IF(ISNUMBER('📊 Training Matrix'!$AN$63),TEXT('📊 Training Matrix'!$AN$63,"DD/MM/YYYY"),""),"")</f>
        <v/>
      </c>
      <c r="J1177" s="58" t="str">
        <f ca="1">IF(OR('📊 Training Matrix'!$AO$63="EXPIRED",'📊 Training Matrix'!$AO$63="EXPIRING"),TEXT('📊 Training Matrix'!$AN$63+365,"DD/MM/YYYY"),"")</f>
        <v/>
      </c>
      <c r="K1177" s="58" t="str">
        <f ca="1">IF(OR('📊 Training Matrix'!$AO$63="EXPIRED",'📊 Training Matrix'!$AO$63="EXPIRING"),'📊 Training Matrix'!$AO$63,"")</f>
        <v/>
      </c>
      <c r="L1177" s="58" t="str">
        <f ca="1">IF(OR('📊 Training Matrix'!$AO$63="EXPIRED",'📊 Training Matrix'!$AO$63="EXPIRING"),IF('📊 Training Matrix'!$AO$63="EXPIRED","Overdue by "&amp;TEXT(TODAY()-('📊 Training Matrix'!$AN$63+365),"0")&amp;" days","Expires in "&amp;TEXT(('📊 Training Matrix'!$AN$63+365)-TODAY(),"0")&amp;" days"),"—")</f>
        <v>—</v>
      </c>
      <c r="M1177" s="58" t="str">
        <f ca="1">IF(OR('📊 Training Matrix'!$AO$63="EXPIRED",'📊 Training Matrix'!$AO$63="EXPIRING"),'📊 Training Matrix'!$H$63,"")</f>
        <v/>
      </c>
    </row>
    <row r="1178" spans="1:13" ht="15" customHeight="1" x14ac:dyDescent="0.2">
      <c r="A1178" s="58" t="str">
        <f ca="1">IF(OR('📊 Training Matrix'!$AQ$63="EXPIRED",'📊 Training Matrix'!$AQ$63="EXPIRING"),'📊 Training Matrix'!$A$63,"")</f>
        <v/>
      </c>
      <c r="B1178" s="58" t="str">
        <f ca="1">IF(OR('📊 Training Matrix'!$AQ$63="EXPIRED",'📊 Training Matrix'!$AQ$63="EXPIRING"),'📊 Training Matrix'!$B$63,"")</f>
        <v/>
      </c>
      <c r="C1178" s="58" t="str">
        <f ca="1">IF(OR('📊 Training Matrix'!$AQ$63="EXPIRED",'📊 Training Matrix'!$AQ$63="EXPIRING"),'📊 Training Matrix'!$C$63,"")</f>
        <v/>
      </c>
      <c r="D1178" s="58" t="str">
        <f ca="1">IF(OR('📊 Training Matrix'!$AQ$63="EXPIRED",'📊 Training Matrix'!$AQ$63="EXPIRING"),'📊 Training Matrix'!$D$63,"")</f>
        <v/>
      </c>
      <c r="E1178" s="58" t="str">
        <f ca="1">IF(OR('📊 Training Matrix'!$AQ$63="EXPIRED",'📊 Training Matrix'!$AQ$63="EXPIRING"),'📊 Training Matrix'!$F$63,"")</f>
        <v/>
      </c>
      <c r="F1178" s="58" t="str">
        <f ca="1">IF(OR('📊 Training Matrix'!$AQ$63="EXPIRED",'📊 Training Matrix'!$AQ$63="EXPIRING"),'📊 Training Matrix'!$E$63,"")</f>
        <v/>
      </c>
      <c r="G1178" s="58" t="str">
        <f ca="1">IF(OR('📊 Training Matrix'!$AQ$63="EXPIRED",'📊 Training Matrix'!$AQ$63="EXPIRING"),"DR-004","")</f>
        <v/>
      </c>
      <c r="H1178" s="58" t="str">
        <f ca="1">IF(OR('📊 Training Matrix'!$AQ$63="EXPIRED",'📊 Training Matrix'!$AQ$63="EXPIRING"),"CPCS Excavator","")</f>
        <v/>
      </c>
      <c r="I1178" s="58" t="str">
        <f ca="1">IF(OR('📊 Training Matrix'!$AQ$63="EXPIRED",'📊 Training Matrix'!$AQ$63="EXPIRING"),IF(ISNUMBER('📊 Training Matrix'!$AP$63),TEXT('📊 Training Matrix'!$AP$63,"DD/MM/YYYY"),""),"")</f>
        <v/>
      </c>
      <c r="J1178" s="58" t="str">
        <f ca="1">IF(OR('📊 Training Matrix'!$AQ$63="EXPIRED",'📊 Training Matrix'!$AQ$63="EXPIRING"),TEXT('📊 Training Matrix'!$AP$63+365,"DD/MM/YYYY"),"")</f>
        <v/>
      </c>
      <c r="K1178" s="58" t="str">
        <f ca="1">IF(OR('📊 Training Matrix'!$AQ$63="EXPIRED",'📊 Training Matrix'!$AQ$63="EXPIRING"),'📊 Training Matrix'!$AQ$63,"")</f>
        <v/>
      </c>
      <c r="L1178" s="58" t="str">
        <f ca="1">IF(OR('📊 Training Matrix'!$AQ$63="EXPIRED",'📊 Training Matrix'!$AQ$63="EXPIRING"),IF('📊 Training Matrix'!$AQ$63="EXPIRED","Overdue by "&amp;TEXT(TODAY()-('📊 Training Matrix'!$AP$63+365),"0")&amp;" days","Expires in "&amp;TEXT(('📊 Training Matrix'!$AP$63+365)-TODAY(),"0")&amp;" days"),"—")</f>
        <v>—</v>
      </c>
      <c r="M1178" s="58" t="str">
        <f ca="1">IF(OR('📊 Training Matrix'!$AQ$63="EXPIRED",'📊 Training Matrix'!$AQ$63="EXPIRING"),'📊 Training Matrix'!$H$63,"")</f>
        <v/>
      </c>
    </row>
    <row r="1179" spans="1:13" ht="15" customHeight="1" x14ac:dyDescent="0.2">
      <c r="A1179" s="58" t="str">
        <f ca="1">IF(OR('📊 Training Matrix'!$AS$63="EXPIRED",'📊 Training Matrix'!$AS$63="EXPIRING"),'📊 Training Matrix'!$A$63,"")</f>
        <v/>
      </c>
      <c r="B1179" s="58" t="str">
        <f ca="1">IF(OR('📊 Training Matrix'!$AS$63="EXPIRED",'📊 Training Matrix'!$AS$63="EXPIRING"),'📊 Training Matrix'!$B$63,"")</f>
        <v/>
      </c>
      <c r="C1179" s="58" t="str">
        <f ca="1">IF(OR('📊 Training Matrix'!$AS$63="EXPIRED",'📊 Training Matrix'!$AS$63="EXPIRING"),'📊 Training Matrix'!$C$63,"")</f>
        <v/>
      </c>
      <c r="D1179" s="58" t="str">
        <f ca="1">IF(OR('📊 Training Matrix'!$AS$63="EXPIRED",'📊 Training Matrix'!$AS$63="EXPIRING"),'📊 Training Matrix'!$D$63,"")</f>
        <v/>
      </c>
      <c r="E1179" s="58" t="str">
        <f ca="1">IF(OR('📊 Training Matrix'!$AS$63="EXPIRED",'📊 Training Matrix'!$AS$63="EXPIRING"),'📊 Training Matrix'!$F$63,"")</f>
        <v/>
      </c>
      <c r="F1179" s="58" t="str">
        <f ca="1">IF(OR('📊 Training Matrix'!$AS$63="EXPIRED",'📊 Training Matrix'!$AS$63="EXPIRING"),'📊 Training Matrix'!$E$63,"")</f>
        <v/>
      </c>
      <c r="G1179" s="58" t="str">
        <f ca="1">IF(OR('📊 Training Matrix'!$AS$63="EXPIRED",'📊 Training Matrix'!$AS$63="EXPIRING"),"MG-002","")</f>
        <v/>
      </c>
      <c r="H1179" s="58" t="str">
        <f ca="1">IF(OR('📊 Training Matrix'!$AS$63="EXPIRED",'📊 Training Matrix'!$AS$63="EXPIRING"),"SMSTS","")</f>
        <v/>
      </c>
      <c r="I1179" s="58" t="str">
        <f ca="1">IF(OR('📊 Training Matrix'!$AS$63="EXPIRED",'📊 Training Matrix'!$AS$63="EXPIRING"),IF(ISNUMBER('📊 Training Matrix'!$AR$63),TEXT('📊 Training Matrix'!$AR$63,"DD/MM/YYYY"),""),"")</f>
        <v/>
      </c>
      <c r="J1179" s="58" t="str">
        <f ca="1">IF(OR('📊 Training Matrix'!$AS$63="EXPIRED",'📊 Training Matrix'!$AS$63="EXPIRING"),TEXT('📊 Training Matrix'!$AR$63+365,"DD/MM/YYYY"),"")</f>
        <v/>
      </c>
      <c r="K1179" s="58" t="str">
        <f ca="1">IF(OR('📊 Training Matrix'!$AS$63="EXPIRED",'📊 Training Matrix'!$AS$63="EXPIRING"),'📊 Training Matrix'!$AS$63,"")</f>
        <v/>
      </c>
      <c r="L1179" s="58" t="str">
        <f ca="1">IF(OR('📊 Training Matrix'!$AS$63="EXPIRED",'📊 Training Matrix'!$AS$63="EXPIRING"),IF('📊 Training Matrix'!$AS$63="EXPIRED","Overdue by "&amp;TEXT(TODAY()-('📊 Training Matrix'!$AR$63+365),"0")&amp;" days","Expires in "&amp;TEXT(('📊 Training Matrix'!$AR$63+365)-TODAY(),"0")&amp;" days"),"—")</f>
        <v>—</v>
      </c>
      <c r="M1179" s="58" t="str">
        <f ca="1">IF(OR('📊 Training Matrix'!$AS$63="EXPIRED",'📊 Training Matrix'!$AS$63="EXPIRING"),'📊 Training Matrix'!$H$63,"")</f>
        <v/>
      </c>
    </row>
    <row r="1180" spans="1:13" ht="15" customHeight="1" x14ac:dyDescent="0.2">
      <c r="A1180" s="58" t="str">
        <f ca="1">IF(OR('📊 Training Matrix'!$AU$63="EXPIRED",'📊 Training Matrix'!$AU$63="EXPIRING"),'📊 Training Matrix'!$A$63,"")</f>
        <v/>
      </c>
      <c r="B1180" s="58" t="str">
        <f ca="1">IF(OR('📊 Training Matrix'!$AU$63="EXPIRED",'📊 Training Matrix'!$AU$63="EXPIRING"),'📊 Training Matrix'!$B$63,"")</f>
        <v/>
      </c>
      <c r="C1180" s="58" t="str">
        <f ca="1">IF(OR('📊 Training Matrix'!$AU$63="EXPIRED",'📊 Training Matrix'!$AU$63="EXPIRING"),'📊 Training Matrix'!$C$63,"")</f>
        <v/>
      </c>
      <c r="D1180" s="58" t="str">
        <f ca="1">IF(OR('📊 Training Matrix'!$AU$63="EXPIRED",'📊 Training Matrix'!$AU$63="EXPIRING"),'📊 Training Matrix'!$D$63,"")</f>
        <v/>
      </c>
      <c r="E1180" s="58" t="str">
        <f ca="1">IF(OR('📊 Training Matrix'!$AU$63="EXPIRED",'📊 Training Matrix'!$AU$63="EXPIRING"),'📊 Training Matrix'!$F$63,"")</f>
        <v/>
      </c>
      <c r="F1180" s="58" t="str">
        <f ca="1">IF(OR('📊 Training Matrix'!$AU$63="EXPIRED",'📊 Training Matrix'!$AU$63="EXPIRING"),'📊 Training Matrix'!$E$63,"")</f>
        <v/>
      </c>
      <c r="G1180" s="58" t="str">
        <f ca="1">IF(OR('📊 Training Matrix'!$AU$63="EXPIRED",'📊 Training Matrix'!$AU$63="EXPIRING"),"MG-003","")</f>
        <v/>
      </c>
      <c r="H1180" s="58" t="str">
        <f ca="1">IF(OR('📊 Training Matrix'!$AU$63="EXPIRED",'📊 Training Matrix'!$AU$63="EXPIRING"),"SSSTS","")</f>
        <v/>
      </c>
      <c r="I1180" s="58" t="str">
        <f ca="1">IF(OR('📊 Training Matrix'!$AU$63="EXPIRED",'📊 Training Matrix'!$AU$63="EXPIRING"),IF(ISNUMBER('📊 Training Matrix'!$AT$63),TEXT('📊 Training Matrix'!$AT$63,"DD/MM/YYYY"),""),"")</f>
        <v/>
      </c>
      <c r="J1180" s="58" t="str">
        <f ca="1">IF(OR('📊 Training Matrix'!$AU$63="EXPIRED",'📊 Training Matrix'!$AU$63="EXPIRING"),TEXT('📊 Training Matrix'!$AT$63+365,"DD/MM/YYYY"),"")</f>
        <v/>
      </c>
      <c r="K1180" s="58" t="str">
        <f ca="1">IF(OR('📊 Training Matrix'!$AU$63="EXPIRED",'📊 Training Matrix'!$AU$63="EXPIRING"),'📊 Training Matrix'!$AU$63,"")</f>
        <v/>
      </c>
      <c r="L1180" s="58" t="str">
        <f ca="1">IF(OR('📊 Training Matrix'!$AU$63="EXPIRED",'📊 Training Matrix'!$AU$63="EXPIRING"),IF('📊 Training Matrix'!$AU$63="EXPIRED","Overdue by "&amp;TEXT(TODAY()-('📊 Training Matrix'!$AT$63+365),"0")&amp;" days","Expires in "&amp;TEXT(('📊 Training Matrix'!$AT$63+365)-TODAY(),"0")&amp;" days"),"—")</f>
        <v>—</v>
      </c>
      <c r="M1180" s="58" t="str">
        <f ca="1">IF(OR('📊 Training Matrix'!$AU$63="EXPIRED",'📊 Training Matrix'!$AU$63="EXPIRING"),'📊 Training Matrix'!$H$63,"")</f>
        <v/>
      </c>
    </row>
    <row r="1181" spans="1:13" ht="15" customHeight="1" x14ac:dyDescent="0.2">
      <c r="A1181" s="58" t="str">
        <f ca="1">IF(OR('📊 Training Matrix'!$AW$63="EXPIRED",'📊 Training Matrix'!$AW$63="EXPIRING"),'📊 Training Matrix'!$A$63,"")</f>
        <v/>
      </c>
      <c r="B1181" s="58" t="str">
        <f ca="1">IF(OR('📊 Training Matrix'!$AW$63="EXPIRED",'📊 Training Matrix'!$AW$63="EXPIRING"),'📊 Training Matrix'!$B$63,"")</f>
        <v/>
      </c>
      <c r="C1181" s="58" t="str">
        <f ca="1">IF(OR('📊 Training Matrix'!$AW$63="EXPIRED",'📊 Training Matrix'!$AW$63="EXPIRING"),'📊 Training Matrix'!$C$63,"")</f>
        <v/>
      </c>
      <c r="D1181" s="58" t="str">
        <f ca="1">IF(OR('📊 Training Matrix'!$AW$63="EXPIRED",'📊 Training Matrix'!$AW$63="EXPIRING"),'📊 Training Matrix'!$D$63,"")</f>
        <v/>
      </c>
      <c r="E1181" s="58" t="str">
        <f ca="1">IF(OR('📊 Training Matrix'!$AW$63="EXPIRED",'📊 Training Matrix'!$AW$63="EXPIRING"),'📊 Training Matrix'!$F$63,"")</f>
        <v/>
      </c>
      <c r="F1181" s="58" t="str">
        <f ca="1">IF(OR('📊 Training Matrix'!$AW$63="EXPIRED",'📊 Training Matrix'!$AW$63="EXPIRING"),'📊 Training Matrix'!$E$63,"")</f>
        <v/>
      </c>
      <c r="G1181" s="58" t="str">
        <f ca="1">IF(OR('📊 Training Matrix'!$AW$63="EXPIRED",'📊 Training Matrix'!$AW$63="EXPIRING"),"IT-002","")</f>
        <v/>
      </c>
      <c r="H1181" s="58" t="str">
        <f ca="1">IF(OR('📊 Training Matrix'!$AW$63="EXPIRED",'📊 Training Matrix'!$AW$63="EXPIRING"),"GDPR Awareness","")</f>
        <v/>
      </c>
      <c r="I1181" s="58" t="str">
        <f ca="1">IF(OR('📊 Training Matrix'!$AW$63="EXPIRED",'📊 Training Matrix'!$AW$63="EXPIRING"),IF(ISNUMBER('📊 Training Matrix'!$AV$63),TEXT('📊 Training Matrix'!$AV$63,"DD/MM/YYYY"),""),"")</f>
        <v/>
      </c>
      <c r="J1181" s="58" t="str">
        <f ca="1">IF(OR('📊 Training Matrix'!$AW$63="EXPIRED",'📊 Training Matrix'!$AW$63="EXPIRING"),TEXT('📊 Training Matrix'!$AV$63+365,"DD/MM/YYYY"),"")</f>
        <v/>
      </c>
      <c r="K1181" s="58" t="str">
        <f ca="1">IF(OR('📊 Training Matrix'!$AW$63="EXPIRED",'📊 Training Matrix'!$AW$63="EXPIRING"),'📊 Training Matrix'!$AW$63,"")</f>
        <v/>
      </c>
      <c r="L1181" s="58" t="str">
        <f ca="1">IF(OR('📊 Training Matrix'!$AW$63="EXPIRED",'📊 Training Matrix'!$AW$63="EXPIRING"),IF('📊 Training Matrix'!$AW$63="EXPIRED","Overdue by "&amp;TEXT(TODAY()-('📊 Training Matrix'!$AV$63+365),"0")&amp;" days","Expires in "&amp;TEXT(('📊 Training Matrix'!$AV$63+365)-TODAY(),"0")&amp;" days"),"—")</f>
        <v>—</v>
      </c>
      <c r="M1181" s="58" t="str">
        <f ca="1">IF(OR('📊 Training Matrix'!$AW$63="EXPIRED",'📊 Training Matrix'!$AW$63="EXPIRING"),'📊 Training Matrix'!$H$63,"")</f>
        <v/>
      </c>
    </row>
    <row r="1182" spans="1:13" ht="15" customHeight="1" x14ac:dyDescent="0.2">
      <c r="A1182" s="58" t="str">
        <f ca="1">IF(OR('📊 Training Matrix'!$K$64="EXPIRED",'📊 Training Matrix'!$K$64="EXPIRING"),'📊 Training Matrix'!$A$64,"")</f>
        <v/>
      </c>
      <c r="B1182" s="58" t="str">
        <f ca="1">IF(OR('📊 Training Matrix'!$K$64="EXPIRED",'📊 Training Matrix'!$K$64="EXPIRING"),'📊 Training Matrix'!$B$64,"")</f>
        <v/>
      </c>
      <c r="C1182" s="58" t="str">
        <f ca="1">IF(OR('📊 Training Matrix'!$K$64="EXPIRED",'📊 Training Matrix'!$K$64="EXPIRING"),'📊 Training Matrix'!$C$64,"")</f>
        <v/>
      </c>
      <c r="D1182" s="58" t="str">
        <f ca="1">IF(OR('📊 Training Matrix'!$K$64="EXPIRED",'📊 Training Matrix'!$K$64="EXPIRING"),'📊 Training Matrix'!$D$64,"")</f>
        <v/>
      </c>
      <c r="E1182" s="58" t="str">
        <f ca="1">IF(OR('📊 Training Matrix'!$K$64="EXPIRED",'📊 Training Matrix'!$K$64="EXPIRING"),'📊 Training Matrix'!$F$64,"")</f>
        <v/>
      </c>
      <c r="F1182" s="58" t="str">
        <f ca="1">IF(OR('📊 Training Matrix'!$K$64="EXPIRED",'📊 Training Matrix'!$K$64="EXPIRING"),'📊 Training Matrix'!$E$64,"")</f>
        <v/>
      </c>
      <c r="G1182" s="58" t="str">
        <f ca="1">IF(OR('📊 Training Matrix'!$K$64="EXPIRED",'📊 Training Matrix'!$K$64="EXPIRING"),"HS-001","")</f>
        <v/>
      </c>
      <c r="H1182" s="58" t="str">
        <f ca="1">IF(OR('📊 Training Matrix'!$K$64="EXPIRED",'📊 Training Matrix'!$K$64="EXPIRING"),"H&amp;S Induction","")</f>
        <v/>
      </c>
      <c r="I1182" s="58" t="str">
        <f ca="1">IF(OR('📊 Training Matrix'!$K$64="EXPIRED",'📊 Training Matrix'!$K$64="EXPIRING"),IF(ISNUMBER('📊 Training Matrix'!$J$64),TEXT('📊 Training Matrix'!$J$64,"DD/MM/YYYY"),""),"")</f>
        <v/>
      </c>
      <c r="J1182" s="58" t="str">
        <f ca="1">IF(OR('📊 Training Matrix'!$K$64="EXPIRED",'📊 Training Matrix'!$K$64="EXPIRING"),TEXT('📊 Training Matrix'!$J$64+365,"DD/MM/YYYY"),"")</f>
        <v/>
      </c>
      <c r="K1182" s="58" t="str">
        <f ca="1">IF(OR('📊 Training Matrix'!$K$64="EXPIRED",'📊 Training Matrix'!$K$64="EXPIRING"),'📊 Training Matrix'!$K$64,"")</f>
        <v/>
      </c>
      <c r="L1182" s="58" t="str">
        <f ca="1">IF(OR('📊 Training Matrix'!$K$64="EXPIRED",'📊 Training Matrix'!$K$64="EXPIRING"),IF('📊 Training Matrix'!$K$64="EXPIRED","Overdue by "&amp;TEXT(TODAY()-('📊 Training Matrix'!$J$64+365),"0")&amp;" days","Expires in "&amp;TEXT(('📊 Training Matrix'!$J$64+365)-TODAY(),"0")&amp;" days"),"—")</f>
        <v>—</v>
      </c>
      <c r="M1182" s="58" t="str">
        <f ca="1">IF(OR('📊 Training Matrix'!$K$64="EXPIRED",'📊 Training Matrix'!$K$64="EXPIRING"),'📊 Training Matrix'!$H$64,"")</f>
        <v/>
      </c>
    </row>
    <row r="1183" spans="1:13" ht="15" customHeight="1" x14ac:dyDescent="0.2">
      <c r="A1183" s="58" t="str">
        <f ca="1">IF(OR('📊 Training Matrix'!$M$64="EXPIRED",'📊 Training Matrix'!$M$64="EXPIRING"),'📊 Training Matrix'!$A$64,"")</f>
        <v/>
      </c>
      <c r="B1183" s="58" t="str">
        <f ca="1">IF(OR('📊 Training Matrix'!$M$64="EXPIRED",'📊 Training Matrix'!$M$64="EXPIRING"),'📊 Training Matrix'!$B$64,"")</f>
        <v/>
      </c>
      <c r="C1183" s="58" t="str">
        <f ca="1">IF(OR('📊 Training Matrix'!$M$64="EXPIRED",'📊 Training Matrix'!$M$64="EXPIRING"),'📊 Training Matrix'!$C$64,"")</f>
        <v/>
      </c>
      <c r="D1183" s="58" t="str">
        <f ca="1">IF(OR('📊 Training Matrix'!$M$64="EXPIRED",'📊 Training Matrix'!$M$64="EXPIRING"),'📊 Training Matrix'!$D$64,"")</f>
        <v/>
      </c>
      <c r="E1183" s="58" t="str">
        <f ca="1">IF(OR('📊 Training Matrix'!$M$64="EXPIRED",'📊 Training Matrix'!$M$64="EXPIRING"),'📊 Training Matrix'!$F$64,"")</f>
        <v/>
      </c>
      <c r="F1183" s="58" t="str">
        <f ca="1">IF(OR('📊 Training Matrix'!$M$64="EXPIRED",'📊 Training Matrix'!$M$64="EXPIRING"),'📊 Training Matrix'!$E$64,"")</f>
        <v/>
      </c>
      <c r="G1183" s="58" t="str">
        <f ca="1">IF(OR('📊 Training Matrix'!$M$64="EXPIRED",'📊 Training Matrix'!$M$64="EXPIRING"),"HS-002","")</f>
        <v/>
      </c>
      <c r="H1183" s="58" t="str">
        <f ca="1">IF(OR('📊 Training Matrix'!$M$64="EXPIRED",'📊 Training Matrix'!$M$64="EXPIRING"),"Working at Height","")</f>
        <v/>
      </c>
      <c r="I1183" s="58" t="str">
        <f ca="1">IF(OR('📊 Training Matrix'!$M$64="EXPIRED",'📊 Training Matrix'!$M$64="EXPIRING"),IF(ISNUMBER('📊 Training Matrix'!$L$64),TEXT('📊 Training Matrix'!$L$64,"DD/MM/YYYY"),""),"")</f>
        <v/>
      </c>
      <c r="J1183" s="58" t="str">
        <f ca="1">IF(OR('📊 Training Matrix'!$M$64="EXPIRED",'📊 Training Matrix'!$M$64="EXPIRING"),TEXT('📊 Training Matrix'!$L$64+365,"DD/MM/YYYY"),"")</f>
        <v/>
      </c>
      <c r="K1183" s="58" t="str">
        <f ca="1">IF(OR('📊 Training Matrix'!$M$64="EXPIRED",'📊 Training Matrix'!$M$64="EXPIRING"),'📊 Training Matrix'!$M$64,"")</f>
        <v/>
      </c>
      <c r="L1183" s="58" t="str">
        <f ca="1">IF(OR('📊 Training Matrix'!$M$64="EXPIRED",'📊 Training Matrix'!$M$64="EXPIRING"),IF('📊 Training Matrix'!$M$64="EXPIRED","Overdue by "&amp;TEXT(TODAY()-('📊 Training Matrix'!$L$64+365),"0")&amp;" days","Expires in "&amp;TEXT(('📊 Training Matrix'!$L$64+365)-TODAY(),"0")&amp;" days"),"—")</f>
        <v>—</v>
      </c>
      <c r="M1183" s="58" t="str">
        <f ca="1">IF(OR('📊 Training Matrix'!$M$64="EXPIRED",'📊 Training Matrix'!$M$64="EXPIRING"),'📊 Training Matrix'!$H$64,"")</f>
        <v/>
      </c>
    </row>
    <row r="1184" spans="1:13" ht="15" customHeight="1" x14ac:dyDescent="0.2">
      <c r="A1184" s="58" t="str">
        <f ca="1">IF(OR('📊 Training Matrix'!$O$64="EXPIRED",'📊 Training Matrix'!$O$64="EXPIRING"),'📊 Training Matrix'!$A$64,"")</f>
        <v/>
      </c>
      <c r="B1184" s="58" t="str">
        <f ca="1">IF(OR('📊 Training Matrix'!$O$64="EXPIRED",'📊 Training Matrix'!$O$64="EXPIRING"),'📊 Training Matrix'!$B$64,"")</f>
        <v/>
      </c>
      <c r="C1184" s="58" t="str">
        <f ca="1">IF(OR('📊 Training Matrix'!$O$64="EXPIRED",'📊 Training Matrix'!$O$64="EXPIRING"),'📊 Training Matrix'!$C$64,"")</f>
        <v/>
      </c>
      <c r="D1184" s="58" t="str">
        <f ca="1">IF(OR('📊 Training Matrix'!$O$64="EXPIRED",'📊 Training Matrix'!$O$64="EXPIRING"),'📊 Training Matrix'!$D$64,"")</f>
        <v/>
      </c>
      <c r="E1184" s="58" t="str">
        <f ca="1">IF(OR('📊 Training Matrix'!$O$64="EXPIRED",'📊 Training Matrix'!$O$64="EXPIRING"),'📊 Training Matrix'!$F$64,"")</f>
        <v/>
      </c>
      <c r="F1184" s="58" t="str">
        <f ca="1">IF(OR('📊 Training Matrix'!$O$64="EXPIRED",'📊 Training Matrix'!$O$64="EXPIRING"),'📊 Training Matrix'!$E$64,"")</f>
        <v/>
      </c>
      <c r="G1184" s="58" t="str">
        <f ca="1">IF(OR('📊 Training Matrix'!$O$64="EXPIRED",'📊 Training Matrix'!$O$64="EXPIRING"),"HS-003","")</f>
        <v/>
      </c>
      <c r="H1184" s="58" t="str">
        <f ca="1">IF(OR('📊 Training Matrix'!$O$64="EXPIRED",'📊 Training Matrix'!$O$64="EXPIRING"),"Confined Space","")</f>
        <v/>
      </c>
      <c r="I1184" s="58" t="str">
        <f ca="1">IF(OR('📊 Training Matrix'!$O$64="EXPIRED",'📊 Training Matrix'!$O$64="EXPIRING"),IF(ISNUMBER('📊 Training Matrix'!$N$64),TEXT('📊 Training Matrix'!$N$64,"DD/MM/YYYY"),""),"")</f>
        <v/>
      </c>
      <c r="J1184" s="58" t="str">
        <f ca="1">IF(OR('📊 Training Matrix'!$O$64="EXPIRED",'📊 Training Matrix'!$O$64="EXPIRING"),TEXT('📊 Training Matrix'!$N$64+365,"DD/MM/YYYY"),"")</f>
        <v/>
      </c>
      <c r="K1184" s="58" t="str">
        <f ca="1">IF(OR('📊 Training Matrix'!$O$64="EXPIRED",'📊 Training Matrix'!$O$64="EXPIRING"),'📊 Training Matrix'!$O$64,"")</f>
        <v/>
      </c>
      <c r="L1184" s="58" t="str">
        <f ca="1">IF(OR('📊 Training Matrix'!$O$64="EXPIRED",'📊 Training Matrix'!$O$64="EXPIRING"),IF('📊 Training Matrix'!$O$64="EXPIRED","Overdue by "&amp;TEXT(TODAY()-('📊 Training Matrix'!$N$64+365),"0")&amp;" days","Expires in "&amp;TEXT(('📊 Training Matrix'!$N$64+365)-TODAY(),"0")&amp;" days"),"—")</f>
        <v>—</v>
      </c>
      <c r="M1184" s="58" t="str">
        <f ca="1">IF(OR('📊 Training Matrix'!$O$64="EXPIRED",'📊 Training Matrix'!$O$64="EXPIRING"),'📊 Training Matrix'!$H$64,"")</f>
        <v/>
      </c>
    </row>
    <row r="1185" spans="1:13" ht="15" customHeight="1" x14ac:dyDescent="0.2">
      <c r="A1185" s="58" t="str">
        <f ca="1">IF(OR('📊 Training Matrix'!$Q$64="EXPIRED",'📊 Training Matrix'!$Q$64="EXPIRING"),'📊 Training Matrix'!$A$64,"")</f>
        <v/>
      </c>
      <c r="B1185" s="58" t="str">
        <f ca="1">IF(OR('📊 Training Matrix'!$Q$64="EXPIRED",'📊 Training Matrix'!$Q$64="EXPIRING"),'📊 Training Matrix'!$B$64,"")</f>
        <v/>
      </c>
      <c r="C1185" s="58" t="str">
        <f ca="1">IF(OR('📊 Training Matrix'!$Q$64="EXPIRED",'📊 Training Matrix'!$Q$64="EXPIRING"),'📊 Training Matrix'!$C$64,"")</f>
        <v/>
      </c>
      <c r="D1185" s="58" t="str">
        <f ca="1">IF(OR('📊 Training Matrix'!$Q$64="EXPIRED",'📊 Training Matrix'!$Q$64="EXPIRING"),'📊 Training Matrix'!$D$64,"")</f>
        <v/>
      </c>
      <c r="E1185" s="58" t="str">
        <f ca="1">IF(OR('📊 Training Matrix'!$Q$64="EXPIRED",'📊 Training Matrix'!$Q$64="EXPIRING"),'📊 Training Matrix'!$F$64,"")</f>
        <v/>
      </c>
      <c r="F1185" s="58" t="str">
        <f ca="1">IF(OR('📊 Training Matrix'!$Q$64="EXPIRED",'📊 Training Matrix'!$Q$64="EXPIRING"),'📊 Training Matrix'!$E$64,"")</f>
        <v/>
      </c>
      <c r="G1185" s="58" t="str">
        <f ca="1">IF(OR('📊 Training Matrix'!$Q$64="EXPIRED",'📊 Training Matrix'!$Q$64="EXPIRING"),"HS-004","")</f>
        <v/>
      </c>
      <c r="H1185" s="58" t="str">
        <f ca="1">IF(OR('📊 Training Matrix'!$Q$64="EXPIRED",'📊 Training Matrix'!$Q$64="EXPIRING"),"Manual Handling","")</f>
        <v/>
      </c>
      <c r="I1185" s="58" t="str">
        <f ca="1">IF(OR('📊 Training Matrix'!$Q$64="EXPIRED",'📊 Training Matrix'!$Q$64="EXPIRING"),IF(ISNUMBER('📊 Training Matrix'!$P$64),TEXT('📊 Training Matrix'!$P$64,"DD/MM/YYYY"),""),"")</f>
        <v/>
      </c>
      <c r="J1185" s="58" t="str">
        <f ca="1">IF(OR('📊 Training Matrix'!$Q$64="EXPIRED",'📊 Training Matrix'!$Q$64="EXPIRING"),TEXT('📊 Training Matrix'!$P$64+365,"DD/MM/YYYY"),"")</f>
        <v/>
      </c>
      <c r="K1185" s="58" t="str">
        <f ca="1">IF(OR('📊 Training Matrix'!$Q$64="EXPIRED",'📊 Training Matrix'!$Q$64="EXPIRING"),'📊 Training Matrix'!$Q$64,"")</f>
        <v/>
      </c>
      <c r="L1185" s="58" t="str">
        <f ca="1">IF(OR('📊 Training Matrix'!$Q$64="EXPIRED",'📊 Training Matrix'!$Q$64="EXPIRING"),IF('📊 Training Matrix'!$Q$64="EXPIRED","Overdue by "&amp;TEXT(TODAY()-('📊 Training Matrix'!$P$64+365),"0")&amp;" days","Expires in "&amp;TEXT(('📊 Training Matrix'!$P$64+365)-TODAY(),"0")&amp;" days"),"—")</f>
        <v>—</v>
      </c>
      <c r="M1185" s="58" t="str">
        <f ca="1">IF(OR('📊 Training Matrix'!$Q$64="EXPIRED",'📊 Training Matrix'!$Q$64="EXPIRING"),'📊 Training Matrix'!$H$64,"")</f>
        <v/>
      </c>
    </row>
    <row r="1186" spans="1:13" ht="15" customHeight="1" x14ac:dyDescent="0.2">
      <c r="A1186" s="58" t="str">
        <f ca="1">IF(OR('📊 Training Matrix'!$S$64="EXPIRED",'📊 Training Matrix'!$S$64="EXPIRING"),'📊 Training Matrix'!$A$64,"")</f>
        <v/>
      </c>
      <c r="B1186" s="58" t="str">
        <f ca="1">IF(OR('📊 Training Matrix'!$S$64="EXPIRED",'📊 Training Matrix'!$S$64="EXPIRING"),'📊 Training Matrix'!$B$64,"")</f>
        <v/>
      </c>
      <c r="C1186" s="58" t="str">
        <f ca="1">IF(OR('📊 Training Matrix'!$S$64="EXPIRED",'📊 Training Matrix'!$S$64="EXPIRING"),'📊 Training Matrix'!$C$64,"")</f>
        <v/>
      </c>
      <c r="D1186" s="58" t="str">
        <f ca="1">IF(OR('📊 Training Matrix'!$S$64="EXPIRED",'📊 Training Matrix'!$S$64="EXPIRING"),'📊 Training Matrix'!$D$64,"")</f>
        <v/>
      </c>
      <c r="E1186" s="58" t="str">
        <f ca="1">IF(OR('📊 Training Matrix'!$S$64="EXPIRED",'📊 Training Matrix'!$S$64="EXPIRING"),'📊 Training Matrix'!$F$64,"")</f>
        <v/>
      </c>
      <c r="F1186" s="58" t="str">
        <f ca="1">IF(OR('📊 Training Matrix'!$S$64="EXPIRED",'📊 Training Matrix'!$S$64="EXPIRING"),'📊 Training Matrix'!$E$64,"")</f>
        <v/>
      </c>
      <c r="G1186" s="58" t="str">
        <f ca="1">IF(OR('📊 Training Matrix'!$S$64="EXPIRED",'📊 Training Matrix'!$S$64="EXPIRING"),"HS-005","")</f>
        <v/>
      </c>
      <c r="H1186" s="58" t="str">
        <f ca="1">IF(OR('📊 Training Matrix'!$S$64="EXPIRED",'📊 Training Matrix'!$S$64="EXPIRING"),"First Aid (FAW)","")</f>
        <v/>
      </c>
      <c r="I1186" s="58" t="str">
        <f ca="1">IF(OR('📊 Training Matrix'!$S$64="EXPIRED",'📊 Training Matrix'!$S$64="EXPIRING"),IF(ISNUMBER('📊 Training Matrix'!$R$64),TEXT('📊 Training Matrix'!$R$64,"DD/MM/YYYY"),""),"")</f>
        <v/>
      </c>
      <c r="J1186" s="58" t="str">
        <f ca="1">IF(OR('📊 Training Matrix'!$S$64="EXPIRED",'📊 Training Matrix'!$S$64="EXPIRING"),TEXT('📊 Training Matrix'!$R$64+365,"DD/MM/YYYY"),"")</f>
        <v/>
      </c>
      <c r="K1186" s="58" t="str">
        <f ca="1">IF(OR('📊 Training Matrix'!$S$64="EXPIRED",'📊 Training Matrix'!$S$64="EXPIRING"),'📊 Training Matrix'!$S$64,"")</f>
        <v/>
      </c>
      <c r="L1186" s="58" t="str">
        <f ca="1">IF(OR('📊 Training Matrix'!$S$64="EXPIRED",'📊 Training Matrix'!$S$64="EXPIRING"),IF('📊 Training Matrix'!$S$64="EXPIRED","Overdue by "&amp;TEXT(TODAY()-('📊 Training Matrix'!$R$64+365),"0")&amp;" days","Expires in "&amp;TEXT(('📊 Training Matrix'!$R$64+365)-TODAY(),"0")&amp;" days"),"—")</f>
        <v>—</v>
      </c>
      <c r="M1186" s="58" t="str">
        <f ca="1">IF(OR('📊 Training Matrix'!$S$64="EXPIRED",'📊 Training Matrix'!$S$64="EXPIRING"),'📊 Training Matrix'!$H$64,"")</f>
        <v/>
      </c>
    </row>
    <row r="1187" spans="1:13" ht="15" customHeight="1" x14ac:dyDescent="0.2">
      <c r="A1187" s="58" t="str">
        <f ca="1">IF(OR('📊 Training Matrix'!$U$64="EXPIRED",'📊 Training Matrix'!$U$64="EXPIRING"),'📊 Training Matrix'!$A$64,"")</f>
        <v/>
      </c>
      <c r="B1187" s="58" t="str">
        <f ca="1">IF(OR('📊 Training Matrix'!$U$64="EXPIRED",'📊 Training Matrix'!$U$64="EXPIRING"),'📊 Training Matrix'!$B$64,"")</f>
        <v/>
      </c>
      <c r="C1187" s="58" t="str">
        <f ca="1">IF(OR('📊 Training Matrix'!$U$64="EXPIRED",'📊 Training Matrix'!$U$64="EXPIRING"),'📊 Training Matrix'!$C$64,"")</f>
        <v/>
      </c>
      <c r="D1187" s="58" t="str">
        <f ca="1">IF(OR('📊 Training Matrix'!$U$64="EXPIRED",'📊 Training Matrix'!$U$64="EXPIRING"),'📊 Training Matrix'!$D$64,"")</f>
        <v/>
      </c>
      <c r="E1187" s="58" t="str">
        <f ca="1">IF(OR('📊 Training Matrix'!$U$64="EXPIRED",'📊 Training Matrix'!$U$64="EXPIRING"),'📊 Training Matrix'!$F$64,"")</f>
        <v/>
      </c>
      <c r="F1187" s="58" t="str">
        <f ca="1">IF(OR('📊 Training Matrix'!$U$64="EXPIRED",'📊 Training Matrix'!$U$64="EXPIRING"),'📊 Training Matrix'!$E$64,"")</f>
        <v/>
      </c>
      <c r="G1187" s="58" t="str">
        <f ca="1">IF(OR('📊 Training Matrix'!$U$64="EXPIRED",'📊 Training Matrix'!$U$64="EXPIRING"),"HS-006","")</f>
        <v/>
      </c>
      <c r="H1187" s="58" t="str">
        <f ca="1">IF(OR('📊 Training Matrix'!$U$64="EXPIRED",'📊 Training Matrix'!$U$64="EXPIRING"),"Asbestos Awareness","")</f>
        <v/>
      </c>
      <c r="I1187" s="58" t="str">
        <f ca="1">IF(OR('📊 Training Matrix'!$U$64="EXPIRED",'📊 Training Matrix'!$U$64="EXPIRING"),IF(ISNUMBER('📊 Training Matrix'!$T$64),TEXT('📊 Training Matrix'!$T$64,"DD/MM/YYYY"),""),"")</f>
        <v/>
      </c>
      <c r="J1187" s="58" t="str">
        <f ca="1">IF(OR('📊 Training Matrix'!$U$64="EXPIRED",'📊 Training Matrix'!$U$64="EXPIRING"),TEXT('📊 Training Matrix'!$T$64+365,"DD/MM/YYYY"),"")</f>
        <v/>
      </c>
      <c r="K1187" s="58" t="str">
        <f ca="1">IF(OR('📊 Training Matrix'!$U$64="EXPIRED",'📊 Training Matrix'!$U$64="EXPIRING"),'📊 Training Matrix'!$U$64,"")</f>
        <v/>
      </c>
      <c r="L1187" s="58" t="str">
        <f ca="1">IF(OR('📊 Training Matrix'!$U$64="EXPIRED",'📊 Training Matrix'!$U$64="EXPIRING"),IF('📊 Training Matrix'!$U$64="EXPIRED","Overdue by "&amp;TEXT(TODAY()-('📊 Training Matrix'!$T$64+365),"0")&amp;" days","Expires in "&amp;TEXT(('📊 Training Matrix'!$T$64+365)-TODAY(),"0")&amp;" days"),"—")</f>
        <v>—</v>
      </c>
      <c r="M1187" s="58" t="str">
        <f ca="1">IF(OR('📊 Training Matrix'!$U$64="EXPIRED",'📊 Training Matrix'!$U$64="EXPIRING"),'📊 Training Matrix'!$H$64,"")</f>
        <v/>
      </c>
    </row>
    <row r="1188" spans="1:13" ht="15" customHeight="1" x14ac:dyDescent="0.2">
      <c r="A1188" s="58" t="str">
        <f ca="1">IF(OR('📊 Training Matrix'!$W$64="EXPIRED",'📊 Training Matrix'!$W$64="EXPIRING"),'📊 Training Matrix'!$A$64,"")</f>
        <v/>
      </c>
      <c r="B1188" s="58" t="str">
        <f ca="1">IF(OR('📊 Training Matrix'!$W$64="EXPIRED",'📊 Training Matrix'!$W$64="EXPIRING"),'📊 Training Matrix'!$B$64,"")</f>
        <v/>
      </c>
      <c r="C1188" s="58" t="str">
        <f ca="1">IF(OR('📊 Training Matrix'!$W$64="EXPIRED",'📊 Training Matrix'!$W$64="EXPIRING"),'📊 Training Matrix'!$C$64,"")</f>
        <v/>
      </c>
      <c r="D1188" s="58" t="str">
        <f ca="1">IF(OR('📊 Training Matrix'!$W$64="EXPIRED",'📊 Training Matrix'!$W$64="EXPIRING"),'📊 Training Matrix'!$D$64,"")</f>
        <v/>
      </c>
      <c r="E1188" s="58" t="str">
        <f ca="1">IF(OR('📊 Training Matrix'!$W$64="EXPIRED",'📊 Training Matrix'!$W$64="EXPIRING"),'📊 Training Matrix'!$F$64,"")</f>
        <v/>
      </c>
      <c r="F1188" s="58" t="str">
        <f ca="1">IF(OR('📊 Training Matrix'!$W$64="EXPIRED",'📊 Training Matrix'!$W$64="EXPIRING"),'📊 Training Matrix'!$E$64,"")</f>
        <v/>
      </c>
      <c r="G1188" s="58" t="str">
        <f ca="1">IF(OR('📊 Training Matrix'!$W$64="EXPIRED",'📊 Training Matrix'!$W$64="EXPIRING"),"EL-001","")</f>
        <v/>
      </c>
      <c r="H1188" s="58" t="str">
        <f ca="1">IF(OR('📊 Training Matrix'!$W$64="EXPIRED",'📊 Training Matrix'!$W$64="EXPIRING"),"C&amp;G 2391 Inspection","")</f>
        <v/>
      </c>
      <c r="I1188" s="58" t="str">
        <f ca="1">IF(OR('📊 Training Matrix'!$W$64="EXPIRED",'📊 Training Matrix'!$W$64="EXPIRING"),IF(ISNUMBER('📊 Training Matrix'!$V$64),TEXT('📊 Training Matrix'!$V$64,"DD/MM/YYYY"),""),"")</f>
        <v/>
      </c>
      <c r="J1188" s="58" t="str">
        <f ca="1">IF(OR('📊 Training Matrix'!$W$64="EXPIRED",'📊 Training Matrix'!$W$64="EXPIRING"),TEXT('📊 Training Matrix'!$V$64+365,"DD/MM/YYYY"),"")</f>
        <v/>
      </c>
      <c r="K1188" s="58" t="str">
        <f ca="1">IF(OR('📊 Training Matrix'!$W$64="EXPIRED",'📊 Training Matrix'!$W$64="EXPIRING"),'📊 Training Matrix'!$W$64,"")</f>
        <v/>
      </c>
      <c r="L1188" s="58" t="str">
        <f ca="1">IF(OR('📊 Training Matrix'!$W$64="EXPIRED",'📊 Training Matrix'!$W$64="EXPIRING"),IF('📊 Training Matrix'!$W$64="EXPIRED","Overdue by "&amp;TEXT(TODAY()-('📊 Training Matrix'!$V$64+365),"0")&amp;" days","Expires in "&amp;TEXT(('📊 Training Matrix'!$V$64+365)-TODAY(),"0")&amp;" days"),"—")</f>
        <v>—</v>
      </c>
      <c r="M1188" s="58" t="str">
        <f ca="1">IF(OR('📊 Training Matrix'!$W$64="EXPIRED",'📊 Training Matrix'!$W$64="EXPIRING"),'📊 Training Matrix'!$H$64,"")</f>
        <v/>
      </c>
    </row>
    <row r="1189" spans="1:13" ht="15" customHeight="1" x14ac:dyDescent="0.2">
      <c r="A1189" s="58" t="str">
        <f ca="1">IF(OR('📊 Training Matrix'!$Y$64="EXPIRED",'📊 Training Matrix'!$Y$64="EXPIRING"),'📊 Training Matrix'!$A$64,"")</f>
        <v/>
      </c>
      <c r="B1189" s="58" t="str">
        <f ca="1">IF(OR('📊 Training Matrix'!$Y$64="EXPIRED",'📊 Training Matrix'!$Y$64="EXPIRING"),'📊 Training Matrix'!$B$64,"")</f>
        <v/>
      </c>
      <c r="C1189" s="58" t="str">
        <f ca="1">IF(OR('📊 Training Matrix'!$Y$64="EXPIRED",'📊 Training Matrix'!$Y$64="EXPIRING"),'📊 Training Matrix'!$C$64,"")</f>
        <v/>
      </c>
      <c r="D1189" s="58" t="str">
        <f ca="1">IF(OR('📊 Training Matrix'!$Y$64="EXPIRED",'📊 Training Matrix'!$Y$64="EXPIRING"),'📊 Training Matrix'!$D$64,"")</f>
        <v/>
      </c>
      <c r="E1189" s="58" t="str">
        <f ca="1">IF(OR('📊 Training Matrix'!$Y$64="EXPIRED",'📊 Training Matrix'!$Y$64="EXPIRING"),'📊 Training Matrix'!$F$64,"")</f>
        <v/>
      </c>
      <c r="F1189" s="58" t="str">
        <f ca="1">IF(OR('📊 Training Matrix'!$Y$64="EXPIRED",'📊 Training Matrix'!$Y$64="EXPIRING"),'📊 Training Matrix'!$E$64,"")</f>
        <v/>
      </c>
      <c r="G1189" s="58" t="str">
        <f ca="1">IF(OR('📊 Training Matrix'!$Y$64="EXPIRED",'📊 Training Matrix'!$Y$64="EXPIRING"),"EL-002","")</f>
        <v/>
      </c>
      <c r="H1189" s="58" t="str">
        <f ca="1">IF(OR('📊 Training Matrix'!$Y$64="EXPIRED",'📊 Training Matrix'!$Y$64="EXPIRING"),"18th Edition","")</f>
        <v/>
      </c>
      <c r="I1189" s="58" t="str">
        <f ca="1">IF(OR('📊 Training Matrix'!$Y$64="EXPIRED",'📊 Training Matrix'!$Y$64="EXPIRING"),IF(ISNUMBER('📊 Training Matrix'!$X$64),TEXT('📊 Training Matrix'!$X$64,"DD/MM/YYYY"),""),"")</f>
        <v/>
      </c>
      <c r="J1189" s="58" t="str">
        <f ca="1">IF(OR('📊 Training Matrix'!$Y$64="EXPIRED",'📊 Training Matrix'!$Y$64="EXPIRING"),TEXT('📊 Training Matrix'!$X$64+365,"DD/MM/YYYY"),"")</f>
        <v/>
      </c>
      <c r="K1189" s="58" t="str">
        <f ca="1">IF(OR('📊 Training Matrix'!$Y$64="EXPIRED",'📊 Training Matrix'!$Y$64="EXPIRING"),'📊 Training Matrix'!$Y$64,"")</f>
        <v/>
      </c>
      <c r="L1189" s="58" t="str">
        <f ca="1">IF(OR('📊 Training Matrix'!$Y$64="EXPIRED",'📊 Training Matrix'!$Y$64="EXPIRING"),IF('📊 Training Matrix'!$Y$64="EXPIRED","Overdue by "&amp;TEXT(TODAY()-('📊 Training Matrix'!$X$64+365),"0")&amp;" days","Expires in "&amp;TEXT(('📊 Training Matrix'!$X$64+365)-TODAY(),"0")&amp;" days"),"—")</f>
        <v>—</v>
      </c>
      <c r="M1189" s="58" t="str">
        <f ca="1">IF(OR('📊 Training Matrix'!$Y$64="EXPIRED",'📊 Training Matrix'!$Y$64="EXPIRING"),'📊 Training Matrix'!$H$64,"")</f>
        <v/>
      </c>
    </row>
    <row r="1190" spans="1:13" ht="15" customHeight="1" x14ac:dyDescent="0.2">
      <c r="A1190" s="58" t="str">
        <f ca="1">IF(OR('📊 Training Matrix'!$AA$64="EXPIRED",'📊 Training Matrix'!$AA$64="EXPIRING"),'📊 Training Matrix'!$A$64,"")</f>
        <v/>
      </c>
      <c r="B1190" s="58" t="str">
        <f ca="1">IF(OR('📊 Training Matrix'!$AA$64="EXPIRED",'📊 Training Matrix'!$AA$64="EXPIRING"),'📊 Training Matrix'!$B$64,"")</f>
        <v/>
      </c>
      <c r="C1190" s="58" t="str">
        <f ca="1">IF(OR('📊 Training Matrix'!$AA$64="EXPIRED",'📊 Training Matrix'!$AA$64="EXPIRING"),'📊 Training Matrix'!$C$64,"")</f>
        <v/>
      </c>
      <c r="D1190" s="58" t="str">
        <f ca="1">IF(OR('📊 Training Matrix'!$AA$64="EXPIRED",'📊 Training Matrix'!$AA$64="EXPIRING"),'📊 Training Matrix'!$D$64,"")</f>
        <v/>
      </c>
      <c r="E1190" s="58" t="str">
        <f ca="1">IF(OR('📊 Training Matrix'!$AA$64="EXPIRED",'📊 Training Matrix'!$AA$64="EXPIRING"),'📊 Training Matrix'!$F$64,"")</f>
        <v/>
      </c>
      <c r="F1190" s="58" t="str">
        <f ca="1">IF(OR('📊 Training Matrix'!$AA$64="EXPIRED",'📊 Training Matrix'!$AA$64="EXPIRING"),'📊 Training Matrix'!$E$64,"")</f>
        <v/>
      </c>
      <c r="G1190" s="58" t="str">
        <f ca="1">IF(OR('📊 Training Matrix'!$AA$64="EXPIRED",'📊 Training Matrix'!$AA$64="EXPIRING"),"EL-003","")</f>
        <v/>
      </c>
      <c r="H1190" s="58" t="str">
        <f ca="1">IF(OR('📊 Training Matrix'!$AA$64="EXPIRED",'📊 Training Matrix'!$AA$64="EXPIRING"),"HV Auth. Person","")</f>
        <v/>
      </c>
      <c r="I1190" s="58" t="str">
        <f ca="1">IF(OR('📊 Training Matrix'!$AA$64="EXPIRED",'📊 Training Matrix'!$AA$64="EXPIRING"),IF(ISNUMBER('📊 Training Matrix'!$Z$64),TEXT('📊 Training Matrix'!$Z$64,"DD/MM/YYYY"),""),"")</f>
        <v/>
      </c>
      <c r="J1190" s="58" t="str">
        <f ca="1">IF(OR('📊 Training Matrix'!$AA$64="EXPIRED",'📊 Training Matrix'!$AA$64="EXPIRING"),TEXT('📊 Training Matrix'!$Z$64+365,"DD/MM/YYYY"),"")</f>
        <v/>
      </c>
      <c r="K1190" s="58" t="str">
        <f ca="1">IF(OR('📊 Training Matrix'!$AA$64="EXPIRED",'📊 Training Matrix'!$AA$64="EXPIRING"),'📊 Training Matrix'!$AA$64,"")</f>
        <v/>
      </c>
      <c r="L1190" s="58" t="str">
        <f ca="1">IF(OR('📊 Training Matrix'!$AA$64="EXPIRED",'📊 Training Matrix'!$AA$64="EXPIRING"),IF('📊 Training Matrix'!$AA$64="EXPIRED","Overdue by "&amp;TEXT(TODAY()-('📊 Training Matrix'!$Z$64+365),"0")&amp;" days","Expires in "&amp;TEXT(('📊 Training Matrix'!$Z$64+365)-TODAY(),"0")&amp;" days"),"—")</f>
        <v>—</v>
      </c>
      <c r="M1190" s="58" t="str">
        <f ca="1">IF(OR('📊 Training Matrix'!$AA$64="EXPIRED",'📊 Training Matrix'!$AA$64="EXPIRING"),'📊 Training Matrix'!$H$64,"")</f>
        <v/>
      </c>
    </row>
    <row r="1191" spans="1:13" ht="15" customHeight="1" x14ac:dyDescent="0.2">
      <c r="A1191" s="58" t="str">
        <f ca="1">IF(OR('📊 Training Matrix'!$AC$64="EXPIRED",'📊 Training Matrix'!$AC$64="EXPIRING"),'📊 Training Matrix'!$A$64,"")</f>
        <v/>
      </c>
      <c r="B1191" s="58" t="str">
        <f ca="1">IF(OR('📊 Training Matrix'!$AC$64="EXPIRED",'📊 Training Matrix'!$AC$64="EXPIRING"),'📊 Training Matrix'!$B$64,"")</f>
        <v/>
      </c>
      <c r="C1191" s="58" t="str">
        <f ca="1">IF(OR('📊 Training Matrix'!$AC$64="EXPIRED",'📊 Training Matrix'!$AC$64="EXPIRING"),'📊 Training Matrix'!$C$64,"")</f>
        <v/>
      </c>
      <c r="D1191" s="58" t="str">
        <f ca="1">IF(OR('📊 Training Matrix'!$AC$64="EXPIRED",'📊 Training Matrix'!$AC$64="EXPIRING"),'📊 Training Matrix'!$D$64,"")</f>
        <v/>
      </c>
      <c r="E1191" s="58" t="str">
        <f ca="1">IF(OR('📊 Training Matrix'!$AC$64="EXPIRED",'📊 Training Matrix'!$AC$64="EXPIRING"),'📊 Training Matrix'!$F$64,"")</f>
        <v/>
      </c>
      <c r="F1191" s="58" t="str">
        <f ca="1">IF(OR('📊 Training Matrix'!$AC$64="EXPIRED",'📊 Training Matrix'!$AC$64="EXPIRING"),'📊 Training Matrix'!$E$64,"")</f>
        <v/>
      </c>
      <c r="G1191" s="58" t="str">
        <f ca="1">IF(OR('📊 Training Matrix'!$AC$64="EXPIRED",'📊 Training Matrix'!$AC$64="EXPIRING"),"EL-004","")</f>
        <v/>
      </c>
      <c r="H1191" s="58" t="str">
        <f ca="1">IF(OR('📊 Training Matrix'!$AC$64="EXPIRED",'📊 Training Matrix'!$AC$64="EXPIRING"),"LV Switching","")</f>
        <v/>
      </c>
      <c r="I1191" s="58" t="str">
        <f ca="1">IF(OR('📊 Training Matrix'!$AC$64="EXPIRED",'📊 Training Matrix'!$AC$64="EXPIRING"),IF(ISNUMBER('📊 Training Matrix'!$AB$64),TEXT('📊 Training Matrix'!$AB$64,"DD/MM/YYYY"),""),"")</f>
        <v/>
      </c>
      <c r="J1191" s="58" t="str">
        <f ca="1">IF(OR('📊 Training Matrix'!$AC$64="EXPIRED",'📊 Training Matrix'!$AC$64="EXPIRING"),TEXT('📊 Training Matrix'!$AB$64+365,"DD/MM/YYYY"),"")</f>
        <v/>
      </c>
      <c r="K1191" s="58" t="str">
        <f ca="1">IF(OR('📊 Training Matrix'!$AC$64="EXPIRED",'📊 Training Matrix'!$AC$64="EXPIRING"),'📊 Training Matrix'!$AC$64,"")</f>
        <v/>
      </c>
      <c r="L1191" s="58" t="str">
        <f ca="1">IF(OR('📊 Training Matrix'!$AC$64="EXPIRED",'📊 Training Matrix'!$AC$64="EXPIRING"),IF('📊 Training Matrix'!$AC$64="EXPIRED","Overdue by "&amp;TEXT(TODAY()-('📊 Training Matrix'!$AB$64+365),"0")&amp;" days","Expires in "&amp;TEXT(('📊 Training Matrix'!$AB$64+365)-TODAY(),"0")&amp;" days"),"—")</f>
        <v>—</v>
      </c>
      <c r="M1191" s="58" t="str">
        <f ca="1">IF(OR('📊 Training Matrix'!$AC$64="EXPIRED",'📊 Training Matrix'!$AC$64="EXPIRING"),'📊 Training Matrix'!$H$64,"")</f>
        <v/>
      </c>
    </row>
    <row r="1192" spans="1:13" ht="15" customHeight="1" x14ac:dyDescent="0.2">
      <c r="A1192" s="58" t="str">
        <f ca="1">IF(OR('📊 Training Matrix'!$AE$64="EXPIRED",'📊 Training Matrix'!$AE$64="EXPIRING"),'📊 Training Matrix'!$A$64,"")</f>
        <v/>
      </c>
      <c r="B1192" s="58" t="str">
        <f ca="1">IF(OR('📊 Training Matrix'!$AE$64="EXPIRED",'📊 Training Matrix'!$AE$64="EXPIRING"),'📊 Training Matrix'!$B$64,"")</f>
        <v/>
      </c>
      <c r="C1192" s="58" t="str">
        <f ca="1">IF(OR('📊 Training Matrix'!$AE$64="EXPIRED",'📊 Training Matrix'!$AE$64="EXPIRING"),'📊 Training Matrix'!$C$64,"")</f>
        <v/>
      </c>
      <c r="D1192" s="58" t="str">
        <f ca="1">IF(OR('📊 Training Matrix'!$AE$64="EXPIRED",'📊 Training Matrix'!$AE$64="EXPIRING"),'📊 Training Matrix'!$D$64,"")</f>
        <v/>
      </c>
      <c r="E1192" s="58" t="str">
        <f ca="1">IF(OR('📊 Training Matrix'!$AE$64="EXPIRED",'📊 Training Matrix'!$AE$64="EXPIRING"),'📊 Training Matrix'!$F$64,"")</f>
        <v/>
      </c>
      <c r="F1192" s="58" t="str">
        <f ca="1">IF(OR('📊 Training Matrix'!$AE$64="EXPIRED",'📊 Training Matrix'!$AE$64="EXPIRING"),'📊 Training Matrix'!$E$64,"")</f>
        <v/>
      </c>
      <c r="G1192" s="58" t="str">
        <f ca="1">IF(OR('📊 Training Matrix'!$AE$64="EXPIRED",'📊 Training Matrix'!$AE$64="EXPIRING"),"CV-005","")</f>
        <v/>
      </c>
      <c r="H1192" s="58" t="str">
        <f ca="1">IF(OR('📊 Training Matrix'!$AE$64="EXPIRED",'📊 Training Matrix'!$AE$64="EXPIRING"),"NRSWA Supervisor","")</f>
        <v/>
      </c>
      <c r="I1192" s="58" t="str">
        <f ca="1">IF(OR('📊 Training Matrix'!$AE$64="EXPIRED",'📊 Training Matrix'!$AE$64="EXPIRING"),IF(ISNUMBER('📊 Training Matrix'!$AD$64),TEXT('📊 Training Matrix'!$AD$64,"DD/MM/YYYY"),""),"")</f>
        <v/>
      </c>
      <c r="J1192" s="58" t="str">
        <f ca="1">IF(OR('📊 Training Matrix'!$AE$64="EXPIRED",'📊 Training Matrix'!$AE$64="EXPIRING"),TEXT('📊 Training Matrix'!$AD$64+365,"DD/MM/YYYY"),"")</f>
        <v/>
      </c>
      <c r="K1192" s="58" t="str">
        <f ca="1">IF(OR('📊 Training Matrix'!$AE$64="EXPIRED",'📊 Training Matrix'!$AE$64="EXPIRING"),'📊 Training Matrix'!$AE$64,"")</f>
        <v/>
      </c>
      <c r="L1192" s="58" t="str">
        <f ca="1">IF(OR('📊 Training Matrix'!$AE$64="EXPIRED",'📊 Training Matrix'!$AE$64="EXPIRING"),IF('📊 Training Matrix'!$AE$64="EXPIRED","Overdue by "&amp;TEXT(TODAY()-('📊 Training Matrix'!$AD$64+365),"0")&amp;" days","Expires in "&amp;TEXT(('📊 Training Matrix'!$AD$64+365)-TODAY(),"0")&amp;" days"),"—")</f>
        <v>—</v>
      </c>
      <c r="M1192" s="58" t="str">
        <f ca="1">IF(OR('📊 Training Matrix'!$AE$64="EXPIRED",'📊 Training Matrix'!$AE$64="EXPIRING"),'📊 Training Matrix'!$H$64,"")</f>
        <v/>
      </c>
    </row>
    <row r="1193" spans="1:13" ht="15" customHeight="1" x14ac:dyDescent="0.2">
      <c r="A1193" s="58" t="str">
        <f ca="1">IF(OR('📊 Training Matrix'!$AG$64="EXPIRED",'📊 Training Matrix'!$AG$64="EXPIRING"),'📊 Training Matrix'!$A$64,"")</f>
        <v/>
      </c>
      <c r="B1193" s="58" t="str">
        <f ca="1">IF(OR('📊 Training Matrix'!$AG$64="EXPIRED",'📊 Training Matrix'!$AG$64="EXPIRING"),'📊 Training Matrix'!$B$64,"")</f>
        <v/>
      </c>
      <c r="C1193" s="58" t="str">
        <f ca="1">IF(OR('📊 Training Matrix'!$AG$64="EXPIRED",'📊 Training Matrix'!$AG$64="EXPIRING"),'📊 Training Matrix'!$C$64,"")</f>
        <v/>
      </c>
      <c r="D1193" s="58" t="str">
        <f ca="1">IF(OR('📊 Training Matrix'!$AG$64="EXPIRED",'📊 Training Matrix'!$AG$64="EXPIRING"),'📊 Training Matrix'!$D$64,"")</f>
        <v/>
      </c>
      <c r="E1193" s="58" t="str">
        <f ca="1">IF(OR('📊 Training Matrix'!$AG$64="EXPIRED",'📊 Training Matrix'!$AG$64="EXPIRING"),'📊 Training Matrix'!$F$64,"")</f>
        <v/>
      </c>
      <c r="F1193" s="58" t="str">
        <f ca="1">IF(OR('📊 Training Matrix'!$AG$64="EXPIRED",'📊 Training Matrix'!$AG$64="EXPIRING"),'📊 Training Matrix'!$E$64,"")</f>
        <v/>
      </c>
      <c r="G1193" s="58" t="str">
        <f ca="1">IF(OR('📊 Training Matrix'!$AG$64="EXPIRED",'📊 Training Matrix'!$AG$64="EXPIRING"),"CV-006","")</f>
        <v/>
      </c>
      <c r="H1193" s="58" t="str">
        <f ca="1">IF(OR('📊 Training Matrix'!$AG$64="EXPIRED",'📊 Training Matrix'!$AG$64="EXPIRING"),"NRSWA Operative","")</f>
        <v/>
      </c>
      <c r="I1193" s="58" t="str">
        <f ca="1">IF(OR('📊 Training Matrix'!$AG$64="EXPIRED",'📊 Training Matrix'!$AG$64="EXPIRING"),IF(ISNUMBER('📊 Training Matrix'!$AF$64),TEXT('📊 Training Matrix'!$AF$64,"DD/MM/YYYY"),""),"")</f>
        <v/>
      </c>
      <c r="J1193" s="58" t="str">
        <f ca="1">IF(OR('📊 Training Matrix'!$AG$64="EXPIRED",'📊 Training Matrix'!$AG$64="EXPIRING"),TEXT('📊 Training Matrix'!$AF$64+365,"DD/MM/YYYY"),"")</f>
        <v/>
      </c>
      <c r="K1193" s="58" t="str">
        <f ca="1">IF(OR('📊 Training Matrix'!$AG$64="EXPIRED",'📊 Training Matrix'!$AG$64="EXPIRING"),'📊 Training Matrix'!$AG$64,"")</f>
        <v/>
      </c>
      <c r="L1193" s="58" t="str">
        <f ca="1">IF(OR('📊 Training Matrix'!$AG$64="EXPIRED",'📊 Training Matrix'!$AG$64="EXPIRING"),IF('📊 Training Matrix'!$AG$64="EXPIRED","Overdue by "&amp;TEXT(TODAY()-('📊 Training Matrix'!$AF$64+365),"0")&amp;" days","Expires in "&amp;TEXT(('📊 Training Matrix'!$AF$64+365)-TODAY(),"0")&amp;" days"),"—")</f>
        <v>—</v>
      </c>
      <c r="M1193" s="58" t="str">
        <f ca="1">IF(OR('📊 Training Matrix'!$AG$64="EXPIRED",'📊 Training Matrix'!$AG$64="EXPIRING"),'📊 Training Matrix'!$H$64,"")</f>
        <v/>
      </c>
    </row>
    <row r="1194" spans="1:13" ht="15" customHeight="1" x14ac:dyDescent="0.2">
      <c r="A1194" s="58" t="str">
        <f ca="1">IF(OR('📊 Training Matrix'!$AI$64="EXPIRED",'📊 Training Matrix'!$AI$64="EXPIRING"),'📊 Training Matrix'!$A$64,"")</f>
        <v/>
      </c>
      <c r="B1194" s="58" t="str">
        <f ca="1">IF(OR('📊 Training Matrix'!$AI$64="EXPIRED",'📊 Training Matrix'!$AI$64="EXPIRING"),'📊 Training Matrix'!$B$64,"")</f>
        <v/>
      </c>
      <c r="C1194" s="58" t="str">
        <f ca="1">IF(OR('📊 Training Matrix'!$AI$64="EXPIRED",'📊 Training Matrix'!$AI$64="EXPIRING"),'📊 Training Matrix'!$C$64,"")</f>
        <v/>
      </c>
      <c r="D1194" s="58" t="str">
        <f ca="1">IF(OR('📊 Training Matrix'!$AI$64="EXPIRED",'📊 Training Matrix'!$AI$64="EXPIRING"),'📊 Training Matrix'!$D$64,"")</f>
        <v/>
      </c>
      <c r="E1194" s="58" t="str">
        <f ca="1">IF(OR('📊 Training Matrix'!$AI$64="EXPIRED",'📊 Training Matrix'!$AI$64="EXPIRING"),'📊 Training Matrix'!$F$64,"")</f>
        <v/>
      </c>
      <c r="F1194" s="58" t="str">
        <f ca="1">IF(OR('📊 Training Matrix'!$AI$64="EXPIRED",'📊 Training Matrix'!$AI$64="EXPIRING"),'📊 Training Matrix'!$E$64,"")</f>
        <v/>
      </c>
      <c r="G1194" s="58" t="str">
        <f ca="1">IF(OR('📊 Training Matrix'!$AI$64="EXPIRED",'📊 Training Matrix'!$AI$64="EXPIRING"),"CV-002","")</f>
        <v/>
      </c>
      <c r="H1194" s="58" t="str">
        <f ca="1">IF(OR('📊 Training Matrix'!$AI$64="EXPIRED",'📊 Training Matrix'!$AI$64="EXPIRING"),"CSCS Blue Card","")</f>
        <v/>
      </c>
      <c r="I1194" s="58" t="str">
        <f ca="1">IF(OR('📊 Training Matrix'!$AI$64="EXPIRED",'📊 Training Matrix'!$AI$64="EXPIRING"),IF(ISNUMBER('📊 Training Matrix'!$AH$64),TEXT('📊 Training Matrix'!$AH$64,"DD/MM/YYYY"),""),"")</f>
        <v/>
      </c>
      <c r="J1194" s="58" t="str">
        <f ca="1">IF(OR('📊 Training Matrix'!$AI$64="EXPIRED",'📊 Training Matrix'!$AI$64="EXPIRING"),TEXT('📊 Training Matrix'!$AH$64+365,"DD/MM/YYYY"),"")</f>
        <v/>
      </c>
      <c r="K1194" s="58" t="str">
        <f ca="1">IF(OR('📊 Training Matrix'!$AI$64="EXPIRED",'📊 Training Matrix'!$AI$64="EXPIRING"),'📊 Training Matrix'!$AI$64,"")</f>
        <v/>
      </c>
      <c r="L1194" s="58" t="str">
        <f ca="1">IF(OR('📊 Training Matrix'!$AI$64="EXPIRED",'📊 Training Matrix'!$AI$64="EXPIRING"),IF('📊 Training Matrix'!$AI$64="EXPIRED","Overdue by "&amp;TEXT(TODAY()-('📊 Training Matrix'!$AH$64+365),"0")&amp;" days","Expires in "&amp;TEXT(('📊 Training Matrix'!$AH$64+365)-TODAY(),"0")&amp;" days"),"—")</f>
        <v>—</v>
      </c>
      <c r="M1194" s="58" t="str">
        <f ca="1">IF(OR('📊 Training Matrix'!$AI$64="EXPIRED",'📊 Training Matrix'!$AI$64="EXPIRING"),'📊 Training Matrix'!$H$64,"")</f>
        <v/>
      </c>
    </row>
    <row r="1195" spans="1:13" ht="15" customHeight="1" x14ac:dyDescent="0.2">
      <c r="A1195" s="58" t="str">
        <f ca="1">IF(OR('📊 Training Matrix'!$AK$64="EXPIRED",'📊 Training Matrix'!$AK$64="EXPIRING"),'📊 Training Matrix'!$A$64,"")</f>
        <v/>
      </c>
      <c r="B1195" s="58" t="str">
        <f ca="1">IF(OR('📊 Training Matrix'!$AK$64="EXPIRED",'📊 Training Matrix'!$AK$64="EXPIRING"),'📊 Training Matrix'!$B$64,"")</f>
        <v/>
      </c>
      <c r="C1195" s="58" t="str">
        <f ca="1">IF(OR('📊 Training Matrix'!$AK$64="EXPIRED",'📊 Training Matrix'!$AK$64="EXPIRING"),'📊 Training Matrix'!$C$64,"")</f>
        <v/>
      </c>
      <c r="D1195" s="58" t="str">
        <f ca="1">IF(OR('📊 Training Matrix'!$AK$64="EXPIRED",'📊 Training Matrix'!$AK$64="EXPIRING"),'📊 Training Matrix'!$D$64,"")</f>
        <v/>
      </c>
      <c r="E1195" s="58" t="str">
        <f ca="1">IF(OR('📊 Training Matrix'!$AK$64="EXPIRED",'📊 Training Matrix'!$AK$64="EXPIRING"),'📊 Training Matrix'!$F$64,"")</f>
        <v/>
      </c>
      <c r="F1195" s="58" t="str">
        <f ca="1">IF(OR('📊 Training Matrix'!$AK$64="EXPIRED",'📊 Training Matrix'!$AK$64="EXPIRING"),'📊 Training Matrix'!$E$64,"")</f>
        <v/>
      </c>
      <c r="G1195" s="58" t="str">
        <f ca="1">IF(OR('📊 Training Matrix'!$AK$64="EXPIRED",'📊 Training Matrix'!$AK$64="EXPIRING"),"GS-001","")</f>
        <v/>
      </c>
      <c r="H1195" s="58" t="str">
        <f ca="1">IF(OR('📊 Training Matrix'!$AK$64="EXPIRED",'📊 Training Matrix'!$AK$64="EXPIRING"),"Gas Safe Reg.","")</f>
        <v/>
      </c>
      <c r="I1195" s="58" t="str">
        <f ca="1">IF(OR('📊 Training Matrix'!$AK$64="EXPIRED",'📊 Training Matrix'!$AK$64="EXPIRING"),IF(ISNUMBER('📊 Training Matrix'!$AJ$64),TEXT('📊 Training Matrix'!$AJ$64,"DD/MM/YYYY"),""),"")</f>
        <v/>
      </c>
      <c r="J1195" s="58" t="str">
        <f ca="1">IF(OR('📊 Training Matrix'!$AK$64="EXPIRED",'📊 Training Matrix'!$AK$64="EXPIRING"),TEXT('📊 Training Matrix'!$AJ$64+365,"DD/MM/YYYY"),"")</f>
        <v/>
      </c>
      <c r="K1195" s="58" t="str">
        <f ca="1">IF(OR('📊 Training Matrix'!$AK$64="EXPIRED",'📊 Training Matrix'!$AK$64="EXPIRING"),'📊 Training Matrix'!$AK$64,"")</f>
        <v/>
      </c>
      <c r="L1195" s="58" t="str">
        <f ca="1">IF(OR('📊 Training Matrix'!$AK$64="EXPIRED",'📊 Training Matrix'!$AK$64="EXPIRING"),IF('📊 Training Matrix'!$AK$64="EXPIRED","Overdue by "&amp;TEXT(TODAY()-('📊 Training Matrix'!$AJ$64+365),"0")&amp;" days","Expires in "&amp;TEXT(('📊 Training Matrix'!$AJ$64+365)-TODAY(),"0")&amp;" days"),"—")</f>
        <v>—</v>
      </c>
      <c r="M1195" s="58" t="str">
        <f ca="1">IF(OR('📊 Training Matrix'!$AK$64="EXPIRED",'📊 Training Matrix'!$AK$64="EXPIRING"),'📊 Training Matrix'!$H$64,"")</f>
        <v/>
      </c>
    </row>
    <row r="1196" spans="1:13" ht="15" customHeight="1" x14ac:dyDescent="0.2">
      <c r="A1196" s="58" t="str">
        <f ca="1">IF(OR('📊 Training Matrix'!$AM$64="EXPIRED",'📊 Training Matrix'!$AM$64="EXPIRING"),'📊 Training Matrix'!$A$64,"")</f>
        <v/>
      </c>
      <c r="B1196" s="58" t="str">
        <f ca="1">IF(OR('📊 Training Matrix'!$AM$64="EXPIRED",'📊 Training Matrix'!$AM$64="EXPIRING"),'📊 Training Matrix'!$B$64,"")</f>
        <v/>
      </c>
      <c r="C1196" s="58" t="str">
        <f ca="1">IF(OR('📊 Training Matrix'!$AM$64="EXPIRED",'📊 Training Matrix'!$AM$64="EXPIRING"),'📊 Training Matrix'!$C$64,"")</f>
        <v/>
      </c>
      <c r="D1196" s="58" t="str">
        <f ca="1">IF(OR('📊 Training Matrix'!$AM$64="EXPIRED",'📊 Training Matrix'!$AM$64="EXPIRING"),'📊 Training Matrix'!$D$64,"")</f>
        <v/>
      </c>
      <c r="E1196" s="58" t="str">
        <f ca="1">IF(OR('📊 Training Matrix'!$AM$64="EXPIRED",'📊 Training Matrix'!$AM$64="EXPIRING"),'📊 Training Matrix'!$F$64,"")</f>
        <v/>
      </c>
      <c r="F1196" s="58" t="str">
        <f ca="1">IF(OR('📊 Training Matrix'!$AM$64="EXPIRED",'📊 Training Matrix'!$AM$64="EXPIRING"),'📊 Training Matrix'!$E$64,"")</f>
        <v/>
      </c>
      <c r="G1196" s="58" t="str">
        <f ca="1">IF(OR('📊 Training Matrix'!$AM$64="EXPIRED",'📊 Training Matrix'!$AM$64="EXPIRING"),"GS-002","")</f>
        <v/>
      </c>
      <c r="H1196" s="58" t="str">
        <f ca="1">IF(OR('📊 Training Matrix'!$AM$64="EXPIRED",'📊 Training Matrix'!$AM$64="EXPIRING"),"ACS Gas (CCN1)","")</f>
        <v/>
      </c>
      <c r="I1196" s="58" t="str">
        <f ca="1">IF(OR('📊 Training Matrix'!$AM$64="EXPIRED",'📊 Training Matrix'!$AM$64="EXPIRING"),IF(ISNUMBER('📊 Training Matrix'!$AL$64),TEXT('📊 Training Matrix'!$AL$64,"DD/MM/YYYY"),""),"")</f>
        <v/>
      </c>
      <c r="J1196" s="58" t="str">
        <f ca="1">IF(OR('📊 Training Matrix'!$AM$64="EXPIRED",'📊 Training Matrix'!$AM$64="EXPIRING"),TEXT('📊 Training Matrix'!$AL$64+365,"DD/MM/YYYY"),"")</f>
        <v/>
      </c>
      <c r="K1196" s="58" t="str">
        <f ca="1">IF(OR('📊 Training Matrix'!$AM$64="EXPIRED",'📊 Training Matrix'!$AM$64="EXPIRING"),'📊 Training Matrix'!$AM$64,"")</f>
        <v/>
      </c>
      <c r="L1196" s="58" t="str">
        <f ca="1">IF(OR('📊 Training Matrix'!$AM$64="EXPIRED",'📊 Training Matrix'!$AM$64="EXPIRING"),IF('📊 Training Matrix'!$AM$64="EXPIRED","Overdue by "&amp;TEXT(TODAY()-('📊 Training Matrix'!$AL$64+365),"0")&amp;" days","Expires in "&amp;TEXT(('📊 Training Matrix'!$AL$64+365)-TODAY(),"0")&amp;" days"),"—")</f>
        <v>—</v>
      </c>
      <c r="M1196" s="58" t="str">
        <f ca="1">IF(OR('📊 Training Matrix'!$AM$64="EXPIRED",'📊 Training Matrix'!$AM$64="EXPIRING"),'📊 Training Matrix'!$H$64,"")</f>
        <v/>
      </c>
    </row>
    <row r="1197" spans="1:13" ht="15" customHeight="1" x14ac:dyDescent="0.2">
      <c r="A1197" s="58" t="str">
        <f ca="1">IF(OR('📊 Training Matrix'!$AO$64="EXPIRED",'📊 Training Matrix'!$AO$64="EXPIRING"),'📊 Training Matrix'!$A$64,"")</f>
        <v/>
      </c>
      <c r="B1197" s="58" t="str">
        <f ca="1">IF(OR('📊 Training Matrix'!$AO$64="EXPIRED",'📊 Training Matrix'!$AO$64="EXPIRING"),'📊 Training Matrix'!$B$64,"")</f>
        <v/>
      </c>
      <c r="C1197" s="58" t="str">
        <f ca="1">IF(OR('📊 Training Matrix'!$AO$64="EXPIRED",'📊 Training Matrix'!$AO$64="EXPIRING"),'📊 Training Matrix'!$C$64,"")</f>
        <v/>
      </c>
      <c r="D1197" s="58" t="str">
        <f ca="1">IF(OR('📊 Training Matrix'!$AO$64="EXPIRED",'📊 Training Matrix'!$AO$64="EXPIRING"),'📊 Training Matrix'!$D$64,"")</f>
        <v/>
      </c>
      <c r="E1197" s="58" t="str">
        <f ca="1">IF(OR('📊 Training Matrix'!$AO$64="EXPIRED",'📊 Training Matrix'!$AO$64="EXPIRING"),'📊 Training Matrix'!$F$64,"")</f>
        <v/>
      </c>
      <c r="F1197" s="58" t="str">
        <f ca="1">IF(OR('📊 Training Matrix'!$AO$64="EXPIRED",'📊 Training Matrix'!$AO$64="EXPIRING"),'📊 Training Matrix'!$E$64,"")</f>
        <v/>
      </c>
      <c r="G1197" s="58" t="str">
        <f ca="1">IF(OR('📊 Training Matrix'!$AO$64="EXPIRED",'📊 Training Matrix'!$AO$64="EXPIRING"),"WA-001","")</f>
        <v/>
      </c>
      <c r="H1197" s="58" t="str">
        <f ca="1">IF(OR('📊 Training Matrix'!$AO$64="EXPIRED",'📊 Training Matrix'!$AO$64="EXPIRING"),"WIAPS Cert.","")</f>
        <v/>
      </c>
      <c r="I1197" s="58" t="str">
        <f ca="1">IF(OR('📊 Training Matrix'!$AO$64="EXPIRED",'📊 Training Matrix'!$AO$64="EXPIRING"),IF(ISNUMBER('📊 Training Matrix'!$AN$64),TEXT('📊 Training Matrix'!$AN$64,"DD/MM/YYYY"),""),"")</f>
        <v/>
      </c>
      <c r="J1197" s="58" t="str">
        <f ca="1">IF(OR('📊 Training Matrix'!$AO$64="EXPIRED",'📊 Training Matrix'!$AO$64="EXPIRING"),TEXT('📊 Training Matrix'!$AN$64+365,"DD/MM/YYYY"),"")</f>
        <v/>
      </c>
      <c r="K1197" s="58" t="str">
        <f ca="1">IF(OR('📊 Training Matrix'!$AO$64="EXPIRED",'📊 Training Matrix'!$AO$64="EXPIRING"),'📊 Training Matrix'!$AO$64,"")</f>
        <v/>
      </c>
      <c r="L1197" s="58" t="str">
        <f ca="1">IF(OR('📊 Training Matrix'!$AO$64="EXPIRED",'📊 Training Matrix'!$AO$64="EXPIRING"),IF('📊 Training Matrix'!$AO$64="EXPIRED","Overdue by "&amp;TEXT(TODAY()-('📊 Training Matrix'!$AN$64+365),"0")&amp;" days","Expires in "&amp;TEXT(('📊 Training Matrix'!$AN$64+365)-TODAY(),"0")&amp;" days"),"—")</f>
        <v>—</v>
      </c>
      <c r="M1197" s="58" t="str">
        <f ca="1">IF(OR('📊 Training Matrix'!$AO$64="EXPIRED",'📊 Training Matrix'!$AO$64="EXPIRING"),'📊 Training Matrix'!$H$64,"")</f>
        <v/>
      </c>
    </row>
    <row r="1198" spans="1:13" ht="15" customHeight="1" x14ac:dyDescent="0.2">
      <c r="A1198" s="58" t="str">
        <f ca="1">IF(OR('📊 Training Matrix'!$AQ$64="EXPIRED",'📊 Training Matrix'!$AQ$64="EXPIRING"),'📊 Training Matrix'!$A$64,"")</f>
        <v/>
      </c>
      <c r="B1198" s="58" t="str">
        <f ca="1">IF(OR('📊 Training Matrix'!$AQ$64="EXPIRED",'📊 Training Matrix'!$AQ$64="EXPIRING"),'📊 Training Matrix'!$B$64,"")</f>
        <v/>
      </c>
      <c r="C1198" s="58" t="str">
        <f ca="1">IF(OR('📊 Training Matrix'!$AQ$64="EXPIRED",'📊 Training Matrix'!$AQ$64="EXPIRING"),'📊 Training Matrix'!$C$64,"")</f>
        <v/>
      </c>
      <c r="D1198" s="58" t="str">
        <f ca="1">IF(OR('📊 Training Matrix'!$AQ$64="EXPIRED",'📊 Training Matrix'!$AQ$64="EXPIRING"),'📊 Training Matrix'!$D$64,"")</f>
        <v/>
      </c>
      <c r="E1198" s="58" t="str">
        <f ca="1">IF(OR('📊 Training Matrix'!$AQ$64="EXPIRED",'📊 Training Matrix'!$AQ$64="EXPIRING"),'📊 Training Matrix'!$F$64,"")</f>
        <v/>
      </c>
      <c r="F1198" s="58" t="str">
        <f ca="1">IF(OR('📊 Training Matrix'!$AQ$64="EXPIRED",'📊 Training Matrix'!$AQ$64="EXPIRING"),'📊 Training Matrix'!$E$64,"")</f>
        <v/>
      </c>
      <c r="G1198" s="58" t="str">
        <f ca="1">IF(OR('📊 Training Matrix'!$AQ$64="EXPIRED",'📊 Training Matrix'!$AQ$64="EXPIRING"),"DR-004","")</f>
        <v/>
      </c>
      <c r="H1198" s="58" t="str">
        <f ca="1">IF(OR('📊 Training Matrix'!$AQ$64="EXPIRED",'📊 Training Matrix'!$AQ$64="EXPIRING"),"CPCS Excavator","")</f>
        <v/>
      </c>
      <c r="I1198" s="58" t="str">
        <f ca="1">IF(OR('📊 Training Matrix'!$AQ$64="EXPIRED",'📊 Training Matrix'!$AQ$64="EXPIRING"),IF(ISNUMBER('📊 Training Matrix'!$AP$64),TEXT('📊 Training Matrix'!$AP$64,"DD/MM/YYYY"),""),"")</f>
        <v/>
      </c>
      <c r="J1198" s="58" t="str">
        <f ca="1">IF(OR('📊 Training Matrix'!$AQ$64="EXPIRED",'📊 Training Matrix'!$AQ$64="EXPIRING"),TEXT('📊 Training Matrix'!$AP$64+365,"DD/MM/YYYY"),"")</f>
        <v/>
      </c>
      <c r="K1198" s="58" t="str">
        <f ca="1">IF(OR('📊 Training Matrix'!$AQ$64="EXPIRED",'📊 Training Matrix'!$AQ$64="EXPIRING"),'📊 Training Matrix'!$AQ$64,"")</f>
        <v/>
      </c>
      <c r="L1198" s="58" t="str">
        <f ca="1">IF(OR('📊 Training Matrix'!$AQ$64="EXPIRED",'📊 Training Matrix'!$AQ$64="EXPIRING"),IF('📊 Training Matrix'!$AQ$64="EXPIRED","Overdue by "&amp;TEXT(TODAY()-('📊 Training Matrix'!$AP$64+365),"0")&amp;" days","Expires in "&amp;TEXT(('📊 Training Matrix'!$AP$64+365)-TODAY(),"0")&amp;" days"),"—")</f>
        <v>—</v>
      </c>
      <c r="M1198" s="58" t="str">
        <f ca="1">IF(OR('📊 Training Matrix'!$AQ$64="EXPIRED",'📊 Training Matrix'!$AQ$64="EXPIRING"),'📊 Training Matrix'!$H$64,"")</f>
        <v/>
      </c>
    </row>
    <row r="1199" spans="1:13" ht="15" customHeight="1" x14ac:dyDescent="0.2">
      <c r="A1199" s="58" t="str">
        <f ca="1">IF(OR('📊 Training Matrix'!$AS$64="EXPIRED",'📊 Training Matrix'!$AS$64="EXPIRING"),'📊 Training Matrix'!$A$64,"")</f>
        <v/>
      </c>
      <c r="B1199" s="58" t="str">
        <f ca="1">IF(OR('📊 Training Matrix'!$AS$64="EXPIRED",'📊 Training Matrix'!$AS$64="EXPIRING"),'📊 Training Matrix'!$B$64,"")</f>
        <v/>
      </c>
      <c r="C1199" s="58" t="str">
        <f ca="1">IF(OR('📊 Training Matrix'!$AS$64="EXPIRED",'📊 Training Matrix'!$AS$64="EXPIRING"),'📊 Training Matrix'!$C$64,"")</f>
        <v/>
      </c>
      <c r="D1199" s="58" t="str">
        <f ca="1">IF(OR('📊 Training Matrix'!$AS$64="EXPIRED",'📊 Training Matrix'!$AS$64="EXPIRING"),'📊 Training Matrix'!$D$64,"")</f>
        <v/>
      </c>
      <c r="E1199" s="58" t="str">
        <f ca="1">IF(OR('📊 Training Matrix'!$AS$64="EXPIRED",'📊 Training Matrix'!$AS$64="EXPIRING"),'📊 Training Matrix'!$F$64,"")</f>
        <v/>
      </c>
      <c r="F1199" s="58" t="str">
        <f ca="1">IF(OR('📊 Training Matrix'!$AS$64="EXPIRED",'📊 Training Matrix'!$AS$64="EXPIRING"),'📊 Training Matrix'!$E$64,"")</f>
        <v/>
      </c>
      <c r="G1199" s="58" t="str">
        <f ca="1">IF(OR('📊 Training Matrix'!$AS$64="EXPIRED",'📊 Training Matrix'!$AS$64="EXPIRING"),"MG-002","")</f>
        <v/>
      </c>
      <c r="H1199" s="58" t="str">
        <f ca="1">IF(OR('📊 Training Matrix'!$AS$64="EXPIRED",'📊 Training Matrix'!$AS$64="EXPIRING"),"SMSTS","")</f>
        <v/>
      </c>
      <c r="I1199" s="58" t="str">
        <f ca="1">IF(OR('📊 Training Matrix'!$AS$64="EXPIRED",'📊 Training Matrix'!$AS$64="EXPIRING"),IF(ISNUMBER('📊 Training Matrix'!$AR$64),TEXT('📊 Training Matrix'!$AR$64,"DD/MM/YYYY"),""),"")</f>
        <v/>
      </c>
      <c r="J1199" s="58" t="str">
        <f ca="1">IF(OR('📊 Training Matrix'!$AS$64="EXPIRED",'📊 Training Matrix'!$AS$64="EXPIRING"),TEXT('📊 Training Matrix'!$AR$64+365,"DD/MM/YYYY"),"")</f>
        <v/>
      </c>
      <c r="K1199" s="58" t="str">
        <f ca="1">IF(OR('📊 Training Matrix'!$AS$64="EXPIRED",'📊 Training Matrix'!$AS$64="EXPIRING"),'📊 Training Matrix'!$AS$64,"")</f>
        <v/>
      </c>
      <c r="L1199" s="58" t="str">
        <f ca="1">IF(OR('📊 Training Matrix'!$AS$64="EXPIRED",'📊 Training Matrix'!$AS$64="EXPIRING"),IF('📊 Training Matrix'!$AS$64="EXPIRED","Overdue by "&amp;TEXT(TODAY()-('📊 Training Matrix'!$AR$64+365),"0")&amp;" days","Expires in "&amp;TEXT(('📊 Training Matrix'!$AR$64+365)-TODAY(),"0")&amp;" days"),"—")</f>
        <v>—</v>
      </c>
      <c r="M1199" s="58" t="str">
        <f ca="1">IF(OR('📊 Training Matrix'!$AS$64="EXPIRED",'📊 Training Matrix'!$AS$64="EXPIRING"),'📊 Training Matrix'!$H$64,"")</f>
        <v/>
      </c>
    </row>
    <row r="1200" spans="1:13" ht="15" customHeight="1" x14ac:dyDescent="0.2">
      <c r="A1200" s="58" t="str">
        <f ca="1">IF(OR('📊 Training Matrix'!$AU$64="EXPIRED",'📊 Training Matrix'!$AU$64="EXPIRING"),'📊 Training Matrix'!$A$64,"")</f>
        <v/>
      </c>
      <c r="B1200" s="58" t="str">
        <f ca="1">IF(OR('📊 Training Matrix'!$AU$64="EXPIRED",'📊 Training Matrix'!$AU$64="EXPIRING"),'📊 Training Matrix'!$B$64,"")</f>
        <v/>
      </c>
      <c r="C1200" s="58" t="str">
        <f ca="1">IF(OR('📊 Training Matrix'!$AU$64="EXPIRED",'📊 Training Matrix'!$AU$64="EXPIRING"),'📊 Training Matrix'!$C$64,"")</f>
        <v/>
      </c>
      <c r="D1200" s="58" t="str">
        <f ca="1">IF(OR('📊 Training Matrix'!$AU$64="EXPIRED",'📊 Training Matrix'!$AU$64="EXPIRING"),'📊 Training Matrix'!$D$64,"")</f>
        <v/>
      </c>
      <c r="E1200" s="58" t="str">
        <f ca="1">IF(OR('📊 Training Matrix'!$AU$64="EXPIRED",'📊 Training Matrix'!$AU$64="EXPIRING"),'📊 Training Matrix'!$F$64,"")</f>
        <v/>
      </c>
      <c r="F1200" s="58" t="str">
        <f ca="1">IF(OR('📊 Training Matrix'!$AU$64="EXPIRED",'📊 Training Matrix'!$AU$64="EXPIRING"),'📊 Training Matrix'!$E$64,"")</f>
        <v/>
      </c>
      <c r="G1200" s="58" t="str">
        <f ca="1">IF(OR('📊 Training Matrix'!$AU$64="EXPIRED",'📊 Training Matrix'!$AU$64="EXPIRING"),"MG-003","")</f>
        <v/>
      </c>
      <c r="H1200" s="58" t="str">
        <f ca="1">IF(OR('📊 Training Matrix'!$AU$64="EXPIRED",'📊 Training Matrix'!$AU$64="EXPIRING"),"SSSTS","")</f>
        <v/>
      </c>
      <c r="I1200" s="58" t="str">
        <f ca="1">IF(OR('📊 Training Matrix'!$AU$64="EXPIRED",'📊 Training Matrix'!$AU$64="EXPIRING"),IF(ISNUMBER('📊 Training Matrix'!$AT$64),TEXT('📊 Training Matrix'!$AT$64,"DD/MM/YYYY"),""),"")</f>
        <v/>
      </c>
      <c r="J1200" s="58" t="str">
        <f ca="1">IF(OR('📊 Training Matrix'!$AU$64="EXPIRED",'📊 Training Matrix'!$AU$64="EXPIRING"),TEXT('📊 Training Matrix'!$AT$64+365,"DD/MM/YYYY"),"")</f>
        <v/>
      </c>
      <c r="K1200" s="58" t="str">
        <f ca="1">IF(OR('📊 Training Matrix'!$AU$64="EXPIRED",'📊 Training Matrix'!$AU$64="EXPIRING"),'📊 Training Matrix'!$AU$64,"")</f>
        <v/>
      </c>
      <c r="L1200" s="58" t="str">
        <f ca="1">IF(OR('📊 Training Matrix'!$AU$64="EXPIRED",'📊 Training Matrix'!$AU$64="EXPIRING"),IF('📊 Training Matrix'!$AU$64="EXPIRED","Overdue by "&amp;TEXT(TODAY()-('📊 Training Matrix'!$AT$64+365),"0")&amp;" days","Expires in "&amp;TEXT(('📊 Training Matrix'!$AT$64+365)-TODAY(),"0")&amp;" days"),"—")</f>
        <v>—</v>
      </c>
      <c r="M1200" s="58" t="str">
        <f ca="1">IF(OR('📊 Training Matrix'!$AU$64="EXPIRED",'📊 Training Matrix'!$AU$64="EXPIRING"),'📊 Training Matrix'!$H$64,"")</f>
        <v/>
      </c>
    </row>
    <row r="1201" spans="1:13" ht="15" customHeight="1" x14ac:dyDescent="0.2">
      <c r="A1201" s="58" t="str">
        <f ca="1">IF(OR('📊 Training Matrix'!$AW$64="EXPIRED",'📊 Training Matrix'!$AW$64="EXPIRING"),'📊 Training Matrix'!$A$64,"")</f>
        <v/>
      </c>
      <c r="B1201" s="58" t="str">
        <f ca="1">IF(OR('📊 Training Matrix'!$AW$64="EXPIRED",'📊 Training Matrix'!$AW$64="EXPIRING"),'📊 Training Matrix'!$B$64,"")</f>
        <v/>
      </c>
      <c r="C1201" s="58" t="str">
        <f ca="1">IF(OR('📊 Training Matrix'!$AW$64="EXPIRED",'📊 Training Matrix'!$AW$64="EXPIRING"),'📊 Training Matrix'!$C$64,"")</f>
        <v/>
      </c>
      <c r="D1201" s="58" t="str">
        <f ca="1">IF(OR('📊 Training Matrix'!$AW$64="EXPIRED",'📊 Training Matrix'!$AW$64="EXPIRING"),'📊 Training Matrix'!$D$64,"")</f>
        <v/>
      </c>
      <c r="E1201" s="58" t="str">
        <f ca="1">IF(OR('📊 Training Matrix'!$AW$64="EXPIRED",'📊 Training Matrix'!$AW$64="EXPIRING"),'📊 Training Matrix'!$F$64,"")</f>
        <v/>
      </c>
      <c r="F1201" s="58" t="str">
        <f ca="1">IF(OR('📊 Training Matrix'!$AW$64="EXPIRED",'📊 Training Matrix'!$AW$64="EXPIRING"),'📊 Training Matrix'!$E$64,"")</f>
        <v/>
      </c>
      <c r="G1201" s="58" t="str">
        <f ca="1">IF(OR('📊 Training Matrix'!$AW$64="EXPIRED",'📊 Training Matrix'!$AW$64="EXPIRING"),"IT-002","")</f>
        <v/>
      </c>
      <c r="H1201" s="58" t="str">
        <f ca="1">IF(OR('📊 Training Matrix'!$AW$64="EXPIRED",'📊 Training Matrix'!$AW$64="EXPIRING"),"GDPR Awareness","")</f>
        <v/>
      </c>
      <c r="I1201" s="58" t="str">
        <f ca="1">IF(OR('📊 Training Matrix'!$AW$64="EXPIRED",'📊 Training Matrix'!$AW$64="EXPIRING"),IF(ISNUMBER('📊 Training Matrix'!$AV$64),TEXT('📊 Training Matrix'!$AV$64,"DD/MM/YYYY"),""),"")</f>
        <v/>
      </c>
      <c r="J1201" s="58" t="str">
        <f ca="1">IF(OR('📊 Training Matrix'!$AW$64="EXPIRED",'📊 Training Matrix'!$AW$64="EXPIRING"),TEXT('📊 Training Matrix'!$AV$64+365,"DD/MM/YYYY"),"")</f>
        <v/>
      </c>
      <c r="K1201" s="58" t="str">
        <f ca="1">IF(OR('📊 Training Matrix'!$AW$64="EXPIRED",'📊 Training Matrix'!$AW$64="EXPIRING"),'📊 Training Matrix'!$AW$64,"")</f>
        <v/>
      </c>
      <c r="L1201" s="58" t="str">
        <f ca="1">IF(OR('📊 Training Matrix'!$AW$64="EXPIRED",'📊 Training Matrix'!$AW$64="EXPIRING"),IF('📊 Training Matrix'!$AW$64="EXPIRED","Overdue by "&amp;TEXT(TODAY()-('📊 Training Matrix'!$AV$64+365),"0")&amp;" days","Expires in "&amp;TEXT(('📊 Training Matrix'!$AV$64+365)-TODAY(),"0")&amp;" days"),"—")</f>
        <v>—</v>
      </c>
      <c r="M1201" s="58" t="str">
        <f ca="1">IF(OR('📊 Training Matrix'!$AW$64="EXPIRED",'📊 Training Matrix'!$AW$64="EXPIRING"),'📊 Training Matrix'!$H$64,"")</f>
        <v/>
      </c>
    </row>
    <row r="1202" spans="1:13" ht="15" customHeight="1" x14ac:dyDescent="0.2">
      <c r="A1202" s="58" t="str">
        <f ca="1">IF(OR('📊 Training Matrix'!$K$65="EXPIRED",'📊 Training Matrix'!$K$65="EXPIRING"),'📊 Training Matrix'!$A$65,"")</f>
        <v/>
      </c>
      <c r="B1202" s="58" t="str">
        <f ca="1">IF(OR('📊 Training Matrix'!$K$65="EXPIRED",'📊 Training Matrix'!$K$65="EXPIRING"),'📊 Training Matrix'!$B$65,"")</f>
        <v/>
      </c>
      <c r="C1202" s="58" t="str">
        <f ca="1">IF(OR('📊 Training Matrix'!$K$65="EXPIRED",'📊 Training Matrix'!$K$65="EXPIRING"),'📊 Training Matrix'!$C$65,"")</f>
        <v/>
      </c>
      <c r="D1202" s="58" t="str">
        <f ca="1">IF(OR('📊 Training Matrix'!$K$65="EXPIRED",'📊 Training Matrix'!$K$65="EXPIRING"),'📊 Training Matrix'!$D$65,"")</f>
        <v/>
      </c>
      <c r="E1202" s="58" t="str">
        <f ca="1">IF(OR('📊 Training Matrix'!$K$65="EXPIRED",'📊 Training Matrix'!$K$65="EXPIRING"),'📊 Training Matrix'!$F$65,"")</f>
        <v/>
      </c>
      <c r="F1202" s="58" t="str">
        <f ca="1">IF(OR('📊 Training Matrix'!$K$65="EXPIRED",'📊 Training Matrix'!$K$65="EXPIRING"),'📊 Training Matrix'!$E$65,"")</f>
        <v/>
      </c>
      <c r="G1202" s="58" t="str">
        <f ca="1">IF(OR('📊 Training Matrix'!$K$65="EXPIRED",'📊 Training Matrix'!$K$65="EXPIRING"),"HS-001","")</f>
        <v/>
      </c>
      <c r="H1202" s="58" t="str">
        <f ca="1">IF(OR('📊 Training Matrix'!$K$65="EXPIRED",'📊 Training Matrix'!$K$65="EXPIRING"),"H&amp;S Induction","")</f>
        <v/>
      </c>
      <c r="I1202" s="58" t="str">
        <f ca="1">IF(OR('📊 Training Matrix'!$K$65="EXPIRED",'📊 Training Matrix'!$K$65="EXPIRING"),IF(ISNUMBER('📊 Training Matrix'!$J$65),TEXT('📊 Training Matrix'!$J$65,"DD/MM/YYYY"),""),"")</f>
        <v/>
      </c>
      <c r="J1202" s="58" t="str">
        <f ca="1">IF(OR('📊 Training Matrix'!$K$65="EXPIRED",'📊 Training Matrix'!$K$65="EXPIRING"),TEXT('📊 Training Matrix'!$J$65+365,"DD/MM/YYYY"),"")</f>
        <v/>
      </c>
      <c r="K1202" s="58" t="str">
        <f ca="1">IF(OR('📊 Training Matrix'!$K$65="EXPIRED",'📊 Training Matrix'!$K$65="EXPIRING"),'📊 Training Matrix'!$K$65,"")</f>
        <v/>
      </c>
      <c r="L1202" s="58" t="str">
        <f ca="1">IF(OR('📊 Training Matrix'!$K$65="EXPIRED",'📊 Training Matrix'!$K$65="EXPIRING"),IF('📊 Training Matrix'!$K$65="EXPIRED","Overdue by "&amp;TEXT(TODAY()-('📊 Training Matrix'!$J$65+365),"0")&amp;" days","Expires in "&amp;TEXT(('📊 Training Matrix'!$J$65+365)-TODAY(),"0")&amp;" days"),"—")</f>
        <v>—</v>
      </c>
      <c r="M1202" s="58" t="str">
        <f ca="1">IF(OR('📊 Training Matrix'!$K$65="EXPIRED",'📊 Training Matrix'!$K$65="EXPIRING"),'📊 Training Matrix'!$H$65,"")</f>
        <v/>
      </c>
    </row>
    <row r="1203" spans="1:13" ht="15" customHeight="1" x14ac:dyDescent="0.2">
      <c r="A1203" s="58" t="str">
        <f ca="1">IF(OR('📊 Training Matrix'!$M$65="EXPIRED",'📊 Training Matrix'!$M$65="EXPIRING"),'📊 Training Matrix'!$A$65,"")</f>
        <v/>
      </c>
      <c r="B1203" s="58" t="str">
        <f ca="1">IF(OR('📊 Training Matrix'!$M$65="EXPIRED",'📊 Training Matrix'!$M$65="EXPIRING"),'📊 Training Matrix'!$B$65,"")</f>
        <v/>
      </c>
      <c r="C1203" s="58" t="str">
        <f ca="1">IF(OR('📊 Training Matrix'!$M$65="EXPIRED",'📊 Training Matrix'!$M$65="EXPIRING"),'📊 Training Matrix'!$C$65,"")</f>
        <v/>
      </c>
      <c r="D1203" s="58" t="str">
        <f ca="1">IF(OR('📊 Training Matrix'!$M$65="EXPIRED",'📊 Training Matrix'!$M$65="EXPIRING"),'📊 Training Matrix'!$D$65,"")</f>
        <v/>
      </c>
      <c r="E1203" s="58" t="str">
        <f ca="1">IF(OR('📊 Training Matrix'!$M$65="EXPIRED",'📊 Training Matrix'!$M$65="EXPIRING"),'📊 Training Matrix'!$F$65,"")</f>
        <v/>
      </c>
      <c r="F1203" s="58" t="str">
        <f ca="1">IF(OR('📊 Training Matrix'!$M$65="EXPIRED",'📊 Training Matrix'!$M$65="EXPIRING"),'📊 Training Matrix'!$E$65,"")</f>
        <v/>
      </c>
      <c r="G1203" s="58" t="str">
        <f ca="1">IF(OR('📊 Training Matrix'!$M$65="EXPIRED",'📊 Training Matrix'!$M$65="EXPIRING"),"HS-002","")</f>
        <v/>
      </c>
      <c r="H1203" s="58" t="str">
        <f ca="1">IF(OR('📊 Training Matrix'!$M$65="EXPIRED",'📊 Training Matrix'!$M$65="EXPIRING"),"Working at Height","")</f>
        <v/>
      </c>
      <c r="I1203" s="58" t="str">
        <f ca="1">IF(OR('📊 Training Matrix'!$M$65="EXPIRED",'📊 Training Matrix'!$M$65="EXPIRING"),IF(ISNUMBER('📊 Training Matrix'!$L$65),TEXT('📊 Training Matrix'!$L$65,"DD/MM/YYYY"),""),"")</f>
        <v/>
      </c>
      <c r="J1203" s="58" t="str">
        <f ca="1">IF(OR('📊 Training Matrix'!$M$65="EXPIRED",'📊 Training Matrix'!$M$65="EXPIRING"),TEXT('📊 Training Matrix'!$L$65+365,"DD/MM/YYYY"),"")</f>
        <v/>
      </c>
      <c r="K1203" s="58" t="str">
        <f ca="1">IF(OR('📊 Training Matrix'!$M$65="EXPIRED",'📊 Training Matrix'!$M$65="EXPIRING"),'📊 Training Matrix'!$M$65,"")</f>
        <v/>
      </c>
      <c r="L1203" s="58" t="str">
        <f ca="1">IF(OR('📊 Training Matrix'!$M$65="EXPIRED",'📊 Training Matrix'!$M$65="EXPIRING"),IF('📊 Training Matrix'!$M$65="EXPIRED","Overdue by "&amp;TEXT(TODAY()-('📊 Training Matrix'!$L$65+365),"0")&amp;" days","Expires in "&amp;TEXT(('📊 Training Matrix'!$L$65+365)-TODAY(),"0")&amp;" days"),"—")</f>
        <v>—</v>
      </c>
      <c r="M1203" s="58" t="str">
        <f ca="1">IF(OR('📊 Training Matrix'!$M$65="EXPIRED",'📊 Training Matrix'!$M$65="EXPIRING"),'📊 Training Matrix'!$H$65,"")</f>
        <v/>
      </c>
    </row>
    <row r="1204" spans="1:13" ht="15" customHeight="1" x14ac:dyDescent="0.2">
      <c r="A1204" s="58" t="str">
        <f ca="1">IF(OR('📊 Training Matrix'!$O$65="EXPIRED",'📊 Training Matrix'!$O$65="EXPIRING"),'📊 Training Matrix'!$A$65,"")</f>
        <v/>
      </c>
      <c r="B1204" s="58" t="str">
        <f ca="1">IF(OR('📊 Training Matrix'!$O$65="EXPIRED",'📊 Training Matrix'!$O$65="EXPIRING"),'📊 Training Matrix'!$B$65,"")</f>
        <v/>
      </c>
      <c r="C1204" s="58" t="str">
        <f ca="1">IF(OR('📊 Training Matrix'!$O$65="EXPIRED",'📊 Training Matrix'!$O$65="EXPIRING"),'📊 Training Matrix'!$C$65,"")</f>
        <v/>
      </c>
      <c r="D1204" s="58" t="str">
        <f ca="1">IF(OR('📊 Training Matrix'!$O$65="EXPIRED",'📊 Training Matrix'!$O$65="EXPIRING"),'📊 Training Matrix'!$D$65,"")</f>
        <v/>
      </c>
      <c r="E1204" s="58" t="str">
        <f ca="1">IF(OR('📊 Training Matrix'!$O$65="EXPIRED",'📊 Training Matrix'!$O$65="EXPIRING"),'📊 Training Matrix'!$F$65,"")</f>
        <v/>
      </c>
      <c r="F1204" s="58" t="str">
        <f ca="1">IF(OR('📊 Training Matrix'!$O$65="EXPIRED",'📊 Training Matrix'!$O$65="EXPIRING"),'📊 Training Matrix'!$E$65,"")</f>
        <v/>
      </c>
      <c r="G1204" s="58" t="str">
        <f ca="1">IF(OR('📊 Training Matrix'!$O$65="EXPIRED",'📊 Training Matrix'!$O$65="EXPIRING"),"HS-003","")</f>
        <v/>
      </c>
      <c r="H1204" s="58" t="str">
        <f ca="1">IF(OR('📊 Training Matrix'!$O$65="EXPIRED",'📊 Training Matrix'!$O$65="EXPIRING"),"Confined Space","")</f>
        <v/>
      </c>
      <c r="I1204" s="58" t="str">
        <f ca="1">IF(OR('📊 Training Matrix'!$O$65="EXPIRED",'📊 Training Matrix'!$O$65="EXPIRING"),IF(ISNUMBER('📊 Training Matrix'!$N$65),TEXT('📊 Training Matrix'!$N$65,"DD/MM/YYYY"),""),"")</f>
        <v/>
      </c>
      <c r="J1204" s="58" t="str">
        <f ca="1">IF(OR('📊 Training Matrix'!$O$65="EXPIRED",'📊 Training Matrix'!$O$65="EXPIRING"),TEXT('📊 Training Matrix'!$N$65+365,"DD/MM/YYYY"),"")</f>
        <v/>
      </c>
      <c r="K1204" s="58" t="str">
        <f ca="1">IF(OR('📊 Training Matrix'!$O$65="EXPIRED",'📊 Training Matrix'!$O$65="EXPIRING"),'📊 Training Matrix'!$O$65,"")</f>
        <v/>
      </c>
      <c r="L1204" s="58" t="str">
        <f ca="1">IF(OR('📊 Training Matrix'!$O$65="EXPIRED",'📊 Training Matrix'!$O$65="EXPIRING"),IF('📊 Training Matrix'!$O$65="EXPIRED","Overdue by "&amp;TEXT(TODAY()-('📊 Training Matrix'!$N$65+365),"0")&amp;" days","Expires in "&amp;TEXT(('📊 Training Matrix'!$N$65+365)-TODAY(),"0")&amp;" days"),"—")</f>
        <v>—</v>
      </c>
      <c r="M1204" s="58" t="str">
        <f ca="1">IF(OR('📊 Training Matrix'!$O$65="EXPIRED",'📊 Training Matrix'!$O$65="EXPIRING"),'📊 Training Matrix'!$H$65,"")</f>
        <v/>
      </c>
    </row>
    <row r="1205" spans="1:13" ht="15" customHeight="1" x14ac:dyDescent="0.2">
      <c r="A1205" s="58" t="str">
        <f ca="1">IF(OR('📊 Training Matrix'!$Q$65="EXPIRED",'📊 Training Matrix'!$Q$65="EXPIRING"),'📊 Training Matrix'!$A$65,"")</f>
        <v/>
      </c>
      <c r="B1205" s="58" t="str">
        <f ca="1">IF(OR('📊 Training Matrix'!$Q$65="EXPIRED",'📊 Training Matrix'!$Q$65="EXPIRING"),'📊 Training Matrix'!$B$65,"")</f>
        <v/>
      </c>
      <c r="C1205" s="58" t="str">
        <f ca="1">IF(OR('📊 Training Matrix'!$Q$65="EXPIRED",'📊 Training Matrix'!$Q$65="EXPIRING"),'📊 Training Matrix'!$C$65,"")</f>
        <v/>
      </c>
      <c r="D1205" s="58" t="str">
        <f ca="1">IF(OR('📊 Training Matrix'!$Q$65="EXPIRED",'📊 Training Matrix'!$Q$65="EXPIRING"),'📊 Training Matrix'!$D$65,"")</f>
        <v/>
      </c>
      <c r="E1205" s="58" t="str">
        <f ca="1">IF(OR('📊 Training Matrix'!$Q$65="EXPIRED",'📊 Training Matrix'!$Q$65="EXPIRING"),'📊 Training Matrix'!$F$65,"")</f>
        <v/>
      </c>
      <c r="F1205" s="58" t="str">
        <f ca="1">IF(OR('📊 Training Matrix'!$Q$65="EXPIRED",'📊 Training Matrix'!$Q$65="EXPIRING"),'📊 Training Matrix'!$E$65,"")</f>
        <v/>
      </c>
      <c r="G1205" s="58" t="str">
        <f ca="1">IF(OR('📊 Training Matrix'!$Q$65="EXPIRED",'📊 Training Matrix'!$Q$65="EXPIRING"),"HS-004","")</f>
        <v/>
      </c>
      <c r="H1205" s="58" t="str">
        <f ca="1">IF(OR('📊 Training Matrix'!$Q$65="EXPIRED",'📊 Training Matrix'!$Q$65="EXPIRING"),"Manual Handling","")</f>
        <v/>
      </c>
      <c r="I1205" s="58" t="str">
        <f ca="1">IF(OR('📊 Training Matrix'!$Q$65="EXPIRED",'📊 Training Matrix'!$Q$65="EXPIRING"),IF(ISNUMBER('📊 Training Matrix'!$P$65),TEXT('📊 Training Matrix'!$P$65,"DD/MM/YYYY"),""),"")</f>
        <v/>
      </c>
      <c r="J1205" s="58" t="str">
        <f ca="1">IF(OR('📊 Training Matrix'!$Q$65="EXPIRED",'📊 Training Matrix'!$Q$65="EXPIRING"),TEXT('📊 Training Matrix'!$P$65+365,"DD/MM/YYYY"),"")</f>
        <v/>
      </c>
      <c r="K1205" s="58" t="str">
        <f ca="1">IF(OR('📊 Training Matrix'!$Q$65="EXPIRED",'📊 Training Matrix'!$Q$65="EXPIRING"),'📊 Training Matrix'!$Q$65,"")</f>
        <v/>
      </c>
      <c r="L1205" s="58" t="str">
        <f ca="1">IF(OR('📊 Training Matrix'!$Q$65="EXPIRED",'📊 Training Matrix'!$Q$65="EXPIRING"),IF('📊 Training Matrix'!$Q$65="EXPIRED","Overdue by "&amp;TEXT(TODAY()-('📊 Training Matrix'!$P$65+365),"0")&amp;" days","Expires in "&amp;TEXT(('📊 Training Matrix'!$P$65+365)-TODAY(),"0")&amp;" days"),"—")</f>
        <v>—</v>
      </c>
      <c r="M1205" s="58" t="str">
        <f ca="1">IF(OR('📊 Training Matrix'!$Q$65="EXPIRED",'📊 Training Matrix'!$Q$65="EXPIRING"),'📊 Training Matrix'!$H$65,"")</f>
        <v/>
      </c>
    </row>
    <row r="1206" spans="1:13" ht="15" customHeight="1" x14ac:dyDescent="0.2">
      <c r="A1206" s="58" t="str">
        <f ca="1">IF(OR('📊 Training Matrix'!$S$65="EXPIRED",'📊 Training Matrix'!$S$65="EXPIRING"),'📊 Training Matrix'!$A$65,"")</f>
        <v/>
      </c>
      <c r="B1206" s="58" t="str">
        <f ca="1">IF(OR('📊 Training Matrix'!$S$65="EXPIRED",'📊 Training Matrix'!$S$65="EXPIRING"),'📊 Training Matrix'!$B$65,"")</f>
        <v/>
      </c>
      <c r="C1206" s="58" t="str">
        <f ca="1">IF(OR('📊 Training Matrix'!$S$65="EXPIRED",'📊 Training Matrix'!$S$65="EXPIRING"),'📊 Training Matrix'!$C$65,"")</f>
        <v/>
      </c>
      <c r="D1206" s="58" t="str">
        <f ca="1">IF(OR('📊 Training Matrix'!$S$65="EXPIRED",'📊 Training Matrix'!$S$65="EXPIRING"),'📊 Training Matrix'!$D$65,"")</f>
        <v/>
      </c>
      <c r="E1206" s="58" t="str">
        <f ca="1">IF(OR('📊 Training Matrix'!$S$65="EXPIRED",'📊 Training Matrix'!$S$65="EXPIRING"),'📊 Training Matrix'!$F$65,"")</f>
        <v/>
      </c>
      <c r="F1206" s="58" t="str">
        <f ca="1">IF(OR('📊 Training Matrix'!$S$65="EXPIRED",'📊 Training Matrix'!$S$65="EXPIRING"),'📊 Training Matrix'!$E$65,"")</f>
        <v/>
      </c>
      <c r="G1206" s="58" t="str">
        <f ca="1">IF(OR('📊 Training Matrix'!$S$65="EXPIRED",'📊 Training Matrix'!$S$65="EXPIRING"),"HS-005","")</f>
        <v/>
      </c>
      <c r="H1206" s="58" t="str">
        <f ca="1">IF(OR('📊 Training Matrix'!$S$65="EXPIRED",'📊 Training Matrix'!$S$65="EXPIRING"),"First Aid (FAW)","")</f>
        <v/>
      </c>
      <c r="I1206" s="58" t="str">
        <f ca="1">IF(OR('📊 Training Matrix'!$S$65="EXPIRED",'📊 Training Matrix'!$S$65="EXPIRING"),IF(ISNUMBER('📊 Training Matrix'!$R$65),TEXT('📊 Training Matrix'!$R$65,"DD/MM/YYYY"),""),"")</f>
        <v/>
      </c>
      <c r="J1206" s="58" t="str">
        <f ca="1">IF(OR('📊 Training Matrix'!$S$65="EXPIRED",'📊 Training Matrix'!$S$65="EXPIRING"),TEXT('📊 Training Matrix'!$R$65+365,"DD/MM/YYYY"),"")</f>
        <v/>
      </c>
      <c r="K1206" s="58" t="str">
        <f ca="1">IF(OR('📊 Training Matrix'!$S$65="EXPIRED",'📊 Training Matrix'!$S$65="EXPIRING"),'📊 Training Matrix'!$S$65,"")</f>
        <v/>
      </c>
      <c r="L1206" s="58" t="str">
        <f ca="1">IF(OR('📊 Training Matrix'!$S$65="EXPIRED",'📊 Training Matrix'!$S$65="EXPIRING"),IF('📊 Training Matrix'!$S$65="EXPIRED","Overdue by "&amp;TEXT(TODAY()-('📊 Training Matrix'!$R$65+365),"0")&amp;" days","Expires in "&amp;TEXT(('📊 Training Matrix'!$R$65+365)-TODAY(),"0")&amp;" days"),"—")</f>
        <v>—</v>
      </c>
      <c r="M1206" s="58" t="str">
        <f ca="1">IF(OR('📊 Training Matrix'!$S$65="EXPIRED",'📊 Training Matrix'!$S$65="EXPIRING"),'📊 Training Matrix'!$H$65,"")</f>
        <v/>
      </c>
    </row>
    <row r="1207" spans="1:13" ht="15" customHeight="1" x14ac:dyDescent="0.2">
      <c r="A1207" s="58" t="str">
        <f ca="1">IF(OR('📊 Training Matrix'!$U$65="EXPIRED",'📊 Training Matrix'!$U$65="EXPIRING"),'📊 Training Matrix'!$A$65,"")</f>
        <v/>
      </c>
      <c r="B1207" s="58" t="str">
        <f ca="1">IF(OR('📊 Training Matrix'!$U$65="EXPIRED",'📊 Training Matrix'!$U$65="EXPIRING"),'📊 Training Matrix'!$B$65,"")</f>
        <v/>
      </c>
      <c r="C1207" s="58" t="str">
        <f ca="1">IF(OR('📊 Training Matrix'!$U$65="EXPIRED",'📊 Training Matrix'!$U$65="EXPIRING"),'📊 Training Matrix'!$C$65,"")</f>
        <v/>
      </c>
      <c r="D1207" s="58" t="str">
        <f ca="1">IF(OR('📊 Training Matrix'!$U$65="EXPIRED",'📊 Training Matrix'!$U$65="EXPIRING"),'📊 Training Matrix'!$D$65,"")</f>
        <v/>
      </c>
      <c r="E1207" s="58" t="str">
        <f ca="1">IF(OR('📊 Training Matrix'!$U$65="EXPIRED",'📊 Training Matrix'!$U$65="EXPIRING"),'📊 Training Matrix'!$F$65,"")</f>
        <v/>
      </c>
      <c r="F1207" s="58" t="str">
        <f ca="1">IF(OR('📊 Training Matrix'!$U$65="EXPIRED",'📊 Training Matrix'!$U$65="EXPIRING"),'📊 Training Matrix'!$E$65,"")</f>
        <v/>
      </c>
      <c r="G1207" s="58" t="str">
        <f ca="1">IF(OR('📊 Training Matrix'!$U$65="EXPIRED",'📊 Training Matrix'!$U$65="EXPIRING"),"HS-006","")</f>
        <v/>
      </c>
      <c r="H1207" s="58" t="str">
        <f ca="1">IF(OR('📊 Training Matrix'!$U$65="EXPIRED",'📊 Training Matrix'!$U$65="EXPIRING"),"Asbestos Awareness","")</f>
        <v/>
      </c>
      <c r="I1207" s="58" t="str">
        <f ca="1">IF(OR('📊 Training Matrix'!$U$65="EXPIRED",'📊 Training Matrix'!$U$65="EXPIRING"),IF(ISNUMBER('📊 Training Matrix'!$T$65),TEXT('📊 Training Matrix'!$T$65,"DD/MM/YYYY"),""),"")</f>
        <v/>
      </c>
      <c r="J1207" s="58" t="str">
        <f ca="1">IF(OR('📊 Training Matrix'!$U$65="EXPIRED",'📊 Training Matrix'!$U$65="EXPIRING"),TEXT('📊 Training Matrix'!$T$65+365,"DD/MM/YYYY"),"")</f>
        <v/>
      </c>
      <c r="K1207" s="58" t="str">
        <f ca="1">IF(OR('📊 Training Matrix'!$U$65="EXPIRED",'📊 Training Matrix'!$U$65="EXPIRING"),'📊 Training Matrix'!$U$65,"")</f>
        <v/>
      </c>
      <c r="L1207" s="58" t="str">
        <f ca="1">IF(OR('📊 Training Matrix'!$U$65="EXPIRED",'📊 Training Matrix'!$U$65="EXPIRING"),IF('📊 Training Matrix'!$U$65="EXPIRED","Overdue by "&amp;TEXT(TODAY()-('📊 Training Matrix'!$T$65+365),"0")&amp;" days","Expires in "&amp;TEXT(('📊 Training Matrix'!$T$65+365)-TODAY(),"0")&amp;" days"),"—")</f>
        <v>—</v>
      </c>
      <c r="M1207" s="58" t="str">
        <f ca="1">IF(OR('📊 Training Matrix'!$U$65="EXPIRED",'📊 Training Matrix'!$U$65="EXPIRING"),'📊 Training Matrix'!$H$65,"")</f>
        <v/>
      </c>
    </row>
    <row r="1208" spans="1:13" ht="15" customHeight="1" x14ac:dyDescent="0.2">
      <c r="A1208" s="58" t="str">
        <f ca="1">IF(OR('📊 Training Matrix'!$W$65="EXPIRED",'📊 Training Matrix'!$W$65="EXPIRING"),'📊 Training Matrix'!$A$65,"")</f>
        <v/>
      </c>
      <c r="B1208" s="58" t="str">
        <f ca="1">IF(OR('📊 Training Matrix'!$W$65="EXPIRED",'📊 Training Matrix'!$W$65="EXPIRING"),'📊 Training Matrix'!$B$65,"")</f>
        <v/>
      </c>
      <c r="C1208" s="58" t="str">
        <f ca="1">IF(OR('📊 Training Matrix'!$W$65="EXPIRED",'📊 Training Matrix'!$W$65="EXPIRING"),'📊 Training Matrix'!$C$65,"")</f>
        <v/>
      </c>
      <c r="D1208" s="58" t="str">
        <f ca="1">IF(OR('📊 Training Matrix'!$W$65="EXPIRED",'📊 Training Matrix'!$W$65="EXPIRING"),'📊 Training Matrix'!$D$65,"")</f>
        <v/>
      </c>
      <c r="E1208" s="58" t="str">
        <f ca="1">IF(OR('📊 Training Matrix'!$W$65="EXPIRED",'📊 Training Matrix'!$W$65="EXPIRING"),'📊 Training Matrix'!$F$65,"")</f>
        <v/>
      </c>
      <c r="F1208" s="58" t="str">
        <f ca="1">IF(OR('📊 Training Matrix'!$W$65="EXPIRED",'📊 Training Matrix'!$W$65="EXPIRING"),'📊 Training Matrix'!$E$65,"")</f>
        <v/>
      </c>
      <c r="G1208" s="58" t="str">
        <f ca="1">IF(OR('📊 Training Matrix'!$W$65="EXPIRED",'📊 Training Matrix'!$W$65="EXPIRING"),"EL-001","")</f>
        <v/>
      </c>
      <c r="H1208" s="58" t="str">
        <f ca="1">IF(OR('📊 Training Matrix'!$W$65="EXPIRED",'📊 Training Matrix'!$W$65="EXPIRING"),"C&amp;G 2391 Inspection","")</f>
        <v/>
      </c>
      <c r="I1208" s="58" t="str">
        <f ca="1">IF(OR('📊 Training Matrix'!$W$65="EXPIRED",'📊 Training Matrix'!$W$65="EXPIRING"),IF(ISNUMBER('📊 Training Matrix'!$V$65),TEXT('📊 Training Matrix'!$V$65,"DD/MM/YYYY"),""),"")</f>
        <v/>
      </c>
      <c r="J1208" s="58" t="str">
        <f ca="1">IF(OR('📊 Training Matrix'!$W$65="EXPIRED",'📊 Training Matrix'!$W$65="EXPIRING"),TEXT('📊 Training Matrix'!$V$65+365,"DD/MM/YYYY"),"")</f>
        <v/>
      </c>
      <c r="K1208" s="58" t="str">
        <f ca="1">IF(OR('📊 Training Matrix'!$W$65="EXPIRED",'📊 Training Matrix'!$W$65="EXPIRING"),'📊 Training Matrix'!$W$65,"")</f>
        <v/>
      </c>
      <c r="L1208" s="58" t="str">
        <f ca="1">IF(OR('📊 Training Matrix'!$W$65="EXPIRED",'📊 Training Matrix'!$W$65="EXPIRING"),IF('📊 Training Matrix'!$W$65="EXPIRED","Overdue by "&amp;TEXT(TODAY()-('📊 Training Matrix'!$V$65+365),"0")&amp;" days","Expires in "&amp;TEXT(('📊 Training Matrix'!$V$65+365)-TODAY(),"0")&amp;" days"),"—")</f>
        <v>—</v>
      </c>
      <c r="M1208" s="58" t="str">
        <f ca="1">IF(OR('📊 Training Matrix'!$W$65="EXPIRED",'📊 Training Matrix'!$W$65="EXPIRING"),'📊 Training Matrix'!$H$65,"")</f>
        <v/>
      </c>
    </row>
    <row r="1209" spans="1:13" ht="15" customHeight="1" x14ac:dyDescent="0.2">
      <c r="A1209" s="58" t="str">
        <f ca="1">IF(OR('📊 Training Matrix'!$Y$65="EXPIRED",'📊 Training Matrix'!$Y$65="EXPIRING"),'📊 Training Matrix'!$A$65,"")</f>
        <v/>
      </c>
      <c r="B1209" s="58" t="str">
        <f ca="1">IF(OR('📊 Training Matrix'!$Y$65="EXPIRED",'📊 Training Matrix'!$Y$65="EXPIRING"),'📊 Training Matrix'!$B$65,"")</f>
        <v/>
      </c>
      <c r="C1209" s="58" t="str">
        <f ca="1">IF(OR('📊 Training Matrix'!$Y$65="EXPIRED",'📊 Training Matrix'!$Y$65="EXPIRING"),'📊 Training Matrix'!$C$65,"")</f>
        <v/>
      </c>
      <c r="D1209" s="58" t="str">
        <f ca="1">IF(OR('📊 Training Matrix'!$Y$65="EXPIRED",'📊 Training Matrix'!$Y$65="EXPIRING"),'📊 Training Matrix'!$D$65,"")</f>
        <v/>
      </c>
      <c r="E1209" s="58" t="str">
        <f ca="1">IF(OR('📊 Training Matrix'!$Y$65="EXPIRED",'📊 Training Matrix'!$Y$65="EXPIRING"),'📊 Training Matrix'!$F$65,"")</f>
        <v/>
      </c>
      <c r="F1209" s="58" t="str">
        <f ca="1">IF(OR('📊 Training Matrix'!$Y$65="EXPIRED",'📊 Training Matrix'!$Y$65="EXPIRING"),'📊 Training Matrix'!$E$65,"")</f>
        <v/>
      </c>
      <c r="G1209" s="58" t="str">
        <f ca="1">IF(OR('📊 Training Matrix'!$Y$65="EXPIRED",'📊 Training Matrix'!$Y$65="EXPIRING"),"EL-002","")</f>
        <v/>
      </c>
      <c r="H1209" s="58" t="str">
        <f ca="1">IF(OR('📊 Training Matrix'!$Y$65="EXPIRED",'📊 Training Matrix'!$Y$65="EXPIRING"),"18th Edition","")</f>
        <v/>
      </c>
      <c r="I1209" s="58" t="str">
        <f ca="1">IF(OR('📊 Training Matrix'!$Y$65="EXPIRED",'📊 Training Matrix'!$Y$65="EXPIRING"),IF(ISNUMBER('📊 Training Matrix'!$X$65),TEXT('📊 Training Matrix'!$X$65,"DD/MM/YYYY"),""),"")</f>
        <v/>
      </c>
      <c r="J1209" s="58" t="str">
        <f ca="1">IF(OR('📊 Training Matrix'!$Y$65="EXPIRED",'📊 Training Matrix'!$Y$65="EXPIRING"),TEXT('📊 Training Matrix'!$X$65+365,"DD/MM/YYYY"),"")</f>
        <v/>
      </c>
      <c r="K1209" s="58" t="str">
        <f ca="1">IF(OR('📊 Training Matrix'!$Y$65="EXPIRED",'📊 Training Matrix'!$Y$65="EXPIRING"),'📊 Training Matrix'!$Y$65,"")</f>
        <v/>
      </c>
      <c r="L1209" s="58" t="str">
        <f ca="1">IF(OR('📊 Training Matrix'!$Y$65="EXPIRED",'📊 Training Matrix'!$Y$65="EXPIRING"),IF('📊 Training Matrix'!$Y$65="EXPIRED","Overdue by "&amp;TEXT(TODAY()-('📊 Training Matrix'!$X$65+365),"0")&amp;" days","Expires in "&amp;TEXT(('📊 Training Matrix'!$X$65+365)-TODAY(),"0")&amp;" days"),"—")</f>
        <v>—</v>
      </c>
      <c r="M1209" s="58" t="str">
        <f ca="1">IF(OR('📊 Training Matrix'!$Y$65="EXPIRED",'📊 Training Matrix'!$Y$65="EXPIRING"),'📊 Training Matrix'!$H$65,"")</f>
        <v/>
      </c>
    </row>
    <row r="1210" spans="1:13" ht="15" customHeight="1" x14ac:dyDescent="0.2">
      <c r="A1210" s="58" t="str">
        <f ca="1">IF(OR('📊 Training Matrix'!$AA$65="EXPIRED",'📊 Training Matrix'!$AA$65="EXPIRING"),'📊 Training Matrix'!$A$65,"")</f>
        <v/>
      </c>
      <c r="B1210" s="58" t="str">
        <f ca="1">IF(OR('📊 Training Matrix'!$AA$65="EXPIRED",'📊 Training Matrix'!$AA$65="EXPIRING"),'📊 Training Matrix'!$B$65,"")</f>
        <v/>
      </c>
      <c r="C1210" s="58" t="str">
        <f ca="1">IF(OR('📊 Training Matrix'!$AA$65="EXPIRED",'📊 Training Matrix'!$AA$65="EXPIRING"),'📊 Training Matrix'!$C$65,"")</f>
        <v/>
      </c>
      <c r="D1210" s="58" t="str">
        <f ca="1">IF(OR('📊 Training Matrix'!$AA$65="EXPIRED",'📊 Training Matrix'!$AA$65="EXPIRING"),'📊 Training Matrix'!$D$65,"")</f>
        <v/>
      </c>
      <c r="E1210" s="58" t="str">
        <f ca="1">IF(OR('📊 Training Matrix'!$AA$65="EXPIRED",'📊 Training Matrix'!$AA$65="EXPIRING"),'📊 Training Matrix'!$F$65,"")</f>
        <v/>
      </c>
      <c r="F1210" s="58" t="str">
        <f ca="1">IF(OR('📊 Training Matrix'!$AA$65="EXPIRED",'📊 Training Matrix'!$AA$65="EXPIRING"),'📊 Training Matrix'!$E$65,"")</f>
        <v/>
      </c>
      <c r="G1210" s="58" t="str">
        <f ca="1">IF(OR('📊 Training Matrix'!$AA$65="EXPIRED",'📊 Training Matrix'!$AA$65="EXPIRING"),"EL-003","")</f>
        <v/>
      </c>
      <c r="H1210" s="58" t="str">
        <f ca="1">IF(OR('📊 Training Matrix'!$AA$65="EXPIRED",'📊 Training Matrix'!$AA$65="EXPIRING"),"HV Auth. Person","")</f>
        <v/>
      </c>
      <c r="I1210" s="58" t="str">
        <f ca="1">IF(OR('📊 Training Matrix'!$AA$65="EXPIRED",'📊 Training Matrix'!$AA$65="EXPIRING"),IF(ISNUMBER('📊 Training Matrix'!$Z$65),TEXT('📊 Training Matrix'!$Z$65,"DD/MM/YYYY"),""),"")</f>
        <v/>
      </c>
      <c r="J1210" s="58" t="str">
        <f ca="1">IF(OR('📊 Training Matrix'!$AA$65="EXPIRED",'📊 Training Matrix'!$AA$65="EXPIRING"),TEXT('📊 Training Matrix'!$Z$65+365,"DD/MM/YYYY"),"")</f>
        <v/>
      </c>
      <c r="K1210" s="58" t="str">
        <f ca="1">IF(OR('📊 Training Matrix'!$AA$65="EXPIRED",'📊 Training Matrix'!$AA$65="EXPIRING"),'📊 Training Matrix'!$AA$65,"")</f>
        <v/>
      </c>
      <c r="L1210" s="58" t="str">
        <f ca="1">IF(OR('📊 Training Matrix'!$AA$65="EXPIRED",'📊 Training Matrix'!$AA$65="EXPIRING"),IF('📊 Training Matrix'!$AA$65="EXPIRED","Overdue by "&amp;TEXT(TODAY()-('📊 Training Matrix'!$Z$65+365),"0")&amp;" days","Expires in "&amp;TEXT(('📊 Training Matrix'!$Z$65+365)-TODAY(),"0")&amp;" days"),"—")</f>
        <v>—</v>
      </c>
      <c r="M1210" s="58" t="str">
        <f ca="1">IF(OR('📊 Training Matrix'!$AA$65="EXPIRED",'📊 Training Matrix'!$AA$65="EXPIRING"),'📊 Training Matrix'!$H$65,"")</f>
        <v/>
      </c>
    </row>
    <row r="1211" spans="1:13" ht="15" customHeight="1" x14ac:dyDescent="0.2">
      <c r="A1211" s="58" t="str">
        <f ca="1">IF(OR('📊 Training Matrix'!$AC$65="EXPIRED",'📊 Training Matrix'!$AC$65="EXPIRING"),'📊 Training Matrix'!$A$65,"")</f>
        <v/>
      </c>
      <c r="B1211" s="58" t="str">
        <f ca="1">IF(OR('📊 Training Matrix'!$AC$65="EXPIRED",'📊 Training Matrix'!$AC$65="EXPIRING"),'📊 Training Matrix'!$B$65,"")</f>
        <v/>
      </c>
      <c r="C1211" s="58" t="str">
        <f ca="1">IF(OR('📊 Training Matrix'!$AC$65="EXPIRED",'📊 Training Matrix'!$AC$65="EXPIRING"),'📊 Training Matrix'!$C$65,"")</f>
        <v/>
      </c>
      <c r="D1211" s="58" t="str">
        <f ca="1">IF(OR('📊 Training Matrix'!$AC$65="EXPIRED",'📊 Training Matrix'!$AC$65="EXPIRING"),'📊 Training Matrix'!$D$65,"")</f>
        <v/>
      </c>
      <c r="E1211" s="58" t="str">
        <f ca="1">IF(OR('📊 Training Matrix'!$AC$65="EXPIRED",'📊 Training Matrix'!$AC$65="EXPIRING"),'📊 Training Matrix'!$F$65,"")</f>
        <v/>
      </c>
      <c r="F1211" s="58" t="str">
        <f ca="1">IF(OR('📊 Training Matrix'!$AC$65="EXPIRED",'📊 Training Matrix'!$AC$65="EXPIRING"),'📊 Training Matrix'!$E$65,"")</f>
        <v/>
      </c>
      <c r="G1211" s="58" t="str">
        <f ca="1">IF(OR('📊 Training Matrix'!$AC$65="EXPIRED",'📊 Training Matrix'!$AC$65="EXPIRING"),"EL-004","")</f>
        <v/>
      </c>
      <c r="H1211" s="58" t="str">
        <f ca="1">IF(OR('📊 Training Matrix'!$AC$65="EXPIRED",'📊 Training Matrix'!$AC$65="EXPIRING"),"LV Switching","")</f>
        <v/>
      </c>
      <c r="I1211" s="58" t="str">
        <f ca="1">IF(OR('📊 Training Matrix'!$AC$65="EXPIRED",'📊 Training Matrix'!$AC$65="EXPIRING"),IF(ISNUMBER('📊 Training Matrix'!$AB$65),TEXT('📊 Training Matrix'!$AB$65,"DD/MM/YYYY"),""),"")</f>
        <v/>
      </c>
      <c r="J1211" s="58" t="str">
        <f ca="1">IF(OR('📊 Training Matrix'!$AC$65="EXPIRED",'📊 Training Matrix'!$AC$65="EXPIRING"),TEXT('📊 Training Matrix'!$AB$65+365,"DD/MM/YYYY"),"")</f>
        <v/>
      </c>
      <c r="K1211" s="58" t="str">
        <f ca="1">IF(OR('📊 Training Matrix'!$AC$65="EXPIRED",'📊 Training Matrix'!$AC$65="EXPIRING"),'📊 Training Matrix'!$AC$65,"")</f>
        <v/>
      </c>
      <c r="L1211" s="58" t="str">
        <f ca="1">IF(OR('📊 Training Matrix'!$AC$65="EXPIRED",'📊 Training Matrix'!$AC$65="EXPIRING"),IF('📊 Training Matrix'!$AC$65="EXPIRED","Overdue by "&amp;TEXT(TODAY()-('📊 Training Matrix'!$AB$65+365),"0")&amp;" days","Expires in "&amp;TEXT(('📊 Training Matrix'!$AB$65+365)-TODAY(),"0")&amp;" days"),"—")</f>
        <v>—</v>
      </c>
      <c r="M1211" s="58" t="str">
        <f ca="1">IF(OR('📊 Training Matrix'!$AC$65="EXPIRED",'📊 Training Matrix'!$AC$65="EXPIRING"),'📊 Training Matrix'!$H$65,"")</f>
        <v/>
      </c>
    </row>
    <row r="1212" spans="1:13" ht="15" customHeight="1" x14ac:dyDescent="0.2">
      <c r="A1212" s="58" t="str">
        <f ca="1">IF(OR('📊 Training Matrix'!$AE$65="EXPIRED",'📊 Training Matrix'!$AE$65="EXPIRING"),'📊 Training Matrix'!$A$65,"")</f>
        <v/>
      </c>
      <c r="B1212" s="58" t="str">
        <f ca="1">IF(OR('📊 Training Matrix'!$AE$65="EXPIRED",'📊 Training Matrix'!$AE$65="EXPIRING"),'📊 Training Matrix'!$B$65,"")</f>
        <v/>
      </c>
      <c r="C1212" s="58" t="str">
        <f ca="1">IF(OR('📊 Training Matrix'!$AE$65="EXPIRED",'📊 Training Matrix'!$AE$65="EXPIRING"),'📊 Training Matrix'!$C$65,"")</f>
        <v/>
      </c>
      <c r="D1212" s="58" t="str">
        <f ca="1">IF(OR('📊 Training Matrix'!$AE$65="EXPIRED",'📊 Training Matrix'!$AE$65="EXPIRING"),'📊 Training Matrix'!$D$65,"")</f>
        <v/>
      </c>
      <c r="E1212" s="58" t="str">
        <f ca="1">IF(OR('📊 Training Matrix'!$AE$65="EXPIRED",'📊 Training Matrix'!$AE$65="EXPIRING"),'📊 Training Matrix'!$F$65,"")</f>
        <v/>
      </c>
      <c r="F1212" s="58" t="str">
        <f ca="1">IF(OR('📊 Training Matrix'!$AE$65="EXPIRED",'📊 Training Matrix'!$AE$65="EXPIRING"),'📊 Training Matrix'!$E$65,"")</f>
        <v/>
      </c>
      <c r="G1212" s="58" t="str">
        <f ca="1">IF(OR('📊 Training Matrix'!$AE$65="EXPIRED",'📊 Training Matrix'!$AE$65="EXPIRING"),"CV-005","")</f>
        <v/>
      </c>
      <c r="H1212" s="58" t="str">
        <f ca="1">IF(OR('📊 Training Matrix'!$AE$65="EXPIRED",'📊 Training Matrix'!$AE$65="EXPIRING"),"NRSWA Supervisor","")</f>
        <v/>
      </c>
      <c r="I1212" s="58" t="str">
        <f ca="1">IF(OR('📊 Training Matrix'!$AE$65="EXPIRED",'📊 Training Matrix'!$AE$65="EXPIRING"),IF(ISNUMBER('📊 Training Matrix'!$AD$65),TEXT('📊 Training Matrix'!$AD$65,"DD/MM/YYYY"),""),"")</f>
        <v/>
      </c>
      <c r="J1212" s="58" t="str">
        <f ca="1">IF(OR('📊 Training Matrix'!$AE$65="EXPIRED",'📊 Training Matrix'!$AE$65="EXPIRING"),TEXT('📊 Training Matrix'!$AD$65+365,"DD/MM/YYYY"),"")</f>
        <v/>
      </c>
      <c r="K1212" s="58" t="str">
        <f ca="1">IF(OR('📊 Training Matrix'!$AE$65="EXPIRED",'📊 Training Matrix'!$AE$65="EXPIRING"),'📊 Training Matrix'!$AE$65,"")</f>
        <v/>
      </c>
      <c r="L1212" s="58" t="str">
        <f ca="1">IF(OR('📊 Training Matrix'!$AE$65="EXPIRED",'📊 Training Matrix'!$AE$65="EXPIRING"),IF('📊 Training Matrix'!$AE$65="EXPIRED","Overdue by "&amp;TEXT(TODAY()-('📊 Training Matrix'!$AD$65+365),"0")&amp;" days","Expires in "&amp;TEXT(('📊 Training Matrix'!$AD$65+365)-TODAY(),"0")&amp;" days"),"—")</f>
        <v>—</v>
      </c>
      <c r="M1212" s="58" t="str">
        <f ca="1">IF(OR('📊 Training Matrix'!$AE$65="EXPIRED",'📊 Training Matrix'!$AE$65="EXPIRING"),'📊 Training Matrix'!$H$65,"")</f>
        <v/>
      </c>
    </row>
    <row r="1213" spans="1:13" ht="15" customHeight="1" x14ac:dyDescent="0.2">
      <c r="A1213" s="58" t="str">
        <f ca="1">IF(OR('📊 Training Matrix'!$AG$65="EXPIRED",'📊 Training Matrix'!$AG$65="EXPIRING"),'📊 Training Matrix'!$A$65,"")</f>
        <v/>
      </c>
      <c r="B1213" s="58" t="str">
        <f ca="1">IF(OR('📊 Training Matrix'!$AG$65="EXPIRED",'📊 Training Matrix'!$AG$65="EXPIRING"),'📊 Training Matrix'!$B$65,"")</f>
        <v/>
      </c>
      <c r="C1213" s="58" t="str">
        <f ca="1">IF(OR('📊 Training Matrix'!$AG$65="EXPIRED",'📊 Training Matrix'!$AG$65="EXPIRING"),'📊 Training Matrix'!$C$65,"")</f>
        <v/>
      </c>
      <c r="D1213" s="58" t="str">
        <f ca="1">IF(OR('📊 Training Matrix'!$AG$65="EXPIRED",'📊 Training Matrix'!$AG$65="EXPIRING"),'📊 Training Matrix'!$D$65,"")</f>
        <v/>
      </c>
      <c r="E1213" s="58" t="str">
        <f ca="1">IF(OR('📊 Training Matrix'!$AG$65="EXPIRED",'📊 Training Matrix'!$AG$65="EXPIRING"),'📊 Training Matrix'!$F$65,"")</f>
        <v/>
      </c>
      <c r="F1213" s="58" t="str">
        <f ca="1">IF(OR('📊 Training Matrix'!$AG$65="EXPIRED",'📊 Training Matrix'!$AG$65="EXPIRING"),'📊 Training Matrix'!$E$65,"")</f>
        <v/>
      </c>
      <c r="G1213" s="58" t="str">
        <f ca="1">IF(OR('📊 Training Matrix'!$AG$65="EXPIRED",'📊 Training Matrix'!$AG$65="EXPIRING"),"CV-006","")</f>
        <v/>
      </c>
      <c r="H1213" s="58" t="str">
        <f ca="1">IF(OR('📊 Training Matrix'!$AG$65="EXPIRED",'📊 Training Matrix'!$AG$65="EXPIRING"),"NRSWA Operative","")</f>
        <v/>
      </c>
      <c r="I1213" s="58" t="str">
        <f ca="1">IF(OR('📊 Training Matrix'!$AG$65="EXPIRED",'📊 Training Matrix'!$AG$65="EXPIRING"),IF(ISNUMBER('📊 Training Matrix'!$AF$65),TEXT('📊 Training Matrix'!$AF$65,"DD/MM/YYYY"),""),"")</f>
        <v/>
      </c>
      <c r="J1213" s="58" t="str">
        <f ca="1">IF(OR('📊 Training Matrix'!$AG$65="EXPIRED",'📊 Training Matrix'!$AG$65="EXPIRING"),TEXT('📊 Training Matrix'!$AF$65+365,"DD/MM/YYYY"),"")</f>
        <v/>
      </c>
      <c r="K1213" s="58" t="str">
        <f ca="1">IF(OR('📊 Training Matrix'!$AG$65="EXPIRED",'📊 Training Matrix'!$AG$65="EXPIRING"),'📊 Training Matrix'!$AG$65,"")</f>
        <v/>
      </c>
      <c r="L1213" s="58" t="str">
        <f ca="1">IF(OR('📊 Training Matrix'!$AG$65="EXPIRED",'📊 Training Matrix'!$AG$65="EXPIRING"),IF('📊 Training Matrix'!$AG$65="EXPIRED","Overdue by "&amp;TEXT(TODAY()-('📊 Training Matrix'!$AF$65+365),"0")&amp;" days","Expires in "&amp;TEXT(('📊 Training Matrix'!$AF$65+365)-TODAY(),"0")&amp;" days"),"—")</f>
        <v>—</v>
      </c>
      <c r="M1213" s="58" t="str">
        <f ca="1">IF(OR('📊 Training Matrix'!$AG$65="EXPIRED",'📊 Training Matrix'!$AG$65="EXPIRING"),'📊 Training Matrix'!$H$65,"")</f>
        <v/>
      </c>
    </row>
    <row r="1214" spans="1:13" ht="15" customHeight="1" x14ac:dyDescent="0.2">
      <c r="A1214" s="58" t="str">
        <f ca="1">IF(OR('📊 Training Matrix'!$AI$65="EXPIRED",'📊 Training Matrix'!$AI$65="EXPIRING"),'📊 Training Matrix'!$A$65,"")</f>
        <v/>
      </c>
      <c r="B1214" s="58" t="str">
        <f ca="1">IF(OR('📊 Training Matrix'!$AI$65="EXPIRED",'📊 Training Matrix'!$AI$65="EXPIRING"),'📊 Training Matrix'!$B$65,"")</f>
        <v/>
      </c>
      <c r="C1214" s="58" t="str">
        <f ca="1">IF(OR('📊 Training Matrix'!$AI$65="EXPIRED",'📊 Training Matrix'!$AI$65="EXPIRING"),'📊 Training Matrix'!$C$65,"")</f>
        <v/>
      </c>
      <c r="D1214" s="58" t="str">
        <f ca="1">IF(OR('📊 Training Matrix'!$AI$65="EXPIRED",'📊 Training Matrix'!$AI$65="EXPIRING"),'📊 Training Matrix'!$D$65,"")</f>
        <v/>
      </c>
      <c r="E1214" s="58" t="str">
        <f ca="1">IF(OR('📊 Training Matrix'!$AI$65="EXPIRED",'📊 Training Matrix'!$AI$65="EXPIRING"),'📊 Training Matrix'!$F$65,"")</f>
        <v/>
      </c>
      <c r="F1214" s="58" t="str">
        <f ca="1">IF(OR('📊 Training Matrix'!$AI$65="EXPIRED",'📊 Training Matrix'!$AI$65="EXPIRING"),'📊 Training Matrix'!$E$65,"")</f>
        <v/>
      </c>
      <c r="G1214" s="58" t="str">
        <f ca="1">IF(OR('📊 Training Matrix'!$AI$65="EXPIRED",'📊 Training Matrix'!$AI$65="EXPIRING"),"CV-002","")</f>
        <v/>
      </c>
      <c r="H1214" s="58" t="str">
        <f ca="1">IF(OR('📊 Training Matrix'!$AI$65="EXPIRED",'📊 Training Matrix'!$AI$65="EXPIRING"),"CSCS Blue Card","")</f>
        <v/>
      </c>
      <c r="I1214" s="58" t="str">
        <f ca="1">IF(OR('📊 Training Matrix'!$AI$65="EXPIRED",'📊 Training Matrix'!$AI$65="EXPIRING"),IF(ISNUMBER('📊 Training Matrix'!$AH$65),TEXT('📊 Training Matrix'!$AH$65,"DD/MM/YYYY"),""),"")</f>
        <v/>
      </c>
      <c r="J1214" s="58" t="str">
        <f ca="1">IF(OR('📊 Training Matrix'!$AI$65="EXPIRED",'📊 Training Matrix'!$AI$65="EXPIRING"),TEXT('📊 Training Matrix'!$AH$65+365,"DD/MM/YYYY"),"")</f>
        <v/>
      </c>
      <c r="K1214" s="58" t="str">
        <f ca="1">IF(OR('📊 Training Matrix'!$AI$65="EXPIRED",'📊 Training Matrix'!$AI$65="EXPIRING"),'📊 Training Matrix'!$AI$65,"")</f>
        <v/>
      </c>
      <c r="L1214" s="58" t="str">
        <f ca="1">IF(OR('📊 Training Matrix'!$AI$65="EXPIRED",'📊 Training Matrix'!$AI$65="EXPIRING"),IF('📊 Training Matrix'!$AI$65="EXPIRED","Overdue by "&amp;TEXT(TODAY()-('📊 Training Matrix'!$AH$65+365),"0")&amp;" days","Expires in "&amp;TEXT(('📊 Training Matrix'!$AH$65+365)-TODAY(),"0")&amp;" days"),"—")</f>
        <v>—</v>
      </c>
      <c r="M1214" s="58" t="str">
        <f ca="1">IF(OR('📊 Training Matrix'!$AI$65="EXPIRED",'📊 Training Matrix'!$AI$65="EXPIRING"),'📊 Training Matrix'!$H$65,"")</f>
        <v/>
      </c>
    </row>
    <row r="1215" spans="1:13" ht="15" customHeight="1" x14ac:dyDescent="0.2">
      <c r="A1215" s="58" t="str">
        <f ca="1">IF(OR('📊 Training Matrix'!$AK$65="EXPIRED",'📊 Training Matrix'!$AK$65="EXPIRING"),'📊 Training Matrix'!$A$65,"")</f>
        <v/>
      </c>
      <c r="B1215" s="58" t="str">
        <f ca="1">IF(OR('📊 Training Matrix'!$AK$65="EXPIRED",'📊 Training Matrix'!$AK$65="EXPIRING"),'📊 Training Matrix'!$B$65,"")</f>
        <v/>
      </c>
      <c r="C1215" s="58" t="str">
        <f ca="1">IF(OR('📊 Training Matrix'!$AK$65="EXPIRED",'📊 Training Matrix'!$AK$65="EXPIRING"),'📊 Training Matrix'!$C$65,"")</f>
        <v/>
      </c>
      <c r="D1215" s="58" t="str">
        <f ca="1">IF(OR('📊 Training Matrix'!$AK$65="EXPIRED",'📊 Training Matrix'!$AK$65="EXPIRING"),'📊 Training Matrix'!$D$65,"")</f>
        <v/>
      </c>
      <c r="E1215" s="58" t="str">
        <f ca="1">IF(OR('📊 Training Matrix'!$AK$65="EXPIRED",'📊 Training Matrix'!$AK$65="EXPIRING"),'📊 Training Matrix'!$F$65,"")</f>
        <v/>
      </c>
      <c r="F1215" s="58" t="str">
        <f ca="1">IF(OR('📊 Training Matrix'!$AK$65="EXPIRED",'📊 Training Matrix'!$AK$65="EXPIRING"),'📊 Training Matrix'!$E$65,"")</f>
        <v/>
      </c>
      <c r="G1215" s="58" t="str">
        <f ca="1">IF(OR('📊 Training Matrix'!$AK$65="EXPIRED",'📊 Training Matrix'!$AK$65="EXPIRING"),"GS-001","")</f>
        <v/>
      </c>
      <c r="H1215" s="58" t="str">
        <f ca="1">IF(OR('📊 Training Matrix'!$AK$65="EXPIRED",'📊 Training Matrix'!$AK$65="EXPIRING"),"Gas Safe Reg.","")</f>
        <v/>
      </c>
      <c r="I1215" s="58" t="str">
        <f ca="1">IF(OR('📊 Training Matrix'!$AK$65="EXPIRED",'📊 Training Matrix'!$AK$65="EXPIRING"),IF(ISNUMBER('📊 Training Matrix'!$AJ$65),TEXT('📊 Training Matrix'!$AJ$65,"DD/MM/YYYY"),""),"")</f>
        <v/>
      </c>
      <c r="J1215" s="58" t="str">
        <f ca="1">IF(OR('📊 Training Matrix'!$AK$65="EXPIRED",'📊 Training Matrix'!$AK$65="EXPIRING"),TEXT('📊 Training Matrix'!$AJ$65+365,"DD/MM/YYYY"),"")</f>
        <v/>
      </c>
      <c r="K1215" s="58" t="str">
        <f ca="1">IF(OR('📊 Training Matrix'!$AK$65="EXPIRED",'📊 Training Matrix'!$AK$65="EXPIRING"),'📊 Training Matrix'!$AK$65,"")</f>
        <v/>
      </c>
      <c r="L1215" s="58" t="str">
        <f ca="1">IF(OR('📊 Training Matrix'!$AK$65="EXPIRED",'📊 Training Matrix'!$AK$65="EXPIRING"),IF('📊 Training Matrix'!$AK$65="EXPIRED","Overdue by "&amp;TEXT(TODAY()-('📊 Training Matrix'!$AJ$65+365),"0")&amp;" days","Expires in "&amp;TEXT(('📊 Training Matrix'!$AJ$65+365)-TODAY(),"0")&amp;" days"),"—")</f>
        <v>—</v>
      </c>
      <c r="M1215" s="58" t="str">
        <f ca="1">IF(OR('📊 Training Matrix'!$AK$65="EXPIRED",'📊 Training Matrix'!$AK$65="EXPIRING"),'📊 Training Matrix'!$H$65,"")</f>
        <v/>
      </c>
    </row>
    <row r="1216" spans="1:13" ht="15" customHeight="1" x14ac:dyDescent="0.2">
      <c r="A1216" s="58" t="str">
        <f ca="1">IF(OR('📊 Training Matrix'!$AM$65="EXPIRED",'📊 Training Matrix'!$AM$65="EXPIRING"),'📊 Training Matrix'!$A$65,"")</f>
        <v/>
      </c>
      <c r="B1216" s="58" t="str">
        <f ca="1">IF(OR('📊 Training Matrix'!$AM$65="EXPIRED",'📊 Training Matrix'!$AM$65="EXPIRING"),'📊 Training Matrix'!$B$65,"")</f>
        <v/>
      </c>
      <c r="C1216" s="58" t="str">
        <f ca="1">IF(OR('📊 Training Matrix'!$AM$65="EXPIRED",'📊 Training Matrix'!$AM$65="EXPIRING"),'📊 Training Matrix'!$C$65,"")</f>
        <v/>
      </c>
      <c r="D1216" s="58" t="str">
        <f ca="1">IF(OR('📊 Training Matrix'!$AM$65="EXPIRED",'📊 Training Matrix'!$AM$65="EXPIRING"),'📊 Training Matrix'!$D$65,"")</f>
        <v/>
      </c>
      <c r="E1216" s="58" t="str">
        <f ca="1">IF(OR('📊 Training Matrix'!$AM$65="EXPIRED",'📊 Training Matrix'!$AM$65="EXPIRING"),'📊 Training Matrix'!$F$65,"")</f>
        <v/>
      </c>
      <c r="F1216" s="58" t="str">
        <f ca="1">IF(OR('📊 Training Matrix'!$AM$65="EXPIRED",'📊 Training Matrix'!$AM$65="EXPIRING"),'📊 Training Matrix'!$E$65,"")</f>
        <v/>
      </c>
      <c r="G1216" s="58" t="str">
        <f ca="1">IF(OR('📊 Training Matrix'!$AM$65="EXPIRED",'📊 Training Matrix'!$AM$65="EXPIRING"),"GS-002","")</f>
        <v/>
      </c>
      <c r="H1216" s="58" t="str">
        <f ca="1">IF(OR('📊 Training Matrix'!$AM$65="EXPIRED",'📊 Training Matrix'!$AM$65="EXPIRING"),"ACS Gas (CCN1)","")</f>
        <v/>
      </c>
      <c r="I1216" s="58" t="str">
        <f ca="1">IF(OR('📊 Training Matrix'!$AM$65="EXPIRED",'📊 Training Matrix'!$AM$65="EXPIRING"),IF(ISNUMBER('📊 Training Matrix'!$AL$65),TEXT('📊 Training Matrix'!$AL$65,"DD/MM/YYYY"),""),"")</f>
        <v/>
      </c>
      <c r="J1216" s="58" t="str">
        <f ca="1">IF(OR('📊 Training Matrix'!$AM$65="EXPIRED",'📊 Training Matrix'!$AM$65="EXPIRING"),TEXT('📊 Training Matrix'!$AL$65+365,"DD/MM/YYYY"),"")</f>
        <v/>
      </c>
      <c r="K1216" s="58" t="str">
        <f ca="1">IF(OR('📊 Training Matrix'!$AM$65="EXPIRED",'📊 Training Matrix'!$AM$65="EXPIRING"),'📊 Training Matrix'!$AM$65,"")</f>
        <v/>
      </c>
      <c r="L1216" s="58" t="str">
        <f ca="1">IF(OR('📊 Training Matrix'!$AM$65="EXPIRED",'📊 Training Matrix'!$AM$65="EXPIRING"),IF('📊 Training Matrix'!$AM$65="EXPIRED","Overdue by "&amp;TEXT(TODAY()-('📊 Training Matrix'!$AL$65+365),"0")&amp;" days","Expires in "&amp;TEXT(('📊 Training Matrix'!$AL$65+365)-TODAY(),"0")&amp;" days"),"—")</f>
        <v>—</v>
      </c>
      <c r="M1216" s="58" t="str">
        <f ca="1">IF(OR('📊 Training Matrix'!$AM$65="EXPIRED",'📊 Training Matrix'!$AM$65="EXPIRING"),'📊 Training Matrix'!$H$65,"")</f>
        <v/>
      </c>
    </row>
    <row r="1217" spans="1:13" ht="15" customHeight="1" x14ac:dyDescent="0.2">
      <c r="A1217" s="58" t="str">
        <f ca="1">IF(OR('📊 Training Matrix'!$AO$65="EXPIRED",'📊 Training Matrix'!$AO$65="EXPIRING"),'📊 Training Matrix'!$A$65,"")</f>
        <v/>
      </c>
      <c r="B1217" s="58" t="str">
        <f ca="1">IF(OR('📊 Training Matrix'!$AO$65="EXPIRED",'📊 Training Matrix'!$AO$65="EXPIRING"),'📊 Training Matrix'!$B$65,"")</f>
        <v/>
      </c>
      <c r="C1217" s="58" t="str">
        <f ca="1">IF(OR('📊 Training Matrix'!$AO$65="EXPIRED",'📊 Training Matrix'!$AO$65="EXPIRING"),'📊 Training Matrix'!$C$65,"")</f>
        <v/>
      </c>
      <c r="D1217" s="58" t="str">
        <f ca="1">IF(OR('📊 Training Matrix'!$AO$65="EXPIRED",'📊 Training Matrix'!$AO$65="EXPIRING"),'📊 Training Matrix'!$D$65,"")</f>
        <v/>
      </c>
      <c r="E1217" s="58" t="str">
        <f ca="1">IF(OR('📊 Training Matrix'!$AO$65="EXPIRED",'📊 Training Matrix'!$AO$65="EXPIRING"),'📊 Training Matrix'!$F$65,"")</f>
        <v/>
      </c>
      <c r="F1217" s="58" t="str">
        <f ca="1">IF(OR('📊 Training Matrix'!$AO$65="EXPIRED",'📊 Training Matrix'!$AO$65="EXPIRING"),'📊 Training Matrix'!$E$65,"")</f>
        <v/>
      </c>
      <c r="G1217" s="58" t="str">
        <f ca="1">IF(OR('📊 Training Matrix'!$AO$65="EXPIRED",'📊 Training Matrix'!$AO$65="EXPIRING"),"WA-001","")</f>
        <v/>
      </c>
      <c r="H1217" s="58" t="str">
        <f ca="1">IF(OR('📊 Training Matrix'!$AO$65="EXPIRED",'📊 Training Matrix'!$AO$65="EXPIRING"),"WIAPS Cert.","")</f>
        <v/>
      </c>
      <c r="I1217" s="58" t="str">
        <f ca="1">IF(OR('📊 Training Matrix'!$AO$65="EXPIRED",'📊 Training Matrix'!$AO$65="EXPIRING"),IF(ISNUMBER('📊 Training Matrix'!$AN$65),TEXT('📊 Training Matrix'!$AN$65,"DD/MM/YYYY"),""),"")</f>
        <v/>
      </c>
      <c r="J1217" s="58" t="str">
        <f ca="1">IF(OR('📊 Training Matrix'!$AO$65="EXPIRED",'📊 Training Matrix'!$AO$65="EXPIRING"),TEXT('📊 Training Matrix'!$AN$65+365,"DD/MM/YYYY"),"")</f>
        <v/>
      </c>
      <c r="K1217" s="58" t="str">
        <f ca="1">IF(OR('📊 Training Matrix'!$AO$65="EXPIRED",'📊 Training Matrix'!$AO$65="EXPIRING"),'📊 Training Matrix'!$AO$65,"")</f>
        <v/>
      </c>
      <c r="L1217" s="58" t="str">
        <f ca="1">IF(OR('📊 Training Matrix'!$AO$65="EXPIRED",'📊 Training Matrix'!$AO$65="EXPIRING"),IF('📊 Training Matrix'!$AO$65="EXPIRED","Overdue by "&amp;TEXT(TODAY()-('📊 Training Matrix'!$AN$65+365),"0")&amp;" days","Expires in "&amp;TEXT(('📊 Training Matrix'!$AN$65+365)-TODAY(),"0")&amp;" days"),"—")</f>
        <v>—</v>
      </c>
      <c r="M1217" s="58" t="str">
        <f ca="1">IF(OR('📊 Training Matrix'!$AO$65="EXPIRED",'📊 Training Matrix'!$AO$65="EXPIRING"),'📊 Training Matrix'!$H$65,"")</f>
        <v/>
      </c>
    </row>
    <row r="1218" spans="1:13" ht="15" customHeight="1" x14ac:dyDescent="0.2">
      <c r="A1218" s="58" t="str">
        <f ca="1">IF(OR('📊 Training Matrix'!$AQ$65="EXPIRED",'📊 Training Matrix'!$AQ$65="EXPIRING"),'📊 Training Matrix'!$A$65,"")</f>
        <v/>
      </c>
      <c r="B1218" s="58" t="str">
        <f ca="1">IF(OR('📊 Training Matrix'!$AQ$65="EXPIRED",'📊 Training Matrix'!$AQ$65="EXPIRING"),'📊 Training Matrix'!$B$65,"")</f>
        <v/>
      </c>
      <c r="C1218" s="58" t="str">
        <f ca="1">IF(OR('📊 Training Matrix'!$AQ$65="EXPIRED",'📊 Training Matrix'!$AQ$65="EXPIRING"),'📊 Training Matrix'!$C$65,"")</f>
        <v/>
      </c>
      <c r="D1218" s="58" t="str">
        <f ca="1">IF(OR('📊 Training Matrix'!$AQ$65="EXPIRED",'📊 Training Matrix'!$AQ$65="EXPIRING"),'📊 Training Matrix'!$D$65,"")</f>
        <v/>
      </c>
      <c r="E1218" s="58" t="str">
        <f ca="1">IF(OR('📊 Training Matrix'!$AQ$65="EXPIRED",'📊 Training Matrix'!$AQ$65="EXPIRING"),'📊 Training Matrix'!$F$65,"")</f>
        <v/>
      </c>
      <c r="F1218" s="58" t="str">
        <f ca="1">IF(OR('📊 Training Matrix'!$AQ$65="EXPIRED",'📊 Training Matrix'!$AQ$65="EXPIRING"),'📊 Training Matrix'!$E$65,"")</f>
        <v/>
      </c>
      <c r="G1218" s="58" t="str">
        <f ca="1">IF(OR('📊 Training Matrix'!$AQ$65="EXPIRED",'📊 Training Matrix'!$AQ$65="EXPIRING"),"DR-004","")</f>
        <v/>
      </c>
      <c r="H1218" s="58" t="str">
        <f ca="1">IF(OR('📊 Training Matrix'!$AQ$65="EXPIRED",'📊 Training Matrix'!$AQ$65="EXPIRING"),"CPCS Excavator","")</f>
        <v/>
      </c>
      <c r="I1218" s="58" t="str">
        <f ca="1">IF(OR('📊 Training Matrix'!$AQ$65="EXPIRED",'📊 Training Matrix'!$AQ$65="EXPIRING"),IF(ISNUMBER('📊 Training Matrix'!$AP$65),TEXT('📊 Training Matrix'!$AP$65,"DD/MM/YYYY"),""),"")</f>
        <v/>
      </c>
      <c r="J1218" s="58" t="str">
        <f ca="1">IF(OR('📊 Training Matrix'!$AQ$65="EXPIRED",'📊 Training Matrix'!$AQ$65="EXPIRING"),TEXT('📊 Training Matrix'!$AP$65+365,"DD/MM/YYYY"),"")</f>
        <v/>
      </c>
      <c r="K1218" s="58" t="str">
        <f ca="1">IF(OR('📊 Training Matrix'!$AQ$65="EXPIRED",'📊 Training Matrix'!$AQ$65="EXPIRING"),'📊 Training Matrix'!$AQ$65,"")</f>
        <v/>
      </c>
      <c r="L1218" s="58" t="str">
        <f ca="1">IF(OR('📊 Training Matrix'!$AQ$65="EXPIRED",'📊 Training Matrix'!$AQ$65="EXPIRING"),IF('📊 Training Matrix'!$AQ$65="EXPIRED","Overdue by "&amp;TEXT(TODAY()-('📊 Training Matrix'!$AP$65+365),"0")&amp;" days","Expires in "&amp;TEXT(('📊 Training Matrix'!$AP$65+365)-TODAY(),"0")&amp;" days"),"—")</f>
        <v>—</v>
      </c>
      <c r="M1218" s="58" t="str">
        <f ca="1">IF(OR('📊 Training Matrix'!$AQ$65="EXPIRED",'📊 Training Matrix'!$AQ$65="EXPIRING"),'📊 Training Matrix'!$H$65,"")</f>
        <v/>
      </c>
    </row>
    <row r="1219" spans="1:13" ht="15" customHeight="1" x14ac:dyDescent="0.2">
      <c r="A1219" s="58" t="str">
        <f ca="1">IF(OR('📊 Training Matrix'!$AS$65="EXPIRED",'📊 Training Matrix'!$AS$65="EXPIRING"),'📊 Training Matrix'!$A$65,"")</f>
        <v/>
      </c>
      <c r="B1219" s="58" t="str">
        <f ca="1">IF(OR('📊 Training Matrix'!$AS$65="EXPIRED",'📊 Training Matrix'!$AS$65="EXPIRING"),'📊 Training Matrix'!$B$65,"")</f>
        <v/>
      </c>
      <c r="C1219" s="58" t="str">
        <f ca="1">IF(OR('📊 Training Matrix'!$AS$65="EXPIRED",'📊 Training Matrix'!$AS$65="EXPIRING"),'📊 Training Matrix'!$C$65,"")</f>
        <v/>
      </c>
      <c r="D1219" s="58" t="str">
        <f ca="1">IF(OR('📊 Training Matrix'!$AS$65="EXPIRED",'📊 Training Matrix'!$AS$65="EXPIRING"),'📊 Training Matrix'!$D$65,"")</f>
        <v/>
      </c>
      <c r="E1219" s="58" t="str">
        <f ca="1">IF(OR('📊 Training Matrix'!$AS$65="EXPIRED",'📊 Training Matrix'!$AS$65="EXPIRING"),'📊 Training Matrix'!$F$65,"")</f>
        <v/>
      </c>
      <c r="F1219" s="58" t="str">
        <f ca="1">IF(OR('📊 Training Matrix'!$AS$65="EXPIRED",'📊 Training Matrix'!$AS$65="EXPIRING"),'📊 Training Matrix'!$E$65,"")</f>
        <v/>
      </c>
      <c r="G1219" s="58" t="str">
        <f ca="1">IF(OR('📊 Training Matrix'!$AS$65="EXPIRED",'📊 Training Matrix'!$AS$65="EXPIRING"),"MG-002","")</f>
        <v/>
      </c>
      <c r="H1219" s="58" t="str">
        <f ca="1">IF(OR('📊 Training Matrix'!$AS$65="EXPIRED",'📊 Training Matrix'!$AS$65="EXPIRING"),"SMSTS","")</f>
        <v/>
      </c>
      <c r="I1219" s="58" t="str">
        <f ca="1">IF(OR('📊 Training Matrix'!$AS$65="EXPIRED",'📊 Training Matrix'!$AS$65="EXPIRING"),IF(ISNUMBER('📊 Training Matrix'!$AR$65),TEXT('📊 Training Matrix'!$AR$65,"DD/MM/YYYY"),""),"")</f>
        <v/>
      </c>
      <c r="J1219" s="58" t="str">
        <f ca="1">IF(OR('📊 Training Matrix'!$AS$65="EXPIRED",'📊 Training Matrix'!$AS$65="EXPIRING"),TEXT('📊 Training Matrix'!$AR$65+365,"DD/MM/YYYY"),"")</f>
        <v/>
      </c>
      <c r="K1219" s="58" t="str">
        <f ca="1">IF(OR('📊 Training Matrix'!$AS$65="EXPIRED",'📊 Training Matrix'!$AS$65="EXPIRING"),'📊 Training Matrix'!$AS$65,"")</f>
        <v/>
      </c>
      <c r="L1219" s="58" t="str">
        <f ca="1">IF(OR('📊 Training Matrix'!$AS$65="EXPIRED",'📊 Training Matrix'!$AS$65="EXPIRING"),IF('📊 Training Matrix'!$AS$65="EXPIRED","Overdue by "&amp;TEXT(TODAY()-('📊 Training Matrix'!$AR$65+365),"0")&amp;" days","Expires in "&amp;TEXT(('📊 Training Matrix'!$AR$65+365)-TODAY(),"0")&amp;" days"),"—")</f>
        <v>—</v>
      </c>
      <c r="M1219" s="58" t="str">
        <f ca="1">IF(OR('📊 Training Matrix'!$AS$65="EXPIRED",'📊 Training Matrix'!$AS$65="EXPIRING"),'📊 Training Matrix'!$H$65,"")</f>
        <v/>
      </c>
    </row>
    <row r="1220" spans="1:13" ht="15" customHeight="1" x14ac:dyDescent="0.2">
      <c r="A1220" s="58" t="str">
        <f ca="1">IF(OR('📊 Training Matrix'!$AU$65="EXPIRED",'📊 Training Matrix'!$AU$65="EXPIRING"),'📊 Training Matrix'!$A$65,"")</f>
        <v/>
      </c>
      <c r="B1220" s="58" t="str">
        <f ca="1">IF(OR('📊 Training Matrix'!$AU$65="EXPIRED",'📊 Training Matrix'!$AU$65="EXPIRING"),'📊 Training Matrix'!$B$65,"")</f>
        <v/>
      </c>
      <c r="C1220" s="58" t="str">
        <f ca="1">IF(OR('📊 Training Matrix'!$AU$65="EXPIRED",'📊 Training Matrix'!$AU$65="EXPIRING"),'📊 Training Matrix'!$C$65,"")</f>
        <v/>
      </c>
      <c r="D1220" s="58" t="str">
        <f ca="1">IF(OR('📊 Training Matrix'!$AU$65="EXPIRED",'📊 Training Matrix'!$AU$65="EXPIRING"),'📊 Training Matrix'!$D$65,"")</f>
        <v/>
      </c>
      <c r="E1220" s="58" t="str">
        <f ca="1">IF(OR('📊 Training Matrix'!$AU$65="EXPIRED",'📊 Training Matrix'!$AU$65="EXPIRING"),'📊 Training Matrix'!$F$65,"")</f>
        <v/>
      </c>
      <c r="F1220" s="58" t="str">
        <f ca="1">IF(OR('📊 Training Matrix'!$AU$65="EXPIRED",'📊 Training Matrix'!$AU$65="EXPIRING"),'📊 Training Matrix'!$E$65,"")</f>
        <v/>
      </c>
      <c r="G1220" s="58" t="str">
        <f ca="1">IF(OR('📊 Training Matrix'!$AU$65="EXPIRED",'📊 Training Matrix'!$AU$65="EXPIRING"),"MG-003","")</f>
        <v/>
      </c>
      <c r="H1220" s="58" t="str">
        <f ca="1">IF(OR('📊 Training Matrix'!$AU$65="EXPIRED",'📊 Training Matrix'!$AU$65="EXPIRING"),"SSSTS","")</f>
        <v/>
      </c>
      <c r="I1220" s="58" t="str">
        <f ca="1">IF(OR('📊 Training Matrix'!$AU$65="EXPIRED",'📊 Training Matrix'!$AU$65="EXPIRING"),IF(ISNUMBER('📊 Training Matrix'!$AT$65),TEXT('📊 Training Matrix'!$AT$65,"DD/MM/YYYY"),""),"")</f>
        <v/>
      </c>
      <c r="J1220" s="58" t="str">
        <f ca="1">IF(OR('📊 Training Matrix'!$AU$65="EXPIRED",'📊 Training Matrix'!$AU$65="EXPIRING"),TEXT('📊 Training Matrix'!$AT$65+365,"DD/MM/YYYY"),"")</f>
        <v/>
      </c>
      <c r="K1220" s="58" t="str">
        <f ca="1">IF(OR('📊 Training Matrix'!$AU$65="EXPIRED",'📊 Training Matrix'!$AU$65="EXPIRING"),'📊 Training Matrix'!$AU$65,"")</f>
        <v/>
      </c>
      <c r="L1220" s="58" t="str">
        <f ca="1">IF(OR('📊 Training Matrix'!$AU$65="EXPIRED",'📊 Training Matrix'!$AU$65="EXPIRING"),IF('📊 Training Matrix'!$AU$65="EXPIRED","Overdue by "&amp;TEXT(TODAY()-('📊 Training Matrix'!$AT$65+365),"0")&amp;" days","Expires in "&amp;TEXT(('📊 Training Matrix'!$AT$65+365)-TODAY(),"0")&amp;" days"),"—")</f>
        <v>—</v>
      </c>
      <c r="M1220" s="58" t="str">
        <f ca="1">IF(OR('📊 Training Matrix'!$AU$65="EXPIRED",'📊 Training Matrix'!$AU$65="EXPIRING"),'📊 Training Matrix'!$H$65,"")</f>
        <v/>
      </c>
    </row>
    <row r="1221" spans="1:13" ht="15" customHeight="1" x14ac:dyDescent="0.2">
      <c r="A1221" s="58" t="str">
        <f ca="1">IF(OR('📊 Training Matrix'!$AW$65="EXPIRED",'📊 Training Matrix'!$AW$65="EXPIRING"),'📊 Training Matrix'!$A$65,"")</f>
        <v/>
      </c>
      <c r="B1221" s="58" t="str">
        <f ca="1">IF(OR('📊 Training Matrix'!$AW$65="EXPIRED",'📊 Training Matrix'!$AW$65="EXPIRING"),'📊 Training Matrix'!$B$65,"")</f>
        <v/>
      </c>
      <c r="C1221" s="58" t="str">
        <f ca="1">IF(OR('📊 Training Matrix'!$AW$65="EXPIRED",'📊 Training Matrix'!$AW$65="EXPIRING"),'📊 Training Matrix'!$C$65,"")</f>
        <v/>
      </c>
      <c r="D1221" s="58" t="str">
        <f ca="1">IF(OR('📊 Training Matrix'!$AW$65="EXPIRED",'📊 Training Matrix'!$AW$65="EXPIRING"),'📊 Training Matrix'!$D$65,"")</f>
        <v/>
      </c>
      <c r="E1221" s="58" t="str">
        <f ca="1">IF(OR('📊 Training Matrix'!$AW$65="EXPIRED",'📊 Training Matrix'!$AW$65="EXPIRING"),'📊 Training Matrix'!$F$65,"")</f>
        <v/>
      </c>
      <c r="F1221" s="58" t="str">
        <f ca="1">IF(OR('📊 Training Matrix'!$AW$65="EXPIRED",'📊 Training Matrix'!$AW$65="EXPIRING"),'📊 Training Matrix'!$E$65,"")</f>
        <v/>
      </c>
      <c r="G1221" s="58" t="str">
        <f ca="1">IF(OR('📊 Training Matrix'!$AW$65="EXPIRED",'📊 Training Matrix'!$AW$65="EXPIRING"),"IT-002","")</f>
        <v/>
      </c>
      <c r="H1221" s="58" t="str">
        <f ca="1">IF(OR('📊 Training Matrix'!$AW$65="EXPIRED",'📊 Training Matrix'!$AW$65="EXPIRING"),"GDPR Awareness","")</f>
        <v/>
      </c>
      <c r="I1221" s="58" t="str">
        <f ca="1">IF(OR('📊 Training Matrix'!$AW$65="EXPIRED",'📊 Training Matrix'!$AW$65="EXPIRING"),IF(ISNUMBER('📊 Training Matrix'!$AV$65),TEXT('📊 Training Matrix'!$AV$65,"DD/MM/YYYY"),""),"")</f>
        <v/>
      </c>
      <c r="J1221" s="58" t="str">
        <f ca="1">IF(OR('📊 Training Matrix'!$AW$65="EXPIRED",'📊 Training Matrix'!$AW$65="EXPIRING"),TEXT('📊 Training Matrix'!$AV$65+365,"DD/MM/YYYY"),"")</f>
        <v/>
      </c>
      <c r="K1221" s="58" t="str">
        <f ca="1">IF(OR('📊 Training Matrix'!$AW$65="EXPIRED",'📊 Training Matrix'!$AW$65="EXPIRING"),'📊 Training Matrix'!$AW$65,"")</f>
        <v/>
      </c>
      <c r="L1221" s="58" t="str">
        <f ca="1">IF(OR('📊 Training Matrix'!$AW$65="EXPIRED",'📊 Training Matrix'!$AW$65="EXPIRING"),IF('📊 Training Matrix'!$AW$65="EXPIRED","Overdue by "&amp;TEXT(TODAY()-('📊 Training Matrix'!$AV$65+365),"0")&amp;" days","Expires in "&amp;TEXT(('📊 Training Matrix'!$AV$65+365)-TODAY(),"0")&amp;" days"),"—")</f>
        <v>—</v>
      </c>
      <c r="M1221" s="58" t="str">
        <f ca="1">IF(OR('📊 Training Matrix'!$AW$65="EXPIRED",'📊 Training Matrix'!$AW$65="EXPIRING"),'📊 Training Matrix'!$H$65,"")</f>
        <v/>
      </c>
    </row>
    <row r="1222" spans="1:13" ht="15" customHeight="1" x14ac:dyDescent="0.2">
      <c r="A1222" s="58" t="str">
        <f ca="1">IF(OR('📊 Training Matrix'!$K$66="EXPIRED",'📊 Training Matrix'!$K$66="EXPIRING"),'📊 Training Matrix'!$A$66,"")</f>
        <v/>
      </c>
      <c r="B1222" s="58" t="str">
        <f ca="1">IF(OR('📊 Training Matrix'!$K$66="EXPIRED",'📊 Training Matrix'!$K$66="EXPIRING"),'📊 Training Matrix'!$B$66,"")</f>
        <v/>
      </c>
      <c r="C1222" s="58" t="str">
        <f ca="1">IF(OR('📊 Training Matrix'!$K$66="EXPIRED",'📊 Training Matrix'!$K$66="EXPIRING"),'📊 Training Matrix'!$C$66,"")</f>
        <v/>
      </c>
      <c r="D1222" s="58" t="str">
        <f ca="1">IF(OR('📊 Training Matrix'!$K$66="EXPIRED",'📊 Training Matrix'!$K$66="EXPIRING"),'📊 Training Matrix'!$D$66,"")</f>
        <v/>
      </c>
      <c r="E1222" s="58" t="str">
        <f ca="1">IF(OR('📊 Training Matrix'!$K$66="EXPIRED",'📊 Training Matrix'!$K$66="EXPIRING"),'📊 Training Matrix'!$F$66,"")</f>
        <v/>
      </c>
      <c r="F1222" s="58" t="str">
        <f ca="1">IF(OR('📊 Training Matrix'!$K$66="EXPIRED",'📊 Training Matrix'!$K$66="EXPIRING"),'📊 Training Matrix'!$E$66,"")</f>
        <v/>
      </c>
      <c r="G1222" s="58" t="str">
        <f ca="1">IF(OR('📊 Training Matrix'!$K$66="EXPIRED",'📊 Training Matrix'!$K$66="EXPIRING"),"HS-001","")</f>
        <v/>
      </c>
      <c r="H1222" s="58" t="str">
        <f ca="1">IF(OR('📊 Training Matrix'!$K$66="EXPIRED",'📊 Training Matrix'!$K$66="EXPIRING"),"H&amp;S Induction","")</f>
        <v/>
      </c>
      <c r="I1222" s="58" t="str">
        <f ca="1">IF(OR('📊 Training Matrix'!$K$66="EXPIRED",'📊 Training Matrix'!$K$66="EXPIRING"),IF(ISNUMBER('📊 Training Matrix'!$J$66),TEXT('📊 Training Matrix'!$J$66,"DD/MM/YYYY"),""),"")</f>
        <v/>
      </c>
      <c r="J1222" s="58" t="str">
        <f ca="1">IF(OR('📊 Training Matrix'!$K$66="EXPIRED",'📊 Training Matrix'!$K$66="EXPIRING"),TEXT('📊 Training Matrix'!$J$66+365,"DD/MM/YYYY"),"")</f>
        <v/>
      </c>
      <c r="K1222" s="58" t="str">
        <f ca="1">IF(OR('📊 Training Matrix'!$K$66="EXPIRED",'📊 Training Matrix'!$K$66="EXPIRING"),'📊 Training Matrix'!$K$66,"")</f>
        <v/>
      </c>
      <c r="L1222" s="58" t="str">
        <f ca="1">IF(OR('📊 Training Matrix'!$K$66="EXPIRED",'📊 Training Matrix'!$K$66="EXPIRING"),IF('📊 Training Matrix'!$K$66="EXPIRED","Overdue by "&amp;TEXT(TODAY()-('📊 Training Matrix'!$J$66+365),"0")&amp;" days","Expires in "&amp;TEXT(('📊 Training Matrix'!$J$66+365)-TODAY(),"0")&amp;" days"),"—")</f>
        <v>—</v>
      </c>
      <c r="M1222" s="58" t="str">
        <f ca="1">IF(OR('📊 Training Matrix'!$K$66="EXPIRED",'📊 Training Matrix'!$K$66="EXPIRING"),'📊 Training Matrix'!$H$66,"")</f>
        <v/>
      </c>
    </row>
    <row r="1223" spans="1:13" ht="15" customHeight="1" x14ac:dyDescent="0.2">
      <c r="A1223" s="58" t="str">
        <f ca="1">IF(OR('📊 Training Matrix'!$M$66="EXPIRED",'📊 Training Matrix'!$M$66="EXPIRING"),'📊 Training Matrix'!$A$66,"")</f>
        <v/>
      </c>
      <c r="B1223" s="58" t="str">
        <f ca="1">IF(OR('📊 Training Matrix'!$M$66="EXPIRED",'📊 Training Matrix'!$M$66="EXPIRING"),'📊 Training Matrix'!$B$66,"")</f>
        <v/>
      </c>
      <c r="C1223" s="58" t="str">
        <f ca="1">IF(OR('📊 Training Matrix'!$M$66="EXPIRED",'📊 Training Matrix'!$M$66="EXPIRING"),'📊 Training Matrix'!$C$66,"")</f>
        <v/>
      </c>
      <c r="D1223" s="58" t="str">
        <f ca="1">IF(OR('📊 Training Matrix'!$M$66="EXPIRED",'📊 Training Matrix'!$M$66="EXPIRING"),'📊 Training Matrix'!$D$66,"")</f>
        <v/>
      </c>
      <c r="E1223" s="58" t="str">
        <f ca="1">IF(OR('📊 Training Matrix'!$M$66="EXPIRED",'📊 Training Matrix'!$M$66="EXPIRING"),'📊 Training Matrix'!$F$66,"")</f>
        <v/>
      </c>
      <c r="F1223" s="58" t="str">
        <f ca="1">IF(OR('📊 Training Matrix'!$M$66="EXPIRED",'📊 Training Matrix'!$M$66="EXPIRING"),'📊 Training Matrix'!$E$66,"")</f>
        <v/>
      </c>
      <c r="G1223" s="58" t="str">
        <f ca="1">IF(OR('📊 Training Matrix'!$M$66="EXPIRED",'📊 Training Matrix'!$M$66="EXPIRING"),"HS-002","")</f>
        <v/>
      </c>
      <c r="H1223" s="58" t="str">
        <f ca="1">IF(OR('📊 Training Matrix'!$M$66="EXPIRED",'📊 Training Matrix'!$M$66="EXPIRING"),"Working at Height","")</f>
        <v/>
      </c>
      <c r="I1223" s="58" t="str">
        <f ca="1">IF(OR('📊 Training Matrix'!$M$66="EXPIRED",'📊 Training Matrix'!$M$66="EXPIRING"),IF(ISNUMBER('📊 Training Matrix'!$L$66),TEXT('📊 Training Matrix'!$L$66,"DD/MM/YYYY"),""),"")</f>
        <v/>
      </c>
      <c r="J1223" s="58" t="str">
        <f ca="1">IF(OR('📊 Training Matrix'!$M$66="EXPIRED",'📊 Training Matrix'!$M$66="EXPIRING"),TEXT('📊 Training Matrix'!$L$66+365,"DD/MM/YYYY"),"")</f>
        <v/>
      </c>
      <c r="K1223" s="58" t="str">
        <f ca="1">IF(OR('📊 Training Matrix'!$M$66="EXPIRED",'📊 Training Matrix'!$M$66="EXPIRING"),'📊 Training Matrix'!$M$66,"")</f>
        <v/>
      </c>
      <c r="L1223" s="58" t="str">
        <f ca="1">IF(OR('📊 Training Matrix'!$M$66="EXPIRED",'📊 Training Matrix'!$M$66="EXPIRING"),IF('📊 Training Matrix'!$M$66="EXPIRED","Overdue by "&amp;TEXT(TODAY()-('📊 Training Matrix'!$L$66+365),"0")&amp;" days","Expires in "&amp;TEXT(('📊 Training Matrix'!$L$66+365)-TODAY(),"0")&amp;" days"),"—")</f>
        <v>—</v>
      </c>
      <c r="M1223" s="58" t="str">
        <f ca="1">IF(OR('📊 Training Matrix'!$M$66="EXPIRED",'📊 Training Matrix'!$M$66="EXPIRING"),'📊 Training Matrix'!$H$66,"")</f>
        <v/>
      </c>
    </row>
    <row r="1224" spans="1:13" ht="15" customHeight="1" x14ac:dyDescent="0.2">
      <c r="A1224" s="58" t="str">
        <f ca="1">IF(OR('📊 Training Matrix'!$O$66="EXPIRED",'📊 Training Matrix'!$O$66="EXPIRING"),'📊 Training Matrix'!$A$66,"")</f>
        <v/>
      </c>
      <c r="B1224" s="58" t="str">
        <f ca="1">IF(OR('📊 Training Matrix'!$O$66="EXPIRED",'📊 Training Matrix'!$O$66="EXPIRING"),'📊 Training Matrix'!$B$66,"")</f>
        <v/>
      </c>
      <c r="C1224" s="58" t="str">
        <f ca="1">IF(OR('📊 Training Matrix'!$O$66="EXPIRED",'📊 Training Matrix'!$O$66="EXPIRING"),'📊 Training Matrix'!$C$66,"")</f>
        <v/>
      </c>
      <c r="D1224" s="58" t="str">
        <f ca="1">IF(OR('📊 Training Matrix'!$O$66="EXPIRED",'📊 Training Matrix'!$O$66="EXPIRING"),'📊 Training Matrix'!$D$66,"")</f>
        <v/>
      </c>
      <c r="E1224" s="58" t="str">
        <f ca="1">IF(OR('📊 Training Matrix'!$O$66="EXPIRED",'📊 Training Matrix'!$O$66="EXPIRING"),'📊 Training Matrix'!$F$66,"")</f>
        <v/>
      </c>
      <c r="F1224" s="58" t="str">
        <f ca="1">IF(OR('📊 Training Matrix'!$O$66="EXPIRED",'📊 Training Matrix'!$O$66="EXPIRING"),'📊 Training Matrix'!$E$66,"")</f>
        <v/>
      </c>
      <c r="G1224" s="58" t="str">
        <f ca="1">IF(OR('📊 Training Matrix'!$O$66="EXPIRED",'📊 Training Matrix'!$O$66="EXPIRING"),"HS-003","")</f>
        <v/>
      </c>
      <c r="H1224" s="58" t="str">
        <f ca="1">IF(OR('📊 Training Matrix'!$O$66="EXPIRED",'📊 Training Matrix'!$O$66="EXPIRING"),"Confined Space","")</f>
        <v/>
      </c>
      <c r="I1224" s="58" t="str">
        <f ca="1">IF(OR('📊 Training Matrix'!$O$66="EXPIRED",'📊 Training Matrix'!$O$66="EXPIRING"),IF(ISNUMBER('📊 Training Matrix'!$N$66),TEXT('📊 Training Matrix'!$N$66,"DD/MM/YYYY"),""),"")</f>
        <v/>
      </c>
      <c r="J1224" s="58" t="str">
        <f ca="1">IF(OR('📊 Training Matrix'!$O$66="EXPIRED",'📊 Training Matrix'!$O$66="EXPIRING"),TEXT('📊 Training Matrix'!$N$66+365,"DD/MM/YYYY"),"")</f>
        <v/>
      </c>
      <c r="K1224" s="58" t="str">
        <f ca="1">IF(OR('📊 Training Matrix'!$O$66="EXPIRED",'📊 Training Matrix'!$O$66="EXPIRING"),'📊 Training Matrix'!$O$66,"")</f>
        <v/>
      </c>
      <c r="L1224" s="58" t="str">
        <f ca="1">IF(OR('📊 Training Matrix'!$O$66="EXPIRED",'📊 Training Matrix'!$O$66="EXPIRING"),IF('📊 Training Matrix'!$O$66="EXPIRED","Overdue by "&amp;TEXT(TODAY()-('📊 Training Matrix'!$N$66+365),"0")&amp;" days","Expires in "&amp;TEXT(('📊 Training Matrix'!$N$66+365)-TODAY(),"0")&amp;" days"),"—")</f>
        <v>—</v>
      </c>
      <c r="M1224" s="58" t="str">
        <f ca="1">IF(OR('📊 Training Matrix'!$O$66="EXPIRED",'📊 Training Matrix'!$O$66="EXPIRING"),'📊 Training Matrix'!$H$66,"")</f>
        <v/>
      </c>
    </row>
    <row r="1225" spans="1:13" ht="15" customHeight="1" x14ac:dyDescent="0.2">
      <c r="A1225" s="58" t="str">
        <f ca="1">IF(OR('📊 Training Matrix'!$Q$66="EXPIRED",'📊 Training Matrix'!$Q$66="EXPIRING"),'📊 Training Matrix'!$A$66,"")</f>
        <v/>
      </c>
      <c r="B1225" s="58" t="str">
        <f ca="1">IF(OR('📊 Training Matrix'!$Q$66="EXPIRED",'📊 Training Matrix'!$Q$66="EXPIRING"),'📊 Training Matrix'!$B$66,"")</f>
        <v/>
      </c>
      <c r="C1225" s="58" t="str">
        <f ca="1">IF(OR('📊 Training Matrix'!$Q$66="EXPIRED",'📊 Training Matrix'!$Q$66="EXPIRING"),'📊 Training Matrix'!$C$66,"")</f>
        <v/>
      </c>
      <c r="D1225" s="58" t="str">
        <f ca="1">IF(OR('📊 Training Matrix'!$Q$66="EXPIRED",'📊 Training Matrix'!$Q$66="EXPIRING"),'📊 Training Matrix'!$D$66,"")</f>
        <v/>
      </c>
      <c r="E1225" s="58" t="str">
        <f ca="1">IF(OR('📊 Training Matrix'!$Q$66="EXPIRED",'📊 Training Matrix'!$Q$66="EXPIRING"),'📊 Training Matrix'!$F$66,"")</f>
        <v/>
      </c>
      <c r="F1225" s="58" t="str">
        <f ca="1">IF(OR('📊 Training Matrix'!$Q$66="EXPIRED",'📊 Training Matrix'!$Q$66="EXPIRING"),'📊 Training Matrix'!$E$66,"")</f>
        <v/>
      </c>
      <c r="G1225" s="58" t="str">
        <f ca="1">IF(OR('📊 Training Matrix'!$Q$66="EXPIRED",'📊 Training Matrix'!$Q$66="EXPIRING"),"HS-004","")</f>
        <v/>
      </c>
      <c r="H1225" s="58" t="str">
        <f ca="1">IF(OR('📊 Training Matrix'!$Q$66="EXPIRED",'📊 Training Matrix'!$Q$66="EXPIRING"),"Manual Handling","")</f>
        <v/>
      </c>
      <c r="I1225" s="58" t="str">
        <f ca="1">IF(OR('📊 Training Matrix'!$Q$66="EXPIRED",'📊 Training Matrix'!$Q$66="EXPIRING"),IF(ISNUMBER('📊 Training Matrix'!$P$66),TEXT('📊 Training Matrix'!$P$66,"DD/MM/YYYY"),""),"")</f>
        <v/>
      </c>
      <c r="J1225" s="58" t="str">
        <f ca="1">IF(OR('📊 Training Matrix'!$Q$66="EXPIRED",'📊 Training Matrix'!$Q$66="EXPIRING"),TEXT('📊 Training Matrix'!$P$66+365,"DD/MM/YYYY"),"")</f>
        <v/>
      </c>
      <c r="K1225" s="58" t="str">
        <f ca="1">IF(OR('📊 Training Matrix'!$Q$66="EXPIRED",'📊 Training Matrix'!$Q$66="EXPIRING"),'📊 Training Matrix'!$Q$66,"")</f>
        <v/>
      </c>
      <c r="L1225" s="58" t="str">
        <f ca="1">IF(OR('📊 Training Matrix'!$Q$66="EXPIRED",'📊 Training Matrix'!$Q$66="EXPIRING"),IF('📊 Training Matrix'!$Q$66="EXPIRED","Overdue by "&amp;TEXT(TODAY()-('📊 Training Matrix'!$P$66+365),"0")&amp;" days","Expires in "&amp;TEXT(('📊 Training Matrix'!$P$66+365)-TODAY(),"0")&amp;" days"),"—")</f>
        <v>—</v>
      </c>
      <c r="M1225" s="58" t="str">
        <f ca="1">IF(OR('📊 Training Matrix'!$Q$66="EXPIRED",'📊 Training Matrix'!$Q$66="EXPIRING"),'📊 Training Matrix'!$H$66,"")</f>
        <v/>
      </c>
    </row>
    <row r="1226" spans="1:13" ht="15" customHeight="1" x14ac:dyDescent="0.2">
      <c r="A1226" s="58" t="str">
        <f ca="1">IF(OR('📊 Training Matrix'!$S$66="EXPIRED",'📊 Training Matrix'!$S$66="EXPIRING"),'📊 Training Matrix'!$A$66,"")</f>
        <v/>
      </c>
      <c r="B1226" s="58" t="str">
        <f ca="1">IF(OR('📊 Training Matrix'!$S$66="EXPIRED",'📊 Training Matrix'!$S$66="EXPIRING"),'📊 Training Matrix'!$B$66,"")</f>
        <v/>
      </c>
      <c r="C1226" s="58" t="str">
        <f ca="1">IF(OR('📊 Training Matrix'!$S$66="EXPIRED",'📊 Training Matrix'!$S$66="EXPIRING"),'📊 Training Matrix'!$C$66,"")</f>
        <v/>
      </c>
      <c r="D1226" s="58" t="str">
        <f ca="1">IF(OR('📊 Training Matrix'!$S$66="EXPIRED",'📊 Training Matrix'!$S$66="EXPIRING"),'📊 Training Matrix'!$D$66,"")</f>
        <v/>
      </c>
      <c r="E1226" s="58" t="str">
        <f ca="1">IF(OR('📊 Training Matrix'!$S$66="EXPIRED",'📊 Training Matrix'!$S$66="EXPIRING"),'📊 Training Matrix'!$F$66,"")</f>
        <v/>
      </c>
      <c r="F1226" s="58" t="str">
        <f ca="1">IF(OR('📊 Training Matrix'!$S$66="EXPIRED",'📊 Training Matrix'!$S$66="EXPIRING"),'📊 Training Matrix'!$E$66,"")</f>
        <v/>
      </c>
      <c r="G1226" s="58" t="str">
        <f ca="1">IF(OR('📊 Training Matrix'!$S$66="EXPIRED",'📊 Training Matrix'!$S$66="EXPIRING"),"HS-005","")</f>
        <v/>
      </c>
      <c r="H1226" s="58" t="str">
        <f ca="1">IF(OR('📊 Training Matrix'!$S$66="EXPIRED",'📊 Training Matrix'!$S$66="EXPIRING"),"First Aid (FAW)","")</f>
        <v/>
      </c>
      <c r="I1226" s="58" t="str">
        <f ca="1">IF(OR('📊 Training Matrix'!$S$66="EXPIRED",'📊 Training Matrix'!$S$66="EXPIRING"),IF(ISNUMBER('📊 Training Matrix'!$R$66),TEXT('📊 Training Matrix'!$R$66,"DD/MM/YYYY"),""),"")</f>
        <v/>
      </c>
      <c r="J1226" s="58" t="str">
        <f ca="1">IF(OR('📊 Training Matrix'!$S$66="EXPIRED",'📊 Training Matrix'!$S$66="EXPIRING"),TEXT('📊 Training Matrix'!$R$66+365,"DD/MM/YYYY"),"")</f>
        <v/>
      </c>
      <c r="K1226" s="58" t="str">
        <f ca="1">IF(OR('📊 Training Matrix'!$S$66="EXPIRED",'📊 Training Matrix'!$S$66="EXPIRING"),'📊 Training Matrix'!$S$66,"")</f>
        <v/>
      </c>
      <c r="L1226" s="58" t="str">
        <f ca="1">IF(OR('📊 Training Matrix'!$S$66="EXPIRED",'📊 Training Matrix'!$S$66="EXPIRING"),IF('📊 Training Matrix'!$S$66="EXPIRED","Overdue by "&amp;TEXT(TODAY()-('📊 Training Matrix'!$R$66+365),"0")&amp;" days","Expires in "&amp;TEXT(('📊 Training Matrix'!$R$66+365)-TODAY(),"0")&amp;" days"),"—")</f>
        <v>—</v>
      </c>
      <c r="M1226" s="58" t="str">
        <f ca="1">IF(OR('📊 Training Matrix'!$S$66="EXPIRED",'📊 Training Matrix'!$S$66="EXPIRING"),'📊 Training Matrix'!$H$66,"")</f>
        <v/>
      </c>
    </row>
    <row r="1227" spans="1:13" ht="15" customHeight="1" x14ac:dyDescent="0.2">
      <c r="A1227" s="58" t="str">
        <f ca="1">IF(OR('📊 Training Matrix'!$U$66="EXPIRED",'📊 Training Matrix'!$U$66="EXPIRING"),'📊 Training Matrix'!$A$66,"")</f>
        <v/>
      </c>
      <c r="B1227" s="58" t="str">
        <f ca="1">IF(OR('📊 Training Matrix'!$U$66="EXPIRED",'📊 Training Matrix'!$U$66="EXPIRING"),'📊 Training Matrix'!$B$66,"")</f>
        <v/>
      </c>
      <c r="C1227" s="58" t="str">
        <f ca="1">IF(OR('📊 Training Matrix'!$U$66="EXPIRED",'📊 Training Matrix'!$U$66="EXPIRING"),'📊 Training Matrix'!$C$66,"")</f>
        <v/>
      </c>
      <c r="D1227" s="58" t="str">
        <f ca="1">IF(OR('📊 Training Matrix'!$U$66="EXPIRED",'📊 Training Matrix'!$U$66="EXPIRING"),'📊 Training Matrix'!$D$66,"")</f>
        <v/>
      </c>
      <c r="E1227" s="58" t="str">
        <f ca="1">IF(OR('📊 Training Matrix'!$U$66="EXPIRED",'📊 Training Matrix'!$U$66="EXPIRING"),'📊 Training Matrix'!$F$66,"")</f>
        <v/>
      </c>
      <c r="F1227" s="58" t="str">
        <f ca="1">IF(OR('📊 Training Matrix'!$U$66="EXPIRED",'📊 Training Matrix'!$U$66="EXPIRING"),'📊 Training Matrix'!$E$66,"")</f>
        <v/>
      </c>
      <c r="G1227" s="58" t="str">
        <f ca="1">IF(OR('📊 Training Matrix'!$U$66="EXPIRED",'📊 Training Matrix'!$U$66="EXPIRING"),"HS-006","")</f>
        <v/>
      </c>
      <c r="H1227" s="58" t="str">
        <f ca="1">IF(OR('📊 Training Matrix'!$U$66="EXPIRED",'📊 Training Matrix'!$U$66="EXPIRING"),"Asbestos Awareness","")</f>
        <v/>
      </c>
      <c r="I1227" s="58" t="str">
        <f ca="1">IF(OR('📊 Training Matrix'!$U$66="EXPIRED",'📊 Training Matrix'!$U$66="EXPIRING"),IF(ISNUMBER('📊 Training Matrix'!$T$66),TEXT('📊 Training Matrix'!$T$66,"DD/MM/YYYY"),""),"")</f>
        <v/>
      </c>
      <c r="J1227" s="58" t="str">
        <f ca="1">IF(OR('📊 Training Matrix'!$U$66="EXPIRED",'📊 Training Matrix'!$U$66="EXPIRING"),TEXT('📊 Training Matrix'!$T$66+365,"DD/MM/YYYY"),"")</f>
        <v/>
      </c>
      <c r="K1227" s="58" t="str">
        <f ca="1">IF(OR('📊 Training Matrix'!$U$66="EXPIRED",'📊 Training Matrix'!$U$66="EXPIRING"),'📊 Training Matrix'!$U$66,"")</f>
        <v/>
      </c>
      <c r="L1227" s="58" t="str">
        <f ca="1">IF(OR('📊 Training Matrix'!$U$66="EXPIRED",'📊 Training Matrix'!$U$66="EXPIRING"),IF('📊 Training Matrix'!$U$66="EXPIRED","Overdue by "&amp;TEXT(TODAY()-('📊 Training Matrix'!$T$66+365),"0")&amp;" days","Expires in "&amp;TEXT(('📊 Training Matrix'!$T$66+365)-TODAY(),"0")&amp;" days"),"—")</f>
        <v>—</v>
      </c>
      <c r="M1227" s="58" t="str">
        <f ca="1">IF(OR('📊 Training Matrix'!$U$66="EXPIRED",'📊 Training Matrix'!$U$66="EXPIRING"),'📊 Training Matrix'!$H$66,"")</f>
        <v/>
      </c>
    </row>
    <row r="1228" spans="1:13" ht="15" customHeight="1" x14ac:dyDescent="0.2">
      <c r="A1228" s="58" t="str">
        <f ca="1">IF(OR('📊 Training Matrix'!$W$66="EXPIRED",'📊 Training Matrix'!$W$66="EXPIRING"),'📊 Training Matrix'!$A$66,"")</f>
        <v/>
      </c>
      <c r="B1228" s="58" t="str">
        <f ca="1">IF(OR('📊 Training Matrix'!$W$66="EXPIRED",'📊 Training Matrix'!$W$66="EXPIRING"),'📊 Training Matrix'!$B$66,"")</f>
        <v/>
      </c>
      <c r="C1228" s="58" t="str">
        <f ca="1">IF(OR('📊 Training Matrix'!$W$66="EXPIRED",'📊 Training Matrix'!$W$66="EXPIRING"),'📊 Training Matrix'!$C$66,"")</f>
        <v/>
      </c>
      <c r="D1228" s="58" t="str">
        <f ca="1">IF(OR('📊 Training Matrix'!$W$66="EXPIRED",'📊 Training Matrix'!$W$66="EXPIRING"),'📊 Training Matrix'!$D$66,"")</f>
        <v/>
      </c>
      <c r="E1228" s="58" t="str">
        <f ca="1">IF(OR('📊 Training Matrix'!$W$66="EXPIRED",'📊 Training Matrix'!$W$66="EXPIRING"),'📊 Training Matrix'!$F$66,"")</f>
        <v/>
      </c>
      <c r="F1228" s="58" t="str">
        <f ca="1">IF(OR('📊 Training Matrix'!$W$66="EXPIRED",'📊 Training Matrix'!$W$66="EXPIRING"),'📊 Training Matrix'!$E$66,"")</f>
        <v/>
      </c>
      <c r="G1228" s="58" t="str">
        <f ca="1">IF(OR('📊 Training Matrix'!$W$66="EXPIRED",'📊 Training Matrix'!$W$66="EXPIRING"),"EL-001","")</f>
        <v/>
      </c>
      <c r="H1228" s="58" t="str">
        <f ca="1">IF(OR('📊 Training Matrix'!$W$66="EXPIRED",'📊 Training Matrix'!$W$66="EXPIRING"),"C&amp;G 2391 Inspection","")</f>
        <v/>
      </c>
      <c r="I1228" s="58" t="str">
        <f ca="1">IF(OR('📊 Training Matrix'!$W$66="EXPIRED",'📊 Training Matrix'!$W$66="EXPIRING"),IF(ISNUMBER('📊 Training Matrix'!$V$66),TEXT('📊 Training Matrix'!$V$66,"DD/MM/YYYY"),""),"")</f>
        <v/>
      </c>
      <c r="J1228" s="58" t="str">
        <f ca="1">IF(OR('📊 Training Matrix'!$W$66="EXPIRED",'📊 Training Matrix'!$W$66="EXPIRING"),TEXT('📊 Training Matrix'!$V$66+365,"DD/MM/YYYY"),"")</f>
        <v/>
      </c>
      <c r="K1228" s="58" t="str">
        <f ca="1">IF(OR('📊 Training Matrix'!$W$66="EXPIRED",'📊 Training Matrix'!$W$66="EXPIRING"),'📊 Training Matrix'!$W$66,"")</f>
        <v/>
      </c>
      <c r="L1228" s="58" t="str">
        <f ca="1">IF(OR('📊 Training Matrix'!$W$66="EXPIRED",'📊 Training Matrix'!$W$66="EXPIRING"),IF('📊 Training Matrix'!$W$66="EXPIRED","Overdue by "&amp;TEXT(TODAY()-('📊 Training Matrix'!$V$66+365),"0")&amp;" days","Expires in "&amp;TEXT(('📊 Training Matrix'!$V$66+365)-TODAY(),"0")&amp;" days"),"—")</f>
        <v>—</v>
      </c>
      <c r="M1228" s="58" t="str">
        <f ca="1">IF(OR('📊 Training Matrix'!$W$66="EXPIRED",'📊 Training Matrix'!$W$66="EXPIRING"),'📊 Training Matrix'!$H$66,"")</f>
        <v/>
      </c>
    </row>
    <row r="1229" spans="1:13" ht="15" customHeight="1" x14ac:dyDescent="0.2">
      <c r="A1229" s="58" t="str">
        <f ca="1">IF(OR('📊 Training Matrix'!$Y$66="EXPIRED",'📊 Training Matrix'!$Y$66="EXPIRING"),'📊 Training Matrix'!$A$66,"")</f>
        <v/>
      </c>
      <c r="B1229" s="58" t="str">
        <f ca="1">IF(OR('📊 Training Matrix'!$Y$66="EXPIRED",'📊 Training Matrix'!$Y$66="EXPIRING"),'📊 Training Matrix'!$B$66,"")</f>
        <v/>
      </c>
      <c r="C1229" s="58" t="str">
        <f ca="1">IF(OR('📊 Training Matrix'!$Y$66="EXPIRED",'📊 Training Matrix'!$Y$66="EXPIRING"),'📊 Training Matrix'!$C$66,"")</f>
        <v/>
      </c>
      <c r="D1229" s="58" t="str">
        <f ca="1">IF(OR('📊 Training Matrix'!$Y$66="EXPIRED",'📊 Training Matrix'!$Y$66="EXPIRING"),'📊 Training Matrix'!$D$66,"")</f>
        <v/>
      </c>
      <c r="E1229" s="58" t="str">
        <f ca="1">IF(OR('📊 Training Matrix'!$Y$66="EXPIRED",'📊 Training Matrix'!$Y$66="EXPIRING"),'📊 Training Matrix'!$F$66,"")</f>
        <v/>
      </c>
      <c r="F1229" s="58" t="str">
        <f ca="1">IF(OR('📊 Training Matrix'!$Y$66="EXPIRED",'📊 Training Matrix'!$Y$66="EXPIRING"),'📊 Training Matrix'!$E$66,"")</f>
        <v/>
      </c>
      <c r="G1229" s="58" t="str">
        <f ca="1">IF(OR('📊 Training Matrix'!$Y$66="EXPIRED",'📊 Training Matrix'!$Y$66="EXPIRING"),"EL-002","")</f>
        <v/>
      </c>
      <c r="H1229" s="58" t="str">
        <f ca="1">IF(OR('📊 Training Matrix'!$Y$66="EXPIRED",'📊 Training Matrix'!$Y$66="EXPIRING"),"18th Edition","")</f>
        <v/>
      </c>
      <c r="I1229" s="58" t="str">
        <f ca="1">IF(OR('📊 Training Matrix'!$Y$66="EXPIRED",'📊 Training Matrix'!$Y$66="EXPIRING"),IF(ISNUMBER('📊 Training Matrix'!$X$66),TEXT('📊 Training Matrix'!$X$66,"DD/MM/YYYY"),""),"")</f>
        <v/>
      </c>
      <c r="J1229" s="58" t="str">
        <f ca="1">IF(OR('📊 Training Matrix'!$Y$66="EXPIRED",'📊 Training Matrix'!$Y$66="EXPIRING"),TEXT('📊 Training Matrix'!$X$66+365,"DD/MM/YYYY"),"")</f>
        <v/>
      </c>
      <c r="K1229" s="58" t="str">
        <f ca="1">IF(OR('📊 Training Matrix'!$Y$66="EXPIRED",'📊 Training Matrix'!$Y$66="EXPIRING"),'📊 Training Matrix'!$Y$66,"")</f>
        <v/>
      </c>
      <c r="L1229" s="58" t="str">
        <f ca="1">IF(OR('📊 Training Matrix'!$Y$66="EXPIRED",'📊 Training Matrix'!$Y$66="EXPIRING"),IF('📊 Training Matrix'!$Y$66="EXPIRED","Overdue by "&amp;TEXT(TODAY()-('📊 Training Matrix'!$X$66+365),"0")&amp;" days","Expires in "&amp;TEXT(('📊 Training Matrix'!$X$66+365)-TODAY(),"0")&amp;" days"),"—")</f>
        <v>—</v>
      </c>
      <c r="M1229" s="58" t="str">
        <f ca="1">IF(OR('📊 Training Matrix'!$Y$66="EXPIRED",'📊 Training Matrix'!$Y$66="EXPIRING"),'📊 Training Matrix'!$H$66,"")</f>
        <v/>
      </c>
    </row>
    <row r="1230" spans="1:13" ht="15" customHeight="1" x14ac:dyDescent="0.2">
      <c r="A1230" s="58" t="str">
        <f ca="1">IF(OR('📊 Training Matrix'!$AA$66="EXPIRED",'📊 Training Matrix'!$AA$66="EXPIRING"),'📊 Training Matrix'!$A$66,"")</f>
        <v/>
      </c>
      <c r="B1230" s="58" t="str">
        <f ca="1">IF(OR('📊 Training Matrix'!$AA$66="EXPIRED",'📊 Training Matrix'!$AA$66="EXPIRING"),'📊 Training Matrix'!$B$66,"")</f>
        <v/>
      </c>
      <c r="C1230" s="58" t="str">
        <f ca="1">IF(OR('📊 Training Matrix'!$AA$66="EXPIRED",'📊 Training Matrix'!$AA$66="EXPIRING"),'📊 Training Matrix'!$C$66,"")</f>
        <v/>
      </c>
      <c r="D1230" s="58" t="str">
        <f ca="1">IF(OR('📊 Training Matrix'!$AA$66="EXPIRED",'📊 Training Matrix'!$AA$66="EXPIRING"),'📊 Training Matrix'!$D$66,"")</f>
        <v/>
      </c>
      <c r="E1230" s="58" t="str">
        <f ca="1">IF(OR('📊 Training Matrix'!$AA$66="EXPIRED",'📊 Training Matrix'!$AA$66="EXPIRING"),'📊 Training Matrix'!$F$66,"")</f>
        <v/>
      </c>
      <c r="F1230" s="58" t="str">
        <f ca="1">IF(OR('📊 Training Matrix'!$AA$66="EXPIRED",'📊 Training Matrix'!$AA$66="EXPIRING"),'📊 Training Matrix'!$E$66,"")</f>
        <v/>
      </c>
      <c r="G1230" s="58" t="str">
        <f ca="1">IF(OR('📊 Training Matrix'!$AA$66="EXPIRED",'📊 Training Matrix'!$AA$66="EXPIRING"),"EL-003","")</f>
        <v/>
      </c>
      <c r="H1230" s="58" t="str">
        <f ca="1">IF(OR('📊 Training Matrix'!$AA$66="EXPIRED",'📊 Training Matrix'!$AA$66="EXPIRING"),"HV Auth. Person","")</f>
        <v/>
      </c>
      <c r="I1230" s="58" t="str">
        <f ca="1">IF(OR('📊 Training Matrix'!$AA$66="EXPIRED",'📊 Training Matrix'!$AA$66="EXPIRING"),IF(ISNUMBER('📊 Training Matrix'!$Z$66),TEXT('📊 Training Matrix'!$Z$66,"DD/MM/YYYY"),""),"")</f>
        <v/>
      </c>
      <c r="J1230" s="58" t="str">
        <f ca="1">IF(OR('📊 Training Matrix'!$AA$66="EXPIRED",'📊 Training Matrix'!$AA$66="EXPIRING"),TEXT('📊 Training Matrix'!$Z$66+365,"DD/MM/YYYY"),"")</f>
        <v/>
      </c>
      <c r="K1230" s="58" t="str">
        <f ca="1">IF(OR('📊 Training Matrix'!$AA$66="EXPIRED",'📊 Training Matrix'!$AA$66="EXPIRING"),'📊 Training Matrix'!$AA$66,"")</f>
        <v/>
      </c>
      <c r="L1230" s="58" t="str">
        <f ca="1">IF(OR('📊 Training Matrix'!$AA$66="EXPIRED",'📊 Training Matrix'!$AA$66="EXPIRING"),IF('📊 Training Matrix'!$AA$66="EXPIRED","Overdue by "&amp;TEXT(TODAY()-('📊 Training Matrix'!$Z$66+365),"0")&amp;" days","Expires in "&amp;TEXT(('📊 Training Matrix'!$Z$66+365)-TODAY(),"0")&amp;" days"),"—")</f>
        <v>—</v>
      </c>
      <c r="M1230" s="58" t="str">
        <f ca="1">IF(OR('📊 Training Matrix'!$AA$66="EXPIRED",'📊 Training Matrix'!$AA$66="EXPIRING"),'📊 Training Matrix'!$H$66,"")</f>
        <v/>
      </c>
    </row>
    <row r="1231" spans="1:13" ht="15" customHeight="1" x14ac:dyDescent="0.2">
      <c r="A1231" s="58" t="str">
        <f ca="1">IF(OR('📊 Training Matrix'!$AC$66="EXPIRED",'📊 Training Matrix'!$AC$66="EXPIRING"),'📊 Training Matrix'!$A$66,"")</f>
        <v/>
      </c>
      <c r="B1231" s="58" t="str">
        <f ca="1">IF(OR('📊 Training Matrix'!$AC$66="EXPIRED",'📊 Training Matrix'!$AC$66="EXPIRING"),'📊 Training Matrix'!$B$66,"")</f>
        <v/>
      </c>
      <c r="C1231" s="58" t="str">
        <f ca="1">IF(OR('📊 Training Matrix'!$AC$66="EXPIRED",'📊 Training Matrix'!$AC$66="EXPIRING"),'📊 Training Matrix'!$C$66,"")</f>
        <v/>
      </c>
      <c r="D1231" s="58" t="str">
        <f ca="1">IF(OR('📊 Training Matrix'!$AC$66="EXPIRED",'📊 Training Matrix'!$AC$66="EXPIRING"),'📊 Training Matrix'!$D$66,"")</f>
        <v/>
      </c>
      <c r="E1231" s="58" t="str">
        <f ca="1">IF(OR('📊 Training Matrix'!$AC$66="EXPIRED",'📊 Training Matrix'!$AC$66="EXPIRING"),'📊 Training Matrix'!$F$66,"")</f>
        <v/>
      </c>
      <c r="F1231" s="58" t="str">
        <f ca="1">IF(OR('📊 Training Matrix'!$AC$66="EXPIRED",'📊 Training Matrix'!$AC$66="EXPIRING"),'📊 Training Matrix'!$E$66,"")</f>
        <v/>
      </c>
      <c r="G1231" s="58" t="str">
        <f ca="1">IF(OR('📊 Training Matrix'!$AC$66="EXPIRED",'📊 Training Matrix'!$AC$66="EXPIRING"),"EL-004","")</f>
        <v/>
      </c>
      <c r="H1231" s="58" t="str">
        <f ca="1">IF(OR('📊 Training Matrix'!$AC$66="EXPIRED",'📊 Training Matrix'!$AC$66="EXPIRING"),"LV Switching","")</f>
        <v/>
      </c>
      <c r="I1231" s="58" t="str">
        <f ca="1">IF(OR('📊 Training Matrix'!$AC$66="EXPIRED",'📊 Training Matrix'!$AC$66="EXPIRING"),IF(ISNUMBER('📊 Training Matrix'!$AB$66),TEXT('📊 Training Matrix'!$AB$66,"DD/MM/YYYY"),""),"")</f>
        <v/>
      </c>
      <c r="J1231" s="58" t="str">
        <f ca="1">IF(OR('📊 Training Matrix'!$AC$66="EXPIRED",'📊 Training Matrix'!$AC$66="EXPIRING"),TEXT('📊 Training Matrix'!$AB$66+365,"DD/MM/YYYY"),"")</f>
        <v/>
      </c>
      <c r="K1231" s="58" t="str">
        <f ca="1">IF(OR('📊 Training Matrix'!$AC$66="EXPIRED",'📊 Training Matrix'!$AC$66="EXPIRING"),'📊 Training Matrix'!$AC$66,"")</f>
        <v/>
      </c>
      <c r="L1231" s="58" t="str">
        <f ca="1">IF(OR('📊 Training Matrix'!$AC$66="EXPIRED",'📊 Training Matrix'!$AC$66="EXPIRING"),IF('📊 Training Matrix'!$AC$66="EXPIRED","Overdue by "&amp;TEXT(TODAY()-('📊 Training Matrix'!$AB$66+365),"0")&amp;" days","Expires in "&amp;TEXT(('📊 Training Matrix'!$AB$66+365)-TODAY(),"0")&amp;" days"),"—")</f>
        <v>—</v>
      </c>
      <c r="M1231" s="58" t="str">
        <f ca="1">IF(OR('📊 Training Matrix'!$AC$66="EXPIRED",'📊 Training Matrix'!$AC$66="EXPIRING"),'📊 Training Matrix'!$H$66,"")</f>
        <v/>
      </c>
    </row>
    <row r="1232" spans="1:13" ht="15" customHeight="1" x14ac:dyDescent="0.2">
      <c r="A1232" s="58" t="str">
        <f ca="1">IF(OR('📊 Training Matrix'!$AE$66="EXPIRED",'📊 Training Matrix'!$AE$66="EXPIRING"),'📊 Training Matrix'!$A$66,"")</f>
        <v/>
      </c>
      <c r="B1232" s="58" t="str">
        <f ca="1">IF(OR('📊 Training Matrix'!$AE$66="EXPIRED",'📊 Training Matrix'!$AE$66="EXPIRING"),'📊 Training Matrix'!$B$66,"")</f>
        <v/>
      </c>
      <c r="C1232" s="58" t="str">
        <f ca="1">IF(OR('📊 Training Matrix'!$AE$66="EXPIRED",'📊 Training Matrix'!$AE$66="EXPIRING"),'📊 Training Matrix'!$C$66,"")</f>
        <v/>
      </c>
      <c r="D1232" s="58" t="str">
        <f ca="1">IF(OR('📊 Training Matrix'!$AE$66="EXPIRED",'📊 Training Matrix'!$AE$66="EXPIRING"),'📊 Training Matrix'!$D$66,"")</f>
        <v/>
      </c>
      <c r="E1232" s="58" t="str">
        <f ca="1">IF(OR('📊 Training Matrix'!$AE$66="EXPIRED",'📊 Training Matrix'!$AE$66="EXPIRING"),'📊 Training Matrix'!$F$66,"")</f>
        <v/>
      </c>
      <c r="F1232" s="58" t="str">
        <f ca="1">IF(OR('📊 Training Matrix'!$AE$66="EXPIRED",'📊 Training Matrix'!$AE$66="EXPIRING"),'📊 Training Matrix'!$E$66,"")</f>
        <v/>
      </c>
      <c r="G1232" s="58" t="str">
        <f ca="1">IF(OR('📊 Training Matrix'!$AE$66="EXPIRED",'📊 Training Matrix'!$AE$66="EXPIRING"),"CV-005","")</f>
        <v/>
      </c>
      <c r="H1232" s="58" t="str">
        <f ca="1">IF(OR('📊 Training Matrix'!$AE$66="EXPIRED",'📊 Training Matrix'!$AE$66="EXPIRING"),"NRSWA Supervisor","")</f>
        <v/>
      </c>
      <c r="I1232" s="58" t="str">
        <f ca="1">IF(OR('📊 Training Matrix'!$AE$66="EXPIRED",'📊 Training Matrix'!$AE$66="EXPIRING"),IF(ISNUMBER('📊 Training Matrix'!$AD$66),TEXT('📊 Training Matrix'!$AD$66,"DD/MM/YYYY"),""),"")</f>
        <v/>
      </c>
      <c r="J1232" s="58" t="str">
        <f ca="1">IF(OR('📊 Training Matrix'!$AE$66="EXPIRED",'📊 Training Matrix'!$AE$66="EXPIRING"),TEXT('📊 Training Matrix'!$AD$66+365,"DD/MM/YYYY"),"")</f>
        <v/>
      </c>
      <c r="K1232" s="58" t="str">
        <f ca="1">IF(OR('📊 Training Matrix'!$AE$66="EXPIRED",'📊 Training Matrix'!$AE$66="EXPIRING"),'📊 Training Matrix'!$AE$66,"")</f>
        <v/>
      </c>
      <c r="L1232" s="58" t="str">
        <f ca="1">IF(OR('📊 Training Matrix'!$AE$66="EXPIRED",'📊 Training Matrix'!$AE$66="EXPIRING"),IF('📊 Training Matrix'!$AE$66="EXPIRED","Overdue by "&amp;TEXT(TODAY()-('📊 Training Matrix'!$AD$66+365),"0")&amp;" days","Expires in "&amp;TEXT(('📊 Training Matrix'!$AD$66+365)-TODAY(),"0")&amp;" days"),"—")</f>
        <v>—</v>
      </c>
      <c r="M1232" s="58" t="str">
        <f ca="1">IF(OR('📊 Training Matrix'!$AE$66="EXPIRED",'📊 Training Matrix'!$AE$66="EXPIRING"),'📊 Training Matrix'!$H$66,"")</f>
        <v/>
      </c>
    </row>
    <row r="1233" spans="1:13" ht="15" customHeight="1" x14ac:dyDescent="0.2">
      <c r="A1233" s="58" t="str">
        <f ca="1">IF(OR('📊 Training Matrix'!$AG$66="EXPIRED",'📊 Training Matrix'!$AG$66="EXPIRING"),'📊 Training Matrix'!$A$66,"")</f>
        <v/>
      </c>
      <c r="B1233" s="58" t="str">
        <f ca="1">IF(OR('📊 Training Matrix'!$AG$66="EXPIRED",'📊 Training Matrix'!$AG$66="EXPIRING"),'📊 Training Matrix'!$B$66,"")</f>
        <v/>
      </c>
      <c r="C1233" s="58" t="str">
        <f ca="1">IF(OR('📊 Training Matrix'!$AG$66="EXPIRED",'📊 Training Matrix'!$AG$66="EXPIRING"),'📊 Training Matrix'!$C$66,"")</f>
        <v/>
      </c>
      <c r="D1233" s="58" t="str">
        <f ca="1">IF(OR('📊 Training Matrix'!$AG$66="EXPIRED",'📊 Training Matrix'!$AG$66="EXPIRING"),'📊 Training Matrix'!$D$66,"")</f>
        <v/>
      </c>
      <c r="E1233" s="58" t="str">
        <f ca="1">IF(OR('📊 Training Matrix'!$AG$66="EXPIRED",'📊 Training Matrix'!$AG$66="EXPIRING"),'📊 Training Matrix'!$F$66,"")</f>
        <v/>
      </c>
      <c r="F1233" s="58" t="str">
        <f ca="1">IF(OR('📊 Training Matrix'!$AG$66="EXPIRED",'📊 Training Matrix'!$AG$66="EXPIRING"),'📊 Training Matrix'!$E$66,"")</f>
        <v/>
      </c>
      <c r="G1233" s="58" t="str">
        <f ca="1">IF(OR('📊 Training Matrix'!$AG$66="EXPIRED",'📊 Training Matrix'!$AG$66="EXPIRING"),"CV-006","")</f>
        <v/>
      </c>
      <c r="H1233" s="58" t="str">
        <f ca="1">IF(OR('📊 Training Matrix'!$AG$66="EXPIRED",'📊 Training Matrix'!$AG$66="EXPIRING"),"NRSWA Operative","")</f>
        <v/>
      </c>
      <c r="I1233" s="58" t="str">
        <f ca="1">IF(OR('📊 Training Matrix'!$AG$66="EXPIRED",'📊 Training Matrix'!$AG$66="EXPIRING"),IF(ISNUMBER('📊 Training Matrix'!$AF$66),TEXT('📊 Training Matrix'!$AF$66,"DD/MM/YYYY"),""),"")</f>
        <v/>
      </c>
      <c r="J1233" s="58" t="str">
        <f ca="1">IF(OR('📊 Training Matrix'!$AG$66="EXPIRED",'📊 Training Matrix'!$AG$66="EXPIRING"),TEXT('📊 Training Matrix'!$AF$66+365,"DD/MM/YYYY"),"")</f>
        <v/>
      </c>
      <c r="K1233" s="58" t="str">
        <f ca="1">IF(OR('📊 Training Matrix'!$AG$66="EXPIRED",'📊 Training Matrix'!$AG$66="EXPIRING"),'📊 Training Matrix'!$AG$66,"")</f>
        <v/>
      </c>
      <c r="L1233" s="58" t="str">
        <f ca="1">IF(OR('📊 Training Matrix'!$AG$66="EXPIRED",'📊 Training Matrix'!$AG$66="EXPIRING"),IF('📊 Training Matrix'!$AG$66="EXPIRED","Overdue by "&amp;TEXT(TODAY()-('📊 Training Matrix'!$AF$66+365),"0")&amp;" days","Expires in "&amp;TEXT(('📊 Training Matrix'!$AF$66+365)-TODAY(),"0")&amp;" days"),"—")</f>
        <v>—</v>
      </c>
      <c r="M1233" s="58" t="str">
        <f ca="1">IF(OR('📊 Training Matrix'!$AG$66="EXPIRED",'📊 Training Matrix'!$AG$66="EXPIRING"),'📊 Training Matrix'!$H$66,"")</f>
        <v/>
      </c>
    </row>
    <row r="1234" spans="1:13" ht="15" customHeight="1" x14ac:dyDescent="0.2">
      <c r="A1234" s="58" t="str">
        <f ca="1">IF(OR('📊 Training Matrix'!$AI$66="EXPIRED",'📊 Training Matrix'!$AI$66="EXPIRING"),'📊 Training Matrix'!$A$66,"")</f>
        <v/>
      </c>
      <c r="B1234" s="58" t="str">
        <f ca="1">IF(OR('📊 Training Matrix'!$AI$66="EXPIRED",'📊 Training Matrix'!$AI$66="EXPIRING"),'📊 Training Matrix'!$B$66,"")</f>
        <v/>
      </c>
      <c r="C1234" s="58" t="str">
        <f ca="1">IF(OR('📊 Training Matrix'!$AI$66="EXPIRED",'📊 Training Matrix'!$AI$66="EXPIRING"),'📊 Training Matrix'!$C$66,"")</f>
        <v/>
      </c>
      <c r="D1234" s="58" t="str">
        <f ca="1">IF(OR('📊 Training Matrix'!$AI$66="EXPIRED",'📊 Training Matrix'!$AI$66="EXPIRING"),'📊 Training Matrix'!$D$66,"")</f>
        <v/>
      </c>
      <c r="E1234" s="58" t="str">
        <f ca="1">IF(OR('📊 Training Matrix'!$AI$66="EXPIRED",'📊 Training Matrix'!$AI$66="EXPIRING"),'📊 Training Matrix'!$F$66,"")</f>
        <v/>
      </c>
      <c r="F1234" s="58" t="str">
        <f ca="1">IF(OR('📊 Training Matrix'!$AI$66="EXPIRED",'📊 Training Matrix'!$AI$66="EXPIRING"),'📊 Training Matrix'!$E$66,"")</f>
        <v/>
      </c>
      <c r="G1234" s="58" t="str">
        <f ca="1">IF(OR('📊 Training Matrix'!$AI$66="EXPIRED",'📊 Training Matrix'!$AI$66="EXPIRING"),"CV-002","")</f>
        <v/>
      </c>
      <c r="H1234" s="58" t="str">
        <f ca="1">IF(OR('📊 Training Matrix'!$AI$66="EXPIRED",'📊 Training Matrix'!$AI$66="EXPIRING"),"CSCS Blue Card","")</f>
        <v/>
      </c>
      <c r="I1234" s="58" t="str">
        <f ca="1">IF(OR('📊 Training Matrix'!$AI$66="EXPIRED",'📊 Training Matrix'!$AI$66="EXPIRING"),IF(ISNUMBER('📊 Training Matrix'!$AH$66),TEXT('📊 Training Matrix'!$AH$66,"DD/MM/YYYY"),""),"")</f>
        <v/>
      </c>
      <c r="J1234" s="58" t="str">
        <f ca="1">IF(OR('📊 Training Matrix'!$AI$66="EXPIRED",'📊 Training Matrix'!$AI$66="EXPIRING"),TEXT('📊 Training Matrix'!$AH$66+365,"DD/MM/YYYY"),"")</f>
        <v/>
      </c>
      <c r="K1234" s="58" t="str">
        <f ca="1">IF(OR('📊 Training Matrix'!$AI$66="EXPIRED",'📊 Training Matrix'!$AI$66="EXPIRING"),'📊 Training Matrix'!$AI$66,"")</f>
        <v/>
      </c>
      <c r="L1234" s="58" t="str">
        <f ca="1">IF(OR('📊 Training Matrix'!$AI$66="EXPIRED",'📊 Training Matrix'!$AI$66="EXPIRING"),IF('📊 Training Matrix'!$AI$66="EXPIRED","Overdue by "&amp;TEXT(TODAY()-('📊 Training Matrix'!$AH$66+365),"0")&amp;" days","Expires in "&amp;TEXT(('📊 Training Matrix'!$AH$66+365)-TODAY(),"0")&amp;" days"),"—")</f>
        <v>—</v>
      </c>
      <c r="M1234" s="58" t="str">
        <f ca="1">IF(OR('📊 Training Matrix'!$AI$66="EXPIRED",'📊 Training Matrix'!$AI$66="EXPIRING"),'📊 Training Matrix'!$H$66,"")</f>
        <v/>
      </c>
    </row>
    <row r="1235" spans="1:13" ht="15" customHeight="1" x14ac:dyDescent="0.2">
      <c r="A1235" s="58" t="str">
        <f ca="1">IF(OR('📊 Training Matrix'!$AK$66="EXPIRED",'📊 Training Matrix'!$AK$66="EXPIRING"),'📊 Training Matrix'!$A$66,"")</f>
        <v/>
      </c>
      <c r="B1235" s="58" t="str">
        <f ca="1">IF(OR('📊 Training Matrix'!$AK$66="EXPIRED",'📊 Training Matrix'!$AK$66="EXPIRING"),'📊 Training Matrix'!$B$66,"")</f>
        <v/>
      </c>
      <c r="C1235" s="58" t="str">
        <f ca="1">IF(OR('📊 Training Matrix'!$AK$66="EXPIRED",'📊 Training Matrix'!$AK$66="EXPIRING"),'📊 Training Matrix'!$C$66,"")</f>
        <v/>
      </c>
      <c r="D1235" s="58" t="str">
        <f ca="1">IF(OR('📊 Training Matrix'!$AK$66="EXPIRED",'📊 Training Matrix'!$AK$66="EXPIRING"),'📊 Training Matrix'!$D$66,"")</f>
        <v/>
      </c>
      <c r="E1235" s="58" t="str">
        <f ca="1">IF(OR('📊 Training Matrix'!$AK$66="EXPIRED",'📊 Training Matrix'!$AK$66="EXPIRING"),'📊 Training Matrix'!$F$66,"")</f>
        <v/>
      </c>
      <c r="F1235" s="58" t="str">
        <f ca="1">IF(OR('📊 Training Matrix'!$AK$66="EXPIRED",'📊 Training Matrix'!$AK$66="EXPIRING"),'📊 Training Matrix'!$E$66,"")</f>
        <v/>
      </c>
      <c r="G1235" s="58" t="str">
        <f ca="1">IF(OR('📊 Training Matrix'!$AK$66="EXPIRED",'📊 Training Matrix'!$AK$66="EXPIRING"),"GS-001","")</f>
        <v/>
      </c>
      <c r="H1235" s="58" t="str">
        <f ca="1">IF(OR('📊 Training Matrix'!$AK$66="EXPIRED",'📊 Training Matrix'!$AK$66="EXPIRING"),"Gas Safe Reg.","")</f>
        <v/>
      </c>
      <c r="I1235" s="58" t="str">
        <f ca="1">IF(OR('📊 Training Matrix'!$AK$66="EXPIRED",'📊 Training Matrix'!$AK$66="EXPIRING"),IF(ISNUMBER('📊 Training Matrix'!$AJ$66),TEXT('📊 Training Matrix'!$AJ$66,"DD/MM/YYYY"),""),"")</f>
        <v/>
      </c>
      <c r="J1235" s="58" t="str">
        <f ca="1">IF(OR('📊 Training Matrix'!$AK$66="EXPIRED",'📊 Training Matrix'!$AK$66="EXPIRING"),TEXT('📊 Training Matrix'!$AJ$66+365,"DD/MM/YYYY"),"")</f>
        <v/>
      </c>
      <c r="K1235" s="58" t="str">
        <f ca="1">IF(OR('📊 Training Matrix'!$AK$66="EXPIRED",'📊 Training Matrix'!$AK$66="EXPIRING"),'📊 Training Matrix'!$AK$66,"")</f>
        <v/>
      </c>
      <c r="L1235" s="58" t="str">
        <f ca="1">IF(OR('📊 Training Matrix'!$AK$66="EXPIRED",'📊 Training Matrix'!$AK$66="EXPIRING"),IF('📊 Training Matrix'!$AK$66="EXPIRED","Overdue by "&amp;TEXT(TODAY()-('📊 Training Matrix'!$AJ$66+365),"0")&amp;" days","Expires in "&amp;TEXT(('📊 Training Matrix'!$AJ$66+365)-TODAY(),"0")&amp;" days"),"—")</f>
        <v>—</v>
      </c>
      <c r="M1235" s="58" t="str">
        <f ca="1">IF(OR('📊 Training Matrix'!$AK$66="EXPIRED",'📊 Training Matrix'!$AK$66="EXPIRING"),'📊 Training Matrix'!$H$66,"")</f>
        <v/>
      </c>
    </row>
    <row r="1236" spans="1:13" ht="15" customHeight="1" x14ac:dyDescent="0.2">
      <c r="A1236" s="58" t="str">
        <f ca="1">IF(OR('📊 Training Matrix'!$AM$66="EXPIRED",'📊 Training Matrix'!$AM$66="EXPIRING"),'📊 Training Matrix'!$A$66,"")</f>
        <v/>
      </c>
      <c r="B1236" s="58" t="str">
        <f ca="1">IF(OR('📊 Training Matrix'!$AM$66="EXPIRED",'📊 Training Matrix'!$AM$66="EXPIRING"),'📊 Training Matrix'!$B$66,"")</f>
        <v/>
      </c>
      <c r="C1236" s="58" t="str">
        <f ca="1">IF(OR('📊 Training Matrix'!$AM$66="EXPIRED",'📊 Training Matrix'!$AM$66="EXPIRING"),'📊 Training Matrix'!$C$66,"")</f>
        <v/>
      </c>
      <c r="D1236" s="58" t="str">
        <f ca="1">IF(OR('📊 Training Matrix'!$AM$66="EXPIRED",'📊 Training Matrix'!$AM$66="EXPIRING"),'📊 Training Matrix'!$D$66,"")</f>
        <v/>
      </c>
      <c r="E1236" s="58" t="str">
        <f ca="1">IF(OR('📊 Training Matrix'!$AM$66="EXPIRED",'📊 Training Matrix'!$AM$66="EXPIRING"),'📊 Training Matrix'!$F$66,"")</f>
        <v/>
      </c>
      <c r="F1236" s="58" t="str">
        <f ca="1">IF(OR('📊 Training Matrix'!$AM$66="EXPIRED",'📊 Training Matrix'!$AM$66="EXPIRING"),'📊 Training Matrix'!$E$66,"")</f>
        <v/>
      </c>
      <c r="G1236" s="58" t="str">
        <f ca="1">IF(OR('📊 Training Matrix'!$AM$66="EXPIRED",'📊 Training Matrix'!$AM$66="EXPIRING"),"GS-002","")</f>
        <v/>
      </c>
      <c r="H1236" s="58" t="str">
        <f ca="1">IF(OR('📊 Training Matrix'!$AM$66="EXPIRED",'📊 Training Matrix'!$AM$66="EXPIRING"),"ACS Gas (CCN1)","")</f>
        <v/>
      </c>
      <c r="I1236" s="58" t="str">
        <f ca="1">IF(OR('📊 Training Matrix'!$AM$66="EXPIRED",'📊 Training Matrix'!$AM$66="EXPIRING"),IF(ISNUMBER('📊 Training Matrix'!$AL$66),TEXT('📊 Training Matrix'!$AL$66,"DD/MM/YYYY"),""),"")</f>
        <v/>
      </c>
      <c r="J1236" s="58" t="str">
        <f ca="1">IF(OR('📊 Training Matrix'!$AM$66="EXPIRED",'📊 Training Matrix'!$AM$66="EXPIRING"),TEXT('📊 Training Matrix'!$AL$66+365,"DD/MM/YYYY"),"")</f>
        <v/>
      </c>
      <c r="K1236" s="58" t="str">
        <f ca="1">IF(OR('📊 Training Matrix'!$AM$66="EXPIRED",'📊 Training Matrix'!$AM$66="EXPIRING"),'📊 Training Matrix'!$AM$66,"")</f>
        <v/>
      </c>
      <c r="L1236" s="58" t="str">
        <f ca="1">IF(OR('📊 Training Matrix'!$AM$66="EXPIRED",'📊 Training Matrix'!$AM$66="EXPIRING"),IF('📊 Training Matrix'!$AM$66="EXPIRED","Overdue by "&amp;TEXT(TODAY()-('📊 Training Matrix'!$AL$66+365),"0")&amp;" days","Expires in "&amp;TEXT(('📊 Training Matrix'!$AL$66+365)-TODAY(),"0")&amp;" days"),"—")</f>
        <v>—</v>
      </c>
      <c r="M1236" s="58" t="str">
        <f ca="1">IF(OR('📊 Training Matrix'!$AM$66="EXPIRED",'📊 Training Matrix'!$AM$66="EXPIRING"),'📊 Training Matrix'!$H$66,"")</f>
        <v/>
      </c>
    </row>
    <row r="1237" spans="1:13" ht="15" customHeight="1" x14ac:dyDescent="0.2">
      <c r="A1237" s="58" t="str">
        <f ca="1">IF(OR('📊 Training Matrix'!$AO$66="EXPIRED",'📊 Training Matrix'!$AO$66="EXPIRING"),'📊 Training Matrix'!$A$66,"")</f>
        <v/>
      </c>
      <c r="B1237" s="58" t="str">
        <f ca="1">IF(OR('📊 Training Matrix'!$AO$66="EXPIRED",'📊 Training Matrix'!$AO$66="EXPIRING"),'📊 Training Matrix'!$B$66,"")</f>
        <v/>
      </c>
      <c r="C1237" s="58" t="str">
        <f ca="1">IF(OR('📊 Training Matrix'!$AO$66="EXPIRED",'📊 Training Matrix'!$AO$66="EXPIRING"),'📊 Training Matrix'!$C$66,"")</f>
        <v/>
      </c>
      <c r="D1237" s="58" t="str">
        <f ca="1">IF(OR('📊 Training Matrix'!$AO$66="EXPIRED",'📊 Training Matrix'!$AO$66="EXPIRING"),'📊 Training Matrix'!$D$66,"")</f>
        <v/>
      </c>
      <c r="E1237" s="58" t="str">
        <f ca="1">IF(OR('📊 Training Matrix'!$AO$66="EXPIRED",'📊 Training Matrix'!$AO$66="EXPIRING"),'📊 Training Matrix'!$F$66,"")</f>
        <v/>
      </c>
      <c r="F1237" s="58" t="str">
        <f ca="1">IF(OR('📊 Training Matrix'!$AO$66="EXPIRED",'📊 Training Matrix'!$AO$66="EXPIRING"),'📊 Training Matrix'!$E$66,"")</f>
        <v/>
      </c>
      <c r="G1237" s="58" t="str">
        <f ca="1">IF(OR('📊 Training Matrix'!$AO$66="EXPIRED",'📊 Training Matrix'!$AO$66="EXPIRING"),"WA-001","")</f>
        <v/>
      </c>
      <c r="H1237" s="58" t="str">
        <f ca="1">IF(OR('📊 Training Matrix'!$AO$66="EXPIRED",'📊 Training Matrix'!$AO$66="EXPIRING"),"WIAPS Cert.","")</f>
        <v/>
      </c>
      <c r="I1237" s="58" t="str">
        <f ca="1">IF(OR('📊 Training Matrix'!$AO$66="EXPIRED",'📊 Training Matrix'!$AO$66="EXPIRING"),IF(ISNUMBER('📊 Training Matrix'!$AN$66),TEXT('📊 Training Matrix'!$AN$66,"DD/MM/YYYY"),""),"")</f>
        <v/>
      </c>
      <c r="J1237" s="58" t="str">
        <f ca="1">IF(OR('📊 Training Matrix'!$AO$66="EXPIRED",'📊 Training Matrix'!$AO$66="EXPIRING"),TEXT('📊 Training Matrix'!$AN$66+365,"DD/MM/YYYY"),"")</f>
        <v/>
      </c>
      <c r="K1237" s="58" t="str">
        <f ca="1">IF(OR('📊 Training Matrix'!$AO$66="EXPIRED",'📊 Training Matrix'!$AO$66="EXPIRING"),'📊 Training Matrix'!$AO$66,"")</f>
        <v/>
      </c>
      <c r="L1237" s="58" t="str">
        <f ca="1">IF(OR('📊 Training Matrix'!$AO$66="EXPIRED",'📊 Training Matrix'!$AO$66="EXPIRING"),IF('📊 Training Matrix'!$AO$66="EXPIRED","Overdue by "&amp;TEXT(TODAY()-('📊 Training Matrix'!$AN$66+365),"0")&amp;" days","Expires in "&amp;TEXT(('📊 Training Matrix'!$AN$66+365)-TODAY(),"0")&amp;" days"),"—")</f>
        <v>—</v>
      </c>
      <c r="M1237" s="58" t="str">
        <f ca="1">IF(OR('📊 Training Matrix'!$AO$66="EXPIRED",'📊 Training Matrix'!$AO$66="EXPIRING"),'📊 Training Matrix'!$H$66,"")</f>
        <v/>
      </c>
    </row>
    <row r="1238" spans="1:13" ht="15" customHeight="1" x14ac:dyDescent="0.2">
      <c r="A1238" s="58" t="str">
        <f ca="1">IF(OR('📊 Training Matrix'!$AQ$66="EXPIRED",'📊 Training Matrix'!$AQ$66="EXPIRING"),'📊 Training Matrix'!$A$66,"")</f>
        <v/>
      </c>
      <c r="B1238" s="58" t="str">
        <f ca="1">IF(OR('📊 Training Matrix'!$AQ$66="EXPIRED",'📊 Training Matrix'!$AQ$66="EXPIRING"),'📊 Training Matrix'!$B$66,"")</f>
        <v/>
      </c>
      <c r="C1238" s="58" t="str">
        <f ca="1">IF(OR('📊 Training Matrix'!$AQ$66="EXPIRED",'📊 Training Matrix'!$AQ$66="EXPIRING"),'📊 Training Matrix'!$C$66,"")</f>
        <v/>
      </c>
      <c r="D1238" s="58" t="str">
        <f ca="1">IF(OR('📊 Training Matrix'!$AQ$66="EXPIRED",'📊 Training Matrix'!$AQ$66="EXPIRING"),'📊 Training Matrix'!$D$66,"")</f>
        <v/>
      </c>
      <c r="E1238" s="58" t="str">
        <f ca="1">IF(OR('📊 Training Matrix'!$AQ$66="EXPIRED",'📊 Training Matrix'!$AQ$66="EXPIRING"),'📊 Training Matrix'!$F$66,"")</f>
        <v/>
      </c>
      <c r="F1238" s="58" t="str">
        <f ca="1">IF(OR('📊 Training Matrix'!$AQ$66="EXPIRED",'📊 Training Matrix'!$AQ$66="EXPIRING"),'📊 Training Matrix'!$E$66,"")</f>
        <v/>
      </c>
      <c r="G1238" s="58" t="str">
        <f ca="1">IF(OR('📊 Training Matrix'!$AQ$66="EXPIRED",'📊 Training Matrix'!$AQ$66="EXPIRING"),"DR-004","")</f>
        <v/>
      </c>
      <c r="H1238" s="58" t="str">
        <f ca="1">IF(OR('📊 Training Matrix'!$AQ$66="EXPIRED",'📊 Training Matrix'!$AQ$66="EXPIRING"),"CPCS Excavator","")</f>
        <v/>
      </c>
      <c r="I1238" s="58" t="str">
        <f ca="1">IF(OR('📊 Training Matrix'!$AQ$66="EXPIRED",'📊 Training Matrix'!$AQ$66="EXPIRING"),IF(ISNUMBER('📊 Training Matrix'!$AP$66),TEXT('📊 Training Matrix'!$AP$66,"DD/MM/YYYY"),""),"")</f>
        <v/>
      </c>
      <c r="J1238" s="58" t="str">
        <f ca="1">IF(OR('📊 Training Matrix'!$AQ$66="EXPIRED",'📊 Training Matrix'!$AQ$66="EXPIRING"),TEXT('📊 Training Matrix'!$AP$66+365,"DD/MM/YYYY"),"")</f>
        <v/>
      </c>
      <c r="K1238" s="58" t="str">
        <f ca="1">IF(OR('📊 Training Matrix'!$AQ$66="EXPIRED",'📊 Training Matrix'!$AQ$66="EXPIRING"),'📊 Training Matrix'!$AQ$66,"")</f>
        <v/>
      </c>
      <c r="L1238" s="58" t="str">
        <f ca="1">IF(OR('📊 Training Matrix'!$AQ$66="EXPIRED",'📊 Training Matrix'!$AQ$66="EXPIRING"),IF('📊 Training Matrix'!$AQ$66="EXPIRED","Overdue by "&amp;TEXT(TODAY()-('📊 Training Matrix'!$AP$66+365),"0")&amp;" days","Expires in "&amp;TEXT(('📊 Training Matrix'!$AP$66+365)-TODAY(),"0")&amp;" days"),"—")</f>
        <v>—</v>
      </c>
      <c r="M1238" s="58" t="str">
        <f ca="1">IF(OR('📊 Training Matrix'!$AQ$66="EXPIRED",'📊 Training Matrix'!$AQ$66="EXPIRING"),'📊 Training Matrix'!$H$66,"")</f>
        <v/>
      </c>
    </row>
    <row r="1239" spans="1:13" ht="15" customHeight="1" x14ac:dyDescent="0.2">
      <c r="A1239" s="58" t="str">
        <f ca="1">IF(OR('📊 Training Matrix'!$AS$66="EXPIRED",'📊 Training Matrix'!$AS$66="EXPIRING"),'📊 Training Matrix'!$A$66,"")</f>
        <v/>
      </c>
      <c r="B1239" s="58" t="str">
        <f ca="1">IF(OR('📊 Training Matrix'!$AS$66="EXPIRED",'📊 Training Matrix'!$AS$66="EXPIRING"),'📊 Training Matrix'!$B$66,"")</f>
        <v/>
      </c>
      <c r="C1239" s="58" t="str">
        <f ca="1">IF(OR('📊 Training Matrix'!$AS$66="EXPIRED",'📊 Training Matrix'!$AS$66="EXPIRING"),'📊 Training Matrix'!$C$66,"")</f>
        <v/>
      </c>
      <c r="D1239" s="58" t="str">
        <f ca="1">IF(OR('📊 Training Matrix'!$AS$66="EXPIRED",'📊 Training Matrix'!$AS$66="EXPIRING"),'📊 Training Matrix'!$D$66,"")</f>
        <v/>
      </c>
      <c r="E1239" s="58" t="str">
        <f ca="1">IF(OR('📊 Training Matrix'!$AS$66="EXPIRED",'📊 Training Matrix'!$AS$66="EXPIRING"),'📊 Training Matrix'!$F$66,"")</f>
        <v/>
      </c>
      <c r="F1239" s="58" t="str">
        <f ca="1">IF(OR('📊 Training Matrix'!$AS$66="EXPIRED",'📊 Training Matrix'!$AS$66="EXPIRING"),'📊 Training Matrix'!$E$66,"")</f>
        <v/>
      </c>
      <c r="G1239" s="58" t="str">
        <f ca="1">IF(OR('📊 Training Matrix'!$AS$66="EXPIRED",'📊 Training Matrix'!$AS$66="EXPIRING"),"MG-002","")</f>
        <v/>
      </c>
      <c r="H1239" s="58" t="str">
        <f ca="1">IF(OR('📊 Training Matrix'!$AS$66="EXPIRED",'📊 Training Matrix'!$AS$66="EXPIRING"),"SMSTS","")</f>
        <v/>
      </c>
      <c r="I1239" s="58" t="str">
        <f ca="1">IF(OR('📊 Training Matrix'!$AS$66="EXPIRED",'📊 Training Matrix'!$AS$66="EXPIRING"),IF(ISNUMBER('📊 Training Matrix'!$AR$66),TEXT('📊 Training Matrix'!$AR$66,"DD/MM/YYYY"),""),"")</f>
        <v/>
      </c>
      <c r="J1239" s="58" t="str">
        <f ca="1">IF(OR('📊 Training Matrix'!$AS$66="EXPIRED",'📊 Training Matrix'!$AS$66="EXPIRING"),TEXT('📊 Training Matrix'!$AR$66+365,"DD/MM/YYYY"),"")</f>
        <v/>
      </c>
      <c r="K1239" s="58" t="str">
        <f ca="1">IF(OR('📊 Training Matrix'!$AS$66="EXPIRED",'📊 Training Matrix'!$AS$66="EXPIRING"),'📊 Training Matrix'!$AS$66,"")</f>
        <v/>
      </c>
      <c r="L1239" s="58" t="str">
        <f ca="1">IF(OR('📊 Training Matrix'!$AS$66="EXPIRED",'📊 Training Matrix'!$AS$66="EXPIRING"),IF('📊 Training Matrix'!$AS$66="EXPIRED","Overdue by "&amp;TEXT(TODAY()-('📊 Training Matrix'!$AR$66+365),"0")&amp;" days","Expires in "&amp;TEXT(('📊 Training Matrix'!$AR$66+365)-TODAY(),"0")&amp;" days"),"—")</f>
        <v>—</v>
      </c>
      <c r="M1239" s="58" t="str">
        <f ca="1">IF(OR('📊 Training Matrix'!$AS$66="EXPIRED",'📊 Training Matrix'!$AS$66="EXPIRING"),'📊 Training Matrix'!$H$66,"")</f>
        <v/>
      </c>
    </row>
    <row r="1240" spans="1:13" ht="15" customHeight="1" x14ac:dyDescent="0.2">
      <c r="A1240" s="58" t="str">
        <f ca="1">IF(OR('📊 Training Matrix'!$AU$66="EXPIRED",'📊 Training Matrix'!$AU$66="EXPIRING"),'📊 Training Matrix'!$A$66,"")</f>
        <v/>
      </c>
      <c r="B1240" s="58" t="str">
        <f ca="1">IF(OR('📊 Training Matrix'!$AU$66="EXPIRED",'📊 Training Matrix'!$AU$66="EXPIRING"),'📊 Training Matrix'!$B$66,"")</f>
        <v/>
      </c>
      <c r="C1240" s="58" t="str">
        <f ca="1">IF(OR('📊 Training Matrix'!$AU$66="EXPIRED",'📊 Training Matrix'!$AU$66="EXPIRING"),'📊 Training Matrix'!$C$66,"")</f>
        <v/>
      </c>
      <c r="D1240" s="58" t="str">
        <f ca="1">IF(OR('📊 Training Matrix'!$AU$66="EXPIRED",'📊 Training Matrix'!$AU$66="EXPIRING"),'📊 Training Matrix'!$D$66,"")</f>
        <v/>
      </c>
      <c r="E1240" s="58" t="str">
        <f ca="1">IF(OR('📊 Training Matrix'!$AU$66="EXPIRED",'📊 Training Matrix'!$AU$66="EXPIRING"),'📊 Training Matrix'!$F$66,"")</f>
        <v/>
      </c>
      <c r="F1240" s="58" t="str">
        <f ca="1">IF(OR('📊 Training Matrix'!$AU$66="EXPIRED",'📊 Training Matrix'!$AU$66="EXPIRING"),'📊 Training Matrix'!$E$66,"")</f>
        <v/>
      </c>
      <c r="G1240" s="58" t="str">
        <f ca="1">IF(OR('📊 Training Matrix'!$AU$66="EXPIRED",'📊 Training Matrix'!$AU$66="EXPIRING"),"MG-003","")</f>
        <v/>
      </c>
      <c r="H1240" s="58" t="str">
        <f ca="1">IF(OR('📊 Training Matrix'!$AU$66="EXPIRED",'📊 Training Matrix'!$AU$66="EXPIRING"),"SSSTS","")</f>
        <v/>
      </c>
      <c r="I1240" s="58" t="str">
        <f ca="1">IF(OR('📊 Training Matrix'!$AU$66="EXPIRED",'📊 Training Matrix'!$AU$66="EXPIRING"),IF(ISNUMBER('📊 Training Matrix'!$AT$66),TEXT('📊 Training Matrix'!$AT$66,"DD/MM/YYYY"),""),"")</f>
        <v/>
      </c>
      <c r="J1240" s="58" t="str">
        <f ca="1">IF(OR('📊 Training Matrix'!$AU$66="EXPIRED",'📊 Training Matrix'!$AU$66="EXPIRING"),TEXT('📊 Training Matrix'!$AT$66+365,"DD/MM/YYYY"),"")</f>
        <v/>
      </c>
      <c r="K1240" s="58" t="str">
        <f ca="1">IF(OR('📊 Training Matrix'!$AU$66="EXPIRED",'📊 Training Matrix'!$AU$66="EXPIRING"),'📊 Training Matrix'!$AU$66,"")</f>
        <v/>
      </c>
      <c r="L1240" s="58" t="str">
        <f ca="1">IF(OR('📊 Training Matrix'!$AU$66="EXPIRED",'📊 Training Matrix'!$AU$66="EXPIRING"),IF('📊 Training Matrix'!$AU$66="EXPIRED","Overdue by "&amp;TEXT(TODAY()-('📊 Training Matrix'!$AT$66+365),"0")&amp;" days","Expires in "&amp;TEXT(('📊 Training Matrix'!$AT$66+365)-TODAY(),"0")&amp;" days"),"—")</f>
        <v>—</v>
      </c>
      <c r="M1240" s="58" t="str">
        <f ca="1">IF(OR('📊 Training Matrix'!$AU$66="EXPIRED",'📊 Training Matrix'!$AU$66="EXPIRING"),'📊 Training Matrix'!$H$66,"")</f>
        <v/>
      </c>
    </row>
    <row r="1241" spans="1:13" ht="15" customHeight="1" x14ac:dyDescent="0.2">
      <c r="A1241" s="58" t="str">
        <f ca="1">IF(OR('📊 Training Matrix'!$AW$66="EXPIRED",'📊 Training Matrix'!$AW$66="EXPIRING"),'📊 Training Matrix'!$A$66,"")</f>
        <v/>
      </c>
      <c r="B1241" s="58" t="str">
        <f ca="1">IF(OR('📊 Training Matrix'!$AW$66="EXPIRED",'📊 Training Matrix'!$AW$66="EXPIRING"),'📊 Training Matrix'!$B$66,"")</f>
        <v/>
      </c>
      <c r="C1241" s="58" t="str">
        <f ca="1">IF(OR('📊 Training Matrix'!$AW$66="EXPIRED",'📊 Training Matrix'!$AW$66="EXPIRING"),'📊 Training Matrix'!$C$66,"")</f>
        <v/>
      </c>
      <c r="D1241" s="58" t="str">
        <f ca="1">IF(OR('📊 Training Matrix'!$AW$66="EXPIRED",'📊 Training Matrix'!$AW$66="EXPIRING"),'📊 Training Matrix'!$D$66,"")</f>
        <v/>
      </c>
      <c r="E1241" s="58" t="str">
        <f ca="1">IF(OR('📊 Training Matrix'!$AW$66="EXPIRED",'📊 Training Matrix'!$AW$66="EXPIRING"),'📊 Training Matrix'!$F$66,"")</f>
        <v/>
      </c>
      <c r="F1241" s="58" t="str">
        <f ca="1">IF(OR('📊 Training Matrix'!$AW$66="EXPIRED",'📊 Training Matrix'!$AW$66="EXPIRING"),'📊 Training Matrix'!$E$66,"")</f>
        <v/>
      </c>
      <c r="G1241" s="58" t="str">
        <f ca="1">IF(OR('📊 Training Matrix'!$AW$66="EXPIRED",'📊 Training Matrix'!$AW$66="EXPIRING"),"IT-002","")</f>
        <v/>
      </c>
      <c r="H1241" s="58" t="str">
        <f ca="1">IF(OR('📊 Training Matrix'!$AW$66="EXPIRED",'📊 Training Matrix'!$AW$66="EXPIRING"),"GDPR Awareness","")</f>
        <v/>
      </c>
      <c r="I1241" s="58" t="str">
        <f ca="1">IF(OR('📊 Training Matrix'!$AW$66="EXPIRED",'📊 Training Matrix'!$AW$66="EXPIRING"),IF(ISNUMBER('📊 Training Matrix'!$AV$66),TEXT('📊 Training Matrix'!$AV$66,"DD/MM/YYYY"),""),"")</f>
        <v/>
      </c>
      <c r="J1241" s="58" t="str">
        <f ca="1">IF(OR('📊 Training Matrix'!$AW$66="EXPIRED",'📊 Training Matrix'!$AW$66="EXPIRING"),TEXT('📊 Training Matrix'!$AV$66+365,"DD/MM/YYYY"),"")</f>
        <v/>
      </c>
      <c r="K1241" s="58" t="str">
        <f ca="1">IF(OR('📊 Training Matrix'!$AW$66="EXPIRED",'📊 Training Matrix'!$AW$66="EXPIRING"),'📊 Training Matrix'!$AW$66,"")</f>
        <v/>
      </c>
      <c r="L1241" s="58" t="str">
        <f ca="1">IF(OR('📊 Training Matrix'!$AW$66="EXPIRED",'📊 Training Matrix'!$AW$66="EXPIRING"),IF('📊 Training Matrix'!$AW$66="EXPIRED","Overdue by "&amp;TEXT(TODAY()-('📊 Training Matrix'!$AV$66+365),"0")&amp;" days","Expires in "&amp;TEXT(('📊 Training Matrix'!$AV$66+365)-TODAY(),"0")&amp;" days"),"—")</f>
        <v>—</v>
      </c>
      <c r="M1241" s="58" t="str">
        <f ca="1">IF(OR('📊 Training Matrix'!$AW$66="EXPIRED",'📊 Training Matrix'!$AW$66="EXPIRING"),'📊 Training Matrix'!$H$66,"")</f>
        <v/>
      </c>
    </row>
    <row r="1242" spans="1:13" ht="15" customHeight="1" x14ac:dyDescent="0.2">
      <c r="A1242" s="58" t="str">
        <f ca="1">IF(OR('📊 Training Matrix'!$K$67="EXPIRED",'📊 Training Matrix'!$K$67="EXPIRING"),'📊 Training Matrix'!$A$67,"")</f>
        <v/>
      </c>
      <c r="B1242" s="58" t="str">
        <f ca="1">IF(OR('📊 Training Matrix'!$K$67="EXPIRED",'📊 Training Matrix'!$K$67="EXPIRING"),'📊 Training Matrix'!$B$67,"")</f>
        <v/>
      </c>
      <c r="C1242" s="58" t="str">
        <f ca="1">IF(OR('📊 Training Matrix'!$K$67="EXPIRED",'📊 Training Matrix'!$K$67="EXPIRING"),'📊 Training Matrix'!$C$67,"")</f>
        <v/>
      </c>
      <c r="D1242" s="58" t="str">
        <f ca="1">IF(OR('📊 Training Matrix'!$K$67="EXPIRED",'📊 Training Matrix'!$K$67="EXPIRING"),'📊 Training Matrix'!$D$67,"")</f>
        <v/>
      </c>
      <c r="E1242" s="58" t="str">
        <f ca="1">IF(OR('📊 Training Matrix'!$K$67="EXPIRED",'📊 Training Matrix'!$K$67="EXPIRING"),'📊 Training Matrix'!$F$67,"")</f>
        <v/>
      </c>
      <c r="F1242" s="58" t="str">
        <f ca="1">IF(OR('📊 Training Matrix'!$K$67="EXPIRED",'📊 Training Matrix'!$K$67="EXPIRING"),'📊 Training Matrix'!$E$67,"")</f>
        <v/>
      </c>
      <c r="G1242" s="58" t="str">
        <f ca="1">IF(OR('📊 Training Matrix'!$K$67="EXPIRED",'📊 Training Matrix'!$K$67="EXPIRING"),"HS-001","")</f>
        <v/>
      </c>
      <c r="H1242" s="58" t="str">
        <f ca="1">IF(OR('📊 Training Matrix'!$K$67="EXPIRED",'📊 Training Matrix'!$K$67="EXPIRING"),"H&amp;S Induction","")</f>
        <v/>
      </c>
      <c r="I1242" s="58" t="str">
        <f ca="1">IF(OR('📊 Training Matrix'!$K$67="EXPIRED",'📊 Training Matrix'!$K$67="EXPIRING"),IF(ISNUMBER('📊 Training Matrix'!$J$67),TEXT('📊 Training Matrix'!$J$67,"DD/MM/YYYY"),""),"")</f>
        <v/>
      </c>
      <c r="J1242" s="58" t="str">
        <f ca="1">IF(OR('📊 Training Matrix'!$K$67="EXPIRED",'📊 Training Matrix'!$K$67="EXPIRING"),TEXT('📊 Training Matrix'!$J$67+365,"DD/MM/YYYY"),"")</f>
        <v/>
      </c>
      <c r="K1242" s="58" t="str">
        <f ca="1">IF(OR('📊 Training Matrix'!$K$67="EXPIRED",'📊 Training Matrix'!$K$67="EXPIRING"),'📊 Training Matrix'!$K$67,"")</f>
        <v/>
      </c>
      <c r="L1242" s="58" t="str">
        <f ca="1">IF(OR('📊 Training Matrix'!$K$67="EXPIRED",'📊 Training Matrix'!$K$67="EXPIRING"),IF('📊 Training Matrix'!$K$67="EXPIRED","Overdue by "&amp;TEXT(TODAY()-('📊 Training Matrix'!$J$67+365),"0")&amp;" days","Expires in "&amp;TEXT(('📊 Training Matrix'!$J$67+365)-TODAY(),"0")&amp;" days"),"—")</f>
        <v>—</v>
      </c>
      <c r="M1242" s="58" t="str">
        <f ca="1">IF(OR('📊 Training Matrix'!$K$67="EXPIRED",'📊 Training Matrix'!$K$67="EXPIRING"),'📊 Training Matrix'!$H$67,"")</f>
        <v/>
      </c>
    </row>
    <row r="1243" spans="1:13" ht="15" customHeight="1" x14ac:dyDescent="0.2">
      <c r="A1243" s="58" t="str">
        <f ca="1">IF(OR('📊 Training Matrix'!$M$67="EXPIRED",'📊 Training Matrix'!$M$67="EXPIRING"),'📊 Training Matrix'!$A$67,"")</f>
        <v/>
      </c>
      <c r="B1243" s="58" t="str">
        <f ca="1">IF(OR('📊 Training Matrix'!$M$67="EXPIRED",'📊 Training Matrix'!$M$67="EXPIRING"),'📊 Training Matrix'!$B$67,"")</f>
        <v/>
      </c>
      <c r="C1243" s="58" t="str">
        <f ca="1">IF(OR('📊 Training Matrix'!$M$67="EXPIRED",'📊 Training Matrix'!$M$67="EXPIRING"),'📊 Training Matrix'!$C$67,"")</f>
        <v/>
      </c>
      <c r="D1243" s="58" t="str">
        <f ca="1">IF(OR('📊 Training Matrix'!$M$67="EXPIRED",'📊 Training Matrix'!$M$67="EXPIRING"),'📊 Training Matrix'!$D$67,"")</f>
        <v/>
      </c>
      <c r="E1243" s="58" t="str">
        <f ca="1">IF(OR('📊 Training Matrix'!$M$67="EXPIRED",'📊 Training Matrix'!$M$67="EXPIRING"),'📊 Training Matrix'!$F$67,"")</f>
        <v/>
      </c>
      <c r="F1243" s="58" t="str">
        <f ca="1">IF(OR('📊 Training Matrix'!$M$67="EXPIRED",'📊 Training Matrix'!$M$67="EXPIRING"),'📊 Training Matrix'!$E$67,"")</f>
        <v/>
      </c>
      <c r="G1243" s="58" t="str">
        <f ca="1">IF(OR('📊 Training Matrix'!$M$67="EXPIRED",'📊 Training Matrix'!$M$67="EXPIRING"),"HS-002","")</f>
        <v/>
      </c>
      <c r="H1243" s="58" t="str">
        <f ca="1">IF(OR('📊 Training Matrix'!$M$67="EXPIRED",'📊 Training Matrix'!$M$67="EXPIRING"),"Working at Height","")</f>
        <v/>
      </c>
      <c r="I1243" s="58" t="str">
        <f ca="1">IF(OR('📊 Training Matrix'!$M$67="EXPIRED",'📊 Training Matrix'!$M$67="EXPIRING"),IF(ISNUMBER('📊 Training Matrix'!$L$67),TEXT('📊 Training Matrix'!$L$67,"DD/MM/YYYY"),""),"")</f>
        <v/>
      </c>
      <c r="J1243" s="58" t="str">
        <f ca="1">IF(OR('📊 Training Matrix'!$M$67="EXPIRED",'📊 Training Matrix'!$M$67="EXPIRING"),TEXT('📊 Training Matrix'!$L$67+365,"DD/MM/YYYY"),"")</f>
        <v/>
      </c>
      <c r="K1243" s="58" t="str">
        <f ca="1">IF(OR('📊 Training Matrix'!$M$67="EXPIRED",'📊 Training Matrix'!$M$67="EXPIRING"),'📊 Training Matrix'!$M$67,"")</f>
        <v/>
      </c>
      <c r="L1243" s="58" t="str">
        <f ca="1">IF(OR('📊 Training Matrix'!$M$67="EXPIRED",'📊 Training Matrix'!$M$67="EXPIRING"),IF('📊 Training Matrix'!$M$67="EXPIRED","Overdue by "&amp;TEXT(TODAY()-('📊 Training Matrix'!$L$67+365),"0")&amp;" days","Expires in "&amp;TEXT(('📊 Training Matrix'!$L$67+365)-TODAY(),"0")&amp;" days"),"—")</f>
        <v>—</v>
      </c>
      <c r="M1243" s="58" t="str">
        <f ca="1">IF(OR('📊 Training Matrix'!$M$67="EXPIRED",'📊 Training Matrix'!$M$67="EXPIRING"),'📊 Training Matrix'!$H$67,"")</f>
        <v/>
      </c>
    </row>
    <row r="1244" spans="1:13" ht="15" customHeight="1" x14ac:dyDescent="0.2">
      <c r="A1244" s="58" t="str">
        <f ca="1">IF(OR('📊 Training Matrix'!$O$67="EXPIRED",'📊 Training Matrix'!$O$67="EXPIRING"),'📊 Training Matrix'!$A$67,"")</f>
        <v/>
      </c>
      <c r="B1244" s="58" t="str">
        <f ca="1">IF(OR('📊 Training Matrix'!$O$67="EXPIRED",'📊 Training Matrix'!$O$67="EXPIRING"),'📊 Training Matrix'!$B$67,"")</f>
        <v/>
      </c>
      <c r="C1244" s="58" t="str">
        <f ca="1">IF(OR('📊 Training Matrix'!$O$67="EXPIRED",'📊 Training Matrix'!$O$67="EXPIRING"),'📊 Training Matrix'!$C$67,"")</f>
        <v/>
      </c>
      <c r="D1244" s="58" t="str">
        <f ca="1">IF(OR('📊 Training Matrix'!$O$67="EXPIRED",'📊 Training Matrix'!$O$67="EXPIRING"),'📊 Training Matrix'!$D$67,"")</f>
        <v/>
      </c>
      <c r="E1244" s="58" t="str">
        <f ca="1">IF(OR('📊 Training Matrix'!$O$67="EXPIRED",'📊 Training Matrix'!$O$67="EXPIRING"),'📊 Training Matrix'!$F$67,"")</f>
        <v/>
      </c>
      <c r="F1244" s="58" t="str">
        <f ca="1">IF(OR('📊 Training Matrix'!$O$67="EXPIRED",'📊 Training Matrix'!$O$67="EXPIRING"),'📊 Training Matrix'!$E$67,"")</f>
        <v/>
      </c>
      <c r="G1244" s="58" t="str">
        <f ca="1">IF(OR('📊 Training Matrix'!$O$67="EXPIRED",'📊 Training Matrix'!$O$67="EXPIRING"),"HS-003","")</f>
        <v/>
      </c>
      <c r="H1244" s="58" t="str">
        <f ca="1">IF(OR('📊 Training Matrix'!$O$67="EXPIRED",'📊 Training Matrix'!$O$67="EXPIRING"),"Confined Space","")</f>
        <v/>
      </c>
      <c r="I1244" s="58" t="str">
        <f ca="1">IF(OR('📊 Training Matrix'!$O$67="EXPIRED",'📊 Training Matrix'!$O$67="EXPIRING"),IF(ISNUMBER('📊 Training Matrix'!$N$67),TEXT('📊 Training Matrix'!$N$67,"DD/MM/YYYY"),""),"")</f>
        <v/>
      </c>
      <c r="J1244" s="58" t="str">
        <f ca="1">IF(OR('📊 Training Matrix'!$O$67="EXPIRED",'📊 Training Matrix'!$O$67="EXPIRING"),TEXT('📊 Training Matrix'!$N$67+365,"DD/MM/YYYY"),"")</f>
        <v/>
      </c>
      <c r="K1244" s="58" t="str">
        <f ca="1">IF(OR('📊 Training Matrix'!$O$67="EXPIRED",'📊 Training Matrix'!$O$67="EXPIRING"),'📊 Training Matrix'!$O$67,"")</f>
        <v/>
      </c>
      <c r="L1244" s="58" t="str">
        <f ca="1">IF(OR('📊 Training Matrix'!$O$67="EXPIRED",'📊 Training Matrix'!$O$67="EXPIRING"),IF('📊 Training Matrix'!$O$67="EXPIRED","Overdue by "&amp;TEXT(TODAY()-('📊 Training Matrix'!$N$67+365),"0")&amp;" days","Expires in "&amp;TEXT(('📊 Training Matrix'!$N$67+365)-TODAY(),"0")&amp;" days"),"—")</f>
        <v>—</v>
      </c>
      <c r="M1244" s="58" t="str">
        <f ca="1">IF(OR('📊 Training Matrix'!$O$67="EXPIRED",'📊 Training Matrix'!$O$67="EXPIRING"),'📊 Training Matrix'!$H$67,"")</f>
        <v/>
      </c>
    </row>
    <row r="1245" spans="1:13" ht="15" customHeight="1" x14ac:dyDescent="0.2">
      <c r="A1245" s="58" t="str">
        <f ca="1">IF(OR('📊 Training Matrix'!$Q$67="EXPIRED",'📊 Training Matrix'!$Q$67="EXPIRING"),'📊 Training Matrix'!$A$67,"")</f>
        <v/>
      </c>
      <c r="B1245" s="58" t="str">
        <f ca="1">IF(OR('📊 Training Matrix'!$Q$67="EXPIRED",'📊 Training Matrix'!$Q$67="EXPIRING"),'📊 Training Matrix'!$B$67,"")</f>
        <v/>
      </c>
      <c r="C1245" s="58" t="str">
        <f ca="1">IF(OR('📊 Training Matrix'!$Q$67="EXPIRED",'📊 Training Matrix'!$Q$67="EXPIRING"),'📊 Training Matrix'!$C$67,"")</f>
        <v/>
      </c>
      <c r="D1245" s="58" t="str">
        <f ca="1">IF(OR('📊 Training Matrix'!$Q$67="EXPIRED",'📊 Training Matrix'!$Q$67="EXPIRING"),'📊 Training Matrix'!$D$67,"")</f>
        <v/>
      </c>
      <c r="E1245" s="58" t="str">
        <f ca="1">IF(OR('📊 Training Matrix'!$Q$67="EXPIRED",'📊 Training Matrix'!$Q$67="EXPIRING"),'📊 Training Matrix'!$F$67,"")</f>
        <v/>
      </c>
      <c r="F1245" s="58" t="str">
        <f ca="1">IF(OR('📊 Training Matrix'!$Q$67="EXPIRED",'📊 Training Matrix'!$Q$67="EXPIRING"),'📊 Training Matrix'!$E$67,"")</f>
        <v/>
      </c>
      <c r="G1245" s="58" t="str">
        <f ca="1">IF(OR('📊 Training Matrix'!$Q$67="EXPIRED",'📊 Training Matrix'!$Q$67="EXPIRING"),"HS-004","")</f>
        <v/>
      </c>
      <c r="H1245" s="58" t="str">
        <f ca="1">IF(OR('📊 Training Matrix'!$Q$67="EXPIRED",'📊 Training Matrix'!$Q$67="EXPIRING"),"Manual Handling","")</f>
        <v/>
      </c>
      <c r="I1245" s="58" t="str">
        <f ca="1">IF(OR('📊 Training Matrix'!$Q$67="EXPIRED",'📊 Training Matrix'!$Q$67="EXPIRING"),IF(ISNUMBER('📊 Training Matrix'!$P$67),TEXT('📊 Training Matrix'!$P$67,"DD/MM/YYYY"),""),"")</f>
        <v/>
      </c>
      <c r="J1245" s="58" t="str">
        <f ca="1">IF(OR('📊 Training Matrix'!$Q$67="EXPIRED",'📊 Training Matrix'!$Q$67="EXPIRING"),TEXT('📊 Training Matrix'!$P$67+365,"DD/MM/YYYY"),"")</f>
        <v/>
      </c>
      <c r="K1245" s="58" t="str">
        <f ca="1">IF(OR('📊 Training Matrix'!$Q$67="EXPIRED",'📊 Training Matrix'!$Q$67="EXPIRING"),'📊 Training Matrix'!$Q$67,"")</f>
        <v/>
      </c>
      <c r="L1245" s="58" t="str">
        <f ca="1">IF(OR('📊 Training Matrix'!$Q$67="EXPIRED",'📊 Training Matrix'!$Q$67="EXPIRING"),IF('📊 Training Matrix'!$Q$67="EXPIRED","Overdue by "&amp;TEXT(TODAY()-('📊 Training Matrix'!$P$67+365),"0")&amp;" days","Expires in "&amp;TEXT(('📊 Training Matrix'!$P$67+365)-TODAY(),"0")&amp;" days"),"—")</f>
        <v>—</v>
      </c>
      <c r="M1245" s="58" t="str">
        <f ca="1">IF(OR('📊 Training Matrix'!$Q$67="EXPIRED",'📊 Training Matrix'!$Q$67="EXPIRING"),'📊 Training Matrix'!$H$67,"")</f>
        <v/>
      </c>
    </row>
    <row r="1246" spans="1:13" ht="15" customHeight="1" x14ac:dyDescent="0.2">
      <c r="A1246" s="58" t="str">
        <f ca="1">IF(OR('📊 Training Matrix'!$S$67="EXPIRED",'📊 Training Matrix'!$S$67="EXPIRING"),'📊 Training Matrix'!$A$67,"")</f>
        <v/>
      </c>
      <c r="B1246" s="58" t="str">
        <f ca="1">IF(OR('📊 Training Matrix'!$S$67="EXPIRED",'📊 Training Matrix'!$S$67="EXPIRING"),'📊 Training Matrix'!$B$67,"")</f>
        <v/>
      </c>
      <c r="C1246" s="58" t="str">
        <f ca="1">IF(OR('📊 Training Matrix'!$S$67="EXPIRED",'📊 Training Matrix'!$S$67="EXPIRING"),'📊 Training Matrix'!$C$67,"")</f>
        <v/>
      </c>
      <c r="D1246" s="58" t="str">
        <f ca="1">IF(OR('📊 Training Matrix'!$S$67="EXPIRED",'📊 Training Matrix'!$S$67="EXPIRING"),'📊 Training Matrix'!$D$67,"")</f>
        <v/>
      </c>
      <c r="E1246" s="58" t="str">
        <f ca="1">IF(OR('📊 Training Matrix'!$S$67="EXPIRED",'📊 Training Matrix'!$S$67="EXPIRING"),'📊 Training Matrix'!$F$67,"")</f>
        <v/>
      </c>
      <c r="F1246" s="58" t="str">
        <f ca="1">IF(OR('📊 Training Matrix'!$S$67="EXPIRED",'📊 Training Matrix'!$S$67="EXPIRING"),'📊 Training Matrix'!$E$67,"")</f>
        <v/>
      </c>
      <c r="G1246" s="58" t="str">
        <f ca="1">IF(OR('📊 Training Matrix'!$S$67="EXPIRED",'📊 Training Matrix'!$S$67="EXPIRING"),"HS-005","")</f>
        <v/>
      </c>
      <c r="H1246" s="58" t="str">
        <f ca="1">IF(OR('📊 Training Matrix'!$S$67="EXPIRED",'📊 Training Matrix'!$S$67="EXPIRING"),"First Aid (FAW)","")</f>
        <v/>
      </c>
      <c r="I1246" s="58" t="str">
        <f ca="1">IF(OR('📊 Training Matrix'!$S$67="EXPIRED",'📊 Training Matrix'!$S$67="EXPIRING"),IF(ISNUMBER('📊 Training Matrix'!$R$67),TEXT('📊 Training Matrix'!$R$67,"DD/MM/YYYY"),""),"")</f>
        <v/>
      </c>
      <c r="J1246" s="58" t="str">
        <f ca="1">IF(OR('📊 Training Matrix'!$S$67="EXPIRED",'📊 Training Matrix'!$S$67="EXPIRING"),TEXT('📊 Training Matrix'!$R$67+365,"DD/MM/YYYY"),"")</f>
        <v/>
      </c>
      <c r="K1246" s="58" t="str">
        <f ca="1">IF(OR('📊 Training Matrix'!$S$67="EXPIRED",'📊 Training Matrix'!$S$67="EXPIRING"),'📊 Training Matrix'!$S$67,"")</f>
        <v/>
      </c>
      <c r="L1246" s="58" t="str">
        <f ca="1">IF(OR('📊 Training Matrix'!$S$67="EXPIRED",'📊 Training Matrix'!$S$67="EXPIRING"),IF('📊 Training Matrix'!$S$67="EXPIRED","Overdue by "&amp;TEXT(TODAY()-('📊 Training Matrix'!$R$67+365),"0")&amp;" days","Expires in "&amp;TEXT(('📊 Training Matrix'!$R$67+365)-TODAY(),"0")&amp;" days"),"—")</f>
        <v>—</v>
      </c>
      <c r="M1246" s="58" t="str">
        <f ca="1">IF(OR('📊 Training Matrix'!$S$67="EXPIRED",'📊 Training Matrix'!$S$67="EXPIRING"),'📊 Training Matrix'!$H$67,"")</f>
        <v/>
      </c>
    </row>
    <row r="1247" spans="1:13" ht="15" customHeight="1" x14ac:dyDescent="0.2">
      <c r="A1247" s="58" t="str">
        <f ca="1">IF(OR('📊 Training Matrix'!$U$67="EXPIRED",'📊 Training Matrix'!$U$67="EXPIRING"),'📊 Training Matrix'!$A$67,"")</f>
        <v/>
      </c>
      <c r="B1247" s="58" t="str">
        <f ca="1">IF(OR('📊 Training Matrix'!$U$67="EXPIRED",'📊 Training Matrix'!$U$67="EXPIRING"),'📊 Training Matrix'!$B$67,"")</f>
        <v/>
      </c>
      <c r="C1247" s="58" t="str">
        <f ca="1">IF(OR('📊 Training Matrix'!$U$67="EXPIRED",'📊 Training Matrix'!$U$67="EXPIRING"),'📊 Training Matrix'!$C$67,"")</f>
        <v/>
      </c>
      <c r="D1247" s="58" t="str">
        <f ca="1">IF(OR('📊 Training Matrix'!$U$67="EXPIRED",'📊 Training Matrix'!$U$67="EXPIRING"),'📊 Training Matrix'!$D$67,"")</f>
        <v/>
      </c>
      <c r="E1247" s="58" t="str">
        <f ca="1">IF(OR('📊 Training Matrix'!$U$67="EXPIRED",'📊 Training Matrix'!$U$67="EXPIRING"),'📊 Training Matrix'!$F$67,"")</f>
        <v/>
      </c>
      <c r="F1247" s="58" t="str">
        <f ca="1">IF(OR('📊 Training Matrix'!$U$67="EXPIRED",'📊 Training Matrix'!$U$67="EXPIRING"),'📊 Training Matrix'!$E$67,"")</f>
        <v/>
      </c>
      <c r="G1247" s="58" t="str">
        <f ca="1">IF(OR('📊 Training Matrix'!$U$67="EXPIRED",'📊 Training Matrix'!$U$67="EXPIRING"),"HS-006","")</f>
        <v/>
      </c>
      <c r="H1247" s="58" t="str">
        <f ca="1">IF(OR('📊 Training Matrix'!$U$67="EXPIRED",'📊 Training Matrix'!$U$67="EXPIRING"),"Asbestos Awareness","")</f>
        <v/>
      </c>
      <c r="I1247" s="58" t="str">
        <f ca="1">IF(OR('📊 Training Matrix'!$U$67="EXPIRED",'📊 Training Matrix'!$U$67="EXPIRING"),IF(ISNUMBER('📊 Training Matrix'!$T$67),TEXT('📊 Training Matrix'!$T$67,"DD/MM/YYYY"),""),"")</f>
        <v/>
      </c>
      <c r="J1247" s="58" t="str">
        <f ca="1">IF(OR('📊 Training Matrix'!$U$67="EXPIRED",'📊 Training Matrix'!$U$67="EXPIRING"),TEXT('📊 Training Matrix'!$T$67+365,"DD/MM/YYYY"),"")</f>
        <v/>
      </c>
      <c r="K1247" s="58" t="str">
        <f ca="1">IF(OR('📊 Training Matrix'!$U$67="EXPIRED",'📊 Training Matrix'!$U$67="EXPIRING"),'📊 Training Matrix'!$U$67,"")</f>
        <v/>
      </c>
      <c r="L1247" s="58" t="str">
        <f ca="1">IF(OR('📊 Training Matrix'!$U$67="EXPIRED",'📊 Training Matrix'!$U$67="EXPIRING"),IF('📊 Training Matrix'!$U$67="EXPIRED","Overdue by "&amp;TEXT(TODAY()-('📊 Training Matrix'!$T$67+365),"0")&amp;" days","Expires in "&amp;TEXT(('📊 Training Matrix'!$T$67+365)-TODAY(),"0")&amp;" days"),"—")</f>
        <v>—</v>
      </c>
      <c r="M1247" s="58" t="str">
        <f ca="1">IF(OR('📊 Training Matrix'!$U$67="EXPIRED",'📊 Training Matrix'!$U$67="EXPIRING"),'📊 Training Matrix'!$H$67,"")</f>
        <v/>
      </c>
    </row>
    <row r="1248" spans="1:13" ht="15" customHeight="1" x14ac:dyDescent="0.2">
      <c r="A1248" s="58" t="str">
        <f ca="1">IF(OR('📊 Training Matrix'!$W$67="EXPIRED",'📊 Training Matrix'!$W$67="EXPIRING"),'📊 Training Matrix'!$A$67,"")</f>
        <v/>
      </c>
      <c r="B1248" s="58" t="str">
        <f ca="1">IF(OR('📊 Training Matrix'!$W$67="EXPIRED",'📊 Training Matrix'!$W$67="EXPIRING"),'📊 Training Matrix'!$B$67,"")</f>
        <v/>
      </c>
      <c r="C1248" s="58" t="str">
        <f ca="1">IF(OR('📊 Training Matrix'!$W$67="EXPIRED",'📊 Training Matrix'!$W$67="EXPIRING"),'📊 Training Matrix'!$C$67,"")</f>
        <v/>
      </c>
      <c r="D1248" s="58" t="str">
        <f ca="1">IF(OR('📊 Training Matrix'!$W$67="EXPIRED",'📊 Training Matrix'!$W$67="EXPIRING"),'📊 Training Matrix'!$D$67,"")</f>
        <v/>
      </c>
      <c r="E1248" s="58" t="str">
        <f ca="1">IF(OR('📊 Training Matrix'!$W$67="EXPIRED",'📊 Training Matrix'!$W$67="EXPIRING"),'📊 Training Matrix'!$F$67,"")</f>
        <v/>
      </c>
      <c r="F1248" s="58" t="str">
        <f ca="1">IF(OR('📊 Training Matrix'!$W$67="EXPIRED",'📊 Training Matrix'!$W$67="EXPIRING"),'📊 Training Matrix'!$E$67,"")</f>
        <v/>
      </c>
      <c r="G1248" s="58" t="str">
        <f ca="1">IF(OR('📊 Training Matrix'!$W$67="EXPIRED",'📊 Training Matrix'!$W$67="EXPIRING"),"EL-001","")</f>
        <v/>
      </c>
      <c r="H1248" s="58" t="str">
        <f ca="1">IF(OR('📊 Training Matrix'!$W$67="EXPIRED",'📊 Training Matrix'!$W$67="EXPIRING"),"C&amp;G 2391 Inspection","")</f>
        <v/>
      </c>
      <c r="I1248" s="58" t="str">
        <f ca="1">IF(OR('📊 Training Matrix'!$W$67="EXPIRED",'📊 Training Matrix'!$W$67="EXPIRING"),IF(ISNUMBER('📊 Training Matrix'!$V$67),TEXT('📊 Training Matrix'!$V$67,"DD/MM/YYYY"),""),"")</f>
        <v/>
      </c>
      <c r="J1248" s="58" t="str">
        <f ca="1">IF(OR('📊 Training Matrix'!$W$67="EXPIRED",'📊 Training Matrix'!$W$67="EXPIRING"),TEXT('📊 Training Matrix'!$V$67+365,"DD/MM/YYYY"),"")</f>
        <v/>
      </c>
      <c r="K1248" s="58" t="str">
        <f ca="1">IF(OR('📊 Training Matrix'!$W$67="EXPIRED",'📊 Training Matrix'!$W$67="EXPIRING"),'📊 Training Matrix'!$W$67,"")</f>
        <v/>
      </c>
      <c r="L1248" s="58" t="str">
        <f ca="1">IF(OR('📊 Training Matrix'!$W$67="EXPIRED",'📊 Training Matrix'!$W$67="EXPIRING"),IF('📊 Training Matrix'!$W$67="EXPIRED","Overdue by "&amp;TEXT(TODAY()-('📊 Training Matrix'!$V$67+365),"0")&amp;" days","Expires in "&amp;TEXT(('📊 Training Matrix'!$V$67+365)-TODAY(),"0")&amp;" days"),"—")</f>
        <v>—</v>
      </c>
      <c r="M1248" s="58" t="str">
        <f ca="1">IF(OR('📊 Training Matrix'!$W$67="EXPIRED",'📊 Training Matrix'!$W$67="EXPIRING"),'📊 Training Matrix'!$H$67,"")</f>
        <v/>
      </c>
    </row>
    <row r="1249" spans="1:13" ht="15" customHeight="1" x14ac:dyDescent="0.2">
      <c r="A1249" s="58" t="str">
        <f ca="1">IF(OR('📊 Training Matrix'!$Y$67="EXPIRED",'📊 Training Matrix'!$Y$67="EXPIRING"),'📊 Training Matrix'!$A$67,"")</f>
        <v/>
      </c>
      <c r="B1249" s="58" t="str">
        <f ca="1">IF(OR('📊 Training Matrix'!$Y$67="EXPIRED",'📊 Training Matrix'!$Y$67="EXPIRING"),'📊 Training Matrix'!$B$67,"")</f>
        <v/>
      </c>
      <c r="C1249" s="58" t="str">
        <f ca="1">IF(OR('📊 Training Matrix'!$Y$67="EXPIRED",'📊 Training Matrix'!$Y$67="EXPIRING"),'📊 Training Matrix'!$C$67,"")</f>
        <v/>
      </c>
      <c r="D1249" s="58" t="str">
        <f ca="1">IF(OR('📊 Training Matrix'!$Y$67="EXPIRED",'📊 Training Matrix'!$Y$67="EXPIRING"),'📊 Training Matrix'!$D$67,"")</f>
        <v/>
      </c>
      <c r="E1249" s="58" t="str">
        <f ca="1">IF(OR('📊 Training Matrix'!$Y$67="EXPIRED",'📊 Training Matrix'!$Y$67="EXPIRING"),'📊 Training Matrix'!$F$67,"")</f>
        <v/>
      </c>
      <c r="F1249" s="58" t="str">
        <f ca="1">IF(OR('📊 Training Matrix'!$Y$67="EXPIRED",'📊 Training Matrix'!$Y$67="EXPIRING"),'📊 Training Matrix'!$E$67,"")</f>
        <v/>
      </c>
      <c r="G1249" s="58" t="str">
        <f ca="1">IF(OR('📊 Training Matrix'!$Y$67="EXPIRED",'📊 Training Matrix'!$Y$67="EXPIRING"),"EL-002","")</f>
        <v/>
      </c>
      <c r="H1249" s="58" t="str">
        <f ca="1">IF(OR('📊 Training Matrix'!$Y$67="EXPIRED",'📊 Training Matrix'!$Y$67="EXPIRING"),"18th Edition","")</f>
        <v/>
      </c>
      <c r="I1249" s="58" t="str">
        <f ca="1">IF(OR('📊 Training Matrix'!$Y$67="EXPIRED",'📊 Training Matrix'!$Y$67="EXPIRING"),IF(ISNUMBER('📊 Training Matrix'!$X$67),TEXT('📊 Training Matrix'!$X$67,"DD/MM/YYYY"),""),"")</f>
        <v/>
      </c>
      <c r="J1249" s="58" t="str">
        <f ca="1">IF(OR('📊 Training Matrix'!$Y$67="EXPIRED",'📊 Training Matrix'!$Y$67="EXPIRING"),TEXT('📊 Training Matrix'!$X$67+365,"DD/MM/YYYY"),"")</f>
        <v/>
      </c>
      <c r="K1249" s="58" t="str">
        <f ca="1">IF(OR('📊 Training Matrix'!$Y$67="EXPIRED",'📊 Training Matrix'!$Y$67="EXPIRING"),'📊 Training Matrix'!$Y$67,"")</f>
        <v/>
      </c>
      <c r="L1249" s="58" t="str">
        <f ca="1">IF(OR('📊 Training Matrix'!$Y$67="EXPIRED",'📊 Training Matrix'!$Y$67="EXPIRING"),IF('📊 Training Matrix'!$Y$67="EXPIRED","Overdue by "&amp;TEXT(TODAY()-('📊 Training Matrix'!$X$67+365),"0")&amp;" days","Expires in "&amp;TEXT(('📊 Training Matrix'!$X$67+365)-TODAY(),"0")&amp;" days"),"—")</f>
        <v>—</v>
      </c>
      <c r="M1249" s="58" t="str">
        <f ca="1">IF(OR('📊 Training Matrix'!$Y$67="EXPIRED",'📊 Training Matrix'!$Y$67="EXPIRING"),'📊 Training Matrix'!$H$67,"")</f>
        <v/>
      </c>
    </row>
    <row r="1250" spans="1:13" ht="15" customHeight="1" x14ac:dyDescent="0.2">
      <c r="A1250" s="58" t="str">
        <f ca="1">IF(OR('📊 Training Matrix'!$AA$67="EXPIRED",'📊 Training Matrix'!$AA$67="EXPIRING"),'📊 Training Matrix'!$A$67,"")</f>
        <v/>
      </c>
      <c r="B1250" s="58" t="str">
        <f ca="1">IF(OR('📊 Training Matrix'!$AA$67="EXPIRED",'📊 Training Matrix'!$AA$67="EXPIRING"),'📊 Training Matrix'!$B$67,"")</f>
        <v/>
      </c>
      <c r="C1250" s="58" t="str">
        <f ca="1">IF(OR('📊 Training Matrix'!$AA$67="EXPIRED",'📊 Training Matrix'!$AA$67="EXPIRING"),'📊 Training Matrix'!$C$67,"")</f>
        <v/>
      </c>
      <c r="D1250" s="58" t="str">
        <f ca="1">IF(OR('📊 Training Matrix'!$AA$67="EXPIRED",'📊 Training Matrix'!$AA$67="EXPIRING"),'📊 Training Matrix'!$D$67,"")</f>
        <v/>
      </c>
      <c r="E1250" s="58" t="str">
        <f ca="1">IF(OR('📊 Training Matrix'!$AA$67="EXPIRED",'📊 Training Matrix'!$AA$67="EXPIRING"),'📊 Training Matrix'!$F$67,"")</f>
        <v/>
      </c>
      <c r="F1250" s="58" t="str">
        <f ca="1">IF(OR('📊 Training Matrix'!$AA$67="EXPIRED",'📊 Training Matrix'!$AA$67="EXPIRING"),'📊 Training Matrix'!$E$67,"")</f>
        <v/>
      </c>
      <c r="G1250" s="58" t="str">
        <f ca="1">IF(OR('📊 Training Matrix'!$AA$67="EXPIRED",'📊 Training Matrix'!$AA$67="EXPIRING"),"EL-003","")</f>
        <v/>
      </c>
      <c r="H1250" s="58" t="str">
        <f ca="1">IF(OR('📊 Training Matrix'!$AA$67="EXPIRED",'📊 Training Matrix'!$AA$67="EXPIRING"),"HV Auth. Person","")</f>
        <v/>
      </c>
      <c r="I1250" s="58" t="str">
        <f ca="1">IF(OR('📊 Training Matrix'!$AA$67="EXPIRED",'📊 Training Matrix'!$AA$67="EXPIRING"),IF(ISNUMBER('📊 Training Matrix'!$Z$67),TEXT('📊 Training Matrix'!$Z$67,"DD/MM/YYYY"),""),"")</f>
        <v/>
      </c>
      <c r="J1250" s="58" t="str">
        <f ca="1">IF(OR('📊 Training Matrix'!$AA$67="EXPIRED",'📊 Training Matrix'!$AA$67="EXPIRING"),TEXT('📊 Training Matrix'!$Z$67+365,"DD/MM/YYYY"),"")</f>
        <v/>
      </c>
      <c r="K1250" s="58" t="str">
        <f ca="1">IF(OR('📊 Training Matrix'!$AA$67="EXPIRED",'📊 Training Matrix'!$AA$67="EXPIRING"),'📊 Training Matrix'!$AA$67,"")</f>
        <v/>
      </c>
      <c r="L1250" s="58" t="str">
        <f ca="1">IF(OR('📊 Training Matrix'!$AA$67="EXPIRED",'📊 Training Matrix'!$AA$67="EXPIRING"),IF('📊 Training Matrix'!$AA$67="EXPIRED","Overdue by "&amp;TEXT(TODAY()-('📊 Training Matrix'!$Z$67+365),"0")&amp;" days","Expires in "&amp;TEXT(('📊 Training Matrix'!$Z$67+365)-TODAY(),"0")&amp;" days"),"—")</f>
        <v>—</v>
      </c>
      <c r="M1250" s="58" t="str">
        <f ca="1">IF(OR('📊 Training Matrix'!$AA$67="EXPIRED",'📊 Training Matrix'!$AA$67="EXPIRING"),'📊 Training Matrix'!$H$67,"")</f>
        <v/>
      </c>
    </row>
    <row r="1251" spans="1:13" ht="15" customHeight="1" x14ac:dyDescent="0.2">
      <c r="A1251" s="58" t="str">
        <f ca="1">IF(OR('📊 Training Matrix'!$AC$67="EXPIRED",'📊 Training Matrix'!$AC$67="EXPIRING"),'📊 Training Matrix'!$A$67,"")</f>
        <v/>
      </c>
      <c r="B1251" s="58" t="str">
        <f ca="1">IF(OR('📊 Training Matrix'!$AC$67="EXPIRED",'📊 Training Matrix'!$AC$67="EXPIRING"),'📊 Training Matrix'!$B$67,"")</f>
        <v/>
      </c>
      <c r="C1251" s="58" t="str">
        <f ca="1">IF(OR('📊 Training Matrix'!$AC$67="EXPIRED",'📊 Training Matrix'!$AC$67="EXPIRING"),'📊 Training Matrix'!$C$67,"")</f>
        <v/>
      </c>
      <c r="D1251" s="58" t="str">
        <f ca="1">IF(OR('📊 Training Matrix'!$AC$67="EXPIRED",'📊 Training Matrix'!$AC$67="EXPIRING"),'📊 Training Matrix'!$D$67,"")</f>
        <v/>
      </c>
      <c r="E1251" s="58" t="str">
        <f ca="1">IF(OR('📊 Training Matrix'!$AC$67="EXPIRED",'📊 Training Matrix'!$AC$67="EXPIRING"),'📊 Training Matrix'!$F$67,"")</f>
        <v/>
      </c>
      <c r="F1251" s="58" t="str">
        <f ca="1">IF(OR('📊 Training Matrix'!$AC$67="EXPIRED",'📊 Training Matrix'!$AC$67="EXPIRING"),'📊 Training Matrix'!$E$67,"")</f>
        <v/>
      </c>
      <c r="G1251" s="58" t="str">
        <f ca="1">IF(OR('📊 Training Matrix'!$AC$67="EXPIRED",'📊 Training Matrix'!$AC$67="EXPIRING"),"EL-004","")</f>
        <v/>
      </c>
      <c r="H1251" s="58" t="str">
        <f ca="1">IF(OR('📊 Training Matrix'!$AC$67="EXPIRED",'📊 Training Matrix'!$AC$67="EXPIRING"),"LV Switching","")</f>
        <v/>
      </c>
      <c r="I1251" s="58" t="str">
        <f ca="1">IF(OR('📊 Training Matrix'!$AC$67="EXPIRED",'📊 Training Matrix'!$AC$67="EXPIRING"),IF(ISNUMBER('📊 Training Matrix'!$AB$67),TEXT('📊 Training Matrix'!$AB$67,"DD/MM/YYYY"),""),"")</f>
        <v/>
      </c>
      <c r="J1251" s="58" t="str">
        <f ca="1">IF(OR('📊 Training Matrix'!$AC$67="EXPIRED",'📊 Training Matrix'!$AC$67="EXPIRING"),TEXT('📊 Training Matrix'!$AB$67+365,"DD/MM/YYYY"),"")</f>
        <v/>
      </c>
      <c r="K1251" s="58" t="str">
        <f ca="1">IF(OR('📊 Training Matrix'!$AC$67="EXPIRED",'📊 Training Matrix'!$AC$67="EXPIRING"),'📊 Training Matrix'!$AC$67,"")</f>
        <v/>
      </c>
      <c r="L1251" s="58" t="str">
        <f ca="1">IF(OR('📊 Training Matrix'!$AC$67="EXPIRED",'📊 Training Matrix'!$AC$67="EXPIRING"),IF('📊 Training Matrix'!$AC$67="EXPIRED","Overdue by "&amp;TEXT(TODAY()-('📊 Training Matrix'!$AB$67+365),"0")&amp;" days","Expires in "&amp;TEXT(('📊 Training Matrix'!$AB$67+365)-TODAY(),"0")&amp;" days"),"—")</f>
        <v>—</v>
      </c>
      <c r="M1251" s="58" t="str">
        <f ca="1">IF(OR('📊 Training Matrix'!$AC$67="EXPIRED",'📊 Training Matrix'!$AC$67="EXPIRING"),'📊 Training Matrix'!$H$67,"")</f>
        <v/>
      </c>
    </row>
    <row r="1252" spans="1:13" ht="15" customHeight="1" x14ac:dyDescent="0.2">
      <c r="A1252" s="58" t="str">
        <f ca="1">IF(OR('📊 Training Matrix'!$AE$67="EXPIRED",'📊 Training Matrix'!$AE$67="EXPIRING"),'📊 Training Matrix'!$A$67,"")</f>
        <v/>
      </c>
      <c r="B1252" s="58" t="str">
        <f ca="1">IF(OR('📊 Training Matrix'!$AE$67="EXPIRED",'📊 Training Matrix'!$AE$67="EXPIRING"),'📊 Training Matrix'!$B$67,"")</f>
        <v/>
      </c>
      <c r="C1252" s="58" t="str">
        <f ca="1">IF(OR('📊 Training Matrix'!$AE$67="EXPIRED",'📊 Training Matrix'!$AE$67="EXPIRING"),'📊 Training Matrix'!$C$67,"")</f>
        <v/>
      </c>
      <c r="D1252" s="58" t="str">
        <f ca="1">IF(OR('📊 Training Matrix'!$AE$67="EXPIRED",'📊 Training Matrix'!$AE$67="EXPIRING"),'📊 Training Matrix'!$D$67,"")</f>
        <v/>
      </c>
      <c r="E1252" s="58" t="str">
        <f ca="1">IF(OR('📊 Training Matrix'!$AE$67="EXPIRED",'📊 Training Matrix'!$AE$67="EXPIRING"),'📊 Training Matrix'!$F$67,"")</f>
        <v/>
      </c>
      <c r="F1252" s="58" t="str">
        <f ca="1">IF(OR('📊 Training Matrix'!$AE$67="EXPIRED",'📊 Training Matrix'!$AE$67="EXPIRING"),'📊 Training Matrix'!$E$67,"")</f>
        <v/>
      </c>
      <c r="G1252" s="58" t="str">
        <f ca="1">IF(OR('📊 Training Matrix'!$AE$67="EXPIRED",'📊 Training Matrix'!$AE$67="EXPIRING"),"CV-005","")</f>
        <v/>
      </c>
      <c r="H1252" s="58" t="str">
        <f ca="1">IF(OR('📊 Training Matrix'!$AE$67="EXPIRED",'📊 Training Matrix'!$AE$67="EXPIRING"),"NRSWA Supervisor","")</f>
        <v/>
      </c>
      <c r="I1252" s="58" t="str">
        <f ca="1">IF(OR('📊 Training Matrix'!$AE$67="EXPIRED",'📊 Training Matrix'!$AE$67="EXPIRING"),IF(ISNUMBER('📊 Training Matrix'!$AD$67),TEXT('📊 Training Matrix'!$AD$67,"DD/MM/YYYY"),""),"")</f>
        <v/>
      </c>
      <c r="J1252" s="58" t="str">
        <f ca="1">IF(OR('📊 Training Matrix'!$AE$67="EXPIRED",'📊 Training Matrix'!$AE$67="EXPIRING"),TEXT('📊 Training Matrix'!$AD$67+365,"DD/MM/YYYY"),"")</f>
        <v/>
      </c>
      <c r="K1252" s="58" t="str">
        <f ca="1">IF(OR('📊 Training Matrix'!$AE$67="EXPIRED",'📊 Training Matrix'!$AE$67="EXPIRING"),'📊 Training Matrix'!$AE$67,"")</f>
        <v/>
      </c>
      <c r="L1252" s="58" t="str">
        <f ca="1">IF(OR('📊 Training Matrix'!$AE$67="EXPIRED",'📊 Training Matrix'!$AE$67="EXPIRING"),IF('📊 Training Matrix'!$AE$67="EXPIRED","Overdue by "&amp;TEXT(TODAY()-('📊 Training Matrix'!$AD$67+365),"0")&amp;" days","Expires in "&amp;TEXT(('📊 Training Matrix'!$AD$67+365)-TODAY(),"0")&amp;" days"),"—")</f>
        <v>—</v>
      </c>
      <c r="M1252" s="58" t="str">
        <f ca="1">IF(OR('📊 Training Matrix'!$AE$67="EXPIRED",'📊 Training Matrix'!$AE$67="EXPIRING"),'📊 Training Matrix'!$H$67,"")</f>
        <v/>
      </c>
    </row>
    <row r="1253" spans="1:13" ht="15" customHeight="1" x14ac:dyDescent="0.2">
      <c r="A1253" s="58" t="str">
        <f ca="1">IF(OR('📊 Training Matrix'!$AG$67="EXPIRED",'📊 Training Matrix'!$AG$67="EXPIRING"),'📊 Training Matrix'!$A$67,"")</f>
        <v/>
      </c>
      <c r="B1253" s="58" t="str">
        <f ca="1">IF(OR('📊 Training Matrix'!$AG$67="EXPIRED",'📊 Training Matrix'!$AG$67="EXPIRING"),'📊 Training Matrix'!$B$67,"")</f>
        <v/>
      </c>
      <c r="C1253" s="58" t="str">
        <f ca="1">IF(OR('📊 Training Matrix'!$AG$67="EXPIRED",'📊 Training Matrix'!$AG$67="EXPIRING"),'📊 Training Matrix'!$C$67,"")</f>
        <v/>
      </c>
      <c r="D1253" s="58" t="str">
        <f ca="1">IF(OR('📊 Training Matrix'!$AG$67="EXPIRED",'📊 Training Matrix'!$AG$67="EXPIRING"),'📊 Training Matrix'!$D$67,"")</f>
        <v/>
      </c>
      <c r="E1253" s="58" t="str">
        <f ca="1">IF(OR('📊 Training Matrix'!$AG$67="EXPIRED",'📊 Training Matrix'!$AG$67="EXPIRING"),'📊 Training Matrix'!$F$67,"")</f>
        <v/>
      </c>
      <c r="F1253" s="58" t="str">
        <f ca="1">IF(OR('📊 Training Matrix'!$AG$67="EXPIRED",'📊 Training Matrix'!$AG$67="EXPIRING"),'📊 Training Matrix'!$E$67,"")</f>
        <v/>
      </c>
      <c r="G1253" s="58" t="str">
        <f ca="1">IF(OR('📊 Training Matrix'!$AG$67="EXPIRED",'📊 Training Matrix'!$AG$67="EXPIRING"),"CV-006","")</f>
        <v/>
      </c>
      <c r="H1253" s="58" t="str">
        <f ca="1">IF(OR('📊 Training Matrix'!$AG$67="EXPIRED",'📊 Training Matrix'!$AG$67="EXPIRING"),"NRSWA Operative","")</f>
        <v/>
      </c>
      <c r="I1253" s="58" t="str">
        <f ca="1">IF(OR('📊 Training Matrix'!$AG$67="EXPIRED",'📊 Training Matrix'!$AG$67="EXPIRING"),IF(ISNUMBER('📊 Training Matrix'!$AF$67),TEXT('📊 Training Matrix'!$AF$67,"DD/MM/YYYY"),""),"")</f>
        <v/>
      </c>
      <c r="J1253" s="58" t="str">
        <f ca="1">IF(OR('📊 Training Matrix'!$AG$67="EXPIRED",'📊 Training Matrix'!$AG$67="EXPIRING"),TEXT('📊 Training Matrix'!$AF$67+365,"DD/MM/YYYY"),"")</f>
        <v/>
      </c>
      <c r="K1253" s="58" t="str">
        <f ca="1">IF(OR('📊 Training Matrix'!$AG$67="EXPIRED",'📊 Training Matrix'!$AG$67="EXPIRING"),'📊 Training Matrix'!$AG$67,"")</f>
        <v/>
      </c>
      <c r="L1253" s="58" t="str">
        <f ca="1">IF(OR('📊 Training Matrix'!$AG$67="EXPIRED",'📊 Training Matrix'!$AG$67="EXPIRING"),IF('📊 Training Matrix'!$AG$67="EXPIRED","Overdue by "&amp;TEXT(TODAY()-('📊 Training Matrix'!$AF$67+365),"0")&amp;" days","Expires in "&amp;TEXT(('📊 Training Matrix'!$AF$67+365)-TODAY(),"0")&amp;" days"),"—")</f>
        <v>—</v>
      </c>
      <c r="M1253" s="58" t="str">
        <f ca="1">IF(OR('📊 Training Matrix'!$AG$67="EXPIRED",'📊 Training Matrix'!$AG$67="EXPIRING"),'📊 Training Matrix'!$H$67,"")</f>
        <v/>
      </c>
    </row>
    <row r="1254" spans="1:13" ht="15" customHeight="1" x14ac:dyDescent="0.2">
      <c r="A1254" s="58" t="str">
        <f ca="1">IF(OR('📊 Training Matrix'!$AI$67="EXPIRED",'📊 Training Matrix'!$AI$67="EXPIRING"),'📊 Training Matrix'!$A$67,"")</f>
        <v/>
      </c>
      <c r="B1254" s="58" t="str">
        <f ca="1">IF(OR('📊 Training Matrix'!$AI$67="EXPIRED",'📊 Training Matrix'!$AI$67="EXPIRING"),'📊 Training Matrix'!$B$67,"")</f>
        <v/>
      </c>
      <c r="C1254" s="58" t="str">
        <f ca="1">IF(OR('📊 Training Matrix'!$AI$67="EXPIRED",'📊 Training Matrix'!$AI$67="EXPIRING"),'📊 Training Matrix'!$C$67,"")</f>
        <v/>
      </c>
      <c r="D1254" s="58" t="str">
        <f ca="1">IF(OR('📊 Training Matrix'!$AI$67="EXPIRED",'📊 Training Matrix'!$AI$67="EXPIRING"),'📊 Training Matrix'!$D$67,"")</f>
        <v/>
      </c>
      <c r="E1254" s="58" t="str">
        <f ca="1">IF(OR('📊 Training Matrix'!$AI$67="EXPIRED",'📊 Training Matrix'!$AI$67="EXPIRING"),'📊 Training Matrix'!$F$67,"")</f>
        <v/>
      </c>
      <c r="F1254" s="58" t="str">
        <f ca="1">IF(OR('📊 Training Matrix'!$AI$67="EXPIRED",'📊 Training Matrix'!$AI$67="EXPIRING"),'📊 Training Matrix'!$E$67,"")</f>
        <v/>
      </c>
      <c r="G1254" s="58" t="str">
        <f ca="1">IF(OR('📊 Training Matrix'!$AI$67="EXPIRED",'📊 Training Matrix'!$AI$67="EXPIRING"),"CV-002","")</f>
        <v/>
      </c>
      <c r="H1254" s="58" t="str">
        <f ca="1">IF(OR('📊 Training Matrix'!$AI$67="EXPIRED",'📊 Training Matrix'!$AI$67="EXPIRING"),"CSCS Blue Card","")</f>
        <v/>
      </c>
      <c r="I1254" s="58" t="str">
        <f ca="1">IF(OR('📊 Training Matrix'!$AI$67="EXPIRED",'📊 Training Matrix'!$AI$67="EXPIRING"),IF(ISNUMBER('📊 Training Matrix'!$AH$67),TEXT('📊 Training Matrix'!$AH$67,"DD/MM/YYYY"),""),"")</f>
        <v/>
      </c>
      <c r="J1254" s="58" t="str">
        <f ca="1">IF(OR('📊 Training Matrix'!$AI$67="EXPIRED",'📊 Training Matrix'!$AI$67="EXPIRING"),TEXT('📊 Training Matrix'!$AH$67+365,"DD/MM/YYYY"),"")</f>
        <v/>
      </c>
      <c r="K1254" s="58" t="str">
        <f ca="1">IF(OR('📊 Training Matrix'!$AI$67="EXPIRED",'📊 Training Matrix'!$AI$67="EXPIRING"),'📊 Training Matrix'!$AI$67,"")</f>
        <v/>
      </c>
      <c r="L1254" s="58" t="str">
        <f ca="1">IF(OR('📊 Training Matrix'!$AI$67="EXPIRED",'📊 Training Matrix'!$AI$67="EXPIRING"),IF('📊 Training Matrix'!$AI$67="EXPIRED","Overdue by "&amp;TEXT(TODAY()-('📊 Training Matrix'!$AH$67+365),"0")&amp;" days","Expires in "&amp;TEXT(('📊 Training Matrix'!$AH$67+365)-TODAY(),"0")&amp;" days"),"—")</f>
        <v>—</v>
      </c>
      <c r="M1254" s="58" t="str">
        <f ca="1">IF(OR('📊 Training Matrix'!$AI$67="EXPIRED",'📊 Training Matrix'!$AI$67="EXPIRING"),'📊 Training Matrix'!$H$67,"")</f>
        <v/>
      </c>
    </row>
    <row r="1255" spans="1:13" ht="15" customHeight="1" x14ac:dyDescent="0.2">
      <c r="A1255" s="58" t="str">
        <f ca="1">IF(OR('📊 Training Matrix'!$AK$67="EXPIRED",'📊 Training Matrix'!$AK$67="EXPIRING"),'📊 Training Matrix'!$A$67,"")</f>
        <v/>
      </c>
      <c r="B1255" s="58" t="str">
        <f ca="1">IF(OR('📊 Training Matrix'!$AK$67="EXPIRED",'📊 Training Matrix'!$AK$67="EXPIRING"),'📊 Training Matrix'!$B$67,"")</f>
        <v/>
      </c>
      <c r="C1255" s="58" t="str">
        <f ca="1">IF(OR('📊 Training Matrix'!$AK$67="EXPIRED",'📊 Training Matrix'!$AK$67="EXPIRING"),'📊 Training Matrix'!$C$67,"")</f>
        <v/>
      </c>
      <c r="D1255" s="58" t="str">
        <f ca="1">IF(OR('📊 Training Matrix'!$AK$67="EXPIRED",'📊 Training Matrix'!$AK$67="EXPIRING"),'📊 Training Matrix'!$D$67,"")</f>
        <v/>
      </c>
      <c r="E1255" s="58" t="str">
        <f ca="1">IF(OR('📊 Training Matrix'!$AK$67="EXPIRED",'📊 Training Matrix'!$AK$67="EXPIRING"),'📊 Training Matrix'!$F$67,"")</f>
        <v/>
      </c>
      <c r="F1255" s="58" t="str">
        <f ca="1">IF(OR('📊 Training Matrix'!$AK$67="EXPIRED",'📊 Training Matrix'!$AK$67="EXPIRING"),'📊 Training Matrix'!$E$67,"")</f>
        <v/>
      </c>
      <c r="G1255" s="58" t="str">
        <f ca="1">IF(OR('📊 Training Matrix'!$AK$67="EXPIRED",'📊 Training Matrix'!$AK$67="EXPIRING"),"GS-001","")</f>
        <v/>
      </c>
      <c r="H1255" s="58" t="str">
        <f ca="1">IF(OR('📊 Training Matrix'!$AK$67="EXPIRED",'📊 Training Matrix'!$AK$67="EXPIRING"),"Gas Safe Reg.","")</f>
        <v/>
      </c>
      <c r="I1255" s="58" t="str">
        <f ca="1">IF(OR('📊 Training Matrix'!$AK$67="EXPIRED",'📊 Training Matrix'!$AK$67="EXPIRING"),IF(ISNUMBER('📊 Training Matrix'!$AJ$67),TEXT('📊 Training Matrix'!$AJ$67,"DD/MM/YYYY"),""),"")</f>
        <v/>
      </c>
      <c r="J1255" s="58" t="str">
        <f ca="1">IF(OR('📊 Training Matrix'!$AK$67="EXPIRED",'📊 Training Matrix'!$AK$67="EXPIRING"),TEXT('📊 Training Matrix'!$AJ$67+365,"DD/MM/YYYY"),"")</f>
        <v/>
      </c>
      <c r="K1255" s="58" t="str">
        <f ca="1">IF(OR('📊 Training Matrix'!$AK$67="EXPIRED",'📊 Training Matrix'!$AK$67="EXPIRING"),'📊 Training Matrix'!$AK$67,"")</f>
        <v/>
      </c>
      <c r="L1255" s="58" t="str">
        <f ca="1">IF(OR('📊 Training Matrix'!$AK$67="EXPIRED",'📊 Training Matrix'!$AK$67="EXPIRING"),IF('📊 Training Matrix'!$AK$67="EXPIRED","Overdue by "&amp;TEXT(TODAY()-('📊 Training Matrix'!$AJ$67+365),"0")&amp;" days","Expires in "&amp;TEXT(('📊 Training Matrix'!$AJ$67+365)-TODAY(),"0")&amp;" days"),"—")</f>
        <v>—</v>
      </c>
      <c r="M1255" s="58" t="str">
        <f ca="1">IF(OR('📊 Training Matrix'!$AK$67="EXPIRED",'📊 Training Matrix'!$AK$67="EXPIRING"),'📊 Training Matrix'!$H$67,"")</f>
        <v/>
      </c>
    </row>
    <row r="1256" spans="1:13" ht="15" customHeight="1" x14ac:dyDescent="0.2">
      <c r="A1256" s="58" t="str">
        <f ca="1">IF(OR('📊 Training Matrix'!$AM$67="EXPIRED",'📊 Training Matrix'!$AM$67="EXPIRING"),'📊 Training Matrix'!$A$67,"")</f>
        <v/>
      </c>
      <c r="B1256" s="58" t="str">
        <f ca="1">IF(OR('📊 Training Matrix'!$AM$67="EXPIRED",'📊 Training Matrix'!$AM$67="EXPIRING"),'📊 Training Matrix'!$B$67,"")</f>
        <v/>
      </c>
      <c r="C1256" s="58" t="str">
        <f ca="1">IF(OR('📊 Training Matrix'!$AM$67="EXPIRED",'📊 Training Matrix'!$AM$67="EXPIRING"),'📊 Training Matrix'!$C$67,"")</f>
        <v/>
      </c>
      <c r="D1256" s="58" t="str">
        <f ca="1">IF(OR('📊 Training Matrix'!$AM$67="EXPIRED",'📊 Training Matrix'!$AM$67="EXPIRING"),'📊 Training Matrix'!$D$67,"")</f>
        <v/>
      </c>
      <c r="E1256" s="58" t="str">
        <f ca="1">IF(OR('📊 Training Matrix'!$AM$67="EXPIRED",'📊 Training Matrix'!$AM$67="EXPIRING"),'📊 Training Matrix'!$F$67,"")</f>
        <v/>
      </c>
      <c r="F1256" s="58" t="str">
        <f ca="1">IF(OR('📊 Training Matrix'!$AM$67="EXPIRED",'📊 Training Matrix'!$AM$67="EXPIRING"),'📊 Training Matrix'!$E$67,"")</f>
        <v/>
      </c>
      <c r="G1256" s="58" t="str">
        <f ca="1">IF(OR('📊 Training Matrix'!$AM$67="EXPIRED",'📊 Training Matrix'!$AM$67="EXPIRING"),"GS-002","")</f>
        <v/>
      </c>
      <c r="H1256" s="58" t="str">
        <f ca="1">IF(OR('📊 Training Matrix'!$AM$67="EXPIRED",'📊 Training Matrix'!$AM$67="EXPIRING"),"ACS Gas (CCN1)","")</f>
        <v/>
      </c>
      <c r="I1256" s="58" t="str">
        <f ca="1">IF(OR('📊 Training Matrix'!$AM$67="EXPIRED",'📊 Training Matrix'!$AM$67="EXPIRING"),IF(ISNUMBER('📊 Training Matrix'!$AL$67),TEXT('📊 Training Matrix'!$AL$67,"DD/MM/YYYY"),""),"")</f>
        <v/>
      </c>
      <c r="J1256" s="58" t="str">
        <f ca="1">IF(OR('📊 Training Matrix'!$AM$67="EXPIRED",'📊 Training Matrix'!$AM$67="EXPIRING"),TEXT('📊 Training Matrix'!$AL$67+365,"DD/MM/YYYY"),"")</f>
        <v/>
      </c>
      <c r="K1256" s="58" t="str">
        <f ca="1">IF(OR('📊 Training Matrix'!$AM$67="EXPIRED",'📊 Training Matrix'!$AM$67="EXPIRING"),'📊 Training Matrix'!$AM$67,"")</f>
        <v/>
      </c>
      <c r="L1256" s="58" t="str">
        <f ca="1">IF(OR('📊 Training Matrix'!$AM$67="EXPIRED",'📊 Training Matrix'!$AM$67="EXPIRING"),IF('📊 Training Matrix'!$AM$67="EXPIRED","Overdue by "&amp;TEXT(TODAY()-('📊 Training Matrix'!$AL$67+365),"0")&amp;" days","Expires in "&amp;TEXT(('📊 Training Matrix'!$AL$67+365)-TODAY(),"0")&amp;" days"),"—")</f>
        <v>—</v>
      </c>
      <c r="M1256" s="58" t="str">
        <f ca="1">IF(OR('📊 Training Matrix'!$AM$67="EXPIRED",'📊 Training Matrix'!$AM$67="EXPIRING"),'📊 Training Matrix'!$H$67,"")</f>
        <v/>
      </c>
    </row>
    <row r="1257" spans="1:13" ht="15" customHeight="1" x14ac:dyDescent="0.2">
      <c r="A1257" s="58" t="str">
        <f ca="1">IF(OR('📊 Training Matrix'!$AO$67="EXPIRED",'📊 Training Matrix'!$AO$67="EXPIRING"),'📊 Training Matrix'!$A$67,"")</f>
        <v/>
      </c>
      <c r="B1257" s="58" t="str">
        <f ca="1">IF(OR('📊 Training Matrix'!$AO$67="EXPIRED",'📊 Training Matrix'!$AO$67="EXPIRING"),'📊 Training Matrix'!$B$67,"")</f>
        <v/>
      </c>
      <c r="C1257" s="58" t="str">
        <f ca="1">IF(OR('📊 Training Matrix'!$AO$67="EXPIRED",'📊 Training Matrix'!$AO$67="EXPIRING"),'📊 Training Matrix'!$C$67,"")</f>
        <v/>
      </c>
      <c r="D1257" s="58" t="str">
        <f ca="1">IF(OR('📊 Training Matrix'!$AO$67="EXPIRED",'📊 Training Matrix'!$AO$67="EXPIRING"),'📊 Training Matrix'!$D$67,"")</f>
        <v/>
      </c>
      <c r="E1257" s="58" t="str">
        <f ca="1">IF(OR('📊 Training Matrix'!$AO$67="EXPIRED",'📊 Training Matrix'!$AO$67="EXPIRING"),'📊 Training Matrix'!$F$67,"")</f>
        <v/>
      </c>
      <c r="F1257" s="58" t="str">
        <f ca="1">IF(OR('📊 Training Matrix'!$AO$67="EXPIRED",'📊 Training Matrix'!$AO$67="EXPIRING"),'📊 Training Matrix'!$E$67,"")</f>
        <v/>
      </c>
      <c r="G1257" s="58" t="str">
        <f ca="1">IF(OR('📊 Training Matrix'!$AO$67="EXPIRED",'📊 Training Matrix'!$AO$67="EXPIRING"),"WA-001","")</f>
        <v/>
      </c>
      <c r="H1257" s="58" t="str">
        <f ca="1">IF(OR('📊 Training Matrix'!$AO$67="EXPIRED",'📊 Training Matrix'!$AO$67="EXPIRING"),"WIAPS Cert.","")</f>
        <v/>
      </c>
      <c r="I1257" s="58" t="str">
        <f ca="1">IF(OR('📊 Training Matrix'!$AO$67="EXPIRED",'📊 Training Matrix'!$AO$67="EXPIRING"),IF(ISNUMBER('📊 Training Matrix'!$AN$67),TEXT('📊 Training Matrix'!$AN$67,"DD/MM/YYYY"),""),"")</f>
        <v/>
      </c>
      <c r="J1257" s="58" t="str">
        <f ca="1">IF(OR('📊 Training Matrix'!$AO$67="EXPIRED",'📊 Training Matrix'!$AO$67="EXPIRING"),TEXT('📊 Training Matrix'!$AN$67+365,"DD/MM/YYYY"),"")</f>
        <v/>
      </c>
      <c r="K1257" s="58" t="str">
        <f ca="1">IF(OR('📊 Training Matrix'!$AO$67="EXPIRED",'📊 Training Matrix'!$AO$67="EXPIRING"),'📊 Training Matrix'!$AO$67,"")</f>
        <v/>
      </c>
      <c r="L1257" s="58" t="str">
        <f ca="1">IF(OR('📊 Training Matrix'!$AO$67="EXPIRED",'📊 Training Matrix'!$AO$67="EXPIRING"),IF('📊 Training Matrix'!$AO$67="EXPIRED","Overdue by "&amp;TEXT(TODAY()-('📊 Training Matrix'!$AN$67+365),"0")&amp;" days","Expires in "&amp;TEXT(('📊 Training Matrix'!$AN$67+365)-TODAY(),"0")&amp;" days"),"—")</f>
        <v>—</v>
      </c>
      <c r="M1257" s="58" t="str">
        <f ca="1">IF(OR('📊 Training Matrix'!$AO$67="EXPIRED",'📊 Training Matrix'!$AO$67="EXPIRING"),'📊 Training Matrix'!$H$67,"")</f>
        <v/>
      </c>
    </row>
    <row r="1258" spans="1:13" ht="15" customHeight="1" x14ac:dyDescent="0.2">
      <c r="A1258" s="58" t="str">
        <f ca="1">IF(OR('📊 Training Matrix'!$AQ$67="EXPIRED",'📊 Training Matrix'!$AQ$67="EXPIRING"),'📊 Training Matrix'!$A$67,"")</f>
        <v/>
      </c>
      <c r="B1258" s="58" t="str">
        <f ca="1">IF(OR('📊 Training Matrix'!$AQ$67="EXPIRED",'📊 Training Matrix'!$AQ$67="EXPIRING"),'📊 Training Matrix'!$B$67,"")</f>
        <v/>
      </c>
      <c r="C1258" s="58" t="str">
        <f ca="1">IF(OR('📊 Training Matrix'!$AQ$67="EXPIRED",'📊 Training Matrix'!$AQ$67="EXPIRING"),'📊 Training Matrix'!$C$67,"")</f>
        <v/>
      </c>
      <c r="D1258" s="58" t="str">
        <f ca="1">IF(OR('📊 Training Matrix'!$AQ$67="EXPIRED",'📊 Training Matrix'!$AQ$67="EXPIRING"),'📊 Training Matrix'!$D$67,"")</f>
        <v/>
      </c>
      <c r="E1258" s="58" t="str">
        <f ca="1">IF(OR('📊 Training Matrix'!$AQ$67="EXPIRED",'📊 Training Matrix'!$AQ$67="EXPIRING"),'📊 Training Matrix'!$F$67,"")</f>
        <v/>
      </c>
      <c r="F1258" s="58" t="str">
        <f ca="1">IF(OR('📊 Training Matrix'!$AQ$67="EXPIRED",'📊 Training Matrix'!$AQ$67="EXPIRING"),'📊 Training Matrix'!$E$67,"")</f>
        <v/>
      </c>
      <c r="G1258" s="58" t="str">
        <f ca="1">IF(OR('📊 Training Matrix'!$AQ$67="EXPIRED",'📊 Training Matrix'!$AQ$67="EXPIRING"),"DR-004","")</f>
        <v/>
      </c>
      <c r="H1258" s="58" t="str">
        <f ca="1">IF(OR('📊 Training Matrix'!$AQ$67="EXPIRED",'📊 Training Matrix'!$AQ$67="EXPIRING"),"CPCS Excavator","")</f>
        <v/>
      </c>
      <c r="I1258" s="58" t="str">
        <f ca="1">IF(OR('📊 Training Matrix'!$AQ$67="EXPIRED",'📊 Training Matrix'!$AQ$67="EXPIRING"),IF(ISNUMBER('📊 Training Matrix'!$AP$67),TEXT('📊 Training Matrix'!$AP$67,"DD/MM/YYYY"),""),"")</f>
        <v/>
      </c>
      <c r="J1258" s="58" t="str">
        <f ca="1">IF(OR('📊 Training Matrix'!$AQ$67="EXPIRED",'📊 Training Matrix'!$AQ$67="EXPIRING"),TEXT('📊 Training Matrix'!$AP$67+365,"DD/MM/YYYY"),"")</f>
        <v/>
      </c>
      <c r="K1258" s="58" t="str">
        <f ca="1">IF(OR('📊 Training Matrix'!$AQ$67="EXPIRED",'📊 Training Matrix'!$AQ$67="EXPIRING"),'📊 Training Matrix'!$AQ$67,"")</f>
        <v/>
      </c>
      <c r="L1258" s="58" t="str">
        <f ca="1">IF(OR('📊 Training Matrix'!$AQ$67="EXPIRED",'📊 Training Matrix'!$AQ$67="EXPIRING"),IF('📊 Training Matrix'!$AQ$67="EXPIRED","Overdue by "&amp;TEXT(TODAY()-('📊 Training Matrix'!$AP$67+365),"0")&amp;" days","Expires in "&amp;TEXT(('📊 Training Matrix'!$AP$67+365)-TODAY(),"0")&amp;" days"),"—")</f>
        <v>—</v>
      </c>
      <c r="M1258" s="58" t="str">
        <f ca="1">IF(OR('📊 Training Matrix'!$AQ$67="EXPIRED",'📊 Training Matrix'!$AQ$67="EXPIRING"),'📊 Training Matrix'!$H$67,"")</f>
        <v/>
      </c>
    </row>
    <row r="1259" spans="1:13" ht="15" customHeight="1" x14ac:dyDescent="0.2">
      <c r="A1259" s="58" t="str">
        <f ca="1">IF(OR('📊 Training Matrix'!$AS$67="EXPIRED",'📊 Training Matrix'!$AS$67="EXPIRING"),'📊 Training Matrix'!$A$67,"")</f>
        <v/>
      </c>
      <c r="B1259" s="58" t="str">
        <f ca="1">IF(OR('📊 Training Matrix'!$AS$67="EXPIRED",'📊 Training Matrix'!$AS$67="EXPIRING"),'📊 Training Matrix'!$B$67,"")</f>
        <v/>
      </c>
      <c r="C1259" s="58" t="str">
        <f ca="1">IF(OR('📊 Training Matrix'!$AS$67="EXPIRED",'📊 Training Matrix'!$AS$67="EXPIRING"),'📊 Training Matrix'!$C$67,"")</f>
        <v/>
      </c>
      <c r="D1259" s="58" t="str">
        <f ca="1">IF(OR('📊 Training Matrix'!$AS$67="EXPIRED",'📊 Training Matrix'!$AS$67="EXPIRING"),'📊 Training Matrix'!$D$67,"")</f>
        <v/>
      </c>
      <c r="E1259" s="58" t="str">
        <f ca="1">IF(OR('📊 Training Matrix'!$AS$67="EXPIRED",'📊 Training Matrix'!$AS$67="EXPIRING"),'📊 Training Matrix'!$F$67,"")</f>
        <v/>
      </c>
      <c r="F1259" s="58" t="str">
        <f ca="1">IF(OR('📊 Training Matrix'!$AS$67="EXPIRED",'📊 Training Matrix'!$AS$67="EXPIRING"),'📊 Training Matrix'!$E$67,"")</f>
        <v/>
      </c>
      <c r="G1259" s="58" t="str">
        <f ca="1">IF(OR('📊 Training Matrix'!$AS$67="EXPIRED",'📊 Training Matrix'!$AS$67="EXPIRING"),"MG-002","")</f>
        <v/>
      </c>
      <c r="H1259" s="58" t="str">
        <f ca="1">IF(OR('📊 Training Matrix'!$AS$67="EXPIRED",'📊 Training Matrix'!$AS$67="EXPIRING"),"SMSTS","")</f>
        <v/>
      </c>
      <c r="I1259" s="58" t="str">
        <f ca="1">IF(OR('📊 Training Matrix'!$AS$67="EXPIRED",'📊 Training Matrix'!$AS$67="EXPIRING"),IF(ISNUMBER('📊 Training Matrix'!$AR$67),TEXT('📊 Training Matrix'!$AR$67,"DD/MM/YYYY"),""),"")</f>
        <v/>
      </c>
      <c r="J1259" s="58" t="str">
        <f ca="1">IF(OR('📊 Training Matrix'!$AS$67="EXPIRED",'📊 Training Matrix'!$AS$67="EXPIRING"),TEXT('📊 Training Matrix'!$AR$67+365,"DD/MM/YYYY"),"")</f>
        <v/>
      </c>
      <c r="K1259" s="58" t="str">
        <f ca="1">IF(OR('📊 Training Matrix'!$AS$67="EXPIRED",'📊 Training Matrix'!$AS$67="EXPIRING"),'📊 Training Matrix'!$AS$67,"")</f>
        <v/>
      </c>
      <c r="L1259" s="58" t="str">
        <f ca="1">IF(OR('📊 Training Matrix'!$AS$67="EXPIRED",'📊 Training Matrix'!$AS$67="EXPIRING"),IF('📊 Training Matrix'!$AS$67="EXPIRED","Overdue by "&amp;TEXT(TODAY()-('📊 Training Matrix'!$AR$67+365),"0")&amp;" days","Expires in "&amp;TEXT(('📊 Training Matrix'!$AR$67+365)-TODAY(),"0")&amp;" days"),"—")</f>
        <v>—</v>
      </c>
      <c r="M1259" s="58" t="str">
        <f ca="1">IF(OR('📊 Training Matrix'!$AS$67="EXPIRED",'📊 Training Matrix'!$AS$67="EXPIRING"),'📊 Training Matrix'!$H$67,"")</f>
        <v/>
      </c>
    </row>
    <row r="1260" spans="1:13" ht="15" customHeight="1" x14ac:dyDescent="0.2">
      <c r="A1260" s="58" t="str">
        <f ca="1">IF(OR('📊 Training Matrix'!$AU$67="EXPIRED",'📊 Training Matrix'!$AU$67="EXPIRING"),'📊 Training Matrix'!$A$67,"")</f>
        <v/>
      </c>
      <c r="B1260" s="58" t="str">
        <f ca="1">IF(OR('📊 Training Matrix'!$AU$67="EXPIRED",'📊 Training Matrix'!$AU$67="EXPIRING"),'📊 Training Matrix'!$B$67,"")</f>
        <v/>
      </c>
      <c r="C1260" s="58" t="str">
        <f ca="1">IF(OR('📊 Training Matrix'!$AU$67="EXPIRED",'📊 Training Matrix'!$AU$67="EXPIRING"),'📊 Training Matrix'!$C$67,"")</f>
        <v/>
      </c>
      <c r="D1260" s="58" t="str">
        <f ca="1">IF(OR('📊 Training Matrix'!$AU$67="EXPIRED",'📊 Training Matrix'!$AU$67="EXPIRING"),'📊 Training Matrix'!$D$67,"")</f>
        <v/>
      </c>
      <c r="E1260" s="58" t="str">
        <f ca="1">IF(OR('📊 Training Matrix'!$AU$67="EXPIRED",'📊 Training Matrix'!$AU$67="EXPIRING"),'📊 Training Matrix'!$F$67,"")</f>
        <v/>
      </c>
      <c r="F1260" s="58" t="str">
        <f ca="1">IF(OR('📊 Training Matrix'!$AU$67="EXPIRED",'📊 Training Matrix'!$AU$67="EXPIRING"),'📊 Training Matrix'!$E$67,"")</f>
        <v/>
      </c>
      <c r="G1260" s="58" t="str">
        <f ca="1">IF(OR('📊 Training Matrix'!$AU$67="EXPIRED",'📊 Training Matrix'!$AU$67="EXPIRING"),"MG-003","")</f>
        <v/>
      </c>
      <c r="H1260" s="58" t="str">
        <f ca="1">IF(OR('📊 Training Matrix'!$AU$67="EXPIRED",'📊 Training Matrix'!$AU$67="EXPIRING"),"SSSTS","")</f>
        <v/>
      </c>
      <c r="I1260" s="58" t="str">
        <f ca="1">IF(OR('📊 Training Matrix'!$AU$67="EXPIRED",'📊 Training Matrix'!$AU$67="EXPIRING"),IF(ISNUMBER('📊 Training Matrix'!$AT$67),TEXT('📊 Training Matrix'!$AT$67,"DD/MM/YYYY"),""),"")</f>
        <v/>
      </c>
      <c r="J1260" s="58" t="str">
        <f ca="1">IF(OR('📊 Training Matrix'!$AU$67="EXPIRED",'📊 Training Matrix'!$AU$67="EXPIRING"),TEXT('📊 Training Matrix'!$AT$67+365,"DD/MM/YYYY"),"")</f>
        <v/>
      </c>
      <c r="K1260" s="58" t="str">
        <f ca="1">IF(OR('📊 Training Matrix'!$AU$67="EXPIRED",'📊 Training Matrix'!$AU$67="EXPIRING"),'📊 Training Matrix'!$AU$67,"")</f>
        <v/>
      </c>
      <c r="L1260" s="58" t="str">
        <f ca="1">IF(OR('📊 Training Matrix'!$AU$67="EXPIRED",'📊 Training Matrix'!$AU$67="EXPIRING"),IF('📊 Training Matrix'!$AU$67="EXPIRED","Overdue by "&amp;TEXT(TODAY()-('📊 Training Matrix'!$AT$67+365),"0")&amp;" days","Expires in "&amp;TEXT(('📊 Training Matrix'!$AT$67+365)-TODAY(),"0")&amp;" days"),"—")</f>
        <v>—</v>
      </c>
      <c r="M1260" s="58" t="str">
        <f ca="1">IF(OR('📊 Training Matrix'!$AU$67="EXPIRED",'📊 Training Matrix'!$AU$67="EXPIRING"),'📊 Training Matrix'!$H$67,"")</f>
        <v/>
      </c>
    </row>
    <row r="1261" spans="1:13" ht="15" customHeight="1" x14ac:dyDescent="0.2">
      <c r="A1261" s="58" t="str">
        <f ca="1">IF(OR('📊 Training Matrix'!$AW$67="EXPIRED",'📊 Training Matrix'!$AW$67="EXPIRING"),'📊 Training Matrix'!$A$67,"")</f>
        <v/>
      </c>
      <c r="B1261" s="58" t="str">
        <f ca="1">IF(OR('📊 Training Matrix'!$AW$67="EXPIRED",'📊 Training Matrix'!$AW$67="EXPIRING"),'📊 Training Matrix'!$B$67,"")</f>
        <v/>
      </c>
      <c r="C1261" s="58" t="str">
        <f ca="1">IF(OR('📊 Training Matrix'!$AW$67="EXPIRED",'📊 Training Matrix'!$AW$67="EXPIRING"),'📊 Training Matrix'!$C$67,"")</f>
        <v/>
      </c>
      <c r="D1261" s="58" t="str">
        <f ca="1">IF(OR('📊 Training Matrix'!$AW$67="EXPIRED",'📊 Training Matrix'!$AW$67="EXPIRING"),'📊 Training Matrix'!$D$67,"")</f>
        <v/>
      </c>
      <c r="E1261" s="58" t="str">
        <f ca="1">IF(OR('📊 Training Matrix'!$AW$67="EXPIRED",'📊 Training Matrix'!$AW$67="EXPIRING"),'📊 Training Matrix'!$F$67,"")</f>
        <v/>
      </c>
      <c r="F1261" s="58" t="str">
        <f ca="1">IF(OR('📊 Training Matrix'!$AW$67="EXPIRED",'📊 Training Matrix'!$AW$67="EXPIRING"),'📊 Training Matrix'!$E$67,"")</f>
        <v/>
      </c>
      <c r="G1261" s="58" t="str">
        <f ca="1">IF(OR('📊 Training Matrix'!$AW$67="EXPIRED",'📊 Training Matrix'!$AW$67="EXPIRING"),"IT-002","")</f>
        <v/>
      </c>
      <c r="H1261" s="58" t="str">
        <f ca="1">IF(OR('📊 Training Matrix'!$AW$67="EXPIRED",'📊 Training Matrix'!$AW$67="EXPIRING"),"GDPR Awareness","")</f>
        <v/>
      </c>
      <c r="I1261" s="58" t="str">
        <f ca="1">IF(OR('📊 Training Matrix'!$AW$67="EXPIRED",'📊 Training Matrix'!$AW$67="EXPIRING"),IF(ISNUMBER('📊 Training Matrix'!$AV$67),TEXT('📊 Training Matrix'!$AV$67,"DD/MM/YYYY"),""),"")</f>
        <v/>
      </c>
      <c r="J1261" s="58" t="str">
        <f ca="1">IF(OR('📊 Training Matrix'!$AW$67="EXPIRED",'📊 Training Matrix'!$AW$67="EXPIRING"),TEXT('📊 Training Matrix'!$AV$67+365,"DD/MM/YYYY"),"")</f>
        <v/>
      </c>
      <c r="K1261" s="58" t="str">
        <f ca="1">IF(OR('📊 Training Matrix'!$AW$67="EXPIRED",'📊 Training Matrix'!$AW$67="EXPIRING"),'📊 Training Matrix'!$AW$67,"")</f>
        <v/>
      </c>
      <c r="L1261" s="58" t="str">
        <f ca="1">IF(OR('📊 Training Matrix'!$AW$67="EXPIRED",'📊 Training Matrix'!$AW$67="EXPIRING"),IF('📊 Training Matrix'!$AW$67="EXPIRED","Overdue by "&amp;TEXT(TODAY()-('📊 Training Matrix'!$AV$67+365),"0")&amp;" days","Expires in "&amp;TEXT(('📊 Training Matrix'!$AV$67+365)-TODAY(),"0")&amp;" days"),"—")</f>
        <v>—</v>
      </c>
      <c r="M1261" s="58" t="str">
        <f ca="1">IF(OR('📊 Training Matrix'!$AW$67="EXPIRED",'📊 Training Matrix'!$AW$67="EXPIRING"),'📊 Training Matrix'!$H$67,"")</f>
        <v/>
      </c>
    </row>
    <row r="1262" spans="1:13" ht="15" customHeight="1" x14ac:dyDescent="0.2">
      <c r="A1262" s="58" t="str">
        <f ca="1">IF(OR('📊 Training Matrix'!$K$68="EXPIRED",'📊 Training Matrix'!$K$68="EXPIRING"),'📊 Training Matrix'!$A$68,"")</f>
        <v/>
      </c>
      <c r="B1262" s="58" t="str">
        <f ca="1">IF(OR('📊 Training Matrix'!$K$68="EXPIRED",'📊 Training Matrix'!$K$68="EXPIRING"),'📊 Training Matrix'!$B$68,"")</f>
        <v/>
      </c>
      <c r="C1262" s="58" t="str">
        <f ca="1">IF(OR('📊 Training Matrix'!$K$68="EXPIRED",'📊 Training Matrix'!$K$68="EXPIRING"),'📊 Training Matrix'!$C$68,"")</f>
        <v/>
      </c>
      <c r="D1262" s="58" t="str">
        <f ca="1">IF(OR('📊 Training Matrix'!$K$68="EXPIRED",'📊 Training Matrix'!$K$68="EXPIRING"),'📊 Training Matrix'!$D$68,"")</f>
        <v/>
      </c>
      <c r="E1262" s="58" t="str">
        <f ca="1">IF(OR('📊 Training Matrix'!$K$68="EXPIRED",'📊 Training Matrix'!$K$68="EXPIRING"),'📊 Training Matrix'!$F$68,"")</f>
        <v/>
      </c>
      <c r="F1262" s="58" t="str">
        <f ca="1">IF(OR('📊 Training Matrix'!$K$68="EXPIRED",'📊 Training Matrix'!$K$68="EXPIRING"),'📊 Training Matrix'!$E$68,"")</f>
        <v/>
      </c>
      <c r="G1262" s="58" t="str">
        <f ca="1">IF(OR('📊 Training Matrix'!$K$68="EXPIRED",'📊 Training Matrix'!$K$68="EXPIRING"),"HS-001","")</f>
        <v/>
      </c>
      <c r="H1262" s="58" t="str">
        <f ca="1">IF(OR('📊 Training Matrix'!$K$68="EXPIRED",'📊 Training Matrix'!$K$68="EXPIRING"),"H&amp;S Induction","")</f>
        <v/>
      </c>
      <c r="I1262" s="58" t="str">
        <f ca="1">IF(OR('📊 Training Matrix'!$K$68="EXPIRED",'📊 Training Matrix'!$K$68="EXPIRING"),IF(ISNUMBER('📊 Training Matrix'!$J$68),TEXT('📊 Training Matrix'!$J$68,"DD/MM/YYYY"),""),"")</f>
        <v/>
      </c>
      <c r="J1262" s="58" t="str">
        <f ca="1">IF(OR('📊 Training Matrix'!$K$68="EXPIRED",'📊 Training Matrix'!$K$68="EXPIRING"),TEXT('📊 Training Matrix'!$J$68+365,"DD/MM/YYYY"),"")</f>
        <v/>
      </c>
      <c r="K1262" s="58" t="str">
        <f ca="1">IF(OR('📊 Training Matrix'!$K$68="EXPIRED",'📊 Training Matrix'!$K$68="EXPIRING"),'📊 Training Matrix'!$K$68,"")</f>
        <v/>
      </c>
      <c r="L1262" s="58" t="str">
        <f ca="1">IF(OR('📊 Training Matrix'!$K$68="EXPIRED",'📊 Training Matrix'!$K$68="EXPIRING"),IF('📊 Training Matrix'!$K$68="EXPIRED","Overdue by "&amp;TEXT(TODAY()-('📊 Training Matrix'!$J$68+365),"0")&amp;" days","Expires in "&amp;TEXT(('📊 Training Matrix'!$J$68+365)-TODAY(),"0")&amp;" days"),"—")</f>
        <v>—</v>
      </c>
      <c r="M1262" s="58" t="str">
        <f ca="1">IF(OR('📊 Training Matrix'!$K$68="EXPIRED",'📊 Training Matrix'!$K$68="EXPIRING"),'📊 Training Matrix'!$H$68,"")</f>
        <v/>
      </c>
    </row>
    <row r="1263" spans="1:13" ht="15" customHeight="1" x14ac:dyDescent="0.2">
      <c r="A1263" s="58" t="str">
        <f ca="1">IF(OR('📊 Training Matrix'!$M$68="EXPIRED",'📊 Training Matrix'!$M$68="EXPIRING"),'📊 Training Matrix'!$A$68,"")</f>
        <v/>
      </c>
      <c r="B1263" s="58" t="str">
        <f ca="1">IF(OR('📊 Training Matrix'!$M$68="EXPIRED",'📊 Training Matrix'!$M$68="EXPIRING"),'📊 Training Matrix'!$B$68,"")</f>
        <v/>
      </c>
      <c r="C1263" s="58" t="str">
        <f ca="1">IF(OR('📊 Training Matrix'!$M$68="EXPIRED",'📊 Training Matrix'!$M$68="EXPIRING"),'📊 Training Matrix'!$C$68,"")</f>
        <v/>
      </c>
      <c r="D1263" s="58" t="str">
        <f ca="1">IF(OR('📊 Training Matrix'!$M$68="EXPIRED",'📊 Training Matrix'!$M$68="EXPIRING"),'📊 Training Matrix'!$D$68,"")</f>
        <v/>
      </c>
      <c r="E1263" s="58" t="str">
        <f ca="1">IF(OR('📊 Training Matrix'!$M$68="EXPIRED",'📊 Training Matrix'!$M$68="EXPIRING"),'📊 Training Matrix'!$F$68,"")</f>
        <v/>
      </c>
      <c r="F1263" s="58" t="str">
        <f ca="1">IF(OR('📊 Training Matrix'!$M$68="EXPIRED",'📊 Training Matrix'!$M$68="EXPIRING"),'📊 Training Matrix'!$E$68,"")</f>
        <v/>
      </c>
      <c r="G1263" s="58" t="str">
        <f ca="1">IF(OR('📊 Training Matrix'!$M$68="EXPIRED",'📊 Training Matrix'!$M$68="EXPIRING"),"HS-002","")</f>
        <v/>
      </c>
      <c r="H1263" s="58" t="str">
        <f ca="1">IF(OR('📊 Training Matrix'!$M$68="EXPIRED",'📊 Training Matrix'!$M$68="EXPIRING"),"Working at Height","")</f>
        <v/>
      </c>
      <c r="I1263" s="58" t="str">
        <f ca="1">IF(OR('📊 Training Matrix'!$M$68="EXPIRED",'📊 Training Matrix'!$M$68="EXPIRING"),IF(ISNUMBER('📊 Training Matrix'!$L$68),TEXT('📊 Training Matrix'!$L$68,"DD/MM/YYYY"),""),"")</f>
        <v/>
      </c>
      <c r="J1263" s="58" t="str">
        <f ca="1">IF(OR('📊 Training Matrix'!$M$68="EXPIRED",'📊 Training Matrix'!$M$68="EXPIRING"),TEXT('📊 Training Matrix'!$L$68+365,"DD/MM/YYYY"),"")</f>
        <v/>
      </c>
      <c r="K1263" s="58" t="str">
        <f ca="1">IF(OR('📊 Training Matrix'!$M$68="EXPIRED",'📊 Training Matrix'!$M$68="EXPIRING"),'📊 Training Matrix'!$M$68,"")</f>
        <v/>
      </c>
      <c r="L1263" s="58" t="str">
        <f ca="1">IF(OR('📊 Training Matrix'!$M$68="EXPIRED",'📊 Training Matrix'!$M$68="EXPIRING"),IF('📊 Training Matrix'!$M$68="EXPIRED","Overdue by "&amp;TEXT(TODAY()-('📊 Training Matrix'!$L$68+365),"0")&amp;" days","Expires in "&amp;TEXT(('📊 Training Matrix'!$L$68+365)-TODAY(),"0")&amp;" days"),"—")</f>
        <v>—</v>
      </c>
      <c r="M1263" s="58" t="str">
        <f ca="1">IF(OR('📊 Training Matrix'!$M$68="EXPIRED",'📊 Training Matrix'!$M$68="EXPIRING"),'📊 Training Matrix'!$H$68,"")</f>
        <v/>
      </c>
    </row>
    <row r="1264" spans="1:13" ht="15" customHeight="1" x14ac:dyDescent="0.2">
      <c r="A1264" s="58" t="str">
        <f ca="1">IF(OR('📊 Training Matrix'!$O$68="EXPIRED",'📊 Training Matrix'!$O$68="EXPIRING"),'📊 Training Matrix'!$A$68,"")</f>
        <v/>
      </c>
      <c r="B1264" s="58" t="str">
        <f ca="1">IF(OR('📊 Training Matrix'!$O$68="EXPIRED",'📊 Training Matrix'!$O$68="EXPIRING"),'📊 Training Matrix'!$B$68,"")</f>
        <v/>
      </c>
      <c r="C1264" s="58" t="str">
        <f ca="1">IF(OR('📊 Training Matrix'!$O$68="EXPIRED",'📊 Training Matrix'!$O$68="EXPIRING"),'📊 Training Matrix'!$C$68,"")</f>
        <v/>
      </c>
      <c r="D1264" s="58" t="str">
        <f ca="1">IF(OR('📊 Training Matrix'!$O$68="EXPIRED",'📊 Training Matrix'!$O$68="EXPIRING"),'📊 Training Matrix'!$D$68,"")</f>
        <v/>
      </c>
      <c r="E1264" s="58" t="str">
        <f ca="1">IF(OR('📊 Training Matrix'!$O$68="EXPIRED",'📊 Training Matrix'!$O$68="EXPIRING"),'📊 Training Matrix'!$F$68,"")</f>
        <v/>
      </c>
      <c r="F1264" s="58" t="str">
        <f ca="1">IF(OR('📊 Training Matrix'!$O$68="EXPIRED",'📊 Training Matrix'!$O$68="EXPIRING"),'📊 Training Matrix'!$E$68,"")</f>
        <v/>
      </c>
      <c r="G1264" s="58" t="str">
        <f ca="1">IF(OR('📊 Training Matrix'!$O$68="EXPIRED",'📊 Training Matrix'!$O$68="EXPIRING"),"HS-003","")</f>
        <v/>
      </c>
      <c r="H1264" s="58" t="str">
        <f ca="1">IF(OR('📊 Training Matrix'!$O$68="EXPIRED",'📊 Training Matrix'!$O$68="EXPIRING"),"Confined Space","")</f>
        <v/>
      </c>
      <c r="I1264" s="58" t="str">
        <f ca="1">IF(OR('📊 Training Matrix'!$O$68="EXPIRED",'📊 Training Matrix'!$O$68="EXPIRING"),IF(ISNUMBER('📊 Training Matrix'!$N$68),TEXT('📊 Training Matrix'!$N$68,"DD/MM/YYYY"),""),"")</f>
        <v/>
      </c>
      <c r="J1264" s="58" t="str">
        <f ca="1">IF(OR('📊 Training Matrix'!$O$68="EXPIRED",'📊 Training Matrix'!$O$68="EXPIRING"),TEXT('📊 Training Matrix'!$N$68+365,"DD/MM/YYYY"),"")</f>
        <v/>
      </c>
      <c r="K1264" s="58" t="str">
        <f ca="1">IF(OR('📊 Training Matrix'!$O$68="EXPIRED",'📊 Training Matrix'!$O$68="EXPIRING"),'📊 Training Matrix'!$O$68,"")</f>
        <v/>
      </c>
      <c r="L1264" s="58" t="str">
        <f ca="1">IF(OR('📊 Training Matrix'!$O$68="EXPIRED",'📊 Training Matrix'!$O$68="EXPIRING"),IF('📊 Training Matrix'!$O$68="EXPIRED","Overdue by "&amp;TEXT(TODAY()-('📊 Training Matrix'!$N$68+365),"0")&amp;" days","Expires in "&amp;TEXT(('📊 Training Matrix'!$N$68+365)-TODAY(),"0")&amp;" days"),"—")</f>
        <v>—</v>
      </c>
      <c r="M1264" s="58" t="str">
        <f ca="1">IF(OR('📊 Training Matrix'!$O$68="EXPIRED",'📊 Training Matrix'!$O$68="EXPIRING"),'📊 Training Matrix'!$H$68,"")</f>
        <v/>
      </c>
    </row>
    <row r="1265" spans="1:13" ht="15" customHeight="1" x14ac:dyDescent="0.2">
      <c r="A1265" s="58" t="str">
        <f ca="1">IF(OR('📊 Training Matrix'!$Q$68="EXPIRED",'📊 Training Matrix'!$Q$68="EXPIRING"),'📊 Training Matrix'!$A$68,"")</f>
        <v/>
      </c>
      <c r="B1265" s="58" t="str">
        <f ca="1">IF(OR('📊 Training Matrix'!$Q$68="EXPIRED",'📊 Training Matrix'!$Q$68="EXPIRING"),'📊 Training Matrix'!$B$68,"")</f>
        <v/>
      </c>
      <c r="C1265" s="58" t="str">
        <f ca="1">IF(OR('📊 Training Matrix'!$Q$68="EXPIRED",'📊 Training Matrix'!$Q$68="EXPIRING"),'📊 Training Matrix'!$C$68,"")</f>
        <v/>
      </c>
      <c r="D1265" s="58" t="str">
        <f ca="1">IF(OR('📊 Training Matrix'!$Q$68="EXPIRED",'📊 Training Matrix'!$Q$68="EXPIRING"),'📊 Training Matrix'!$D$68,"")</f>
        <v/>
      </c>
      <c r="E1265" s="58" t="str">
        <f ca="1">IF(OR('📊 Training Matrix'!$Q$68="EXPIRED",'📊 Training Matrix'!$Q$68="EXPIRING"),'📊 Training Matrix'!$F$68,"")</f>
        <v/>
      </c>
      <c r="F1265" s="58" t="str">
        <f ca="1">IF(OR('📊 Training Matrix'!$Q$68="EXPIRED",'📊 Training Matrix'!$Q$68="EXPIRING"),'📊 Training Matrix'!$E$68,"")</f>
        <v/>
      </c>
      <c r="G1265" s="58" t="str">
        <f ca="1">IF(OR('📊 Training Matrix'!$Q$68="EXPIRED",'📊 Training Matrix'!$Q$68="EXPIRING"),"HS-004","")</f>
        <v/>
      </c>
      <c r="H1265" s="58" t="str">
        <f ca="1">IF(OR('📊 Training Matrix'!$Q$68="EXPIRED",'📊 Training Matrix'!$Q$68="EXPIRING"),"Manual Handling","")</f>
        <v/>
      </c>
      <c r="I1265" s="58" t="str">
        <f ca="1">IF(OR('📊 Training Matrix'!$Q$68="EXPIRED",'📊 Training Matrix'!$Q$68="EXPIRING"),IF(ISNUMBER('📊 Training Matrix'!$P$68),TEXT('📊 Training Matrix'!$P$68,"DD/MM/YYYY"),""),"")</f>
        <v/>
      </c>
      <c r="J1265" s="58" t="str">
        <f ca="1">IF(OR('📊 Training Matrix'!$Q$68="EXPIRED",'📊 Training Matrix'!$Q$68="EXPIRING"),TEXT('📊 Training Matrix'!$P$68+365,"DD/MM/YYYY"),"")</f>
        <v/>
      </c>
      <c r="K1265" s="58" t="str">
        <f ca="1">IF(OR('📊 Training Matrix'!$Q$68="EXPIRED",'📊 Training Matrix'!$Q$68="EXPIRING"),'📊 Training Matrix'!$Q$68,"")</f>
        <v/>
      </c>
      <c r="L1265" s="58" t="str">
        <f ca="1">IF(OR('📊 Training Matrix'!$Q$68="EXPIRED",'📊 Training Matrix'!$Q$68="EXPIRING"),IF('📊 Training Matrix'!$Q$68="EXPIRED","Overdue by "&amp;TEXT(TODAY()-('📊 Training Matrix'!$P$68+365),"0")&amp;" days","Expires in "&amp;TEXT(('📊 Training Matrix'!$P$68+365)-TODAY(),"0")&amp;" days"),"—")</f>
        <v>—</v>
      </c>
      <c r="M1265" s="58" t="str">
        <f ca="1">IF(OR('📊 Training Matrix'!$Q$68="EXPIRED",'📊 Training Matrix'!$Q$68="EXPIRING"),'📊 Training Matrix'!$H$68,"")</f>
        <v/>
      </c>
    </row>
    <row r="1266" spans="1:13" ht="15" customHeight="1" x14ac:dyDescent="0.2">
      <c r="A1266" s="58" t="str">
        <f ca="1">IF(OR('📊 Training Matrix'!$S$68="EXPIRED",'📊 Training Matrix'!$S$68="EXPIRING"),'📊 Training Matrix'!$A$68,"")</f>
        <v/>
      </c>
      <c r="B1266" s="58" t="str">
        <f ca="1">IF(OR('📊 Training Matrix'!$S$68="EXPIRED",'📊 Training Matrix'!$S$68="EXPIRING"),'📊 Training Matrix'!$B$68,"")</f>
        <v/>
      </c>
      <c r="C1266" s="58" t="str">
        <f ca="1">IF(OR('📊 Training Matrix'!$S$68="EXPIRED",'📊 Training Matrix'!$S$68="EXPIRING"),'📊 Training Matrix'!$C$68,"")</f>
        <v/>
      </c>
      <c r="D1266" s="58" t="str">
        <f ca="1">IF(OR('📊 Training Matrix'!$S$68="EXPIRED",'📊 Training Matrix'!$S$68="EXPIRING"),'📊 Training Matrix'!$D$68,"")</f>
        <v/>
      </c>
      <c r="E1266" s="58" t="str">
        <f ca="1">IF(OR('📊 Training Matrix'!$S$68="EXPIRED",'📊 Training Matrix'!$S$68="EXPIRING"),'📊 Training Matrix'!$F$68,"")</f>
        <v/>
      </c>
      <c r="F1266" s="58" t="str">
        <f ca="1">IF(OR('📊 Training Matrix'!$S$68="EXPIRED",'📊 Training Matrix'!$S$68="EXPIRING"),'📊 Training Matrix'!$E$68,"")</f>
        <v/>
      </c>
      <c r="G1266" s="58" t="str">
        <f ca="1">IF(OR('📊 Training Matrix'!$S$68="EXPIRED",'📊 Training Matrix'!$S$68="EXPIRING"),"HS-005","")</f>
        <v/>
      </c>
      <c r="H1266" s="58" t="str">
        <f ca="1">IF(OR('📊 Training Matrix'!$S$68="EXPIRED",'📊 Training Matrix'!$S$68="EXPIRING"),"First Aid (FAW)","")</f>
        <v/>
      </c>
      <c r="I1266" s="58" t="str">
        <f ca="1">IF(OR('📊 Training Matrix'!$S$68="EXPIRED",'📊 Training Matrix'!$S$68="EXPIRING"),IF(ISNUMBER('📊 Training Matrix'!$R$68),TEXT('📊 Training Matrix'!$R$68,"DD/MM/YYYY"),""),"")</f>
        <v/>
      </c>
      <c r="J1266" s="58" t="str">
        <f ca="1">IF(OR('📊 Training Matrix'!$S$68="EXPIRED",'📊 Training Matrix'!$S$68="EXPIRING"),TEXT('📊 Training Matrix'!$R$68+365,"DD/MM/YYYY"),"")</f>
        <v/>
      </c>
      <c r="K1266" s="58" t="str">
        <f ca="1">IF(OR('📊 Training Matrix'!$S$68="EXPIRED",'📊 Training Matrix'!$S$68="EXPIRING"),'📊 Training Matrix'!$S$68,"")</f>
        <v/>
      </c>
      <c r="L1266" s="58" t="str">
        <f ca="1">IF(OR('📊 Training Matrix'!$S$68="EXPIRED",'📊 Training Matrix'!$S$68="EXPIRING"),IF('📊 Training Matrix'!$S$68="EXPIRED","Overdue by "&amp;TEXT(TODAY()-('📊 Training Matrix'!$R$68+365),"0")&amp;" days","Expires in "&amp;TEXT(('📊 Training Matrix'!$R$68+365)-TODAY(),"0")&amp;" days"),"—")</f>
        <v>—</v>
      </c>
      <c r="M1266" s="58" t="str">
        <f ca="1">IF(OR('📊 Training Matrix'!$S$68="EXPIRED",'📊 Training Matrix'!$S$68="EXPIRING"),'📊 Training Matrix'!$H$68,"")</f>
        <v/>
      </c>
    </row>
    <row r="1267" spans="1:13" ht="15" customHeight="1" x14ac:dyDescent="0.2">
      <c r="A1267" s="58" t="str">
        <f ca="1">IF(OR('📊 Training Matrix'!$U$68="EXPIRED",'📊 Training Matrix'!$U$68="EXPIRING"),'📊 Training Matrix'!$A$68,"")</f>
        <v/>
      </c>
      <c r="B1267" s="58" t="str">
        <f ca="1">IF(OR('📊 Training Matrix'!$U$68="EXPIRED",'📊 Training Matrix'!$U$68="EXPIRING"),'📊 Training Matrix'!$B$68,"")</f>
        <v/>
      </c>
      <c r="C1267" s="58" t="str">
        <f ca="1">IF(OR('📊 Training Matrix'!$U$68="EXPIRED",'📊 Training Matrix'!$U$68="EXPIRING"),'📊 Training Matrix'!$C$68,"")</f>
        <v/>
      </c>
      <c r="D1267" s="58" t="str">
        <f ca="1">IF(OR('📊 Training Matrix'!$U$68="EXPIRED",'📊 Training Matrix'!$U$68="EXPIRING"),'📊 Training Matrix'!$D$68,"")</f>
        <v/>
      </c>
      <c r="E1267" s="58" t="str">
        <f ca="1">IF(OR('📊 Training Matrix'!$U$68="EXPIRED",'📊 Training Matrix'!$U$68="EXPIRING"),'📊 Training Matrix'!$F$68,"")</f>
        <v/>
      </c>
      <c r="F1267" s="58" t="str">
        <f ca="1">IF(OR('📊 Training Matrix'!$U$68="EXPIRED",'📊 Training Matrix'!$U$68="EXPIRING"),'📊 Training Matrix'!$E$68,"")</f>
        <v/>
      </c>
      <c r="G1267" s="58" t="str">
        <f ca="1">IF(OR('📊 Training Matrix'!$U$68="EXPIRED",'📊 Training Matrix'!$U$68="EXPIRING"),"HS-006","")</f>
        <v/>
      </c>
      <c r="H1267" s="58" t="str">
        <f ca="1">IF(OR('📊 Training Matrix'!$U$68="EXPIRED",'📊 Training Matrix'!$U$68="EXPIRING"),"Asbestos Awareness","")</f>
        <v/>
      </c>
      <c r="I1267" s="58" t="str">
        <f ca="1">IF(OR('📊 Training Matrix'!$U$68="EXPIRED",'📊 Training Matrix'!$U$68="EXPIRING"),IF(ISNUMBER('📊 Training Matrix'!$T$68),TEXT('📊 Training Matrix'!$T$68,"DD/MM/YYYY"),""),"")</f>
        <v/>
      </c>
      <c r="J1267" s="58" t="str">
        <f ca="1">IF(OR('📊 Training Matrix'!$U$68="EXPIRED",'📊 Training Matrix'!$U$68="EXPIRING"),TEXT('📊 Training Matrix'!$T$68+365,"DD/MM/YYYY"),"")</f>
        <v/>
      </c>
      <c r="K1267" s="58" t="str">
        <f ca="1">IF(OR('📊 Training Matrix'!$U$68="EXPIRED",'📊 Training Matrix'!$U$68="EXPIRING"),'📊 Training Matrix'!$U$68,"")</f>
        <v/>
      </c>
      <c r="L1267" s="58" t="str">
        <f ca="1">IF(OR('📊 Training Matrix'!$U$68="EXPIRED",'📊 Training Matrix'!$U$68="EXPIRING"),IF('📊 Training Matrix'!$U$68="EXPIRED","Overdue by "&amp;TEXT(TODAY()-('📊 Training Matrix'!$T$68+365),"0")&amp;" days","Expires in "&amp;TEXT(('📊 Training Matrix'!$T$68+365)-TODAY(),"0")&amp;" days"),"—")</f>
        <v>—</v>
      </c>
      <c r="M1267" s="58" t="str">
        <f ca="1">IF(OR('📊 Training Matrix'!$U$68="EXPIRED",'📊 Training Matrix'!$U$68="EXPIRING"),'📊 Training Matrix'!$H$68,"")</f>
        <v/>
      </c>
    </row>
    <row r="1268" spans="1:13" ht="15" customHeight="1" x14ac:dyDescent="0.2">
      <c r="A1268" s="58" t="str">
        <f ca="1">IF(OR('📊 Training Matrix'!$W$68="EXPIRED",'📊 Training Matrix'!$W$68="EXPIRING"),'📊 Training Matrix'!$A$68,"")</f>
        <v/>
      </c>
      <c r="B1268" s="58" t="str">
        <f ca="1">IF(OR('📊 Training Matrix'!$W$68="EXPIRED",'📊 Training Matrix'!$W$68="EXPIRING"),'📊 Training Matrix'!$B$68,"")</f>
        <v/>
      </c>
      <c r="C1268" s="58" t="str">
        <f ca="1">IF(OR('📊 Training Matrix'!$W$68="EXPIRED",'📊 Training Matrix'!$W$68="EXPIRING"),'📊 Training Matrix'!$C$68,"")</f>
        <v/>
      </c>
      <c r="D1268" s="58" t="str">
        <f ca="1">IF(OR('📊 Training Matrix'!$W$68="EXPIRED",'📊 Training Matrix'!$W$68="EXPIRING"),'📊 Training Matrix'!$D$68,"")</f>
        <v/>
      </c>
      <c r="E1268" s="58" t="str">
        <f ca="1">IF(OR('📊 Training Matrix'!$W$68="EXPIRED",'📊 Training Matrix'!$W$68="EXPIRING"),'📊 Training Matrix'!$F$68,"")</f>
        <v/>
      </c>
      <c r="F1268" s="58" t="str">
        <f ca="1">IF(OR('📊 Training Matrix'!$W$68="EXPIRED",'📊 Training Matrix'!$W$68="EXPIRING"),'📊 Training Matrix'!$E$68,"")</f>
        <v/>
      </c>
      <c r="G1268" s="58" t="str">
        <f ca="1">IF(OR('📊 Training Matrix'!$W$68="EXPIRED",'📊 Training Matrix'!$W$68="EXPIRING"),"EL-001","")</f>
        <v/>
      </c>
      <c r="H1268" s="58" t="str">
        <f ca="1">IF(OR('📊 Training Matrix'!$W$68="EXPIRED",'📊 Training Matrix'!$W$68="EXPIRING"),"C&amp;G 2391 Inspection","")</f>
        <v/>
      </c>
      <c r="I1268" s="58" t="str">
        <f ca="1">IF(OR('📊 Training Matrix'!$W$68="EXPIRED",'📊 Training Matrix'!$W$68="EXPIRING"),IF(ISNUMBER('📊 Training Matrix'!$V$68),TEXT('📊 Training Matrix'!$V$68,"DD/MM/YYYY"),""),"")</f>
        <v/>
      </c>
      <c r="J1268" s="58" t="str">
        <f ca="1">IF(OR('📊 Training Matrix'!$W$68="EXPIRED",'📊 Training Matrix'!$W$68="EXPIRING"),TEXT('📊 Training Matrix'!$V$68+365,"DD/MM/YYYY"),"")</f>
        <v/>
      </c>
      <c r="K1268" s="58" t="str">
        <f ca="1">IF(OR('📊 Training Matrix'!$W$68="EXPIRED",'📊 Training Matrix'!$W$68="EXPIRING"),'📊 Training Matrix'!$W$68,"")</f>
        <v/>
      </c>
      <c r="L1268" s="58" t="str">
        <f ca="1">IF(OR('📊 Training Matrix'!$W$68="EXPIRED",'📊 Training Matrix'!$W$68="EXPIRING"),IF('📊 Training Matrix'!$W$68="EXPIRED","Overdue by "&amp;TEXT(TODAY()-('📊 Training Matrix'!$V$68+365),"0")&amp;" days","Expires in "&amp;TEXT(('📊 Training Matrix'!$V$68+365)-TODAY(),"0")&amp;" days"),"—")</f>
        <v>—</v>
      </c>
      <c r="M1268" s="58" t="str">
        <f ca="1">IF(OR('📊 Training Matrix'!$W$68="EXPIRED",'📊 Training Matrix'!$W$68="EXPIRING"),'📊 Training Matrix'!$H$68,"")</f>
        <v/>
      </c>
    </row>
    <row r="1269" spans="1:13" ht="15" customHeight="1" x14ac:dyDescent="0.2">
      <c r="A1269" s="58" t="str">
        <f ca="1">IF(OR('📊 Training Matrix'!$Y$68="EXPIRED",'📊 Training Matrix'!$Y$68="EXPIRING"),'📊 Training Matrix'!$A$68,"")</f>
        <v/>
      </c>
      <c r="B1269" s="58" t="str">
        <f ca="1">IF(OR('📊 Training Matrix'!$Y$68="EXPIRED",'📊 Training Matrix'!$Y$68="EXPIRING"),'📊 Training Matrix'!$B$68,"")</f>
        <v/>
      </c>
      <c r="C1269" s="58" t="str">
        <f ca="1">IF(OR('📊 Training Matrix'!$Y$68="EXPIRED",'📊 Training Matrix'!$Y$68="EXPIRING"),'📊 Training Matrix'!$C$68,"")</f>
        <v/>
      </c>
      <c r="D1269" s="58" t="str">
        <f ca="1">IF(OR('📊 Training Matrix'!$Y$68="EXPIRED",'📊 Training Matrix'!$Y$68="EXPIRING"),'📊 Training Matrix'!$D$68,"")</f>
        <v/>
      </c>
      <c r="E1269" s="58" t="str">
        <f ca="1">IF(OR('📊 Training Matrix'!$Y$68="EXPIRED",'📊 Training Matrix'!$Y$68="EXPIRING"),'📊 Training Matrix'!$F$68,"")</f>
        <v/>
      </c>
      <c r="F1269" s="58" t="str">
        <f ca="1">IF(OR('📊 Training Matrix'!$Y$68="EXPIRED",'📊 Training Matrix'!$Y$68="EXPIRING"),'📊 Training Matrix'!$E$68,"")</f>
        <v/>
      </c>
      <c r="G1269" s="58" t="str">
        <f ca="1">IF(OR('📊 Training Matrix'!$Y$68="EXPIRED",'📊 Training Matrix'!$Y$68="EXPIRING"),"EL-002","")</f>
        <v/>
      </c>
      <c r="H1269" s="58" t="str">
        <f ca="1">IF(OR('📊 Training Matrix'!$Y$68="EXPIRED",'📊 Training Matrix'!$Y$68="EXPIRING"),"18th Edition","")</f>
        <v/>
      </c>
      <c r="I1269" s="58" t="str">
        <f ca="1">IF(OR('📊 Training Matrix'!$Y$68="EXPIRED",'📊 Training Matrix'!$Y$68="EXPIRING"),IF(ISNUMBER('📊 Training Matrix'!$X$68),TEXT('📊 Training Matrix'!$X$68,"DD/MM/YYYY"),""),"")</f>
        <v/>
      </c>
      <c r="J1269" s="58" t="str">
        <f ca="1">IF(OR('📊 Training Matrix'!$Y$68="EXPIRED",'📊 Training Matrix'!$Y$68="EXPIRING"),TEXT('📊 Training Matrix'!$X$68+365,"DD/MM/YYYY"),"")</f>
        <v/>
      </c>
      <c r="K1269" s="58" t="str">
        <f ca="1">IF(OR('📊 Training Matrix'!$Y$68="EXPIRED",'📊 Training Matrix'!$Y$68="EXPIRING"),'📊 Training Matrix'!$Y$68,"")</f>
        <v/>
      </c>
      <c r="L1269" s="58" t="str">
        <f ca="1">IF(OR('📊 Training Matrix'!$Y$68="EXPIRED",'📊 Training Matrix'!$Y$68="EXPIRING"),IF('📊 Training Matrix'!$Y$68="EXPIRED","Overdue by "&amp;TEXT(TODAY()-('📊 Training Matrix'!$X$68+365),"0")&amp;" days","Expires in "&amp;TEXT(('📊 Training Matrix'!$X$68+365)-TODAY(),"0")&amp;" days"),"—")</f>
        <v>—</v>
      </c>
      <c r="M1269" s="58" t="str">
        <f ca="1">IF(OR('📊 Training Matrix'!$Y$68="EXPIRED",'📊 Training Matrix'!$Y$68="EXPIRING"),'📊 Training Matrix'!$H$68,"")</f>
        <v/>
      </c>
    </row>
    <row r="1270" spans="1:13" ht="15" customHeight="1" x14ac:dyDescent="0.2">
      <c r="A1270" s="58" t="str">
        <f ca="1">IF(OR('📊 Training Matrix'!$AA$68="EXPIRED",'📊 Training Matrix'!$AA$68="EXPIRING"),'📊 Training Matrix'!$A$68,"")</f>
        <v/>
      </c>
      <c r="B1270" s="58" t="str">
        <f ca="1">IF(OR('📊 Training Matrix'!$AA$68="EXPIRED",'📊 Training Matrix'!$AA$68="EXPIRING"),'📊 Training Matrix'!$B$68,"")</f>
        <v/>
      </c>
      <c r="C1270" s="58" t="str">
        <f ca="1">IF(OR('📊 Training Matrix'!$AA$68="EXPIRED",'📊 Training Matrix'!$AA$68="EXPIRING"),'📊 Training Matrix'!$C$68,"")</f>
        <v/>
      </c>
      <c r="D1270" s="58" t="str">
        <f ca="1">IF(OR('📊 Training Matrix'!$AA$68="EXPIRED",'📊 Training Matrix'!$AA$68="EXPIRING"),'📊 Training Matrix'!$D$68,"")</f>
        <v/>
      </c>
      <c r="E1270" s="58" t="str">
        <f ca="1">IF(OR('📊 Training Matrix'!$AA$68="EXPIRED",'📊 Training Matrix'!$AA$68="EXPIRING"),'📊 Training Matrix'!$F$68,"")</f>
        <v/>
      </c>
      <c r="F1270" s="58" t="str">
        <f ca="1">IF(OR('📊 Training Matrix'!$AA$68="EXPIRED",'📊 Training Matrix'!$AA$68="EXPIRING"),'📊 Training Matrix'!$E$68,"")</f>
        <v/>
      </c>
      <c r="G1270" s="58" t="str">
        <f ca="1">IF(OR('📊 Training Matrix'!$AA$68="EXPIRED",'📊 Training Matrix'!$AA$68="EXPIRING"),"EL-003","")</f>
        <v/>
      </c>
      <c r="H1270" s="58" t="str">
        <f ca="1">IF(OR('📊 Training Matrix'!$AA$68="EXPIRED",'📊 Training Matrix'!$AA$68="EXPIRING"),"HV Auth. Person","")</f>
        <v/>
      </c>
      <c r="I1270" s="58" t="str">
        <f ca="1">IF(OR('📊 Training Matrix'!$AA$68="EXPIRED",'📊 Training Matrix'!$AA$68="EXPIRING"),IF(ISNUMBER('📊 Training Matrix'!$Z$68),TEXT('📊 Training Matrix'!$Z$68,"DD/MM/YYYY"),""),"")</f>
        <v/>
      </c>
      <c r="J1270" s="58" t="str">
        <f ca="1">IF(OR('📊 Training Matrix'!$AA$68="EXPIRED",'📊 Training Matrix'!$AA$68="EXPIRING"),TEXT('📊 Training Matrix'!$Z$68+365,"DD/MM/YYYY"),"")</f>
        <v/>
      </c>
      <c r="K1270" s="58" t="str">
        <f ca="1">IF(OR('📊 Training Matrix'!$AA$68="EXPIRED",'📊 Training Matrix'!$AA$68="EXPIRING"),'📊 Training Matrix'!$AA$68,"")</f>
        <v/>
      </c>
      <c r="L1270" s="58" t="str">
        <f ca="1">IF(OR('📊 Training Matrix'!$AA$68="EXPIRED",'📊 Training Matrix'!$AA$68="EXPIRING"),IF('📊 Training Matrix'!$AA$68="EXPIRED","Overdue by "&amp;TEXT(TODAY()-('📊 Training Matrix'!$Z$68+365),"0")&amp;" days","Expires in "&amp;TEXT(('📊 Training Matrix'!$Z$68+365)-TODAY(),"0")&amp;" days"),"—")</f>
        <v>—</v>
      </c>
      <c r="M1270" s="58" t="str">
        <f ca="1">IF(OR('📊 Training Matrix'!$AA$68="EXPIRED",'📊 Training Matrix'!$AA$68="EXPIRING"),'📊 Training Matrix'!$H$68,"")</f>
        <v/>
      </c>
    </row>
    <row r="1271" spans="1:13" ht="15" customHeight="1" x14ac:dyDescent="0.2">
      <c r="A1271" s="58" t="str">
        <f ca="1">IF(OR('📊 Training Matrix'!$AC$68="EXPIRED",'📊 Training Matrix'!$AC$68="EXPIRING"),'📊 Training Matrix'!$A$68,"")</f>
        <v/>
      </c>
      <c r="B1271" s="58" t="str">
        <f ca="1">IF(OR('📊 Training Matrix'!$AC$68="EXPIRED",'📊 Training Matrix'!$AC$68="EXPIRING"),'📊 Training Matrix'!$B$68,"")</f>
        <v/>
      </c>
      <c r="C1271" s="58" t="str">
        <f ca="1">IF(OR('📊 Training Matrix'!$AC$68="EXPIRED",'📊 Training Matrix'!$AC$68="EXPIRING"),'📊 Training Matrix'!$C$68,"")</f>
        <v/>
      </c>
      <c r="D1271" s="58" t="str">
        <f ca="1">IF(OR('📊 Training Matrix'!$AC$68="EXPIRED",'📊 Training Matrix'!$AC$68="EXPIRING"),'📊 Training Matrix'!$D$68,"")</f>
        <v/>
      </c>
      <c r="E1271" s="58" t="str">
        <f ca="1">IF(OR('📊 Training Matrix'!$AC$68="EXPIRED",'📊 Training Matrix'!$AC$68="EXPIRING"),'📊 Training Matrix'!$F$68,"")</f>
        <v/>
      </c>
      <c r="F1271" s="58" t="str">
        <f ca="1">IF(OR('📊 Training Matrix'!$AC$68="EXPIRED",'📊 Training Matrix'!$AC$68="EXPIRING"),'📊 Training Matrix'!$E$68,"")</f>
        <v/>
      </c>
      <c r="G1271" s="58" t="str">
        <f ca="1">IF(OR('📊 Training Matrix'!$AC$68="EXPIRED",'📊 Training Matrix'!$AC$68="EXPIRING"),"EL-004","")</f>
        <v/>
      </c>
      <c r="H1271" s="58" t="str">
        <f ca="1">IF(OR('📊 Training Matrix'!$AC$68="EXPIRED",'📊 Training Matrix'!$AC$68="EXPIRING"),"LV Switching","")</f>
        <v/>
      </c>
      <c r="I1271" s="58" t="str">
        <f ca="1">IF(OR('📊 Training Matrix'!$AC$68="EXPIRED",'📊 Training Matrix'!$AC$68="EXPIRING"),IF(ISNUMBER('📊 Training Matrix'!$AB$68),TEXT('📊 Training Matrix'!$AB$68,"DD/MM/YYYY"),""),"")</f>
        <v/>
      </c>
      <c r="J1271" s="58" t="str">
        <f ca="1">IF(OR('📊 Training Matrix'!$AC$68="EXPIRED",'📊 Training Matrix'!$AC$68="EXPIRING"),TEXT('📊 Training Matrix'!$AB$68+365,"DD/MM/YYYY"),"")</f>
        <v/>
      </c>
      <c r="K1271" s="58" t="str">
        <f ca="1">IF(OR('📊 Training Matrix'!$AC$68="EXPIRED",'📊 Training Matrix'!$AC$68="EXPIRING"),'📊 Training Matrix'!$AC$68,"")</f>
        <v/>
      </c>
      <c r="L1271" s="58" t="str">
        <f ca="1">IF(OR('📊 Training Matrix'!$AC$68="EXPIRED",'📊 Training Matrix'!$AC$68="EXPIRING"),IF('📊 Training Matrix'!$AC$68="EXPIRED","Overdue by "&amp;TEXT(TODAY()-('📊 Training Matrix'!$AB$68+365),"0")&amp;" days","Expires in "&amp;TEXT(('📊 Training Matrix'!$AB$68+365)-TODAY(),"0")&amp;" days"),"—")</f>
        <v>—</v>
      </c>
      <c r="M1271" s="58" t="str">
        <f ca="1">IF(OR('📊 Training Matrix'!$AC$68="EXPIRED",'📊 Training Matrix'!$AC$68="EXPIRING"),'📊 Training Matrix'!$H$68,"")</f>
        <v/>
      </c>
    </row>
    <row r="1272" spans="1:13" ht="15" customHeight="1" x14ac:dyDescent="0.2">
      <c r="A1272" s="58" t="str">
        <f ca="1">IF(OR('📊 Training Matrix'!$AE$68="EXPIRED",'📊 Training Matrix'!$AE$68="EXPIRING"),'📊 Training Matrix'!$A$68,"")</f>
        <v/>
      </c>
      <c r="B1272" s="58" t="str">
        <f ca="1">IF(OR('📊 Training Matrix'!$AE$68="EXPIRED",'📊 Training Matrix'!$AE$68="EXPIRING"),'📊 Training Matrix'!$B$68,"")</f>
        <v/>
      </c>
      <c r="C1272" s="58" t="str">
        <f ca="1">IF(OR('📊 Training Matrix'!$AE$68="EXPIRED",'📊 Training Matrix'!$AE$68="EXPIRING"),'📊 Training Matrix'!$C$68,"")</f>
        <v/>
      </c>
      <c r="D1272" s="58" t="str">
        <f ca="1">IF(OR('📊 Training Matrix'!$AE$68="EXPIRED",'📊 Training Matrix'!$AE$68="EXPIRING"),'📊 Training Matrix'!$D$68,"")</f>
        <v/>
      </c>
      <c r="E1272" s="58" t="str">
        <f ca="1">IF(OR('📊 Training Matrix'!$AE$68="EXPIRED",'📊 Training Matrix'!$AE$68="EXPIRING"),'📊 Training Matrix'!$F$68,"")</f>
        <v/>
      </c>
      <c r="F1272" s="58" t="str">
        <f ca="1">IF(OR('📊 Training Matrix'!$AE$68="EXPIRED",'📊 Training Matrix'!$AE$68="EXPIRING"),'📊 Training Matrix'!$E$68,"")</f>
        <v/>
      </c>
      <c r="G1272" s="58" t="str">
        <f ca="1">IF(OR('📊 Training Matrix'!$AE$68="EXPIRED",'📊 Training Matrix'!$AE$68="EXPIRING"),"CV-005","")</f>
        <v/>
      </c>
      <c r="H1272" s="58" t="str">
        <f ca="1">IF(OR('📊 Training Matrix'!$AE$68="EXPIRED",'📊 Training Matrix'!$AE$68="EXPIRING"),"NRSWA Supervisor","")</f>
        <v/>
      </c>
      <c r="I1272" s="58" t="str">
        <f ca="1">IF(OR('📊 Training Matrix'!$AE$68="EXPIRED",'📊 Training Matrix'!$AE$68="EXPIRING"),IF(ISNUMBER('📊 Training Matrix'!$AD$68),TEXT('📊 Training Matrix'!$AD$68,"DD/MM/YYYY"),""),"")</f>
        <v/>
      </c>
      <c r="J1272" s="58" t="str">
        <f ca="1">IF(OR('📊 Training Matrix'!$AE$68="EXPIRED",'📊 Training Matrix'!$AE$68="EXPIRING"),TEXT('📊 Training Matrix'!$AD$68+365,"DD/MM/YYYY"),"")</f>
        <v/>
      </c>
      <c r="K1272" s="58" t="str">
        <f ca="1">IF(OR('📊 Training Matrix'!$AE$68="EXPIRED",'📊 Training Matrix'!$AE$68="EXPIRING"),'📊 Training Matrix'!$AE$68,"")</f>
        <v/>
      </c>
      <c r="L1272" s="58" t="str">
        <f ca="1">IF(OR('📊 Training Matrix'!$AE$68="EXPIRED",'📊 Training Matrix'!$AE$68="EXPIRING"),IF('📊 Training Matrix'!$AE$68="EXPIRED","Overdue by "&amp;TEXT(TODAY()-('📊 Training Matrix'!$AD$68+365),"0")&amp;" days","Expires in "&amp;TEXT(('📊 Training Matrix'!$AD$68+365)-TODAY(),"0")&amp;" days"),"—")</f>
        <v>—</v>
      </c>
      <c r="M1272" s="58" t="str">
        <f ca="1">IF(OR('📊 Training Matrix'!$AE$68="EXPIRED",'📊 Training Matrix'!$AE$68="EXPIRING"),'📊 Training Matrix'!$H$68,"")</f>
        <v/>
      </c>
    </row>
    <row r="1273" spans="1:13" ht="15" customHeight="1" x14ac:dyDescent="0.2">
      <c r="A1273" s="58" t="str">
        <f ca="1">IF(OR('📊 Training Matrix'!$AG$68="EXPIRED",'📊 Training Matrix'!$AG$68="EXPIRING"),'📊 Training Matrix'!$A$68,"")</f>
        <v/>
      </c>
      <c r="B1273" s="58" t="str">
        <f ca="1">IF(OR('📊 Training Matrix'!$AG$68="EXPIRED",'📊 Training Matrix'!$AG$68="EXPIRING"),'📊 Training Matrix'!$B$68,"")</f>
        <v/>
      </c>
      <c r="C1273" s="58" t="str">
        <f ca="1">IF(OR('📊 Training Matrix'!$AG$68="EXPIRED",'📊 Training Matrix'!$AG$68="EXPIRING"),'📊 Training Matrix'!$C$68,"")</f>
        <v/>
      </c>
      <c r="D1273" s="58" t="str">
        <f ca="1">IF(OR('📊 Training Matrix'!$AG$68="EXPIRED",'📊 Training Matrix'!$AG$68="EXPIRING"),'📊 Training Matrix'!$D$68,"")</f>
        <v/>
      </c>
      <c r="E1273" s="58" t="str">
        <f ca="1">IF(OR('📊 Training Matrix'!$AG$68="EXPIRED",'📊 Training Matrix'!$AG$68="EXPIRING"),'📊 Training Matrix'!$F$68,"")</f>
        <v/>
      </c>
      <c r="F1273" s="58" t="str">
        <f ca="1">IF(OR('📊 Training Matrix'!$AG$68="EXPIRED",'📊 Training Matrix'!$AG$68="EXPIRING"),'📊 Training Matrix'!$E$68,"")</f>
        <v/>
      </c>
      <c r="G1273" s="58" t="str">
        <f ca="1">IF(OR('📊 Training Matrix'!$AG$68="EXPIRED",'📊 Training Matrix'!$AG$68="EXPIRING"),"CV-006","")</f>
        <v/>
      </c>
      <c r="H1273" s="58" t="str">
        <f ca="1">IF(OR('📊 Training Matrix'!$AG$68="EXPIRED",'📊 Training Matrix'!$AG$68="EXPIRING"),"NRSWA Operative","")</f>
        <v/>
      </c>
      <c r="I1273" s="58" t="str">
        <f ca="1">IF(OR('📊 Training Matrix'!$AG$68="EXPIRED",'📊 Training Matrix'!$AG$68="EXPIRING"),IF(ISNUMBER('📊 Training Matrix'!$AF$68),TEXT('📊 Training Matrix'!$AF$68,"DD/MM/YYYY"),""),"")</f>
        <v/>
      </c>
      <c r="J1273" s="58" t="str">
        <f ca="1">IF(OR('📊 Training Matrix'!$AG$68="EXPIRED",'📊 Training Matrix'!$AG$68="EXPIRING"),TEXT('📊 Training Matrix'!$AF$68+365,"DD/MM/YYYY"),"")</f>
        <v/>
      </c>
      <c r="K1273" s="58" t="str">
        <f ca="1">IF(OR('📊 Training Matrix'!$AG$68="EXPIRED",'📊 Training Matrix'!$AG$68="EXPIRING"),'📊 Training Matrix'!$AG$68,"")</f>
        <v/>
      </c>
      <c r="L1273" s="58" t="str">
        <f ca="1">IF(OR('📊 Training Matrix'!$AG$68="EXPIRED",'📊 Training Matrix'!$AG$68="EXPIRING"),IF('📊 Training Matrix'!$AG$68="EXPIRED","Overdue by "&amp;TEXT(TODAY()-('📊 Training Matrix'!$AF$68+365),"0")&amp;" days","Expires in "&amp;TEXT(('📊 Training Matrix'!$AF$68+365)-TODAY(),"0")&amp;" days"),"—")</f>
        <v>—</v>
      </c>
      <c r="M1273" s="58" t="str">
        <f ca="1">IF(OR('📊 Training Matrix'!$AG$68="EXPIRED",'📊 Training Matrix'!$AG$68="EXPIRING"),'📊 Training Matrix'!$H$68,"")</f>
        <v/>
      </c>
    </row>
    <row r="1274" spans="1:13" ht="15" customHeight="1" x14ac:dyDescent="0.2">
      <c r="A1274" s="58" t="str">
        <f ca="1">IF(OR('📊 Training Matrix'!$AI$68="EXPIRED",'📊 Training Matrix'!$AI$68="EXPIRING"),'📊 Training Matrix'!$A$68,"")</f>
        <v/>
      </c>
      <c r="B1274" s="58" t="str">
        <f ca="1">IF(OR('📊 Training Matrix'!$AI$68="EXPIRED",'📊 Training Matrix'!$AI$68="EXPIRING"),'📊 Training Matrix'!$B$68,"")</f>
        <v/>
      </c>
      <c r="C1274" s="58" t="str">
        <f ca="1">IF(OR('📊 Training Matrix'!$AI$68="EXPIRED",'📊 Training Matrix'!$AI$68="EXPIRING"),'📊 Training Matrix'!$C$68,"")</f>
        <v/>
      </c>
      <c r="D1274" s="58" t="str">
        <f ca="1">IF(OR('📊 Training Matrix'!$AI$68="EXPIRED",'📊 Training Matrix'!$AI$68="EXPIRING"),'📊 Training Matrix'!$D$68,"")</f>
        <v/>
      </c>
      <c r="E1274" s="58" t="str">
        <f ca="1">IF(OR('📊 Training Matrix'!$AI$68="EXPIRED",'📊 Training Matrix'!$AI$68="EXPIRING"),'📊 Training Matrix'!$F$68,"")</f>
        <v/>
      </c>
      <c r="F1274" s="58" t="str">
        <f ca="1">IF(OR('📊 Training Matrix'!$AI$68="EXPIRED",'📊 Training Matrix'!$AI$68="EXPIRING"),'📊 Training Matrix'!$E$68,"")</f>
        <v/>
      </c>
      <c r="G1274" s="58" t="str">
        <f ca="1">IF(OR('📊 Training Matrix'!$AI$68="EXPIRED",'📊 Training Matrix'!$AI$68="EXPIRING"),"CV-002","")</f>
        <v/>
      </c>
      <c r="H1274" s="58" t="str">
        <f ca="1">IF(OR('📊 Training Matrix'!$AI$68="EXPIRED",'📊 Training Matrix'!$AI$68="EXPIRING"),"CSCS Blue Card","")</f>
        <v/>
      </c>
      <c r="I1274" s="58" t="str">
        <f ca="1">IF(OR('📊 Training Matrix'!$AI$68="EXPIRED",'📊 Training Matrix'!$AI$68="EXPIRING"),IF(ISNUMBER('📊 Training Matrix'!$AH$68),TEXT('📊 Training Matrix'!$AH$68,"DD/MM/YYYY"),""),"")</f>
        <v/>
      </c>
      <c r="J1274" s="58" t="str">
        <f ca="1">IF(OR('📊 Training Matrix'!$AI$68="EXPIRED",'📊 Training Matrix'!$AI$68="EXPIRING"),TEXT('📊 Training Matrix'!$AH$68+365,"DD/MM/YYYY"),"")</f>
        <v/>
      </c>
      <c r="K1274" s="58" t="str">
        <f ca="1">IF(OR('📊 Training Matrix'!$AI$68="EXPIRED",'📊 Training Matrix'!$AI$68="EXPIRING"),'📊 Training Matrix'!$AI$68,"")</f>
        <v/>
      </c>
      <c r="L1274" s="58" t="str">
        <f ca="1">IF(OR('📊 Training Matrix'!$AI$68="EXPIRED",'📊 Training Matrix'!$AI$68="EXPIRING"),IF('📊 Training Matrix'!$AI$68="EXPIRED","Overdue by "&amp;TEXT(TODAY()-('📊 Training Matrix'!$AH$68+365),"0")&amp;" days","Expires in "&amp;TEXT(('📊 Training Matrix'!$AH$68+365)-TODAY(),"0")&amp;" days"),"—")</f>
        <v>—</v>
      </c>
      <c r="M1274" s="58" t="str">
        <f ca="1">IF(OR('📊 Training Matrix'!$AI$68="EXPIRED",'📊 Training Matrix'!$AI$68="EXPIRING"),'📊 Training Matrix'!$H$68,"")</f>
        <v/>
      </c>
    </row>
    <row r="1275" spans="1:13" ht="15" customHeight="1" x14ac:dyDescent="0.2">
      <c r="A1275" s="58" t="str">
        <f ca="1">IF(OR('📊 Training Matrix'!$AK$68="EXPIRED",'📊 Training Matrix'!$AK$68="EXPIRING"),'📊 Training Matrix'!$A$68,"")</f>
        <v/>
      </c>
      <c r="B1275" s="58" t="str">
        <f ca="1">IF(OR('📊 Training Matrix'!$AK$68="EXPIRED",'📊 Training Matrix'!$AK$68="EXPIRING"),'📊 Training Matrix'!$B$68,"")</f>
        <v/>
      </c>
      <c r="C1275" s="58" t="str">
        <f ca="1">IF(OR('📊 Training Matrix'!$AK$68="EXPIRED",'📊 Training Matrix'!$AK$68="EXPIRING"),'📊 Training Matrix'!$C$68,"")</f>
        <v/>
      </c>
      <c r="D1275" s="58" t="str">
        <f ca="1">IF(OR('📊 Training Matrix'!$AK$68="EXPIRED",'📊 Training Matrix'!$AK$68="EXPIRING"),'📊 Training Matrix'!$D$68,"")</f>
        <v/>
      </c>
      <c r="E1275" s="58" t="str">
        <f ca="1">IF(OR('📊 Training Matrix'!$AK$68="EXPIRED",'📊 Training Matrix'!$AK$68="EXPIRING"),'📊 Training Matrix'!$F$68,"")</f>
        <v/>
      </c>
      <c r="F1275" s="58" t="str">
        <f ca="1">IF(OR('📊 Training Matrix'!$AK$68="EXPIRED",'📊 Training Matrix'!$AK$68="EXPIRING"),'📊 Training Matrix'!$E$68,"")</f>
        <v/>
      </c>
      <c r="G1275" s="58" t="str">
        <f ca="1">IF(OR('📊 Training Matrix'!$AK$68="EXPIRED",'📊 Training Matrix'!$AK$68="EXPIRING"),"GS-001","")</f>
        <v/>
      </c>
      <c r="H1275" s="58" t="str">
        <f ca="1">IF(OR('📊 Training Matrix'!$AK$68="EXPIRED",'📊 Training Matrix'!$AK$68="EXPIRING"),"Gas Safe Reg.","")</f>
        <v/>
      </c>
      <c r="I1275" s="58" t="str">
        <f ca="1">IF(OR('📊 Training Matrix'!$AK$68="EXPIRED",'📊 Training Matrix'!$AK$68="EXPIRING"),IF(ISNUMBER('📊 Training Matrix'!$AJ$68),TEXT('📊 Training Matrix'!$AJ$68,"DD/MM/YYYY"),""),"")</f>
        <v/>
      </c>
      <c r="J1275" s="58" t="str">
        <f ca="1">IF(OR('📊 Training Matrix'!$AK$68="EXPIRED",'📊 Training Matrix'!$AK$68="EXPIRING"),TEXT('📊 Training Matrix'!$AJ$68+365,"DD/MM/YYYY"),"")</f>
        <v/>
      </c>
      <c r="K1275" s="58" t="str">
        <f ca="1">IF(OR('📊 Training Matrix'!$AK$68="EXPIRED",'📊 Training Matrix'!$AK$68="EXPIRING"),'📊 Training Matrix'!$AK$68,"")</f>
        <v/>
      </c>
      <c r="L1275" s="58" t="str">
        <f ca="1">IF(OR('📊 Training Matrix'!$AK$68="EXPIRED",'📊 Training Matrix'!$AK$68="EXPIRING"),IF('📊 Training Matrix'!$AK$68="EXPIRED","Overdue by "&amp;TEXT(TODAY()-('📊 Training Matrix'!$AJ$68+365),"0")&amp;" days","Expires in "&amp;TEXT(('📊 Training Matrix'!$AJ$68+365)-TODAY(),"0")&amp;" days"),"—")</f>
        <v>—</v>
      </c>
      <c r="M1275" s="58" t="str">
        <f ca="1">IF(OR('📊 Training Matrix'!$AK$68="EXPIRED",'📊 Training Matrix'!$AK$68="EXPIRING"),'📊 Training Matrix'!$H$68,"")</f>
        <v/>
      </c>
    </row>
    <row r="1276" spans="1:13" ht="15" customHeight="1" x14ac:dyDescent="0.2">
      <c r="A1276" s="58" t="str">
        <f ca="1">IF(OR('📊 Training Matrix'!$AM$68="EXPIRED",'📊 Training Matrix'!$AM$68="EXPIRING"),'📊 Training Matrix'!$A$68,"")</f>
        <v/>
      </c>
      <c r="B1276" s="58" t="str">
        <f ca="1">IF(OR('📊 Training Matrix'!$AM$68="EXPIRED",'📊 Training Matrix'!$AM$68="EXPIRING"),'📊 Training Matrix'!$B$68,"")</f>
        <v/>
      </c>
      <c r="C1276" s="58" t="str">
        <f ca="1">IF(OR('📊 Training Matrix'!$AM$68="EXPIRED",'📊 Training Matrix'!$AM$68="EXPIRING"),'📊 Training Matrix'!$C$68,"")</f>
        <v/>
      </c>
      <c r="D1276" s="58" t="str">
        <f ca="1">IF(OR('📊 Training Matrix'!$AM$68="EXPIRED",'📊 Training Matrix'!$AM$68="EXPIRING"),'📊 Training Matrix'!$D$68,"")</f>
        <v/>
      </c>
      <c r="E1276" s="58" t="str">
        <f ca="1">IF(OR('📊 Training Matrix'!$AM$68="EXPIRED",'📊 Training Matrix'!$AM$68="EXPIRING"),'📊 Training Matrix'!$F$68,"")</f>
        <v/>
      </c>
      <c r="F1276" s="58" t="str">
        <f ca="1">IF(OR('📊 Training Matrix'!$AM$68="EXPIRED",'📊 Training Matrix'!$AM$68="EXPIRING"),'📊 Training Matrix'!$E$68,"")</f>
        <v/>
      </c>
      <c r="G1276" s="58" t="str">
        <f ca="1">IF(OR('📊 Training Matrix'!$AM$68="EXPIRED",'📊 Training Matrix'!$AM$68="EXPIRING"),"GS-002","")</f>
        <v/>
      </c>
      <c r="H1276" s="58" t="str">
        <f ca="1">IF(OR('📊 Training Matrix'!$AM$68="EXPIRED",'📊 Training Matrix'!$AM$68="EXPIRING"),"ACS Gas (CCN1)","")</f>
        <v/>
      </c>
      <c r="I1276" s="58" t="str">
        <f ca="1">IF(OR('📊 Training Matrix'!$AM$68="EXPIRED",'📊 Training Matrix'!$AM$68="EXPIRING"),IF(ISNUMBER('📊 Training Matrix'!$AL$68),TEXT('📊 Training Matrix'!$AL$68,"DD/MM/YYYY"),""),"")</f>
        <v/>
      </c>
      <c r="J1276" s="58" t="str">
        <f ca="1">IF(OR('📊 Training Matrix'!$AM$68="EXPIRED",'📊 Training Matrix'!$AM$68="EXPIRING"),TEXT('📊 Training Matrix'!$AL$68+365,"DD/MM/YYYY"),"")</f>
        <v/>
      </c>
      <c r="K1276" s="58" t="str">
        <f ca="1">IF(OR('📊 Training Matrix'!$AM$68="EXPIRED",'📊 Training Matrix'!$AM$68="EXPIRING"),'📊 Training Matrix'!$AM$68,"")</f>
        <v/>
      </c>
      <c r="L1276" s="58" t="str">
        <f ca="1">IF(OR('📊 Training Matrix'!$AM$68="EXPIRED",'📊 Training Matrix'!$AM$68="EXPIRING"),IF('📊 Training Matrix'!$AM$68="EXPIRED","Overdue by "&amp;TEXT(TODAY()-('📊 Training Matrix'!$AL$68+365),"0")&amp;" days","Expires in "&amp;TEXT(('📊 Training Matrix'!$AL$68+365)-TODAY(),"0")&amp;" days"),"—")</f>
        <v>—</v>
      </c>
      <c r="M1276" s="58" t="str">
        <f ca="1">IF(OR('📊 Training Matrix'!$AM$68="EXPIRED",'📊 Training Matrix'!$AM$68="EXPIRING"),'📊 Training Matrix'!$H$68,"")</f>
        <v/>
      </c>
    </row>
    <row r="1277" spans="1:13" ht="15" customHeight="1" x14ac:dyDescent="0.2">
      <c r="A1277" s="58" t="str">
        <f ca="1">IF(OR('📊 Training Matrix'!$AO$68="EXPIRED",'📊 Training Matrix'!$AO$68="EXPIRING"),'📊 Training Matrix'!$A$68,"")</f>
        <v/>
      </c>
      <c r="B1277" s="58" t="str">
        <f ca="1">IF(OR('📊 Training Matrix'!$AO$68="EXPIRED",'📊 Training Matrix'!$AO$68="EXPIRING"),'📊 Training Matrix'!$B$68,"")</f>
        <v/>
      </c>
      <c r="C1277" s="58" t="str">
        <f ca="1">IF(OR('📊 Training Matrix'!$AO$68="EXPIRED",'📊 Training Matrix'!$AO$68="EXPIRING"),'📊 Training Matrix'!$C$68,"")</f>
        <v/>
      </c>
      <c r="D1277" s="58" t="str">
        <f ca="1">IF(OR('📊 Training Matrix'!$AO$68="EXPIRED",'📊 Training Matrix'!$AO$68="EXPIRING"),'📊 Training Matrix'!$D$68,"")</f>
        <v/>
      </c>
      <c r="E1277" s="58" t="str">
        <f ca="1">IF(OR('📊 Training Matrix'!$AO$68="EXPIRED",'📊 Training Matrix'!$AO$68="EXPIRING"),'📊 Training Matrix'!$F$68,"")</f>
        <v/>
      </c>
      <c r="F1277" s="58" t="str">
        <f ca="1">IF(OR('📊 Training Matrix'!$AO$68="EXPIRED",'📊 Training Matrix'!$AO$68="EXPIRING"),'📊 Training Matrix'!$E$68,"")</f>
        <v/>
      </c>
      <c r="G1277" s="58" t="str">
        <f ca="1">IF(OR('📊 Training Matrix'!$AO$68="EXPIRED",'📊 Training Matrix'!$AO$68="EXPIRING"),"WA-001","")</f>
        <v/>
      </c>
      <c r="H1277" s="58" t="str">
        <f ca="1">IF(OR('📊 Training Matrix'!$AO$68="EXPIRED",'📊 Training Matrix'!$AO$68="EXPIRING"),"WIAPS Cert.","")</f>
        <v/>
      </c>
      <c r="I1277" s="58" t="str">
        <f ca="1">IF(OR('📊 Training Matrix'!$AO$68="EXPIRED",'📊 Training Matrix'!$AO$68="EXPIRING"),IF(ISNUMBER('📊 Training Matrix'!$AN$68),TEXT('📊 Training Matrix'!$AN$68,"DD/MM/YYYY"),""),"")</f>
        <v/>
      </c>
      <c r="J1277" s="58" t="str">
        <f ca="1">IF(OR('📊 Training Matrix'!$AO$68="EXPIRED",'📊 Training Matrix'!$AO$68="EXPIRING"),TEXT('📊 Training Matrix'!$AN$68+365,"DD/MM/YYYY"),"")</f>
        <v/>
      </c>
      <c r="K1277" s="58" t="str">
        <f ca="1">IF(OR('📊 Training Matrix'!$AO$68="EXPIRED",'📊 Training Matrix'!$AO$68="EXPIRING"),'📊 Training Matrix'!$AO$68,"")</f>
        <v/>
      </c>
      <c r="L1277" s="58" t="str">
        <f ca="1">IF(OR('📊 Training Matrix'!$AO$68="EXPIRED",'📊 Training Matrix'!$AO$68="EXPIRING"),IF('📊 Training Matrix'!$AO$68="EXPIRED","Overdue by "&amp;TEXT(TODAY()-('📊 Training Matrix'!$AN$68+365),"0")&amp;" days","Expires in "&amp;TEXT(('📊 Training Matrix'!$AN$68+365)-TODAY(),"0")&amp;" days"),"—")</f>
        <v>—</v>
      </c>
      <c r="M1277" s="58" t="str">
        <f ca="1">IF(OR('📊 Training Matrix'!$AO$68="EXPIRED",'📊 Training Matrix'!$AO$68="EXPIRING"),'📊 Training Matrix'!$H$68,"")</f>
        <v/>
      </c>
    </row>
    <row r="1278" spans="1:13" ht="15" customHeight="1" x14ac:dyDescent="0.2">
      <c r="A1278" s="58" t="str">
        <f ca="1">IF(OR('📊 Training Matrix'!$AQ$68="EXPIRED",'📊 Training Matrix'!$AQ$68="EXPIRING"),'📊 Training Matrix'!$A$68,"")</f>
        <v/>
      </c>
      <c r="B1278" s="58" t="str">
        <f ca="1">IF(OR('📊 Training Matrix'!$AQ$68="EXPIRED",'📊 Training Matrix'!$AQ$68="EXPIRING"),'📊 Training Matrix'!$B$68,"")</f>
        <v/>
      </c>
      <c r="C1278" s="58" t="str">
        <f ca="1">IF(OR('📊 Training Matrix'!$AQ$68="EXPIRED",'📊 Training Matrix'!$AQ$68="EXPIRING"),'📊 Training Matrix'!$C$68,"")</f>
        <v/>
      </c>
      <c r="D1278" s="58" t="str">
        <f ca="1">IF(OR('📊 Training Matrix'!$AQ$68="EXPIRED",'📊 Training Matrix'!$AQ$68="EXPIRING"),'📊 Training Matrix'!$D$68,"")</f>
        <v/>
      </c>
      <c r="E1278" s="58" t="str">
        <f ca="1">IF(OR('📊 Training Matrix'!$AQ$68="EXPIRED",'📊 Training Matrix'!$AQ$68="EXPIRING"),'📊 Training Matrix'!$F$68,"")</f>
        <v/>
      </c>
      <c r="F1278" s="58" t="str">
        <f ca="1">IF(OR('📊 Training Matrix'!$AQ$68="EXPIRED",'📊 Training Matrix'!$AQ$68="EXPIRING"),'📊 Training Matrix'!$E$68,"")</f>
        <v/>
      </c>
      <c r="G1278" s="58" t="str">
        <f ca="1">IF(OR('📊 Training Matrix'!$AQ$68="EXPIRED",'📊 Training Matrix'!$AQ$68="EXPIRING"),"DR-004","")</f>
        <v/>
      </c>
      <c r="H1278" s="58" t="str">
        <f ca="1">IF(OR('📊 Training Matrix'!$AQ$68="EXPIRED",'📊 Training Matrix'!$AQ$68="EXPIRING"),"CPCS Excavator","")</f>
        <v/>
      </c>
      <c r="I1278" s="58" t="str">
        <f ca="1">IF(OR('📊 Training Matrix'!$AQ$68="EXPIRED",'📊 Training Matrix'!$AQ$68="EXPIRING"),IF(ISNUMBER('📊 Training Matrix'!$AP$68),TEXT('📊 Training Matrix'!$AP$68,"DD/MM/YYYY"),""),"")</f>
        <v/>
      </c>
      <c r="J1278" s="58" t="str">
        <f ca="1">IF(OR('📊 Training Matrix'!$AQ$68="EXPIRED",'📊 Training Matrix'!$AQ$68="EXPIRING"),TEXT('📊 Training Matrix'!$AP$68+365,"DD/MM/YYYY"),"")</f>
        <v/>
      </c>
      <c r="K1278" s="58" t="str">
        <f ca="1">IF(OR('📊 Training Matrix'!$AQ$68="EXPIRED",'📊 Training Matrix'!$AQ$68="EXPIRING"),'📊 Training Matrix'!$AQ$68,"")</f>
        <v/>
      </c>
      <c r="L1278" s="58" t="str">
        <f ca="1">IF(OR('📊 Training Matrix'!$AQ$68="EXPIRED",'📊 Training Matrix'!$AQ$68="EXPIRING"),IF('📊 Training Matrix'!$AQ$68="EXPIRED","Overdue by "&amp;TEXT(TODAY()-('📊 Training Matrix'!$AP$68+365),"0")&amp;" days","Expires in "&amp;TEXT(('📊 Training Matrix'!$AP$68+365)-TODAY(),"0")&amp;" days"),"—")</f>
        <v>—</v>
      </c>
      <c r="M1278" s="58" t="str">
        <f ca="1">IF(OR('📊 Training Matrix'!$AQ$68="EXPIRED",'📊 Training Matrix'!$AQ$68="EXPIRING"),'📊 Training Matrix'!$H$68,"")</f>
        <v/>
      </c>
    </row>
    <row r="1279" spans="1:13" ht="15" customHeight="1" x14ac:dyDescent="0.2">
      <c r="A1279" s="58" t="str">
        <f ca="1">IF(OR('📊 Training Matrix'!$AS$68="EXPIRED",'📊 Training Matrix'!$AS$68="EXPIRING"),'📊 Training Matrix'!$A$68,"")</f>
        <v/>
      </c>
      <c r="B1279" s="58" t="str">
        <f ca="1">IF(OR('📊 Training Matrix'!$AS$68="EXPIRED",'📊 Training Matrix'!$AS$68="EXPIRING"),'📊 Training Matrix'!$B$68,"")</f>
        <v/>
      </c>
      <c r="C1279" s="58" t="str">
        <f ca="1">IF(OR('📊 Training Matrix'!$AS$68="EXPIRED",'📊 Training Matrix'!$AS$68="EXPIRING"),'📊 Training Matrix'!$C$68,"")</f>
        <v/>
      </c>
      <c r="D1279" s="58" t="str">
        <f ca="1">IF(OR('📊 Training Matrix'!$AS$68="EXPIRED",'📊 Training Matrix'!$AS$68="EXPIRING"),'📊 Training Matrix'!$D$68,"")</f>
        <v/>
      </c>
      <c r="E1279" s="58" t="str">
        <f ca="1">IF(OR('📊 Training Matrix'!$AS$68="EXPIRED",'📊 Training Matrix'!$AS$68="EXPIRING"),'📊 Training Matrix'!$F$68,"")</f>
        <v/>
      </c>
      <c r="F1279" s="58" t="str">
        <f ca="1">IF(OR('📊 Training Matrix'!$AS$68="EXPIRED",'📊 Training Matrix'!$AS$68="EXPIRING"),'📊 Training Matrix'!$E$68,"")</f>
        <v/>
      </c>
      <c r="G1279" s="58" t="str">
        <f ca="1">IF(OR('📊 Training Matrix'!$AS$68="EXPIRED",'📊 Training Matrix'!$AS$68="EXPIRING"),"MG-002","")</f>
        <v/>
      </c>
      <c r="H1279" s="58" t="str">
        <f ca="1">IF(OR('📊 Training Matrix'!$AS$68="EXPIRED",'📊 Training Matrix'!$AS$68="EXPIRING"),"SMSTS","")</f>
        <v/>
      </c>
      <c r="I1279" s="58" t="str">
        <f ca="1">IF(OR('📊 Training Matrix'!$AS$68="EXPIRED",'📊 Training Matrix'!$AS$68="EXPIRING"),IF(ISNUMBER('📊 Training Matrix'!$AR$68),TEXT('📊 Training Matrix'!$AR$68,"DD/MM/YYYY"),""),"")</f>
        <v/>
      </c>
      <c r="J1279" s="58" t="str">
        <f ca="1">IF(OR('📊 Training Matrix'!$AS$68="EXPIRED",'📊 Training Matrix'!$AS$68="EXPIRING"),TEXT('📊 Training Matrix'!$AR$68+365,"DD/MM/YYYY"),"")</f>
        <v/>
      </c>
      <c r="K1279" s="58" t="str">
        <f ca="1">IF(OR('📊 Training Matrix'!$AS$68="EXPIRED",'📊 Training Matrix'!$AS$68="EXPIRING"),'📊 Training Matrix'!$AS$68,"")</f>
        <v/>
      </c>
      <c r="L1279" s="58" t="str">
        <f ca="1">IF(OR('📊 Training Matrix'!$AS$68="EXPIRED",'📊 Training Matrix'!$AS$68="EXPIRING"),IF('📊 Training Matrix'!$AS$68="EXPIRED","Overdue by "&amp;TEXT(TODAY()-('📊 Training Matrix'!$AR$68+365),"0")&amp;" days","Expires in "&amp;TEXT(('📊 Training Matrix'!$AR$68+365)-TODAY(),"0")&amp;" days"),"—")</f>
        <v>—</v>
      </c>
      <c r="M1279" s="58" t="str">
        <f ca="1">IF(OR('📊 Training Matrix'!$AS$68="EXPIRED",'📊 Training Matrix'!$AS$68="EXPIRING"),'📊 Training Matrix'!$H$68,"")</f>
        <v/>
      </c>
    </row>
    <row r="1280" spans="1:13" ht="15" customHeight="1" x14ac:dyDescent="0.2">
      <c r="A1280" s="58" t="str">
        <f ca="1">IF(OR('📊 Training Matrix'!$AU$68="EXPIRED",'📊 Training Matrix'!$AU$68="EXPIRING"),'📊 Training Matrix'!$A$68,"")</f>
        <v/>
      </c>
      <c r="B1280" s="58" t="str">
        <f ca="1">IF(OR('📊 Training Matrix'!$AU$68="EXPIRED",'📊 Training Matrix'!$AU$68="EXPIRING"),'📊 Training Matrix'!$B$68,"")</f>
        <v/>
      </c>
      <c r="C1280" s="58" t="str">
        <f ca="1">IF(OR('📊 Training Matrix'!$AU$68="EXPIRED",'📊 Training Matrix'!$AU$68="EXPIRING"),'📊 Training Matrix'!$C$68,"")</f>
        <v/>
      </c>
      <c r="D1280" s="58" t="str">
        <f ca="1">IF(OR('📊 Training Matrix'!$AU$68="EXPIRED",'📊 Training Matrix'!$AU$68="EXPIRING"),'📊 Training Matrix'!$D$68,"")</f>
        <v/>
      </c>
      <c r="E1280" s="58" t="str">
        <f ca="1">IF(OR('📊 Training Matrix'!$AU$68="EXPIRED",'📊 Training Matrix'!$AU$68="EXPIRING"),'📊 Training Matrix'!$F$68,"")</f>
        <v/>
      </c>
      <c r="F1280" s="58" t="str">
        <f ca="1">IF(OR('📊 Training Matrix'!$AU$68="EXPIRED",'📊 Training Matrix'!$AU$68="EXPIRING"),'📊 Training Matrix'!$E$68,"")</f>
        <v/>
      </c>
      <c r="G1280" s="58" t="str">
        <f ca="1">IF(OR('📊 Training Matrix'!$AU$68="EXPIRED",'📊 Training Matrix'!$AU$68="EXPIRING"),"MG-003","")</f>
        <v/>
      </c>
      <c r="H1280" s="58" t="str">
        <f ca="1">IF(OR('📊 Training Matrix'!$AU$68="EXPIRED",'📊 Training Matrix'!$AU$68="EXPIRING"),"SSSTS","")</f>
        <v/>
      </c>
      <c r="I1280" s="58" t="str">
        <f ca="1">IF(OR('📊 Training Matrix'!$AU$68="EXPIRED",'📊 Training Matrix'!$AU$68="EXPIRING"),IF(ISNUMBER('📊 Training Matrix'!$AT$68),TEXT('📊 Training Matrix'!$AT$68,"DD/MM/YYYY"),""),"")</f>
        <v/>
      </c>
      <c r="J1280" s="58" t="str">
        <f ca="1">IF(OR('📊 Training Matrix'!$AU$68="EXPIRED",'📊 Training Matrix'!$AU$68="EXPIRING"),TEXT('📊 Training Matrix'!$AT$68+365,"DD/MM/YYYY"),"")</f>
        <v/>
      </c>
      <c r="K1280" s="58" t="str">
        <f ca="1">IF(OR('📊 Training Matrix'!$AU$68="EXPIRED",'📊 Training Matrix'!$AU$68="EXPIRING"),'📊 Training Matrix'!$AU$68,"")</f>
        <v/>
      </c>
      <c r="L1280" s="58" t="str">
        <f ca="1">IF(OR('📊 Training Matrix'!$AU$68="EXPIRED",'📊 Training Matrix'!$AU$68="EXPIRING"),IF('📊 Training Matrix'!$AU$68="EXPIRED","Overdue by "&amp;TEXT(TODAY()-('📊 Training Matrix'!$AT$68+365),"0")&amp;" days","Expires in "&amp;TEXT(('📊 Training Matrix'!$AT$68+365)-TODAY(),"0")&amp;" days"),"—")</f>
        <v>—</v>
      </c>
      <c r="M1280" s="58" t="str">
        <f ca="1">IF(OR('📊 Training Matrix'!$AU$68="EXPIRED",'📊 Training Matrix'!$AU$68="EXPIRING"),'📊 Training Matrix'!$H$68,"")</f>
        <v/>
      </c>
    </row>
    <row r="1281" spans="1:13" ht="15" customHeight="1" x14ac:dyDescent="0.2">
      <c r="A1281" s="58" t="str">
        <f ca="1">IF(OR('📊 Training Matrix'!$AW$68="EXPIRED",'📊 Training Matrix'!$AW$68="EXPIRING"),'📊 Training Matrix'!$A$68,"")</f>
        <v/>
      </c>
      <c r="B1281" s="58" t="str">
        <f ca="1">IF(OR('📊 Training Matrix'!$AW$68="EXPIRED",'📊 Training Matrix'!$AW$68="EXPIRING"),'📊 Training Matrix'!$B$68,"")</f>
        <v/>
      </c>
      <c r="C1281" s="58" t="str">
        <f ca="1">IF(OR('📊 Training Matrix'!$AW$68="EXPIRED",'📊 Training Matrix'!$AW$68="EXPIRING"),'📊 Training Matrix'!$C$68,"")</f>
        <v/>
      </c>
      <c r="D1281" s="58" t="str">
        <f ca="1">IF(OR('📊 Training Matrix'!$AW$68="EXPIRED",'📊 Training Matrix'!$AW$68="EXPIRING"),'📊 Training Matrix'!$D$68,"")</f>
        <v/>
      </c>
      <c r="E1281" s="58" t="str">
        <f ca="1">IF(OR('📊 Training Matrix'!$AW$68="EXPIRED",'📊 Training Matrix'!$AW$68="EXPIRING"),'📊 Training Matrix'!$F$68,"")</f>
        <v/>
      </c>
      <c r="F1281" s="58" t="str">
        <f ca="1">IF(OR('📊 Training Matrix'!$AW$68="EXPIRED",'📊 Training Matrix'!$AW$68="EXPIRING"),'📊 Training Matrix'!$E$68,"")</f>
        <v/>
      </c>
      <c r="G1281" s="58" t="str">
        <f ca="1">IF(OR('📊 Training Matrix'!$AW$68="EXPIRED",'📊 Training Matrix'!$AW$68="EXPIRING"),"IT-002","")</f>
        <v/>
      </c>
      <c r="H1281" s="58" t="str">
        <f ca="1">IF(OR('📊 Training Matrix'!$AW$68="EXPIRED",'📊 Training Matrix'!$AW$68="EXPIRING"),"GDPR Awareness","")</f>
        <v/>
      </c>
      <c r="I1281" s="58" t="str">
        <f ca="1">IF(OR('📊 Training Matrix'!$AW$68="EXPIRED",'📊 Training Matrix'!$AW$68="EXPIRING"),IF(ISNUMBER('📊 Training Matrix'!$AV$68),TEXT('📊 Training Matrix'!$AV$68,"DD/MM/YYYY"),""),"")</f>
        <v/>
      </c>
      <c r="J1281" s="58" t="str">
        <f ca="1">IF(OR('📊 Training Matrix'!$AW$68="EXPIRED",'📊 Training Matrix'!$AW$68="EXPIRING"),TEXT('📊 Training Matrix'!$AV$68+365,"DD/MM/YYYY"),"")</f>
        <v/>
      </c>
      <c r="K1281" s="58" t="str">
        <f ca="1">IF(OR('📊 Training Matrix'!$AW$68="EXPIRED",'📊 Training Matrix'!$AW$68="EXPIRING"),'📊 Training Matrix'!$AW$68,"")</f>
        <v/>
      </c>
      <c r="L1281" s="58" t="str">
        <f ca="1">IF(OR('📊 Training Matrix'!$AW$68="EXPIRED",'📊 Training Matrix'!$AW$68="EXPIRING"),IF('📊 Training Matrix'!$AW$68="EXPIRED","Overdue by "&amp;TEXT(TODAY()-('📊 Training Matrix'!$AV$68+365),"0")&amp;" days","Expires in "&amp;TEXT(('📊 Training Matrix'!$AV$68+365)-TODAY(),"0")&amp;" days"),"—")</f>
        <v>—</v>
      </c>
      <c r="M1281" s="58" t="str">
        <f ca="1">IF(OR('📊 Training Matrix'!$AW$68="EXPIRED",'📊 Training Matrix'!$AW$68="EXPIRING"),'📊 Training Matrix'!$H$68,"")</f>
        <v/>
      </c>
    </row>
    <row r="1282" spans="1:13" ht="15" customHeight="1" x14ac:dyDescent="0.2">
      <c r="A1282" s="58" t="str">
        <f ca="1">IF(OR('📊 Training Matrix'!$K$69="EXPIRED",'📊 Training Matrix'!$K$69="EXPIRING"),'📊 Training Matrix'!$A$69,"")</f>
        <v/>
      </c>
      <c r="B1282" s="58" t="str">
        <f ca="1">IF(OR('📊 Training Matrix'!$K$69="EXPIRED",'📊 Training Matrix'!$K$69="EXPIRING"),'📊 Training Matrix'!$B$69,"")</f>
        <v/>
      </c>
      <c r="C1282" s="58" t="str">
        <f ca="1">IF(OR('📊 Training Matrix'!$K$69="EXPIRED",'📊 Training Matrix'!$K$69="EXPIRING"),'📊 Training Matrix'!$C$69,"")</f>
        <v/>
      </c>
      <c r="D1282" s="58" t="str">
        <f ca="1">IF(OR('📊 Training Matrix'!$K$69="EXPIRED",'📊 Training Matrix'!$K$69="EXPIRING"),'📊 Training Matrix'!$D$69,"")</f>
        <v/>
      </c>
      <c r="E1282" s="58" t="str">
        <f ca="1">IF(OR('📊 Training Matrix'!$K$69="EXPIRED",'📊 Training Matrix'!$K$69="EXPIRING"),'📊 Training Matrix'!$F$69,"")</f>
        <v/>
      </c>
      <c r="F1282" s="58" t="str">
        <f ca="1">IF(OR('📊 Training Matrix'!$K$69="EXPIRED",'📊 Training Matrix'!$K$69="EXPIRING"),'📊 Training Matrix'!$E$69,"")</f>
        <v/>
      </c>
      <c r="G1282" s="58" t="str">
        <f ca="1">IF(OR('📊 Training Matrix'!$K$69="EXPIRED",'📊 Training Matrix'!$K$69="EXPIRING"),"HS-001","")</f>
        <v/>
      </c>
      <c r="H1282" s="58" t="str">
        <f ca="1">IF(OR('📊 Training Matrix'!$K$69="EXPIRED",'📊 Training Matrix'!$K$69="EXPIRING"),"H&amp;S Induction","")</f>
        <v/>
      </c>
      <c r="I1282" s="58" t="str">
        <f ca="1">IF(OR('📊 Training Matrix'!$K$69="EXPIRED",'📊 Training Matrix'!$K$69="EXPIRING"),IF(ISNUMBER('📊 Training Matrix'!$J$69),TEXT('📊 Training Matrix'!$J$69,"DD/MM/YYYY"),""),"")</f>
        <v/>
      </c>
      <c r="J1282" s="58" t="str">
        <f ca="1">IF(OR('📊 Training Matrix'!$K$69="EXPIRED",'📊 Training Matrix'!$K$69="EXPIRING"),TEXT('📊 Training Matrix'!$J$69+365,"DD/MM/YYYY"),"")</f>
        <v/>
      </c>
      <c r="K1282" s="58" t="str">
        <f ca="1">IF(OR('📊 Training Matrix'!$K$69="EXPIRED",'📊 Training Matrix'!$K$69="EXPIRING"),'📊 Training Matrix'!$K$69,"")</f>
        <v/>
      </c>
      <c r="L1282" s="58" t="str">
        <f ca="1">IF(OR('📊 Training Matrix'!$K$69="EXPIRED",'📊 Training Matrix'!$K$69="EXPIRING"),IF('📊 Training Matrix'!$K$69="EXPIRED","Overdue by "&amp;TEXT(TODAY()-('📊 Training Matrix'!$J$69+365),"0")&amp;" days","Expires in "&amp;TEXT(('📊 Training Matrix'!$J$69+365)-TODAY(),"0")&amp;" days"),"—")</f>
        <v>—</v>
      </c>
      <c r="M1282" s="58" t="str">
        <f ca="1">IF(OR('📊 Training Matrix'!$K$69="EXPIRED",'📊 Training Matrix'!$K$69="EXPIRING"),'📊 Training Matrix'!$H$69,"")</f>
        <v/>
      </c>
    </row>
    <row r="1283" spans="1:13" ht="15" customHeight="1" x14ac:dyDescent="0.2">
      <c r="A1283" s="58" t="str">
        <f ca="1">IF(OR('📊 Training Matrix'!$M$69="EXPIRED",'📊 Training Matrix'!$M$69="EXPIRING"),'📊 Training Matrix'!$A$69,"")</f>
        <v/>
      </c>
      <c r="B1283" s="58" t="str">
        <f ca="1">IF(OR('📊 Training Matrix'!$M$69="EXPIRED",'📊 Training Matrix'!$M$69="EXPIRING"),'📊 Training Matrix'!$B$69,"")</f>
        <v/>
      </c>
      <c r="C1283" s="58" t="str">
        <f ca="1">IF(OR('📊 Training Matrix'!$M$69="EXPIRED",'📊 Training Matrix'!$M$69="EXPIRING"),'📊 Training Matrix'!$C$69,"")</f>
        <v/>
      </c>
      <c r="D1283" s="58" t="str">
        <f ca="1">IF(OR('📊 Training Matrix'!$M$69="EXPIRED",'📊 Training Matrix'!$M$69="EXPIRING"),'📊 Training Matrix'!$D$69,"")</f>
        <v/>
      </c>
      <c r="E1283" s="58" t="str">
        <f ca="1">IF(OR('📊 Training Matrix'!$M$69="EXPIRED",'📊 Training Matrix'!$M$69="EXPIRING"),'📊 Training Matrix'!$F$69,"")</f>
        <v/>
      </c>
      <c r="F1283" s="58" t="str">
        <f ca="1">IF(OR('📊 Training Matrix'!$M$69="EXPIRED",'📊 Training Matrix'!$M$69="EXPIRING"),'📊 Training Matrix'!$E$69,"")</f>
        <v/>
      </c>
      <c r="G1283" s="58" t="str">
        <f ca="1">IF(OR('📊 Training Matrix'!$M$69="EXPIRED",'📊 Training Matrix'!$M$69="EXPIRING"),"HS-002","")</f>
        <v/>
      </c>
      <c r="H1283" s="58" t="str">
        <f ca="1">IF(OR('📊 Training Matrix'!$M$69="EXPIRED",'📊 Training Matrix'!$M$69="EXPIRING"),"Working at Height","")</f>
        <v/>
      </c>
      <c r="I1283" s="58" t="str">
        <f ca="1">IF(OR('📊 Training Matrix'!$M$69="EXPIRED",'📊 Training Matrix'!$M$69="EXPIRING"),IF(ISNUMBER('📊 Training Matrix'!$L$69),TEXT('📊 Training Matrix'!$L$69,"DD/MM/YYYY"),""),"")</f>
        <v/>
      </c>
      <c r="J1283" s="58" t="str">
        <f ca="1">IF(OR('📊 Training Matrix'!$M$69="EXPIRED",'📊 Training Matrix'!$M$69="EXPIRING"),TEXT('📊 Training Matrix'!$L$69+365,"DD/MM/YYYY"),"")</f>
        <v/>
      </c>
      <c r="K1283" s="58" t="str">
        <f ca="1">IF(OR('📊 Training Matrix'!$M$69="EXPIRED",'📊 Training Matrix'!$M$69="EXPIRING"),'📊 Training Matrix'!$M$69,"")</f>
        <v/>
      </c>
      <c r="L1283" s="58" t="str">
        <f ca="1">IF(OR('📊 Training Matrix'!$M$69="EXPIRED",'📊 Training Matrix'!$M$69="EXPIRING"),IF('📊 Training Matrix'!$M$69="EXPIRED","Overdue by "&amp;TEXT(TODAY()-('📊 Training Matrix'!$L$69+365),"0")&amp;" days","Expires in "&amp;TEXT(('📊 Training Matrix'!$L$69+365)-TODAY(),"0")&amp;" days"),"—")</f>
        <v>—</v>
      </c>
      <c r="M1283" s="58" t="str">
        <f ca="1">IF(OR('📊 Training Matrix'!$M$69="EXPIRED",'📊 Training Matrix'!$M$69="EXPIRING"),'📊 Training Matrix'!$H$69,"")</f>
        <v/>
      </c>
    </row>
    <row r="1284" spans="1:13" ht="15" customHeight="1" x14ac:dyDescent="0.2">
      <c r="A1284" s="58" t="str">
        <f ca="1">IF(OR('📊 Training Matrix'!$O$69="EXPIRED",'📊 Training Matrix'!$O$69="EXPIRING"),'📊 Training Matrix'!$A$69,"")</f>
        <v/>
      </c>
      <c r="B1284" s="58" t="str">
        <f ca="1">IF(OR('📊 Training Matrix'!$O$69="EXPIRED",'📊 Training Matrix'!$O$69="EXPIRING"),'📊 Training Matrix'!$B$69,"")</f>
        <v/>
      </c>
      <c r="C1284" s="58" t="str">
        <f ca="1">IF(OR('📊 Training Matrix'!$O$69="EXPIRED",'📊 Training Matrix'!$O$69="EXPIRING"),'📊 Training Matrix'!$C$69,"")</f>
        <v/>
      </c>
      <c r="D1284" s="58" t="str">
        <f ca="1">IF(OR('📊 Training Matrix'!$O$69="EXPIRED",'📊 Training Matrix'!$O$69="EXPIRING"),'📊 Training Matrix'!$D$69,"")</f>
        <v/>
      </c>
      <c r="E1284" s="58" t="str">
        <f ca="1">IF(OR('📊 Training Matrix'!$O$69="EXPIRED",'📊 Training Matrix'!$O$69="EXPIRING"),'📊 Training Matrix'!$F$69,"")</f>
        <v/>
      </c>
      <c r="F1284" s="58" t="str">
        <f ca="1">IF(OR('📊 Training Matrix'!$O$69="EXPIRED",'📊 Training Matrix'!$O$69="EXPIRING"),'📊 Training Matrix'!$E$69,"")</f>
        <v/>
      </c>
      <c r="G1284" s="58" t="str">
        <f ca="1">IF(OR('📊 Training Matrix'!$O$69="EXPIRED",'📊 Training Matrix'!$O$69="EXPIRING"),"HS-003","")</f>
        <v/>
      </c>
      <c r="H1284" s="58" t="str">
        <f ca="1">IF(OR('📊 Training Matrix'!$O$69="EXPIRED",'📊 Training Matrix'!$O$69="EXPIRING"),"Confined Space","")</f>
        <v/>
      </c>
      <c r="I1284" s="58" t="str">
        <f ca="1">IF(OR('📊 Training Matrix'!$O$69="EXPIRED",'📊 Training Matrix'!$O$69="EXPIRING"),IF(ISNUMBER('📊 Training Matrix'!$N$69),TEXT('📊 Training Matrix'!$N$69,"DD/MM/YYYY"),""),"")</f>
        <v/>
      </c>
      <c r="J1284" s="58" t="str">
        <f ca="1">IF(OR('📊 Training Matrix'!$O$69="EXPIRED",'📊 Training Matrix'!$O$69="EXPIRING"),TEXT('📊 Training Matrix'!$N$69+365,"DD/MM/YYYY"),"")</f>
        <v/>
      </c>
      <c r="K1284" s="58" t="str">
        <f ca="1">IF(OR('📊 Training Matrix'!$O$69="EXPIRED",'📊 Training Matrix'!$O$69="EXPIRING"),'📊 Training Matrix'!$O$69,"")</f>
        <v/>
      </c>
      <c r="L1284" s="58" t="str">
        <f ca="1">IF(OR('📊 Training Matrix'!$O$69="EXPIRED",'📊 Training Matrix'!$O$69="EXPIRING"),IF('📊 Training Matrix'!$O$69="EXPIRED","Overdue by "&amp;TEXT(TODAY()-('📊 Training Matrix'!$N$69+365),"0")&amp;" days","Expires in "&amp;TEXT(('📊 Training Matrix'!$N$69+365)-TODAY(),"0")&amp;" days"),"—")</f>
        <v>—</v>
      </c>
      <c r="M1284" s="58" t="str">
        <f ca="1">IF(OR('📊 Training Matrix'!$O$69="EXPIRED",'📊 Training Matrix'!$O$69="EXPIRING"),'📊 Training Matrix'!$H$69,"")</f>
        <v/>
      </c>
    </row>
    <row r="1285" spans="1:13" ht="15" customHeight="1" x14ac:dyDescent="0.2">
      <c r="A1285" s="58" t="str">
        <f ca="1">IF(OR('📊 Training Matrix'!$Q$69="EXPIRED",'📊 Training Matrix'!$Q$69="EXPIRING"),'📊 Training Matrix'!$A$69,"")</f>
        <v/>
      </c>
      <c r="B1285" s="58" t="str">
        <f ca="1">IF(OR('📊 Training Matrix'!$Q$69="EXPIRED",'📊 Training Matrix'!$Q$69="EXPIRING"),'📊 Training Matrix'!$B$69,"")</f>
        <v/>
      </c>
      <c r="C1285" s="58" t="str">
        <f ca="1">IF(OR('📊 Training Matrix'!$Q$69="EXPIRED",'📊 Training Matrix'!$Q$69="EXPIRING"),'📊 Training Matrix'!$C$69,"")</f>
        <v/>
      </c>
      <c r="D1285" s="58" t="str">
        <f ca="1">IF(OR('📊 Training Matrix'!$Q$69="EXPIRED",'📊 Training Matrix'!$Q$69="EXPIRING"),'📊 Training Matrix'!$D$69,"")</f>
        <v/>
      </c>
      <c r="E1285" s="58" t="str">
        <f ca="1">IF(OR('📊 Training Matrix'!$Q$69="EXPIRED",'📊 Training Matrix'!$Q$69="EXPIRING"),'📊 Training Matrix'!$F$69,"")</f>
        <v/>
      </c>
      <c r="F1285" s="58" t="str">
        <f ca="1">IF(OR('📊 Training Matrix'!$Q$69="EXPIRED",'📊 Training Matrix'!$Q$69="EXPIRING"),'📊 Training Matrix'!$E$69,"")</f>
        <v/>
      </c>
      <c r="G1285" s="58" t="str">
        <f ca="1">IF(OR('📊 Training Matrix'!$Q$69="EXPIRED",'📊 Training Matrix'!$Q$69="EXPIRING"),"HS-004","")</f>
        <v/>
      </c>
      <c r="H1285" s="58" t="str">
        <f ca="1">IF(OR('📊 Training Matrix'!$Q$69="EXPIRED",'📊 Training Matrix'!$Q$69="EXPIRING"),"Manual Handling","")</f>
        <v/>
      </c>
      <c r="I1285" s="58" t="str">
        <f ca="1">IF(OR('📊 Training Matrix'!$Q$69="EXPIRED",'📊 Training Matrix'!$Q$69="EXPIRING"),IF(ISNUMBER('📊 Training Matrix'!$P$69),TEXT('📊 Training Matrix'!$P$69,"DD/MM/YYYY"),""),"")</f>
        <v/>
      </c>
      <c r="J1285" s="58" t="str">
        <f ca="1">IF(OR('📊 Training Matrix'!$Q$69="EXPIRED",'📊 Training Matrix'!$Q$69="EXPIRING"),TEXT('📊 Training Matrix'!$P$69+365,"DD/MM/YYYY"),"")</f>
        <v/>
      </c>
      <c r="K1285" s="58" t="str">
        <f ca="1">IF(OR('📊 Training Matrix'!$Q$69="EXPIRED",'📊 Training Matrix'!$Q$69="EXPIRING"),'📊 Training Matrix'!$Q$69,"")</f>
        <v/>
      </c>
      <c r="L1285" s="58" t="str">
        <f ca="1">IF(OR('📊 Training Matrix'!$Q$69="EXPIRED",'📊 Training Matrix'!$Q$69="EXPIRING"),IF('📊 Training Matrix'!$Q$69="EXPIRED","Overdue by "&amp;TEXT(TODAY()-('📊 Training Matrix'!$P$69+365),"0")&amp;" days","Expires in "&amp;TEXT(('📊 Training Matrix'!$P$69+365)-TODAY(),"0")&amp;" days"),"—")</f>
        <v>—</v>
      </c>
      <c r="M1285" s="58" t="str">
        <f ca="1">IF(OR('📊 Training Matrix'!$Q$69="EXPIRED",'📊 Training Matrix'!$Q$69="EXPIRING"),'📊 Training Matrix'!$H$69,"")</f>
        <v/>
      </c>
    </row>
    <row r="1286" spans="1:13" ht="15" customHeight="1" x14ac:dyDescent="0.2">
      <c r="A1286" s="58" t="str">
        <f ca="1">IF(OR('📊 Training Matrix'!$S$69="EXPIRED",'📊 Training Matrix'!$S$69="EXPIRING"),'📊 Training Matrix'!$A$69,"")</f>
        <v/>
      </c>
      <c r="B1286" s="58" t="str">
        <f ca="1">IF(OR('📊 Training Matrix'!$S$69="EXPIRED",'📊 Training Matrix'!$S$69="EXPIRING"),'📊 Training Matrix'!$B$69,"")</f>
        <v/>
      </c>
      <c r="C1286" s="58" t="str">
        <f ca="1">IF(OR('📊 Training Matrix'!$S$69="EXPIRED",'📊 Training Matrix'!$S$69="EXPIRING"),'📊 Training Matrix'!$C$69,"")</f>
        <v/>
      </c>
      <c r="D1286" s="58" t="str">
        <f ca="1">IF(OR('📊 Training Matrix'!$S$69="EXPIRED",'📊 Training Matrix'!$S$69="EXPIRING"),'📊 Training Matrix'!$D$69,"")</f>
        <v/>
      </c>
      <c r="E1286" s="58" t="str">
        <f ca="1">IF(OR('📊 Training Matrix'!$S$69="EXPIRED",'📊 Training Matrix'!$S$69="EXPIRING"),'📊 Training Matrix'!$F$69,"")</f>
        <v/>
      </c>
      <c r="F1286" s="58" t="str">
        <f ca="1">IF(OR('📊 Training Matrix'!$S$69="EXPIRED",'📊 Training Matrix'!$S$69="EXPIRING"),'📊 Training Matrix'!$E$69,"")</f>
        <v/>
      </c>
      <c r="G1286" s="58" t="str">
        <f ca="1">IF(OR('📊 Training Matrix'!$S$69="EXPIRED",'📊 Training Matrix'!$S$69="EXPIRING"),"HS-005","")</f>
        <v/>
      </c>
      <c r="H1286" s="58" t="str">
        <f ca="1">IF(OR('📊 Training Matrix'!$S$69="EXPIRED",'📊 Training Matrix'!$S$69="EXPIRING"),"First Aid (FAW)","")</f>
        <v/>
      </c>
      <c r="I1286" s="58" t="str">
        <f ca="1">IF(OR('📊 Training Matrix'!$S$69="EXPIRED",'📊 Training Matrix'!$S$69="EXPIRING"),IF(ISNUMBER('📊 Training Matrix'!$R$69),TEXT('📊 Training Matrix'!$R$69,"DD/MM/YYYY"),""),"")</f>
        <v/>
      </c>
      <c r="J1286" s="58" t="str">
        <f ca="1">IF(OR('📊 Training Matrix'!$S$69="EXPIRED",'📊 Training Matrix'!$S$69="EXPIRING"),TEXT('📊 Training Matrix'!$R$69+365,"DD/MM/YYYY"),"")</f>
        <v/>
      </c>
      <c r="K1286" s="58" t="str">
        <f ca="1">IF(OR('📊 Training Matrix'!$S$69="EXPIRED",'📊 Training Matrix'!$S$69="EXPIRING"),'📊 Training Matrix'!$S$69,"")</f>
        <v/>
      </c>
      <c r="L1286" s="58" t="str">
        <f ca="1">IF(OR('📊 Training Matrix'!$S$69="EXPIRED",'📊 Training Matrix'!$S$69="EXPIRING"),IF('📊 Training Matrix'!$S$69="EXPIRED","Overdue by "&amp;TEXT(TODAY()-('📊 Training Matrix'!$R$69+365),"0")&amp;" days","Expires in "&amp;TEXT(('📊 Training Matrix'!$R$69+365)-TODAY(),"0")&amp;" days"),"—")</f>
        <v>—</v>
      </c>
      <c r="M1286" s="58" t="str">
        <f ca="1">IF(OR('📊 Training Matrix'!$S$69="EXPIRED",'📊 Training Matrix'!$S$69="EXPIRING"),'📊 Training Matrix'!$H$69,"")</f>
        <v/>
      </c>
    </row>
    <row r="1287" spans="1:13" ht="15" customHeight="1" x14ac:dyDescent="0.2">
      <c r="A1287" s="58" t="str">
        <f ca="1">IF(OR('📊 Training Matrix'!$U$69="EXPIRED",'📊 Training Matrix'!$U$69="EXPIRING"),'📊 Training Matrix'!$A$69,"")</f>
        <v/>
      </c>
      <c r="B1287" s="58" t="str">
        <f ca="1">IF(OR('📊 Training Matrix'!$U$69="EXPIRED",'📊 Training Matrix'!$U$69="EXPIRING"),'📊 Training Matrix'!$B$69,"")</f>
        <v/>
      </c>
      <c r="C1287" s="58" t="str">
        <f ca="1">IF(OR('📊 Training Matrix'!$U$69="EXPIRED",'📊 Training Matrix'!$U$69="EXPIRING"),'📊 Training Matrix'!$C$69,"")</f>
        <v/>
      </c>
      <c r="D1287" s="58" t="str">
        <f ca="1">IF(OR('📊 Training Matrix'!$U$69="EXPIRED",'📊 Training Matrix'!$U$69="EXPIRING"),'📊 Training Matrix'!$D$69,"")</f>
        <v/>
      </c>
      <c r="E1287" s="58" t="str">
        <f ca="1">IF(OR('📊 Training Matrix'!$U$69="EXPIRED",'📊 Training Matrix'!$U$69="EXPIRING"),'📊 Training Matrix'!$F$69,"")</f>
        <v/>
      </c>
      <c r="F1287" s="58" t="str">
        <f ca="1">IF(OR('📊 Training Matrix'!$U$69="EXPIRED",'📊 Training Matrix'!$U$69="EXPIRING"),'📊 Training Matrix'!$E$69,"")</f>
        <v/>
      </c>
      <c r="G1287" s="58" t="str">
        <f ca="1">IF(OR('📊 Training Matrix'!$U$69="EXPIRED",'📊 Training Matrix'!$U$69="EXPIRING"),"HS-006","")</f>
        <v/>
      </c>
      <c r="H1287" s="58" t="str">
        <f ca="1">IF(OR('📊 Training Matrix'!$U$69="EXPIRED",'📊 Training Matrix'!$U$69="EXPIRING"),"Asbestos Awareness","")</f>
        <v/>
      </c>
      <c r="I1287" s="58" t="str">
        <f ca="1">IF(OR('📊 Training Matrix'!$U$69="EXPIRED",'📊 Training Matrix'!$U$69="EXPIRING"),IF(ISNUMBER('📊 Training Matrix'!$T$69),TEXT('📊 Training Matrix'!$T$69,"DD/MM/YYYY"),""),"")</f>
        <v/>
      </c>
      <c r="J1287" s="58" t="str">
        <f ca="1">IF(OR('📊 Training Matrix'!$U$69="EXPIRED",'📊 Training Matrix'!$U$69="EXPIRING"),TEXT('📊 Training Matrix'!$T$69+365,"DD/MM/YYYY"),"")</f>
        <v/>
      </c>
      <c r="K1287" s="58" t="str">
        <f ca="1">IF(OR('📊 Training Matrix'!$U$69="EXPIRED",'📊 Training Matrix'!$U$69="EXPIRING"),'📊 Training Matrix'!$U$69,"")</f>
        <v/>
      </c>
      <c r="L1287" s="58" t="str">
        <f ca="1">IF(OR('📊 Training Matrix'!$U$69="EXPIRED",'📊 Training Matrix'!$U$69="EXPIRING"),IF('📊 Training Matrix'!$U$69="EXPIRED","Overdue by "&amp;TEXT(TODAY()-('📊 Training Matrix'!$T$69+365),"0")&amp;" days","Expires in "&amp;TEXT(('📊 Training Matrix'!$T$69+365)-TODAY(),"0")&amp;" days"),"—")</f>
        <v>—</v>
      </c>
      <c r="M1287" s="58" t="str">
        <f ca="1">IF(OR('📊 Training Matrix'!$U$69="EXPIRED",'📊 Training Matrix'!$U$69="EXPIRING"),'📊 Training Matrix'!$H$69,"")</f>
        <v/>
      </c>
    </row>
    <row r="1288" spans="1:13" ht="15" customHeight="1" x14ac:dyDescent="0.2">
      <c r="A1288" s="58" t="str">
        <f ca="1">IF(OR('📊 Training Matrix'!$W$69="EXPIRED",'📊 Training Matrix'!$W$69="EXPIRING"),'📊 Training Matrix'!$A$69,"")</f>
        <v/>
      </c>
      <c r="B1288" s="58" t="str">
        <f ca="1">IF(OR('📊 Training Matrix'!$W$69="EXPIRED",'📊 Training Matrix'!$W$69="EXPIRING"),'📊 Training Matrix'!$B$69,"")</f>
        <v/>
      </c>
      <c r="C1288" s="58" t="str">
        <f ca="1">IF(OR('📊 Training Matrix'!$W$69="EXPIRED",'📊 Training Matrix'!$W$69="EXPIRING"),'📊 Training Matrix'!$C$69,"")</f>
        <v/>
      </c>
      <c r="D1288" s="58" t="str">
        <f ca="1">IF(OR('📊 Training Matrix'!$W$69="EXPIRED",'📊 Training Matrix'!$W$69="EXPIRING"),'📊 Training Matrix'!$D$69,"")</f>
        <v/>
      </c>
      <c r="E1288" s="58" t="str">
        <f ca="1">IF(OR('📊 Training Matrix'!$W$69="EXPIRED",'📊 Training Matrix'!$W$69="EXPIRING"),'📊 Training Matrix'!$F$69,"")</f>
        <v/>
      </c>
      <c r="F1288" s="58" t="str">
        <f ca="1">IF(OR('📊 Training Matrix'!$W$69="EXPIRED",'📊 Training Matrix'!$W$69="EXPIRING"),'📊 Training Matrix'!$E$69,"")</f>
        <v/>
      </c>
      <c r="G1288" s="58" t="str">
        <f ca="1">IF(OR('📊 Training Matrix'!$W$69="EXPIRED",'📊 Training Matrix'!$W$69="EXPIRING"),"EL-001","")</f>
        <v/>
      </c>
      <c r="H1288" s="58" t="str">
        <f ca="1">IF(OR('📊 Training Matrix'!$W$69="EXPIRED",'📊 Training Matrix'!$W$69="EXPIRING"),"C&amp;G 2391 Inspection","")</f>
        <v/>
      </c>
      <c r="I1288" s="58" t="str">
        <f ca="1">IF(OR('📊 Training Matrix'!$W$69="EXPIRED",'📊 Training Matrix'!$W$69="EXPIRING"),IF(ISNUMBER('📊 Training Matrix'!$V$69),TEXT('📊 Training Matrix'!$V$69,"DD/MM/YYYY"),""),"")</f>
        <v/>
      </c>
      <c r="J1288" s="58" t="str">
        <f ca="1">IF(OR('📊 Training Matrix'!$W$69="EXPIRED",'📊 Training Matrix'!$W$69="EXPIRING"),TEXT('📊 Training Matrix'!$V$69+365,"DD/MM/YYYY"),"")</f>
        <v/>
      </c>
      <c r="K1288" s="58" t="str">
        <f ca="1">IF(OR('📊 Training Matrix'!$W$69="EXPIRED",'📊 Training Matrix'!$W$69="EXPIRING"),'📊 Training Matrix'!$W$69,"")</f>
        <v/>
      </c>
      <c r="L1288" s="58" t="str">
        <f ca="1">IF(OR('📊 Training Matrix'!$W$69="EXPIRED",'📊 Training Matrix'!$W$69="EXPIRING"),IF('📊 Training Matrix'!$W$69="EXPIRED","Overdue by "&amp;TEXT(TODAY()-('📊 Training Matrix'!$V$69+365),"0")&amp;" days","Expires in "&amp;TEXT(('📊 Training Matrix'!$V$69+365)-TODAY(),"0")&amp;" days"),"—")</f>
        <v>—</v>
      </c>
      <c r="M1288" s="58" t="str">
        <f ca="1">IF(OR('📊 Training Matrix'!$W$69="EXPIRED",'📊 Training Matrix'!$W$69="EXPIRING"),'📊 Training Matrix'!$H$69,"")</f>
        <v/>
      </c>
    </row>
    <row r="1289" spans="1:13" ht="15" customHeight="1" x14ac:dyDescent="0.2">
      <c r="A1289" s="58" t="str">
        <f ca="1">IF(OR('📊 Training Matrix'!$Y$69="EXPIRED",'📊 Training Matrix'!$Y$69="EXPIRING"),'📊 Training Matrix'!$A$69,"")</f>
        <v/>
      </c>
      <c r="B1289" s="58" t="str">
        <f ca="1">IF(OR('📊 Training Matrix'!$Y$69="EXPIRED",'📊 Training Matrix'!$Y$69="EXPIRING"),'📊 Training Matrix'!$B$69,"")</f>
        <v/>
      </c>
      <c r="C1289" s="58" t="str">
        <f ca="1">IF(OR('📊 Training Matrix'!$Y$69="EXPIRED",'📊 Training Matrix'!$Y$69="EXPIRING"),'📊 Training Matrix'!$C$69,"")</f>
        <v/>
      </c>
      <c r="D1289" s="58" t="str">
        <f ca="1">IF(OR('📊 Training Matrix'!$Y$69="EXPIRED",'📊 Training Matrix'!$Y$69="EXPIRING"),'📊 Training Matrix'!$D$69,"")</f>
        <v/>
      </c>
      <c r="E1289" s="58" t="str">
        <f ca="1">IF(OR('📊 Training Matrix'!$Y$69="EXPIRED",'📊 Training Matrix'!$Y$69="EXPIRING"),'📊 Training Matrix'!$F$69,"")</f>
        <v/>
      </c>
      <c r="F1289" s="58" t="str">
        <f ca="1">IF(OR('📊 Training Matrix'!$Y$69="EXPIRED",'📊 Training Matrix'!$Y$69="EXPIRING"),'📊 Training Matrix'!$E$69,"")</f>
        <v/>
      </c>
      <c r="G1289" s="58" t="str">
        <f ca="1">IF(OR('📊 Training Matrix'!$Y$69="EXPIRED",'📊 Training Matrix'!$Y$69="EXPIRING"),"EL-002","")</f>
        <v/>
      </c>
      <c r="H1289" s="58" t="str">
        <f ca="1">IF(OR('📊 Training Matrix'!$Y$69="EXPIRED",'📊 Training Matrix'!$Y$69="EXPIRING"),"18th Edition","")</f>
        <v/>
      </c>
      <c r="I1289" s="58" t="str">
        <f ca="1">IF(OR('📊 Training Matrix'!$Y$69="EXPIRED",'📊 Training Matrix'!$Y$69="EXPIRING"),IF(ISNUMBER('📊 Training Matrix'!$X$69),TEXT('📊 Training Matrix'!$X$69,"DD/MM/YYYY"),""),"")</f>
        <v/>
      </c>
      <c r="J1289" s="58" t="str">
        <f ca="1">IF(OR('📊 Training Matrix'!$Y$69="EXPIRED",'📊 Training Matrix'!$Y$69="EXPIRING"),TEXT('📊 Training Matrix'!$X$69+365,"DD/MM/YYYY"),"")</f>
        <v/>
      </c>
      <c r="K1289" s="58" t="str">
        <f ca="1">IF(OR('📊 Training Matrix'!$Y$69="EXPIRED",'📊 Training Matrix'!$Y$69="EXPIRING"),'📊 Training Matrix'!$Y$69,"")</f>
        <v/>
      </c>
      <c r="L1289" s="58" t="str">
        <f ca="1">IF(OR('📊 Training Matrix'!$Y$69="EXPIRED",'📊 Training Matrix'!$Y$69="EXPIRING"),IF('📊 Training Matrix'!$Y$69="EXPIRED","Overdue by "&amp;TEXT(TODAY()-('📊 Training Matrix'!$X$69+365),"0")&amp;" days","Expires in "&amp;TEXT(('📊 Training Matrix'!$X$69+365)-TODAY(),"0")&amp;" days"),"—")</f>
        <v>—</v>
      </c>
      <c r="M1289" s="58" t="str">
        <f ca="1">IF(OR('📊 Training Matrix'!$Y$69="EXPIRED",'📊 Training Matrix'!$Y$69="EXPIRING"),'📊 Training Matrix'!$H$69,"")</f>
        <v/>
      </c>
    </row>
    <row r="1290" spans="1:13" ht="15" customHeight="1" x14ac:dyDescent="0.2">
      <c r="A1290" s="58" t="str">
        <f ca="1">IF(OR('📊 Training Matrix'!$AA$69="EXPIRED",'📊 Training Matrix'!$AA$69="EXPIRING"),'📊 Training Matrix'!$A$69,"")</f>
        <v/>
      </c>
      <c r="B1290" s="58" t="str">
        <f ca="1">IF(OR('📊 Training Matrix'!$AA$69="EXPIRED",'📊 Training Matrix'!$AA$69="EXPIRING"),'📊 Training Matrix'!$B$69,"")</f>
        <v/>
      </c>
      <c r="C1290" s="58" t="str">
        <f ca="1">IF(OR('📊 Training Matrix'!$AA$69="EXPIRED",'📊 Training Matrix'!$AA$69="EXPIRING"),'📊 Training Matrix'!$C$69,"")</f>
        <v/>
      </c>
      <c r="D1290" s="58" t="str">
        <f ca="1">IF(OR('📊 Training Matrix'!$AA$69="EXPIRED",'📊 Training Matrix'!$AA$69="EXPIRING"),'📊 Training Matrix'!$D$69,"")</f>
        <v/>
      </c>
      <c r="E1290" s="58" t="str">
        <f ca="1">IF(OR('📊 Training Matrix'!$AA$69="EXPIRED",'📊 Training Matrix'!$AA$69="EXPIRING"),'📊 Training Matrix'!$F$69,"")</f>
        <v/>
      </c>
      <c r="F1290" s="58" t="str">
        <f ca="1">IF(OR('📊 Training Matrix'!$AA$69="EXPIRED",'📊 Training Matrix'!$AA$69="EXPIRING"),'📊 Training Matrix'!$E$69,"")</f>
        <v/>
      </c>
      <c r="G1290" s="58" t="str">
        <f ca="1">IF(OR('📊 Training Matrix'!$AA$69="EXPIRED",'📊 Training Matrix'!$AA$69="EXPIRING"),"EL-003","")</f>
        <v/>
      </c>
      <c r="H1290" s="58" t="str">
        <f ca="1">IF(OR('📊 Training Matrix'!$AA$69="EXPIRED",'📊 Training Matrix'!$AA$69="EXPIRING"),"HV Auth. Person","")</f>
        <v/>
      </c>
      <c r="I1290" s="58" t="str">
        <f ca="1">IF(OR('📊 Training Matrix'!$AA$69="EXPIRED",'📊 Training Matrix'!$AA$69="EXPIRING"),IF(ISNUMBER('📊 Training Matrix'!$Z$69),TEXT('📊 Training Matrix'!$Z$69,"DD/MM/YYYY"),""),"")</f>
        <v/>
      </c>
      <c r="J1290" s="58" t="str">
        <f ca="1">IF(OR('📊 Training Matrix'!$AA$69="EXPIRED",'📊 Training Matrix'!$AA$69="EXPIRING"),TEXT('📊 Training Matrix'!$Z$69+365,"DD/MM/YYYY"),"")</f>
        <v/>
      </c>
      <c r="K1290" s="58" t="str">
        <f ca="1">IF(OR('📊 Training Matrix'!$AA$69="EXPIRED",'📊 Training Matrix'!$AA$69="EXPIRING"),'📊 Training Matrix'!$AA$69,"")</f>
        <v/>
      </c>
      <c r="L1290" s="58" t="str">
        <f ca="1">IF(OR('📊 Training Matrix'!$AA$69="EXPIRED",'📊 Training Matrix'!$AA$69="EXPIRING"),IF('📊 Training Matrix'!$AA$69="EXPIRED","Overdue by "&amp;TEXT(TODAY()-('📊 Training Matrix'!$Z$69+365),"0")&amp;" days","Expires in "&amp;TEXT(('📊 Training Matrix'!$Z$69+365)-TODAY(),"0")&amp;" days"),"—")</f>
        <v>—</v>
      </c>
      <c r="M1290" s="58" t="str">
        <f ca="1">IF(OR('📊 Training Matrix'!$AA$69="EXPIRED",'📊 Training Matrix'!$AA$69="EXPIRING"),'📊 Training Matrix'!$H$69,"")</f>
        <v/>
      </c>
    </row>
    <row r="1291" spans="1:13" ht="15" customHeight="1" x14ac:dyDescent="0.2">
      <c r="A1291" s="58" t="str">
        <f ca="1">IF(OR('📊 Training Matrix'!$AC$69="EXPIRED",'📊 Training Matrix'!$AC$69="EXPIRING"),'📊 Training Matrix'!$A$69,"")</f>
        <v/>
      </c>
      <c r="B1291" s="58" t="str">
        <f ca="1">IF(OR('📊 Training Matrix'!$AC$69="EXPIRED",'📊 Training Matrix'!$AC$69="EXPIRING"),'📊 Training Matrix'!$B$69,"")</f>
        <v/>
      </c>
      <c r="C1291" s="58" t="str">
        <f ca="1">IF(OR('📊 Training Matrix'!$AC$69="EXPIRED",'📊 Training Matrix'!$AC$69="EXPIRING"),'📊 Training Matrix'!$C$69,"")</f>
        <v/>
      </c>
      <c r="D1291" s="58" t="str">
        <f ca="1">IF(OR('📊 Training Matrix'!$AC$69="EXPIRED",'📊 Training Matrix'!$AC$69="EXPIRING"),'📊 Training Matrix'!$D$69,"")</f>
        <v/>
      </c>
      <c r="E1291" s="58" t="str">
        <f ca="1">IF(OR('📊 Training Matrix'!$AC$69="EXPIRED",'📊 Training Matrix'!$AC$69="EXPIRING"),'📊 Training Matrix'!$F$69,"")</f>
        <v/>
      </c>
      <c r="F1291" s="58" t="str">
        <f ca="1">IF(OR('📊 Training Matrix'!$AC$69="EXPIRED",'📊 Training Matrix'!$AC$69="EXPIRING"),'📊 Training Matrix'!$E$69,"")</f>
        <v/>
      </c>
      <c r="G1291" s="58" t="str">
        <f ca="1">IF(OR('📊 Training Matrix'!$AC$69="EXPIRED",'📊 Training Matrix'!$AC$69="EXPIRING"),"EL-004","")</f>
        <v/>
      </c>
      <c r="H1291" s="58" t="str">
        <f ca="1">IF(OR('📊 Training Matrix'!$AC$69="EXPIRED",'📊 Training Matrix'!$AC$69="EXPIRING"),"LV Switching","")</f>
        <v/>
      </c>
      <c r="I1291" s="58" t="str">
        <f ca="1">IF(OR('📊 Training Matrix'!$AC$69="EXPIRED",'📊 Training Matrix'!$AC$69="EXPIRING"),IF(ISNUMBER('📊 Training Matrix'!$AB$69),TEXT('📊 Training Matrix'!$AB$69,"DD/MM/YYYY"),""),"")</f>
        <v/>
      </c>
      <c r="J1291" s="58" t="str">
        <f ca="1">IF(OR('📊 Training Matrix'!$AC$69="EXPIRED",'📊 Training Matrix'!$AC$69="EXPIRING"),TEXT('📊 Training Matrix'!$AB$69+365,"DD/MM/YYYY"),"")</f>
        <v/>
      </c>
      <c r="K1291" s="58" t="str">
        <f ca="1">IF(OR('📊 Training Matrix'!$AC$69="EXPIRED",'📊 Training Matrix'!$AC$69="EXPIRING"),'📊 Training Matrix'!$AC$69,"")</f>
        <v/>
      </c>
      <c r="L1291" s="58" t="str">
        <f ca="1">IF(OR('📊 Training Matrix'!$AC$69="EXPIRED",'📊 Training Matrix'!$AC$69="EXPIRING"),IF('📊 Training Matrix'!$AC$69="EXPIRED","Overdue by "&amp;TEXT(TODAY()-('📊 Training Matrix'!$AB$69+365),"0")&amp;" days","Expires in "&amp;TEXT(('📊 Training Matrix'!$AB$69+365)-TODAY(),"0")&amp;" days"),"—")</f>
        <v>—</v>
      </c>
      <c r="M1291" s="58" t="str">
        <f ca="1">IF(OR('📊 Training Matrix'!$AC$69="EXPIRED",'📊 Training Matrix'!$AC$69="EXPIRING"),'📊 Training Matrix'!$H$69,"")</f>
        <v/>
      </c>
    </row>
    <row r="1292" spans="1:13" ht="15" customHeight="1" x14ac:dyDescent="0.2">
      <c r="A1292" s="58" t="str">
        <f ca="1">IF(OR('📊 Training Matrix'!$AE$69="EXPIRED",'📊 Training Matrix'!$AE$69="EXPIRING"),'📊 Training Matrix'!$A$69,"")</f>
        <v/>
      </c>
      <c r="B1292" s="58" t="str">
        <f ca="1">IF(OR('📊 Training Matrix'!$AE$69="EXPIRED",'📊 Training Matrix'!$AE$69="EXPIRING"),'📊 Training Matrix'!$B$69,"")</f>
        <v/>
      </c>
      <c r="C1292" s="58" t="str">
        <f ca="1">IF(OR('📊 Training Matrix'!$AE$69="EXPIRED",'📊 Training Matrix'!$AE$69="EXPIRING"),'📊 Training Matrix'!$C$69,"")</f>
        <v/>
      </c>
      <c r="D1292" s="58" t="str">
        <f ca="1">IF(OR('📊 Training Matrix'!$AE$69="EXPIRED",'📊 Training Matrix'!$AE$69="EXPIRING"),'📊 Training Matrix'!$D$69,"")</f>
        <v/>
      </c>
      <c r="E1292" s="58" t="str">
        <f ca="1">IF(OR('📊 Training Matrix'!$AE$69="EXPIRED",'📊 Training Matrix'!$AE$69="EXPIRING"),'📊 Training Matrix'!$F$69,"")</f>
        <v/>
      </c>
      <c r="F1292" s="58" t="str">
        <f ca="1">IF(OR('📊 Training Matrix'!$AE$69="EXPIRED",'📊 Training Matrix'!$AE$69="EXPIRING"),'📊 Training Matrix'!$E$69,"")</f>
        <v/>
      </c>
      <c r="G1292" s="58" t="str">
        <f ca="1">IF(OR('📊 Training Matrix'!$AE$69="EXPIRED",'📊 Training Matrix'!$AE$69="EXPIRING"),"CV-005","")</f>
        <v/>
      </c>
      <c r="H1292" s="58" t="str">
        <f ca="1">IF(OR('📊 Training Matrix'!$AE$69="EXPIRED",'📊 Training Matrix'!$AE$69="EXPIRING"),"NRSWA Supervisor","")</f>
        <v/>
      </c>
      <c r="I1292" s="58" t="str">
        <f ca="1">IF(OR('📊 Training Matrix'!$AE$69="EXPIRED",'📊 Training Matrix'!$AE$69="EXPIRING"),IF(ISNUMBER('📊 Training Matrix'!$AD$69),TEXT('📊 Training Matrix'!$AD$69,"DD/MM/YYYY"),""),"")</f>
        <v/>
      </c>
      <c r="J1292" s="58" t="str">
        <f ca="1">IF(OR('📊 Training Matrix'!$AE$69="EXPIRED",'📊 Training Matrix'!$AE$69="EXPIRING"),TEXT('📊 Training Matrix'!$AD$69+365,"DD/MM/YYYY"),"")</f>
        <v/>
      </c>
      <c r="K1292" s="58" t="str">
        <f ca="1">IF(OR('📊 Training Matrix'!$AE$69="EXPIRED",'📊 Training Matrix'!$AE$69="EXPIRING"),'📊 Training Matrix'!$AE$69,"")</f>
        <v/>
      </c>
      <c r="L1292" s="58" t="str">
        <f ca="1">IF(OR('📊 Training Matrix'!$AE$69="EXPIRED",'📊 Training Matrix'!$AE$69="EXPIRING"),IF('📊 Training Matrix'!$AE$69="EXPIRED","Overdue by "&amp;TEXT(TODAY()-('📊 Training Matrix'!$AD$69+365),"0")&amp;" days","Expires in "&amp;TEXT(('📊 Training Matrix'!$AD$69+365)-TODAY(),"0")&amp;" days"),"—")</f>
        <v>—</v>
      </c>
      <c r="M1292" s="58" t="str">
        <f ca="1">IF(OR('📊 Training Matrix'!$AE$69="EXPIRED",'📊 Training Matrix'!$AE$69="EXPIRING"),'📊 Training Matrix'!$H$69,"")</f>
        <v/>
      </c>
    </row>
    <row r="1293" spans="1:13" ht="15" customHeight="1" x14ac:dyDescent="0.2">
      <c r="A1293" s="58" t="str">
        <f ca="1">IF(OR('📊 Training Matrix'!$AG$69="EXPIRED",'📊 Training Matrix'!$AG$69="EXPIRING"),'📊 Training Matrix'!$A$69,"")</f>
        <v/>
      </c>
      <c r="B1293" s="58" t="str">
        <f ca="1">IF(OR('📊 Training Matrix'!$AG$69="EXPIRED",'📊 Training Matrix'!$AG$69="EXPIRING"),'📊 Training Matrix'!$B$69,"")</f>
        <v/>
      </c>
      <c r="C1293" s="58" t="str">
        <f ca="1">IF(OR('📊 Training Matrix'!$AG$69="EXPIRED",'📊 Training Matrix'!$AG$69="EXPIRING"),'📊 Training Matrix'!$C$69,"")</f>
        <v/>
      </c>
      <c r="D1293" s="58" t="str">
        <f ca="1">IF(OR('📊 Training Matrix'!$AG$69="EXPIRED",'📊 Training Matrix'!$AG$69="EXPIRING"),'📊 Training Matrix'!$D$69,"")</f>
        <v/>
      </c>
      <c r="E1293" s="58" t="str">
        <f ca="1">IF(OR('📊 Training Matrix'!$AG$69="EXPIRED",'📊 Training Matrix'!$AG$69="EXPIRING"),'📊 Training Matrix'!$F$69,"")</f>
        <v/>
      </c>
      <c r="F1293" s="58" t="str">
        <f ca="1">IF(OR('📊 Training Matrix'!$AG$69="EXPIRED",'📊 Training Matrix'!$AG$69="EXPIRING"),'📊 Training Matrix'!$E$69,"")</f>
        <v/>
      </c>
      <c r="G1293" s="58" t="str">
        <f ca="1">IF(OR('📊 Training Matrix'!$AG$69="EXPIRED",'📊 Training Matrix'!$AG$69="EXPIRING"),"CV-006","")</f>
        <v/>
      </c>
      <c r="H1293" s="58" t="str">
        <f ca="1">IF(OR('📊 Training Matrix'!$AG$69="EXPIRED",'📊 Training Matrix'!$AG$69="EXPIRING"),"NRSWA Operative","")</f>
        <v/>
      </c>
      <c r="I1293" s="58" t="str">
        <f ca="1">IF(OR('📊 Training Matrix'!$AG$69="EXPIRED",'📊 Training Matrix'!$AG$69="EXPIRING"),IF(ISNUMBER('📊 Training Matrix'!$AF$69),TEXT('📊 Training Matrix'!$AF$69,"DD/MM/YYYY"),""),"")</f>
        <v/>
      </c>
      <c r="J1293" s="58" t="str">
        <f ca="1">IF(OR('📊 Training Matrix'!$AG$69="EXPIRED",'📊 Training Matrix'!$AG$69="EXPIRING"),TEXT('📊 Training Matrix'!$AF$69+365,"DD/MM/YYYY"),"")</f>
        <v/>
      </c>
      <c r="K1293" s="58" t="str">
        <f ca="1">IF(OR('📊 Training Matrix'!$AG$69="EXPIRED",'📊 Training Matrix'!$AG$69="EXPIRING"),'📊 Training Matrix'!$AG$69,"")</f>
        <v/>
      </c>
      <c r="L1293" s="58" t="str">
        <f ca="1">IF(OR('📊 Training Matrix'!$AG$69="EXPIRED",'📊 Training Matrix'!$AG$69="EXPIRING"),IF('📊 Training Matrix'!$AG$69="EXPIRED","Overdue by "&amp;TEXT(TODAY()-('📊 Training Matrix'!$AF$69+365),"0")&amp;" days","Expires in "&amp;TEXT(('📊 Training Matrix'!$AF$69+365)-TODAY(),"0")&amp;" days"),"—")</f>
        <v>—</v>
      </c>
      <c r="M1293" s="58" t="str">
        <f ca="1">IF(OR('📊 Training Matrix'!$AG$69="EXPIRED",'📊 Training Matrix'!$AG$69="EXPIRING"),'📊 Training Matrix'!$H$69,"")</f>
        <v/>
      </c>
    </row>
    <row r="1294" spans="1:13" ht="15" customHeight="1" x14ac:dyDescent="0.2">
      <c r="A1294" s="58" t="str">
        <f ca="1">IF(OR('📊 Training Matrix'!$AI$69="EXPIRED",'📊 Training Matrix'!$AI$69="EXPIRING"),'📊 Training Matrix'!$A$69,"")</f>
        <v/>
      </c>
      <c r="B1294" s="58" t="str">
        <f ca="1">IF(OR('📊 Training Matrix'!$AI$69="EXPIRED",'📊 Training Matrix'!$AI$69="EXPIRING"),'📊 Training Matrix'!$B$69,"")</f>
        <v/>
      </c>
      <c r="C1294" s="58" t="str">
        <f ca="1">IF(OR('📊 Training Matrix'!$AI$69="EXPIRED",'📊 Training Matrix'!$AI$69="EXPIRING"),'📊 Training Matrix'!$C$69,"")</f>
        <v/>
      </c>
      <c r="D1294" s="58" t="str">
        <f ca="1">IF(OR('📊 Training Matrix'!$AI$69="EXPIRED",'📊 Training Matrix'!$AI$69="EXPIRING"),'📊 Training Matrix'!$D$69,"")</f>
        <v/>
      </c>
      <c r="E1294" s="58" t="str">
        <f ca="1">IF(OR('📊 Training Matrix'!$AI$69="EXPIRED",'📊 Training Matrix'!$AI$69="EXPIRING"),'📊 Training Matrix'!$F$69,"")</f>
        <v/>
      </c>
      <c r="F1294" s="58" t="str">
        <f ca="1">IF(OR('📊 Training Matrix'!$AI$69="EXPIRED",'📊 Training Matrix'!$AI$69="EXPIRING"),'📊 Training Matrix'!$E$69,"")</f>
        <v/>
      </c>
      <c r="G1294" s="58" t="str">
        <f ca="1">IF(OR('📊 Training Matrix'!$AI$69="EXPIRED",'📊 Training Matrix'!$AI$69="EXPIRING"),"CV-002","")</f>
        <v/>
      </c>
      <c r="H1294" s="58" t="str">
        <f ca="1">IF(OR('📊 Training Matrix'!$AI$69="EXPIRED",'📊 Training Matrix'!$AI$69="EXPIRING"),"CSCS Blue Card","")</f>
        <v/>
      </c>
      <c r="I1294" s="58" t="str">
        <f ca="1">IF(OR('📊 Training Matrix'!$AI$69="EXPIRED",'📊 Training Matrix'!$AI$69="EXPIRING"),IF(ISNUMBER('📊 Training Matrix'!$AH$69),TEXT('📊 Training Matrix'!$AH$69,"DD/MM/YYYY"),""),"")</f>
        <v/>
      </c>
      <c r="J1294" s="58" t="str">
        <f ca="1">IF(OR('📊 Training Matrix'!$AI$69="EXPIRED",'📊 Training Matrix'!$AI$69="EXPIRING"),TEXT('📊 Training Matrix'!$AH$69+365,"DD/MM/YYYY"),"")</f>
        <v/>
      </c>
      <c r="K1294" s="58" t="str">
        <f ca="1">IF(OR('📊 Training Matrix'!$AI$69="EXPIRED",'📊 Training Matrix'!$AI$69="EXPIRING"),'📊 Training Matrix'!$AI$69,"")</f>
        <v/>
      </c>
      <c r="L1294" s="58" t="str">
        <f ca="1">IF(OR('📊 Training Matrix'!$AI$69="EXPIRED",'📊 Training Matrix'!$AI$69="EXPIRING"),IF('📊 Training Matrix'!$AI$69="EXPIRED","Overdue by "&amp;TEXT(TODAY()-('📊 Training Matrix'!$AH$69+365),"0")&amp;" days","Expires in "&amp;TEXT(('📊 Training Matrix'!$AH$69+365)-TODAY(),"0")&amp;" days"),"—")</f>
        <v>—</v>
      </c>
      <c r="M1294" s="58" t="str">
        <f ca="1">IF(OR('📊 Training Matrix'!$AI$69="EXPIRED",'📊 Training Matrix'!$AI$69="EXPIRING"),'📊 Training Matrix'!$H$69,"")</f>
        <v/>
      </c>
    </row>
    <row r="1295" spans="1:13" ht="15" customHeight="1" x14ac:dyDescent="0.2">
      <c r="A1295" s="58" t="str">
        <f ca="1">IF(OR('📊 Training Matrix'!$AK$69="EXPIRED",'📊 Training Matrix'!$AK$69="EXPIRING"),'📊 Training Matrix'!$A$69,"")</f>
        <v/>
      </c>
      <c r="B1295" s="58" t="str">
        <f ca="1">IF(OR('📊 Training Matrix'!$AK$69="EXPIRED",'📊 Training Matrix'!$AK$69="EXPIRING"),'📊 Training Matrix'!$B$69,"")</f>
        <v/>
      </c>
      <c r="C1295" s="58" t="str">
        <f ca="1">IF(OR('📊 Training Matrix'!$AK$69="EXPIRED",'📊 Training Matrix'!$AK$69="EXPIRING"),'📊 Training Matrix'!$C$69,"")</f>
        <v/>
      </c>
      <c r="D1295" s="58" t="str">
        <f ca="1">IF(OR('📊 Training Matrix'!$AK$69="EXPIRED",'📊 Training Matrix'!$AK$69="EXPIRING"),'📊 Training Matrix'!$D$69,"")</f>
        <v/>
      </c>
      <c r="E1295" s="58" t="str">
        <f ca="1">IF(OR('📊 Training Matrix'!$AK$69="EXPIRED",'📊 Training Matrix'!$AK$69="EXPIRING"),'📊 Training Matrix'!$F$69,"")</f>
        <v/>
      </c>
      <c r="F1295" s="58" t="str">
        <f ca="1">IF(OR('📊 Training Matrix'!$AK$69="EXPIRED",'📊 Training Matrix'!$AK$69="EXPIRING"),'📊 Training Matrix'!$E$69,"")</f>
        <v/>
      </c>
      <c r="G1295" s="58" t="str">
        <f ca="1">IF(OR('📊 Training Matrix'!$AK$69="EXPIRED",'📊 Training Matrix'!$AK$69="EXPIRING"),"GS-001","")</f>
        <v/>
      </c>
      <c r="H1295" s="58" t="str">
        <f ca="1">IF(OR('📊 Training Matrix'!$AK$69="EXPIRED",'📊 Training Matrix'!$AK$69="EXPIRING"),"Gas Safe Reg.","")</f>
        <v/>
      </c>
      <c r="I1295" s="58" t="str">
        <f ca="1">IF(OR('📊 Training Matrix'!$AK$69="EXPIRED",'📊 Training Matrix'!$AK$69="EXPIRING"),IF(ISNUMBER('📊 Training Matrix'!$AJ$69),TEXT('📊 Training Matrix'!$AJ$69,"DD/MM/YYYY"),""),"")</f>
        <v/>
      </c>
      <c r="J1295" s="58" t="str">
        <f ca="1">IF(OR('📊 Training Matrix'!$AK$69="EXPIRED",'📊 Training Matrix'!$AK$69="EXPIRING"),TEXT('📊 Training Matrix'!$AJ$69+365,"DD/MM/YYYY"),"")</f>
        <v/>
      </c>
      <c r="K1295" s="58" t="str">
        <f ca="1">IF(OR('📊 Training Matrix'!$AK$69="EXPIRED",'📊 Training Matrix'!$AK$69="EXPIRING"),'📊 Training Matrix'!$AK$69,"")</f>
        <v/>
      </c>
      <c r="L1295" s="58" t="str">
        <f ca="1">IF(OR('📊 Training Matrix'!$AK$69="EXPIRED",'📊 Training Matrix'!$AK$69="EXPIRING"),IF('📊 Training Matrix'!$AK$69="EXPIRED","Overdue by "&amp;TEXT(TODAY()-('📊 Training Matrix'!$AJ$69+365),"0")&amp;" days","Expires in "&amp;TEXT(('📊 Training Matrix'!$AJ$69+365)-TODAY(),"0")&amp;" days"),"—")</f>
        <v>—</v>
      </c>
      <c r="M1295" s="58" t="str">
        <f ca="1">IF(OR('📊 Training Matrix'!$AK$69="EXPIRED",'📊 Training Matrix'!$AK$69="EXPIRING"),'📊 Training Matrix'!$H$69,"")</f>
        <v/>
      </c>
    </row>
    <row r="1296" spans="1:13" ht="15" customHeight="1" x14ac:dyDescent="0.2">
      <c r="A1296" s="58" t="str">
        <f ca="1">IF(OR('📊 Training Matrix'!$AM$69="EXPIRED",'📊 Training Matrix'!$AM$69="EXPIRING"),'📊 Training Matrix'!$A$69,"")</f>
        <v/>
      </c>
      <c r="B1296" s="58" t="str">
        <f ca="1">IF(OR('📊 Training Matrix'!$AM$69="EXPIRED",'📊 Training Matrix'!$AM$69="EXPIRING"),'📊 Training Matrix'!$B$69,"")</f>
        <v/>
      </c>
      <c r="C1296" s="58" t="str">
        <f ca="1">IF(OR('📊 Training Matrix'!$AM$69="EXPIRED",'📊 Training Matrix'!$AM$69="EXPIRING"),'📊 Training Matrix'!$C$69,"")</f>
        <v/>
      </c>
      <c r="D1296" s="58" t="str">
        <f ca="1">IF(OR('📊 Training Matrix'!$AM$69="EXPIRED",'📊 Training Matrix'!$AM$69="EXPIRING"),'📊 Training Matrix'!$D$69,"")</f>
        <v/>
      </c>
      <c r="E1296" s="58" t="str">
        <f ca="1">IF(OR('📊 Training Matrix'!$AM$69="EXPIRED",'📊 Training Matrix'!$AM$69="EXPIRING"),'📊 Training Matrix'!$F$69,"")</f>
        <v/>
      </c>
      <c r="F1296" s="58" t="str">
        <f ca="1">IF(OR('📊 Training Matrix'!$AM$69="EXPIRED",'📊 Training Matrix'!$AM$69="EXPIRING"),'📊 Training Matrix'!$E$69,"")</f>
        <v/>
      </c>
      <c r="G1296" s="58" t="str">
        <f ca="1">IF(OR('📊 Training Matrix'!$AM$69="EXPIRED",'📊 Training Matrix'!$AM$69="EXPIRING"),"GS-002","")</f>
        <v/>
      </c>
      <c r="H1296" s="58" t="str">
        <f ca="1">IF(OR('📊 Training Matrix'!$AM$69="EXPIRED",'📊 Training Matrix'!$AM$69="EXPIRING"),"ACS Gas (CCN1)","")</f>
        <v/>
      </c>
      <c r="I1296" s="58" t="str">
        <f ca="1">IF(OR('📊 Training Matrix'!$AM$69="EXPIRED",'📊 Training Matrix'!$AM$69="EXPIRING"),IF(ISNUMBER('📊 Training Matrix'!$AL$69),TEXT('📊 Training Matrix'!$AL$69,"DD/MM/YYYY"),""),"")</f>
        <v/>
      </c>
      <c r="J1296" s="58" t="str">
        <f ca="1">IF(OR('📊 Training Matrix'!$AM$69="EXPIRED",'📊 Training Matrix'!$AM$69="EXPIRING"),TEXT('📊 Training Matrix'!$AL$69+365,"DD/MM/YYYY"),"")</f>
        <v/>
      </c>
      <c r="K1296" s="58" t="str">
        <f ca="1">IF(OR('📊 Training Matrix'!$AM$69="EXPIRED",'📊 Training Matrix'!$AM$69="EXPIRING"),'📊 Training Matrix'!$AM$69,"")</f>
        <v/>
      </c>
      <c r="L1296" s="58" t="str">
        <f ca="1">IF(OR('📊 Training Matrix'!$AM$69="EXPIRED",'📊 Training Matrix'!$AM$69="EXPIRING"),IF('📊 Training Matrix'!$AM$69="EXPIRED","Overdue by "&amp;TEXT(TODAY()-('📊 Training Matrix'!$AL$69+365),"0")&amp;" days","Expires in "&amp;TEXT(('📊 Training Matrix'!$AL$69+365)-TODAY(),"0")&amp;" days"),"—")</f>
        <v>—</v>
      </c>
      <c r="M1296" s="58" t="str">
        <f ca="1">IF(OR('📊 Training Matrix'!$AM$69="EXPIRED",'📊 Training Matrix'!$AM$69="EXPIRING"),'📊 Training Matrix'!$H$69,"")</f>
        <v/>
      </c>
    </row>
    <row r="1297" spans="1:13" ht="15" customHeight="1" x14ac:dyDescent="0.2">
      <c r="A1297" s="58" t="str">
        <f ca="1">IF(OR('📊 Training Matrix'!$AO$69="EXPIRED",'📊 Training Matrix'!$AO$69="EXPIRING"),'📊 Training Matrix'!$A$69,"")</f>
        <v/>
      </c>
      <c r="B1297" s="58" t="str">
        <f ca="1">IF(OR('📊 Training Matrix'!$AO$69="EXPIRED",'📊 Training Matrix'!$AO$69="EXPIRING"),'📊 Training Matrix'!$B$69,"")</f>
        <v/>
      </c>
      <c r="C1297" s="58" t="str">
        <f ca="1">IF(OR('📊 Training Matrix'!$AO$69="EXPIRED",'📊 Training Matrix'!$AO$69="EXPIRING"),'📊 Training Matrix'!$C$69,"")</f>
        <v/>
      </c>
      <c r="D1297" s="58" t="str">
        <f ca="1">IF(OR('📊 Training Matrix'!$AO$69="EXPIRED",'📊 Training Matrix'!$AO$69="EXPIRING"),'📊 Training Matrix'!$D$69,"")</f>
        <v/>
      </c>
      <c r="E1297" s="58" t="str">
        <f ca="1">IF(OR('📊 Training Matrix'!$AO$69="EXPIRED",'📊 Training Matrix'!$AO$69="EXPIRING"),'📊 Training Matrix'!$F$69,"")</f>
        <v/>
      </c>
      <c r="F1297" s="58" t="str">
        <f ca="1">IF(OR('📊 Training Matrix'!$AO$69="EXPIRED",'📊 Training Matrix'!$AO$69="EXPIRING"),'📊 Training Matrix'!$E$69,"")</f>
        <v/>
      </c>
      <c r="G1297" s="58" t="str">
        <f ca="1">IF(OR('📊 Training Matrix'!$AO$69="EXPIRED",'📊 Training Matrix'!$AO$69="EXPIRING"),"WA-001","")</f>
        <v/>
      </c>
      <c r="H1297" s="58" t="str">
        <f ca="1">IF(OR('📊 Training Matrix'!$AO$69="EXPIRED",'📊 Training Matrix'!$AO$69="EXPIRING"),"WIAPS Cert.","")</f>
        <v/>
      </c>
      <c r="I1297" s="58" t="str">
        <f ca="1">IF(OR('📊 Training Matrix'!$AO$69="EXPIRED",'📊 Training Matrix'!$AO$69="EXPIRING"),IF(ISNUMBER('📊 Training Matrix'!$AN$69),TEXT('📊 Training Matrix'!$AN$69,"DD/MM/YYYY"),""),"")</f>
        <v/>
      </c>
      <c r="J1297" s="58" t="str">
        <f ca="1">IF(OR('📊 Training Matrix'!$AO$69="EXPIRED",'📊 Training Matrix'!$AO$69="EXPIRING"),TEXT('📊 Training Matrix'!$AN$69+365,"DD/MM/YYYY"),"")</f>
        <v/>
      </c>
      <c r="K1297" s="58" t="str">
        <f ca="1">IF(OR('📊 Training Matrix'!$AO$69="EXPIRED",'📊 Training Matrix'!$AO$69="EXPIRING"),'📊 Training Matrix'!$AO$69,"")</f>
        <v/>
      </c>
      <c r="L1297" s="58" t="str">
        <f ca="1">IF(OR('📊 Training Matrix'!$AO$69="EXPIRED",'📊 Training Matrix'!$AO$69="EXPIRING"),IF('📊 Training Matrix'!$AO$69="EXPIRED","Overdue by "&amp;TEXT(TODAY()-('📊 Training Matrix'!$AN$69+365),"0")&amp;" days","Expires in "&amp;TEXT(('📊 Training Matrix'!$AN$69+365)-TODAY(),"0")&amp;" days"),"—")</f>
        <v>—</v>
      </c>
      <c r="M1297" s="58" t="str">
        <f ca="1">IF(OR('📊 Training Matrix'!$AO$69="EXPIRED",'📊 Training Matrix'!$AO$69="EXPIRING"),'📊 Training Matrix'!$H$69,"")</f>
        <v/>
      </c>
    </row>
    <row r="1298" spans="1:13" ht="15" customHeight="1" x14ac:dyDescent="0.2">
      <c r="A1298" s="58" t="str">
        <f ca="1">IF(OR('📊 Training Matrix'!$AQ$69="EXPIRED",'📊 Training Matrix'!$AQ$69="EXPIRING"),'📊 Training Matrix'!$A$69,"")</f>
        <v/>
      </c>
      <c r="B1298" s="58" t="str">
        <f ca="1">IF(OR('📊 Training Matrix'!$AQ$69="EXPIRED",'📊 Training Matrix'!$AQ$69="EXPIRING"),'📊 Training Matrix'!$B$69,"")</f>
        <v/>
      </c>
      <c r="C1298" s="58" t="str">
        <f ca="1">IF(OR('📊 Training Matrix'!$AQ$69="EXPIRED",'📊 Training Matrix'!$AQ$69="EXPIRING"),'📊 Training Matrix'!$C$69,"")</f>
        <v/>
      </c>
      <c r="D1298" s="58" t="str">
        <f ca="1">IF(OR('📊 Training Matrix'!$AQ$69="EXPIRED",'📊 Training Matrix'!$AQ$69="EXPIRING"),'📊 Training Matrix'!$D$69,"")</f>
        <v/>
      </c>
      <c r="E1298" s="58" t="str">
        <f ca="1">IF(OR('📊 Training Matrix'!$AQ$69="EXPIRED",'📊 Training Matrix'!$AQ$69="EXPIRING"),'📊 Training Matrix'!$F$69,"")</f>
        <v/>
      </c>
      <c r="F1298" s="58" t="str">
        <f ca="1">IF(OR('📊 Training Matrix'!$AQ$69="EXPIRED",'📊 Training Matrix'!$AQ$69="EXPIRING"),'📊 Training Matrix'!$E$69,"")</f>
        <v/>
      </c>
      <c r="G1298" s="58" t="str">
        <f ca="1">IF(OR('📊 Training Matrix'!$AQ$69="EXPIRED",'📊 Training Matrix'!$AQ$69="EXPIRING"),"DR-004","")</f>
        <v/>
      </c>
      <c r="H1298" s="58" t="str">
        <f ca="1">IF(OR('📊 Training Matrix'!$AQ$69="EXPIRED",'📊 Training Matrix'!$AQ$69="EXPIRING"),"CPCS Excavator","")</f>
        <v/>
      </c>
      <c r="I1298" s="58" t="str">
        <f ca="1">IF(OR('📊 Training Matrix'!$AQ$69="EXPIRED",'📊 Training Matrix'!$AQ$69="EXPIRING"),IF(ISNUMBER('📊 Training Matrix'!$AP$69),TEXT('📊 Training Matrix'!$AP$69,"DD/MM/YYYY"),""),"")</f>
        <v/>
      </c>
      <c r="J1298" s="58" t="str">
        <f ca="1">IF(OR('📊 Training Matrix'!$AQ$69="EXPIRED",'📊 Training Matrix'!$AQ$69="EXPIRING"),TEXT('📊 Training Matrix'!$AP$69+365,"DD/MM/YYYY"),"")</f>
        <v/>
      </c>
      <c r="K1298" s="58" t="str">
        <f ca="1">IF(OR('📊 Training Matrix'!$AQ$69="EXPIRED",'📊 Training Matrix'!$AQ$69="EXPIRING"),'📊 Training Matrix'!$AQ$69,"")</f>
        <v/>
      </c>
      <c r="L1298" s="58" t="str">
        <f ca="1">IF(OR('📊 Training Matrix'!$AQ$69="EXPIRED",'📊 Training Matrix'!$AQ$69="EXPIRING"),IF('📊 Training Matrix'!$AQ$69="EXPIRED","Overdue by "&amp;TEXT(TODAY()-('📊 Training Matrix'!$AP$69+365),"0")&amp;" days","Expires in "&amp;TEXT(('📊 Training Matrix'!$AP$69+365)-TODAY(),"0")&amp;" days"),"—")</f>
        <v>—</v>
      </c>
      <c r="M1298" s="58" t="str">
        <f ca="1">IF(OR('📊 Training Matrix'!$AQ$69="EXPIRED",'📊 Training Matrix'!$AQ$69="EXPIRING"),'📊 Training Matrix'!$H$69,"")</f>
        <v/>
      </c>
    </row>
    <row r="1299" spans="1:13" ht="15" customHeight="1" x14ac:dyDescent="0.2">
      <c r="A1299" s="58" t="str">
        <f ca="1">IF(OR('📊 Training Matrix'!$AS$69="EXPIRED",'📊 Training Matrix'!$AS$69="EXPIRING"),'📊 Training Matrix'!$A$69,"")</f>
        <v/>
      </c>
      <c r="B1299" s="58" t="str">
        <f ca="1">IF(OR('📊 Training Matrix'!$AS$69="EXPIRED",'📊 Training Matrix'!$AS$69="EXPIRING"),'📊 Training Matrix'!$B$69,"")</f>
        <v/>
      </c>
      <c r="C1299" s="58" t="str">
        <f ca="1">IF(OR('📊 Training Matrix'!$AS$69="EXPIRED",'📊 Training Matrix'!$AS$69="EXPIRING"),'📊 Training Matrix'!$C$69,"")</f>
        <v/>
      </c>
      <c r="D1299" s="58" t="str">
        <f ca="1">IF(OR('📊 Training Matrix'!$AS$69="EXPIRED",'📊 Training Matrix'!$AS$69="EXPIRING"),'📊 Training Matrix'!$D$69,"")</f>
        <v/>
      </c>
      <c r="E1299" s="58" t="str">
        <f ca="1">IF(OR('📊 Training Matrix'!$AS$69="EXPIRED",'📊 Training Matrix'!$AS$69="EXPIRING"),'📊 Training Matrix'!$F$69,"")</f>
        <v/>
      </c>
      <c r="F1299" s="58" t="str">
        <f ca="1">IF(OR('📊 Training Matrix'!$AS$69="EXPIRED",'📊 Training Matrix'!$AS$69="EXPIRING"),'📊 Training Matrix'!$E$69,"")</f>
        <v/>
      </c>
      <c r="G1299" s="58" t="str">
        <f ca="1">IF(OR('📊 Training Matrix'!$AS$69="EXPIRED",'📊 Training Matrix'!$AS$69="EXPIRING"),"MG-002","")</f>
        <v/>
      </c>
      <c r="H1299" s="58" t="str">
        <f ca="1">IF(OR('📊 Training Matrix'!$AS$69="EXPIRED",'📊 Training Matrix'!$AS$69="EXPIRING"),"SMSTS","")</f>
        <v/>
      </c>
      <c r="I1299" s="58" t="str">
        <f ca="1">IF(OR('📊 Training Matrix'!$AS$69="EXPIRED",'📊 Training Matrix'!$AS$69="EXPIRING"),IF(ISNUMBER('📊 Training Matrix'!$AR$69),TEXT('📊 Training Matrix'!$AR$69,"DD/MM/YYYY"),""),"")</f>
        <v/>
      </c>
      <c r="J1299" s="58" t="str">
        <f ca="1">IF(OR('📊 Training Matrix'!$AS$69="EXPIRED",'📊 Training Matrix'!$AS$69="EXPIRING"),TEXT('📊 Training Matrix'!$AR$69+365,"DD/MM/YYYY"),"")</f>
        <v/>
      </c>
      <c r="K1299" s="58" t="str">
        <f ca="1">IF(OR('📊 Training Matrix'!$AS$69="EXPIRED",'📊 Training Matrix'!$AS$69="EXPIRING"),'📊 Training Matrix'!$AS$69,"")</f>
        <v/>
      </c>
      <c r="L1299" s="58" t="str">
        <f ca="1">IF(OR('📊 Training Matrix'!$AS$69="EXPIRED",'📊 Training Matrix'!$AS$69="EXPIRING"),IF('📊 Training Matrix'!$AS$69="EXPIRED","Overdue by "&amp;TEXT(TODAY()-('📊 Training Matrix'!$AR$69+365),"0")&amp;" days","Expires in "&amp;TEXT(('📊 Training Matrix'!$AR$69+365)-TODAY(),"0")&amp;" days"),"—")</f>
        <v>—</v>
      </c>
      <c r="M1299" s="58" t="str">
        <f ca="1">IF(OR('📊 Training Matrix'!$AS$69="EXPIRED",'📊 Training Matrix'!$AS$69="EXPIRING"),'📊 Training Matrix'!$H$69,"")</f>
        <v/>
      </c>
    </row>
    <row r="1300" spans="1:13" ht="15" customHeight="1" x14ac:dyDescent="0.2">
      <c r="A1300" s="58" t="str">
        <f ca="1">IF(OR('📊 Training Matrix'!$AU$69="EXPIRED",'📊 Training Matrix'!$AU$69="EXPIRING"),'📊 Training Matrix'!$A$69,"")</f>
        <v/>
      </c>
      <c r="B1300" s="58" t="str">
        <f ca="1">IF(OR('📊 Training Matrix'!$AU$69="EXPIRED",'📊 Training Matrix'!$AU$69="EXPIRING"),'📊 Training Matrix'!$B$69,"")</f>
        <v/>
      </c>
      <c r="C1300" s="58" t="str">
        <f ca="1">IF(OR('📊 Training Matrix'!$AU$69="EXPIRED",'📊 Training Matrix'!$AU$69="EXPIRING"),'📊 Training Matrix'!$C$69,"")</f>
        <v/>
      </c>
      <c r="D1300" s="58" t="str">
        <f ca="1">IF(OR('📊 Training Matrix'!$AU$69="EXPIRED",'📊 Training Matrix'!$AU$69="EXPIRING"),'📊 Training Matrix'!$D$69,"")</f>
        <v/>
      </c>
      <c r="E1300" s="58" t="str">
        <f ca="1">IF(OR('📊 Training Matrix'!$AU$69="EXPIRED",'📊 Training Matrix'!$AU$69="EXPIRING"),'📊 Training Matrix'!$F$69,"")</f>
        <v/>
      </c>
      <c r="F1300" s="58" t="str">
        <f ca="1">IF(OR('📊 Training Matrix'!$AU$69="EXPIRED",'📊 Training Matrix'!$AU$69="EXPIRING"),'📊 Training Matrix'!$E$69,"")</f>
        <v/>
      </c>
      <c r="G1300" s="58" t="str">
        <f ca="1">IF(OR('📊 Training Matrix'!$AU$69="EXPIRED",'📊 Training Matrix'!$AU$69="EXPIRING"),"MG-003","")</f>
        <v/>
      </c>
      <c r="H1300" s="58" t="str">
        <f ca="1">IF(OR('📊 Training Matrix'!$AU$69="EXPIRED",'📊 Training Matrix'!$AU$69="EXPIRING"),"SSSTS","")</f>
        <v/>
      </c>
      <c r="I1300" s="58" t="str">
        <f ca="1">IF(OR('📊 Training Matrix'!$AU$69="EXPIRED",'📊 Training Matrix'!$AU$69="EXPIRING"),IF(ISNUMBER('📊 Training Matrix'!$AT$69),TEXT('📊 Training Matrix'!$AT$69,"DD/MM/YYYY"),""),"")</f>
        <v/>
      </c>
      <c r="J1300" s="58" t="str">
        <f ca="1">IF(OR('📊 Training Matrix'!$AU$69="EXPIRED",'📊 Training Matrix'!$AU$69="EXPIRING"),TEXT('📊 Training Matrix'!$AT$69+365,"DD/MM/YYYY"),"")</f>
        <v/>
      </c>
      <c r="K1300" s="58" t="str">
        <f ca="1">IF(OR('📊 Training Matrix'!$AU$69="EXPIRED",'📊 Training Matrix'!$AU$69="EXPIRING"),'📊 Training Matrix'!$AU$69,"")</f>
        <v/>
      </c>
      <c r="L1300" s="58" t="str">
        <f ca="1">IF(OR('📊 Training Matrix'!$AU$69="EXPIRED",'📊 Training Matrix'!$AU$69="EXPIRING"),IF('📊 Training Matrix'!$AU$69="EXPIRED","Overdue by "&amp;TEXT(TODAY()-('📊 Training Matrix'!$AT$69+365),"0")&amp;" days","Expires in "&amp;TEXT(('📊 Training Matrix'!$AT$69+365)-TODAY(),"0")&amp;" days"),"—")</f>
        <v>—</v>
      </c>
      <c r="M1300" s="58" t="str">
        <f ca="1">IF(OR('📊 Training Matrix'!$AU$69="EXPIRED",'📊 Training Matrix'!$AU$69="EXPIRING"),'📊 Training Matrix'!$H$69,"")</f>
        <v/>
      </c>
    </row>
    <row r="1301" spans="1:13" ht="15" customHeight="1" x14ac:dyDescent="0.2">
      <c r="A1301" s="58" t="str">
        <f ca="1">IF(OR('📊 Training Matrix'!$AW$69="EXPIRED",'📊 Training Matrix'!$AW$69="EXPIRING"),'📊 Training Matrix'!$A$69,"")</f>
        <v/>
      </c>
      <c r="B1301" s="58" t="str">
        <f ca="1">IF(OR('📊 Training Matrix'!$AW$69="EXPIRED",'📊 Training Matrix'!$AW$69="EXPIRING"),'📊 Training Matrix'!$B$69,"")</f>
        <v/>
      </c>
      <c r="C1301" s="58" t="str">
        <f ca="1">IF(OR('📊 Training Matrix'!$AW$69="EXPIRED",'📊 Training Matrix'!$AW$69="EXPIRING"),'📊 Training Matrix'!$C$69,"")</f>
        <v/>
      </c>
      <c r="D1301" s="58" t="str">
        <f ca="1">IF(OR('📊 Training Matrix'!$AW$69="EXPIRED",'📊 Training Matrix'!$AW$69="EXPIRING"),'📊 Training Matrix'!$D$69,"")</f>
        <v/>
      </c>
      <c r="E1301" s="58" t="str">
        <f ca="1">IF(OR('📊 Training Matrix'!$AW$69="EXPIRED",'📊 Training Matrix'!$AW$69="EXPIRING"),'📊 Training Matrix'!$F$69,"")</f>
        <v/>
      </c>
      <c r="F1301" s="58" t="str">
        <f ca="1">IF(OR('📊 Training Matrix'!$AW$69="EXPIRED",'📊 Training Matrix'!$AW$69="EXPIRING"),'📊 Training Matrix'!$E$69,"")</f>
        <v/>
      </c>
      <c r="G1301" s="58" t="str">
        <f ca="1">IF(OR('📊 Training Matrix'!$AW$69="EXPIRED",'📊 Training Matrix'!$AW$69="EXPIRING"),"IT-002","")</f>
        <v/>
      </c>
      <c r="H1301" s="58" t="str">
        <f ca="1">IF(OR('📊 Training Matrix'!$AW$69="EXPIRED",'📊 Training Matrix'!$AW$69="EXPIRING"),"GDPR Awareness","")</f>
        <v/>
      </c>
      <c r="I1301" s="58" t="str">
        <f ca="1">IF(OR('📊 Training Matrix'!$AW$69="EXPIRED",'📊 Training Matrix'!$AW$69="EXPIRING"),IF(ISNUMBER('📊 Training Matrix'!$AV$69),TEXT('📊 Training Matrix'!$AV$69,"DD/MM/YYYY"),""),"")</f>
        <v/>
      </c>
      <c r="J1301" s="58" t="str">
        <f ca="1">IF(OR('📊 Training Matrix'!$AW$69="EXPIRED",'📊 Training Matrix'!$AW$69="EXPIRING"),TEXT('📊 Training Matrix'!$AV$69+365,"DD/MM/YYYY"),"")</f>
        <v/>
      </c>
      <c r="K1301" s="58" t="str">
        <f ca="1">IF(OR('📊 Training Matrix'!$AW$69="EXPIRED",'📊 Training Matrix'!$AW$69="EXPIRING"),'📊 Training Matrix'!$AW$69,"")</f>
        <v/>
      </c>
      <c r="L1301" s="58" t="str">
        <f ca="1">IF(OR('📊 Training Matrix'!$AW$69="EXPIRED",'📊 Training Matrix'!$AW$69="EXPIRING"),IF('📊 Training Matrix'!$AW$69="EXPIRED","Overdue by "&amp;TEXT(TODAY()-('📊 Training Matrix'!$AV$69+365),"0")&amp;" days","Expires in "&amp;TEXT(('📊 Training Matrix'!$AV$69+365)-TODAY(),"0")&amp;" days"),"—")</f>
        <v>—</v>
      </c>
      <c r="M1301" s="58" t="str">
        <f ca="1">IF(OR('📊 Training Matrix'!$AW$69="EXPIRED",'📊 Training Matrix'!$AW$69="EXPIRING"),'📊 Training Matrix'!$H$69,"")</f>
        <v/>
      </c>
    </row>
    <row r="1302" spans="1:13" ht="15" customHeight="1" x14ac:dyDescent="0.2">
      <c r="A1302" s="58" t="str">
        <f ca="1">IF(OR('📊 Training Matrix'!$K$70="EXPIRED",'📊 Training Matrix'!$K$70="EXPIRING"),'📊 Training Matrix'!$A$70,"")</f>
        <v/>
      </c>
      <c r="B1302" s="58" t="str">
        <f ca="1">IF(OR('📊 Training Matrix'!$K$70="EXPIRED",'📊 Training Matrix'!$K$70="EXPIRING"),'📊 Training Matrix'!$B$70,"")</f>
        <v/>
      </c>
      <c r="C1302" s="58" t="str">
        <f ca="1">IF(OR('📊 Training Matrix'!$K$70="EXPIRED",'📊 Training Matrix'!$K$70="EXPIRING"),'📊 Training Matrix'!$C$70,"")</f>
        <v/>
      </c>
      <c r="D1302" s="58" t="str">
        <f ca="1">IF(OR('📊 Training Matrix'!$K$70="EXPIRED",'📊 Training Matrix'!$K$70="EXPIRING"),'📊 Training Matrix'!$D$70,"")</f>
        <v/>
      </c>
      <c r="E1302" s="58" t="str">
        <f ca="1">IF(OR('📊 Training Matrix'!$K$70="EXPIRED",'📊 Training Matrix'!$K$70="EXPIRING"),'📊 Training Matrix'!$F$70,"")</f>
        <v/>
      </c>
      <c r="F1302" s="58" t="str">
        <f ca="1">IF(OR('📊 Training Matrix'!$K$70="EXPIRED",'📊 Training Matrix'!$K$70="EXPIRING"),'📊 Training Matrix'!$E$70,"")</f>
        <v/>
      </c>
      <c r="G1302" s="58" t="str">
        <f ca="1">IF(OR('📊 Training Matrix'!$K$70="EXPIRED",'📊 Training Matrix'!$K$70="EXPIRING"),"HS-001","")</f>
        <v/>
      </c>
      <c r="H1302" s="58" t="str">
        <f ca="1">IF(OR('📊 Training Matrix'!$K$70="EXPIRED",'📊 Training Matrix'!$K$70="EXPIRING"),"H&amp;S Induction","")</f>
        <v/>
      </c>
      <c r="I1302" s="58" t="str">
        <f ca="1">IF(OR('📊 Training Matrix'!$K$70="EXPIRED",'📊 Training Matrix'!$K$70="EXPIRING"),IF(ISNUMBER('📊 Training Matrix'!$J$70),TEXT('📊 Training Matrix'!$J$70,"DD/MM/YYYY"),""),"")</f>
        <v/>
      </c>
      <c r="J1302" s="58" t="str">
        <f ca="1">IF(OR('📊 Training Matrix'!$K$70="EXPIRED",'📊 Training Matrix'!$K$70="EXPIRING"),TEXT('📊 Training Matrix'!$J$70+365,"DD/MM/YYYY"),"")</f>
        <v/>
      </c>
      <c r="K1302" s="58" t="str">
        <f ca="1">IF(OR('📊 Training Matrix'!$K$70="EXPIRED",'📊 Training Matrix'!$K$70="EXPIRING"),'📊 Training Matrix'!$K$70,"")</f>
        <v/>
      </c>
      <c r="L1302" s="58" t="str">
        <f ca="1">IF(OR('📊 Training Matrix'!$K$70="EXPIRED",'📊 Training Matrix'!$K$70="EXPIRING"),IF('📊 Training Matrix'!$K$70="EXPIRED","Overdue by "&amp;TEXT(TODAY()-('📊 Training Matrix'!$J$70+365),"0")&amp;" days","Expires in "&amp;TEXT(('📊 Training Matrix'!$J$70+365)-TODAY(),"0")&amp;" days"),"—")</f>
        <v>—</v>
      </c>
      <c r="M1302" s="58" t="str">
        <f ca="1">IF(OR('📊 Training Matrix'!$K$70="EXPIRED",'📊 Training Matrix'!$K$70="EXPIRING"),'📊 Training Matrix'!$H$70,"")</f>
        <v/>
      </c>
    </row>
    <row r="1303" spans="1:13" ht="15" customHeight="1" x14ac:dyDescent="0.2">
      <c r="A1303" s="58" t="str">
        <f ca="1">IF(OR('📊 Training Matrix'!$M$70="EXPIRED",'📊 Training Matrix'!$M$70="EXPIRING"),'📊 Training Matrix'!$A$70,"")</f>
        <v/>
      </c>
      <c r="B1303" s="58" t="str">
        <f ca="1">IF(OR('📊 Training Matrix'!$M$70="EXPIRED",'📊 Training Matrix'!$M$70="EXPIRING"),'📊 Training Matrix'!$B$70,"")</f>
        <v/>
      </c>
      <c r="C1303" s="58" t="str">
        <f ca="1">IF(OR('📊 Training Matrix'!$M$70="EXPIRED",'📊 Training Matrix'!$M$70="EXPIRING"),'📊 Training Matrix'!$C$70,"")</f>
        <v/>
      </c>
      <c r="D1303" s="58" t="str">
        <f ca="1">IF(OR('📊 Training Matrix'!$M$70="EXPIRED",'📊 Training Matrix'!$M$70="EXPIRING"),'📊 Training Matrix'!$D$70,"")</f>
        <v/>
      </c>
      <c r="E1303" s="58" t="str">
        <f ca="1">IF(OR('📊 Training Matrix'!$M$70="EXPIRED",'📊 Training Matrix'!$M$70="EXPIRING"),'📊 Training Matrix'!$F$70,"")</f>
        <v/>
      </c>
      <c r="F1303" s="58" t="str">
        <f ca="1">IF(OR('📊 Training Matrix'!$M$70="EXPIRED",'📊 Training Matrix'!$M$70="EXPIRING"),'📊 Training Matrix'!$E$70,"")</f>
        <v/>
      </c>
      <c r="G1303" s="58" t="str">
        <f ca="1">IF(OR('📊 Training Matrix'!$M$70="EXPIRED",'📊 Training Matrix'!$M$70="EXPIRING"),"HS-002","")</f>
        <v/>
      </c>
      <c r="H1303" s="58" t="str">
        <f ca="1">IF(OR('📊 Training Matrix'!$M$70="EXPIRED",'📊 Training Matrix'!$M$70="EXPIRING"),"Working at Height","")</f>
        <v/>
      </c>
      <c r="I1303" s="58" t="str">
        <f ca="1">IF(OR('📊 Training Matrix'!$M$70="EXPIRED",'📊 Training Matrix'!$M$70="EXPIRING"),IF(ISNUMBER('📊 Training Matrix'!$L$70),TEXT('📊 Training Matrix'!$L$70,"DD/MM/YYYY"),""),"")</f>
        <v/>
      </c>
      <c r="J1303" s="58" t="str">
        <f ca="1">IF(OR('📊 Training Matrix'!$M$70="EXPIRED",'📊 Training Matrix'!$M$70="EXPIRING"),TEXT('📊 Training Matrix'!$L$70+365,"DD/MM/YYYY"),"")</f>
        <v/>
      </c>
      <c r="K1303" s="58" t="str">
        <f ca="1">IF(OR('📊 Training Matrix'!$M$70="EXPIRED",'📊 Training Matrix'!$M$70="EXPIRING"),'📊 Training Matrix'!$M$70,"")</f>
        <v/>
      </c>
      <c r="L1303" s="58" t="str">
        <f ca="1">IF(OR('📊 Training Matrix'!$M$70="EXPIRED",'📊 Training Matrix'!$M$70="EXPIRING"),IF('📊 Training Matrix'!$M$70="EXPIRED","Overdue by "&amp;TEXT(TODAY()-('📊 Training Matrix'!$L$70+365),"0")&amp;" days","Expires in "&amp;TEXT(('📊 Training Matrix'!$L$70+365)-TODAY(),"0")&amp;" days"),"—")</f>
        <v>—</v>
      </c>
      <c r="M1303" s="58" t="str">
        <f ca="1">IF(OR('📊 Training Matrix'!$M$70="EXPIRED",'📊 Training Matrix'!$M$70="EXPIRING"),'📊 Training Matrix'!$H$70,"")</f>
        <v/>
      </c>
    </row>
    <row r="1304" spans="1:13" ht="15" customHeight="1" x14ac:dyDescent="0.2">
      <c r="A1304" s="58" t="str">
        <f ca="1">IF(OR('📊 Training Matrix'!$O$70="EXPIRED",'📊 Training Matrix'!$O$70="EXPIRING"),'📊 Training Matrix'!$A$70,"")</f>
        <v/>
      </c>
      <c r="B1304" s="58" t="str">
        <f ca="1">IF(OR('📊 Training Matrix'!$O$70="EXPIRED",'📊 Training Matrix'!$O$70="EXPIRING"),'📊 Training Matrix'!$B$70,"")</f>
        <v/>
      </c>
      <c r="C1304" s="58" t="str">
        <f ca="1">IF(OR('📊 Training Matrix'!$O$70="EXPIRED",'📊 Training Matrix'!$O$70="EXPIRING"),'📊 Training Matrix'!$C$70,"")</f>
        <v/>
      </c>
      <c r="D1304" s="58" t="str">
        <f ca="1">IF(OR('📊 Training Matrix'!$O$70="EXPIRED",'📊 Training Matrix'!$O$70="EXPIRING"),'📊 Training Matrix'!$D$70,"")</f>
        <v/>
      </c>
      <c r="E1304" s="58" t="str">
        <f ca="1">IF(OR('📊 Training Matrix'!$O$70="EXPIRED",'📊 Training Matrix'!$O$70="EXPIRING"),'📊 Training Matrix'!$F$70,"")</f>
        <v/>
      </c>
      <c r="F1304" s="58" t="str">
        <f ca="1">IF(OR('📊 Training Matrix'!$O$70="EXPIRED",'📊 Training Matrix'!$O$70="EXPIRING"),'📊 Training Matrix'!$E$70,"")</f>
        <v/>
      </c>
      <c r="G1304" s="58" t="str">
        <f ca="1">IF(OR('📊 Training Matrix'!$O$70="EXPIRED",'📊 Training Matrix'!$O$70="EXPIRING"),"HS-003","")</f>
        <v/>
      </c>
      <c r="H1304" s="58" t="str">
        <f ca="1">IF(OR('📊 Training Matrix'!$O$70="EXPIRED",'📊 Training Matrix'!$O$70="EXPIRING"),"Confined Space","")</f>
        <v/>
      </c>
      <c r="I1304" s="58" t="str">
        <f ca="1">IF(OR('📊 Training Matrix'!$O$70="EXPIRED",'📊 Training Matrix'!$O$70="EXPIRING"),IF(ISNUMBER('📊 Training Matrix'!$N$70),TEXT('📊 Training Matrix'!$N$70,"DD/MM/YYYY"),""),"")</f>
        <v/>
      </c>
      <c r="J1304" s="58" t="str">
        <f ca="1">IF(OR('📊 Training Matrix'!$O$70="EXPIRED",'📊 Training Matrix'!$O$70="EXPIRING"),TEXT('📊 Training Matrix'!$N$70+365,"DD/MM/YYYY"),"")</f>
        <v/>
      </c>
      <c r="K1304" s="58" t="str">
        <f ca="1">IF(OR('📊 Training Matrix'!$O$70="EXPIRED",'📊 Training Matrix'!$O$70="EXPIRING"),'📊 Training Matrix'!$O$70,"")</f>
        <v/>
      </c>
      <c r="L1304" s="58" t="str">
        <f ca="1">IF(OR('📊 Training Matrix'!$O$70="EXPIRED",'📊 Training Matrix'!$O$70="EXPIRING"),IF('📊 Training Matrix'!$O$70="EXPIRED","Overdue by "&amp;TEXT(TODAY()-('📊 Training Matrix'!$N$70+365),"0")&amp;" days","Expires in "&amp;TEXT(('📊 Training Matrix'!$N$70+365)-TODAY(),"0")&amp;" days"),"—")</f>
        <v>—</v>
      </c>
      <c r="M1304" s="58" t="str">
        <f ca="1">IF(OR('📊 Training Matrix'!$O$70="EXPIRED",'📊 Training Matrix'!$O$70="EXPIRING"),'📊 Training Matrix'!$H$70,"")</f>
        <v/>
      </c>
    </row>
    <row r="1305" spans="1:13" ht="15" customHeight="1" x14ac:dyDescent="0.2">
      <c r="A1305" s="58" t="str">
        <f ca="1">IF(OR('📊 Training Matrix'!$Q$70="EXPIRED",'📊 Training Matrix'!$Q$70="EXPIRING"),'📊 Training Matrix'!$A$70,"")</f>
        <v/>
      </c>
      <c r="B1305" s="58" t="str">
        <f ca="1">IF(OR('📊 Training Matrix'!$Q$70="EXPIRED",'📊 Training Matrix'!$Q$70="EXPIRING"),'📊 Training Matrix'!$B$70,"")</f>
        <v/>
      </c>
      <c r="C1305" s="58" t="str">
        <f ca="1">IF(OR('📊 Training Matrix'!$Q$70="EXPIRED",'📊 Training Matrix'!$Q$70="EXPIRING"),'📊 Training Matrix'!$C$70,"")</f>
        <v/>
      </c>
      <c r="D1305" s="58" t="str">
        <f ca="1">IF(OR('📊 Training Matrix'!$Q$70="EXPIRED",'📊 Training Matrix'!$Q$70="EXPIRING"),'📊 Training Matrix'!$D$70,"")</f>
        <v/>
      </c>
      <c r="E1305" s="58" t="str">
        <f ca="1">IF(OR('📊 Training Matrix'!$Q$70="EXPIRED",'📊 Training Matrix'!$Q$70="EXPIRING"),'📊 Training Matrix'!$F$70,"")</f>
        <v/>
      </c>
      <c r="F1305" s="58" t="str">
        <f ca="1">IF(OR('📊 Training Matrix'!$Q$70="EXPIRED",'📊 Training Matrix'!$Q$70="EXPIRING"),'📊 Training Matrix'!$E$70,"")</f>
        <v/>
      </c>
      <c r="G1305" s="58" t="str">
        <f ca="1">IF(OR('📊 Training Matrix'!$Q$70="EXPIRED",'📊 Training Matrix'!$Q$70="EXPIRING"),"HS-004","")</f>
        <v/>
      </c>
      <c r="H1305" s="58" t="str">
        <f ca="1">IF(OR('📊 Training Matrix'!$Q$70="EXPIRED",'📊 Training Matrix'!$Q$70="EXPIRING"),"Manual Handling","")</f>
        <v/>
      </c>
      <c r="I1305" s="58" t="str">
        <f ca="1">IF(OR('📊 Training Matrix'!$Q$70="EXPIRED",'📊 Training Matrix'!$Q$70="EXPIRING"),IF(ISNUMBER('📊 Training Matrix'!$P$70),TEXT('📊 Training Matrix'!$P$70,"DD/MM/YYYY"),""),"")</f>
        <v/>
      </c>
      <c r="J1305" s="58" t="str">
        <f ca="1">IF(OR('📊 Training Matrix'!$Q$70="EXPIRED",'📊 Training Matrix'!$Q$70="EXPIRING"),TEXT('📊 Training Matrix'!$P$70+365,"DD/MM/YYYY"),"")</f>
        <v/>
      </c>
      <c r="K1305" s="58" t="str">
        <f ca="1">IF(OR('📊 Training Matrix'!$Q$70="EXPIRED",'📊 Training Matrix'!$Q$70="EXPIRING"),'📊 Training Matrix'!$Q$70,"")</f>
        <v/>
      </c>
      <c r="L1305" s="58" t="str">
        <f ca="1">IF(OR('📊 Training Matrix'!$Q$70="EXPIRED",'📊 Training Matrix'!$Q$70="EXPIRING"),IF('📊 Training Matrix'!$Q$70="EXPIRED","Overdue by "&amp;TEXT(TODAY()-('📊 Training Matrix'!$P$70+365),"0")&amp;" days","Expires in "&amp;TEXT(('📊 Training Matrix'!$P$70+365)-TODAY(),"0")&amp;" days"),"—")</f>
        <v>—</v>
      </c>
      <c r="M1305" s="58" t="str">
        <f ca="1">IF(OR('📊 Training Matrix'!$Q$70="EXPIRED",'📊 Training Matrix'!$Q$70="EXPIRING"),'📊 Training Matrix'!$H$70,"")</f>
        <v/>
      </c>
    </row>
    <row r="1306" spans="1:13" ht="15" customHeight="1" x14ac:dyDescent="0.2">
      <c r="A1306" s="58" t="str">
        <f ca="1">IF(OR('📊 Training Matrix'!$S$70="EXPIRED",'📊 Training Matrix'!$S$70="EXPIRING"),'📊 Training Matrix'!$A$70,"")</f>
        <v/>
      </c>
      <c r="B1306" s="58" t="str">
        <f ca="1">IF(OR('📊 Training Matrix'!$S$70="EXPIRED",'📊 Training Matrix'!$S$70="EXPIRING"),'📊 Training Matrix'!$B$70,"")</f>
        <v/>
      </c>
      <c r="C1306" s="58" t="str">
        <f ca="1">IF(OR('📊 Training Matrix'!$S$70="EXPIRED",'📊 Training Matrix'!$S$70="EXPIRING"),'📊 Training Matrix'!$C$70,"")</f>
        <v/>
      </c>
      <c r="D1306" s="58" t="str">
        <f ca="1">IF(OR('📊 Training Matrix'!$S$70="EXPIRED",'📊 Training Matrix'!$S$70="EXPIRING"),'📊 Training Matrix'!$D$70,"")</f>
        <v/>
      </c>
      <c r="E1306" s="58" t="str">
        <f ca="1">IF(OR('📊 Training Matrix'!$S$70="EXPIRED",'📊 Training Matrix'!$S$70="EXPIRING"),'📊 Training Matrix'!$F$70,"")</f>
        <v/>
      </c>
      <c r="F1306" s="58" t="str">
        <f ca="1">IF(OR('📊 Training Matrix'!$S$70="EXPIRED",'📊 Training Matrix'!$S$70="EXPIRING"),'📊 Training Matrix'!$E$70,"")</f>
        <v/>
      </c>
      <c r="G1306" s="58" t="str">
        <f ca="1">IF(OR('📊 Training Matrix'!$S$70="EXPIRED",'📊 Training Matrix'!$S$70="EXPIRING"),"HS-005","")</f>
        <v/>
      </c>
      <c r="H1306" s="58" t="str">
        <f ca="1">IF(OR('📊 Training Matrix'!$S$70="EXPIRED",'📊 Training Matrix'!$S$70="EXPIRING"),"First Aid (FAW)","")</f>
        <v/>
      </c>
      <c r="I1306" s="58" t="str">
        <f ca="1">IF(OR('📊 Training Matrix'!$S$70="EXPIRED",'📊 Training Matrix'!$S$70="EXPIRING"),IF(ISNUMBER('📊 Training Matrix'!$R$70),TEXT('📊 Training Matrix'!$R$70,"DD/MM/YYYY"),""),"")</f>
        <v/>
      </c>
      <c r="J1306" s="58" t="str">
        <f ca="1">IF(OR('📊 Training Matrix'!$S$70="EXPIRED",'📊 Training Matrix'!$S$70="EXPIRING"),TEXT('📊 Training Matrix'!$R$70+365,"DD/MM/YYYY"),"")</f>
        <v/>
      </c>
      <c r="K1306" s="58" t="str">
        <f ca="1">IF(OR('📊 Training Matrix'!$S$70="EXPIRED",'📊 Training Matrix'!$S$70="EXPIRING"),'📊 Training Matrix'!$S$70,"")</f>
        <v/>
      </c>
      <c r="L1306" s="58" t="str">
        <f ca="1">IF(OR('📊 Training Matrix'!$S$70="EXPIRED",'📊 Training Matrix'!$S$70="EXPIRING"),IF('📊 Training Matrix'!$S$70="EXPIRED","Overdue by "&amp;TEXT(TODAY()-('📊 Training Matrix'!$R$70+365),"0")&amp;" days","Expires in "&amp;TEXT(('📊 Training Matrix'!$R$70+365)-TODAY(),"0")&amp;" days"),"—")</f>
        <v>—</v>
      </c>
      <c r="M1306" s="58" t="str">
        <f ca="1">IF(OR('📊 Training Matrix'!$S$70="EXPIRED",'📊 Training Matrix'!$S$70="EXPIRING"),'📊 Training Matrix'!$H$70,"")</f>
        <v/>
      </c>
    </row>
    <row r="1307" spans="1:13" ht="15" customHeight="1" x14ac:dyDescent="0.2">
      <c r="A1307" s="58" t="str">
        <f ca="1">IF(OR('📊 Training Matrix'!$U$70="EXPIRED",'📊 Training Matrix'!$U$70="EXPIRING"),'📊 Training Matrix'!$A$70,"")</f>
        <v/>
      </c>
      <c r="B1307" s="58" t="str">
        <f ca="1">IF(OR('📊 Training Matrix'!$U$70="EXPIRED",'📊 Training Matrix'!$U$70="EXPIRING"),'📊 Training Matrix'!$B$70,"")</f>
        <v/>
      </c>
      <c r="C1307" s="58" t="str">
        <f ca="1">IF(OR('📊 Training Matrix'!$U$70="EXPIRED",'📊 Training Matrix'!$U$70="EXPIRING"),'📊 Training Matrix'!$C$70,"")</f>
        <v/>
      </c>
      <c r="D1307" s="58" t="str">
        <f ca="1">IF(OR('📊 Training Matrix'!$U$70="EXPIRED",'📊 Training Matrix'!$U$70="EXPIRING"),'📊 Training Matrix'!$D$70,"")</f>
        <v/>
      </c>
      <c r="E1307" s="58" t="str">
        <f ca="1">IF(OR('📊 Training Matrix'!$U$70="EXPIRED",'📊 Training Matrix'!$U$70="EXPIRING"),'📊 Training Matrix'!$F$70,"")</f>
        <v/>
      </c>
      <c r="F1307" s="58" t="str">
        <f ca="1">IF(OR('📊 Training Matrix'!$U$70="EXPIRED",'📊 Training Matrix'!$U$70="EXPIRING"),'📊 Training Matrix'!$E$70,"")</f>
        <v/>
      </c>
      <c r="G1307" s="58" t="str">
        <f ca="1">IF(OR('📊 Training Matrix'!$U$70="EXPIRED",'📊 Training Matrix'!$U$70="EXPIRING"),"HS-006","")</f>
        <v/>
      </c>
      <c r="H1307" s="58" t="str">
        <f ca="1">IF(OR('📊 Training Matrix'!$U$70="EXPIRED",'📊 Training Matrix'!$U$70="EXPIRING"),"Asbestos Awareness","")</f>
        <v/>
      </c>
      <c r="I1307" s="58" t="str">
        <f ca="1">IF(OR('📊 Training Matrix'!$U$70="EXPIRED",'📊 Training Matrix'!$U$70="EXPIRING"),IF(ISNUMBER('📊 Training Matrix'!$T$70),TEXT('📊 Training Matrix'!$T$70,"DD/MM/YYYY"),""),"")</f>
        <v/>
      </c>
      <c r="J1307" s="58" t="str">
        <f ca="1">IF(OR('📊 Training Matrix'!$U$70="EXPIRED",'📊 Training Matrix'!$U$70="EXPIRING"),TEXT('📊 Training Matrix'!$T$70+365,"DD/MM/YYYY"),"")</f>
        <v/>
      </c>
      <c r="K1307" s="58" t="str">
        <f ca="1">IF(OR('📊 Training Matrix'!$U$70="EXPIRED",'📊 Training Matrix'!$U$70="EXPIRING"),'📊 Training Matrix'!$U$70,"")</f>
        <v/>
      </c>
      <c r="L1307" s="58" t="str">
        <f ca="1">IF(OR('📊 Training Matrix'!$U$70="EXPIRED",'📊 Training Matrix'!$U$70="EXPIRING"),IF('📊 Training Matrix'!$U$70="EXPIRED","Overdue by "&amp;TEXT(TODAY()-('📊 Training Matrix'!$T$70+365),"0")&amp;" days","Expires in "&amp;TEXT(('📊 Training Matrix'!$T$70+365)-TODAY(),"0")&amp;" days"),"—")</f>
        <v>—</v>
      </c>
      <c r="M1307" s="58" t="str">
        <f ca="1">IF(OR('📊 Training Matrix'!$U$70="EXPIRED",'📊 Training Matrix'!$U$70="EXPIRING"),'📊 Training Matrix'!$H$70,"")</f>
        <v/>
      </c>
    </row>
    <row r="1308" spans="1:13" ht="15" customHeight="1" x14ac:dyDescent="0.2">
      <c r="A1308" s="58" t="str">
        <f ca="1">IF(OR('📊 Training Matrix'!$W$70="EXPIRED",'📊 Training Matrix'!$W$70="EXPIRING"),'📊 Training Matrix'!$A$70,"")</f>
        <v/>
      </c>
      <c r="B1308" s="58" t="str">
        <f ca="1">IF(OR('📊 Training Matrix'!$W$70="EXPIRED",'📊 Training Matrix'!$W$70="EXPIRING"),'📊 Training Matrix'!$B$70,"")</f>
        <v/>
      </c>
      <c r="C1308" s="58" t="str">
        <f ca="1">IF(OR('📊 Training Matrix'!$W$70="EXPIRED",'📊 Training Matrix'!$W$70="EXPIRING"),'📊 Training Matrix'!$C$70,"")</f>
        <v/>
      </c>
      <c r="D1308" s="58" t="str">
        <f ca="1">IF(OR('📊 Training Matrix'!$W$70="EXPIRED",'📊 Training Matrix'!$W$70="EXPIRING"),'📊 Training Matrix'!$D$70,"")</f>
        <v/>
      </c>
      <c r="E1308" s="58" t="str">
        <f ca="1">IF(OR('📊 Training Matrix'!$W$70="EXPIRED",'📊 Training Matrix'!$W$70="EXPIRING"),'📊 Training Matrix'!$F$70,"")</f>
        <v/>
      </c>
      <c r="F1308" s="58" t="str">
        <f ca="1">IF(OR('📊 Training Matrix'!$W$70="EXPIRED",'📊 Training Matrix'!$W$70="EXPIRING"),'📊 Training Matrix'!$E$70,"")</f>
        <v/>
      </c>
      <c r="G1308" s="58" t="str">
        <f ca="1">IF(OR('📊 Training Matrix'!$W$70="EXPIRED",'📊 Training Matrix'!$W$70="EXPIRING"),"EL-001","")</f>
        <v/>
      </c>
      <c r="H1308" s="58" t="str">
        <f ca="1">IF(OR('📊 Training Matrix'!$W$70="EXPIRED",'📊 Training Matrix'!$W$70="EXPIRING"),"C&amp;G 2391 Inspection","")</f>
        <v/>
      </c>
      <c r="I1308" s="58" t="str">
        <f ca="1">IF(OR('📊 Training Matrix'!$W$70="EXPIRED",'📊 Training Matrix'!$W$70="EXPIRING"),IF(ISNUMBER('📊 Training Matrix'!$V$70),TEXT('📊 Training Matrix'!$V$70,"DD/MM/YYYY"),""),"")</f>
        <v/>
      </c>
      <c r="J1308" s="58" t="str">
        <f ca="1">IF(OR('📊 Training Matrix'!$W$70="EXPIRED",'📊 Training Matrix'!$W$70="EXPIRING"),TEXT('📊 Training Matrix'!$V$70+365,"DD/MM/YYYY"),"")</f>
        <v/>
      </c>
      <c r="K1308" s="58" t="str">
        <f ca="1">IF(OR('📊 Training Matrix'!$W$70="EXPIRED",'📊 Training Matrix'!$W$70="EXPIRING"),'📊 Training Matrix'!$W$70,"")</f>
        <v/>
      </c>
      <c r="L1308" s="58" t="str">
        <f ca="1">IF(OR('📊 Training Matrix'!$W$70="EXPIRED",'📊 Training Matrix'!$W$70="EXPIRING"),IF('📊 Training Matrix'!$W$70="EXPIRED","Overdue by "&amp;TEXT(TODAY()-('📊 Training Matrix'!$V$70+365),"0")&amp;" days","Expires in "&amp;TEXT(('📊 Training Matrix'!$V$70+365)-TODAY(),"0")&amp;" days"),"—")</f>
        <v>—</v>
      </c>
      <c r="M1308" s="58" t="str">
        <f ca="1">IF(OR('📊 Training Matrix'!$W$70="EXPIRED",'📊 Training Matrix'!$W$70="EXPIRING"),'📊 Training Matrix'!$H$70,"")</f>
        <v/>
      </c>
    </row>
    <row r="1309" spans="1:13" ht="15" customHeight="1" x14ac:dyDescent="0.2">
      <c r="A1309" s="58" t="str">
        <f ca="1">IF(OR('📊 Training Matrix'!$Y$70="EXPIRED",'📊 Training Matrix'!$Y$70="EXPIRING"),'📊 Training Matrix'!$A$70,"")</f>
        <v/>
      </c>
      <c r="B1309" s="58" t="str">
        <f ca="1">IF(OR('📊 Training Matrix'!$Y$70="EXPIRED",'📊 Training Matrix'!$Y$70="EXPIRING"),'📊 Training Matrix'!$B$70,"")</f>
        <v/>
      </c>
      <c r="C1309" s="58" t="str">
        <f ca="1">IF(OR('📊 Training Matrix'!$Y$70="EXPIRED",'📊 Training Matrix'!$Y$70="EXPIRING"),'📊 Training Matrix'!$C$70,"")</f>
        <v/>
      </c>
      <c r="D1309" s="58" t="str">
        <f ca="1">IF(OR('📊 Training Matrix'!$Y$70="EXPIRED",'📊 Training Matrix'!$Y$70="EXPIRING"),'📊 Training Matrix'!$D$70,"")</f>
        <v/>
      </c>
      <c r="E1309" s="58" t="str">
        <f ca="1">IF(OR('📊 Training Matrix'!$Y$70="EXPIRED",'📊 Training Matrix'!$Y$70="EXPIRING"),'📊 Training Matrix'!$F$70,"")</f>
        <v/>
      </c>
      <c r="F1309" s="58" t="str">
        <f ca="1">IF(OR('📊 Training Matrix'!$Y$70="EXPIRED",'📊 Training Matrix'!$Y$70="EXPIRING"),'📊 Training Matrix'!$E$70,"")</f>
        <v/>
      </c>
      <c r="G1309" s="58" t="str">
        <f ca="1">IF(OR('📊 Training Matrix'!$Y$70="EXPIRED",'📊 Training Matrix'!$Y$70="EXPIRING"),"EL-002","")</f>
        <v/>
      </c>
      <c r="H1309" s="58" t="str">
        <f ca="1">IF(OR('📊 Training Matrix'!$Y$70="EXPIRED",'📊 Training Matrix'!$Y$70="EXPIRING"),"18th Edition","")</f>
        <v/>
      </c>
      <c r="I1309" s="58" t="str">
        <f ca="1">IF(OR('📊 Training Matrix'!$Y$70="EXPIRED",'📊 Training Matrix'!$Y$70="EXPIRING"),IF(ISNUMBER('📊 Training Matrix'!$X$70),TEXT('📊 Training Matrix'!$X$70,"DD/MM/YYYY"),""),"")</f>
        <v/>
      </c>
      <c r="J1309" s="58" t="str">
        <f ca="1">IF(OR('📊 Training Matrix'!$Y$70="EXPIRED",'📊 Training Matrix'!$Y$70="EXPIRING"),TEXT('📊 Training Matrix'!$X$70+365,"DD/MM/YYYY"),"")</f>
        <v/>
      </c>
      <c r="K1309" s="58" t="str">
        <f ca="1">IF(OR('📊 Training Matrix'!$Y$70="EXPIRED",'📊 Training Matrix'!$Y$70="EXPIRING"),'📊 Training Matrix'!$Y$70,"")</f>
        <v/>
      </c>
      <c r="L1309" s="58" t="str">
        <f ca="1">IF(OR('📊 Training Matrix'!$Y$70="EXPIRED",'📊 Training Matrix'!$Y$70="EXPIRING"),IF('📊 Training Matrix'!$Y$70="EXPIRED","Overdue by "&amp;TEXT(TODAY()-('📊 Training Matrix'!$X$70+365),"0")&amp;" days","Expires in "&amp;TEXT(('📊 Training Matrix'!$X$70+365)-TODAY(),"0")&amp;" days"),"—")</f>
        <v>—</v>
      </c>
      <c r="M1309" s="58" t="str">
        <f ca="1">IF(OR('📊 Training Matrix'!$Y$70="EXPIRED",'📊 Training Matrix'!$Y$70="EXPIRING"),'📊 Training Matrix'!$H$70,"")</f>
        <v/>
      </c>
    </row>
    <row r="1310" spans="1:13" ht="15" customHeight="1" x14ac:dyDescent="0.2">
      <c r="A1310" s="58" t="str">
        <f ca="1">IF(OR('📊 Training Matrix'!$AA$70="EXPIRED",'📊 Training Matrix'!$AA$70="EXPIRING"),'📊 Training Matrix'!$A$70,"")</f>
        <v/>
      </c>
      <c r="B1310" s="58" t="str">
        <f ca="1">IF(OR('📊 Training Matrix'!$AA$70="EXPIRED",'📊 Training Matrix'!$AA$70="EXPIRING"),'📊 Training Matrix'!$B$70,"")</f>
        <v/>
      </c>
      <c r="C1310" s="58" t="str">
        <f ca="1">IF(OR('📊 Training Matrix'!$AA$70="EXPIRED",'📊 Training Matrix'!$AA$70="EXPIRING"),'📊 Training Matrix'!$C$70,"")</f>
        <v/>
      </c>
      <c r="D1310" s="58" t="str">
        <f ca="1">IF(OR('📊 Training Matrix'!$AA$70="EXPIRED",'📊 Training Matrix'!$AA$70="EXPIRING"),'📊 Training Matrix'!$D$70,"")</f>
        <v/>
      </c>
      <c r="E1310" s="58" t="str">
        <f ca="1">IF(OR('📊 Training Matrix'!$AA$70="EXPIRED",'📊 Training Matrix'!$AA$70="EXPIRING"),'📊 Training Matrix'!$F$70,"")</f>
        <v/>
      </c>
      <c r="F1310" s="58" t="str">
        <f ca="1">IF(OR('📊 Training Matrix'!$AA$70="EXPIRED",'📊 Training Matrix'!$AA$70="EXPIRING"),'📊 Training Matrix'!$E$70,"")</f>
        <v/>
      </c>
      <c r="G1310" s="58" t="str">
        <f ca="1">IF(OR('📊 Training Matrix'!$AA$70="EXPIRED",'📊 Training Matrix'!$AA$70="EXPIRING"),"EL-003","")</f>
        <v/>
      </c>
      <c r="H1310" s="58" t="str">
        <f ca="1">IF(OR('📊 Training Matrix'!$AA$70="EXPIRED",'📊 Training Matrix'!$AA$70="EXPIRING"),"HV Auth. Person","")</f>
        <v/>
      </c>
      <c r="I1310" s="58" t="str">
        <f ca="1">IF(OR('📊 Training Matrix'!$AA$70="EXPIRED",'📊 Training Matrix'!$AA$70="EXPIRING"),IF(ISNUMBER('📊 Training Matrix'!$Z$70),TEXT('📊 Training Matrix'!$Z$70,"DD/MM/YYYY"),""),"")</f>
        <v/>
      </c>
      <c r="J1310" s="58" t="str">
        <f ca="1">IF(OR('📊 Training Matrix'!$AA$70="EXPIRED",'📊 Training Matrix'!$AA$70="EXPIRING"),TEXT('📊 Training Matrix'!$Z$70+365,"DD/MM/YYYY"),"")</f>
        <v/>
      </c>
      <c r="K1310" s="58" t="str">
        <f ca="1">IF(OR('📊 Training Matrix'!$AA$70="EXPIRED",'📊 Training Matrix'!$AA$70="EXPIRING"),'📊 Training Matrix'!$AA$70,"")</f>
        <v/>
      </c>
      <c r="L1310" s="58" t="str">
        <f ca="1">IF(OR('📊 Training Matrix'!$AA$70="EXPIRED",'📊 Training Matrix'!$AA$70="EXPIRING"),IF('📊 Training Matrix'!$AA$70="EXPIRED","Overdue by "&amp;TEXT(TODAY()-('📊 Training Matrix'!$Z$70+365),"0")&amp;" days","Expires in "&amp;TEXT(('📊 Training Matrix'!$Z$70+365)-TODAY(),"0")&amp;" days"),"—")</f>
        <v>—</v>
      </c>
      <c r="M1310" s="58" t="str">
        <f ca="1">IF(OR('📊 Training Matrix'!$AA$70="EXPIRED",'📊 Training Matrix'!$AA$70="EXPIRING"),'📊 Training Matrix'!$H$70,"")</f>
        <v/>
      </c>
    </row>
    <row r="1311" spans="1:13" ht="15" customHeight="1" x14ac:dyDescent="0.2">
      <c r="A1311" s="58" t="str">
        <f ca="1">IF(OR('📊 Training Matrix'!$AC$70="EXPIRED",'📊 Training Matrix'!$AC$70="EXPIRING"),'📊 Training Matrix'!$A$70,"")</f>
        <v/>
      </c>
      <c r="B1311" s="58" t="str">
        <f ca="1">IF(OR('📊 Training Matrix'!$AC$70="EXPIRED",'📊 Training Matrix'!$AC$70="EXPIRING"),'📊 Training Matrix'!$B$70,"")</f>
        <v/>
      </c>
      <c r="C1311" s="58" t="str">
        <f ca="1">IF(OR('📊 Training Matrix'!$AC$70="EXPIRED",'📊 Training Matrix'!$AC$70="EXPIRING"),'📊 Training Matrix'!$C$70,"")</f>
        <v/>
      </c>
      <c r="D1311" s="58" t="str">
        <f ca="1">IF(OR('📊 Training Matrix'!$AC$70="EXPIRED",'📊 Training Matrix'!$AC$70="EXPIRING"),'📊 Training Matrix'!$D$70,"")</f>
        <v/>
      </c>
      <c r="E1311" s="58" t="str">
        <f ca="1">IF(OR('📊 Training Matrix'!$AC$70="EXPIRED",'📊 Training Matrix'!$AC$70="EXPIRING"),'📊 Training Matrix'!$F$70,"")</f>
        <v/>
      </c>
      <c r="F1311" s="58" t="str">
        <f ca="1">IF(OR('📊 Training Matrix'!$AC$70="EXPIRED",'📊 Training Matrix'!$AC$70="EXPIRING"),'📊 Training Matrix'!$E$70,"")</f>
        <v/>
      </c>
      <c r="G1311" s="58" t="str">
        <f ca="1">IF(OR('📊 Training Matrix'!$AC$70="EXPIRED",'📊 Training Matrix'!$AC$70="EXPIRING"),"EL-004","")</f>
        <v/>
      </c>
      <c r="H1311" s="58" t="str">
        <f ca="1">IF(OR('📊 Training Matrix'!$AC$70="EXPIRED",'📊 Training Matrix'!$AC$70="EXPIRING"),"LV Switching","")</f>
        <v/>
      </c>
      <c r="I1311" s="58" t="str">
        <f ca="1">IF(OR('📊 Training Matrix'!$AC$70="EXPIRED",'📊 Training Matrix'!$AC$70="EXPIRING"),IF(ISNUMBER('📊 Training Matrix'!$AB$70),TEXT('📊 Training Matrix'!$AB$70,"DD/MM/YYYY"),""),"")</f>
        <v/>
      </c>
      <c r="J1311" s="58" t="str">
        <f ca="1">IF(OR('📊 Training Matrix'!$AC$70="EXPIRED",'📊 Training Matrix'!$AC$70="EXPIRING"),TEXT('📊 Training Matrix'!$AB$70+365,"DD/MM/YYYY"),"")</f>
        <v/>
      </c>
      <c r="K1311" s="58" t="str">
        <f ca="1">IF(OR('📊 Training Matrix'!$AC$70="EXPIRED",'📊 Training Matrix'!$AC$70="EXPIRING"),'📊 Training Matrix'!$AC$70,"")</f>
        <v/>
      </c>
      <c r="L1311" s="58" t="str">
        <f ca="1">IF(OR('📊 Training Matrix'!$AC$70="EXPIRED",'📊 Training Matrix'!$AC$70="EXPIRING"),IF('📊 Training Matrix'!$AC$70="EXPIRED","Overdue by "&amp;TEXT(TODAY()-('📊 Training Matrix'!$AB$70+365),"0")&amp;" days","Expires in "&amp;TEXT(('📊 Training Matrix'!$AB$70+365)-TODAY(),"0")&amp;" days"),"—")</f>
        <v>—</v>
      </c>
      <c r="M1311" s="58" t="str">
        <f ca="1">IF(OR('📊 Training Matrix'!$AC$70="EXPIRED",'📊 Training Matrix'!$AC$70="EXPIRING"),'📊 Training Matrix'!$H$70,"")</f>
        <v/>
      </c>
    </row>
    <row r="1312" spans="1:13" ht="15" customHeight="1" x14ac:dyDescent="0.2">
      <c r="A1312" s="58" t="str">
        <f ca="1">IF(OR('📊 Training Matrix'!$AE$70="EXPIRED",'📊 Training Matrix'!$AE$70="EXPIRING"),'📊 Training Matrix'!$A$70,"")</f>
        <v/>
      </c>
      <c r="B1312" s="58" t="str">
        <f ca="1">IF(OR('📊 Training Matrix'!$AE$70="EXPIRED",'📊 Training Matrix'!$AE$70="EXPIRING"),'📊 Training Matrix'!$B$70,"")</f>
        <v/>
      </c>
      <c r="C1312" s="58" t="str">
        <f ca="1">IF(OR('📊 Training Matrix'!$AE$70="EXPIRED",'📊 Training Matrix'!$AE$70="EXPIRING"),'📊 Training Matrix'!$C$70,"")</f>
        <v/>
      </c>
      <c r="D1312" s="58" t="str">
        <f ca="1">IF(OR('📊 Training Matrix'!$AE$70="EXPIRED",'📊 Training Matrix'!$AE$70="EXPIRING"),'📊 Training Matrix'!$D$70,"")</f>
        <v/>
      </c>
      <c r="E1312" s="58" t="str">
        <f ca="1">IF(OR('📊 Training Matrix'!$AE$70="EXPIRED",'📊 Training Matrix'!$AE$70="EXPIRING"),'📊 Training Matrix'!$F$70,"")</f>
        <v/>
      </c>
      <c r="F1312" s="58" t="str">
        <f ca="1">IF(OR('📊 Training Matrix'!$AE$70="EXPIRED",'📊 Training Matrix'!$AE$70="EXPIRING"),'📊 Training Matrix'!$E$70,"")</f>
        <v/>
      </c>
      <c r="G1312" s="58" t="str">
        <f ca="1">IF(OR('📊 Training Matrix'!$AE$70="EXPIRED",'📊 Training Matrix'!$AE$70="EXPIRING"),"CV-005","")</f>
        <v/>
      </c>
      <c r="H1312" s="58" t="str">
        <f ca="1">IF(OR('📊 Training Matrix'!$AE$70="EXPIRED",'📊 Training Matrix'!$AE$70="EXPIRING"),"NRSWA Supervisor","")</f>
        <v/>
      </c>
      <c r="I1312" s="58" t="str">
        <f ca="1">IF(OR('📊 Training Matrix'!$AE$70="EXPIRED",'📊 Training Matrix'!$AE$70="EXPIRING"),IF(ISNUMBER('📊 Training Matrix'!$AD$70),TEXT('📊 Training Matrix'!$AD$70,"DD/MM/YYYY"),""),"")</f>
        <v/>
      </c>
      <c r="J1312" s="58" t="str">
        <f ca="1">IF(OR('📊 Training Matrix'!$AE$70="EXPIRED",'📊 Training Matrix'!$AE$70="EXPIRING"),TEXT('📊 Training Matrix'!$AD$70+365,"DD/MM/YYYY"),"")</f>
        <v/>
      </c>
      <c r="K1312" s="58" t="str">
        <f ca="1">IF(OR('📊 Training Matrix'!$AE$70="EXPIRED",'📊 Training Matrix'!$AE$70="EXPIRING"),'📊 Training Matrix'!$AE$70,"")</f>
        <v/>
      </c>
      <c r="L1312" s="58" t="str">
        <f ca="1">IF(OR('📊 Training Matrix'!$AE$70="EXPIRED",'📊 Training Matrix'!$AE$70="EXPIRING"),IF('📊 Training Matrix'!$AE$70="EXPIRED","Overdue by "&amp;TEXT(TODAY()-('📊 Training Matrix'!$AD$70+365),"0")&amp;" days","Expires in "&amp;TEXT(('📊 Training Matrix'!$AD$70+365)-TODAY(),"0")&amp;" days"),"—")</f>
        <v>—</v>
      </c>
      <c r="M1312" s="58" t="str">
        <f ca="1">IF(OR('📊 Training Matrix'!$AE$70="EXPIRED",'📊 Training Matrix'!$AE$70="EXPIRING"),'📊 Training Matrix'!$H$70,"")</f>
        <v/>
      </c>
    </row>
    <row r="1313" spans="1:13" ht="15" customHeight="1" x14ac:dyDescent="0.2">
      <c r="A1313" s="58" t="str">
        <f ca="1">IF(OR('📊 Training Matrix'!$AG$70="EXPIRED",'📊 Training Matrix'!$AG$70="EXPIRING"),'📊 Training Matrix'!$A$70,"")</f>
        <v/>
      </c>
      <c r="B1313" s="58" t="str">
        <f ca="1">IF(OR('📊 Training Matrix'!$AG$70="EXPIRED",'📊 Training Matrix'!$AG$70="EXPIRING"),'📊 Training Matrix'!$B$70,"")</f>
        <v/>
      </c>
      <c r="C1313" s="58" t="str">
        <f ca="1">IF(OR('📊 Training Matrix'!$AG$70="EXPIRED",'📊 Training Matrix'!$AG$70="EXPIRING"),'📊 Training Matrix'!$C$70,"")</f>
        <v/>
      </c>
      <c r="D1313" s="58" t="str">
        <f ca="1">IF(OR('📊 Training Matrix'!$AG$70="EXPIRED",'📊 Training Matrix'!$AG$70="EXPIRING"),'📊 Training Matrix'!$D$70,"")</f>
        <v/>
      </c>
      <c r="E1313" s="58" t="str">
        <f ca="1">IF(OR('📊 Training Matrix'!$AG$70="EXPIRED",'📊 Training Matrix'!$AG$70="EXPIRING"),'📊 Training Matrix'!$F$70,"")</f>
        <v/>
      </c>
      <c r="F1313" s="58" t="str">
        <f ca="1">IF(OR('📊 Training Matrix'!$AG$70="EXPIRED",'📊 Training Matrix'!$AG$70="EXPIRING"),'📊 Training Matrix'!$E$70,"")</f>
        <v/>
      </c>
      <c r="G1313" s="58" t="str">
        <f ca="1">IF(OR('📊 Training Matrix'!$AG$70="EXPIRED",'📊 Training Matrix'!$AG$70="EXPIRING"),"CV-006","")</f>
        <v/>
      </c>
      <c r="H1313" s="58" t="str">
        <f ca="1">IF(OR('📊 Training Matrix'!$AG$70="EXPIRED",'📊 Training Matrix'!$AG$70="EXPIRING"),"NRSWA Operative","")</f>
        <v/>
      </c>
      <c r="I1313" s="58" t="str">
        <f ca="1">IF(OR('📊 Training Matrix'!$AG$70="EXPIRED",'📊 Training Matrix'!$AG$70="EXPIRING"),IF(ISNUMBER('📊 Training Matrix'!$AF$70),TEXT('📊 Training Matrix'!$AF$70,"DD/MM/YYYY"),""),"")</f>
        <v/>
      </c>
      <c r="J1313" s="58" t="str">
        <f ca="1">IF(OR('📊 Training Matrix'!$AG$70="EXPIRED",'📊 Training Matrix'!$AG$70="EXPIRING"),TEXT('📊 Training Matrix'!$AF$70+365,"DD/MM/YYYY"),"")</f>
        <v/>
      </c>
      <c r="K1313" s="58" t="str">
        <f ca="1">IF(OR('📊 Training Matrix'!$AG$70="EXPIRED",'📊 Training Matrix'!$AG$70="EXPIRING"),'📊 Training Matrix'!$AG$70,"")</f>
        <v/>
      </c>
      <c r="L1313" s="58" t="str">
        <f ca="1">IF(OR('📊 Training Matrix'!$AG$70="EXPIRED",'📊 Training Matrix'!$AG$70="EXPIRING"),IF('📊 Training Matrix'!$AG$70="EXPIRED","Overdue by "&amp;TEXT(TODAY()-('📊 Training Matrix'!$AF$70+365),"0")&amp;" days","Expires in "&amp;TEXT(('📊 Training Matrix'!$AF$70+365)-TODAY(),"0")&amp;" days"),"—")</f>
        <v>—</v>
      </c>
      <c r="M1313" s="58" t="str">
        <f ca="1">IF(OR('📊 Training Matrix'!$AG$70="EXPIRED",'📊 Training Matrix'!$AG$70="EXPIRING"),'📊 Training Matrix'!$H$70,"")</f>
        <v/>
      </c>
    </row>
    <row r="1314" spans="1:13" ht="15" customHeight="1" x14ac:dyDescent="0.2">
      <c r="A1314" s="58" t="str">
        <f ca="1">IF(OR('📊 Training Matrix'!$AI$70="EXPIRED",'📊 Training Matrix'!$AI$70="EXPIRING"),'📊 Training Matrix'!$A$70,"")</f>
        <v/>
      </c>
      <c r="B1314" s="58" t="str">
        <f ca="1">IF(OR('📊 Training Matrix'!$AI$70="EXPIRED",'📊 Training Matrix'!$AI$70="EXPIRING"),'📊 Training Matrix'!$B$70,"")</f>
        <v/>
      </c>
      <c r="C1314" s="58" t="str">
        <f ca="1">IF(OR('📊 Training Matrix'!$AI$70="EXPIRED",'📊 Training Matrix'!$AI$70="EXPIRING"),'📊 Training Matrix'!$C$70,"")</f>
        <v/>
      </c>
      <c r="D1314" s="58" t="str">
        <f ca="1">IF(OR('📊 Training Matrix'!$AI$70="EXPIRED",'📊 Training Matrix'!$AI$70="EXPIRING"),'📊 Training Matrix'!$D$70,"")</f>
        <v/>
      </c>
      <c r="E1314" s="58" t="str">
        <f ca="1">IF(OR('📊 Training Matrix'!$AI$70="EXPIRED",'📊 Training Matrix'!$AI$70="EXPIRING"),'📊 Training Matrix'!$F$70,"")</f>
        <v/>
      </c>
      <c r="F1314" s="58" t="str">
        <f ca="1">IF(OR('📊 Training Matrix'!$AI$70="EXPIRED",'📊 Training Matrix'!$AI$70="EXPIRING"),'📊 Training Matrix'!$E$70,"")</f>
        <v/>
      </c>
      <c r="G1314" s="58" t="str">
        <f ca="1">IF(OR('📊 Training Matrix'!$AI$70="EXPIRED",'📊 Training Matrix'!$AI$70="EXPIRING"),"CV-002","")</f>
        <v/>
      </c>
      <c r="H1314" s="58" t="str">
        <f ca="1">IF(OR('📊 Training Matrix'!$AI$70="EXPIRED",'📊 Training Matrix'!$AI$70="EXPIRING"),"CSCS Blue Card","")</f>
        <v/>
      </c>
      <c r="I1314" s="58" t="str">
        <f ca="1">IF(OR('📊 Training Matrix'!$AI$70="EXPIRED",'📊 Training Matrix'!$AI$70="EXPIRING"),IF(ISNUMBER('📊 Training Matrix'!$AH$70),TEXT('📊 Training Matrix'!$AH$70,"DD/MM/YYYY"),""),"")</f>
        <v/>
      </c>
      <c r="J1314" s="58" t="str">
        <f ca="1">IF(OR('📊 Training Matrix'!$AI$70="EXPIRED",'📊 Training Matrix'!$AI$70="EXPIRING"),TEXT('📊 Training Matrix'!$AH$70+365,"DD/MM/YYYY"),"")</f>
        <v/>
      </c>
      <c r="K1314" s="58" t="str">
        <f ca="1">IF(OR('📊 Training Matrix'!$AI$70="EXPIRED",'📊 Training Matrix'!$AI$70="EXPIRING"),'📊 Training Matrix'!$AI$70,"")</f>
        <v/>
      </c>
      <c r="L1314" s="58" t="str">
        <f ca="1">IF(OR('📊 Training Matrix'!$AI$70="EXPIRED",'📊 Training Matrix'!$AI$70="EXPIRING"),IF('📊 Training Matrix'!$AI$70="EXPIRED","Overdue by "&amp;TEXT(TODAY()-('📊 Training Matrix'!$AH$70+365),"0")&amp;" days","Expires in "&amp;TEXT(('📊 Training Matrix'!$AH$70+365)-TODAY(),"0")&amp;" days"),"—")</f>
        <v>—</v>
      </c>
      <c r="M1314" s="58" t="str">
        <f ca="1">IF(OR('📊 Training Matrix'!$AI$70="EXPIRED",'📊 Training Matrix'!$AI$70="EXPIRING"),'📊 Training Matrix'!$H$70,"")</f>
        <v/>
      </c>
    </row>
    <row r="1315" spans="1:13" ht="15" customHeight="1" x14ac:dyDescent="0.2">
      <c r="A1315" s="58" t="str">
        <f ca="1">IF(OR('📊 Training Matrix'!$AK$70="EXPIRED",'📊 Training Matrix'!$AK$70="EXPIRING"),'📊 Training Matrix'!$A$70,"")</f>
        <v/>
      </c>
      <c r="B1315" s="58" t="str">
        <f ca="1">IF(OR('📊 Training Matrix'!$AK$70="EXPIRED",'📊 Training Matrix'!$AK$70="EXPIRING"),'📊 Training Matrix'!$B$70,"")</f>
        <v/>
      </c>
      <c r="C1315" s="58" t="str">
        <f ca="1">IF(OR('📊 Training Matrix'!$AK$70="EXPIRED",'📊 Training Matrix'!$AK$70="EXPIRING"),'📊 Training Matrix'!$C$70,"")</f>
        <v/>
      </c>
      <c r="D1315" s="58" t="str">
        <f ca="1">IF(OR('📊 Training Matrix'!$AK$70="EXPIRED",'📊 Training Matrix'!$AK$70="EXPIRING"),'📊 Training Matrix'!$D$70,"")</f>
        <v/>
      </c>
      <c r="E1315" s="58" t="str">
        <f ca="1">IF(OR('📊 Training Matrix'!$AK$70="EXPIRED",'📊 Training Matrix'!$AK$70="EXPIRING"),'📊 Training Matrix'!$F$70,"")</f>
        <v/>
      </c>
      <c r="F1315" s="58" t="str">
        <f ca="1">IF(OR('📊 Training Matrix'!$AK$70="EXPIRED",'📊 Training Matrix'!$AK$70="EXPIRING"),'📊 Training Matrix'!$E$70,"")</f>
        <v/>
      </c>
      <c r="G1315" s="58" t="str">
        <f ca="1">IF(OR('📊 Training Matrix'!$AK$70="EXPIRED",'📊 Training Matrix'!$AK$70="EXPIRING"),"GS-001","")</f>
        <v/>
      </c>
      <c r="H1315" s="58" t="str">
        <f ca="1">IF(OR('📊 Training Matrix'!$AK$70="EXPIRED",'📊 Training Matrix'!$AK$70="EXPIRING"),"Gas Safe Reg.","")</f>
        <v/>
      </c>
      <c r="I1315" s="58" t="str">
        <f ca="1">IF(OR('📊 Training Matrix'!$AK$70="EXPIRED",'📊 Training Matrix'!$AK$70="EXPIRING"),IF(ISNUMBER('📊 Training Matrix'!$AJ$70),TEXT('📊 Training Matrix'!$AJ$70,"DD/MM/YYYY"),""),"")</f>
        <v/>
      </c>
      <c r="J1315" s="58" t="str">
        <f ca="1">IF(OR('📊 Training Matrix'!$AK$70="EXPIRED",'📊 Training Matrix'!$AK$70="EXPIRING"),TEXT('📊 Training Matrix'!$AJ$70+365,"DD/MM/YYYY"),"")</f>
        <v/>
      </c>
      <c r="K1315" s="58" t="str">
        <f ca="1">IF(OR('📊 Training Matrix'!$AK$70="EXPIRED",'📊 Training Matrix'!$AK$70="EXPIRING"),'📊 Training Matrix'!$AK$70,"")</f>
        <v/>
      </c>
      <c r="L1315" s="58" t="str">
        <f ca="1">IF(OR('📊 Training Matrix'!$AK$70="EXPIRED",'📊 Training Matrix'!$AK$70="EXPIRING"),IF('📊 Training Matrix'!$AK$70="EXPIRED","Overdue by "&amp;TEXT(TODAY()-('📊 Training Matrix'!$AJ$70+365),"0")&amp;" days","Expires in "&amp;TEXT(('📊 Training Matrix'!$AJ$70+365)-TODAY(),"0")&amp;" days"),"—")</f>
        <v>—</v>
      </c>
      <c r="M1315" s="58" t="str">
        <f ca="1">IF(OR('📊 Training Matrix'!$AK$70="EXPIRED",'📊 Training Matrix'!$AK$70="EXPIRING"),'📊 Training Matrix'!$H$70,"")</f>
        <v/>
      </c>
    </row>
    <row r="1316" spans="1:13" ht="15" customHeight="1" x14ac:dyDescent="0.2">
      <c r="A1316" s="58" t="str">
        <f ca="1">IF(OR('📊 Training Matrix'!$AM$70="EXPIRED",'📊 Training Matrix'!$AM$70="EXPIRING"),'📊 Training Matrix'!$A$70,"")</f>
        <v/>
      </c>
      <c r="B1316" s="58" t="str">
        <f ca="1">IF(OR('📊 Training Matrix'!$AM$70="EXPIRED",'📊 Training Matrix'!$AM$70="EXPIRING"),'📊 Training Matrix'!$B$70,"")</f>
        <v/>
      </c>
      <c r="C1316" s="58" t="str">
        <f ca="1">IF(OR('📊 Training Matrix'!$AM$70="EXPIRED",'📊 Training Matrix'!$AM$70="EXPIRING"),'📊 Training Matrix'!$C$70,"")</f>
        <v/>
      </c>
      <c r="D1316" s="58" t="str">
        <f ca="1">IF(OR('📊 Training Matrix'!$AM$70="EXPIRED",'📊 Training Matrix'!$AM$70="EXPIRING"),'📊 Training Matrix'!$D$70,"")</f>
        <v/>
      </c>
      <c r="E1316" s="58" t="str">
        <f ca="1">IF(OR('📊 Training Matrix'!$AM$70="EXPIRED",'📊 Training Matrix'!$AM$70="EXPIRING"),'📊 Training Matrix'!$F$70,"")</f>
        <v/>
      </c>
      <c r="F1316" s="58" t="str">
        <f ca="1">IF(OR('📊 Training Matrix'!$AM$70="EXPIRED",'📊 Training Matrix'!$AM$70="EXPIRING"),'📊 Training Matrix'!$E$70,"")</f>
        <v/>
      </c>
      <c r="G1316" s="58" t="str">
        <f ca="1">IF(OR('📊 Training Matrix'!$AM$70="EXPIRED",'📊 Training Matrix'!$AM$70="EXPIRING"),"GS-002","")</f>
        <v/>
      </c>
      <c r="H1316" s="58" t="str">
        <f ca="1">IF(OR('📊 Training Matrix'!$AM$70="EXPIRED",'📊 Training Matrix'!$AM$70="EXPIRING"),"ACS Gas (CCN1)","")</f>
        <v/>
      </c>
      <c r="I1316" s="58" t="str">
        <f ca="1">IF(OR('📊 Training Matrix'!$AM$70="EXPIRED",'📊 Training Matrix'!$AM$70="EXPIRING"),IF(ISNUMBER('📊 Training Matrix'!$AL$70),TEXT('📊 Training Matrix'!$AL$70,"DD/MM/YYYY"),""),"")</f>
        <v/>
      </c>
      <c r="J1316" s="58" t="str">
        <f ca="1">IF(OR('📊 Training Matrix'!$AM$70="EXPIRED",'📊 Training Matrix'!$AM$70="EXPIRING"),TEXT('📊 Training Matrix'!$AL$70+365,"DD/MM/YYYY"),"")</f>
        <v/>
      </c>
      <c r="K1316" s="58" t="str">
        <f ca="1">IF(OR('📊 Training Matrix'!$AM$70="EXPIRED",'📊 Training Matrix'!$AM$70="EXPIRING"),'📊 Training Matrix'!$AM$70,"")</f>
        <v/>
      </c>
      <c r="L1316" s="58" t="str">
        <f ca="1">IF(OR('📊 Training Matrix'!$AM$70="EXPIRED",'📊 Training Matrix'!$AM$70="EXPIRING"),IF('📊 Training Matrix'!$AM$70="EXPIRED","Overdue by "&amp;TEXT(TODAY()-('📊 Training Matrix'!$AL$70+365),"0")&amp;" days","Expires in "&amp;TEXT(('📊 Training Matrix'!$AL$70+365)-TODAY(),"0")&amp;" days"),"—")</f>
        <v>—</v>
      </c>
      <c r="M1316" s="58" t="str">
        <f ca="1">IF(OR('📊 Training Matrix'!$AM$70="EXPIRED",'📊 Training Matrix'!$AM$70="EXPIRING"),'📊 Training Matrix'!$H$70,"")</f>
        <v/>
      </c>
    </row>
    <row r="1317" spans="1:13" ht="15" customHeight="1" x14ac:dyDescent="0.2">
      <c r="A1317" s="58" t="str">
        <f ca="1">IF(OR('📊 Training Matrix'!$AO$70="EXPIRED",'📊 Training Matrix'!$AO$70="EXPIRING"),'📊 Training Matrix'!$A$70,"")</f>
        <v/>
      </c>
      <c r="B1317" s="58" t="str">
        <f ca="1">IF(OR('📊 Training Matrix'!$AO$70="EXPIRED",'📊 Training Matrix'!$AO$70="EXPIRING"),'📊 Training Matrix'!$B$70,"")</f>
        <v/>
      </c>
      <c r="C1317" s="58" t="str">
        <f ca="1">IF(OR('📊 Training Matrix'!$AO$70="EXPIRED",'📊 Training Matrix'!$AO$70="EXPIRING"),'📊 Training Matrix'!$C$70,"")</f>
        <v/>
      </c>
      <c r="D1317" s="58" t="str">
        <f ca="1">IF(OR('📊 Training Matrix'!$AO$70="EXPIRED",'📊 Training Matrix'!$AO$70="EXPIRING"),'📊 Training Matrix'!$D$70,"")</f>
        <v/>
      </c>
      <c r="E1317" s="58" t="str">
        <f ca="1">IF(OR('📊 Training Matrix'!$AO$70="EXPIRED",'📊 Training Matrix'!$AO$70="EXPIRING"),'📊 Training Matrix'!$F$70,"")</f>
        <v/>
      </c>
      <c r="F1317" s="58" t="str">
        <f ca="1">IF(OR('📊 Training Matrix'!$AO$70="EXPIRED",'📊 Training Matrix'!$AO$70="EXPIRING"),'📊 Training Matrix'!$E$70,"")</f>
        <v/>
      </c>
      <c r="G1317" s="58" t="str">
        <f ca="1">IF(OR('📊 Training Matrix'!$AO$70="EXPIRED",'📊 Training Matrix'!$AO$70="EXPIRING"),"WA-001","")</f>
        <v/>
      </c>
      <c r="H1317" s="58" t="str">
        <f ca="1">IF(OR('📊 Training Matrix'!$AO$70="EXPIRED",'📊 Training Matrix'!$AO$70="EXPIRING"),"WIAPS Cert.","")</f>
        <v/>
      </c>
      <c r="I1317" s="58" t="str">
        <f ca="1">IF(OR('📊 Training Matrix'!$AO$70="EXPIRED",'📊 Training Matrix'!$AO$70="EXPIRING"),IF(ISNUMBER('📊 Training Matrix'!$AN$70),TEXT('📊 Training Matrix'!$AN$70,"DD/MM/YYYY"),""),"")</f>
        <v/>
      </c>
      <c r="J1317" s="58" t="str">
        <f ca="1">IF(OR('📊 Training Matrix'!$AO$70="EXPIRED",'📊 Training Matrix'!$AO$70="EXPIRING"),TEXT('📊 Training Matrix'!$AN$70+365,"DD/MM/YYYY"),"")</f>
        <v/>
      </c>
      <c r="K1317" s="58" t="str">
        <f ca="1">IF(OR('📊 Training Matrix'!$AO$70="EXPIRED",'📊 Training Matrix'!$AO$70="EXPIRING"),'📊 Training Matrix'!$AO$70,"")</f>
        <v/>
      </c>
      <c r="L1317" s="58" t="str">
        <f ca="1">IF(OR('📊 Training Matrix'!$AO$70="EXPIRED",'📊 Training Matrix'!$AO$70="EXPIRING"),IF('📊 Training Matrix'!$AO$70="EXPIRED","Overdue by "&amp;TEXT(TODAY()-('📊 Training Matrix'!$AN$70+365),"0")&amp;" days","Expires in "&amp;TEXT(('📊 Training Matrix'!$AN$70+365)-TODAY(),"0")&amp;" days"),"—")</f>
        <v>—</v>
      </c>
      <c r="M1317" s="58" t="str">
        <f ca="1">IF(OR('📊 Training Matrix'!$AO$70="EXPIRED",'📊 Training Matrix'!$AO$70="EXPIRING"),'📊 Training Matrix'!$H$70,"")</f>
        <v/>
      </c>
    </row>
    <row r="1318" spans="1:13" ht="15" customHeight="1" x14ac:dyDescent="0.2">
      <c r="A1318" s="58" t="str">
        <f ca="1">IF(OR('📊 Training Matrix'!$AQ$70="EXPIRED",'📊 Training Matrix'!$AQ$70="EXPIRING"),'📊 Training Matrix'!$A$70,"")</f>
        <v/>
      </c>
      <c r="B1318" s="58" t="str">
        <f ca="1">IF(OR('📊 Training Matrix'!$AQ$70="EXPIRED",'📊 Training Matrix'!$AQ$70="EXPIRING"),'📊 Training Matrix'!$B$70,"")</f>
        <v/>
      </c>
      <c r="C1318" s="58" t="str">
        <f ca="1">IF(OR('📊 Training Matrix'!$AQ$70="EXPIRED",'📊 Training Matrix'!$AQ$70="EXPIRING"),'📊 Training Matrix'!$C$70,"")</f>
        <v/>
      </c>
      <c r="D1318" s="58" t="str">
        <f ca="1">IF(OR('📊 Training Matrix'!$AQ$70="EXPIRED",'📊 Training Matrix'!$AQ$70="EXPIRING"),'📊 Training Matrix'!$D$70,"")</f>
        <v/>
      </c>
      <c r="E1318" s="58" t="str">
        <f ca="1">IF(OR('📊 Training Matrix'!$AQ$70="EXPIRED",'📊 Training Matrix'!$AQ$70="EXPIRING"),'📊 Training Matrix'!$F$70,"")</f>
        <v/>
      </c>
      <c r="F1318" s="58" t="str">
        <f ca="1">IF(OR('📊 Training Matrix'!$AQ$70="EXPIRED",'📊 Training Matrix'!$AQ$70="EXPIRING"),'📊 Training Matrix'!$E$70,"")</f>
        <v/>
      </c>
      <c r="G1318" s="58" t="str">
        <f ca="1">IF(OR('📊 Training Matrix'!$AQ$70="EXPIRED",'📊 Training Matrix'!$AQ$70="EXPIRING"),"DR-004","")</f>
        <v/>
      </c>
      <c r="H1318" s="58" t="str">
        <f ca="1">IF(OR('📊 Training Matrix'!$AQ$70="EXPIRED",'📊 Training Matrix'!$AQ$70="EXPIRING"),"CPCS Excavator","")</f>
        <v/>
      </c>
      <c r="I1318" s="58" t="str">
        <f ca="1">IF(OR('📊 Training Matrix'!$AQ$70="EXPIRED",'📊 Training Matrix'!$AQ$70="EXPIRING"),IF(ISNUMBER('📊 Training Matrix'!$AP$70),TEXT('📊 Training Matrix'!$AP$70,"DD/MM/YYYY"),""),"")</f>
        <v/>
      </c>
      <c r="J1318" s="58" t="str">
        <f ca="1">IF(OR('📊 Training Matrix'!$AQ$70="EXPIRED",'📊 Training Matrix'!$AQ$70="EXPIRING"),TEXT('📊 Training Matrix'!$AP$70+365,"DD/MM/YYYY"),"")</f>
        <v/>
      </c>
      <c r="K1318" s="58" t="str">
        <f ca="1">IF(OR('📊 Training Matrix'!$AQ$70="EXPIRED",'📊 Training Matrix'!$AQ$70="EXPIRING"),'📊 Training Matrix'!$AQ$70,"")</f>
        <v/>
      </c>
      <c r="L1318" s="58" t="str">
        <f ca="1">IF(OR('📊 Training Matrix'!$AQ$70="EXPIRED",'📊 Training Matrix'!$AQ$70="EXPIRING"),IF('📊 Training Matrix'!$AQ$70="EXPIRED","Overdue by "&amp;TEXT(TODAY()-('📊 Training Matrix'!$AP$70+365),"0")&amp;" days","Expires in "&amp;TEXT(('📊 Training Matrix'!$AP$70+365)-TODAY(),"0")&amp;" days"),"—")</f>
        <v>—</v>
      </c>
      <c r="M1318" s="58" t="str">
        <f ca="1">IF(OR('📊 Training Matrix'!$AQ$70="EXPIRED",'📊 Training Matrix'!$AQ$70="EXPIRING"),'📊 Training Matrix'!$H$70,"")</f>
        <v/>
      </c>
    </row>
    <row r="1319" spans="1:13" ht="15" customHeight="1" x14ac:dyDescent="0.2">
      <c r="A1319" s="58" t="str">
        <f ca="1">IF(OR('📊 Training Matrix'!$AS$70="EXPIRED",'📊 Training Matrix'!$AS$70="EXPIRING"),'📊 Training Matrix'!$A$70,"")</f>
        <v/>
      </c>
      <c r="B1319" s="58" t="str">
        <f ca="1">IF(OR('📊 Training Matrix'!$AS$70="EXPIRED",'📊 Training Matrix'!$AS$70="EXPIRING"),'📊 Training Matrix'!$B$70,"")</f>
        <v/>
      </c>
      <c r="C1319" s="58" t="str">
        <f ca="1">IF(OR('📊 Training Matrix'!$AS$70="EXPIRED",'📊 Training Matrix'!$AS$70="EXPIRING"),'📊 Training Matrix'!$C$70,"")</f>
        <v/>
      </c>
      <c r="D1319" s="58" t="str">
        <f ca="1">IF(OR('📊 Training Matrix'!$AS$70="EXPIRED",'📊 Training Matrix'!$AS$70="EXPIRING"),'📊 Training Matrix'!$D$70,"")</f>
        <v/>
      </c>
      <c r="E1319" s="58" t="str">
        <f ca="1">IF(OR('📊 Training Matrix'!$AS$70="EXPIRED",'📊 Training Matrix'!$AS$70="EXPIRING"),'📊 Training Matrix'!$F$70,"")</f>
        <v/>
      </c>
      <c r="F1319" s="58" t="str">
        <f ca="1">IF(OR('📊 Training Matrix'!$AS$70="EXPIRED",'📊 Training Matrix'!$AS$70="EXPIRING"),'📊 Training Matrix'!$E$70,"")</f>
        <v/>
      </c>
      <c r="G1319" s="58" t="str">
        <f ca="1">IF(OR('📊 Training Matrix'!$AS$70="EXPIRED",'📊 Training Matrix'!$AS$70="EXPIRING"),"MG-002","")</f>
        <v/>
      </c>
      <c r="H1319" s="58" t="str">
        <f ca="1">IF(OR('📊 Training Matrix'!$AS$70="EXPIRED",'📊 Training Matrix'!$AS$70="EXPIRING"),"SMSTS","")</f>
        <v/>
      </c>
      <c r="I1319" s="58" t="str">
        <f ca="1">IF(OR('📊 Training Matrix'!$AS$70="EXPIRED",'📊 Training Matrix'!$AS$70="EXPIRING"),IF(ISNUMBER('📊 Training Matrix'!$AR$70),TEXT('📊 Training Matrix'!$AR$70,"DD/MM/YYYY"),""),"")</f>
        <v/>
      </c>
      <c r="J1319" s="58" t="str">
        <f ca="1">IF(OR('📊 Training Matrix'!$AS$70="EXPIRED",'📊 Training Matrix'!$AS$70="EXPIRING"),TEXT('📊 Training Matrix'!$AR$70+365,"DD/MM/YYYY"),"")</f>
        <v/>
      </c>
      <c r="K1319" s="58" t="str">
        <f ca="1">IF(OR('📊 Training Matrix'!$AS$70="EXPIRED",'📊 Training Matrix'!$AS$70="EXPIRING"),'📊 Training Matrix'!$AS$70,"")</f>
        <v/>
      </c>
      <c r="L1319" s="58" t="str">
        <f ca="1">IF(OR('📊 Training Matrix'!$AS$70="EXPIRED",'📊 Training Matrix'!$AS$70="EXPIRING"),IF('📊 Training Matrix'!$AS$70="EXPIRED","Overdue by "&amp;TEXT(TODAY()-('📊 Training Matrix'!$AR$70+365),"0")&amp;" days","Expires in "&amp;TEXT(('📊 Training Matrix'!$AR$70+365)-TODAY(),"0")&amp;" days"),"—")</f>
        <v>—</v>
      </c>
      <c r="M1319" s="58" t="str">
        <f ca="1">IF(OR('📊 Training Matrix'!$AS$70="EXPIRED",'📊 Training Matrix'!$AS$70="EXPIRING"),'📊 Training Matrix'!$H$70,"")</f>
        <v/>
      </c>
    </row>
    <row r="1320" spans="1:13" ht="15" customHeight="1" x14ac:dyDescent="0.2">
      <c r="A1320" s="58" t="str">
        <f ca="1">IF(OR('📊 Training Matrix'!$AU$70="EXPIRED",'📊 Training Matrix'!$AU$70="EXPIRING"),'📊 Training Matrix'!$A$70,"")</f>
        <v/>
      </c>
      <c r="B1320" s="58" t="str">
        <f ca="1">IF(OR('📊 Training Matrix'!$AU$70="EXPIRED",'📊 Training Matrix'!$AU$70="EXPIRING"),'📊 Training Matrix'!$B$70,"")</f>
        <v/>
      </c>
      <c r="C1320" s="58" t="str">
        <f ca="1">IF(OR('📊 Training Matrix'!$AU$70="EXPIRED",'📊 Training Matrix'!$AU$70="EXPIRING"),'📊 Training Matrix'!$C$70,"")</f>
        <v/>
      </c>
      <c r="D1320" s="58" t="str">
        <f ca="1">IF(OR('📊 Training Matrix'!$AU$70="EXPIRED",'📊 Training Matrix'!$AU$70="EXPIRING"),'📊 Training Matrix'!$D$70,"")</f>
        <v/>
      </c>
      <c r="E1320" s="58" t="str">
        <f ca="1">IF(OR('📊 Training Matrix'!$AU$70="EXPIRED",'📊 Training Matrix'!$AU$70="EXPIRING"),'📊 Training Matrix'!$F$70,"")</f>
        <v/>
      </c>
      <c r="F1320" s="58" t="str">
        <f ca="1">IF(OR('📊 Training Matrix'!$AU$70="EXPIRED",'📊 Training Matrix'!$AU$70="EXPIRING"),'📊 Training Matrix'!$E$70,"")</f>
        <v/>
      </c>
      <c r="G1320" s="58" t="str">
        <f ca="1">IF(OR('📊 Training Matrix'!$AU$70="EXPIRED",'📊 Training Matrix'!$AU$70="EXPIRING"),"MG-003","")</f>
        <v/>
      </c>
      <c r="H1320" s="58" t="str">
        <f ca="1">IF(OR('📊 Training Matrix'!$AU$70="EXPIRED",'📊 Training Matrix'!$AU$70="EXPIRING"),"SSSTS","")</f>
        <v/>
      </c>
      <c r="I1320" s="58" t="str">
        <f ca="1">IF(OR('📊 Training Matrix'!$AU$70="EXPIRED",'📊 Training Matrix'!$AU$70="EXPIRING"),IF(ISNUMBER('📊 Training Matrix'!$AT$70),TEXT('📊 Training Matrix'!$AT$70,"DD/MM/YYYY"),""),"")</f>
        <v/>
      </c>
      <c r="J1320" s="58" t="str">
        <f ca="1">IF(OR('📊 Training Matrix'!$AU$70="EXPIRED",'📊 Training Matrix'!$AU$70="EXPIRING"),TEXT('📊 Training Matrix'!$AT$70+365,"DD/MM/YYYY"),"")</f>
        <v/>
      </c>
      <c r="K1320" s="58" t="str">
        <f ca="1">IF(OR('📊 Training Matrix'!$AU$70="EXPIRED",'📊 Training Matrix'!$AU$70="EXPIRING"),'📊 Training Matrix'!$AU$70,"")</f>
        <v/>
      </c>
      <c r="L1320" s="58" t="str">
        <f ca="1">IF(OR('📊 Training Matrix'!$AU$70="EXPIRED",'📊 Training Matrix'!$AU$70="EXPIRING"),IF('📊 Training Matrix'!$AU$70="EXPIRED","Overdue by "&amp;TEXT(TODAY()-('📊 Training Matrix'!$AT$70+365),"0")&amp;" days","Expires in "&amp;TEXT(('📊 Training Matrix'!$AT$70+365)-TODAY(),"0")&amp;" days"),"—")</f>
        <v>—</v>
      </c>
      <c r="M1320" s="58" t="str">
        <f ca="1">IF(OR('📊 Training Matrix'!$AU$70="EXPIRED",'📊 Training Matrix'!$AU$70="EXPIRING"),'📊 Training Matrix'!$H$70,"")</f>
        <v/>
      </c>
    </row>
    <row r="1321" spans="1:13" ht="15" customHeight="1" x14ac:dyDescent="0.2">
      <c r="A1321" s="58" t="str">
        <f ca="1">IF(OR('📊 Training Matrix'!$AW$70="EXPIRED",'📊 Training Matrix'!$AW$70="EXPIRING"),'📊 Training Matrix'!$A$70,"")</f>
        <v/>
      </c>
      <c r="B1321" s="58" t="str">
        <f ca="1">IF(OR('📊 Training Matrix'!$AW$70="EXPIRED",'📊 Training Matrix'!$AW$70="EXPIRING"),'📊 Training Matrix'!$B$70,"")</f>
        <v/>
      </c>
      <c r="C1321" s="58" t="str">
        <f ca="1">IF(OR('📊 Training Matrix'!$AW$70="EXPIRED",'📊 Training Matrix'!$AW$70="EXPIRING"),'📊 Training Matrix'!$C$70,"")</f>
        <v/>
      </c>
      <c r="D1321" s="58" t="str">
        <f ca="1">IF(OR('📊 Training Matrix'!$AW$70="EXPIRED",'📊 Training Matrix'!$AW$70="EXPIRING"),'📊 Training Matrix'!$D$70,"")</f>
        <v/>
      </c>
      <c r="E1321" s="58" t="str">
        <f ca="1">IF(OR('📊 Training Matrix'!$AW$70="EXPIRED",'📊 Training Matrix'!$AW$70="EXPIRING"),'📊 Training Matrix'!$F$70,"")</f>
        <v/>
      </c>
      <c r="F1321" s="58" t="str">
        <f ca="1">IF(OR('📊 Training Matrix'!$AW$70="EXPIRED",'📊 Training Matrix'!$AW$70="EXPIRING"),'📊 Training Matrix'!$E$70,"")</f>
        <v/>
      </c>
      <c r="G1321" s="58" t="str">
        <f ca="1">IF(OR('📊 Training Matrix'!$AW$70="EXPIRED",'📊 Training Matrix'!$AW$70="EXPIRING"),"IT-002","")</f>
        <v/>
      </c>
      <c r="H1321" s="58" t="str">
        <f ca="1">IF(OR('📊 Training Matrix'!$AW$70="EXPIRED",'📊 Training Matrix'!$AW$70="EXPIRING"),"GDPR Awareness","")</f>
        <v/>
      </c>
      <c r="I1321" s="58" t="str">
        <f ca="1">IF(OR('📊 Training Matrix'!$AW$70="EXPIRED",'📊 Training Matrix'!$AW$70="EXPIRING"),IF(ISNUMBER('📊 Training Matrix'!$AV$70),TEXT('📊 Training Matrix'!$AV$70,"DD/MM/YYYY"),""),"")</f>
        <v/>
      </c>
      <c r="J1321" s="58" t="str">
        <f ca="1">IF(OR('📊 Training Matrix'!$AW$70="EXPIRED",'📊 Training Matrix'!$AW$70="EXPIRING"),TEXT('📊 Training Matrix'!$AV$70+365,"DD/MM/YYYY"),"")</f>
        <v/>
      </c>
      <c r="K1321" s="58" t="str">
        <f ca="1">IF(OR('📊 Training Matrix'!$AW$70="EXPIRED",'📊 Training Matrix'!$AW$70="EXPIRING"),'📊 Training Matrix'!$AW$70,"")</f>
        <v/>
      </c>
      <c r="L1321" s="58" t="str">
        <f ca="1">IF(OR('📊 Training Matrix'!$AW$70="EXPIRED",'📊 Training Matrix'!$AW$70="EXPIRING"),IF('📊 Training Matrix'!$AW$70="EXPIRED","Overdue by "&amp;TEXT(TODAY()-('📊 Training Matrix'!$AV$70+365),"0")&amp;" days","Expires in "&amp;TEXT(('📊 Training Matrix'!$AV$70+365)-TODAY(),"0")&amp;" days"),"—")</f>
        <v>—</v>
      </c>
      <c r="M1321" s="58" t="str">
        <f ca="1">IF(OR('📊 Training Matrix'!$AW$70="EXPIRED",'📊 Training Matrix'!$AW$70="EXPIRING"),'📊 Training Matrix'!$H$70,"")</f>
        <v/>
      </c>
    </row>
    <row r="1322" spans="1:13" ht="15" customHeight="1" x14ac:dyDescent="0.2">
      <c r="A1322" s="58" t="str">
        <f ca="1">IF(OR('📊 Training Matrix'!$K$71="EXPIRED",'📊 Training Matrix'!$K$71="EXPIRING"),'📊 Training Matrix'!$A$71,"")</f>
        <v/>
      </c>
      <c r="B1322" s="58" t="str">
        <f ca="1">IF(OR('📊 Training Matrix'!$K$71="EXPIRED",'📊 Training Matrix'!$K$71="EXPIRING"),'📊 Training Matrix'!$B$71,"")</f>
        <v/>
      </c>
      <c r="C1322" s="58" t="str">
        <f ca="1">IF(OR('📊 Training Matrix'!$K$71="EXPIRED",'📊 Training Matrix'!$K$71="EXPIRING"),'📊 Training Matrix'!$C$71,"")</f>
        <v/>
      </c>
      <c r="D1322" s="58" t="str">
        <f ca="1">IF(OR('📊 Training Matrix'!$K$71="EXPIRED",'📊 Training Matrix'!$K$71="EXPIRING"),'📊 Training Matrix'!$D$71,"")</f>
        <v/>
      </c>
      <c r="E1322" s="58" t="str">
        <f ca="1">IF(OR('📊 Training Matrix'!$K$71="EXPIRED",'📊 Training Matrix'!$K$71="EXPIRING"),'📊 Training Matrix'!$F$71,"")</f>
        <v/>
      </c>
      <c r="F1322" s="58" t="str">
        <f ca="1">IF(OR('📊 Training Matrix'!$K$71="EXPIRED",'📊 Training Matrix'!$K$71="EXPIRING"),'📊 Training Matrix'!$E$71,"")</f>
        <v/>
      </c>
      <c r="G1322" s="58" t="str">
        <f ca="1">IF(OR('📊 Training Matrix'!$K$71="EXPIRED",'📊 Training Matrix'!$K$71="EXPIRING"),"HS-001","")</f>
        <v/>
      </c>
      <c r="H1322" s="58" t="str">
        <f ca="1">IF(OR('📊 Training Matrix'!$K$71="EXPIRED",'📊 Training Matrix'!$K$71="EXPIRING"),"H&amp;S Induction","")</f>
        <v/>
      </c>
      <c r="I1322" s="58" t="str">
        <f ca="1">IF(OR('📊 Training Matrix'!$K$71="EXPIRED",'📊 Training Matrix'!$K$71="EXPIRING"),IF(ISNUMBER('📊 Training Matrix'!$J$71),TEXT('📊 Training Matrix'!$J$71,"DD/MM/YYYY"),""),"")</f>
        <v/>
      </c>
      <c r="J1322" s="58" t="str">
        <f ca="1">IF(OR('📊 Training Matrix'!$K$71="EXPIRED",'📊 Training Matrix'!$K$71="EXPIRING"),TEXT('📊 Training Matrix'!$J$71+365,"DD/MM/YYYY"),"")</f>
        <v/>
      </c>
      <c r="K1322" s="58" t="str">
        <f ca="1">IF(OR('📊 Training Matrix'!$K$71="EXPIRED",'📊 Training Matrix'!$K$71="EXPIRING"),'📊 Training Matrix'!$K$71,"")</f>
        <v/>
      </c>
      <c r="L1322" s="58" t="str">
        <f ca="1">IF(OR('📊 Training Matrix'!$K$71="EXPIRED",'📊 Training Matrix'!$K$71="EXPIRING"),IF('📊 Training Matrix'!$K$71="EXPIRED","Overdue by "&amp;TEXT(TODAY()-('📊 Training Matrix'!$J$71+365),"0")&amp;" days","Expires in "&amp;TEXT(('📊 Training Matrix'!$J$71+365)-TODAY(),"0")&amp;" days"),"—")</f>
        <v>—</v>
      </c>
      <c r="M1322" s="58" t="str">
        <f ca="1">IF(OR('📊 Training Matrix'!$K$71="EXPIRED",'📊 Training Matrix'!$K$71="EXPIRING"),'📊 Training Matrix'!$H$71,"")</f>
        <v/>
      </c>
    </row>
    <row r="1323" spans="1:13" ht="15" customHeight="1" x14ac:dyDescent="0.2">
      <c r="A1323" s="58" t="str">
        <f ca="1">IF(OR('📊 Training Matrix'!$M$71="EXPIRED",'📊 Training Matrix'!$M$71="EXPIRING"),'📊 Training Matrix'!$A$71,"")</f>
        <v/>
      </c>
      <c r="B1323" s="58" t="str">
        <f ca="1">IF(OR('📊 Training Matrix'!$M$71="EXPIRED",'📊 Training Matrix'!$M$71="EXPIRING"),'📊 Training Matrix'!$B$71,"")</f>
        <v/>
      </c>
      <c r="C1323" s="58" t="str">
        <f ca="1">IF(OR('📊 Training Matrix'!$M$71="EXPIRED",'📊 Training Matrix'!$M$71="EXPIRING"),'📊 Training Matrix'!$C$71,"")</f>
        <v/>
      </c>
      <c r="D1323" s="58" t="str">
        <f ca="1">IF(OR('📊 Training Matrix'!$M$71="EXPIRED",'📊 Training Matrix'!$M$71="EXPIRING"),'📊 Training Matrix'!$D$71,"")</f>
        <v/>
      </c>
      <c r="E1323" s="58" t="str">
        <f ca="1">IF(OR('📊 Training Matrix'!$M$71="EXPIRED",'📊 Training Matrix'!$M$71="EXPIRING"),'📊 Training Matrix'!$F$71,"")</f>
        <v/>
      </c>
      <c r="F1323" s="58" t="str">
        <f ca="1">IF(OR('📊 Training Matrix'!$M$71="EXPIRED",'📊 Training Matrix'!$M$71="EXPIRING"),'📊 Training Matrix'!$E$71,"")</f>
        <v/>
      </c>
      <c r="G1323" s="58" t="str">
        <f ca="1">IF(OR('📊 Training Matrix'!$M$71="EXPIRED",'📊 Training Matrix'!$M$71="EXPIRING"),"HS-002","")</f>
        <v/>
      </c>
      <c r="H1323" s="58" t="str">
        <f ca="1">IF(OR('📊 Training Matrix'!$M$71="EXPIRED",'📊 Training Matrix'!$M$71="EXPIRING"),"Working at Height","")</f>
        <v/>
      </c>
      <c r="I1323" s="58" t="str">
        <f ca="1">IF(OR('📊 Training Matrix'!$M$71="EXPIRED",'📊 Training Matrix'!$M$71="EXPIRING"),IF(ISNUMBER('📊 Training Matrix'!$L$71),TEXT('📊 Training Matrix'!$L$71,"DD/MM/YYYY"),""),"")</f>
        <v/>
      </c>
      <c r="J1323" s="58" t="str">
        <f ca="1">IF(OR('📊 Training Matrix'!$M$71="EXPIRED",'📊 Training Matrix'!$M$71="EXPIRING"),TEXT('📊 Training Matrix'!$L$71+365,"DD/MM/YYYY"),"")</f>
        <v/>
      </c>
      <c r="K1323" s="58" t="str">
        <f ca="1">IF(OR('📊 Training Matrix'!$M$71="EXPIRED",'📊 Training Matrix'!$M$71="EXPIRING"),'📊 Training Matrix'!$M$71,"")</f>
        <v/>
      </c>
      <c r="L1323" s="58" t="str">
        <f ca="1">IF(OR('📊 Training Matrix'!$M$71="EXPIRED",'📊 Training Matrix'!$M$71="EXPIRING"),IF('📊 Training Matrix'!$M$71="EXPIRED","Overdue by "&amp;TEXT(TODAY()-('📊 Training Matrix'!$L$71+365),"0")&amp;" days","Expires in "&amp;TEXT(('📊 Training Matrix'!$L$71+365)-TODAY(),"0")&amp;" days"),"—")</f>
        <v>—</v>
      </c>
      <c r="M1323" s="58" t="str">
        <f ca="1">IF(OR('📊 Training Matrix'!$M$71="EXPIRED",'📊 Training Matrix'!$M$71="EXPIRING"),'📊 Training Matrix'!$H$71,"")</f>
        <v/>
      </c>
    </row>
    <row r="1324" spans="1:13" ht="15" customHeight="1" x14ac:dyDescent="0.2">
      <c r="A1324" s="58" t="str">
        <f ca="1">IF(OR('📊 Training Matrix'!$O$71="EXPIRED",'📊 Training Matrix'!$O$71="EXPIRING"),'📊 Training Matrix'!$A$71,"")</f>
        <v/>
      </c>
      <c r="B1324" s="58" t="str">
        <f ca="1">IF(OR('📊 Training Matrix'!$O$71="EXPIRED",'📊 Training Matrix'!$O$71="EXPIRING"),'📊 Training Matrix'!$B$71,"")</f>
        <v/>
      </c>
      <c r="C1324" s="58" t="str">
        <f ca="1">IF(OR('📊 Training Matrix'!$O$71="EXPIRED",'📊 Training Matrix'!$O$71="EXPIRING"),'📊 Training Matrix'!$C$71,"")</f>
        <v/>
      </c>
      <c r="D1324" s="58" t="str">
        <f ca="1">IF(OR('📊 Training Matrix'!$O$71="EXPIRED",'📊 Training Matrix'!$O$71="EXPIRING"),'📊 Training Matrix'!$D$71,"")</f>
        <v/>
      </c>
      <c r="E1324" s="58" t="str">
        <f ca="1">IF(OR('📊 Training Matrix'!$O$71="EXPIRED",'📊 Training Matrix'!$O$71="EXPIRING"),'📊 Training Matrix'!$F$71,"")</f>
        <v/>
      </c>
      <c r="F1324" s="58" t="str">
        <f ca="1">IF(OR('📊 Training Matrix'!$O$71="EXPIRED",'📊 Training Matrix'!$O$71="EXPIRING"),'📊 Training Matrix'!$E$71,"")</f>
        <v/>
      </c>
      <c r="G1324" s="58" t="str">
        <f ca="1">IF(OR('📊 Training Matrix'!$O$71="EXPIRED",'📊 Training Matrix'!$O$71="EXPIRING"),"HS-003","")</f>
        <v/>
      </c>
      <c r="H1324" s="58" t="str">
        <f ca="1">IF(OR('📊 Training Matrix'!$O$71="EXPIRED",'📊 Training Matrix'!$O$71="EXPIRING"),"Confined Space","")</f>
        <v/>
      </c>
      <c r="I1324" s="58" t="str">
        <f ca="1">IF(OR('📊 Training Matrix'!$O$71="EXPIRED",'📊 Training Matrix'!$O$71="EXPIRING"),IF(ISNUMBER('📊 Training Matrix'!$N$71),TEXT('📊 Training Matrix'!$N$71,"DD/MM/YYYY"),""),"")</f>
        <v/>
      </c>
      <c r="J1324" s="58" t="str">
        <f ca="1">IF(OR('📊 Training Matrix'!$O$71="EXPIRED",'📊 Training Matrix'!$O$71="EXPIRING"),TEXT('📊 Training Matrix'!$N$71+365,"DD/MM/YYYY"),"")</f>
        <v/>
      </c>
      <c r="K1324" s="58" t="str">
        <f ca="1">IF(OR('📊 Training Matrix'!$O$71="EXPIRED",'📊 Training Matrix'!$O$71="EXPIRING"),'📊 Training Matrix'!$O$71,"")</f>
        <v/>
      </c>
      <c r="L1324" s="58" t="str">
        <f ca="1">IF(OR('📊 Training Matrix'!$O$71="EXPIRED",'📊 Training Matrix'!$O$71="EXPIRING"),IF('📊 Training Matrix'!$O$71="EXPIRED","Overdue by "&amp;TEXT(TODAY()-('📊 Training Matrix'!$N$71+365),"0")&amp;" days","Expires in "&amp;TEXT(('📊 Training Matrix'!$N$71+365)-TODAY(),"0")&amp;" days"),"—")</f>
        <v>—</v>
      </c>
      <c r="M1324" s="58" t="str">
        <f ca="1">IF(OR('📊 Training Matrix'!$O$71="EXPIRED",'📊 Training Matrix'!$O$71="EXPIRING"),'📊 Training Matrix'!$H$71,"")</f>
        <v/>
      </c>
    </row>
    <row r="1325" spans="1:13" ht="15" customHeight="1" x14ac:dyDescent="0.2">
      <c r="A1325" s="58" t="str">
        <f ca="1">IF(OR('📊 Training Matrix'!$Q$71="EXPIRED",'📊 Training Matrix'!$Q$71="EXPIRING"),'📊 Training Matrix'!$A$71,"")</f>
        <v/>
      </c>
      <c r="B1325" s="58" t="str">
        <f ca="1">IF(OR('📊 Training Matrix'!$Q$71="EXPIRED",'📊 Training Matrix'!$Q$71="EXPIRING"),'📊 Training Matrix'!$B$71,"")</f>
        <v/>
      </c>
      <c r="C1325" s="58" t="str">
        <f ca="1">IF(OR('📊 Training Matrix'!$Q$71="EXPIRED",'📊 Training Matrix'!$Q$71="EXPIRING"),'📊 Training Matrix'!$C$71,"")</f>
        <v/>
      </c>
      <c r="D1325" s="58" t="str">
        <f ca="1">IF(OR('📊 Training Matrix'!$Q$71="EXPIRED",'📊 Training Matrix'!$Q$71="EXPIRING"),'📊 Training Matrix'!$D$71,"")</f>
        <v/>
      </c>
      <c r="E1325" s="58" t="str">
        <f ca="1">IF(OR('📊 Training Matrix'!$Q$71="EXPIRED",'📊 Training Matrix'!$Q$71="EXPIRING"),'📊 Training Matrix'!$F$71,"")</f>
        <v/>
      </c>
      <c r="F1325" s="58" t="str">
        <f ca="1">IF(OR('📊 Training Matrix'!$Q$71="EXPIRED",'📊 Training Matrix'!$Q$71="EXPIRING"),'📊 Training Matrix'!$E$71,"")</f>
        <v/>
      </c>
      <c r="G1325" s="58" t="str">
        <f ca="1">IF(OR('📊 Training Matrix'!$Q$71="EXPIRED",'📊 Training Matrix'!$Q$71="EXPIRING"),"HS-004","")</f>
        <v/>
      </c>
      <c r="H1325" s="58" t="str">
        <f ca="1">IF(OR('📊 Training Matrix'!$Q$71="EXPIRED",'📊 Training Matrix'!$Q$71="EXPIRING"),"Manual Handling","")</f>
        <v/>
      </c>
      <c r="I1325" s="58" t="str">
        <f ca="1">IF(OR('📊 Training Matrix'!$Q$71="EXPIRED",'📊 Training Matrix'!$Q$71="EXPIRING"),IF(ISNUMBER('📊 Training Matrix'!$P$71),TEXT('📊 Training Matrix'!$P$71,"DD/MM/YYYY"),""),"")</f>
        <v/>
      </c>
      <c r="J1325" s="58" t="str">
        <f ca="1">IF(OR('📊 Training Matrix'!$Q$71="EXPIRED",'📊 Training Matrix'!$Q$71="EXPIRING"),TEXT('📊 Training Matrix'!$P$71+365,"DD/MM/YYYY"),"")</f>
        <v/>
      </c>
      <c r="K1325" s="58" t="str">
        <f ca="1">IF(OR('📊 Training Matrix'!$Q$71="EXPIRED",'📊 Training Matrix'!$Q$71="EXPIRING"),'📊 Training Matrix'!$Q$71,"")</f>
        <v/>
      </c>
      <c r="L1325" s="58" t="str">
        <f ca="1">IF(OR('📊 Training Matrix'!$Q$71="EXPIRED",'📊 Training Matrix'!$Q$71="EXPIRING"),IF('📊 Training Matrix'!$Q$71="EXPIRED","Overdue by "&amp;TEXT(TODAY()-('📊 Training Matrix'!$P$71+365),"0")&amp;" days","Expires in "&amp;TEXT(('📊 Training Matrix'!$P$71+365)-TODAY(),"0")&amp;" days"),"—")</f>
        <v>—</v>
      </c>
      <c r="M1325" s="58" t="str">
        <f ca="1">IF(OR('📊 Training Matrix'!$Q$71="EXPIRED",'📊 Training Matrix'!$Q$71="EXPIRING"),'📊 Training Matrix'!$H$71,"")</f>
        <v/>
      </c>
    </row>
    <row r="1326" spans="1:13" ht="15" customHeight="1" x14ac:dyDescent="0.2">
      <c r="A1326" s="58" t="str">
        <f ca="1">IF(OR('📊 Training Matrix'!$S$71="EXPIRED",'📊 Training Matrix'!$S$71="EXPIRING"),'📊 Training Matrix'!$A$71,"")</f>
        <v/>
      </c>
      <c r="B1326" s="58" t="str">
        <f ca="1">IF(OR('📊 Training Matrix'!$S$71="EXPIRED",'📊 Training Matrix'!$S$71="EXPIRING"),'📊 Training Matrix'!$B$71,"")</f>
        <v/>
      </c>
      <c r="C1326" s="58" t="str">
        <f ca="1">IF(OR('📊 Training Matrix'!$S$71="EXPIRED",'📊 Training Matrix'!$S$71="EXPIRING"),'📊 Training Matrix'!$C$71,"")</f>
        <v/>
      </c>
      <c r="D1326" s="58" t="str">
        <f ca="1">IF(OR('📊 Training Matrix'!$S$71="EXPIRED",'📊 Training Matrix'!$S$71="EXPIRING"),'📊 Training Matrix'!$D$71,"")</f>
        <v/>
      </c>
      <c r="E1326" s="58" t="str">
        <f ca="1">IF(OR('📊 Training Matrix'!$S$71="EXPIRED",'📊 Training Matrix'!$S$71="EXPIRING"),'📊 Training Matrix'!$F$71,"")</f>
        <v/>
      </c>
      <c r="F1326" s="58" t="str">
        <f ca="1">IF(OR('📊 Training Matrix'!$S$71="EXPIRED",'📊 Training Matrix'!$S$71="EXPIRING"),'📊 Training Matrix'!$E$71,"")</f>
        <v/>
      </c>
      <c r="G1326" s="58" t="str">
        <f ca="1">IF(OR('📊 Training Matrix'!$S$71="EXPIRED",'📊 Training Matrix'!$S$71="EXPIRING"),"HS-005","")</f>
        <v/>
      </c>
      <c r="H1326" s="58" t="str">
        <f ca="1">IF(OR('📊 Training Matrix'!$S$71="EXPIRED",'📊 Training Matrix'!$S$71="EXPIRING"),"First Aid (FAW)","")</f>
        <v/>
      </c>
      <c r="I1326" s="58" t="str">
        <f ca="1">IF(OR('📊 Training Matrix'!$S$71="EXPIRED",'📊 Training Matrix'!$S$71="EXPIRING"),IF(ISNUMBER('📊 Training Matrix'!$R$71),TEXT('📊 Training Matrix'!$R$71,"DD/MM/YYYY"),""),"")</f>
        <v/>
      </c>
      <c r="J1326" s="58" t="str">
        <f ca="1">IF(OR('📊 Training Matrix'!$S$71="EXPIRED",'📊 Training Matrix'!$S$71="EXPIRING"),TEXT('📊 Training Matrix'!$R$71+365,"DD/MM/YYYY"),"")</f>
        <v/>
      </c>
      <c r="K1326" s="58" t="str">
        <f ca="1">IF(OR('📊 Training Matrix'!$S$71="EXPIRED",'📊 Training Matrix'!$S$71="EXPIRING"),'📊 Training Matrix'!$S$71,"")</f>
        <v/>
      </c>
      <c r="L1326" s="58" t="str">
        <f ca="1">IF(OR('📊 Training Matrix'!$S$71="EXPIRED",'📊 Training Matrix'!$S$71="EXPIRING"),IF('📊 Training Matrix'!$S$71="EXPIRED","Overdue by "&amp;TEXT(TODAY()-('📊 Training Matrix'!$R$71+365),"0")&amp;" days","Expires in "&amp;TEXT(('📊 Training Matrix'!$R$71+365)-TODAY(),"0")&amp;" days"),"—")</f>
        <v>—</v>
      </c>
      <c r="M1326" s="58" t="str">
        <f ca="1">IF(OR('📊 Training Matrix'!$S$71="EXPIRED",'📊 Training Matrix'!$S$71="EXPIRING"),'📊 Training Matrix'!$H$71,"")</f>
        <v/>
      </c>
    </row>
    <row r="1327" spans="1:13" ht="15" customHeight="1" x14ac:dyDescent="0.2">
      <c r="A1327" s="58" t="str">
        <f ca="1">IF(OR('📊 Training Matrix'!$U$71="EXPIRED",'📊 Training Matrix'!$U$71="EXPIRING"),'📊 Training Matrix'!$A$71,"")</f>
        <v/>
      </c>
      <c r="B1327" s="58" t="str">
        <f ca="1">IF(OR('📊 Training Matrix'!$U$71="EXPIRED",'📊 Training Matrix'!$U$71="EXPIRING"),'📊 Training Matrix'!$B$71,"")</f>
        <v/>
      </c>
      <c r="C1327" s="58" t="str">
        <f ca="1">IF(OR('📊 Training Matrix'!$U$71="EXPIRED",'📊 Training Matrix'!$U$71="EXPIRING"),'📊 Training Matrix'!$C$71,"")</f>
        <v/>
      </c>
      <c r="D1327" s="58" t="str">
        <f ca="1">IF(OR('📊 Training Matrix'!$U$71="EXPIRED",'📊 Training Matrix'!$U$71="EXPIRING"),'📊 Training Matrix'!$D$71,"")</f>
        <v/>
      </c>
      <c r="E1327" s="58" t="str">
        <f ca="1">IF(OR('📊 Training Matrix'!$U$71="EXPIRED",'📊 Training Matrix'!$U$71="EXPIRING"),'📊 Training Matrix'!$F$71,"")</f>
        <v/>
      </c>
      <c r="F1327" s="58" t="str">
        <f ca="1">IF(OR('📊 Training Matrix'!$U$71="EXPIRED",'📊 Training Matrix'!$U$71="EXPIRING"),'📊 Training Matrix'!$E$71,"")</f>
        <v/>
      </c>
      <c r="G1327" s="58" t="str">
        <f ca="1">IF(OR('📊 Training Matrix'!$U$71="EXPIRED",'📊 Training Matrix'!$U$71="EXPIRING"),"HS-006","")</f>
        <v/>
      </c>
      <c r="H1327" s="58" t="str">
        <f ca="1">IF(OR('📊 Training Matrix'!$U$71="EXPIRED",'📊 Training Matrix'!$U$71="EXPIRING"),"Asbestos Awareness","")</f>
        <v/>
      </c>
      <c r="I1327" s="58" t="str">
        <f ca="1">IF(OR('📊 Training Matrix'!$U$71="EXPIRED",'📊 Training Matrix'!$U$71="EXPIRING"),IF(ISNUMBER('📊 Training Matrix'!$T$71),TEXT('📊 Training Matrix'!$T$71,"DD/MM/YYYY"),""),"")</f>
        <v/>
      </c>
      <c r="J1327" s="58" t="str">
        <f ca="1">IF(OR('📊 Training Matrix'!$U$71="EXPIRED",'📊 Training Matrix'!$U$71="EXPIRING"),TEXT('📊 Training Matrix'!$T$71+365,"DD/MM/YYYY"),"")</f>
        <v/>
      </c>
      <c r="K1327" s="58" t="str">
        <f ca="1">IF(OR('📊 Training Matrix'!$U$71="EXPIRED",'📊 Training Matrix'!$U$71="EXPIRING"),'📊 Training Matrix'!$U$71,"")</f>
        <v/>
      </c>
      <c r="L1327" s="58" t="str">
        <f ca="1">IF(OR('📊 Training Matrix'!$U$71="EXPIRED",'📊 Training Matrix'!$U$71="EXPIRING"),IF('📊 Training Matrix'!$U$71="EXPIRED","Overdue by "&amp;TEXT(TODAY()-('📊 Training Matrix'!$T$71+365),"0")&amp;" days","Expires in "&amp;TEXT(('📊 Training Matrix'!$T$71+365)-TODAY(),"0")&amp;" days"),"—")</f>
        <v>—</v>
      </c>
      <c r="M1327" s="58" t="str">
        <f ca="1">IF(OR('📊 Training Matrix'!$U$71="EXPIRED",'📊 Training Matrix'!$U$71="EXPIRING"),'📊 Training Matrix'!$H$71,"")</f>
        <v/>
      </c>
    </row>
    <row r="1328" spans="1:13" ht="15" customHeight="1" x14ac:dyDescent="0.2">
      <c r="A1328" s="58" t="str">
        <f ca="1">IF(OR('📊 Training Matrix'!$W$71="EXPIRED",'📊 Training Matrix'!$W$71="EXPIRING"),'📊 Training Matrix'!$A$71,"")</f>
        <v/>
      </c>
      <c r="B1328" s="58" t="str">
        <f ca="1">IF(OR('📊 Training Matrix'!$W$71="EXPIRED",'📊 Training Matrix'!$W$71="EXPIRING"),'📊 Training Matrix'!$B$71,"")</f>
        <v/>
      </c>
      <c r="C1328" s="58" t="str">
        <f ca="1">IF(OR('📊 Training Matrix'!$W$71="EXPIRED",'📊 Training Matrix'!$W$71="EXPIRING"),'📊 Training Matrix'!$C$71,"")</f>
        <v/>
      </c>
      <c r="D1328" s="58" t="str">
        <f ca="1">IF(OR('📊 Training Matrix'!$W$71="EXPIRED",'📊 Training Matrix'!$W$71="EXPIRING"),'📊 Training Matrix'!$D$71,"")</f>
        <v/>
      </c>
      <c r="E1328" s="58" t="str">
        <f ca="1">IF(OR('📊 Training Matrix'!$W$71="EXPIRED",'📊 Training Matrix'!$W$71="EXPIRING"),'📊 Training Matrix'!$F$71,"")</f>
        <v/>
      </c>
      <c r="F1328" s="58" t="str">
        <f ca="1">IF(OR('📊 Training Matrix'!$W$71="EXPIRED",'📊 Training Matrix'!$W$71="EXPIRING"),'📊 Training Matrix'!$E$71,"")</f>
        <v/>
      </c>
      <c r="G1328" s="58" t="str">
        <f ca="1">IF(OR('📊 Training Matrix'!$W$71="EXPIRED",'📊 Training Matrix'!$W$71="EXPIRING"),"EL-001","")</f>
        <v/>
      </c>
      <c r="H1328" s="58" t="str">
        <f ca="1">IF(OR('📊 Training Matrix'!$W$71="EXPIRED",'📊 Training Matrix'!$W$71="EXPIRING"),"C&amp;G 2391 Inspection","")</f>
        <v/>
      </c>
      <c r="I1328" s="58" t="str">
        <f ca="1">IF(OR('📊 Training Matrix'!$W$71="EXPIRED",'📊 Training Matrix'!$W$71="EXPIRING"),IF(ISNUMBER('📊 Training Matrix'!$V$71),TEXT('📊 Training Matrix'!$V$71,"DD/MM/YYYY"),""),"")</f>
        <v/>
      </c>
      <c r="J1328" s="58" t="str">
        <f ca="1">IF(OR('📊 Training Matrix'!$W$71="EXPIRED",'📊 Training Matrix'!$W$71="EXPIRING"),TEXT('📊 Training Matrix'!$V$71+365,"DD/MM/YYYY"),"")</f>
        <v/>
      </c>
      <c r="K1328" s="58" t="str">
        <f ca="1">IF(OR('📊 Training Matrix'!$W$71="EXPIRED",'📊 Training Matrix'!$W$71="EXPIRING"),'📊 Training Matrix'!$W$71,"")</f>
        <v/>
      </c>
      <c r="L1328" s="58" t="str">
        <f ca="1">IF(OR('📊 Training Matrix'!$W$71="EXPIRED",'📊 Training Matrix'!$W$71="EXPIRING"),IF('📊 Training Matrix'!$W$71="EXPIRED","Overdue by "&amp;TEXT(TODAY()-('📊 Training Matrix'!$V$71+365),"0")&amp;" days","Expires in "&amp;TEXT(('📊 Training Matrix'!$V$71+365)-TODAY(),"0")&amp;" days"),"—")</f>
        <v>—</v>
      </c>
      <c r="M1328" s="58" t="str">
        <f ca="1">IF(OR('📊 Training Matrix'!$W$71="EXPIRED",'📊 Training Matrix'!$W$71="EXPIRING"),'📊 Training Matrix'!$H$71,"")</f>
        <v/>
      </c>
    </row>
    <row r="1329" spans="1:13" ht="15" customHeight="1" x14ac:dyDescent="0.2">
      <c r="A1329" s="58" t="str">
        <f ca="1">IF(OR('📊 Training Matrix'!$Y$71="EXPIRED",'📊 Training Matrix'!$Y$71="EXPIRING"),'📊 Training Matrix'!$A$71,"")</f>
        <v/>
      </c>
      <c r="B1329" s="58" t="str">
        <f ca="1">IF(OR('📊 Training Matrix'!$Y$71="EXPIRED",'📊 Training Matrix'!$Y$71="EXPIRING"),'📊 Training Matrix'!$B$71,"")</f>
        <v/>
      </c>
      <c r="C1329" s="58" t="str">
        <f ca="1">IF(OR('📊 Training Matrix'!$Y$71="EXPIRED",'📊 Training Matrix'!$Y$71="EXPIRING"),'📊 Training Matrix'!$C$71,"")</f>
        <v/>
      </c>
      <c r="D1329" s="58" t="str">
        <f ca="1">IF(OR('📊 Training Matrix'!$Y$71="EXPIRED",'📊 Training Matrix'!$Y$71="EXPIRING"),'📊 Training Matrix'!$D$71,"")</f>
        <v/>
      </c>
      <c r="E1329" s="58" t="str">
        <f ca="1">IF(OR('📊 Training Matrix'!$Y$71="EXPIRED",'📊 Training Matrix'!$Y$71="EXPIRING"),'📊 Training Matrix'!$F$71,"")</f>
        <v/>
      </c>
      <c r="F1329" s="58" t="str">
        <f ca="1">IF(OR('📊 Training Matrix'!$Y$71="EXPIRED",'📊 Training Matrix'!$Y$71="EXPIRING"),'📊 Training Matrix'!$E$71,"")</f>
        <v/>
      </c>
      <c r="G1329" s="58" t="str">
        <f ca="1">IF(OR('📊 Training Matrix'!$Y$71="EXPIRED",'📊 Training Matrix'!$Y$71="EXPIRING"),"EL-002","")</f>
        <v/>
      </c>
      <c r="H1329" s="58" t="str">
        <f ca="1">IF(OR('📊 Training Matrix'!$Y$71="EXPIRED",'📊 Training Matrix'!$Y$71="EXPIRING"),"18th Edition","")</f>
        <v/>
      </c>
      <c r="I1329" s="58" t="str">
        <f ca="1">IF(OR('📊 Training Matrix'!$Y$71="EXPIRED",'📊 Training Matrix'!$Y$71="EXPIRING"),IF(ISNUMBER('📊 Training Matrix'!$X$71),TEXT('📊 Training Matrix'!$X$71,"DD/MM/YYYY"),""),"")</f>
        <v/>
      </c>
      <c r="J1329" s="58" t="str">
        <f ca="1">IF(OR('📊 Training Matrix'!$Y$71="EXPIRED",'📊 Training Matrix'!$Y$71="EXPIRING"),TEXT('📊 Training Matrix'!$X$71+365,"DD/MM/YYYY"),"")</f>
        <v/>
      </c>
      <c r="K1329" s="58" t="str">
        <f ca="1">IF(OR('📊 Training Matrix'!$Y$71="EXPIRED",'📊 Training Matrix'!$Y$71="EXPIRING"),'📊 Training Matrix'!$Y$71,"")</f>
        <v/>
      </c>
      <c r="L1329" s="58" t="str">
        <f ca="1">IF(OR('📊 Training Matrix'!$Y$71="EXPIRED",'📊 Training Matrix'!$Y$71="EXPIRING"),IF('📊 Training Matrix'!$Y$71="EXPIRED","Overdue by "&amp;TEXT(TODAY()-('📊 Training Matrix'!$X$71+365),"0")&amp;" days","Expires in "&amp;TEXT(('📊 Training Matrix'!$X$71+365)-TODAY(),"0")&amp;" days"),"—")</f>
        <v>—</v>
      </c>
      <c r="M1329" s="58" t="str">
        <f ca="1">IF(OR('📊 Training Matrix'!$Y$71="EXPIRED",'📊 Training Matrix'!$Y$71="EXPIRING"),'📊 Training Matrix'!$H$71,"")</f>
        <v/>
      </c>
    </row>
    <row r="1330" spans="1:13" ht="15" customHeight="1" x14ac:dyDescent="0.2">
      <c r="A1330" s="58" t="str">
        <f ca="1">IF(OR('📊 Training Matrix'!$AA$71="EXPIRED",'📊 Training Matrix'!$AA$71="EXPIRING"),'📊 Training Matrix'!$A$71,"")</f>
        <v/>
      </c>
      <c r="B1330" s="58" t="str">
        <f ca="1">IF(OR('📊 Training Matrix'!$AA$71="EXPIRED",'📊 Training Matrix'!$AA$71="EXPIRING"),'📊 Training Matrix'!$B$71,"")</f>
        <v/>
      </c>
      <c r="C1330" s="58" t="str">
        <f ca="1">IF(OR('📊 Training Matrix'!$AA$71="EXPIRED",'📊 Training Matrix'!$AA$71="EXPIRING"),'📊 Training Matrix'!$C$71,"")</f>
        <v/>
      </c>
      <c r="D1330" s="58" t="str">
        <f ca="1">IF(OR('📊 Training Matrix'!$AA$71="EXPIRED",'📊 Training Matrix'!$AA$71="EXPIRING"),'📊 Training Matrix'!$D$71,"")</f>
        <v/>
      </c>
      <c r="E1330" s="58" t="str">
        <f ca="1">IF(OR('📊 Training Matrix'!$AA$71="EXPIRED",'📊 Training Matrix'!$AA$71="EXPIRING"),'📊 Training Matrix'!$F$71,"")</f>
        <v/>
      </c>
      <c r="F1330" s="58" t="str">
        <f ca="1">IF(OR('📊 Training Matrix'!$AA$71="EXPIRED",'📊 Training Matrix'!$AA$71="EXPIRING"),'📊 Training Matrix'!$E$71,"")</f>
        <v/>
      </c>
      <c r="G1330" s="58" t="str">
        <f ca="1">IF(OR('📊 Training Matrix'!$AA$71="EXPIRED",'📊 Training Matrix'!$AA$71="EXPIRING"),"EL-003","")</f>
        <v/>
      </c>
      <c r="H1330" s="58" t="str">
        <f ca="1">IF(OR('📊 Training Matrix'!$AA$71="EXPIRED",'📊 Training Matrix'!$AA$71="EXPIRING"),"HV Auth. Person","")</f>
        <v/>
      </c>
      <c r="I1330" s="58" t="str">
        <f ca="1">IF(OR('📊 Training Matrix'!$AA$71="EXPIRED",'📊 Training Matrix'!$AA$71="EXPIRING"),IF(ISNUMBER('📊 Training Matrix'!$Z$71),TEXT('📊 Training Matrix'!$Z$71,"DD/MM/YYYY"),""),"")</f>
        <v/>
      </c>
      <c r="J1330" s="58" t="str">
        <f ca="1">IF(OR('📊 Training Matrix'!$AA$71="EXPIRED",'📊 Training Matrix'!$AA$71="EXPIRING"),TEXT('📊 Training Matrix'!$Z$71+365,"DD/MM/YYYY"),"")</f>
        <v/>
      </c>
      <c r="K1330" s="58" t="str">
        <f ca="1">IF(OR('📊 Training Matrix'!$AA$71="EXPIRED",'📊 Training Matrix'!$AA$71="EXPIRING"),'📊 Training Matrix'!$AA$71,"")</f>
        <v/>
      </c>
      <c r="L1330" s="58" t="str">
        <f ca="1">IF(OR('📊 Training Matrix'!$AA$71="EXPIRED",'📊 Training Matrix'!$AA$71="EXPIRING"),IF('📊 Training Matrix'!$AA$71="EXPIRED","Overdue by "&amp;TEXT(TODAY()-('📊 Training Matrix'!$Z$71+365),"0")&amp;" days","Expires in "&amp;TEXT(('📊 Training Matrix'!$Z$71+365)-TODAY(),"0")&amp;" days"),"—")</f>
        <v>—</v>
      </c>
      <c r="M1330" s="58" t="str">
        <f ca="1">IF(OR('📊 Training Matrix'!$AA$71="EXPIRED",'📊 Training Matrix'!$AA$71="EXPIRING"),'📊 Training Matrix'!$H$71,"")</f>
        <v/>
      </c>
    </row>
    <row r="1331" spans="1:13" ht="15" customHeight="1" x14ac:dyDescent="0.2">
      <c r="A1331" s="58" t="str">
        <f ca="1">IF(OR('📊 Training Matrix'!$AC$71="EXPIRED",'📊 Training Matrix'!$AC$71="EXPIRING"),'📊 Training Matrix'!$A$71,"")</f>
        <v/>
      </c>
      <c r="B1331" s="58" t="str">
        <f ca="1">IF(OR('📊 Training Matrix'!$AC$71="EXPIRED",'📊 Training Matrix'!$AC$71="EXPIRING"),'📊 Training Matrix'!$B$71,"")</f>
        <v/>
      </c>
      <c r="C1331" s="58" t="str">
        <f ca="1">IF(OR('📊 Training Matrix'!$AC$71="EXPIRED",'📊 Training Matrix'!$AC$71="EXPIRING"),'📊 Training Matrix'!$C$71,"")</f>
        <v/>
      </c>
      <c r="D1331" s="58" t="str">
        <f ca="1">IF(OR('📊 Training Matrix'!$AC$71="EXPIRED",'📊 Training Matrix'!$AC$71="EXPIRING"),'📊 Training Matrix'!$D$71,"")</f>
        <v/>
      </c>
      <c r="E1331" s="58" t="str">
        <f ca="1">IF(OR('📊 Training Matrix'!$AC$71="EXPIRED",'📊 Training Matrix'!$AC$71="EXPIRING"),'📊 Training Matrix'!$F$71,"")</f>
        <v/>
      </c>
      <c r="F1331" s="58" t="str">
        <f ca="1">IF(OR('📊 Training Matrix'!$AC$71="EXPIRED",'📊 Training Matrix'!$AC$71="EXPIRING"),'📊 Training Matrix'!$E$71,"")</f>
        <v/>
      </c>
      <c r="G1331" s="58" t="str">
        <f ca="1">IF(OR('📊 Training Matrix'!$AC$71="EXPIRED",'📊 Training Matrix'!$AC$71="EXPIRING"),"EL-004","")</f>
        <v/>
      </c>
      <c r="H1331" s="58" t="str">
        <f ca="1">IF(OR('📊 Training Matrix'!$AC$71="EXPIRED",'📊 Training Matrix'!$AC$71="EXPIRING"),"LV Switching","")</f>
        <v/>
      </c>
      <c r="I1331" s="58" t="str">
        <f ca="1">IF(OR('📊 Training Matrix'!$AC$71="EXPIRED",'📊 Training Matrix'!$AC$71="EXPIRING"),IF(ISNUMBER('📊 Training Matrix'!$AB$71),TEXT('📊 Training Matrix'!$AB$71,"DD/MM/YYYY"),""),"")</f>
        <v/>
      </c>
      <c r="J1331" s="58" t="str">
        <f ca="1">IF(OR('📊 Training Matrix'!$AC$71="EXPIRED",'📊 Training Matrix'!$AC$71="EXPIRING"),TEXT('📊 Training Matrix'!$AB$71+365,"DD/MM/YYYY"),"")</f>
        <v/>
      </c>
      <c r="K1331" s="58" t="str">
        <f ca="1">IF(OR('📊 Training Matrix'!$AC$71="EXPIRED",'📊 Training Matrix'!$AC$71="EXPIRING"),'📊 Training Matrix'!$AC$71,"")</f>
        <v/>
      </c>
      <c r="L1331" s="58" t="str">
        <f ca="1">IF(OR('📊 Training Matrix'!$AC$71="EXPIRED",'📊 Training Matrix'!$AC$71="EXPIRING"),IF('📊 Training Matrix'!$AC$71="EXPIRED","Overdue by "&amp;TEXT(TODAY()-('📊 Training Matrix'!$AB$71+365),"0")&amp;" days","Expires in "&amp;TEXT(('📊 Training Matrix'!$AB$71+365)-TODAY(),"0")&amp;" days"),"—")</f>
        <v>—</v>
      </c>
      <c r="M1331" s="58" t="str">
        <f ca="1">IF(OR('📊 Training Matrix'!$AC$71="EXPIRED",'📊 Training Matrix'!$AC$71="EXPIRING"),'📊 Training Matrix'!$H$71,"")</f>
        <v/>
      </c>
    </row>
    <row r="1332" spans="1:13" ht="15" customHeight="1" x14ac:dyDescent="0.2">
      <c r="A1332" s="58" t="str">
        <f ca="1">IF(OR('📊 Training Matrix'!$AE$71="EXPIRED",'📊 Training Matrix'!$AE$71="EXPIRING"),'📊 Training Matrix'!$A$71,"")</f>
        <v/>
      </c>
      <c r="B1332" s="58" t="str">
        <f ca="1">IF(OR('📊 Training Matrix'!$AE$71="EXPIRED",'📊 Training Matrix'!$AE$71="EXPIRING"),'📊 Training Matrix'!$B$71,"")</f>
        <v/>
      </c>
      <c r="C1332" s="58" t="str">
        <f ca="1">IF(OR('📊 Training Matrix'!$AE$71="EXPIRED",'📊 Training Matrix'!$AE$71="EXPIRING"),'📊 Training Matrix'!$C$71,"")</f>
        <v/>
      </c>
      <c r="D1332" s="58" t="str">
        <f ca="1">IF(OR('📊 Training Matrix'!$AE$71="EXPIRED",'📊 Training Matrix'!$AE$71="EXPIRING"),'📊 Training Matrix'!$D$71,"")</f>
        <v/>
      </c>
      <c r="E1332" s="58" t="str">
        <f ca="1">IF(OR('📊 Training Matrix'!$AE$71="EXPIRED",'📊 Training Matrix'!$AE$71="EXPIRING"),'📊 Training Matrix'!$F$71,"")</f>
        <v/>
      </c>
      <c r="F1332" s="58" t="str">
        <f ca="1">IF(OR('📊 Training Matrix'!$AE$71="EXPIRED",'📊 Training Matrix'!$AE$71="EXPIRING"),'📊 Training Matrix'!$E$71,"")</f>
        <v/>
      </c>
      <c r="G1332" s="58" t="str">
        <f ca="1">IF(OR('📊 Training Matrix'!$AE$71="EXPIRED",'📊 Training Matrix'!$AE$71="EXPIRING"),"CV-005","")</f>
        <v/>
      </c>
      <c r="H1332" s="58" t="str">
        <f ca="1">IF(OR('📊 Training Matrix'!$AE$71="EXPIRED",'📊 Training Matrix'!$AE$71="EXPIRING"),"NRSWA Supervisor","")</f>
        <v/>
      </c>
      <c r="I1332" s="58" t="str">
        <f ca="1">IF(OR('📊 Training Matrix'!$AE$71="EXPIRED",'📊 Training Matrix'!$AE$71="EXPIRING"),IF(ISNUMBER('📊 Training Matrix'!$AD$71),TEXT('📊 Training Matrix'!$AD$71,"DD/MM/YYYY"),""),"")</f>
        <v/>
      </c>
      <c r="J1332" s="58" t="str">
        <f ca="1">IF(OR('📊 Training Matrix'!$AE$71="EXPIRED",'📊 Training Matrix'!$AE$71="EXPIRING"),TEXT('📊 Training Matrix'!$AD$71+365,"DD/MM/YYYY"),"")</f>
        <v/>
      </c>
      <c r="K1332" s="58" t="str">
        <f ca="1">IF(OR('📊 Training Matrix'!$AE$71="EXPIRED",'📊 Training Matrix'!$AE$71="EXPIRING"),'📊 Training Matrix'!$AE$71,"")</f>
        <v/>
      </c>
      <c r="L1332" s="58" t="str">
        <f ca="1">IF(OR('📊 Training Matrix'!$AE$71="EXPIRED",'📊 Training Matrix'!$AE$71="EXPIRING"),IF('📊 Training Matrix'!$AE$71="EXPIRED","Overdue by "&amp;TEXT(TODAY()-('📊 Training Matrix'!$AD$71+365),"0")&amp;" days","Expires in "&amp;TEXT(('📊 Training Matrix'!$AD$71+365)-TODAY(),"0")&amp;" days"),"—")</f>
        <v>—</v>
      </c>
      <c r="M1332" s="58" t="str">
        <f ca="1">IF(OR('📊 Training Matrix'!$AE$71="EXPIRED",'📊 Training Matrix'!$AE$71="EXPIRING"),'📊 Training Matrix'!$H$71,"")</f>
        <v/>
      </c>
    </row>
    <row r="1333" spans="1:13" ht="15" customHeight="1" x14ac:dyDescent="0.2">
      <c r="A1333" s="58" t="str">
        <f ca="1">IF(OR('📊 Training Matrix'!$AG$71="EXPIRED",'📊 Training Matrix'!$AG$71="EXPIRING"),'📊 Training Matrix'!$A$71,"")</f>
        <v/>
      </c>
      <c r="B1333" s="58" t="str">
        <f ca="1">IF(OR('📊 Training Matrix'!$AG$71="EXPIRED",'📊 Training Matrix'!$AG$71="EXPIRING"),'📊 Training Matrix'!$B$71,"")</f>
        <v/>
      </c>
      <c r="C1333" s="58" t="str">
        <f ca="1">IF(OR('📊 Training Matrix'!$AG$71="EXPIRED",'📊 Training Matrix'!$AG$71="EXPIRING"),'📊 Training Matrix'!$C$71,"")</f>
        <v/>
      </c>
      <c r="D1333" s="58" t="str">
        <f ca="1">IF(OR('📊 Training Matrix'!$AG$71="EXPIRED",'📊 Training Matrix'!$AG$71="EXPIRING"),'📊 Training Matrix'!$D$71,"")</f>
        <v/>
      </c>
      <c r="E1333" s="58" t="str">
        <f ca="1">IF(OR('📊 Training Matrix'!$AG$71="EXPIRED",'📊 Training Matrix'!$AG$71="EXPIRING"),'📊 Training Matrix'!$F$71,"")</f>
        <v/>
      </c>
      <c r="F1333" s="58" t="str">
        <f ca="1">IF(OR('📊 Training Matrix'!$AG$71="EXPIRED",'📊 Training Matrix'!$AG$71="EXPIRING"),'📊 Training Matrix'!$E$71,"")</f>
        <v/>
      </c>
      <c r="G1333" s="58" t="str">
        <f ca="1">IF(OR('📊 Training Matrix'!$AG$71="EXPIRED",'📊 Training Matrix'!$AG$71="EXPIRING"),"CV-006","")</f>
        <v/>
      </c>
      <c r="H1333" s="58" t="str">
        <f ca="1">IF(OR('📊 Training Matrix'!$AG$71="EXPIRED",'📊 Training Matrix'!$AG$71="EXPIRING"),"NRSWA Operative","")</f>
        <v/>
      </c>
      <c r="I1333" s="58" t="str">
        <f ca="1">IF(OR('📊 Training Matrix'!$AG$71="EXPIRED",'📊 Training Matrix'!$AG$71="EXPIRING"),IF(ISNUMBER('📊 Training Matrix'!$AF$71),TEXT('📊 Training Matrix'!$AF$71,"DD/MM/YYYY"),""),"")</f>
        <v/>
      </c>
      <c r="J1333" s="58" t="str">
        <f ca="1">IF(OR('📊 Training Matrix'!$AG$71="EXPIRED",'📊 Training Matrix'!$AG$71="EXPIRING"),TEXT('📊 Training Matrix'!$AF$71+365,"DD/MM/YYYY"),"")</f>
        <v/>
      </c>
      <c r="K1333" s="58" t="str">
        <f ca="1">IF(OR('📊 Training Matrix'!$AG$71="EXPIRED",'📊 Training Matrix'!$AG$71="EXPIRING"),'📊 Training Matrix'!$AG$71,"")</f>
        <v/>
      </c>
      <c r="L1333" s="58" t="str">
        <f ca="1">IF(OR('📊 Training Matrix'!$AG$71="EXPIRED",'📊 Training Matrix'!$AG$71="EXPIRING"),IF('📊 Training Matrix'!$AG$71="EXPIRED","Overdue by "&amp;TEXT(TODAY()-('📊 Training Matrix'!$AF$71+365),"0")&amp;" days","Expires in "&amp;TEXT(('📊 Training Matrix'!$AF$71+365)-TODAY(),"0")&amp;" days"),"—")</f>
        <v>—</v>
      </c>
      <c r="M1333" s="58" t="str">
        <f ca="1">IF(OR('📊 Training Matrix'!$AG$71="EXPIRED",'📊 Training Matrix'!$AG$71="EXPIRING"),'📊 Training Matrix'!$H$71,"")</f>
        <v/>
      </c>
    </row>
    <row r="1334" spans="1:13" ht="15" customHeight="1" x14ac:dyDescent="0.2">
      <c r="A1334" s="58" t="str">
        <f ca="1">IF(OR('📊 Training Matrix'!$AI$71="EXPIRED",'📊 Training Matrix'!$AI$71="EXPIRING"),'📊 Training Matrix'!$A$71,"")</f>
        <v/>
      </c>
      <c r="B1334" s="58" t="str">
        <f ca="1">IF(OR('📊 Training Matrix'!$AI$71="EXPIRED",'📊 Training Matrix'!$AI$71="EXPIRING"),'📊 Training Matrix'!$B$71,"")</f>
        <v/>
      </c>
      <c r="C1334" s="58" t="str">
        <f ca="1">IF(OR('📊 Training Matrix'!$AI$71="EXPIRED",'📊 Training Matrix'!$AI$71="EXPIRING"),'📊 Training Matrix'!$C$71,"")</f>
        <v/>
      </c>
      <c r="D1334" s="58" t="str">
        <f ca="1">IF(OR('📊 Training Matrix'!$AI$71="EXPIRED",'📊 Training Matrix'!$AI$71="EXPIRING"),'📊 Training Matrix'!$D$71,"")</f>
        <v/>
      </c>
      <c r="E1334" s="58" t="str">
        <f ca="1">IF(OR('📊 Training Matrix'!$AI$71="EXPIRED",'📊 Training Matrix'!$AI$71="EXPIRING"),'📊 Training Matrix'!$F$71,"")</f>
        <v/>
      </c>
      <c r="F1334" s="58" t="str">
        <f ca="1">IF(OR('📊 Training Matrix'!$AI$71="EXPIRED",'📊 Training Matrix'!$AI$71="EXPIRING"),'📊 Training Matrix'!$E$71,"")</f>
        <v/>
      </c>
      <c r="G1334" s="58" t="str">
        <f ca="1">IF(OR('📊 Training Matrix'!$AI$71="EXPIRED",'📊 Training Matrix'!$AI$71="EXPIRING"),"CV-002","")</f>
        <v/>
      </c>
      <c r="H1334" s="58" t="str">
        <f ca="1">IF(OR('📊 Training Matrix'!$AI$71="EXPIRED",'📊 Training Matrix'!$AI$71="EXPIRING"),"CSCS Blue Card","")</f>
        <v/>
      </c>
      <c r="I1334" s="58" t="str">
        <f ca="1">IF(OR('📊 Training Matrix'!$AI$71="EXPIRED",'📊 Training Matrix'!$AI$71="EXPIRING"),IF(ISNUMBER('📊 Training Matrix'!$AH$71),TEXT('📊 Training Matrix'!$AH$71,"DD/MM/YYYY"),""),"")</f>
        <v/>
      </c>
      <c r="J1334" s="58" t="str">
        <f ca="1">IF(OR('📊 Training Matrix'!$AI$71="EXPIRED",'📊 Training Matrix'!$AI$71="EXPIRING"),TEXT('📊 Training Matrix'!$AH$71+365,"DD/MM/YYYY"),"")</f>
        <v/>
      </c>
      <c r="K1334" s="58" t="str">
        <f ca="1">IF(OR('📊 Training Matrix'!$AI$71="EXPIRED",'📊 Training Matrix'!$AI$71="EXPIRING"),'📊 Training Matrix'!$AI$71,"")</f>
        <v/>
      </c>
      <c r="L1334" s="58" t="str">
        <f ca="1">IF(OR('📊 Training Matrix'!$AI$71="EXPIRED",'📊 Training Matrix'!$AI$71="EXPIRING"),IF('📊 Training Matrix'!$AI$71="EXPIRED","Overdue by "&amp;TEXT(TODAY()-('📊 Training Matrix'!$AH$71+365),"0")&amp;" days","Expires in "&amp;TEXT(('📊 Training Matrix'!$AH$71+365)-TODAY(),"0")&amp;" days"),"—")</f>
        <v>—</v>
      </c>
      <c r="M1334" s="58" t="str">
        <f ca="1">IF(OR('📊 Training Matrix'!$AI$71="EXPIRED",'📊 Training Matrix'!$AI$71="EXPIRING"),'📊 Training Matrix'!$H$71,"")</f>
        <v/>
      </c>
    </row>
    <row r="1335" spans="1:13" ht="15" customHeight="1" x14ac:dyDescent="0.2">
      <c r="A1335" s="58" t="str">
        <f ca="1">IF(OR('📊 Training Matrix'!$AK$71="EXPIRED",'📊 Training Matrix'!$AK$71="EXPIRING"),'📊 Training Matrix'!$A$71,"")</f>
        <v/>
      </c>
      <c r="B1335" s="58" t="str">
        <f ca="1">IF(OR('📊 Training Matrix'!$AK$71="EXPIRED",'📊 Training Matrix'!$AK$71="EXPIRING"),'📊 Training Matrix'!$B$71,"")</f>
        <v/>
      </c>
      <c r="C1335" s="58" t="str">
        <f ca="1">IF(OR('📊 Training Matrix'!$AK$71="EXPIRED",'📊 Training Matrix'!$AK$71="EXPIRING"),'📊 Training Matrix'!$C$71,"")</f>
        <v/>
      </c>
      <c r="D1335" s="58" t="str">
        <f ca="1">IF(OR('📊 Training Matrix'!$AK$71="EXPIRED",'📊 Training Matrix'!$AK$71="EXPIRING"),'📊 Training Matrix'!$D$71,"")</f>
        <v/>
      </c>
      <c r="E1335" s="58" t="str">
        <f ca="1">IF(OR('📊 Training Matrix'!$AK$71="EXPIRED",'📊 Training Matrix'!$AK$71="EXPIRING"),'📊 Training Matrix'!$F$71,"")</f>
        <v/>
      </c>
      <c r="F1335" s="58" t="str">
        <f ca="1">IF(OR('📊 Training Matrix'!$AK$71="EXPIRED",'📊 Training Matrix'!$AK$71="EXPIRING"),'📊 Training Matrix'!$E$71,"")</f>
        <v/>
      </c>
      <c r="G1335" s="58" t="str">
        <f ca="1">IF(OR('📊 Training Matrix'!$AK$71="EXPIRED",'📊 Training Matrix'!$AK$71="EXPIRING"),"GS-001","")</f>
        <v/>
      </c>
      <c r="H1335" s="58" t="str">
        <f ca="1">IF(OR('📊 Training Matrix'!$AK$71="EXPIRED",'📊 Training Matrix'!$AK$71="EXPIRING"),"Gas Safe Reg.","")</f>
        <v/>
      </c>
      <c r="I1335" s="58" t="str">
        <f ca="1">IF(OR('📊 Training Matrix'!$AK$71="EXPIRED",'📊 Training Matrix'!$AK$71="EXPIRING"),IF(ISNUMBER('📊 Training Matrix'!$AJ$71),TEXT('📊 Training Matrix'!$AJ$71,"DD/MM/YYYY"),""),"")</f>
        <v/>
      </c>
      <c r="J1335" s="58" t="str">
        <f ca="1">IF(OR('📊 Training Matrix'!$AK$71="EXPIRED",'📊 Training Matrix'!$AK$71="EXPIRING"),TEXT('📊 Training Matrix'!$AJ$71+365,"DD/MM/YYYY"),"")</f>
        <v/>
      </c>
      <c r="K1335" s="58" t="str">
        <f ca="1">IF(OR('📊 Training Matrix'!$AK$71="EXPIRED",'📊 Training Matrix'!$AK$71="EXPIRING"),'📊 Training Matrix'!$AK$71,"")</f>
        <v/>
      </c>
      <c r="L1335" s="58" t="str">
        <f ca="1">IF(OR('📊 Training Matrix'!$AK$71="EXPIRED",'📊 Training Matrix'!$AK$71="EXPIRING"),IF('📊 Training Matrix'!$AK$71="EXPIRED","Overdue by "&amp;TEXT(TODAY()-('📊 Training Matrix'!$AJ$71+365),"0")&amp;" days","Expires in "&amp;TEXT(('📊 Training Matrix'!$AJ$71+365)-TODAY(),"0")&amp;" days"),"—")</f>
        <v>—</v>
      </c>
      <c r="M1335" s="58" t="str">
        <f ca="1">IF(OR('📊 Training Matrix'!$AK$71="EXPIRED",'📊 Training Matrix'!$AK$71="EXPIRING"),'📊 Training Matrix'!$H$71,"")</f>
        <v/>
      </c>
    </row>
    <row r="1336" spans="1:13" ht="15" customHeight="1" x14ac:dyDescent="0.2">
      <c r="A1336" s="58" t="str">
        <f ca="1">IF(OR('📊 Training Matrix'!$AM$71="EXPIRED",'📊 Training Matrix'!$AM$71="EXPIRING"),'📊 Training Matrix'!$A$71,"")</f>
        <v/>
      </c>
      <c r="B1336" s="58" t="str">
        <f ca="1">IF(OR('📊 Training Matrix'!$AM$71="EXPIRED",'📊 Training Matrix'!$AM$71="EXPIRING"),'📊 Training Matrix'!$B$71,"")</f>
        <v/>
      </c>
      <c r="C1336" s="58" t="str">
        <f ca="1">IF(OR('📊 Training Matrix'!$AM$71="EXPIRED",'📊 Training Matrix'!$AM$71="EXPIRING"),'📊 Training Matrix'!$C$71,"")</f>
        <v/>
      </c>
      <c r="D1336" s="58" t="str">
        <f ca="1">IF(OR('📊 Training Matrix'!$AM$71="EXPIRED",'📊 Training Matrix'!$AM$71="EXPIRING"),'📊 Training Matrix'!$D$71,"")</f>
        <v/>
      </c>
      <c r="E1336" s="58" t="str">
        <f ca="1">IF(OR('📊 Training Matrix'!$AM$71="EXPIRED",'📊 Training Matrix'!$AM$71="EXPIRING"),'📊 Training Matrix'!$F$71,"")</f>
        <v/>
      </c>
      <c r="F1336" s="58" t="str">
        <f ca="1">IF(OR('📊 Training Matrix'!$AM$71="EXPIRED",'📊 Training Matrix'!$AM$71="EXPIRING"),'📊 Training Matrix'!$E$71,"")</f>
        <v/>
      </c>
      <c r="G1336" s="58" t="str">
        <f ca="1">IF(OR('📊 Training Matrix'!$AM$71="EXPIRED",'📊 Training Matrix'!$AM$71="EXPIRING"),"GS-002","")</f>
        <v/>
      </c>
      <c r="H1336" s="58" t="str">
        <f ca="1">IF(OR('📊 Training Matrix'!$AM$71="EXPIRED",'📊 Training Matrix'!$AM$71="EXPIRING"),"ACS Gas (CCN1)","")</f>
        <v/>
      </c>
      <c r="I1336" s="58" t="str">
        <f ca="1">IF(OR('📊 Training Matrix'!$AM$71="EXPIRED",'📊 Training Matrix'!$AM$71="EXPIRING"),IF(ISNUMBER('📊 Training Matrix'!$AL$71),TEXT('📊 Training Matrix'!$AL$71,"DD/MM/YYYY"),""),"")</f>
        <v/>
      </c>
      <c r="J1336" s="58" t="str">
        <f ca="1">IF(OR('📊 Training Matrix'!$AM$71="EXPIRED",'📊 Training Matrix'!$AM$71="EXPIRING"),TEXT('📊 Training Matrix'!$AL$71+365,"DD/MM/YYYY"),"")</f>
        <v/>
      </c>
      <c r="K1336" s="58" t="str">
        <f ca="1">IF(OR('📊 Training Matrix'!$AM$71="EXPIRED",'📊 Training Matrix'!$AM$71="EXPIRING"),'📊 Training Matrix'!$AM$71,"")</f>
        <v/>
      </c>
      <c r="L1336" s="58" t="str">
        <f ca="1">IF(OR('📊 Training Matrix'!$AM$71="EXPIRED",'📊 Training Matrix'!$AM$71="EXPIRING"),IF('📊 Training Matrix'!$AM$71="EXPIRED","Overdue by "&amp;TEXT(TODAY()-('📊 Training Matrix'!$AL$71+365),"0")&amp;" days","Expires in "&amp;TEXT(('📊 Training Matrix'!$AL$71+365)-TODAY(),"0")&amp;" days"),"—")</f>
        <v>—</v>
      </c>
      <c r="M1336" s="58" t="str">
        <f ca="1">IF(OR('📊 Training Matrix'!$AM$71="EXPIRED",'📊 Training Matrix'!$AM$71="EXPIRING"),'📊 Training Matrix'!$H$71,"")</f>
        <v/>
      </c>
    </row>
    <row r="1337" spans="1:13" ht="15" customHeight="1" x14ac:dyDescent="0.2">
      <c r="A1337" s="58" t="str">
        <f ca="1">IF(OR('📊 Training Matrix'!$AO$71="EXPIRED",'📊 Training Matrix'!$AO$71="EXPIRING"),'📊 Training Matrix'!$A$71,"")</f>
        <v/>
      </c>
      <c r="B1337" s="58" t="str">
        <f ca="1">IF(OR('📊 Training Matrix'!$AO$71="EXPIRED",'📊 Training Matrix'!$AO$71="EXPIRING"),'📊 Training Matrix'!$B$71,"")</f>
        <v/>
      </c>
      <c r="C1337" s="58" t="str">
        <f ca="1">IF(OR('📊 Training Matrix'!$AO$71="EXPIRED",'📊 Training Matrix'!$AO$71="EXPIRING"),'📊 Training Matrix'!$C$71,"")</f>
        <v/>
      </c>
      <c r="D1337" s="58" t="str">
        <f ca="1">IF(OR('📊 Training Matrix'!$AO$71="EXPIRED",'📊 Training Matrix'!$AO$71="EXPIRING"),'📊 Training Matrix'!$D$71,"")</f>
        <v/>
      </c>
      <c r="E1337" s="58" t="str">
        <f ca="1">IF(OR('📊 Training Matrix'!$AO$71="EXPIRED",'📊 Training Matrix'!$AO$71="EXPIRING"),'📊 Training Matrix'!$F$71,"")</f>
        <v/>
      </c>
      <c r="F1337" s="58" t="str">
        <f ca="1">IF(OR('📊 Training Matrix'!$AO$71="EXPIRED",'📊 Training Matrix'!$AO$71="EXPIRING"),'📊 Training Matrix'!$E$71,"")</f>
        <v/>
      </c>
      <c r="G1337" s="58" t="str">
        <f ca="1">IF(OR('📊 Training Matrix'!$AO$71="EXPIRED",'📊 Training Matrix'!$AO$71="EXPIRING"),"WA-001","")</f>
        <v/>
      </c>
      <c r="H1337" s="58" t="str">
        <f ca="1">IF(OR('📊 Training Matrix'!$AO$71="EXPIRED",'📊 Training Matrix'!$AO$71="EXPIRING"),"WIAPS Cert.","")</f>
        <v/>
      </c>
      <c r="I1337" s="58" t="str">
        <f ca="1">IF(OR('📊 Training Matrix'!$AO$71="EXPIRED",'📊 Training Matrix'!$AO$71="EXPIRING"),IF(ISNUMBER('📊 Training Matrix'!$AN$71),TEXT('📊 Training Matrix'!$AN$71,"DD/MM/YYYY"),""),"")</f>
        <v/>
      </c>
      <c r="J1337" s="58" t="str">
        <f ca="1">IF(OR('📊 Training Matrix'!$AO$71="EXPIRED",'📊 Training Matrix'!$AO$71="EXPIRING"),TEXT('📊 Training Matrix'!$AN$71+365,"DD/MM/YYYY"),"")</f>
        <v/>
      </c>
      <c r="K1337" s="58" t="str">
        <f ca="1">IF(OR('📊 Training Matrix'!$AO$71="EXPIRED",'📊 Training Matrix'!$AO$71="EXPIRING"),'📊 Training Matrix'!$AO$71,"")</f>
        <v/>
      </c>
      <c r="L1337" s="58" t="str">
        <f ca="1">IF(OR('📊 Training Matrix'!$AO$71="EXPIRED",'📊 Training Matrix'!$AO$71="EXPIRING"),IF('📊 Training Matrix'!$AO$71="EXPIRED","Overdue by "&amp;TEXT(TODAY()-('📊 Training Matrix'!$AN$71+365),"0")&amp;" days","Expires in "&amp;TEXT(('📊 Training Matrix'!$AN$71+365)-TODAY(),"0")&amp;" days"),"—")</f>
        <v>—</v>
      </c>
      <c r="M1337" s="58" t="str">
        <f ca="1">IF(OR('📊 Training Matrix'!$AO$71="EXPIRED",'📊 Training Matrix'!$AO$71="EXPIRING"),'📊 Training Matrix'!$H$71,"")</f>
        <v/>
      </c>
    </row>
    <row r="1338" spans="1:13" ht="15" customHeight="1" x14ac:dyDescent="0.2">
      <c r="A1338" s="58" t="str">
        <f ca="1">IF(OR('📊 Training Matrix'!$AQ$71="EXPIRED",'📊 Training Matrix'!$AQ$71="EXPIRING"),'📊 Training Matrix'!$A$71,"")</f>
        <v/>
      </c>
      <c r="B1338" s="58" t="str">
        <f ca="1">IF(OR('📊 Training Matrix'!$AQ$71="EXPIRED",'📊 Training Matrix'!$AQ$71="EXPIRING"),'📊 Training Matrix'!$B$71,"")</f>
        <v/>
      </c>
      <c r="C1338" s="58" t="str">
        <f ca="1">IF(OR('📊 Training Matrix'!$AQ$71="EXPIRED",'📊 Training Matrix'!$AQ$71="EXPIRING"),'📊 Training Matrix'!$C$71,"")</f>
        <v/>
      </c>
      <c r="D1338" s="58" t="str">
        <f ca="1">IF(OR('📊 Training Matrix'!$AQ$71="EXPIRED",'📊 Training Matrix'!$AQ$71="EXPIRING"),'📊 Training Matrix'!$D$71,"")</f>
        <v/>
      </c>
      <c r="E1338" s="58" t="str">
        <f ca="1">IF(OR('📊 Training Matrix'!$AQ$71="EXPIRED",'📊 Training Matrix'!$AQ$71="EXPIRING"),'📊 Training Matrix'!$F$71,"")</f>
        <v/>
      </c>
      <c r="F1338" s="58" t="str">
        <f ca="1">IF(OR('📊 Training Matrix'!$AQ$71="EXPIRED",'📊 Training Matrix'!$AQ$71="EXPIRING"),'📊 Training Matrix'!$E$71,"")</f>
        <v/>
      </c>
      <c r="G1338" s="58" t="str">
        <f ca="1">IF(OR('📊 Training Matrix'!$AQ$71="EXPIRED",'📊 Training Matrix'!$AQ$71="EXPIRING"),"DR-004","")</f>
        <v/>
      </c>
      <c r="H1338" s="58" t="str">
        <f ca="1">IF(OR('📊 Training Matrix'!$AQ$71="EXPIRED",'📊 Training Matrix'!$AQ$71="EXPIRING"),"CPCS Excavator","")</f>
        <v/>
      </c>
      <c r="I1338" s="58" t="str">
        <f ca="1">IF(OR('📊 Training Matrix'!$AQ$71="EXPIRED",'📊 Training Matrix'!$AQ$71="EXPIRING"),IF(ISNUMBER('📊 Training Matrix'!$AP$71),TEXT('📊 Training Matrix'!$AP$71,"DD/MM/YYYY"),""),"")</f>
        <v/>
      </c>
      <c r="J1338" s="58" t="str">
        <f ca="1">IF(OR('📊 Training Matrix'!$AQ$71="EXPIRED",'📊 Training Matrix'!$AQ$71="EXPIRING"),TEXT('📊 Training Matrix'!$AP$71+365,"DD/MM/YYYY"),"")</f>
        <v/>
      </c>
      <c r="K1338" s="58" t="str">
        <f ca="1">IF(OR('📊 Training Matrix'!$AQ$71="EXPIRED",'📊 Training Matrix'!$AQ$71="EXPIRING"),'📊 Training Matrix'!$AQ$71,"")</f>
        <v/>
      </c>
      <c r="L1338" s="58" t="str">
        <f ca="1">IF(OR('📊 Training Matrix'!$AQ$71="EXPIRED",'📊 Training Matrix'!$AQ$71="EXPIRING"),IF('📊 Training Matrix'!$AQ$71="EXPIRED","Overdue by "&amp;TEXT(TODAY()-('📊 Training Matrix'!$AP$71+365),"0")&amp;" days","Expires in "&amp;TEXT(('📊 Training Matrix'!$AP$71+365)-TODAY(),"0")&amp;" days"),"—")</f>
        <v>—</v>
      </c>
      <c r="M1338" s="58" t="str">
        <f ca="1">IF(OR('📊 Training Matrix'!$AQ$71="EXPIRED",'📊 Training Matrix'!$AQ$71="EXPIRING"),'📊 Training Matrix'!$H$71,"")</f>
        <v/>
      </c>
    </row>
    <row r="1339" spans="1:13" ht="15" customHeight="1" x14ac:dyDescent="0.2">
      <c r="A1339" s="58" t="str">
        <f ca="1">IF(OR('📊 Training Matrix'!$AS$71="EXPIRED",'📊 Training Matrix'!$AS$71="EXPIRING"),'📊 Training Matrix'!$A$71,"")</f>
        <v/>
      </c>
      <c r="B1339" s="58" t="str">
        <f ca="1">IF(OR('📊 Training Matrix'!$AS$71="EXPIRED",'📊 Training Matrix'!$AS$71="EXPIRING"),'📊 Training Matrix'!$B$71,"")</f>
        <v/>
      </c>
      <c r="C1339" s="58" t="str">
        <f ca="1">IF(OR('📊 Training Matrix'!$AS$71="EXPIRED",'📊 Training Matrix'!$AS$71="EXPIRING"),'📊 Training Matrix'!$C$71,"")</f>
        <v/>
      </c>
      <c r="D1339" s="58" t="str">
        <f ca="1">IF(OR('📊 Training Matrix'!$AS$71="EXPIRED",'📊 Training Matrix'!$AS$71="EXPIRING"),'📊 Training Matrix'!$D$71,"")</f>
        <v/>
      </c>
      <c r="E1339" s="58" t="str">
        <f ca="1">IF(OR('📊 Training Matrix'!$AS$71="EXPIRED",'📊 Training Matrix'!$AS$71="EXPIRING"),'📊 Training Matrix'!$F$71,"")</f>
        <v/>
      </c>
      <c r="F1339" s="58" t="str">
        <f ca="1">IF(OR('📊 Training Matrix'!$AS$71="EXPIRED",'📊 Training Matrix'!$AS$71="EXPIRING"),'📊 Training Matrix'!$E$71,"")</f>
        <v/>
      </c>
      <c r="G1339" s="58" t="str">
        <f ca="1">IF(OR('📊 Training Matrix'!$AS$71="EXPIRED",'📊 Training Matrix'!$AS$71="EXPIRING"),"MG-002","")</f>
        <v/>
      </c>
      <c r="H1339" s="58" t="str">
        <f ca="1">IF(OR('📊 Training Matrix'!$AS$71="EXPIRED",'📊 Training Matrix'!$AS$71="EXPIRING"),"SMSTS","")</f>
        <v/>
      </c>
      <c r="I1339" s="58" t="str">
        <f ca="1">IF(OR('📊 Training Matrix'!$AS$71="EXPIRED",'📊 Training Matrix'!$AS$71="EXPIRING"),IF(ISNUMBER('📊 Training Matrix'!$AR$71),TEXT('📊 Training Matrix'!$AR$71,"DD/MM/YYYY"),""),"")</f>
        <v/>
      </c>
      <c r="J1339" s="58" t="str">
        <f ca="1">IF(OR('📊 Training Matrix'!$AS$71="EXPIRED",'📊 Training Matrix'!$AS$71="EXPIRING"),TEXT('📊 Training Matrix'!$AR$71+365,"DD/MM/YYYY"),"")</f>
        <v/>
      </c>
      <c r="K1339" s="58" t="str">
        <f ca="1">IF(OR('📊 Training Matrix'!$AS$71="EXPIRED",'📊 Training Matrix'!$AS$71="EXPIRING"),'📊 Training Matrix'!$AS$71,"")</f>
        <v/>
      </c>
      <c r="L1339" s="58" t="str">
        <f ca="1">IF(OR('📊 Training Matrix'!$AS$71="EXPIRED",'📊 Training Matrix'!$AS$71="EXPIRING"),IF('📊 Training Matrix'!$AS$71="EXPIRED","Overdue by "&amp;TEXT(TODAY()-('📊 Training Matrix'!$AR$71+365),"0")&amp;" days","Expires in "&amp;TEXT(('📊 Training Matrix'!$AR$71+365)-TODAY(),"0")&amp;" days"),"—")</f>
        <v>—</v>
      </c>
      <c r="M1339" s="58" t="str">
        <f ca="1">IF(OR('📊 Training Matrix'!$AS$71="EXPIRED",'📊 Training Matrix'!$AS$71="EXPIRING"),'📊 Training Matrix'!$H$71,"")</f>
        <v/>
      </c>
    </row>
    <row r="1340" spans="1:13" ht="15" customHeight="1" x14ac:dyDescent="0.2">
      <c r="A1340" s="58" t="str">
        <f ca="1">IF(OR('📊 Training Matrix'!$AU$71="EXPIRED",'📊 Training Matrix'!$AU$71="EXPIRING"),'📊 Training Matrix'!$A$71,"")</f>
        <v/>
      </c>
      <c r="B1340" s="58" t="str">
        <f ca="1">IF(OR('📊 Training Matrix'!$AU$71="EXPIRED",'📊 Training Matrix'!$AU$71="EXPIRING"),'📊 Training Matrix'!$B$71,"")</f>
        <v/>
      </c>
      <c r="C1340" s="58" t="str">
        <f ca="1">IF(OR('📊 Training Matrix'!$AU$71="EXPIRED",'📊 Training Matrix'!$AU$71="EXPIRING"),'📊 Training Matrix'!$C$71,"")</f>
        <v/>
      </c>
      <c r="D1340" s="58" t="str">
        <f ca="1">IF(OR('📊 Training Matrix'!$AU$71="EXPIRED",'📊 Training Matrix'!$AU$71="EXPIRING"),'📊 Training Matrix'!$D$71,"")</f>
        <v/>
      </c>
      <c r="E1340" s="58" t="str">
        <f ca="1">IF(OR('📊 Training Matrix'!$AU$71="EXPIRED",'📊 Training Matrix'!$AU$71="EXPIRING"),'📊 Training Matrix'!$F$71,"")</f>
        <v/>
      </c>
      <c r="F1340" s="58" t="str">
        <f ca="1">IF(OR('📊 Training Matrix'!$AU$71="EXPIRED",'📊 Training Matrix'!$AU$71="EXPIRING"),'📊 Training Matrix'!$E$71,"")</f>
        <v/>
      </c>
      <c r="G1340" s="58" t="str">
        <f ca="1">IF(OR('📊 Training Matrix'!$AU$71="EXPIRED",'📊 Training Matrix'!$AU$71="EXPIRING"),"MG-003","")</f>
        <v/>
      </c>
      <c r="H1340" s="58" t="str">
        <f ca="1">IF(OR('📊 Training Matrix'!$AU$71="EXPIRED",'📊 Training Matrix'!$AU$71="EXPIRING"),"SSSTS","")</f>
        <v/>
      </c>
      <c r="I1340" s="58" t="str">
        <f ca="1">IF(OR('📊 Training Matrix'!$AU$71="EXPIRED",'📊 Training Matrix'!$AU$71="EXPIRING"),IF(ISNUMBER('📊 Training Matrix'!$AT$71),TEXT('📊 Training Matrix'!$AT$71,"DD/MM/YYYY"),""),"")</f>
        <v/>
      </c>
      <c r="J1340" s="58" t="str">
        <f ca="1">IF(OR('📊 Training Matrix'!$AU$71="EXPIRED",'📊 Training Matrix'!$AU$71="EXPIRING"),TEXT('📊 Training Matrix'!$AT$71+365,"DD/MM/YYYY"),"")</f>
        <v/>
      </c>
      <c r="K1340" s="58" t="str">
        <f ca="1">IF(OR('📊 Training Matrix'!$AU$71="EXPIRED",'📊 Training Matrix'!$AU$71="EXPIRING"),'📊 Training Matrix'!$AU$71,"")</f>
        <v/>
      </c>
      <c r="L1340" s="58" t="str">
        <f ca="1">IF(OR('📊 Training Matrix'!$AU$71="EXPIRED",'📊 Training Matrix'!$AU$71="EXPIRING"),IF('📊 Training Matrix'!$AU$71="EXPIRED","Overdue by "&amp;TEXT(TODAY()-('📊 Training Matrix'!$AT$71+365),"0")&amp;" days","Expires in "&amp;TEXT(('📊 Training Matrix'!$AT$71+365)-TODAY(),"0")&amp;" days"),"—")</f>
        <v>—</v>
      </c>
      <c r="M1340" s="58" t="str">
        <f ca="1">IF(OR('📊 Training Matrix'!$AU$71="EXPIRED",'📊 Training Matrix'!$AU$71="EXPIRING"),'📊 Training Matrix'!$H$71,"")</f>
        <v/>
      </c>
    </row>
    <row r="1341" spans="1:13" ht="15" customHeight="1" x14ac:dyDescent="0.2">
      <c r="A1341" s="58" t="str">
        <f ca="1">IF(OR('📊 Training Matrix'!$AW$71="EXPIRED",'📊 Training Matrix'!$AW$71="EXPIRING"),'📊 Training Matrix'!$A$71,"")</f>
        <v/>
      </c>
      <c r="B1341" s="58" t="str">
        <f ca="1">IF(OR('📊 Training Matrix'!$AW$71="EXPIRED",'📊 Training Matrix'!$AW$71="EXPIRING"),'📊 Training Matrix'!$B$71,"")</f>
        <v/>
      </c>
      <c r="C1341" s="58" t="str">
        <f ca="1">IF(OR('📊 Training Matrix'!$AW$71="EXPIRED",'📊 Training Matrix'!$AW$71="EXPIRING"),'📊 Training Matrix'!$C$71,"")</f>
        <v/>
      </c>
      <c r="D1341" s="58" t="str">
        <f ca="1">IF(OR('📊 Training Matrix'!$AW$71="EXPIRED",'📊 Training Matrix'!$AW$71="EXPIRING"),'📊 Training Matrix'!$D$71,"")</f>
        <v/>
      </c>
      <c r="E1341" s="58" t="str">
        <f ca="1">IF(OR('📊 Training Matrix'!$AW$71="EXPIRED",'📊 Training Matrix'!$AW$71="EXPIRING"),'📊 Training Matrix'!$F$71,"")</f>
        <v/>
      </c>
      <c r="F1341" s="58" t="str">
        <f ca="1">IF(OR('📊 Training Matrix'!$AW$71="EXPIRED",'📊 Training Matrix'!$AW$71="EXPIRING"),'📊 Training Matrix'!$E$71,"")</f>
        <v/>
      </c>
      <c r="G1341" s="58" t="str">
        <f ca="1">IF(OR('📊 Training Matrix'!$AW$71="EXPIRED",'📊 Training Matrix'!$AW$71="EXPIRING"),"IT-002","")</f>
        <v/>
      </c>
      <c r="H1341" s="58" t="str">
        <f ca="1">IF(OR('📊 Training Matrix'!$AW$71="EXPIRED",'📊 Training Matrix'!$AW$71="EXPIRING"),"GDPR Awareness","")</f>
        <v/>
      </c>
      <c r="I1341" s="58" t="str">
        <f ca="1">IF(OR('📊 Training Matrix'!$AW$71="EXPIRED",'📊 Training Matrix'!$AW$71="EXPIRING"),IF(ISNUMBER('📊 Training Matrix'!$AV$71),TEXT('📊 Training Matrix'!$AV$71,"DD/MM/YYYY"),""),"")</f>
        <v/>
      </c>
      <c r="J1341" s="58" t="str">
        <f ca="1">IF(OR('📊 Training Matrix'!$AW$71="EXPIRED",'📊 Training Matrix'!$AW$71="EXPIRING"),TEXT('📊 Training Matrix'!$AV$71+365,"DD/MM/YYYY"),"")</f>
        <v/>
      </c>
      <c r="K1341" s="58" t="str">
        <f ca="1">IF(OR('📊 Training Matrix'!$AW$71="EXPIRED",'📊 Training Matrix'!$AW$71="EXPIRING"),'📊 Training Matrix'!$AW$71,"")</f>
        <v/>
      </c>
      <c r="L1341" s="58" t="str">
        <f ca="1">IF(OR('📊 Training Matrix'!$AW$71="EXPIRED",'📊 Training Matrix'!$AW$71="EXPIRING"),IF('📊 Training Matrix'!$AW$71="EXPIRED","Overdue by "&amp;TEXT(TODAY()-('📊 Training Matrix'!$AV$71+365),"0")&amp;" days","Expires in "&amp;TEXT(('📊 Training Matrix'!$AV$71+365)-TODAY(),"0")&amp;" days"),"—")</f>
        <v>—</v>
      </c>
      <c r="M1341" s="58" t="str">
        <f ca="1">IF(OR('📊 Training Matrix'!$AW$71="EXPIRED",'📊 Training Matrix'!$AW$71="EXPIRING"),'📊 Training Matrix'!$H$71,"")</f>
        <v/>
      </c>
    </row>
    <row r="1342" spans="1:13" ht="15" customHeight="1" x14ac:dyDescent="0.2">
      <c r="A1342" s="58" t="str">
        <f ca="1">IF(OR('📊 Training Matrix'!$K$72="EXPIRED",'📊 Training Matrix'!$K$72="EXPIRING"),'📊 Training Matrix'!$A$72,"")</f>
        <v/>
      </c>
      <c r="B1342" s="58" t="str">
        <f ca="1">IF(OR('📊 Training Matrix'!$K$72="EXPIRED",'📊 Training Matrix'!$K$72="EXPIRING"),'📊 Training Matrix'!$B$72,"")</f>
        <v/>
      </c>
      <c r="C1342" s="58" t="str">
        <f ca="1">IF(OR('📊 Training Matrix'!$K$72="EXPIRED",'📊 Training Matrix'!$K$72="EXPIRING"),'📊 Training Matrix'!$C$72,"")</f>
        <v/>
      </c>
      <c r="D1342" s="58" t="str">
        <f ca="1">IF(OR('📊 Training Matrix'!$K$72="EXPIRED",'📊 Training Matrix'!$K$72="EXPIRING"),'📊 Training Matrix'!$D$72,"")</f>
        <v/>
      </c>
      <c r="E1342" s="58" t="str">
        <f ca="1">IF(OR('📊 Training Matrix'!$K$72="EXPIRED",'📊 Training Matrix'!$K$72="EXPIRING"),'📊 Training Matrix'!$F$72,"")</f>
        <v/>
      </c>
      <c r="F1342" s="58" t="str">
        <f ca="1">IF(OR('📊 Training Matrix'!$K$72="EXPIRED",'📊 Training Matrix'!$K$72="EXPIRING"),'📊 Training Matrix'!$E$72,"")</f>
        <v/>
      </c>
      <c r="G1342" s="58" t="str">
        <f ca="1">IF(OR('📊 Training Matrix'!$K$72="EXPIRED",'📊 Training Matrix'!$K$72="EXPIRING"),"HS-001","")</f>
        <v/>
      </c>
      <c r="H1342" s="58" t="str">
        <f ca="1">IF(OR('📊 Training Matrix'!$K$72="EXPIRED",'📊 Training Matrix'!$K$72="EXPIRING"),"H&amp;S Induction","")</f>
        <v/>
      </c>
      <c r="I1342" s="58" t="str">
        <f ca="1">IF(OR('📊 Training Matrix'!$K$72="EXPIRED",'📊 Training Matrix'!$K$72="EXPIRING"),IF(ISNUMBER('📊 Training Matrix'!$J$72),TEXT('📊 Training Matrix'!$J$72,"DD/MM/YYYY"),""),"")</f>
        <v/>
      </c>
      <c r="J1342" s="58" t="str">
        <f ca="1">IF(OR('📊 Training Matrix'!$K$72="EXPIRED",'📊 Training Matrix'!$K$72="EXPIRING"),TEXT('📊 Training Matrix'!$J$72+365,"DD/MM/YYYY"),"")</f>
        <v/>
      </c>
      <c r="K1342" s="58" t="str">
        <f ca="1">IF(OR('📊 Training Matrix'!$K$72="EXPIRED",'📊 Training Matrix'!$K$72="EXPIRING"),'📊 Training Matrix'!$K$72,"")</f>
        <v/>
      </c>
      <c r="L1342" s="58" t="str">
        <f ca="1">IF(OR('📊 Training Matrix'!$K$72="EXPIRED",'📊 Training Matrix'!$K$72="EXPIRING"),IF('📊 Training Matrix'!$K$72="EXPIRED","Overdue by "&amp;TEXT(TODAY()-('📊 Training Matrix'!$J$72+365),"0")&amp;" days","Expires in "&amp;TEXT(('📊 Training Matrix'!$J$72+365)-TODAY(),"0")&amp;" days"),"—")</f>
        <v>—</v>
      </c>
      <c r="M1342" s="58" t="str">
        <f ca="1">IF(OR('📊 Training Matrix'!$K$72="EXPIRED",'📊 Training Matrix'!$K$72="EXPIRING"),'📊 Training Matrix'!$H$72,"")</f>
        <v/>
      </c>
    </row>
    <row r="1343" spans="1:13" ht="15" customHeight="1" x14ac:dyDescent="0.2">
      <c r="A1343" s="58" t="str">
        <f ca="1">IF(OR('📊 Training Matrix'!$M$72="EXPIRED",'📊 Training Matrix'!$M$72="EXPIRING"),'📊 Training Matrix'!$A$72,"")</f>
        <v/>
      </c>
      <c r="B1343" s="58" t="str">
        <f ca="1">IF(OR('📊 Training Matrix'!$M$72="EXPIRED",'📊 Training Matrix'!$M$72="EXPIRING"),'📊 Training Matrix'!$B$72,"")</f>
        <v/>
      </c>
      <c r="C1343" s="58" t="str">
        <f ca="1">IF(OR('📊 Training Matrix'!$M$72="EXPIRED",'📊 Training Matrix'!$M$72="EXPIRING"),'📊 Training Matrix'!$C$72,"")</f>
        <v/>
      </c>
      <c r="D1343" s="58" t="str">
        <f ca="1">IF(OR('📊 Training Matrix'!$M$72="EXPIRED",'📊 Training Matrix'!$M$72="EXPIRING"),'📊 Training Matrix'!$D$72,"")</f>
        <v/>
      </c>
      <c r="E1343" s="58" t="str">
        <f ca="1">IF(OR('📊 Training Matrix'!$M$72="EXPIRED",'📊 Training Matrix'!$M$72="EXPIRING"),'📊 Training Matrix'!$F$72,"")</f>
        <v/>
      </c>
      <c r="F1343" s="58" t="str">
        <f ca="1">IF(OR('📊 Training Matrix'!$M$72="EXPIRED",'📊 Training Matrix'!$M$72="EXPIRING"),'📊 Training Matrix'!$E$72,"")</f>
        <v/>
      </c>
      <c r="G1343" s="58" t="str">
        <f ca="1">IF(OR('📊 Training Matrix'!$M$72="EXPIRED",'📊 Training Matrix'!$M$72="EXPIRING"),"HS-002","")</f>
        <v/>
      </c>
      <c r="H1343" s="58" t="str">
        <f ca="1">IF(OR('📊 Training Matrix'!$M$72="EXPIRED",'📊 Training Matrix'!$M$72="EXPIRING"),"Working at Height","")</f>
        <v/>
      </c>
      <c r="I1343" s="58" t="str">
        <f ca="1">IF(OR('📊 Training Matrix'!$M$72="EXPIRED",'📊 Training Matrix'!$M$72="EXPIRING"),IF(ISNUMBER('📊 Training Matrix'!$L$72),TEXT('📊 Training Matrix'!$L$72,"DD/MM/YYYY"),""),"")</f>
        <v/>
      </c>
      <c r="J1343" s="58" t="str">
        <f ca="1">IF(OR('📊 Training Matrix'!$M$72="EXPIRED",'📊 Training Matrix'!$M$72="EXPIRING"),TEXT('📊 Training Matrix'!$L$72+365,"DD/MM/YYYY"),"")</f>
        <v/>
      </c>
      <c r="K1343" s="58" t="str">
        <f ca="1">IF(OR('📊 Training Matrix'!$M$72="EXPIRED",'📊 Training Matrix'!$M$72="EXPIRING"),'📊 Training Matrix'!$M$72,"")</f>
        <v/>
      </c>
      <c r="L1343" s="58" t="str">
        <f ca="1">IF(OR('📊 Training Matrix'!$M$72="EXPIRED",'📊 Training Matrix'!$M$72="EXPIRING"),IF('📊 Training Matrix'!$M$72="EXPIRED","Overdue by "&amp;TEXT(TODAY()-('📊 Training Matrix'!$L$72+365),"0")&amp;" days","Expires in "&amp;TEXT(('📊 Training Matrix'!$L$72+365)-TODAY(),"0")&amp;" days"),"—")</f>
        <v>—</v>
      </c>
      <c r="M1343" s="58" t="str">
        <f ca="1">IF(OR('📊 Training Matrix'!$M$72="EXPIRED",'📊 Training Matrix'!$M$72="EXPIRING"),'📊 Training Matrix'!$H$72,"")</f>
        <v/>
      </c>
    </row>
    <row r="1344" spans="1:13" ht="15" customHeight="1" x14ac:dyDescent="0.2">
      <c r="A1344" s="58" t="str">
        <f ca="1">IF(OR('📊 Training Matrix'!$O$72="EXPIRED",'📊 Training Matrix'!$O$72="EXPIRING"),'📊 Training Matrix'!$A$72,"")</f>
        <v/>
      </c>
      <c r="B1344" s="58" t="str">
        <f ca="1">IF(OR('📊 Training Matrix'!$O$72="EXPIRED",'📊 Training Matrix'!$O$72="EXPIRING"),'📊 Training Matrix'!$B$72,"")</f>
        <v/>
      </c>
      <c r="C1344" s="58" t="str">
        <f ca="1">IF(OR('📊 Training Matrix'!$O$72="EXPIRED",'📊 Training Matrix'!$O$72="EXPIRING"),'📊 Training Matrix'!$C$72,"")</f>
        <v/>
      </c>
      <c r="D1344" s="58" t="str">
        <f ca="1">IF(OR('📊 Training Matrix'!$O$72="EXPIRED",'📊 Training Matrix'!$O$72="EXPIRING"),'📊 Training Matrix'!$D$72,"")</f>
        <v/>
      </c>
      <c r="E1344" s="58" t="str">
        <f ca="1">IF(OR('📊 Training Matrix'!$O$72="EXPIRED",'📊 Training Matrix'!$O$72="EXPIRING"),'📊 Training Matrix'!$F$72,"")</f>
        <v/>
      </c>
      <c r="F1344" s="58" t="str">
        <f ca="1">IF(OR('📊 Training Matrix'!$O$72="EXPIRED",'📊 Training Matrix'!$O$72="EXPIRING"),'📊 Training Matrix'!$E$72,"")</f>
        <v/>
      </c>
      <c r="G1344" s="58" t="str">
        <f ca="1">IF(OR('📊 Training Matrix'!$O$72="EXPIRED",'📊 Training Matrix'!$O$72="EXPIRING"),"HS-003","")</f>
        <v/>
      </c>
      <c r="H1344" s="58" t="str">
        <f ca="1">IF(OR('📊 Training Matrix'!$O$72="EXPIRED",'📊 Training Matrix'!$O$72="EXPIRING"),"Confined Space","")</f>
        <v/>
      </c>
      <c r="I1344" s="58" t="str">
        <f ca="1">IF(OR('📊 Training Matrix'!$O$72="EXPIRED",'📊 Training Matrix'!$O$72="EXPIRING"),IF(ISNUMBER('📊 Training Matrix'!$N$72),TEXT('📊 Training Matrix'!$N$72,"DD/MM/YYYY"),""),"")</f>
        <v/>
      </c>
      <c r="J1344" s="58" t="str">
        <f ca="1">IF(OR('📊 Training Matrix'!$O$72="EXPIRED",'📊 Training Matrix'!$O$72="EXPIRING"),TEXT('📊 Training Matrix'!$N$72+365,"DD/MM/YYYY"),"")</f>
        <v/>
      </c>
      <c r="K1344" s="58" t="str">
        <f ca="1">IF(OR('📊 Training Matrix'!$O$72="EXPIRED",'📊 Training Matrix'!$O$72="EXPIRING"),'📊 Training Matrix'!$O$72,"")</f>
        <v/>
      </c>
      <c r="L1344" s="58" t="str">
        <f ca="1">IF(OR('📊 Training Matrix'!$O$72="EXPIRED",'📊 Training Matrix'!$O$72="EXPIRING"),IF('📊 Training Matrix'!$O$72="EXPIRED","Overdue by "&amp;TEXT(TODAY()-('📊 Training Matrix'!$N$72+365),"0")&amp;" days","Expires in "&amp;TEXT(('📊 Training Matrix'!$N$72+365)-TODAY(),"0")&amp;" days"),"—")</f>
        <v>—</v>
      </c>
      <c r="M1344" s="58" t="str">
        <f ca="1">IF(OR('📊 Training Matrix'!$O$72="EXPIRED",'📊 Training Matrix'!$O$72="EXPIRING"),'📊 Training Matrix'!$H$72,"")</f>
        <v/>
      </c>
    </row>
    <row r="1345" spans="1:13" ht="15" customHeight="1" x14ac:dyDescent="0.2">
      <c r="A1345" s="58" t="str">
        <f ca="1">IF(OR('📊 Training Matrix'!$Q$72="EXPIRED",'📊 Training Matrix'!$Q$72="EXPIRING"),'📊 Training Matrix'!$A$72,"")</f>
        <v/>
      </c>
      <c r="B1345" s="58" t="str">
        <f ca="1">IF(OR('📊 Training Matrix'!$Q$72="EXPIRED",'📊 Training Matrix'!$Q$72="EXPIRING"),'📊 Training Matrix'!$B$72,"")</f>
        <v/>
      </c>
      <c r="C1345" s="58" t="str">
        <f ca="1">IF(OR('📊 Training Matrix'!$Q$72="EXPIRED",'📊 Training Matrix'!$Q$72="EXPIRING"),'📊 Training Matrix'!$C$72,"")</f>
        <v/>
      </c>
      <c r="D1345" s="58" t="str">
        <f ca="1">IF(OR('📊 Training Matrix'!$Q$72="EXPIRED",'📊 Training Matrix'!$Q$72="EXPIRING"),'📊 Training Matrix'!$D$72,"")</f>
        <v/>
      </c>
      <c r="E1345" s="58" t="str">
        <f ca="1">IF(OR('📊 Training Matrix'!$Q$72="EXPIRED",'📊 Training Matrix'!$Q$72="EXPIRING"),'📊 Training Matrix'!$F$72,"")</f>
        <v/>
      </c>
      <c r="F1345" s="58" t="str">
        <f ca="1">IF(OR('📊 Training Matrix'!$Q$72="EXPIRED",'📊 Training Matrix'!$Q$72="EXPIRING"),'📊 Training Matrix'!$E$72,"")</f>
        <v/>
      </c>
      <c r="G1345" s="58" t="str">
        <f ca="1">IF(OR('📊 Training Matrix'!$Q$72="EXPIRED",'📊 Training Matrix'!$Q$72="EXPIRING"),"HS-004","")</f>
        <v/>
      </c>
      <c r="H1345" s="58" t="str">
        <f ca="1">IF(OR('📊 Training Matrix'!$Q$72="EXPIRED",'📊 Training Matrix'!$Q$72="EXPIRING"),"Manual Handling","")</f>
        <v/>
      </c>
      <c r="I1345" s="58" t="str">
        <f ca="1">IF(OR('📊 Training Matrix'!$Q$72="EXPIRED",'📊 Training Matrix'!$Q$72="EXPIRING"),IF(ISNUMBER('📊 Training Matrix'!$P$72),TEXT('📊 Training Matrix'!$P$72,"DD/MM/YYYY"),""),"")</f>
        <v/>
      </c>
      <c r="J1345" s="58" t="str">
        <f ca="1">IF(OR('📊 Training Matrix'!$Q$72="EXPIRED",'📊 Training Matrix'!$Q$72="EXPIRING"),TEXT('📊 Training Matrix'!$P$72+365,"DD/MM/YYYY"),"")</f>
        <v/>
      </c>
      <c r="K1345" s="58" t="str">
        <f ca="1">IF(OR('📊 Training Matrix'!$Q$72="EXPIRED",'📊 Training Matrix'!$Q$72="EXPIRING"),'📊 Training Matrix'!$Q$72,"")</f>
        <v/>
      </c>
      <c r="L1345" s="58" t="str">
        <f ca="1">IF(OR('📊 Training Matrix'!$Q$72="EXPIRED",'📊 Training Matrix'!$Q$72="EXPIRING"),IF('📊 Training Matrix'!$Q$72="EXPIRED","Overdue by "&amp;TEXT(TODAY()-('📊 Training Matrix'!$P$72+365),"0")&amp;" days","Expires in "&amp;TEXT(('📊 Training Matrix'!$P$72+365)-TODAY(),"0")&amp;" days"),"—")</f>
        <v>—</v>
      </c>
      <c r="M1345" s="58" t="str">
        <f ca="1">IF(OR('📊 Training Matrix'!$Q$72="EXPIRED",'📊 Training Matrix'!$Q$72="EXPIRING"),'📊 Training Matrix'!$H$72,"")</f>
        <v/>
      </c>
    </row>
    <row r="1346" spans="1:13" ht="15" customHeight="1" x14ac:dyDescent="0.2">
      <c r="A1346" s="58" t="str">
        <f ca="1">IF(OR('📊 Training Matrix'!$S$72="EXPIRED",'📊 Training Matrix'!$S$72="EXPIRING"),'📊 Training Matrix'!$A$72,"")</f>
        <v/>
      </c>
      <c r="B1346" s="58" t="str">
        <f ca="1">IF(OR('📊 Training Matrix'!$S$72="EXPIRED",'📊 Training Matrix'!$S$72="EXPIRING"),'📊 Training Matrix'!$B$72,"")</f>
        <v/>
      </c>
      <c r="C1346" s="58" t="str">
        <f ca="1">IF(OR('📊 Training Matrix'!$S$72="EXPIRED",'📊 Training Matrix'!$S$72="EXPIRING"),'📊 Training Matrix'!$C$72,"")</f>
        <v/>
      </c>
      <c r="D1346" s="58" t="str">
        <f ca="1">IF(OR('📊 Training Matrix'!$S$72="EXPIRED",'📊 Training Matrix'!$S$72="EXPIRING"),'📊 Training Matrix'!$D$72,"")</f>
        <v/>
      </c>
      <c r="E1346" s="58" t="str">
        <f ca="1">IF(OR('📊 Training Matrix'!$S$72="EXPIRED",'📊 Training Matrix'!$S$72="EXPIRING"),'📊 Training Matrix'!$F$72,"")</f>
        <v/>
      </c>
      <c r="F1346" s="58" t="str">
        <f ca="1">IF(OR('📊 Training Matrix'!$S$72="EXPIRED",'📊 Training Matrix'!$S$72="EXPIRING"),'📊 Training Matrix'!$E$72,"")</f>
        <v/>
      </c>
      <c r="G1346" s="58" t="str">
        <f ca="1">IF(OR('📊 Training Matrix'!$S$72="EXPIRED",'📊 Training Matrix'!$S$72="EXPIRING"),"HS-005","")</f>
        <v/>
      </c>
      <c r="H1346" s="58" t="str">
        <f ca="1">IF(OR('📊 Training Matrix'!$S$72="EXPIRED",'📊 Training Matrix'!$S$72="EXPIRING"),"First Aid (FAW)","")</f>
        <v/>
      </c>
      <c r="I1346" s="58" t="str">
        <f ca="1">IF(OR('📊 Training Matrix'!$S$72="EXPIRED",'📊 Training Matrix'!$S$72="EXPIRING"),IF(ISNUMBER('📊 Training Matrix'!$R$72),TEXT('📊 Training Matrix'!$R$72,"DD/MM/YYYY"),""),"")</f>
        <v/>
      </c>
      <c r="J1346" s="58" t="str">
        <f ca="1">IF(OR('📊 Training Matrix'!$S$72="EXPIRED",'📊 Training Matrix'!$S$72="EXPIRING"),TEXT('📊 Training Matrix'!$R$72+365,"DD/MM/YYYY"),"")</f>
        <v/>
      </c>
      <c r="K1346" s="58" t="str">
        <f ca="1">IF(OR('📊 Training Matrix'!$S$72="EXPIRED",'📊 Training Matrix'!$S$72="EXPIRING"),'📊 Training Matrix'!$S$72,"")</f>
        <v/>
      </c>
      <c r="L1346" s="58" t="str">
        <f ca="1">IF(OR('📊 Training Matrix'!$S$72="EXPIRED",'📊 Training Matrix'!$S$72="EXPIRING"),IF('📊 Training Matrix'!$S$72="EXPIRED","Overdue by "&amp;TEXT(TODAY()-('📊 Training Matrix'!$R$72+365),"0")&amp;" days","Expires in "&amp;TEXT(('📊 Training Matrix'!$R$72+365)-TODAY(),"0")&amp;" days"),"—")</f>
        <v>—</v>
      </c>
      <c r="M1346" s="58" t="str">
        <f ca="1">IF(OR('📊 Training Matrix'!$S$72="EXPIRED",'📊 Training Matrix'!$S$72="EXPIRING"),'📊 Training Matrix'!$H$72,"")</f>
        <v/>
      </c>
    </row>
    <row r="1347" spans="1:13" ht="15" customHeight="1" x14ac:dyDescent="0.2">
      <c r="A1347" s="58" t="str">
        <f ca="1">IF(OR('📊 Training Matrix'!$U$72="EXPIRED",'📊 Training Matrix'!$U$72="EXPIRING"),'📊 Training Matrix'!$A$72,"")</f>
        <v/>
      </c>
      <c r="B1347" s="58" t="str">
        <f ca="1">IF(OR('📊 Training Matrix'!$U$72="EXPIRED",'📊 Training Matrix'!$U$72="EXPIRING"),'📊 Training Matrix'!$B$72,"")</f>
        <v/>
      </c>
      <c r="C1347" s="58" t="str">
        <f ca="1">IF(OR('📊 Training Matrix'!$U$72="EXPIRED",'📊 Training Matrix'!$U$72="EXPIRING"),'📊 Training Matrix'!$C$72,"")</f>
        <v/>
      </c>
      <c r="D1347" s="58" t="str">
        <f ca="1">IF(OR('📊 Training Matrix'!$U$72="EXPIRED",'📊 Training Matrix'!$U$72="EXPIRING"),'📊 Training Matrix'!$D$72,"")</f>
        <v/>
      </c>
      <c r="E1347" s="58" t="str">
        <f ca="1">IF(OR('📊 Training Matrix'!$U$72="EXPIRED",'📊 Training Matrix'!$U$72="EXPIRING"),'📊 Training Matrix'!$F$72,"")</f>
        <v/>
      </c>
      <c r="F1347" s="58" t="str">
        <f ca="1">IF(OR('📊 Training Matrix'!$U$72="EXPIRED",'📊 Training Matrix'!$U$72="EXPIRING"),'📊 Training Matrix'!$E$72,"")</f>
        <v/>
      </c>
      <c r="G1347" s="58" t="str">
        <f ca="1">IF(OR('📊 Training Matrix'!$U$72="EXPIRED",'📊 Training Matrix'!$U$72="EXPIRING"),"HS-006","")</f>
        <v/>
      </c>
      <c r="H1347" s="58" t="str">
        <f ca="1">IF(OR('📊 Training Matrix'!$U$72="EXPIRED",'📊 Training Matrix'!$U$72="EXPIRING"),"Asbestos Awareness","")</f>
        <v/>
      </c>
      <c r="I1347" s="58" t="str">
        <f ca="1">IF(OR('📊 Training Matrix'!$U$72="EXPIRED",'📊 Training Matrix'!$U$72="EXPIRING"),IF(ISNUMBER('📊 Training Matrix'!$T$72),TEXT('📊 Training Matrix'!$T$72,"DD/MM/YYYY"),""),"")</f>
        <v/>
      </c>
      <c r="J1347" s="58" t="str">
        <f ca="1">IF(OR('📊 Training Matrix'!$U$72="EXPIRED",'📊 Training Matrix'!$U$72="EXPIRING"),TEXT('📊 Training Matrix'!$T$72+365,"DD/MM/YYYY"),"")</f>
        <v/>
      </c>
      <c r="K1347" s="58" t="str">
        <f ca="1">IF(OR('📊 Training Matrix'!$U$72="EXPIRED",'📊 Training Matrix'!$U$72="EXPIRING"),'📊 Training Matrix'!$U$72,"")</f>
        <v/>
      </c>
      <c r="L1347" s="58" t="str">
        <f ca="1">IF(OR('📊 Training Matrix'!$U$72="EXPIRED",'📊 Training Matrix'!$U$72="EXPIRING"),IF('📊 Training Matrix'!$U$72="EXPIRED","Overdue by "&amp;TEXT(TODAY()-('📊 Training Matrix'!$T$72+365),"0")&amp;" days","Expires in "&amp;TEXT(('📊 Training Matrix'!$T$72+365)-TODAY(),"0")&amp;" days"),"—")</f>
        <v>—</v>
      </c>
      <c r="M1347" s="58" t="str">
        <f ca="1">IF(OR('📊 Training Matrix'!$U$72="EXPIRED",'📊 Training Matrix'!$U$72="EXPIRING"),'📊 Training Matrix'!$H$72,"")</f>
        <v/>
      </c>
    </row>
    <row r="1348" spans="1:13" ht="15" customHeight="1" x14ac:dyDescent="0.2">
      <c r="A1348" s="58" t="str">
        <f ca="1">IF(OR('📊 Training Matrix'!$W$72="EXPIRED",'📊 Training Matrix'!$W$72="EXPIRING"),'📊 Training Matrix'!$A$72,"")</f>
        <v/>
      </c>
      <c r="B1348" s="58" t="str">
        <f ca="1">IF(OR('📊 Training Matrix'!$W$72="EXPIRED",'📊 Training Matrix'!$W$72="EXPIRING"),'📊 Training Matrix'!$B$72,"")</f>
        <v/>
      </c>
      <c r="C1348" s="58" t="str">
        <f ca="1">IF(OR('📊 Training Matrix'!$W$72="EXPIRED",'📊 Training Matrix'!$W$72="EXPIRING"),'📊 Training Matrix'!$C$72,"")</f>
        <v/>
      </c>
      <c r="D1348" s="58" t="str">
        <f ca="1">IF(OR('📊 Training Matrix'!$W$72="EXPIRED",'📊 Training Matrix'!$W$72="EXPIRING"),'📊 Training Matrix'!$D$72,"")</f>
        <v/>
      </c>
      <c r="E1348" s="58" t="str">
        <f ca="1">IF(OR('📊 Training Matrix'!$W$72="EXPIRED",'📊 Training Matrix'!$W$72="EXPIRING"),'📊 Training Matrix'!$F$72,"")</f>
        <v/>
      </c>
      <c r="F1348" s="58" t="str">
        <f ca="1">IF(OR('📊 Training Matrix'!$W$72="EXPIRED",'📊 Training Matrix'!$W$72="EXPIRING"),'📊 Training Matrix'!$E$72,"")</f>
        <v/>
      </c>
      <c r="G1348" s="58" t="str">
        <f ca="1">IF(OR('📊 Training Matrix'!$W$72="EXPIRED",'📊 Training Matrix'!$W$72="EXPIRING"),"EL-001","")</f>
        <v/>
      </c>
      <c r="H1348" s="58" t="str">
        <f ca="1">IF(OR('📊 Training Matrix'!$W$72="EXPIRED",'📊 Training Matrix'!$W$72="EXPIRING"),"C&amp;G 2391 Inspection","")</f>
        <v/>
      </c>
      <c r="I1348" s="58" t="str">
        <f ca="1">IF(OR('📊 Training Matrix'!$W$72="EXPIRED",'📊 Training Matrix'!$W$72="EXPIRING"),IF(ISNUMBER('📊 Training Matrix'!$V$72),TEXT('📊 Training Matrix'!$V$72,"DD/MM/YYYY"),""),"")</f>
        <v/>
      </c>
      <c r="J1348" s="58" t="str">
        <f ca="1">IF(OR('📊 Training Matrix'!$W$72="EXPIRED",'📊 Training Matrix'!$W$72="EXPIRING"),TEXT('📊 Training Matrix'!$V$72+365,"DD/MM/YYYY"),"")</f>
        <v/>
      </c>
      <c r="K1348" s="58" t="str">
        <f ca="1">IF(OR('📊 Training Matrix'!$W$72="EXPIRED",'📊 Training Matrix'!$W$72="EXPIRING"),'📊 Training Matrix'!$W$72,"")</f>
        <v/>
      </c>
      <c r="L1348" s="58" t="str">
        <f ca="1">IF(OR('📊 Training Matrix'!$W$72="EXPIRED",'📊 Training Matrix'!$W$72="EXPIRING"),IF('📊 Training Matrix'!$W$72="EXPIRED","Overdue by "&amp;TEXT(TODAY()-('📊 Training Matrix'!$V$72+365),"0")&amp;" days","Expires in "&amp;TEXT(('📊 Training Matrix'!$V$72+365)-TODAY(),"0")&amp;" days"),"—")</f>
        <v>—</v>
      </c>
      <c r="M1348" s="58" t="str">
        <f ca="1">IF(OR('📊 Training Matrix'!$W$72="EXPIRED",'📊 Training Matrix'!$W$72="EXPIRING"),'📊 Training Matrix'!$H$72,"")</f>
        <v/>
      </c>
    </row>
    <row r="1349" spans="1:13" ht="15" customHeight="1" x14ac:dyDescent="0.2">
      <c r="A1349" s="58" t="str">
        <f ca="1">IF(OR('📊 Training Matrix'!$Y$72="EXPIRED",'📊 Training Matrix'!$Y$72="EXPIRING"),'📊 Training Matrix'!$A$72,"")</f>
        <v/>
      </c>
      <c r="B1349" s="58" t="str">
        <f ca="1">IF(OR('📊 Training Matrix'!$Y$72="EXPIRED",'📊 Training Matrix'!$Y$72="EXPIRING"),'📊 Training Matrix'!$B$72,"")</f>
        <v/>
      </c>
      <c r="C1349" s="58" t="str">
        <f ca="1">IF(OR('📊 Training Matrix'!$Y$72="EXPIRED",'📊 Training Matrix'!$Y$72="EXPIRING"),'📊 Training Matrix'!$C$72,"")</f>
        <v/>
      </c>
      <c r="D1349" s="58" t="str">
        <f ca="1">IF(OR('📊 Training Matrix'!$Y$72="EXPIRED",'📊 Training Matrix'!$Y$72="EXPIRING"),'📊 Training Matrix'!$D$72,"")</f>
        <v/>
      </c>
      <c r="E1349" s="58" t="str">
        <f ca="1">IF(OR('📊 Training Matrix'!$Y$72="EXPIRED",'📊 Training Matrix'!$Y$72="EXPIRING"),'📊 Training Matrix'!$F$72,"")</f>
        <v/>
      </c>
      <c r="F1349" s="58" t="str">
        <f ca="1">IF(OR('📊 Training Matrix'!$Y$72="EXPIRED",'📊 Training Matrix'!$Y$72="EXPIRING"),'📊 Training Matrix'!$E$72,"")</f>
        <v/>
      </c>
      <c r="G1349" s="58" t="str">
        <f ca="1">IF(OR('📊 Training Matrix'!$Y$72="EXPIRED",'📊 Training Matrix'!$Y$72="EXPIRING"),"EL-002","")</f>
        <v/>
      </c>
      <c r="H1349" s="58" t="str">
        <f ca="1">IF(OR('📊 Training Matrix'!$Y$72="EXPIRED",'📊 Training Matrix'!$Y$72="EXPIRING"),"18th Edition","")</f>
        <v/>
      </c>
      <c r="I1349" s="58" t="str">
        <f ca="1">IF(OR('📊 Training Matrix'!$Y$72="EXPIRED",'📊 Training Matrix'!$Y$72="EXPIRING"),IF(ISNUMBER('📊 Training Matrix'!$X$72),TEXT('📊 Training Matrix'!$X$72,"DD/MM/YYYY"),""),"")</f>
        <v/>
      </c>
      <c r="J1349" s="58" t="str">
        <f ca="1">IF(OR('📊 Training Matrix'!$Y$72="EXPIRED",'📊 Training Matrix'!$Y$72="EXPIRING"),TEXT('📊 Training Matrix'!$X$72+365,"DD/MM/YYYY"),"")</f>
        <v/>
      </c>
      <c r="K1349" s="58" t="str">
        <f ca="1">IF(OR('📊 Training Matrix'!$Y$72="EXPIRED",'📊 Training Matrix'!$Y$72="EXPIRING"),'📊 Training Matrix'!$Y$72,"")</f>
        <v/>
      </c>
      <c r="L1349" s="58" t="str">
        <f ca="1">IF(OR('📊 Training Matrix'!$Y$72="EXPIRED",'📊 Training Matrix'!$Y$72="EXPIRING"),IF('📊 Training Matrix'!$Y$72="EXPIRED","Overdue by "&amp;TEXT(TODAY()-('📊 Training Matrix'!$X$72+365),"0")&amp;" days","Expires in "&amp;TEXT(('📊 Training Matrix'!$X$72+365)-TODAY(),"0")&amp;" days"),"—")</f>
        <v>—</v>
      </c>
      <c r="M1349" s="58" t="str">
        <f ca="1">IF(OR('📊 Training Matrix'!$Y$72="EXPIRED",'📊 Training Matrix'!$Y$72="EXPIRING"),'📊 Training Matrix'!$H$72,"")</f>
        <v/>
      </c>
    </row>
    <row r="1350" spans="1:13" ht="15" customHeight="1" x14ac:dyDescent="0.2">
      <c r="A1350" s="58" t="str">
        <f ca="1">IF(OR('📊 Training Matrix'!$AA$72="EXPIRED",'📊 Training Matrix'!$AA$72="EXPIRING"),'📊 Training Matrix'!$A$72,"")</f>
        <v/>
      </c>
      <c r="B1350" s="58" t="str">
        <f ca="1">IF(OR('📊 Training Matrix'!$AA$72="EXPIRED",'📊 Training Matrix'!$AA$72="EXPIRING"),'📊 Training Matrix'!$B$72,"")</f>
        <v/>
      </c>
      <c r="C1350" s="58" t="str">
        <f ca="1">IF(OR('📊 Training Matrix'!$AA$72="EXPIRED",'📊 Training Matrix'!$AA$72="EXPIRING"),'📊 Training Matrix'!$C$72,"")</f>
        <v/>
      </c>
      <c r="D1350" s="58" t="str">
        <f ca="1">IF(OR('📊 Training Matrix'!$AA$72="EXPIRED",'📊 Training Matrix'!$AA$72="EXPIRING"),'📊 Training Matrix'!$D$72,"")</f>
        <v/>
      </c>
      <c r="E1350" s="58" t="str">
        <f ca="1">IF(OR('📊 Training Matrix'!$AA$72="EXPIRED",'📊 Training Matrix'!$AA$72="EXPIRING"),'📊 Training Matrix'!$F$72,"")</f>
        <v/>
      </c>
      <c r="F1350" s="58" t="str">
        <f ca="1">IF(OR('📊 Training Matrix'!$AA$72="EXPIRED",'📊 Training Matrix'!$AA$72="EXPIRING"),'📊 Training Matrix'!$E$72,"")</f>
        <v/>
      </c>
      <c r="G1350" s="58" t="str">
        <f ca="1">IF(OR('📊 Training Matrix'!$AA$72="EXPIRED",'📊 Training Matrix'!$AA$72="EXPIRING"),"EL-003","")</f>
        <v/>
      </c>
      <c r="H1350" s="58" t="str">
        <f ca="1">IF(OR('📊 Training Matrix'!$AA$72="EXPIRED",'📊 Training Matrix'!$AA$72="EXPIRING"),"HV Auth. Person","")</f>
        <v/>
      </c>
      <c r="I1350" s="58" t="str">
        <f ca="1">IF(OR('📊 Training Matrix'!$AA$72="EXPIRED",'📊 Training Matrix'!$AA$72="EXPIRING"),IF(ISNUMBER('📊 Training Matrix'!$Z$72),TEXT('📊 Training Matrix'!$Z$72,"DD/MM/YYYY"),""),"")</f>
        <v/>
      </c>
      <c r="J1350" s="58" t="str">
        <f ca="1">IF(OR('📊 Training Matrix'!$AA$72="EXPIRED",'📊 Training Matrix'!$AA$72="EXPIRING"),TEXT('📊 Training Matrix'!$Z$72+365,"DD/MM/YYYY"),"")</f>
        <v/>
      </c>
      <c r="K1350" s="58" t="str">
        <f ca="1">IF(OR('📊 Training Matrix'!$AA$72="EXPIRED",'📊 Training Matrix'!$AA$72="EXPIRING"),'📊 Training Matrix'!$AA$72,"")</f>
        <v/>
      </c>
      <c r="L1350" s="58" t="str">
        <f ca="1">IF(OR('📊 Training Matrix'!$AA$72="EXPIRED",'📊 Training Matrix'!$AA$72="EXPIRING"),IF('📊 Training Matrix'!$AA$72="EXPIRED","Overdue by "&amp;TEXT(TODAY()-('📊 Training Matrix'!$Z$72+365),"0")&amp;" days","Expires in "&amp;TEXT(('📊 Training Matrix'!$Z$72+365)-TODAY(),"0")&amp;" days"),"—")</f>
        <v>—</v>
      </c>
      <c r="M1350" s="58" t="str">
        <f ca="1">IF(OR('📊 Training Matrix'!$AA$72="EXPIRED",'📊 Training Matrix'!$AA$72="EXPIRING"),'📊 Training Matrix'!$H$72,"")</f>
        <v/>
      </c>
    </row>
    <row r="1351" spans="1:13" ht="15" customHeight="1" x14ac:dyDescent="0.2">
      <c r="A1351" s="58" t="str">
        <f ca="1">IF(OR('📊 Training Matrix'!$AC$72="EXPIRED",'📊 Training Matrix'!$AC$72="EXPIRING"),'📊 Training Matrix'!$A$72,"")</f>
        <v/>
      </c>
      <c r="B1351" s="58" t="str">
        <f ca="1">IF(OR('📊 Training Matrix'!$AC$72="EXPIRED",'📊 Training Matrix'!$AC$72="EXPIRING"),'📊 Training Matrix'!$B$72,"")</f>
        <v/>
      </c>
      <c r="C1351" s="58" t="str">
        <f ca="1">IF(OR('📊 Training Matrix'!$AC$72="EXPIRED",'📊 Training Matrix'!$AC$72="EXPIRING"),'📊 Training Matrix'!$C$72,"")</f>
        <v/>
      </c>
      <c r="D1351" s="58" t="str">
        <f ca="1">IF(OR('📊 Training Matrix'!$AC$72="EXPIRED",'📊 Training Matrix'!$AC$72="EXPIRING"),'📊 Training Matrix'!$D$72,"")</f>
        <v/>
      </c>
      <c r="E1351" s="58" t="str">
        <f ca="1">IF(OR('📊 Training Matrix'!$AC$72="EXPIRED",'📊 Training Matrix'!$AC$72="EXPIRING"),'📊 Training Matrix'!$F$72,"")</f>
        <v/>
      </c>
      <c r="F1351" s="58" t="str">
        <f ca="1">IF(OR('📊 Training Matrix'!$AC$72="EXPIRED",'📊 Training Matrix'!$AC$72="EXPIRING"),'📊 Training Matrix'!$E$72,"")</f>
        <v/>
      </c>
      <c r="G1351" s="58" t="str">
        <f ca="1">IF(OR('📊 Training Matrix'!$AC$72="EXPIRED",'📊 Training Matrix'!$AC$72="EXPIRING"),"EL-004","")</f>
        <v/>
      </c>
      <c r="H1351" s="58" t="str">
        <f ca="1">IF(OR('📊 Training Matrix'!$AC$72="EXPIRED",'📊 Training Matrix'!$AC$72="EXPIRING"),"LV Switching","")</f>
        <v/>
      </c>
      <c r="I1351" s="58" t="str">
        <f ca="1">IF(OR('📊 Training Matrix'!$AC$72="EXPIRED",'📊 Training Matrix'!$AC$72="EXPIRING"),IF(ISNUMBER('📊 Training Matrix'!$AB$72),TEXT('📊 Training Matrix'!$AB$72,"DD/MM/YYYY"),""),"")</f>
        <v/>
      </c>
      <c r="J1351" s="58" t="str">
        <f ca="1">IF(OR('📊 Training Matrix'!$AC$72="EXPIRED",'📊 Training Matrix'!$AC$72="EXPIRING"),TEXT('📊 Training Matrix'!$AB$72+365,"DD/MM/YYYY"),"")</f>
        <v/>
      </c>
      <c r="K1351" s="58" t="str">
        <f ca="1">IF(OR('📊 Training Matrix'!$AC$72="EXPIRED",'📊 Training Matrix'!$AC$72="EXPIRING"),'📊 Training Matrix'!$AC$72,"")</f>
        <v/>
      </c>
      <c r="L1351" s="58" t="str">
        <f ca="1">IF(OR('📊 Training Matrix'!$AC$72="EXPIRED",'📊 Training Matrix'!$AC$72="EXPIRING"),IF('📊 Training Matrix'!$AC$72="EXPIRED","Overdue by "&amp;TEXT(TODAY()-('📊 Training Matrix'!$AB$72+365),"0")&amp;" days","Expires in "&amp;TEXT(('📊 Training Matrix'!$AB$72+365)-TODAY(),"0")&amp;" days"),"—")</f>
        <v>—</v>
      </c>
      <c r="M1351" s="58" t="str">
        <f ca="1">IF(OR('📊 Training Matrix'!$AC$72="EXPIRED",'📊 Training Matrix'!$AC$72="EXPIRING"),'📊 Training Matrix'!$H$72,"")</f>
        <v/>
      </c>
    </row>
    <row r="1352" spans="1:13" ht="15" customHeight="1" x14ac:dyDescent="0.2">
      <c r="A1352" s="58" t="str">
        <f ca="1">IF(OR('📊 Training Matrix'!$AE$72="EXPIRED",'📊 Training Matrix'!$AE$72="EXPIRING"),'📊 Training Matrix'!$A$72,"")</f>
        <v/>
      </c>
      <c r="B1352" s="58" t="str">
        <f ca="1">IF(OR('📊 Training Matrix'!$AE$72="EXPIRED",'📊 Training Matrix'!$AE$72="EXPIRING"),'📊 Training Matrix'!$B$72,"")</f>
        <v/>
      </c>
      <c r="C1352" s="58" t="str">
        <f ca="1">IF(OR('📊 Training Matrix'!$AE$72="EXPIRED",'📊 Training Matrix'!$AE$72="EXPIRING"),'📊 Training Matrix'!$C$72,"")</f>
        <v/>
      </c>
      <c r="D1352" s="58" t="str">
        <f ca="1">IF(OR('📊 Training Matrix'!$AE$72="EXPIRED",'📊 Training Matrix'!$AE$72="EXPIRING"),'📊 Training Matrix'!$D$72,"")</f>
        <v/>
      </c>
      <c r="E1352" s="58" t="str">
        <f ca="1">IF(OR('📊 Training Matrix'!$AE$72="EXPIRED",'📊 Training Matrix'!$AE$72="EXPIRING"),'📊 Training Matrix'!$F$72,"")</f>
        <v/>
      </c>
      <c r="F1352" s="58" t="str">
        <f ca="1">IF(OR('📊 Training Matrix'!$AE$72="EXPIRED",'📊 Training Matrix'!$AE$72="EXPIRING"),'📊 Training Matrix'!$E$72,"")</f>
        <v/>
      </c>
      <c r="G1352" s="58" t="str">
        <f ca="1">IF(OR('📊 Training Matrix'!$AE$72="EXPIRED",'📊 Training Matrix'!$AE$72="EXPIRING"),"CV-005","")</f>
        <v/>
      </c>
      <c r="H1352" s="58" t="str">
        <f ca="1">IF(OR('📊 Training Matrix'!$AE$72="EXPIRED",'📊 Training Matrix'!$AE$72="EXPIRING"),"NRSWA Supervisor","")</f>
        <v/>
      </c>
      <c r="I1352" s="58" t="str">
        <f ca="1">IF(OR('📊 Training Matrix'!$AE$72="EXPIRED",'📊 Training Matrix'!$AE$72="EXPIRING"),IF(ISNUMBER('📊 Training Matrix'!$AD$72),TEXT('📊 Training Matrix'!$AD$72,"DD/MM/YYYY"),""),"")</f>
        <v/>
      </c>
      <c r="J1352" s="58" t="str">
        <f ca="1">IF(OR('📊 Training Matrix'!$AE$72="EXPIRED",'📊 Training Matrix'!$AE$72="EXPIRING"),TEXT('📊 Training Matrix'!$AD$72+365,"DD/MM/YYYY"),"")</f>
        <v/>
      </c>
      <c r="K1352" s="58" t="str">
        <f ca="1">IF(OR('📊 Training Matrix'!$AE$72="EXPIRED",'📊 Training Matrix'!$AE$72="EXPIRING"),'📊 Training Matrix'!$AE$72,"")</f>
        <v/>
      </c>
      <c r="L1352" s="58" t="str">
        <f ca="1">IF(OR('📊 Training Matrix'!$AE$72="EXPIRED",'📊 Training Matrix'!$AE$72="EXPIRING"),IF('📊 Training Matrix'!$AE$72="EXPIRED","Overdue by "&amp;TEXT(TODAY()-('📊 Training Matrix'!$AD$72+365),"0")&amp;" days","Expires in "&amp;TEXT(('📊 Training Matrix'!$AD$72+365)-TODAY(),"0")&amp;" days"),"—")</f>
        <v>—</v>
      </c>
      <c r="M1352" s="58" t="str">
        <f ca="1">IF(OR('📊 Training Matrix'!$AE$72="EXPIRED",'📊 Training Matrix'!$AE$72="EXPIRING"),'📊 Training Matrix'!$H$72,"")</f>
        <v/>
      </c>
    </row>
    <row r="1353" spans="1:13" ht="15" customHeight="1" x14ac:dyDescent="0.2">
      <c r="A1353" s="58" t="str">
        <f ca="1">IF(OR('📊 Training Matrix'!$AG$72="EXPIRED",'📊 Training Matrix'!$AG$72="EXPIRING"),'📊 Training Matrix'!$A$72,"")</f>
        <v/>
      </c>
      <c r="B1353" s="58" t="str">
        <f ca="1">IF(OR('📊 Training Matrix'!$AG$72="EXPIRED",'📊 Training Matrix'!$AG$72="EXPIRING"),'📊 Training Matrix'!$B$72,"")</f>
        <v/>
      </c>
      <c r="C1353" s="58" t="str">
        <f ca="1">IF(OR('📊 Training Matrix'!$AG$72="EXPIRED",'📊 Training Matrix'!$AG$72="EXPIRING"),'📊 Training Matrix'!$C$72,"")</f>
        <v/>
      </c>
      <c r="D1353" s="58" t="str">
        <f ca="1">IF(OR('📊 Training Matrix'!$AG$72="EXPIRED",'📊 Training Matrix'!$AG$72="EXPIRING"),'📊 Training Matrix'!$D$72,"")</f>
        <v/>
      </c>
      <c r="E1353" s="58" t="str">
        <f ca="1">IF(OR('📊 Training Matrix'!$AG$72="EXPIRED",'📊 Training Matrix'!$AG$72="EXPIRING"),'📊 Training Matrix'!$F$72,"")</f>
        <v/>
      </c>
      <c r="F1353" s="58" t="str">
        <f ca="1">IF(OR('📊 Training Matrix'!$AG$72="EXPIRED",'📊 Training Matrix'!$AG$72="EXPIRING"),'📊 Training Matrix'!$E$72,"")</f>
        <v/>
      </c>
      <c r="G1353" s="58" t="str">
        <f ca="1">IF(OR('📊 Training Matrix'!$AG$72="EXPIRED",'📊 Training Matrix'!$AG$72="EXPIRING"),"CV-006","")</f>
        <v/>
      </c>
      <c r="H1353" s="58" t="str">
        <f ca="1">IF(OR('📊 Training Matrix'!$AG$72="EXPIRED",'📊 Training Matrix'!$AG$72="EXPIRING"),"NRSWA Operative","")</f>
        <v/>
      </c>
      <c r="I1353" s="58" t="str">
        <f ca="1">IF(OR('📊 Training Matrix'!$AG$72="EXPIRED",'📊 Training Matrix'!$AG$72="EXPIRING"),IF(ISNUMBER('📊 Training Matrix'!$AF$72),TEXT('📊 Training Matrix'!$AF$72,"DD/MM/YYYY"),""),"")</f>
        <v/>
      </c>
      <c r="J1353" s="58" t="str">
        <f ca="1">IF(OR('📊 Training Matrix'!$AG$72="EXPIRED",'📊 Training Matrix'!$AG$72="EXPIRING"),TEXT('📊 Training Matrix'!$AF$72+365,"DD/MM/YYYY"),"")</f>
        <v/>
      </c>
      <c r="K1353" s="58" t="str">
        <f ca="1">IF(OR('📊 Training Matrix'!$AG$72="EXPIRED",'📊 Training Matrix'!$AG$72="EXPIRING"),'📊 Training Matrix'!$AG$72,"")</f>
        <v/>
      </c>
      <c r="L1353" s="58" t="str">
        <f ca="1">IF(OR('📊 Training Matrix'!$AG$72="EXPIRED",'📊 Training Matrix'!$AG$72="EXPIRING"),IF('📊 Training Matrix'!$AG$72="EXPIRED","Overdue by "&amp;TEXT(TODAY()-('📊 Training Matrix'!$AF$72+365),"0")&amp;" days","Expires in "&amp;TEXT(('📊 Training Matrix'!$AF$72+365)-TODAY(),"0")&amp;" days"),"—")</f>
        <v>—</v>
      </c>
      <c r="M1353" s="58" t="str">
        <f ca="1">IF(OR('📊 Training Matrix'!$AG$72="EXPIRED",'📊 Training Matrix'!$AG$72="EXPIRING"),'📊 Training Matrix'!$H$72,"")</f>
        <v/>
      </c>
    </row>
    <row r="1354" spans="1:13" ht="15" customHeight="1" x14ac:dyDescent="0.2">
      <c r="A1354" s="58" t="str">
        <f ca="1">IF(OR('📊 Training Matrix'!$AI$72="EXPIRED",'📊 Training Matrix'!$AI$72="EXPIRING"),'📊 Training Matrix'!$A$72,"")</f>
        <v/>
      </c>
      <c r="B1354" s="58" t="str">
        <f ca="1">IF(OR('📊 Training Matrix'!$AI$72="EXPIRED",'📊 Training Matrix'!$AI$72="EXPIRING"),'📊 Training Matrix'!$B$72,"")</f>
        <v/>
      </c>
      <c r="C1354" s="58" t="str">
        <f ca="1">IF(OR('📊 Training Matrix'!$AI$72="EXPIRED",'📊 Training Matrix'!$AI$72="EXPIRING"),'📊 Training Matrix'!$C$72,"")</f>
        <v/>
      </c>
      <c r="D1354" s="58" t="str">
        <f ca="1">IF(OR('📊 Training Matrix'!$AI$72="EXPIRED",'📊 Training Matrix'!$AI$72="EXPIRING"),'📊 Training Matrix'!$D$72,"")</f>
        <v/>
      </c>
      <c r="E1354" s="58" t="str">
        <f ca="1">IF(OR('📊 Training Matrix'!$AI$72="EXPIRED",'📊 Training Matrix'!$AI$72="EXPIRING"),'📊 Training Matrix'!$F$72,"")</f>
        <v/>
      </c>
      <c r="F1354" s="58" t="str">
        <f ca="1">IF(OR('📊 Training Matrix'!$AI$72="EXPIRED",'📊 Training Matrix'!$AI$72="EXPIRING"),'📊 Training Matrix'!$E$72,"")</f>
        <v/>
      </c>
      <c r="G1354" s="58" t="str">
        <f ca="1">IF(OR('📊 Training Matrix'!$AI$72="EXPIRED",'📊 Training Matrix'!$AI$72="EXPIRING"),"CV-002","")</f>
        <v/>
      </c>
      <c r="H1354" s="58" t="str">
        <f ca="1">IF(OR('📊 Training Matrix'!$AI$72="EXPIRED",'📊 Training Matrix'!$AI$72="EXPIRING"),"CSCS Blue Card","")</f>
        <v/>
      </c>
      <c r="I1354" s="58" t="str">
        <f ca="1">IF(OR('📊 Training Matrix'!$AI$72="EXPIRED",'📊 Training Matrix'!$AI$72="EXPIRING"),IF(ISNUMBER('📊 Training Matrix'!$AH$72),TEXT('📊 Training Matrix'!$AH$72,"DD/MM/YYYY"),""),"")</f>
        <v/>
      </c>
      <c r="J1354" s="58" t="str">
        <f ca="1">IF(OR('📊 Training Matrix'!$AI$72="EXPIRED",'📊 Training Matrix'!$AI$72="EXPIRING"),TEXT('📊 Training Matrix'!$AH$72+365,"DD/MM/YYYY"),"")</f>
        <v/>
      </c>
      <c r="K1354" s="58" t="str">
        <f ca="1">IF(OR('📊 Training Matrix'!$AI$72="EXPIRED",'📊 Training Matrix'!$AI$72="EXPIRING"),'📊 Training Matrix'!$AI$72,"")</f>
        <v/>
      </c>
      <c r="L1354" s="58" t="str">
        <f ca="1">IF(OR('📊 Training Matrix'!$AI$72="EXPIRED",'📊 Training Matrix'!$AI$72="EXPIRING"),IF('📊 Training Matrix'!$AI$72="EXPIRED","Overdue by "&amp;TEXT(TODAY()-('📊 Training Matrix'!$AH$72+365),"0")&amp;" days","Expires in "&amp;TEXT(('📊 Training Matrix'!$AH$72+365)-TODAY(),"0")&amp;" days"),"—")</f>
        <v>—</v>
      </c>
      <c r="M1354" s="58" t="str">
        <f ca="1">IF(OR('📊 Training Matrix'!$AI$72="EXPIRED",'📊 Training Matrix'!$AI$72="EXPIRING"),'📊 Training Matrix'!$H$72,"")</f>
        <v/>
      </c>
    </row>
    <row r="1355" spans="1:13" ht="15" customHeight="1" x14ac:dyDescent="0.2">
      <c r="A1355" s="58" t="str">
        <f ca="1">IF(OR('📊 Training Matrix'!$AK$72="EXPIRED",'📊 Training Matrix'!$AK$72="EXPIRING"),'📊 Training Matrix'!$A$72,"")</f>
        <v/>
      </c>
      <c r="B1355" s="58" t="str">
        <f ca="1">IF(OR('📊 Training Matrix'!$AK$72="EXPIRED",'📊 Training Matrix'!$AK$72="EXPIRING"),'📊 Training Matrix'!$B$72,"")</f>
        <v/>
      </c>
      <c r="C1355" s="58" t="str">
        <f ca="1">IF(OR('📊 Training Matrix'!$AK$72="EXPIRED",'📊 Training Matrix'!$AK$72="EXPIRING"),'📊 Training Matrix'!$C$72,"")</f>
        <v/>
      </c>
      <c r="D1355" s="58" t="str">
        <f ca="1">IF(OR('📊 Training Matrix'!$AK$72="EXPIRED",'📊 Training Matrix'!$AK$72="EXPIRING"),'📊 Training Matrix'!$D$72,"")</f>
        <v/>
      </c>
      <c r="E1355" s="58" t="str">
        <f ca="1">IF(OR('📊 Training Matrix'!$AK$72="EXPIRED",'📊 Training Matrix'!$AK$72="EXPIRING"),'📊 Training Matrix'!$F$72,"")</f>
        <v/>
      </c>
      <c r="F1355" s="58" t="str">
        <f ca="1">IF(OR('📊 Training Matrix'!$AK$72="EXPIRED",'📊 Training Matrix'!$AK$72="EXPIRING"),'📊 Training Matrix'!$E$72,"")</f>
        <v/>
      </c>
      <c r="G1355" s="58" t="str">
        <f ca="1">IF(OR('📊 Training Matrix'!$AK$72="EXPIRED",'📊 Training Matrix'!$AK$72="EXPIRING"),"GS-001","")</f>
        <v/>
      </c>
      <c r="H1355" s="58" t="str">
        <f ca="1">IF(OR('📊 Training Matrix'!$AK$72="EXPIRED",'📊 Training Matrix'!$AK$72="EXPIRING"),"Gas Safe Reg.","")</f>
        <v/>
      </c>
      <c r="I1355" s="58" t="str">
        <f ca="1">IF(OR('📊 Training Matrix'!$AK$72="EXPIRED",'📊 Training Matrix'!$AK$72="EXPIRING"),IF(ISNUMBER('📊 Training Matrix'!$AJ$72),TEXT('📊 Training Matrix'!$AJ$72,"DD/MM/YYYY"),""),"")</f>
        <v/>
      </c>
      <c r="J1355" s="58" t="str">
        <f ca="1">IF(OR('📊 Training Matrix'!$AK$72="EXPIRED",'📊 Training Matrix'!$AK$72="EXPIRING"),TEXT('📊 Training Matrix'!$AJ$72+365,"DD/MM/YYYY"),"")</f>
        <v/>
      </c>
      <c r="K1355" s="58" t="str">
        <f ca="1">IF(OR('📊 Training Matrix'!$AK$72="EXPIRED",'📊 Training Matrix'!$AK$72="EXPIRING"),'📊 Training Matrix'!$AK$72,"")</f>
        <v/>
      </c>
      <c r="L1355" s="58" t="str">
        <f ca="1">IF(OR('📊 Training Matrix'!$AK$72="EXPIRED",'📊 Training Matrix'!$AK$72="EXPIRING"),IF('📊 Training Matrix'!$AK$72="EXPIRED","Overdue by "&amp;TEXT(TODAY()-('📊 Training Matrix'!$AJ$72+365),"0")&amp;" days","Expires in "&amp;TEXT(('📊 Training Matrix'!$AJ$72+365)-TODAY(),"0")&amp;" days"),"—")</f>
        <v>—</v>
      </c>
      <c r="M1355" s="58" t="str">
        <f ca="1">IF(OR('📊 Training Matrix'!$AK$72="EXPIRED",'📊 Training Matrix'!$AK$72="EXPIRING"),'📊 Training Matrix'!$H$72,"")</f>
        <v/>
      </c>
    </row>
    <row r="1356" spans="1:13" ht="15" customHeight="1" x14ac:dyDescent="0.2">
      <c r="A1356" s="58" t="str">
        <f ca="1">IF(OR('📊 Training Matrix'!$AM$72="EXPIRED",'📊 Training Matrix'!$AM$72="EXPIRING"),'📊 Training Matrix'!$A$72,"")</f>
        <v/>
      </c>
      <c r="B1356" s="58" t="str">
        <f ca="1">IF(OR('📊 Training Matrix'!$AM$72="EXPIRED",'📊 Training Matrix'!$AM$72="EXPIRING"),'📊 Training Matrix'!$B$72,"")</f>
        <v/>
      </c>
      <c r="C1356" s="58" t="str">
        <f ca="1">IF(OR('📊 Training Matrix'!$AM$72="EXPIRED",'📊 Training Matrix'!$AM$72="EXPIRING"),'📊 Training Matrix'!$C$72,"")</f>
        <v/>
      </c>
      <c r="D1356" s="58" t="str">
        <f ca="1">IF(OR('📊 Training Matrix'!$AM$72="EXPIRED",'📊 Training Matrix'!$AM$72="EXPIRING"),'📊 Training Matrix'!$D$72,"")</f>
        <v/>
      </c>
      <c r="E1356" s="58" t="str">
        <f ca="1">IF(OR('📊 Training Matrix'!$AM$72="EXPIRED",'📊 Training Matrix'!$AM$72="EXPIRING"),'📊 Training Matrix'!$F$72,"")</f>
        <v/>
      </c>
      <c r="F1356" s="58" t="str">
        <f ca="1">IF(OR('📊 Training Matrix'!$AM$72="EXPIRED",'📊 Training Matrix'!$AM$72="EXPIRING"),'📊 Training Matrix'!$E$72,"")</f>
        <v/>
      </c>
      <c r="G1356" s="58" t="str">
        <f ca="1">IF(OR('📊 Training Matrix'!$AM$72="EXPIRED",'📊 Training Matrix'!$AM$72="EXPIRING"),"GS-002","")</f>
        <v/>
      </c>
      <c r="H1356" s="58" t="str">
        <f ca="1">IF(OR('📊 Training Matrix'!$AM$72="EXPIRED",'📊 Training Matrix'!$AM$72="EXPIRING"),"ACS Gas (CCN1)","")</f>
        <v/>
      </c>
      <c r="I1356" s="58" t="str">
        <f ca="1">IF(OR('📊 Training Matrix'!$AM$72="EXPIRED",'📊 Training Matrix'!$AM$72="EXPIRING"),IF(ISNUMBER('📊 Training Matrix'!$AL$72),TEXT('📊 Training Matrix'!$AL$72,"DD/MM/YYYY"),""),"")</f>
        <v/>
      </c>
      <c r="J1356" s="58" t="str">
        <f ca="1">IF(OR('📊 Training Matrix'!$AM$72="EXPIRED",'📊 Training Matrix'!$AM$72="EXPIRING"),TEXT('📊 Training Matrix'!$AL$72+365,"DD/MM/YYYY"),"")</f>
        <v/>
      </c>
      <c r="K1356" s="58" t="str">
        <f ca="1">IF(OR('📊 Training Matrix'!$AM$72="EXPIRED",'📊 Training Matrix'!$AM$72="EXPIRING"),'📊 Training Matrix'!$AM$72,"")</f>
        <v/>
      </c>
      <c r="L1356" s="58" t="str">
        <f ca="1">IF(OR('📊 Training Matrix'!$AM$72="EXPIRED",'📊 Training Matrix'!$AM$72="EXPIRING"),IF('📊 Training Matrix'!$AM$72="EXPIRED","Overdue by "&amp;TEXT(TODAY()-('📊 Training Matrix'!$AL$72+365),"0")&amp;" days","Expires in "&amp;TEXT(('📊 Training Matrix'!$AL$72+365)-TODAY(),"0")&amp;" days"),"—")</f>
        <v>—</v>
      </c>
      <c r="M1356" s="58" t="str">
        <f ca="1">IF(OR('📊 Training Matrix'!$AM$72="EXPIRED",'📊 Training Matrix'!$AM$72="EXPIRING"),'📊 Training Matrix'!$H$72,"")</f>
        <v/>
      </c>
    </row>
    <row r="1357" spans="1:13" ht="15" customHeight="1" x14ac:dyDescent="0.2">
      <c r="A1357" s="58" t="str">
        <f ca="1">IF(OR('📊 Training Matrix'!$AO$72="EXPIRED",'📊 Training Matrix'!$AO$72="EXPIRING"),'📊 Training Matrix'!$A$72,"")</f>
        <v/>
      </c>
      <c r="B1357" s="58" t="str">
        <f ca="1">IF(OR('📊 Training Matrix'!$AO$72="EXPIRED",'📊 Training Matrix'!$AO$72="EXPIRING"),'📊 Training Matrix'!$B$72,"")</f>
        <v/>
      </c>
      <c r="C1357" s="58" t="str">
        <f ca="1">IF(OR('📊 Training Matrix'!$AO$72="EXPIRED",'📊 Training Matrix'!$AO$72="EXPIRING"),'📊 Training Matrix'!$C$72,"")</f>
        <v/>
      </c>
      <c r="D1357" s="58" t="str">
        <f ca="1">IF(OR('📊 Training Matrix'!$AO$72="EXPIRED",'📊 Training Matrix'!$AO$72="EXPIRING"),'📊 Training Matrix'!$D$72,"")</f>
        <v/>
      </c>
      <c r="E1357" s="58" t="str">
        <f ca="1">IF(OR('📊 Training Matrix'!$AO$72="EXPIRED",'📊 Training Matrix'!$AO$72="EXPIRING"),'📊 Training Matrix'!$F$72,"")</f>
        <v/>
      </c>
      <c r="F1357" s="58" t="str">
        <f ca="1">IF(OR('📊 Training Matrix'!$AO$72="EXPIRED",'📊 Training Matrix'!$AO$72="EXPIRING"),'📊 Training Matrix'!$E$72,"")</f>
        <v/>
      </c>
      <c r="G1357" s="58" t="str">
        <f ca="1">IF(OR('📊 Training Matrix'!$AO$72="EXPIRED",'📊 Training Matrix'!$AO$72="EXPIRING"),"WA-001","")</f>
        <v/>
      </c>
      <c r="H1357" s="58" t="str">
        <f ca="1">IF(OR('📊 Training Matrix'!$AO$72="EXPIRED",'📊 Training Matrix'!$AO$72="EXPIRING"),"WIAPS Cert.","")</f>
        <v/>
      </c>
      <c r="I1357" s="58" t="str">
        <f ca="1">IF(OR('📊 Training Matrix'!$AO$72="EXPIRED",'📊 Training Matrix'!$AO$72="EXPIRING"),IF(ISNUMBER('📊 Training Matrix'!$AN$72),TEXT('📊 Training Matrix'!$AN$72,"DD/MM/YYYY"),""),"")</f>
        <v/>
      </c>
      <c r="J1357" s="58" t="str">
        <f ca="1">IF(OR('📊 Training Matrix'!$AO$72="EXPIRED",'📊 Training Matrix'!$AO$72="EXPIRING"),TEXT('📊 Training Matrix'!$AN$72+365,"DD/MM/YYYY"),"")</f>
        <v/>
      </c>
      <c r="K1357" s="58" t="str">
        <f ca="1">IF(OR('📊 Training Matrix'!$AO$72="EXPIRED",'📊 Training Matrix'!$AO$72="EXPIRING"),'📊 Training Matrix'!$AO$72,"")</f>
        <v/>
      </c>
      <c r="L1357" s="58" t="str">
        <f ca="1">IF(OR('📊 Training Matrix'!$AO$72="EXPIRED",'📊 Training Matrix'!$AO$72="EXPIRING"),IF('📊 Training Matrix'!$AO$72="EXPIRED","Overdue by "&amp;TEXT(TODAY()-('📊 Training Matrix'!$AN$72+365),"0")&amp;" days","Expires in "&amp;TEXT(('📊 Training Matrix'!$AN$72+365)-TODAY(),"0")&amp;" days"),"—")</f>
        <v>—</v>
      </c>
      <c r="M1357" s="58" t="str">
        <f ca="1">IF(OR('📊 Training Matrix'!$AO$72="EXPIRED",'📊 Training Matrix'!$AO$72="EXPIRING"),'📊 Training Matrix'!$H$72,"")</f>
        <v/>
      </c>
    </row>
    <row r="1358" spans="1:13" ht="15" customHeight="1" x14ac:dyDescent="0.2">
      <c r="A1358" s="58" t="str">
        <f ca="1">IF(OR('📊 Training Matrix'!$AQ$72="EXPIRED",'📊 Training Matrix'!$AQ$72="EXPIRING"),'📊 Training Matrix'!$A$72,"")</f>
        <v/>
      </c>
      <c r="B1358" s="58" t="str">
        <f ca="1">IF(OR('📊 Training Matrix'!$AQ$72="EXPIRED",'📊 Training Matrix'!$AQ$72="EXPIRING"),'📊 Training Matrix'!$B$72,"")</f>
        <v/>
      </c>
      <c r="C1358" s="58" t="str">
        <f ca="1">IF(OR('📊 Training Matrix'!$AQ$72="EXPIRED",'📊 Training Matrix'!$AQ$72="EXPIRING"),'📊 Training Matrix'!$C$72,"")</f>
        <v/>
      </c>
      <c r="D1358" s="58" t="str">
        <f ca="1">IF(OR('📊 Training Matrix'!$AQ$72="EXPIRED",'📊 Training Matrix'!$AQ$72="EXPIRING"),'📊 Training Matrix'!$D$72,"")</f>
        <v/>
      </c>
      <c r="E1358" s="58" t="str">
        <f ca="1">IF(OR('📊 Training Matrix'!$AQ$72="EXPIRED",'📊 Training Matrix'!$AQ$72="EXPIRING"),'📊 Training Matrix'!$F$72,"")</f>
        <v/>
      </c>
      <c r="F1358" s="58" t="str">
        <f ca="1">IF(OR('📊 Training Matrix'!$AQ$72="EXPIRED",'📊 Training Matrix'!$AQ$72="EXPIRING"),'📊 Training Matrix'!$E$72,"")</f>
        <v/>
      </c>
      <c r="G1358" s="58" t="str">
        <f ca="1">IF(OR('📊 Training Matrix'!$AQ$72="EXPIRED",'📊 Training Matrix'!$AQ$72="EXPIRING"),"DR-004","")</f>
        <v/>
      </c>
      <c r="H1358" s="58" t="str">
        <f ca="1">IF(OR('📊 Training Matrix'!$AQ$72="EXPIRED",'📊 Training Matrix'!$AQ$72="EXPIRING"),"CPCS Excavator","")</f>
        <v/>
      </c>
      <c r="I1358" s="58" t="str">
        <f ca="1">IF(OR('📊 Training Matrix'!$AQ$72="EXPIRED",'📊 Training Matrix'!$AQ$72="EXPIRING"),IF(ISNUMBER('📊 Training Matrix'!$AP$72),TEXT('📊 Training Matrix'!$AP$72,"DD/MM/YYYY"),""),"")</f>
        <v/>
      </c>
      <c r="J1358" s="58" t="str">
        <f ca="1">IF(OR('📊 Training Matrix'!$AQ$72="EXPIRED",'📊 Training Matrix'!$AQ$72="EXPIRING"),TEXT('📊 Training Matrix'!$AP$72+365,"DD/MM/YYYY"),"")</f>
        <v/>
      </c>
      <c r="K1358" s="58" t="str">
        <f ca="1">IF(OR('📊 Training Matrix'!$AQ$72="EXPIRED",'📊 Training Matrix'!$AQ$72="EXPIRING"),'📊 Training Matrix'!$AQ$72,"")</f>
        <v/>
      </c>
      <c r="L1358" s="58" t="str">
        <f ca="1">IF(OR('📊 Training Matrix'!$AQ$72="EXPIRED",'📊 Training Matrix'!$AQ$72="EXPIRING"),IF('📊 Training Matrix'!$AQ$72="EXPIRED","Overdue by "&amp;TEXT(TODAY()-('📊 Training Matrix'!$AP$72+365),"0")&amp;" days","Expires in "&amp;TEXT(('📊 Training Matrix'!$AP$72+365)-TODAY(),"0")&amp;" days"),"—")</f>
        <v>—</v>
      </c>
      <c r="M1358" s="58" t="str">
        <f ca="1">IF(OR('📊 Training Matrix'!$AQ$72="EXPIRED",'📊 Training Matrix'!$AQ$72="EXPIRING"),'📊 Training Matrix'!$H$72,"")</f>
        <v/>
      </c>
    </row>
    <row r="1359" spans="1:13" ht="15" customHeight="1" x14ac:dyDescent="0.2">
      <c r="A1359" s="58" t="str">
        <f ca="1">IF(OR('📊 Training Matrix'!$AS$72="EXPIRED",'📊 Training Matrix'!$AS$72="EXPIRING"),'📊 Training Matrix'!$A$72,"")</f>
        <v/>
      </c>
      <c r="B1359" s="58" t="str">
        <f ca="1">IF(OR('📊 Training Matrix'!$AS$72="EXPIRED",'📊 Training Matrix'!$AS$72="EXPIRING"),'📊 Training Matrix'!$B$72,"")</f>
        <v/>
      </c>
      <c r="C1359" s="58" t="str">
        <f ca="1">IF(OR('📊 Training Matrix'!$AS$72="EXPIRED",'📊 Training Matrix'!$AS$72="EXPIRING"),'📊 Training Matrix'!$C$72,"")</f>
        <v/>
      </c>
      <c r="D1359" s="58" t="str">
        <f ca="1">IF(OR('📊 Training Matrix'!$AS$72="EXPIRED",'📊 Training Matrix'!$AS$72="EXPIRING"),'📊 Training Matrix'!$D$72,"")</f>
        <v/>
      </c>
      <c r="E1359" s="58" t="str">
        <f ca="1">IF(OR('📊 Training Matrix'!$AS$72="EXPIRED",'📊 Training Matrix'!$AS$72="EXPIRING"),'📊 Training Matrix'!$F$72,"")</f>
        <v/>
      </c>
      <c r="F1359" s="58" t="str">
        <f ca="1">IF(OR('📊 Training Matrix'!$AS$72="EXPIRED",'📊 Training Matrix'!$AS$72="EXPIRING"),'📊 Training Matrix'!$E$72,"")</f>
        <v/>
      </c>
      <c r="G1359" s="58" t="str">
        <f ca="1">IF(OR('📊 Training Matrix'!$AS$72="EXPIRED",'📊 Training Matrix'!$AS$72="EXPIRING"),"MG-002","")</f>
        <v/>
      </c>
      <c r="H1359" s="58" t="str">
        <f ca="1">IF(OR('📊 Training Matrix'!$AS$72="EXPIRED",'📊 Training Matrix'!$AS$72="EXPIRING"),"SMSTS","")</f>
        <v/>
      </c>
      <c r="I1359" s="58" t="str">
        <f ca="1">IF(OR('📊 Training Matrix'!$AS$72="EXPIRED",'📊 Training Matrix'!$AS$72="EXPIRING"),IF(ISNUMBER('📊 Training Matrix'!$AR$72),TEXT('📊 Training Matrix'!$AR$72,"DD/MM/YYYY"),""),"")</f>
        <v/>
      </c>
      <c r="J1359" s="58" t="str">
        <f ca="1">IF(OR('📊 Training Matrix'!$AS$72="EXPIRED",'📊 Training Matrix'!$AS$72="EXPIRING"),TEXT('📊 Training Matrix'!$AR$72+365,"DD/MM/YYYY"),"")</f>
        <v/>
      </c>
      <c r="K1359" s="58" t="str">
        <f ca="1">IF(OR('📊 Training Matrix'!$AS$72="EXPIRED",'📊 Training Matrix'!$AS$72="EXPIRING"),'📊 Training Matrix'!$AS$72,"")</f>
        <v/>
      </c>
      <c r="L1359" s="58" t="str">
        <f ca="1">IF(OR('📊 Training Matrix'!$AS$72="EXPIRED",'📊 Training Matrix'!$AS$72="EXPIRING"),IF('📊 Training Matrix'!$AS$72="EXPIRED","Overdue by "&amp;TEXT(TODAY()-('📊 Training Matrix'!$AR$72+365),"0")&amp;" days","Expires in "&amp;TEXT(('📊 Training Matrix'!$AR$72+365)-TODAY(),"0")&amp;" days"),"—")</f>
        <v>—</v>
      </c>
      <c r="M1359" s="58" t="str">
        <f ca="1">IF(OR('📊 Training Matrix'!$AS$72="EXPIRED",'📊 Training Matrix'!$AS$72="EXPIRING"),'📊 Training Matrix'!$H$72,"")</f>
        <v/>
      </c>
    </row>
    <row r="1360" spans="1:13" ht="15" customHeight="1" x14ac:dyDescent="0.2">
      <c r="A1360" s="58" t="str">
        <f ca="1">IF(OR('📊 Training Matrix'!$AU$72="EXPIRED",'📊 Training Matrix'!$AU$72="EXPIRING"),'📊 Training Matrix'!$A$72,"")</f>
        <v/>
      </c>
      <c r="B1360" s="58" t="str">
        <f ca="1">IF(OR('📊 Training Matrix'!$AU$72="EXPIRED",'📊 Training Matrix'!$AU$72="EXPIRING"),'📊 Training Matrix'!$B$72,"")</f>
        <v/>
      </c>
      <c r="C1360" s="58" t="str">
        <f ca="1">IF(OR('📊 Training Matrix'!$AU$72="EXPIRED",'📊 Training Matrix'!$AU$72="EXPIRING"),'📊 Training Matrix'!$C$72,"")</f>
        <v/>
      </c>
      <c r="D1360" s="58" t="str">
        <f ca="1">IF(OR('📊 Training Matrix'!$AU$72="EXPIRED",'📊 Training Matrix'!$AU$72="EXPIRING"),'📊 Training Matrix'!$D$72,"")</f>
        <v/>
      </c>
      <c r="E1360" s="58" t="str">
        <f ca="1">IF(OR('📊 Training Matrix'!$AU$72="EXPIRED",'📊 Training Matrix'!$AU$72="EXPIRING"),'📊 Training Matrix'!$F$72,"")</f>
        <v/>
      </c>
      <c r="F1360" s="58" t="str">
        <f ca="1">IF(OR('📊 Training Matrix'!$AU$72="EXPIRED",'📊 Training Matrix'!$AU$72="EXPIRING"),'📊 Training Matrix'!$E$72,"")</f>
        <v/>
      </c>
      <c r="G1360" s="58" t="str">
        <f ca="1">IF(OR('📊 Training Matrix'!$AU$72="EXPIRED",'📊 Training Matrix'!$AU$72="EXPIRING"),"MG-003","")</f>
        <v/>
      </c>
      <c r="H1360" s="58" t="str">
        <f ca="1">IF(OR('📊 Training Matrix'!$AU$72="EXPIRED",'📊 Training Matrix'!$AU$72="EXPIRING"),"SSSTS","")</f>
        <v/>
      </c>
      <c r="I1360" s="58" t="str">
        <f ca="1">IF(OR('📊 Training Matrix'!$AU$72="EXPIRED",'📊 Training Matrix'!$AU$72="EXPIRING"),IF(ISNUMBER('📊 Training Matrix'!$AT$72),TEXT('📊 Training Matrix'!$AT$72,"DD/MM/YYYY"),""),"")</f>
        <v/>
      </c>
      <c r="J1360" s="58" t="str">
        <f ca="1">IF(OR('📊 Training Matrix'!$AU$72="EXPIRED",'📊 Training Matrix'!$AU$72="EXPIRING"),TEXT('📊 Training Matrix'!$AT$72+365,"DD/MM/YYYY"),"")</f>
        <v/>
      </c>
      <c r="K1360" s="58" t="str">
        <f ca="1">IF(OR('📊 Training Matrix'!$AU$72="EXPIRED",'📊 Training Matrix'!$AU$72="EXPIRING"),'📊 Training Matrix'!$AU$72,"")</f>
        <v/>
      </c>
      <c r="L1360" s="58" t="str">
        <f ca="1">IF(OR('📊 Training Matrix'!$AU$72="EXPIRED",'📊 Training Matrix'!$AU$72="EXPIRING"),IF('📊 Training Matrix'!$AU$72="EXPIRED","Overdue by "&amp;TEXT(TODAY()-('📊 Training Matrix'!$AT$72+365),"0")&amp;" days","Expires in "&amp;TEXT(('📊 Training Matrix'!$AT$72+365)-TODAY(),"0")&amp;" days"),"—")</f>
        <v>—</v>
      </c>
      <c r="M1360" s="58" t="str">
        <f ca="1">IF(OR('📊 Training Matrix'!$AU$72="EXPIRED",'📊 Training Matrix'!$AU$72="EXPIRING"),'📊 Training Matrix'!$H$72,"")</f>
        <v/>
      </c>
    </row>
    <row r="1361" spans="1:13" ht="15" customHeight="1" x14ac:dyDescent="0.2">
      <c r="A1361" s="58" t="str">
        <f ca="1">IF(OR('📊 Training Matrix'!$AW$72="EXPIRED",'📊 Training Matrix'!$AW$72="EXPIRING"),'📊 Training Matrix'!$A$72,"")</f>
        <v/>
      </c>
      <c r="B1361" s="58" t="str">
        <f ca="1">IF(OR('📊 Training Matrix'!$AW$72="EXPIRED",'📊 Training Matrix'!$AW$72="EXPIRING"),'📊 Training Matrix'!$B$72,"")</f>
        <v/>
      </c>
      <c r="C1361" s="58" t="str">
        <f ca="1">IF(OR('📊 Training Matrix'!$AW$72="EXPIRED",'📊 Training Matrix'!$AW$72="EXPIRING"),'📊 Training Matrix'!$C$72,"")</f>
        <v/>
      </c>
      <c r="D1361" s="58" t="str">
        <f ca="1">IF(OR('📊 Training Matrix'!$AW$72="EXPIRED",'📊 Training Matrix'!$AW$72="EXPIRING"),'📊 Training Matrix'!$D$72,"")</f>
        <v/>
      </c>
      <c r="E1361" s="58" t="str">
        <f ca="1">IF(OR('📊 Training Matrix'!$AW$72="EXPIRED",'📊 Training Matrix'!$AW$72="EXPIRING"),'📊 Training Matrix'!$F$72,"")</f>
        <v/>
      </c>
      <c r="F1361" s="58" t="str">
        <f ca="1">IF(OR('📊 Training Matrix'!$AW$72="EXPIRED",'📊 Training Matrix'!$AW$72="EXPIRING"),'📊 Training Matrix'!$E$72,"")</f>
        <v/>
      </c>
      <c r="G1361" s="58" t="str">
        <f ca="1">IF(OR('📊 Training Matrix'!$AW$72="EXPIRED",'📊 Training Matrix'!$AW$72="EXPIRING"),"IT-002","")</f>
        <v/>
      </c>
      <c r="H1361" s="58" t="str">
        <f ca="1">IF(OR('📊 Training Matrix'!$AW$72="EXPIRED",'📊 Training Matrix'!$AW$72="EXPIRING"),"GDPR Awareness","")</f>
        <v/>
      </c>
      <c r="I1361" s="58" t="str">
        <f ca="1">IF(OR('📊 Training Matrix'!$AW$72="EXPIRED",'📊 Training Matrix'!$AW$72="EXPIRING"),IF(ISNUMBER('📊 Training Matrix'!$AV$72),TEXT('📊 Training Matrix'!$AV$72,"DD/MM/YYYY"),""),"")</f>
        <v/>
      </c>
      <c r="J1361" s="58" t="str">
        <f ca="1">IF(OR('📊 Training Matrix'!$AW$72="EXPIRED",'📊 Training Matrix'!$AW$72="EXPIRING"),TEXT('📊 Training Matrix'!$AV$72+365,"DD/MM/YYYY"),"")</f>
        <v/>
      </c>
      <c r="K1361" s="58" t="str">
        <f ca="1">IF(OR('📊 Training Matrix'!$AW$72="EXPIRED",'📊 Training Matrix'!$AW$72="EXPIRING"),'📊 Training Matrix'!$AW$72,"")</f>
        <v/>
      </c>
      <c r="L1361" s="58" t="str">
        <f ca="1">IF(OR('📊 Training Matrix'!$AW$72="EXPIRED",'📊 Training Matrix'!$AW$72="EXPIRING"),IF('📊 Training Matrix'!$AW$72="EXPIRED","Overdue by "&amp;TEXT(TODAY()-('📊 Training Matrix'!$AV$72+365),"0")&amp;" days","Expires in "&amp;TEXT(('📊 Training Matrix'!$AV$72+365)-TODAY(),"0")&amp;" days"),"—")</f>
        <v>—</v>
      </c>
      <c r="M1361" s="58" t="str">
        <f ca="1">IF(OR('📊 Training Matrix'!$AW$72="EXPIRED",'📊 Training Matrix'!$AW$72="EXPIRING"),'📊 Training Matrix'!$H$72,"")</f>
        <v/>
      </c>
    </row>
    <row r="1362" spans="1:13" ht="15" customHeight="1" x14ac:dyDescent="0.2">
      <c r="A1362" s="58" t="str">
        <f ca="1">IF(OR('📊 Training Matrix'!$K$73="EXPIRED",'📊 Training Matrix'!$K$73="EXPIRING"),'📊 Training Matrix'!$A$73,"")</f>
        <v/>
      </c>
      <c r="B1362" s="58" t="str">
        <f ca="1">IF(OR('📊 Training Matrix'!$K$73="EXPIRED",'📊 Training Matrix'!$K$73="EXPIRING"),'📊 Training Matrix'!$B$73,"")</f>
        <v/>
      </c>
      <c r="C1362" s="58" t="str">
        <f ca="1">IF(OR('📊 Training Matrix'!$K$73="EXPIRED",'📊 Training Matrix'!$K$73="EXPIRING"),'📊 Training Matrix'!$C$73,"")</f>
        <v/>
      </c>
      <c r="D1362" s="58" t="str">
        <f ca="1">IF(OR('📊 Training Matrix'!$K$73="EXPIRED",'📊 Training Matrix'!$K$73="EXPIRING"),'📊 Training Matrix'!$D$73,"")</f>
        <v/>
      </c>
      <c r="E1362" s="58" t="str">
        <f ca="1">IF(OR('📊 Training Matrix'!$K$73="EXPIRED",'📊 Training Matrix'!$K$73="EXPIRING"),'📊 Training Matrix'!$F$73,"")</f>
        <v/>
      </c>
      <c r="F1362" s="58" t="str">
        <f ca="1">IF(OR('📊 Training Matrix'!$K$73="EXPIRED",'📊 Training Matrix'!$K$73="EXPIRING"),'📊 Training Matrix'!$E$73,"")</f>
        <v/>
      </c>
      <c r="G1362" s="58" t="str">
        <f ca="1">IF(OR('📊 Training Matrix'!$K$73="EXPIRED",'📊 Training Matrix'!$K$73="EXPIRING"),"HS-001","")</f>
        <v/>
      </c>
      <c r="H1362" s="58" t="str">
        <f ca="1">IF(OR('📊 Training Matrix'!$K$73="EXPIRED",'📊 Training Matrix'!$K$73="EXPIRING"),"H&amp;S Induction","")</f>
        <v/>
      </c>
      <c r="I1362" s="58" t="str">
        <f ca="1">IF(OR('📊 Training Matrix'!$K$73="EXPIRED",'📊 Training Matrix'!$K$73="EXPIRING"),IF(ISNUMBER('📊 Training Matrix'!$J$73),TEXT('📊 Training Matrix'!$J$73,"DD/MM/YYYY"),""),"")</f>
        <v/>
      </c>
      <c r="J1362" s="58" t="str">
        <f ca="1">IF(OR('📊 Training Matrix'!$K$73="EXPIRED",'📊 Training Matrix'!$K$73="EXPIRING"),TEXT('📊 Training Matrix'!$J$73+365,"DD/MM/YYYY"),"")</f>
        <v/>
      </c>
      <c r="K1362" s="58" t="str">
        <f ca="1">IF(OR('📊 Training Matrix'!$K$73="EXPIRED",'📊 Training Matrix'!$K$73="EXPIRING"),'📊 Training Matrix'!$K$73,"")</f>
        <v/>
      </c>
      <c r="L1362" s="58" t="str">
        <f ca="1">IF(OR('📊 Training Matrix'!$K$73="EXPIRED",'📊 Training Matrix'!$K$73="EXPIRING"),IF('📊 Training Matrix'!$K$73="EXPIRED","Overdue by "&amp;TEXT(TODAY()-('📊 Training Matrix'!$J$73+365),"0")&amp;" days","Expires in "&amp;TEXT(('📊 Training Matrix'!$J$73+365)-TODAY(),"0")&amp;" days"),"—")</f>
        <v>—</v>
      </c>
      <c r="M1362" s="58" t="str">
        <f ca="1">IF(OR('📊 Training Matrix'!$K$73="EXPIRED",'📊 Training Matrix'!$K$73="EXPIRING"),'📊 Training Matrix'!$H$73,"")</f>
        <v/>
      </c>
    </row>
    <row r="1363" spans="1:13" ht="15" customHeight="1" x14ac:dyDescent="0.2">
      <c r="A1363" s="58" t="str">
        <f ca="1">IF(OR('📊 Training Matrix'!$M$73="EXPIRED",'📊 Training Matrix'!$M$73="EXPIRING"),'📊 Training Matrix'!$A$73,"")</f>
        <v/>
      </c>
      <c r="B1363" s="58" t="str">
        <f ca="1">IF(OR('📊 Training Matrix'!$M$73="EXPIRED",'📊 Training Matrix'!$M$73="EXPIRING"),'📊 Training Matrix'!$B$73,"")</f>
        <v/>
      </c>
      <c r="C1363" s="58" t="str">
        <f ca="1">IF(OR('📊 Training Matrix'!$M$73="EXPIRED",'📊 Training Matrix'!$M$73="EXPIRING"),'📊 Training Matrix'!$C$73,"")</f>
        <v/>
      </c>
      <c r="D1363" s="58" t="str">
        <f ca="1">IF(OR('📊 Training Matrix'!$M$73="EXPIRED",'📊 Training Matrix'!$M$73="EXPIRING"),'📊 Training Matrix'!$D$73,"")</f>
        <v/>
      </c>
      <c r="E1363" s="58" t="str">
        <f ca="1">IF(OR('📊 Training Matrix'!$M$73="EXPIRED",'📊 Training Matrix'!$M$73="EXPIRING"),'📊 Training Matrix'!$F$73,"")</f>
        <v/>
      </c>
      <c r="F1363" s="58" t="str">
        <f ca="1">IF(OR('📊 Training Matrix'!$M$73="EXPIRED",'📊 Training Matrix'!$M$73="EXPIRING"),'📊 Training Matrix'!$E$73,"")</f>
        <v/>
      </c>
      <c r="G1363" s="58" t="str">
        <f ca="1">IF(OR('📊 Training Matrix'!$M$73="EXPIRED",'📊 Training Matrix'!$M$73="EXPIRING"),"HS-002","")</f>
        <v/>
      </c>
      <c r="H1363" s="58" t="str">
        <f ca="1">IF(OR('📊 Training Matrix'!$M$73="EXPIRED",'📊 Training Matrix'!$M$73="EXPIRING"),"Working at Height","")</f>
        <v/>
      </c>
      <c r="I1363" s="58" t="str">
        <f ca="1">IF(OR('📊 Training Matrix'!$M$73="EXPIRED",'📊 Training Matrix'!$M$73="EXPIRING"),IF(ISNUMBER('📊 Training Matrix'!$L$73),TEXT('📊 Training Matrix'!$L$73,"DD/MM/YYYY"),""),"")</f>
        <v/>
      </c>
      <c r="J1363" s="58" t="str">
        <f ca="1">IF(OR('📊 Training Matrix'!$M$73="EXPIRED",'📊 Training Matrix'!$M$73="EXPIRING"),TEXT('📊 Training Matrix'!$L$73+365,"DD/MM/YYYY"),"")</f>
        <v/>
      </c>
      <c r="K1363" s="58" t="str">
        <f ca="1">IF(OR('📊 Training Matrix'!$M$73="EXPIRED",'📊 Training Matrix'!$M$73="EXPIRING"),'📊 Training Matrix'!$M$73,"")</f>
        <v/>
      </c>
      <c r="L1363" s="58" t="str">
        <f ca="1">IF(OR('📊 Training Matrix'!$M$73="EXPIRED",'📊 Training Matrix'!$M$73="EXPIRING"),IF('📊 Training Matrix'!$M$73="EXPIRED","Overdue by "&amp;TEXT(TODAY()-('📊 Training Matrix'!$L$73+365),"0")&amp;" days","Expires in "&amp;TEXT(('📊 Training Matrix'!$L$73+365)-TODAY(),"0")&amp;" days"),"—")</f>
        <v>—</v>
      </c>
      <c r="M1363" s="58" t="str">
        <f ca="1">IF(OR('📊 Training Matrix'!$M$73="EXPIRED",'📊 Training Matrix'!$M$73="EXPIRING"),'📊 Training Matrix'!$H$73,"")</f>
        <v/>
      </c>
    </row>
    <row r="1364" spans="1:13" ht="15" customHeight="1" x14ac:dyDescent="0.2">
      <c r="A1364" s="58" t="str">
        <f ca="1">IF(OR('📊 Training Matrix'!$O$73="EXPIRED",'📊 Training Matrix'!$O$73="EXPIRING"),'📊 Training Matrix'!$A$73,"")</f>
        <v/>
      </c>
      <c r="B1364" s="58" t="str">
        <f ca="1">IF(OR('📊 Training Matrix'!$O$73="EXPIRED",'📊 Training Matrix'!$O$73="EXPIRING"),'📊 Training Matrix'!$B$73,"")</f>
        <v/>
      </c>
      <c r="C1364" s="58" t="str">
        <f ca="1">IF(OR('📊 Training Matrix'!$O$73="EXPIRED",'📊 Training Matrix'!$O$73="EXPIRING"),'📊 Training Matrix'!$C$73,"")</f>
        <v/>
      </c>
      <c r="D1364" s="58" t="str">
        <f ca="1">IF(OR('📊 Training Matrix'!$O$73="EXPIRED",'📊 Training Matrix'!$O$73="EXPIRING"),'📊 Training Matrix'!$D$73,"")</f>
        <v/>
      </c>
      <c r="E1364" s="58" t="str">
        <f ca="1">IF(OR('📊 Training Matrix'!$O$73="EXPIRED",'📊 Training Matrix'!$O$73="EXPIRING"),'📊 Training Matrix'!$F$73,"")</f>
        <v/>
      </c>
      <c r="F1364" s="58" t="str">
        <f ca="1">IF(OR('📊 Training Matrix'!$O$73="EXPIRED",'📊 Training Matrix'!$O$73="EXPIRING"),'📊 Training Matrix'!$E$73,"")</f>
        <v/>
      </c>
      <c r="G1364" s="58" t="str">
        <f ca="1">IF(OR('📊 Training Matrix'!$O$73="EXPIRED",'📊 Training Matrix'!$O$73="EXPIRING"),"HS-003","")</f>
        <v/>
      </c>
      <c r="H1364" s="58" t="str">
        <f ca="1">IF(OR('📊 Training Matrix'!$O$73="EXPIRED",'📊 Training Matrix'!$O$73="EXPIRING"),"Confined Space","")</f>
        <v/>
      </c>
      <c r="I1364" s="58" t="str">
        <f ca="1">IF(OR('📊 Training Matrix'!$O$73="EXPIRED",'📊 Training Matrix'!$O$73="EXPIRING"),IF(ISNUMBER('📊 Training Matrix'!$N$73),TEXT('📊 Training Matrix'!$N$73,"DD/MM/YYYY"),""),"")</f>
        <v/>
      </c>
      <c r="J1364" s="58" t="str">
        <f ca="1">IF(OR('📊 Training Matrix'!$O$73="EXPIRED",'📊 Training Matrix'!$O$73="EXPIRING"),TEXT('📊 Training Matrix'!$N$73+365,"DD/MM/YYYY"),"")</f>
        <v/>
      </c>
      <c r="K1364" s="58" t="str">
        <f ca="1">IF(OR('📊 Training Matrix'!$O$73="EXPIRED",'📊 Training Matrix'!$O$73="EXPIRING"),'📊 Training Matrix'!$O$73,"")</f>
        <v/>
      </c>
      <c r="L1364" s="58" t="str">
        <f ca="1">IF(OR('📊 Training Matrix'!$O$73="EXPIRED",'📊 Training Matrix'!$O$73="EXPIRING"),IF('📊 Training Matrix'!$O$73="EXPIRED","Overdue by "&amp;TEXT(TODAY()-('📊 Training Matrix'!$N$73+365),"0")&amp;" days","Expires in "&amp;TEXT(('📊 Training Matrix'!$N$73+365)-TODAY(),"0")&amp;" days"),"—")</f>
        <v>—</v>
      </c>
      <c r="M1364" s="58" t="str">
        <f ca="1">IF(OR('📊 Training Matrix'!$O$73="EXPIRED",'📊 Training Matrix'!$O$73="EXPIRING"),'📊 Training Matrix'!$H$73,"")</f>
        <v/>
      </c>
    </row>
    <row r="1365" spans="1:13" ht="15" customHeight="1" x14ac:dyDescent="0.2">
      <c r="A1365" s="58" t="str">
        <f ca="1">IF(OR('📊 Training Matrix'!$Q$73="EXPIRED",'📊 Training Matrix'!$Q$73="EXPIRING"),'📊 Training Matrix'!$A$73,"")</f>
        <v/>
      </c>
      <c r="B1365" s="58" t="str">
        <f ca="1">IF(OR('📊 Training Matrix'!$Q$73="EXPIRED",'📊 Training Matrix'!$Q$73="EXPIRING"),'📊 Training Matrix'!$B$73,"")</f>
        <v/>
      </c>
      <c r="C1365" s="58" t="str">
        <f ca="1">IF(OR('📊 Training Matrix'!$Q$73="EXPIRED",'📊 Training Matrix'!$Q$73="EXPIRING"),'📊 Training Matrix'!$C$73,"")</f>
        <v/>
      </c>
      <c r="D1365" s="58" t="str">
        <f ca="1">IF(OR('📊 Training Matrix'!$Q$73="EXPIRED",'📊 Training Matrix'!$Q$73="EXPIRING"),'📊 Training Matrix'!$D$73,"")</f>
        <v/>
      </c>
      <c r="E1365" s="58" t="str">
        <f ca="1">IF(OR('📊 Training Matrix'!$Q$73="EXPIRED",'📊 Training Matrix'!$Q$73="EXPIRING"),'📊 Training Matrix'!$F$73,"")</f>
        <v/>
      </c>
      <c r="F1365" s="58" t="str">
        <f ca="1">IF(OR('📊 Training Matrix'!$Q$73="EXPIRED",'📊 Training Matrix'!$Q$73="EXPIRING"),'📊 Training Matrix'!$E$73,"")</f>
        <v/>
      </c>
      <c r="G1365" s="58" t="str">
        <f ca="1">IF(OR('📊 Training Matrix'!$Q$73="EXPIRED",'📊 Training Matrix'!$Q$73="EXPIRING"),"HS-004","")</f>
        <v/>
      </c>
      <c r="H1365" s="58" t="str">
        <f ca="1">IF(OR('📊 Training Matrix'!$Q$73="EXPIRED",'📊 Training Matrix'!$Q$73="EXPIRING"),"Manual Handling","")</f>
        <v/>
      </c>
      <c r="I1365" s="58" t="str">
        <f ca="1">IF(OR('📊 Training Matrix'!$Q$73="EXPIRED",'📊 Training Matrix'!$Q$73="EXPIRING"),IF(ISNUMBER('📊 Training Matrix'!$P$73),TEXT('📊 Training Matrix'!$P$73,"DD/MM/YYYY"),""),"")</f>
        <v/>
      </c>
      <c r="J1365" s="58" t="str">
        <f ca="1">IF(OR('📊 Training Matrix'!$Q$73="EXPIRED",'📊 Training Matrix'!$Q$73="EXPIRING"),TEXT('📊 Training Matrix'!$P$73+365,"DD/MM/YYYY"),"")</f>
        <v/>
      </c>
      <c r="K1365" s="58" t="str">
        <f ca="1">IF(OR('📊 Training Matrix'!$Q$73="EXPIRED",'📊 Training Matrix'!$Q$73="EXPIRING"),'📊 Training Matrix'!$Q$73,"")</f>
        <v/>
      </c>
      <c r="L1365" s="58" t="str">
        <f ca="1">IF(OR('📊 Training Matrix'!$Q$73="EXPIRED",'📊 Training Matrix'!$Q$73="EXPIRING"),IF('📊 Training Matrix'!$Q$73="EXPIRED","Overdue by "&amp;TEXT(TODAY()-('📊 Training Matrix'!$P$73+365),"0")&amp;" days","Expires in "&amp;TEXT(('📊 Training Matrix'!$P$73+365)-TODAY(),"0")&amp;" days"),"—")</f>
        <v>—</v>
      </c>
      <c r="M1365" s="58" t="str">
        <f ca="1">IF(OR('📊 Training Matrix'!$Q$73="EXPIRED",'📊 Training Matrix'!$Q$73="EXPIRING"),'📊 Training Matrix'!$H$73,"")</f>
        <v/>
      </c>
    </row>
    <row r="1366" spans="1:13" ht="15" customHeight="1" x14ac:dyDescent="0.2">
      <c r="A1366" s="58" t="str">
        <f ca="1">IF(OR('📊 Training Matrix'!$S$73="EXPIRED",'📊 Training Matrix'!$S$73="EXPIRING"),'📊 Training Matrix'!$A$73,"")</f>
        <v/>
      </c>
      <c r="B1366" s="58" t="str">
        <f ca="1">IF(OR('📊 Training Matrix'!$S$73="EXPIRED",'📊 Training Matrix'!$S$73="EXPIRING"),'📊 Training Matrix'!$B$73,"")</f>
        <v/>
      </c>
      <c r="C1366" s="58" t="str">
        <f ca="1">IF(OR('📊 Training Matrix'!$S$73="EXPIRED",'📊 Training Matrix'!$S$73="EXPIRING"),'📊 Training Matrix'!$C$73,"")</f>
        <v/>
      </c>
      <c r="D1366" s="58" t="str">
        <f ca="1">IF(OR('📊 Training Matrix'!$S$73="EXPIRED",'📊 Training Matrix'!$S$73="EXPIRING"),'📊 Training Matrix'!$D$73,"")</f>
        <v/>
      </c>
      <c r="E1366" s="58" t="str">
        <f ca="1">IF(OR('📊 Training Matrix'!$S$73="EXPIRED",'📊 Training Matrix'!$S$73="EXPIRING"),'📊 Training Matrix'!$F$73,"")</f>
        <v/>
      </c>
      <c r="F1366" s="58" t="str">
        <f ca="1">IF(OR('📊 Training Matrix'!$S$73="EXPIRED",'📊 Training Matrix'!$S$73="EXPIRING"),'📊 Training Matrix'!$E$73,"")</f>
        <v/>
      </c>
      <c r="G1366" s="58" t="str">
        <f ca="1">IF(OR('📊 Training Matrix'!$S$73="EXPIRED",'📊 Training Matrix'!$S$73="EXPIRING"),"HS-005","")</f>
        <v/>
      </c>
      <c r="H1366" s="58" t="str">
        <f ca="1">IF(OR('📊 Training Matrix'!$S$73="EXPIRED",'📊 Training Matrix'!$S$73="EXPIRING"),"First Aid (FAW)","")</f>
        <v/>
      </c>
      <c r="I1366" s="58" t="str">
        <f ca="1">IF(OR('📊 Training Matrix'!$S$73="EXPIRED",'📊 Training Matrix'!$S$73="EXPIRING"),IF(ISNUMBER('📊 Training Matrix'!$R$73),TEXT('📊 Training Matrix'!$R$73,"DD/MM/YYYY"),""),"")</f>
        <v/>
      </c>
      <c r="J1366" s="58" t="str">
        <f ca="1">IF(OR('📊 Training Matrix'!$S$73="EXPIRED",'📊 Training Matrix'!$S$73="EXPIRING"),TEXT('📊 Training Matrix'!$R$73+365,"DD/MM/YYYY"),"")</f>
        <v/>
      </c>
      <c r="K1366" s="58" t="str">
        <f ca="1">IF(OR('📊 Training Matrix'!$S$73="EXPIRED",'📊 Training Matrix'!$S$73="EXPIRING"),'📊 Training Matrix'!$S$73,"")</f>
        <v/>
      </c>
      <c r="L1366" s="58" t="str">
        <f ca="1">IF(OR('📊 Training Matrix'!$S$73="EXPIRED",'📊 Training Matrix'!$S$73="EXPIRING"),IF('📊 Training Matrix'!$S$73="EXPIRED","Overdue by "&amp;TEXT(TODAY()-('📊 Training Matrix'!$R$73+365),"0")&amp;" days","Expires in "&amp;TEXT(('📊 Training Matrix'!$R$73+365)-TODAY(),"0")&amp;" days"),"—")</f>
        <v>—</v>
      </c>
      <c r="M1366" s="58" t="str">
        <f ca="1">IF(OR('📊 Training Matrix'!$S$73="EXPIRED",'📊 Training Matrix'!$S$73="EXPIRING"),'📊 Training Matrix'!$H$73,"")</f>
        <v/>
      </c>
    </row>
    <row r="1367" spans="1:13" ht="15" customHeight="1" x14ac:dyDescent="0.2">
      <c r="A1367" s="58" t="str">
        <f ca="1">IF(OR('📊 Training Matrix'!$U$73="EXPIRED",'📊 Training Matrix'!$U$73="EXPIRING"),'📊 Training Matrix'!$A$73,"")</f>
        <v/>
      </c>
      <c r="B1367" s="58" t="str">
        <f ca="1">IF(OR('📊 Training Matrix'!$U$73="EXPIRED",'📊 Training Matrix'!$U$73="EXPIRING"),'📊 Training Matrix'!$B$73,"")</f>
        <v/>
      </c>
      <c r="C1367" s="58" t="str">
        <f ca="1">IF(OR('📊 Training Matrix'!$U$73="EXPIRED",'📊 Training Matrix'!$U$73="EXPIRING"),'📊 Training Matrix'!$C$73,"")</f>
        <v/>
      </c>
      <c r="D1367" s="58" t="str">
        <f ca="1">IF(OR('📊 Training Matrix'!$U$73="EXPIRED",'📊 Training Matrix'!$U$73="EXPIRING"),'📊 Training Matrix'!$D$73,"")</f>
        <v/>
      </c>
      <c r="E1367" s="58" t="str">
        <f ca="1">IF(OR('📊 Training Matrix'!$U$73="EXPIRED",'📊 Training Matrix'!$U$73="EXPIRING"),'📊 Training Matrix'!$F$73,"")</f>
        <v/>
      </c>
      <c r="F1367" s="58" t="str">
        <f ca="1">IF(OR('📊 Training Matrix'!$U$73="EXPIRED",'📊 Training Matrix'!$U$73="EXPIRING"),'📊 Training Matrix'!$E$73,"")</f>
        <v/>
      </c>
      <c r="G1367" s="58" t="str">
        <f ca="1">IF(OR('📊 Training Matrix'!$U$73="EXPIRED",'📊 Training Matrix'!$U$73="EXPIRING"),"HS-006","")</f>
        <v/>
      </c>
      <c r="H1367" s="58" t="str">
        <f ca="1">IF(OR('📊 Training Matrix'!$U$73="EXPIRED",'📊 Training Matrix'!$U$73="EXPIRING"),"Asbestos Awareness","")</f>
        <v/>
      </c>
      <c r="I1367" s="58" t="str">
        <f ca="1">IF(OR('📊 Training Matrix'!$U$73="EXPIRED",'📊 Training Matrix'!$U$73="EXPIRING"),IF(ISNUMBER('📊 Training Matrix'!$T$73),TEXT('📊 Training Matrix'!$T$73,"DD/MM/YYYY"),""),"")</f>
        <v/>
      </c>
      <c r="J1367" s="58" t="str">
        <f ca="1">IF(OR('📊 Training Matrix'!$U$73="EXPIRED",'📊 Training Matrix'!$U$73="EXPIRING"),TEXT('📊 Training Matrix'!$T$73+365,"DD/MM/YYYY"),"")</f>
        <v/>
      </c>
      <c r="K1367" s="58" t="str">
        <f ca="1">IF(OR('📊 Training Matrix'!$U$73="EXPIRED",'📊 Training Matrix'!$U$73="EXPIRING"),'📊 Training Matrix'!$U$73,"")</f>
        <v/>
      </c>
      <c r="L1367" s="58" t="str">
        <f ca="1">IF(OR('📊 Training Matrix'!$U$73="EXPIRED",'📊 Training Matrix'!$U$73="EXPIRING"),IF('📊 Training Matrix'!$U$73="EXPIRED","Overdue by "&amp;TEXT(TODAY()-('📊 Training Matrix'!$T$73+365),"0")&amp;" days","Expires in "&amp;TEXT(('📊 Training Matrix'!$T$73+365)-TODAY(),"0")&amp;" days"),"—")</f>
        <v>—</v>
      </c>
      <c r="M1367" s="58" t="str">
        <f ca="1">IF(OR('📊 Training Matrix'!$U$73="EXPIRED",'📊 Training Matrix'!$U$73="EXPIRING"),'📊 Training Matrix'!$H$73,"")</f>
        <v/>
      </c>
    </row>
    <row r="1368" spans="1:13" ht="15" customHeight="1" x14ac:dyDescent="0.2">
      <c r="A1368" s="58" t="str">
        <f ca="1">IF(OR('📊 Training Matrix'!$W$73="EXPIRED",'📊 Training Matrix'!$W$73="EXPIRING"),'📊 Training Matrix'!$A$73,"")</f>
        <v/>
      </c>
      <c r="B1368" s="58" t="str">
        <f ca="1">IF(OR('📊 Training Matrix'!$W$73="EXPIRED",'📊 Training Matrix'!$W$73="EXPIRING"),'📊 Training Matrix'!$B$73,"")</f>
        <v/>
      </c>
      <c r="C1368" s="58" t="str">
        <f ca="1">IF(OR('📊 Training Matrix'!$W$73="EXPIRED",'📊 Training Matrix'!$W$73="EXPIRING"),'📊 Training Matrix'!$C$73,"")</f>
        <v/>
      </c>
      <c r="D1368" s="58" t="str">
        <f ca="1">IF(OR('📊 Training Matrix'!$W$73="EXPIRED",'📊 Training Matrix'!$W$73="EXPIRING"),'📊 Training Matrix'!$D$73,"")</f>
        <v/>
      </c>
      <c r="E1368" s="58" t="str">
        <f ca="1">IF(OR('📊 Training Matrix'!$W$73="EXPIRED",'📊 Training Matrix'!$W$73="EXPIRING"),'📊 Training Matrix'!$F$73,"")</f>
        <v/>
      </c>
      <c r="F1368" s="58" t="str">
        <f ca="1">IF(OR('📊 Training Matrix'!$W$73="EXPIRED",'📊 Training Matrix'!$W$73="EXPIRING"),'📊 Training Matrix'!$E$73,"")</f>
        <v/>
      </c>
      <c r="G1368" s="58" t="str">
        <f ca="1">IF(OR('📊 Training Matrix'!$W$73="EXPIRED",'📊 Training Matrix'!$W$73="EXPIRING"),"EL-001","")</f>
        <v/>
      </c>
      <c r="H1368" s="58" t="str">
        <f ca="1">IF(OR('📊 Training Matrix'!$W$73="EXPIRED",'📊 Training Matrix'!$W$73="EXPIRING"),"C&amp;G 2391 Inspection","")</f>
        <v/>
      </c>
      <c r="I1368" s="58" t="str">
        <f ca="1">IF(OR('📊 Training Matrix'!$W$73="EXPIRED",'📊 Training Matrix'!$W$73="EXPIRING"),IF(ISNUMBER('📊 Training Matrix'!$V$73),TEXT('📊 Training Matrix'!$V$73,"DD/MM/YYYY"),""),"")</f>
        <v/>
      </c>
      <c r="J1368" s="58" t="str">
        <f ca="1">IF(OR('📊 Training Matrix'!$W$73="EXPIRED",'📊 Training Matrix'!$W$73="EXPIRING"),TEXT('📊 Training Matrix'!$V$73+365,"DD/MM/YYYY"),"")</f>
        <v/>
      </c>
      <c r="K1368" s="58" t="str">
        <f ca="1">IF(OR('📊 Training Matrix'!$W$73="EXPIRED",'📊 Training Matrix'!$W$73="EXPIRING"),'📊 Training Matrix'!$W$73,"")</f>
        <v/>
      </c>
      <c r="L1368" s="58" t="str">
        <f ca="1">IF(OR('📊 Training Matrix'!$W$73="EXPIRED",'📊 Training Matrix'!$W$73="EXPIRING"),IF('📊 Training Matrix'!$W$73="EXPIRED","Overdue by "&amp;TEXT(TODAY()-('📊 Training Matrix'!$V$73+365),"0")&amp;" days","Expires in "&amp;TEXT(('📊 Training Matrix'!$V$73+365)-TODAY(),"0")&amp;" days"),"—")</f>
        <v>—</v>
      </c>
      <c r="M1368" s="58" t="str">
        <f ca="1">IF(OR('📊 Training Matrix'!$W$73="EXPIRED",'📊 Training Matrix'!$W$73="EXPIRING"),'📊 Training Matrix'!$H$73,"")</f>
        <v/>
      </c>
    </row>
    <row r="1369" spans="1:13" ht="15" customHeight="1" x14ac:dyDescent="0.2">
      <c r="A1369" s="58" t="str">
        <f ca="1">IF(OR('📊 Training Matrix'!$Y$73="EXPIRED",'📊 Training Matrix'!$Y$73="EXPIRING"),'📊 Training Matrix'!$A$73,"")</f>
        <v/>
      </c>
      <c r="B1369" s="58" t="str">
        <f ca="1">IF(OR('📊 Training Matrix'!$Y$73="EXPIRED",'📊 Training Matrix'!$Y$73="EXPIRING"),'📊 Training Matrix'!$B$73,"")</f>
        <v/>
      </c>
      <c r="C1369" s="58" t="str">
        <f ca="1">IF(OR('📊 Training Matrix'!$Y$73="EXPIRED",'📊 Training Matrix'!$Y$73="EXPIRING"),'📊 Training Matrix'!$C$73,"")</f>
        <v/>
      </c>
      <c r="D1369" s="58" t="str">
        <f ca="1">IF(OR('📊 Training Matrix'!$Y$73="EXPIRED",'📊 Training Matrix'!$Y$73="EXPIRING"),'📊 Training Matrix'!$D$73,"")</f>
        <v/>
      </c>
      <c r="E1369" s="58" t="str">
        <f ca="1">IF(OR('📊 Training Matrix'!$Y$73="EXPIRED",'📊 Training Matrix'!$Y$73="EXPIRING"),'📊 Training Matrix'!$F$73,"")</f>
        <v/>
      </c>
      <c r="F1369" s="58" t="str">
        <f ca="1">IF(OR('📊 Training Matrix'!$Y$73="EXPIRED",'📊 Training Matrix'!$Y$73="EXPIRING"),'📊 Training Matrix'!$E$73,"")</f>
        <v/>
      </c>
      <c r="G1369" s="58" t="str">
        <f ca="1">IF(OR('📊 Training Matrix'!$Y$73="EXPIRED",'📊 Training Matrix'!$Y$73="EXPIRING"),"EL-002","")</f>
        <v/>
      </c>
      <c r="H1369" s="58" t="str">
        <f ca="1">IF(OR('📊 Training Matrix'!$Y$73="EXPIRED",'📊 Training Matrix'!$Y$73="EXPIRING"),"18th Edition","")</f>
        <v/>
      </c>
      <c r="I1369" s="58" t="str">
        <f ca="1">IF(OR('📊 Training Matrix'!$Y$73="EXPIRED",'📊 Training Matrix'!$Y$73="EXPIRING"),IF(ISNUMBER('📊 Training Matrix'!$X$73),TEXT('📊 Training Matrix'!$X$73,"DD/MM/YYYY"),""),"")</f>
        <v/>
      </c>
      <c r="J1369" s="58" t="str">
        <f ca="1">IF(OR('📊 Training Matrix'!$Y$73="EXPIRED",'📊 Training Matrix'!$Y$73="EXPIRING"),TEXT('📊 Training Matrix'!$X$73+365,"DD/MM/YYYY"),"")</f>
        <v/>
      </c>
      <c r="K1369" s="58" t="str">
        <f ca="1">IF(OR('📊 Training Matrix'!$Y$73="EXPIRED",'📊 Training Matrix'!$Y$73="EXPIRING"),'📊 Training Matrix'!$Y$73,"")</f>
        <v/>
      </c>
      <c r="L1369" s="58" t="str">
        <f ca="1">IF(OR('📊 Training Matrix'!$Y$73="EXPIRED",'📊 Training Matrix'!$Y$73="EXPIRING"),IF('📊 Training Matrix'!$Y$73="EXPIRED","Overdue by "&amp;TEXT(TODAY()-('📊 Training Matrix'!$X$73+365),"0")&amp;" days","Expires in "&amp;TEXT(('📊 Training Matrix'!$X$73+365)-TODAY(),"0")&amp;" days"),"—")</f>
        <v>—</v>
      </c>
      <c r="M1369" s="58" t="str">
        <f ca="1">IF(OR('📊 Training Matrix'!$Y$73="EXPIRED",'📊 Training Matrix'!$Y$73="EXPIRING"),'📊 Training Matrix'!$H$73,"")</f>
        <v/>
      </c>
    </row>
    <row r="1370" spans="1:13" ht="15" customHeight="1" x14ac:dyDescent="0.2">
      <c r="A1370" s="58" t="str">
        <f ca="1">IF(OR('📊 Training Matrix'!$AA$73="EXPIRED",'📊 Training Matrix'!$AA$73="EXPIRING"),'📊 Training Matrix'!$A$73,"")</f>
        <v/>
      </c>
      <c r="B1370" s="58" t="str">
        <f ca="1">IF(OR('📊 Training Matrix'!$AA$73="EXPIRED",'📊 Training Matrix'!$AA$73="EXPIRING"),'📊 Training Matrix'!$B$73,"")</f>
        <v/>
      </c>
      <c r="C1370" s="58" t="str">
        <f ca="1">IF(OR('📊 Training Matrix'!$AA$73="EXPIRED",'📊 Training Matrix'!$AA$73="EXPIRING"),'📊 Training Matrix'!$C$73,"")</f>
        <v/>
      </c>
      <c r="D1370" s="58" t="str">
        <f ca="1">IF(OR('📊 Training Matrix'!$AA$73="EXPIRED",'📊 Training Matrix'!$AA$73="EXPIRING"),'📊 Training Matrix'!$D$73,"")</f>
        <v/>
      </c>
      <c r="E1370" s="58" t="str">
        <f ca="1">IF(OR('📊 Training Matrix'!$AA$73="EXPIRED",'📊 Training Matrix'!$AA$73="EXPIRING"),'📊 Training Matrix'!$F$73,"")</f>
        <v/>
      </c>
      <c r="F1370" s="58" t="str">
        <f ca="1">IF(OR('📊 Training Matrix'!$AA$73="EXPIRED",'📊 Training Matrix'!$AA$73="EXPIRING"),'📊 Training Matrix'!$E$73,"")</f>
        <v/>
      </c>
      <c r="G1370" s="58" t="str">
        <f ca="1">IF(OR('📊 Training Matrix'!$AA$73="EXPIRED",'📊 Training Matrix'!$AA$73="EXPIRING"),"EL-003","")</f>
        <v/>
      </c>
      <c r="H1370" s="58" t="str">
        <f ca="1">IF(OR('📊 Training Matrix'!$AA$73="EXPIRED",'📊 Training Matrix'!$AA$73="EXPIRING"),"HV Auth. Person","")</f>
        <v/>
      </c>
      <c r="I1370" s="58" t="str">
        <f ca="1">IF(OR('📊 Training Matrix'!$AA$73="EXPIRED",'📊 Training Matrix'!$AA$73="EXPIRING"),IF(ISNUMBER('📊 Training Matrix'!$Z$73),TEXT('📊 Training Matrix'!$Z$73,"DD/MM/YYYY"),""),"")</f>
        <v/>
      </c>
      <c r="J1370" s="58" t="str">
        <f ca="1">IF(OR('📊 Training Matrix'!$AA$73="EXPIRED",'📊 Training Matrix'!$AA$73="EXPIRING"),TEXT('📊 Training Matrix'!$Z$73+365,"DD/MM/YYYY"),"")</f>
        <v/>
      </c>
      <c r="K1370" s="58" t="str">
        <f ca="1">IF(OR('📊 Training Matrix'!$AA$73="EXPIRED",'📊 Training Matrix'!$AA$73="EXPIRING"),'📊 Training Matrix'!$AA$73,"")</f>
        <v/>
      </c>
      <c r="L1370" s="58" t="str">
        <f ca="1">IF(OR('📊 Training Matrix'!$AA$73="EXPIRED",'📊 Training Matrix'!$AA$73="EXPIRING"),IF('📊 Training Matrix'!$AA$73="EXPIRED","Overdue by "&amp;TEXT(TODAY()-('📊 Training Matrix'!$Z$73+365),"0")&amp;" days","Expires in "&amp;TEXT(('📊 Training Matrix'!$Z$73+365)-TODAY(),"0")&amp;" days"),"—")</f>
        <v>—</v>
      </c>
      <c r="M1370" s="58" t="str">
        <f ca="1">IF(OR('📊 Training Matrix'!$AA$73="EXPIRED",'📊 Training Matrix'!$AA$73="EXPIRING"),'📊 Training Matrix'!$H$73,"")</f>
        <v/>
      </c>
    </row>
    <row r="1371" spans="1:13" ht="15" customHeight="1" x14ac:dyDescent="0.2">
      <c r="A1371" s="58" t="str">
        <f ca="1">IF(OR('📊 Training Matrix'!$AC$73="EXPIRED",'📊 Training Matrix'!$AC$73="EXPIRING"),'📊 Training Matrix'!$A$73,"")</f>
        <v/>
      </c>
      <c r="B1371" s="58" t="str">
        <f ca="1">IF(OR('📊 Training Matrix'!$AC$73="EXPIRED",'📊 Training Matrix'!$AC$73="EXPIRING"),'📊 Training Matrix'!$B$73,"")</f>
        <v/>
      </c>
      <c r="C1371" s="58" t="str">
        <f ca="1">IF(OR('📊 Training Matrix'!$AC$73="EXPIRED",'📊 Training Matrix'!$AC$73="EXPIRING"),'📊 Training Matrix'!$C$73,"")</f>
        <v/>
      </c>
      <c r="D1371" s="58" t="str">
        <f ca="1">IF(OR('📊 Training Matrix'!$AC$73="EXPIRED",'📊 Training Matrix'!$AC$73="EXPIRING"),'📊 Training Matrix'!$D$73,"")</f>
        <v/>
      </c>
      <c r="E1371" s="58" t="str">
        <f ca="1">IF(OR('📊 Training Matrix'!$AC$73="EXPIRED",'📊 Training Matrix'!$AC$73="EXPIRING"),'📊 Training Matrix'!$F$73,"")</f>
        <v/>
      </c>
      <c r="F1371" s="58" t="str">
        <f ca="1">IF(OR('📊 Training Matrix'!$AC$73="EXPIRED",'📊 Training Matrix'!$AC$73="EXPIRING"),'📊 Training Matrix'!$E$73,"")</f>
        <v/>
      </c>
      <c r="G1371" s="58" t="str">
        <f ca="1">IF(OR('📊 Training Matrix'!$AC$73="EXPIRED",'📊 Training Matrix'!$AC$73="EXPIRING"),"EL-004","")</f>
        <v/>
      </c>
      <c r="H1371" s="58" t="str">
        <f ca="1">IF(OR('📊 Training Matrix'!$AC$73="EXPIRED",'📊 Training Matrix'!$AC$73="EXPIRING"),"LV Switching","")</f>
        <v/>
      </c>
      <c r="I1371" s="58" t="str">
        <f ca="1">IF(OR('📊 Training Matrix'!$AC$73="EXPIRED",'📊 Training Matrix'!$AC$73="EXPIRING"),IF(ISNUMBER('📊 Training Matrix'!$AB$73),TEXT('📊 Training Matrix'!$AB$73,"DD/MM/YYYY"),""),"")</f>
        <v/>
      </c>
      <c r="J1371" s="58" t="str">
        <f ca="1">IF(OR('📊 Training Matrix'!$AC$73="EXPIRED",'📊 Training Matrix'!$AC$73="EXPIRING"),TEXT('📊 Training Matrix'!$AB$73+365,"DD/MM/YYYY"),"")</f>
        <v/>
      </c>
      <c r="K1371" s="58" t="str">
        <f ca="1">IF(OR('📊 Training Matrix'!$AC$73="EXPIRED",'📊 Training Matrix'!$AC$73="EXPIRING"),'📊 Training Matrix'!$AC$73,"")</f>
        <v/>
      </c>
      <c r="L1371" s="58" t="str">
        <f ca="1">IF(OR('📊 Training Matrix'!$AC$73="EXPIRED",'📊 Training Matrix'!$AC$73="EXPIRING"),IF('📊 Training Matrix'!$AC$73="EXPIRED","Overdue by "&amp;TEXT(TODAY()-('📊 Training Matrix'!$AB$73+365),"0")&amp;" days","Expires in "&amp;TEXT(('📊 Training Matrix'!$AB$73+365)-TODAY(),"0")&amp;" days"),"—")</f>
        <v>—</v>
      </c>
      <c r="M1371" s="58" t="str">
        <f ca="1">IF(OR('📊 Training Matrix'!$AC$73="EXPIRED",'📊 Training Matrix'!$AC$73="EXPIRING"),'📊 Training Matrix'!$H$73,"")</f>
        <v/>
      </c>
    </row>
    <row r="1372" spans="1:13" ht="15" customHeight="1" x14ac:dyDescent="0.2">
      <c r="A1372" s="58" t="str">
        <f ca="1">IF(OR('📊 Training Matrix'!$AE$73="EXPIRED",'📊 Training Matrix'!$AE$73="EXPIRING"),'📊 Training Matrix'!$A$73,"")</f>
        <v/>
      </c>
      <c r="B1372" s="58" t="str">
        <f ca="1">IF(OR('📊 Training Matrix'!$AE$73="EXPIRED",'📊 Training Matrix'!$AE$73="EXPIRING"),'📊 Training Matrix'!$B$73,"")</f>
        <v/>
      </c>
      <c r="C1372" s="58" t="str">
        <f ca="1">IF(OR('📊 Training Matrix'!$AE$73="EXPIRED",'📊 Training Matrix'!$AE$73="EXPIRING"),'📊 Training Matrix'!$C$73,"")</f>
        <v/>
      </c>
      <c r="D1372" s="58" t="str">
        <f ca="1">IF(OR('📊 Training Matrix'!$AE$73="EXPIRED",'📊 Training Matrix'!$AE$73="EXPIRING"),'📊 Training Matrix'!$D$73,"")</f>
        <v/>
      </c>
      <c r="E1372" s="58" t="str">
        <f ca="1">IF(OR('📊 Training Matrix'!$AE$73="EXPIRED",'📊 Training Matrix'!$AE$73="EXPIRING"),'📊 Training Matrix'!$F$73,"")</f>
        <v/>
      </c>
      <c r="F1372" s="58" t="str">
        <f ca="1">IF(OR('📊 Training Matrix'!$AE$73="EXPIRED",'📊 Training Matrix'!$AE$73="EXPIRING"),'📊 Training Matrix'!$E$73,"")</f>
        <v/>
      </c>
      <c r="G1372" s="58" t="str">
        <f ca="1">IF(OR('📊 Training Matrix'!$AE$73="EXPIRED",'📊 Training Matrix'!$AE$73="EXPIRING"),"CV-005","")</f>
        <v/>
      </c>
      <c r="H1372" s="58" t="str">
        <f ca="1">IF(OR('📊 Training Matrix'!$AE$73="EXPIRED",'📊 Training Matrix'!$AE$73="EXPIRING"),"NRSWA Supervisor","")</f>
        <v/>
      </c>
      <c r="I1372" s="58" t="str">
        <f ca="1">IF(OR('📊 Training Matrix'!$AE$73="EXPIRED",'📊 Training Matrix'!$AE$73="EXPIRING"),IF(ISNUMBER('📊 Training Matrix'!$AD$73),TEXT('📊 Training Matrix'!$AD$73,"DD/MM/YYYY"),""),"")</f>
        <v/>
      </c>
      <c r="J1372" s="58" t="str">
        <f ca="1">IF(OR('📊 Training Matrix'!$AE$73="EXPIRED",'📊 Training Matrix'!$AE$73="EXPIRING"),TEXT('📊 Training Matrix'!$AD$73+365,"DD/MM/YYYY"),"")</f>
        <v/>
      </c>
      <c r="K1372" s="58" t="str">
        <f ca="1">IF(OR('📊 Training Matrix'!$AE$73="EXPIRED",'📊 Training Matrix'!$AE$73="EXPIRING"),'📊 Training Matrix'!$AE$73,"")</f>
        <v/>
      </c>
      <c r="L1372" s="58" t="str">
        <f ca="1">IF(OR('📊 Training Matrix'!$AE$73="EXPIRED",'📊 Training Matrix'!$AE$73="EXPIRING"),IF('📊 Training Matrix'!$AE$73="EXPIRED","Overdue by "&amp;TEXT(TODAY()-('📊 Training Matrix'!$AD$73+365),"0")&amp;" days","Expires in "&amp;TEXT(('📊 Training Matrix'!$AD$73+365)-TODAY(),"0")&amp;" days"),"—")</f>
        <v>—</v>
      </c>
      <c r="M1372" s="58" t="str">
        <f ca="1">IF(OR('📊 Training Matrix'!$AE$73="EXPIRED",'📊 Training Matrix'!$AE$73="EXPIRING"),'📊 Training Matrix'!$H$73,"")</f>
        <v/>
      </c>
    </row>
    <row r="1373" spans="1:13" ht="15" customHeight="1" x14ac:dyDescent="0.2">
      <c r="A1373" s="58" t="str">
        <f ca="1">IF(OR('📊 Training Matrix'!$AG$73="EXPIRED",'📊 Training Matrix'!$AG$73="EXPIRING"),'📊 Training Matrix'!$A$73,"")</f>
        <v/>
      </c>
      <c r="B1373" s="58" t="str">
        <f ca="1">IF(OR('📊 Training Matrix'!$AG$73="EXPIRED",'📊 Training Matrix'!$AG$73="EXPIRING"),'📊 Training Matrix'!$B$73,"")</f>
        <v/>
      </c>
      <c r="C1373" s="58" t="str">
        <f ca="1">IF(OR('📊 Training Matrix'!$AG$73="EXPIRED",'📊 Training Matrix'!$AG$73="EXPIRING"),'📊 Training Matrix'!$C$73,"")</f>
        <v/>
      </c>
      <c r="D1373" s="58" t="str">
        <f ca="1">IF(OR('📊 Training Matrix'!$AG$73="EXPIRED",'📊 Training Matrix'!$AG$73="EXPIRING"),'📊 Training Matrix'!$D$73,"")</f>
        <v/>
      </c>
      <c r="E1373" s="58" t="str">
        <f ca="1">IF(OR('📊 Training Matrix'!$AG$73="EXPIRED",'📊 Training Matrix'!$AG$73="EXPIRING"),'📊 Training Matrix'!$F$73,"")</f>
        <v/>
      </c>
      <c r="F1373" s="58" t="str">
        <f ca="1">IF(OR('📊 Training Matrix'!$AG$73="EXPIRED",'📊 Training Matrix'!$AG$73="EXPIRING"),'📊 Training Matrix'!$E$73,"")</f>
        <v/>
      </c>
      <c r="G1373" s="58" t="str">
        <f ca="1">IF(OR('📊 Training Matrix'!$AG$73="EXPIRED",'📊 Training Matrix'!$AG$73="EXPIRING"),"CV-006","")</f>
        <v/>
      </c>
      <c r="H1373" s="58" t="str">
        <f ca="1">IF(OR('📊 Training Matrix'!$AG$73="EXPIRED",'📊 Training Matrix'!$AG$73="EXPIRING"),"NRSWA Operative","")</f>
        <v/>
      </c>
      <c r="I1373" s="58" t="str">
        <f ca="1">IF(OR('📊 Training Matrix'!$AG$73="EXPIRED",'📊 Training Matrix'!$AG$73="EXPIRING"),IF(ISNUMBER('📊 Training Matrix'!$AF$73),TEXT('📊 Training Matrix'!$AF$73,"DD/MM/YYYY"),""),"")</f>
        <v/>
      </c>
      <c r="J1373" s="58" t="str">
        <f ca="1">IF(OR('📊 Training Matrix'!$AG$73="EXPIRED",'📊 Training Matrix'!$AG$73="EXPIRING"),TEXT('📊 Training Matrix'!$AF$73+365,"DD/MM/YYYY"),"")</f>
        <v/>
      </c>
      <c r="K1373" s="58" t="str">
        <f ca="1">IF(OR('📊 Training Matrix'!$AG$73="EXPIRED",'📊 Training Matrix'!$AG$73="EXPIRING"),'📊 Training Matrix'!$AG$73,"")</f>
        <v/>
      </c>
      <c r="L1373" s="58" t="str">
        <f ca="1">IF(OR('📊 Training Matrix'!$AG$73="EXPIRED",'📊 Training Matrix'!$AG$73="EXPIRING"),IF('📊 Training Matrix'!$AG$73="EXPIRED","Overdue by "&amp;TEXT(TODAY()-('📊 Training Matrix'!$AF$73+365),"0")&amp;" days","Expires in "&amp;TEXT(('📊 Training Matrix'!$AF$73+365)-TODAY(),"0")&amp;" days"),"—")</f>
        <v>—</v>
      </c>
      <c r="M1373" s="58" t="str">
        <f ca="1">IF(OR('📊 Training Matrix'!$AG$73="EXPIRED",'📊 Training Matrix'!$AG$73="EXPIRING"),'📊 Training Matrix'!$H$73,"")</f>
        <v/>
      </c>
    </row>
    <row r="1374" spans="1:13" ht="15" customHeight="1" x14ac:dyDescent="0.2">
      <c r="A1374" s="58" t="str">
        <f ca="1">IF(OR('📊 Training Matrix'!$AI$73="EXPIRED",'📊 Training Matrix'!$AI$73="EXPIRING"),'📊 Training Matrix'!$A$73,"")</f>
        <v/>
      </c>
      <c r="B1374" s="58" t="str">
        <f ca="1">IF(OR('📊 Training Matrix'!$AI$73="EXPIRED",'📊 Training Matrix'!$AI$73="EXPIRING"),'📊 Training Matrix'!$B$73,"")</f>
        <v/>
      </c>
      <c r="C1374" s="58" t="str">
        <f ca="1">IF(OR('📊 Training Matrix'!$AI$73="EXPIRED",'📊 Training Matrix'!$AI$73="EXPIRING"),'📊 Training Matrix'!$C$73,"")</f>
        <v/>
      </c>
      <c r="D1374" s="58" t="str">
        <f ca="1">IF(OR('📊 Training Matrix'!$AI$73="EXPIRED",'📊 Training Matrix'!$AI$73="EXPIRING"),'📊 Training Matrix'!$D$73,"")</f>
        <v/>
      </c>
      <c r="E1374" s="58" t="str">
        <f ca="1">IF(OR('📊 Training Matrix'!$AI$73="EXPIRED",'📊 Training Matrix'!$AI$73="EXPIRING"),'📊 Training Matrix'!$F$73,"")</f>
        <v/>
      </c>
      <c r="F1374" s="58" t="str">
        <f ca="1">IF(OR('📊 Training Matrix'!$AI$73="EXPIRED",'📊 Training Matrix'!$AI$73="EXPIRING"),'📊 Training Matrix'!$E$73,"")</f>
        <v/>
      </c>
      <c r="G1374" s="58" t="str">
        <f ca="1">IF(OR('📊 Training Matrix'!$AI$73="EXPIRED",'📊 Training Matrix'!$AI$73="EXPIRING"),"CV-002","")</f>
        <v/>
      </c>
      <c r="H1374" s="58" t="str">
        <f ca="1">IF(OR('📊 Training Matrix'!$AI$73="EXPIRED",'📊 Training Matrix'!$AI$73="EXPIRING"),"CSCS Blue Card","")</f>
        <v/>
      </c>
      <c r="I1374" s="58" t="str">
        <f ca="1">IF(OR('📊 Training Matrix'!$AI$73="EXPIRED",'📊 Training Matrix'!$AI$73="EXPIRING"),IF(ISNUMBER('📊 Training Matrix'!$AH$73),TEXT('📊 Training Matrix'!$AH$73,"DD/MM/YYYY"),""),"")</f>
        <v/>
      </c>
      <c r="J1374" s="58" t="str">
        <f ca="1">IF(OR('📊 Training Matrix'!$AI$73="EXPIRED",'📊 Training Matrix'!$AI$73="EXPIRING"),TEXT('📊 Training Matrix'!$AH$73+365,"DD/MM/YYYY"),"")</f>
        <v/>
      </c>
      <c r="K1374" s="58" t="str">
        <f ca="1">IF(OR('📊 Training Matrix'!$AI$73="EXPIRED",'📊 Training Matrix'!$AI$73="EXPIRING"),'📊 Training Matrix'!$AI$73,"")</f>
        <v/>
      </c>
      <c r="L1374" s="58" t="str">
        <f ca="1">IF(OR('📊 Training Matrix'!$AI$73="EXPIRED",'📊 Training Matrix'!$AI$73="EXPIRING"),IF('📊 Training Matrix'!$AI$73="EXPIRED","Overdue by "&amp;TEXT(TODAY()-('📊 Training Matrix'!$AH$73+365),"0")&amp;" days","Expires in "&amp;TEXT(('📊 Training Matrix'!$AH$73+365)-TODAY(),"0")&amp;" days"),"—")</f>
        <v>—</v>
      </c>
      <c r="M1374" s="58" t="str">
        <f ca="1">IF(OR('📊 Training Matrix'!$AI$73="EXPIRED",'📊 Training Matrix'!$AI$73="EXPIRING"),'📊 Training Matrix'!$H$73,"")</f>
        <v/>
      </c>
    </row>
    <row r="1375" spans="1:13" ht="15" customHeight="1" x14ac:dyDescent="0.2">
      <c r="A1375" s="58" t="str">
        <f ca="1">IF(OR('📊 Training Matrix'!$AK$73="EXPIRED",'📊 Training Matrix'!$AK$73="EXPIRING"),'📊 Training Matrix'!$A$73,"")</f>
        <v/>
      </c>
      <c r="B1375" s="58" t="str">
        <f ca="1">IF(OR('📊 Training Matrix'!$AK$73="EXPIRED",'📊 Training Matrix'!$AK$73="EXPIRING"),'📊 Training Matrix'!$B$73,"")</f>
        <v/>
      </c>
      <c r="C1375" s="58" t="str">
        <f ca="1">IF(OR('📊 Training Matrix'!$AK$73="EXPIRED",'📊 Training Matrix'!$AK$73="EXPIRING"),'📊 Training Matrix'!$C$73,"")</f>
        <v/>
      </c>
      <c r="D1375" s="58" t="str">
        <f ca="1">IF(OR('📊 Training Matrix'!$AK$73="EXPIRED",'📊 Training Matrix'!$AK$73="EXPIRING"),'📊 Training Matrix'!$D$73,"")</f>
        <v/>
      </c>
      <c r="E1375" s="58" t="str">
        <f ca="1">IF(OR('📊 Training Matrix'!$AK$73="EXPIRED",'📊 Training Matrix'!$AK$73="EXPIRING"),'📊 Training Matrix'!$F$73,"")</f>
        <v/>
      </c>
      <c r="F1375" s="58" t="str">
        <f ca="1">IF(OR('📊 Training Matrix'!$AK$73="EXPIRED",'📊 Training Matrix'!$AK$73="EXPIRING"),'📊 Training Matrix'!$E$73,"")</f>
        <v/>
      </c>
      <c r="G1375" s="58" t="str">
        <f ca="1">IF(OR('📊 Training Matrix'!$AK$73="EXPIRED",'📊 Training Matrix'!$AK$73="EXPIRING"),"GS-001","")</f>
        <v/>
      </c>
      <c r="H1375" s="58" t="str">
        <f ca="1">IF(OR('📊 Training Matrix'!$AK$73="EXPIRED",'📊 Training Matrix'!$AK$73="EXPIRING"),"Gas Safe Reg.","")</f>
        <v/>
      </c>
      <c r="I1375" s="58" t="str">
        <f ca="1">IF(OR('📊 Training Matrix'!$AK$73="EXPIRED",'📊 Training Matrix'!$AK$73="EXPIRING"),IF(ISNUMBER('📊 Training Matrix'!$AJ$73),TEXT('📊 Training Matrix'!$AJ$73,"DD/MM/YYYY"),""),"")</f>
        <v/>
      </c>
      <c r="J1375" s="58" t="str">
        <f ca="1">IF(OR('📊 Training Matrix'!$AK$73="EXPIRED",'📊 Training Matrix'!$AK$73="EXPIRING"),TEXT('📊 Training Matrix'!$AJ$73+365,"DD/MM/YYYY"),"")</f>
        <v/>
      </c>
      <c r="K1375" s="58" t="str">
        <f ca="1">IF(OR('📊 Training Matrix'!$AK$73="EXPIRED",'📊 Training Matrix'!$AK$73="EXPIRING"),'📊 Training Matrix'!$AK$73,"")</f>
        <v/>
      </c>
      <c r="L1375" s="58" t="str">
        <f ca="1">IF(OR('📊 Training Matrix'!$AK$73="EXPIRED",'📊 Training Matrix'!$AK$73="EXPIRING"),IF('📊 Training Matrix'!$AK$73="EXPIRED","Overdue by "&amp;TEXT(TODAY()-('📊 Training Matrix'!$AJ$73+365),"0")&amp;" days","Expires in "&amp;TEXT(('📊 Training Matrix'!$AJ$73+365)-TODAY(),"0")&amp;" days"),"—")</f>
        <v>—</v>
      </c>
      <c r="M1375" s="58" t="str">
        <f ca="1">IF(OR('📊 Training Matrix'!$AK$73="EXPIRED",'📊 Training Matrix'!$AK$73="EXPIRING"),'📊 Training Matrix'!$H$73,"")</f>
        <v/>
      </c>
    </row>
    <row r="1376" spans="1:13" ht="15" customHeight="1" x14ac:dyDescent="0.2">
      <c r="A1376" s="58" t="str">
        <f ca="1">IF(OR('📊 Training Matrix'!$AM$73="EXPIRED",'📊 Training Matrix'!$AM$73="EXPIRING"),'📊 Training Matrix'!$A$73,"")</f>
        <v/>
      </c>
      <c r="B1376" s="58" t="str">
        <f ca="1">IF(OR('📊 Training Matrix'!$AM$73="EXPIRED",'📊 Training Matrix'!$AM$73="EXPIRING"),'📊 Training Matrix'!$B$73,"")</f>
        <v/>
      </c>
      <c r="C1376" s="58" t="str">
        <f ca="1">IF(OR('📊 Training Matrix'!$AM$73="EXPIRED",'📊 Training Matrix'!$AM$73="EXPIRING"),'📊 Training Matrix'!$C$73,"")</f>
        <v/>
      </c>
      <c r="D1376" s="58" t="str">
        <f ca="1">IF(OR('📊 Training Matrix'!$AM$73="EXPIRED",'📊 Training Matrix'!$AM$73="EXPIRING"),'📊 Training Matrix'!$D$73,"")</f>
        <v/>
      </c>
      <c r="E1376" s="58" t="str">
        <f ca="1">IF(OR('📊 Training Matrix'!$AM$73="EXPIRED",'📊 Training Matrix'!$AM$73="EXPIRING"),'📊 Training Matrix'!$F$73,"")</f>
        <v/>
      </c>
      <c r="F1376" s="58" t="str">
        <f ca="1">IF(OR('📊 Training Matrix'!$AM$73="EXPIRED",'📊 Training Matrix'!$AM$73="EXPIRING"),'📊 Training Matrix'!$E$73,"")</f>
        <v/>
      </c>
      <c r="G1376" s="58" t="str">
        <f ca="1">IF(OR('📊 Training Matrix'!$AM$73="EXPIRED",'📊 Training Matrix'!$AM$73="EXPIRING"),"GS-002","")</f>
        <v/>
      </c>
      <c r="H1376" s="58" t="str">
        <f ca="1">IF(OR('📊 Training Matrix'!$AM$73="EXPIRED",'📊 Training Matrix'!$AM$73="EXPIRING"),"ACS Gas (CCN1)","")</f>
        <v/>
      </c>
      <c r="I1376" s="58" t="str">
        <f ca="1">IF(OR('📊 Training Matrix'!$AM$73="EXPIRED",'📊 Training Matrix'!$AM$73="EXPIRING"),IF(ISNUMBER('📊 Training Matrix'!$AL$73),TEXT('📊 Training Matrix'!$AL$73,"DD/MM/YYYY"),""),"")</f>
        <v/>
      </c>
      <c r="J1376" s="58" t="str">
        <f ca="1">IF(OR('📊 Training Matrix'!$AM$73="EXPIRED",'📊 Training Matrix'!$AM$73="EXPIRING"),TEXT('📊 Training Matrix'!$AL$73+365,"DD/MM/YYYY"),"")</f>
        <v/>
      </c>
      <c r="K1376" s="58" t="str">
        <f ca="1">IF(OR('📊 Training Matrix'!$AM$73="EXPIRED",'📊 Training Matrix'!$AM$73="EXPIRING"),'📊 Training Matrix'!$AM$73,"")</f>
        <v/>
      </c>
      <c r="L1376" s="58" t="str">
        <f ca="1">IF(OR('📊 Training Matrix'!$AM$73="EXPIRED",'📊 Training Matrix'!$AM$73="EXPIRING"),IF('📊 Training Matrix'!$AM$73="EXPIRED","Overdue by "&amp;TEXT(TODAY()-('📊 Training Matrix'!$AL$73+365),"0")&amp;" days","Expires in "&amp;TEXT(('📊 Training Matrix'!$AL$73+365)-TODAY(),"0")&amp;" days"),"—")</f>
        <v>—</v>
      </c>
      <c r="M1376" s="58" t="str">
        <f ca="1">IF(OR('📊 Training Matrix'!$AM$73="EXPIRED",'📊 Training Matrix'!$AM$73="EXPIRING"),'📊 Training Matrix'!$H$73,"")</f>
        <v/>
      </c>
    </row>
    <row r="1377" spans="1:13" ht="15" customHeight="1" x14ac:dyDescent="0.2">
      <c r="A1377" s="58" t="str">
        <f ca="1">IF(OR('📊 Training Matrix'!$AO$73="EXPIRED",'📊 Training Matrix'!$AO$73="EXPIRING"),'📊 Training Matrix'!$A$73,"")</f>
        <v/>
      </c>
      <c r="B1377" s="58" t="str">
        <f ca="1">IF(OR('📊 Training Matrix'!$AO$73="EXPIRED",'📊 Training Matrix'!$AO$73="EXPIRING"),'📊 Training Matrix'!$B$73,"")</f>
        <v/>
      </c>
      <c r="C1377" s="58" t="str">
        <f ca="1">IF(OR('📊 Training Matrix'!$AO$73="EXPIRED",'📊 Training Matrix'!$AO$73="EXPIRING"),'📊 Training Matrix'!$C$73,"")</f>
        <v/>
      </c>
      <c r="D1377" s="58" t="str">
        <f ca="1">IF(OR('📊 Training Matrix'!$AO$73="EXPIRED",'📊 Training Matrix'!$AO$73="EXPIRING"),'📊 Training Matrix'!$D$73,"")</f>
        <v/>
      </c>
      <c r="E1377" s="58" t="str">
        <f ca="1">IF(OR('📊 Training Matrix'!$AO$73="EXPIRED",'📊 Training Matrix'!$AO$73="EXPIRING"),'📊 Training Matrix'!$F$73,"")</f>
        <v/>
      </c>
      <c r="F1377" s="58" t="str">
        <f ca="1">IF(OR('📊 Training Matrix'!$AO$73="EXPIRED",'📊 Training Matrix'!$AO$73="EXPIRING"),'📊 Training Matrix'!$E$73,"")</f>
        <v/>
      </c>
      <c r="G1377" s="58" t="str">
        <f ca="1">IF(OR('📊 Training Matrix'!$AO$73="EXPIRED",'📊 Training Matrix'!$AO$73="EXPIRING"),"WA-001","")</f>
        <v/>
      </c>
      <c r="H1377" s="58" t="str">
        <f ca="1">IF(OR('📊 Training Matrix'!$AO$73="EXPIRED",'📊 Training Matrix'!$AO$73="EXPIRING"),"WIAPS Cert.","")</f>
        <v/>
      </c>
      <c r="I1377" s="58" t="str">
        <f ca="1">IF(OR('📊 Training Matrix'!$AO$73="EXPIRED",'📊 Training Matrix'!$AO$73="EXPIRING"),IF(ISNUMBER('📊 Training Matrix'!$AN$73),TEXT('📊 Training Matrix'!$AN$73,"DD/MM/YYYY"),""),"")</f>
        <v/>
      </c>
      <c r="J1377" s="58" t="str">
        <f ca="1">IF(OR('📊 Training Matrix'!$AO$73="EXPIRED",'📊 Training Matrix'!$AO$73="EXPIRING"),TEXT('📊 Training Matrix'!$AN$73+365,"DD/MM/YYYY"),"")</f>
        <v/>
      </c>
      <c r="K1377" s="58" t="str">
        <f ca="1">IF(OR('📊 Training Matrix'!$AO$73="EXPIRED",'📊 Training Matrix'!$AO$73="EXPIRING"),'📊 Training Matrix'!$AO$73,"")</f>
        <v/>
      </c>
      <c r="L1377" s="58" t="str">
        <f ca="1">IF(OR('📊 Training Matrix'!$AO$73="EXPIRED",'📊 Training Matrix'!$AO$73="EXPIRING"),IF('📊 Training Matrix'!$AO$73="EXPIRED","Overdue by "&amp;TEXT(TODAY()-('📊 Training Matrix'!$AN$73+365),"0")&amp;" days","Expires in "&amp;TEXT(('📊 Training Matrix'!$AN$73+365)-TODAY(),"0")&amp;" days"),"—")</f>
        <v>—</v>
      </c>
      <c r="M1377" s="58" t="str">
        <f ca="1">IF(OR('📊 Training Matrix'!$AO$73="EXPIRED",'📊 Training Matrix'!$AO$73="EXPIRING"),'📊 Training Matrix'!$H$73,"")</f>
        <v/>
      </c>
    </row>
    <row r="1378" spans="1:13" ht="15" customHeight="1" x14ac:dyDescent="0.2">
      <c r="A1378" s="58" t="str">
        <f ca="1">IF(OR('📊 Training Matrix'!$AQ$73="EXPIRED",'📊 Training Matrix'!$AQ$73="EXPIRING"),'📊 Training Matrix'!$A$73,"")</f>
        <v/>
      </c>
      <c r="B1378" s="58" t="str">
        <f ca="1">IF(OR('📊 Training Matrix'!$AQ$73="EXPIRED",'📊 Training Matrix'!$AQ$73="EXPIRING"),'📊 Training Matrix'!$B$73,"")</f>
        <v/>
      </c>
      <c r="C1378" s="58" t="str">
        <f ca="1">IF(OR('📊 Training Matrix'!$AQ$73="EXPIRED",'📊 Training Matrix'!$AQ$73="EXPIRING"),'📊 Training Matrix'!$C$73,"")</f>
        <v/>
      </c>
      <c r="D1378" s="58" t="str">
        <f ca="1">IF(OR('📊 Training Matrix'!$AQ$73="EXPIRED",'📊 Training Matrix'!$AQ$73="EXPIRING"),'📊 Training Matrix'!$D$73,"")</f>
        <v/>
      </c>
      <c r="E1378" s="58" t="str">
        <f ca="1">IF(OR('📊 Training Matrix'!$AQ$73="EXPIRED",'📊 Training Matrix'!$AQ$73="EXPIRING"),'📊 Training Matrix'!$F$73,"")</f>
        <v/>
      </c>
      <c r="F1378" s="58" t="str">
        <f ca="1">IF(OR('📊 Training Matrix'!$AQ$73="EXPIRED",'📊 Training Matrix'!$AQ$73="EXPIRING"),'📊 Training Matrix'!$E$73,"")</f>
        <v/>
      </c>
      <c r="G1378" s="58" t="str">
        <f ca="1">IF(OR('📊 Training Matrix'!$AQ$73="EXPIRED",'📊 Training Matrix'!$AQ$73="EXPIRING"),"DR-004","")</f>
        <v/>
      </c>
      <c r="H1378" s="58" t="str">
        <f ca="1">IF(OR('📊 Training Matrix'!$AQ$73="EXPIRED",'📊 Training Matrix'!$AQ$73="EXPIRING"),"CPCS Excavator","")</f>
        <v/>
      </c>
      <c r="I1378" s="58" t="str">
        <f ca="1">IF(OR('📊 Training Matrix'!$AQ$73="EXPIRED",'📊 Training Matrix'!$AQ$73="EXPIRING"),IF(ISNUMBER('📊 Training Matrix'!$AP$73),TEXT('📊 Training Matrix'!$AP$73,"DD/MM/YYYY"),""),"")</f>
        <v/>
      </c>
      <c r="J1378" s="58" t="str">
        <f ca="1">IF(OR('📊 Training Matrix'!$AQ$73="EXPIRED",'📊 Training Matrix'!$AQ$73="EXPIRING"),TEXT('📊 Training Matrix'!$AP$73+365,"DD/MM/YYYY"),"")</f>
        <v/>
      </c>
      <c r="K1378" s="58" t="str">
        <f ca="1">IF(OR('📊 Training Matrix'!$AQ$73="EXPIRED",'📊 Training Matrix'!$AQ$73="EXPIRING"),'📊 Training Matrix'!$AQ$73,"")</f>
        <v/>
      </c>
      <c r="L1378" s="58" t="str">
        <f ca="1">IF(OR('📊 Training Matrix'!$AQ$73="EXPIRED",'📊 Training Matrix'!$AQ$73="EXPIRING"),IF('📊 Training Matrix'!$AQ$73="EXPIRED","Overdue by "&amp;TEXT(TODAY()-('📊 Training Matrix'!$AP$73+365),"0")&amp;" days","Expires in "&amp;TEXT(('📊 Training Matrix'!$AP$73+365)-TODAY(),"0")&amp;" days"),"—")</f>
        <v>—</v>
      </c>
      <c r="M1378" s="58" t="str">
        <f ca="1">IF(OR('📊 Training Matrix'!$AQ$73="EXPIRED",'📊 Training Matrix'!$AQ$73="EXPIRING"),'📊 Training Matrix'!$H$73,"")</f>
        <v/>
      </c>
    </row>
    <row r="1379" spans="1:13" ht="15" customHeight="1" x14ac:dyDescent="0.2">
      <c r="A1379" s="58" t="str">
        <f ca="1">IF(OR('📊 Training Matrix'!$AS$73="EXPIRED",'📊 Training Matrix'!$AS$73="EXPIRING"),'📊 Training Matrix'!$A$73,"")</f>
        <v/>
      </c>
      <c r="B1379" s="58" t="str">
        <f ca="1">IF(OR('📊 Training Matrix'!$AS$73="EXPIRED",'📊 Training Matrix'!$AS$73="EXPIRING"),'📊 Training Matrix'!$B$73,"")</f>
        <v/>
      </c>
      <c r="C1379" s="58" t="str">
        <f ca="1">IF(OR('📊 Training Matrix'!$AS$73="EXPIRED",'📊 Training Matrix'!$AS$73="EXPIRING"),'📊 Training Matrix'!$C$73,"")</f>
        <v/>
      </c>
      <c r="D1379" s="58" t="str">
        <f ca="1">IF(OR('📊 Training Matrix'!$AS$73="EXPIRED",'📊 Training Matrix'!$AS$73="EXPIRING"),'📊 Training Matrix'!$D$73,"")</f>
        <v/>
      </c>
      <c r="E1379" s="58" t="str">
        <f ca="1">IF(OR('📊 Training Matrix'!$AS$73="EXPIRED",'📊 Training Matrix'!$AS$73="EXPIRING"),'📊 Training Matrix'!$F$73,"")</f>
        <v/>
      </c>
      <c r="F1379" s="58" t="str">
        <f ca="1">IF(OR('📊 Training Matrix'!$AS$73="EXPIRED",'📊 Training Matrix'!$AS$73="EXPIRING"),'📊 Training Matrix'!$E$73,"")</f>
        <v/>
      </c>
      <c r="G1379" s="58" t="str">
        <f ca="1">IF(OR('📊 Training Matrix'!$AS$73="EXPIRED",'📊 Training Matrix'!$AS$73="EXPIRING"),"MG-002","")</f>
        <v/>
      </c>
      <c r="H1379" s="58" t="str">
        <f ca="1">IF(OR('📊 Training Matrix'!$AS$73="EXPIRED",'📊 Training Matrix'!$AS$73="EXPIRING"),"SMSTS","")</f>
        <v/>
      </c>
      <c r="I1379" s="58" t="str">
        <f ca="1">IF(OR('📊 Training Matrix'!$AS$73="EXPIRED",'📊 Training Matrix'!$AS$73="EXPIRING"),IF(ISNUMBER('📊 Training Matrix'!$AR$73),TEXT('📊 Training Matrix'!$AR$73,"DD/MM/YYYY"),""),"")</f>
        <v/>
      </c>
      <c r="J1379" s="58" t="str">
        <f ca="1">IF(OR('📊 Training Matrix'!$AS$73="EXPIRED",'📊 Training Matrix'!$AS$73="EXPIRING"),TEXT('📊 Training Matrix'!$AR$73+365,"DD/MM/YYYY"),"")</f>
        <v/>
      </c>
      <c r="K1379" s="58" t="str">
        <f ca="1">IF(OR('📊 Training Matrix'!$AS$73="EXPIRED",'📊 Training Matrix'!$AS$73="EXPIRING"),'📊 Training Matrix'!$AS$73,"")</f>
        <v/>
      </c>
      <c r="L1379" s="58" t="str">
        <f ca="1">IF(OR('📊 Training Matrix'!$AS$73="EXPIRED",'📊 Training Matrix'!$AS$73="EXPIRING"),IF('📊 Training Matrix'!$AS$73="EXPIRED","Overdue by "&amp;TEXT(TODAY()-('📊 Training Matrix'!$AR$73+365),"0")&amp;" days","Expires in "&amp;TEXT(('📊 Training Matrix'!$AR$73+365)-TODAY(),"0")&amp;" days"),"—")</f>
        <v>—</v>
      </c>
      <c r="M1379" s="58" t="str">
        <f ca="1">IF(OR('📊 Training Matrix'!$AS$73="EXPIRED",'📊 Training Matrix'!$AS$73="EXPIRING"),'📊 Training Matrix'!$H$73,"")</f>
        <v/>
      </c>
    </row>
    <row r="1380" spans="1:13" ht="15" customHeight="1" x14ac:dyDescent="0.2">
      <c r="A1380" s="58" t="str">
        <f ca="1">IF(OR('📊 Training Matrix'!$AU$73="EXPIRED",'📊 Training Matrix'!$AU$73="EXPIRING"),'📊 Training Matrix'!$A$73,"")</f>
        <v/>
      </c>
      <c r="B1380" s="58" t="str">
        <f ca="1">IF(OR('📊 Training Matrix'!$AU$73="EXPIRED",'📊 Training Matrix'!$AU$73="EXPIRING"),'📊 Training Matrix'!$B$73,"")</f>
        <v/>
      </c>
      <c r="C1380" s="58" t="str">
        <f ca="1">IF(OR('📊 Training Matrix'!$AU$73="EXPIRED",'📊 Training Matrix'!$AU$73="EXPIRING"),'📊 Training Matrix'!$C$73,"")</f>
        <v/>
      </c>
      <c r="D1380" s="58" t="str">
        <f ca="1">IF(OR('📊 Training Matrix'!$AU$73="EXPIRED",'📊 Training Matrix'!$AU$73="EXPIRING"),'📊 Training Matrix'!$D$73,"")</f>
        <v/>
      </c>
      <c r="E1380" s="58" t="str">
        <f ca="1">IF(OR('📊 Training Matrix'!$AU$73="EXPIRED",'📊 Training Matrix'!$AU$73="EXPIRING"),'📊 Training Matrix'!$F$73,"")</f>
        <v/>
      </c>
      <c r="F1380" s="58" t="str">
        <f ca="1">IF(OR('📊 Training Matrix'!$AU$73="EXPIRED",'📊 Training Matrix'!$AU$73="EXPIRING"),'📊 Training Matrix'!$E$73,"")</f>
        <v/>
      </c>
      <c r="G1380" s="58" t="str">
        <f ca="1">IF(OR('📊 Training Matrix'!$AU$73="EXPIRED",'📊 Training Matrix'!$AU$73="EXPIRING"),"MG-003","")</f>
        <v/>
      </c>
      <c r="H1380" s="58" t="str">
        <f ca="1">IF(OR('📊 Training Matrix'!$AU$73="EXPIRED",'📊 Training Matrix'!$AU$73="EXPIRING"),"SSSTS","")</f>
        <v/>
      </c>
      <c r="I1380" s="58" t="str">
        <f ca="1">IF(OR('📊 Training Matrix'!$AU$73="EXPIRED",'📊 Training Matrix'!$AU$73="EXPIRING"),IF(ISNUMBER('📊 Training Matrix'!$AT$73),TEXT('📊 Training Matrix'!$AT$73,"DD/MM/YYYY"),""),"")</f>
        <v/>
      </c>
      <c r="J1380" s="58" t="str">
        <f ca="1">IF(OR('📊 Training Matrix'!$AU$73="EXPIRED",'📊 Training Matrix'!$AU$73="EXPIRING"),TEXT('📊 Training Matrix'!$AT$73+365,"DD/MM/YYYY"),"")</f>
        <v/>
      </c>
      <c r="K1380" s="58" t="str">
        <f ca="1">IF(OR('📊 Training Matrix'!$AU$73="EXPIRED",'📊 Training Matrix'!$AU$73="EXPIRING"),'📊 Training Matrix'!$AU$73,"")</f>
        <v/>
      </c>
      <c r="L1380" s="58" t="str">
        <f ca="1">IF(OR('📊 Training Matrix'!$AU$73="EXPIRED",'📊 Training Matrix'!$AU$73="EXPIRING"),IF('📊 Training Matrix'!$AU$73="EXPIRED","Overdue by "&amp;TEXT(TODAY()-('📊 Training Matrix'!$AT$73+365),"0")&amp;" days","Expires in "&amp;TEXT(('📊 Training Matrix'!$AT$73+365)-TODAY(),"0")&amp;" days"),"—")</f>
        <v>—</v>
      </c>
      <c r="M1380" s="58" t="str">
        <f ca="1">IF(OR('📊 Training Matrix'!$AU$73="EXPIRED",'📊 Training Matrix'!$AU$73="EXPIRING"),'📊 Training Matrix'!$H$73,"")</f>
        <v/>
      </c>
    </row>
    <row r="1381" spans="1:13" ht="15" customHeight="1" x14ac:dyDescent="0.2">
      <c r="A1381" s="58" t="str">
        <f ca="1">IF(OR('📊 Training Matrix'!$AW$73="EXPIRED",'📊 Training Matrix'!$AW$73="EXPIRING"),'📊 Training Matrix'!$A$73,"")</f>
        <v/>
      </c>
      <c r="B1381" s="58" t="str">
        <f ca="1">IF(OR('📊 Training Matrix'!$AW$73="EXPIRED",'📊 Training Matrix'!$AW$73="EXPIRING"),'📊 Training Matrix'!$B$73,"")</f>
        <v/>
      </c>
      <c r="C1381" s="58" t="str">
        <f ca="1">IF(OR('📊 Training Matrix'!$AW$73="EXPIRED",'📊 Training Matrix'!$AW$73="EXPIRING"),'📊 Training Matrix'!$C$73,"")</f>
        <v/>
      </c>
      <c r="D1381" s="58" t="str">
        <f ca="1">IF(OR('📊 Training Matrix'!$AW$73="EXPIRED",'📊 Training Matrix'!$AW$73="EXPIRING"),'📊 Training Matrix'!$D$73,"")</f>
        <v/>
      </c>
      <c r="E1381" s="58" t="str">
        <f ca="1">IF(OR('📊 Training Matrix'!$AW$73="EXPIRED",'📊 Training Matrix'!$AW$73="EXPIRING"),'📊 Training Matrix'!$F$73,"")</f>
        <v/>
      </c>
      <c r="F1381" s="58" t="str">
        <f ca="1">IF(OR('📊 Training Matrix'!$AW$73="EXPIRED",'📊 Training Matrix'!$AW$73="EXPIRING"),'📊 Training Matrix'!$E$73,"")</f>
        <v/>
      </c>
      <c r="G1381" s="58" t="str">
        <f ca="1">IF(OR('📊 Training Matrix'!$AW$73="EXPIRED",'📊 Training Matrix'!$AW$73="EXPIRING"),"IT-002","")</f>
        <v/>
      </c>
      <c r="H1381" s="58" t="str">
        <f ca="1">IF(OR('📊 Training Matrix'!$AW$73="EXPIRED",'📊 Training Matrix'!$AW$73="EXPIRING"),"GDPR Awareness","")</f>
        <v/>
      </c>
      <c r="I1381" s="58" t="str">
        <f ca="1">IF(OR('📊 Training Matrix'!$AW$73="EXPIRED",'📊 Training Matrix'!$AW$73="EXPIRING"),IF(ISNUMBER('📊 Training Matrix'!$AV$73),TEXT('📊 Training Matrix'!$AV$73,"DD/MM/YYYY"),""),"")</f>
        <v/>
      </c>
      <c r="J1381" s="58" t="str">
        <f ca="1">IF(OR('📊 Training Matrix'!$AW$73="EXPIRED",'📊 Training Matrix'!$AW$73="EXPIRING"),TEXT('📊 Training Matrix'!$AV$73+365,"DD/MM/YYYY"),"")</f>
        <v/>
      </c>
      <c r="K1381" s="58" t="str">
        <f ca="1">IF(OR('📊 Training Matrix'!$AW$73="EXPIRED",'📊 Training Matrix'!$AW$73="EXPIRING"),'📊 Training Matrix'!$AW$73,"")</f>
        <v/>
      </c>
      <c r="L1381" s="58" t="str">
        <f ca="1">IF(OR('📊 Training Matrix'!$AW$73="EXPIRED",'📊 Training Matrix'!$AW$73="EXPIRING"),IF('📊 Training Matrix'!$AW$73="EXPIRED","Overdue by "&amp;TEXT(TODAY()-('📊 Training Matrix'!$AV$73+365),"0")&amp;" days","Expires in "&amp;TEXT(('📊 Training Matrix'!$AV$73+365)-TODAY(),"0")&amp;" days"),"—")</f>
        <v>—</v>
      </c>
      <c r="M1381" s="58" t="str">
        <f ca="1">IF(OR('📊 Training Matrix'!$AW$73="EXPIRED",'📊 Training Matrix'!$AW$73="EXPIRING"),'📊 Training Matrix'!$H$73,"")</f>
        <v/>
      </c>
    </row>
    <row r="1382" spans="1:13" ht="15" customHeight="1" x14ac:dyDescent="0.2">
      <c r="A1382" s="58" t="str">
        <f ca="1">IF(OR('📊 Training Matrix'!$K$74="EXPIRED",'📊 Training Matrix'!$K$74="EXPIRING"),'📊 Training Matrix'!$A$74,"")</f>
        <v/>
      </c>
      <c r="B1382" s="58" t="str">
        <f ca="1">IF(OR('📊 Training Matrix'!$K$74="EXPIRED",'📊 Training Matrix'!$K$74="EXPIRING"),'📊 Training Matrix'!$B$74,"")</f>
        <v/>
      </c>
      <c r="C1382" s="58" t="str">
        <f ca="1">IF(OR('📊 Training Matrix'!$K$74="EXPIRED",'📊 Training Matrix'!$K$74="EXPIRING"),'📊 Training Matrix'!$C$74,"")</f>
        <v/>
      </c>
      <c r="D1382" s="58" t="str">
        <f ca="1">IF(OR('📊 Training Matrix'!$K$74="EXPIRED",'📊 Training Matrix'!$K$74="EXPIRING"),'📊 Training Matrix'!$D$74,"")</f>
        <v/>
      </c>
      <c r="E1382" s="58" t="str">
        <f ca="1">IF(OR('📊 Training Matrix'!$K$74="EXPIRED",'📊 Training Matrix'!$K$74="EXPIRING"),'📊 Training Matrix'!$F$74,"")</f>
        <v/>
      </c>
      <c r="F1382" s="58" t="str">
        <f ca="1">IF(OR('📊 Training Matrix'!$K$74="EXPIRED",'📊 Training Matrix'!$K$74="EXPIRING"),'📊 Training Matrix'!$E$74,"")</f>
        <v/>
      </c>
      <c r="G1382" s="58" t="str">
        <f ca="1">IF(OR('📊 Training Matrix'!$K$74="EXPIRED",'📊 Training Matrix'!$K$74="EXPIRING"),"HS-001","")</f>
        <v/>
      </c>
      <c r="H1382" s="58" t="str">
        <f ca="1">IF(OR('📊 Training Matrix'!$K$74="EXPIRED",'📊 Training Matrix'!$K$74="EXPIRING"),"H&amp;S Induction","")</f>
        <v/>
      </c>
      <c r="I1382" s="58" t="str">
        <f ca="1">IF(OR('📊 Training Matrix'!$K$74="EXPIRED",'📊 Training Matrix'!$K$74="EXPIRING"),IF(ISNUMBER('📊 Training Matrix'!$J$74),TEXT('📊 Training Matrix'!$J$74,"DD/MM/YYYY"),""),"")</f>
        <v/>
      </c>
      <c r="J1382" s="58" t="str">
        <f ca="1">IF(OR('📊 Training Matrix'!$K$74="EXPIRED",'📊 Training Matrix'!$K$74="EXPIRING"),TEXT('📊 Training Matrix'!$J$74+365,"DD/MM/YYYY"),"")</f>
        <v/>
      </c>
      <c r="K1382" s="58" t="str">
        <f ca="1">IF(OR('📊 Training Matrix'!$K$74="EXPIRED",'📊 Training Matrix'!$K$74="EXPIRING"),'📊 Training Matrix'!$K$74,"")</f>
        <v/>
      </c>
      <c r="L1382" s="58" t="str">
        <f ca="1">IF(OR('📊 Training Matrix'!$K$74="EXPIRED",'📊 Training Matrix'!$K$74="EXPIRING"),IF('📊 Training Matrix'!$K$74="EXPIRED","Overdue by "&amp;TEXT(TODAY()-('📊 Training Matrix'!$J$74+365),"0")&amp;" days","Expires in "&amp;TEXT(('📊 Training Matrix'!$J$74+365)-TODAY(),"0")&amp;" days"),"—")</f>
        <v>—</v>
      </c>
      <c r="M1382" s="58" t="str">
        <f ca="1">IF(OR('📊 Training Matrix'!$K$74="EXPIRED",'📊 Training Matrix'!$K$74="EXPIRING"),'📊 Training Matrix'!$H$74,"")</f>
        <v/>
      </c>
    </row>
    <row r="1383" spans="1:13" ht="15" customHeight="1" x14ac:dyDescent="0.2">
      <c r="A1383" s="58" t="str">
        <f ca="1">IF(OR('📊 Training Matrix'!$M$74="EXPIRED",'📊 Training Matrix'!$M$74="EXPIRING"),'📊 Training Matrix'!$A$74,"")</f>
        <v/>
      </c>
      <c r="B1383" s="58" t="str">
        <f ca="1">IF(OR('📊 Training Matrix'!$M$74="EXPIRED",'📊 Training Matrix'!$M$74="EXPIRING"),'📊 Training Matrix'!$B$74,"")</f>
        <v/>
      </c>
      <c r="C1383" s="58" t="str">
        <f ca="1">IF(OR('📊 Training Matrix'!$M$74="EXPIRED",'📊 Training Matrix'!$M$74="EXPIRING"),'📊 Training Matrix'!$C$74,"")</f>
        <v/>
      </c>
      <c r="D1383" s="58" t="str">
        <f ca="1">IF(OR('📊 Training Matrix'!$M$74="EXPIRED",'📊 Training Matrix'!$M$74="EXPIRING"),'📊 Training Matrix'!$D$74,"")</f>
        <v/>
      </c>
      <c r="E1383" s="58" t="str">
        <f ca="1">IF(OR('📊 Training Matrix'!$M$74="EXPIRED",'📊 Training Matrix'!$M$74="EXPIRING"),'📊 Training Matrix'!$F$74,"")</f>
        <v/>
      </c>
      <c r="F1383" s="58" t="str">
        <f ca="1">IF(OR('📊 Training Matrix'!$M$74="EXPIRED",'📊 Training Matrix'!$M$74="EXPIRING"),'📊 Training Matrix'!$E$74,"")</f>
        <v/>
      </c>
      <c r="G1383" s="58" t="str">
        <f ca="1">IF(OR('📊 Training Matrix'!$M$74="EXPIRED",'📊 Training Matrix'!$M$74="EXPIRING"),"HS-002","")</f>
        <v/>
      </c>
      <c r="H1383" s="58" t="str">
        <f ca="1">IF(OR('📊 Training Matrix'!$M$74="EXPIRED",'📊 Training Matrix'!$M$74="EXPIRING"),"Working at Height","")</f>
        <v/>
      </c>
      <c r="I1383" s="58" t="str">
        <f ca="1">IF(OR('📊 Training Matrix'!$M$74="EXPIRED",'📊 Training Matrix'!$M$74="EXPIRING"),IF(ISNUMBER('📊 Training Matrix'!$L$74),TEXT('📊 Training Matrix'!$L$74,"DD/MM/YYYY"),""),"")</f>
        <v/>
      </c>
      <c r="J1383" s="58" t="str">
        <f ca="1">IF(OR('📊 Training Matrix'!$M$74="EXPIRED",'📊 Training Matrix'!$M$74="EXPIRING"),TEXT('📊 Training Matrix'!$L$74+365,"DD/MM/YYYY"),"")</f>
        <v/>
      </c>
      <c r="K1383" s="58" t="str">
        <f ca="1">IF(OR('📊 Training Matrix'!$M$74="EXPIRED",'📊 Training Matrix'!$M$74="EXPIRING"),'📊 Training Matrix'!$M$74,"")</f>
        <v/>
      </c>
      <c r="L1383" s="58" t="str">
        <f ca="1">IF(OR('📊 Training Matrix'!$M$74="EXPIRED",'📊 Training Matrix'!$M$74="EXPIRING"),IF('📊 Training Matrix'!$M$74="EXPIRED","Overdue by "&amp;TEXT(TODAY()-('📊 Training Matrix'!$L$74+365),"0")&amp;" days","Expires in "&amp;TEXT(('📊 Training Matrix'!$L$74+365)-TODAY(),"0")&amp;" days"),"—")</f>
        <v>—</v>
      </c>
      <c r="M1383" s="58" t="str">
        <f ca="1">IF(OR('📊 Training Matrix'!$M$74="EXPIRED",'📊 Training Matrix'!$M$74="EXPIRING"),'📊 Training Matrix'!$H$74,"")</f>
        <v/>
      </c>
    </row>
    <row r="1384" spans="1:13" ht="15" customHeight="1" x14ac:dyDescent="0.2">
      <c r="A1384" s="58" t="str">
        <f ca="1">IF(OR('📊 Training Matrix'!$O$74="EXPIRED",'📊 Training Matrix'!$O$74="EXPIRING"),'📊 Training Matrix'!$A$74,"")</f>
        <v/>
      </c>
      <c r="B1384" s="58" t="str">
        <f ca="1">IF(OR('📊 Training Matrix'!$O$74="EXPIRED",'📊 Training Matrix'!$O$74="EXPIRING"),'📊 Training Matrix'!$B$74,"")</f>
        <v/>
      </c>
      <c r="C1384" s="58" t="str">
        <f ca="1">IF(OR('📊 Training Matrix'!$O$74="EXPIRED",'📊 Training Matrix'!$O$74="EXPIRING"),'📊 Training Matrix'!$C$74,"")</f>
        <v/>
      </c>
      <c r="D1384" s="58" t="str">
        <f ca="1">IF(OR('📊 Training Matrix'!$O$74="EXPIRED",'📊 Training Matrix'!$O$74="EXPIRING"),'📊 Training Matrix'!$D$74,"")</f>
        <v/>
      </c>
      <c r="E1384" s="58" t="str">
        <f ca="1">IF(OR('📊 Training Matrix'!$O$74="EXPIRED",'📊 Training Matrix'!$O$74="EXPIRING"),'📊 Training Matrix'!$F$74,"")</f>
        <v/>
      </c>
      <c r="F1384" s="58" t="str">
        <f ca="1">IF(OR('📊 Training Matrix'!$O$74="EXPIRED",'📊 Training Matrix'!$O$74="EXPIRING"),'📊 Training Matrix'!$E$74,"")</f>
        <v/>
      </c>
      <c r="G1384" s="58" t="str">
        <f ca="1">IF(OR('📊 Training Matrix'!$O$74="EXPIRED",'📊 Training Matrix'!$O$74="EXPIRING"),"HS-003","")</f>
        <v/>
      </c>
      <c r="H1384" s="58" t="str">
        <f ca="1">IF(OR('📊 Training Matrix'!$O$74="EXPIRED",'📊 Training Matrix'!$O$74="EXPIRING"),"Confined Space","")</f>
        <v/>
      </c>
      <c r="I1384" s="58" t="str">
        <f ca="1">IF(OR('📊 Training Matrix'!$O$74="EXPIRED",'📊 Training Matrix'!$O$74="EXPIRING"),IF(ISNUMBER('📊 Training Matrix'!$N$74),TEXT('📊 Training Matrix'!$N$74,"DD/MM/YYYY"),""),"")</f>
        <v/>
      </c>
      <c r="J1384" s="58" t="str">
        <f ca="1">IF(OR('📊 Training Matrix'!$O$74="EXPIRED",'📊 Training Matrix'!$O$74="EXPIRING"),TEXT('📊 Training Matrix'!$N$74+365,"DD/MM/YYYY"),"")</f>
        <v/>
      </c>
      <c r="K1384" s="58" t="str">
        <f ca="1">IF(OR('📊 Training Matrix'!$O$74="EXPIRED",'📊 Training Matrix'!$O$74="EXPIRING"),'📊 Training Matrix'!$O$74,"")</f>
        <v/>
      </c>
      <c r="L1384" s="58" t="str">
        <f ca="1">IF(OR('📊 Training Matrix'!$O$74="EXPIRED",'📊 Training Matrix'!$O$74="EXPIRING"),IF('📊 Training Matrix'!$O$74="EXPIRED","Overdue by "&amp;TEXT(TODAY()-('📊 Training Matrix'!$N$74+365),"0")&amp;" days","Expires in "&amp;TEXT(('📊 Training Matrix'!$N$74+365)-TODAY(),"0")&amp;" days"),"—")</f>
        <v>—</v>
      </c>
      <c r="M1384" s="58" t="str">
        <f ca="1">IF(OR('📊 Training Matrix'!$O$74="EXPIRED",'📊 Training Matrix'!$O$74="EXPIRING"),'📊 Training Matrix'!$H$74,"")</f>
        <v/>
      </c>
    </row>
    <row r="1385" spans="1:13" ht="15" customHeight="1" x14ac:dyDescent="0.2">
      <c r="A1385" s="58" t="str">
        <f ca="1">IF(OR('📊 Training Matrix'!$Q$74="EXPIRED",'📊 Training Matrix'!$Q$74="EXPIRING"),'📊 Training Matrix'!$A$74,"")</f>
        <v/>
      </c>
      <c r="B1385" s="58" t="str">
        <f ca="1">IF(OR('📊 Training Matrix'!$Q$74="EXPIRED",'📊 Training Matrix'!$Q$74="EXPIRING"),'📊 Training Matrix'!$B$74,"")</f>
        <v/>
      </c>
      <c r="C1385" s="58" t="str">
        <f ca="1">IF(OR('📊 Training Matrix'!$Q$74="EXPIRED",'📊 Training Matrix'!$Q$74="EXPIRING"),'📊 Training Matrix'!$C$74,"")</f>
        <v/>
      </c>
      <c r="D1385" s="58" t="str">
        <f ca="1">IF(OR('📊 Training Matrix'!$Q$74="EXPIRED",'📊 Training Matrix'!$Q$74="EXPIRING"),'📊 Training Matrix'!$D$74,"")</f>
        <v/>
      </c>
      <c r="E1385" s="58" t="str">
        <f ca="1">IF(OR('📊 Training Matrix'!$Q$74="EXPIRED",'📊 Training Matrix'!$Q$74="EXPIRING"),'📊 Training Matrix'!$F$74,"")</f>
        <v/>
      </c>
      <c r="F1385" s="58" t="str">
        <f ca="1">IF(OR('📊 Training Matrix'!$Q$74="EXPIRED",'📊 Training Matrix'!$Q$74="EXPIRING"),'📊 Training Matrix'!$E$74,"")</f>
        <v/>
      </c>
      <c r="G1385" s="58" t="str">
        <f ca="1">IF(OR('📊 Training Matrix'!$Q$74="EXPIRED",'📊 Training Matrix'!$Q$74="EXPIRING"),"HS-004","")</f>
        <v/>
      </c>
      <c r="H1385" s="58" t="str">
        <f ca="1">IF(OR('📊 Training Matrix'!$Q$74="EXPIRED",'📊 Training Matrix'!$Q$74="EXPIRING"),"Manual Handling","")</f>
        <v/>
      </c>
      <c r="I1385" s="58" t="str">
        <f ca="1">IF(OR('📊 Training Matrix'!$Q$74="EXPIRED",'📊 Training Matrix'!$Q$74="EXPIRING"),IF(ISNUMBER('📊 Training Matrix'!$P$74),TEXT('📊 Training Matrix'!$P$74,"DD/MM/YYYY"),""),"")</f>
        <v/>
      </c>
      <c r="J1385" s="58" t="str">
        <f ca="1">IF(OR('📊 Training Matrix'!$Q$74="EXPIRED",'📊 Training Matrix'!$Q$74="EXPIRING"),TEXT('📊 Training Matrix'!$P$74+365,"DD/MM/YYYY"),"")</f>
        <v/>
      </c>
      <c r="K1385" s="58" t="str">
        <f ca="1">IF(OR('📊 Training Matrix'!$Q$74="EXPIRED",'📊 Training Matrix'!$Q$74="EXPIRING"),'📊 Training Matrix'!$Q$74,"")</f>
        <v/>
      </c>
      <c r="L1385" s="58" t="str">
        <f ca="1">IF(OR('📊 Training Matrix'!$Q$74="EXPIRED",'📊 Training Matrix'!$Q$74="EXPIRING"),IF('📊 Training Matrix'!$Q$74="EXPIRED","Overdue by "&amp;TEXT(TODAY()-('📊 Training Matrix'!$P$74+365),"0")&amp;" days","Expires in "&amp;TEXT(('📊 Training Matrix'!$P$74+365)-TODAY(),"0")&amp;" days"),"—")</f>
        <v>—</v>
      </c>
      <c r="M1385" s="58" t="str">
        <f ca="1">IF(OR('📊 Training Matrix'!$Q$74="EXPIRED",'📊 Training Matrix'!$Q$74="EXPIRING"),'📊 Training Matrix'!$H$74,"")</f>
        <v/>
      </c>
    </row>
    <row r="1386" spans="1:13" ht="15" customHeight="1" x14ac:dyDescent="0.2">
      <c r="A1386" s="58" t="str">
        <f ca="1">IF(OR('📊 Training Matrix'!$S$74="EXPIRED",'📊 Training Matrix'!$S$74="EXPIRING"),'📊 Training Matrix'!$A$74,"")</f>
        <v/>
      </c>
      <c r="B1386" s="58" t="str">
        <f ca="1">IF(OR('📊 Training Matrix'!$S$74="EXPIRED",'📊 Training Matrix'!$S$74="EXPIRING"),'📊 Training Matrix'!$B$74,"")</f>
        <v/>
      </c>
      <c r="C1386" s="58" t="str">
        <f ca="1">IF(OR('📊 Training Matrix'!$S$74="EXPIRED",'📊 Training Matrix'!$S$74="EXPIRING"),'📊 Training Matrix'!$C$74,"")</f>
        <v/>
      </c>
      <c r="D1386" s="58" t="str">
        <f ca="1">IF(OR('📊 Training Matrix'!$S$74="EXPIRED",'📊 Training Matrix'!$S$74="EXPIRING"),'📊 Training Matrix'!$D$74,"")</f>
        <v/>
      </c>
      <c r="E1386" s="58" t="str">
        <f ca="1">IF(OR('📊 Training Matrix'!$S$74="EXPIRED",'📊 Training Matrix'!$S$74="EXPIRING"),'📊 Training Matrix'!$F$74,"")</f>
        <v/>
      </c>
      <c r="F1386" s="58" t="str">
        <f ca="1">IF(OR('📊 Training Matrix'!$S$74="EXPIRED",'📊 Training Matrix'!$S$74="EXPIRING"),'📊 Training Matrix'!$E$74,"")</f>
        <v/>
      </c>
      <c r="G1386" s="58" t="str">
        <f ca="1">IF(OR('📊 Training Matrix'!$S$74="EXPIRED",'📊 Training Matrix'!$S$74="EXPIRING"),"HS-005","")</f>
        <v/>
      </c>
      <c r="H1386" s="58" t="str">
        <f ca="1">IF(OR('📊 Training Matrix'!$S$74="EXPIRED",'📊 Training Matrix'!$S$74="EXPIRING"),"First Aid (FAW)","")</f>
        <v/>
      </c>
      <c r="I1386" s="58" t="str">
        <f ca="1">IF(OR('📊 Training Matrix'!$S$74="EXPIRED",'📊 Training Matrix'!$S$74="EXPIRING"),IF(ISNUMBER('📊 Training Matrix'!$R$74),TEXT('📊 Training Matrix'!$R$74,"DD/MM/YYYY"),""),"")</f>
        <v/>
      </c>
      <c r="J1386" s="58" t="str">
        <f ca="1">IF(OR('📊 Training Matrix'!$S$74="EXPIRED",'📊 Training Matrix'!$S$74="EXPIRING"),TEXT('📊 Training Matrix'!$R$74+365,"DD/MM/YYYY"),"")</f>
        <v/>
      </c>
      <c r="K1386" s="58" t="str">
        <f ca="1">IF(OR('📊 Training Matrix'!$S$74="EXPIRED",'📊 Training Matrix'!$S$74="EXPIRING"),'📊 Training Matrix'!$S$74,"")</f>
        <v/>
      </c>
      <c r="L1386" s="58" t="str">
        <f ca="1">IF(OR('📊 Training Matrix'!$S$74="EXPIRED",'📊 Training Matrix'!$S$74="EXPIRING"),IF('📊 Training Matrix'!$S$74="EXPIRED","Overdue by "&amp;TEXT(TODAY()-('📊 Training Matrix'!$R$74+365),"0")&amp;" days","Expires in "&amp;TEXT(('📊 Training Matrix'!$R$74+365)-TODAY(),"0")&amp;" days"),"—")</f>
        <v>—</v>
      </c>
      <c r="M1386" s="58" t="str">
        <f ca="1">IF(OR('📊 Training Matrix'!$S$74="EXPIRED",'📊 Training Matrix'!$S$74="EXPIRING"),'📊 Training Matrix'!$H$74,"")</f>
        <v/>
      </c>
    </row>
    <row r="1387" spans="1:13" ht="15" customHeight="1" x14ac:dyDescent="0.2">
      <c r="A1387" s="58" t="str">
        <f ca="1">IF(OR('📊 Training Matrix'!$U$74="EXPIRED",'📊 Training Matrix'!$U$74="EXPIRING"),'📊 Training Matrix'!$A$74,"")</f>
        <v/>
      </c>
      <c r="B1387" s="58" t="str">
        <f ca="1">IF(OR('📊 Training Matrix'!$U$74="EXPIRED",'📊 Training Matrix'!$U$74="EXPIRING"),'📊 Training Matrix'!$B$74,"")</f>
        <v/>
      </c>
      <c r="C1387" s="58" t="str">
        <f ca="1">IF(OR('📊 Training Matrix'!$U$74="EXPIRED",'📊 Training Matrix'!$U$74="EXPIRING"),'📊 Training Matrix'!$C$74,"")</f>
        <v/>
      </c>
      <c r="D1387" s="58" t="str">
        <f ca="1">IF(OR('📊 Training Matrix'!$U$74="EXPIRED",'📊 Training Matrix'!$U$74="EXPIRING"),'📊 Training Matrix'!$D$74,"")</f>
        <v/>
      </c>
      <c r="E1387" s="58" t="str">
        <f ca="1">IF(OR('📊 Training Matrix'!$U$74="EXPIRED",'📊 Training Matrix'!$U$74="EXPIRING"),'📊 Training Matrix'!$F$74,"")</f>
        <v/>
      </c>
      <c r="F1387" s="58" t="str">
        <f ca="1">IF(OR('📊 Training Matrix'!$U$74="EXPIRED",'📊 Training Matrix'!$U$74="EXPIRING"),'📊 Training Matrix'!$E$74,"")</f>
        <v/>
      </c>
      <c r="G1387" s="58" t="str">
        <f ca="1">IF(OR('📊 Training Matrix'!$U$74="EXPIRED",'📊 Training Matrix'!$U$74="EXPIRING"),"HS-006","")</f>
        <v/>
      </c>
      <c r="H1387" s="58" t="str">
        <f ca="1">IF(OR('📊 Training Matrix'!$U$74="EXPIRED",'📊 Training Matrix'!$U$74="EXPIRING"),"Asbestos Awareness","")</f>
        <v/>
      </c>
      <c r="I1387" s="58" t="str">
        <f ca="1">IF(OR('📊 Training Matrix'!$U$74="EXPIRED",'📊 Training Matrix'!$U$74="EXPIRING"),IF(ISNUMBER('📊 Training Matrix'!$T$74),TEXT('📊 Training Matrix'!$T$74,"DD/MM/YYYY"),""),"")</f>
        <v/>
      </c>
      <c r="J1387" s="58" t="str">
        <f ca="1">IF(OR('📊 Training Matrix'!$U$74="EXPIRED",'📊 Training Matrix'!$U$74="EXPIRING"),TEXT('📊 Training Matrix'!$T$74+365,"DD/MM/YYYY"),"")</f>
        <v/>
      </c>
      <c r="K1387" s="58" t="str">
        <f ca="1">IF(OR('📊 Training Matrix'!$U$74="EXPIRED",'📊 Training Matrix'!$U$74="EXPIRING"),'📊 Training Matrix'!$U$74,"")</f>
        <v/>
      </c>
      <c r="L1387" s="58" t="str">
        <f ca="1">IF(OR('📊 Training Matrix'!$U$74="EXPIRED",'📊 Training Matrix'!$U$74="EXPIRING"),IF('📊 Training Matrix'!$U$74="EXPIRED","Overdue by "&amp;TEXT(TODAY()-('📊 Training Matrix'!$T$74+365),"0")&amp;" days","Expires in "&amp;TEXT(('📊 Training Matrix'!$T$74+365)-TODAY(),"0")&amp;" days"),"—")</f>
        <v>—</v>
      </c>
      <c r="M1387" s="58" t="str">
        <f ca="1">IF(OR('📊 Training Matrix'!$U$74="EXPIRED",'📊 Training Matrix'!$U$74="EXPIRING"),'📊 Training Matrix'!$H$74,"")</f>
        <v/>
      </c>
    </row>
    <row r="1388" spans="1:13" ht="15" customHeight="1" x14ac:dyDescent="0.2">
      <c r="A1388" s="58" t="str">
        <f ca="1">IF(OR('📊 Training Matrix'!$W$74="EXPIRED",'📊 Training Matrix'!$W$74="EXPIRING"),'📊 Training Matrix'!$A$74,"")</f>
        <v/>
      </c>
      <c r="B1388" s="58" t="str">
        <f ca="1">IF(OR('📊 Training Matrix'!$W$74="EXPIRED",'📊 Training Matrix'!$W$74="EXPIRING"),'📊 Training Matrix'!$B$74,"")</f>
        <v/>
      </c>
      <c r="C1388" s="58" t="str">
        <f ca="1">IF(OR('📊 Training Matrix'!$W$74="EXPIRED",'📊 Training Matrix'!$W$74="EXPIRING"),'📊 Training Matrix'!$C$74,"")</f>
        <v/>
      </c>
      <c r="D1388" s="58" t="str">
        <f ca="1">IF(OR('📊 Training Matrix'!$W$74="EXPIRED",'📊 Training Matrix'!$W$74="EXPIRING"),'📊 Training Matrix'!$D$74,"")</f>
        <v/>
      </c>
      <c r="E1388" s="58" t="str">
        <f ca="1">IF(OR('📊 Training Matrix'!$W$74="EXPIRED",'📊 Training Matrix'!$W$74="EXPIRING"),'📊 Training Matrix'!$F$74,"")</f>
        <v/>
      </c>
      <c r="F1388" s="58" t="str">
        <f ca="1">IF(OR('📊 Training Matrix'!$W$74="EXPIRED",'📊 Training Matrix'!$W$74="EXPIRING"),'📊 Training Matrix'!$E$74,"")</f>
        <v/>
      </c>
      <c r="G1388" s="58" t="str">
        <f ca="1">IF(OR('📊 Training Matrix'!$W$74="EXPIRED",'📊 Training Matrix'!$W$74="EXPIRING"),"EL-001","")</f>
        <v/>
      </c>
      <c r="H1388" s="58" t="str">
        <f ca="1">IF(OR('📊 Training Matrix'!$W$74="EXPIRED",'📊 Training Matrix'!$W$74="EXPIRING"),"C&amp;G 2391 Inspection","")</f>
        <v/>
      </c>
      <c r="I1388" s="58" t="str">
        <f ca="1">IF(OR('📊 Training Matrix'!$W$74="EXPIRED",'📊 Training Matrix'!$W$74="EXPIRING"),IF(ISNUMBER('📊 Training Matrix'!$V$74),TEXT('📊 Training Matrix'!$V$74,"DD/MM/YYYY"),""),"")</f>
        <v/>
      </c>
      <c r="J1388" s="58" t="str">
        <f ca="1">IF(OR('📊 Training Matrix'!$W$74="EXPIRED",'📊 Training Matrix'!$W$74="EXPIRING"),TEXT('📊 Training Matrix'!$V$74+365,"DD/MM/YYYY"),"")</f>
        <v/>
      </c>
      <c r="K1388" s="58" t="str">
        <f ca="1">IF(OR('📊 Training Matrix'!$W$74="EXPIRED",'📊 Training Matrix'!$W$74="EXPIRING"),'📊 Training Matrix'!$W$74,"")</f>
        <v/>
      </c>
      <c r="L1388" s="58" t="str">
        <f ca="1">IF(OR('📊 Training Matrix'!$W$74="EXPIRED",'📊 Training Matrix'!$W$74="EXPIRING"),IF('📊 Training Matrix'!$W$74="EXPIRED","Overdue by "&amp;TEXT(TODAY()-('📊 Training Matrix'!$V$74+365),"0")&amp;" days","Expires in "&amp;TEXT(('📊 Training Matrix'!$V$74+365)-TODAY(),"0")&amp;" days"),"—")</f>
        <v>—</v>
      </c>
      <c r="M1388" s="58" t="str">
        <f ca="1">IF(OR('📊 Training Matrix'!$W$74="EXPIRED",'📊 Training Matrix'!$W$74="EXPIRING"),'📊 Training Matrix'!$H$74,"")</f>
        <v/>
      </c>
    </row>
    <row r="1389" spans="1:13" ht="15" customHeight="1" x14ac:dyDescent="0.2">
      <c r="A1389" s="58" t="str">
        <f ca="1">IF(OR('📊 Training Matrix'!$Y$74="EXPIRED",'📊 Training Matrix'!$Y$74="EXPIRING"),'📊 Training Matrix'!$A$74,"")</f>
        <v/>
      </c>
      <c r="B1389" s="58" t="str">
        <f ca="1">IF(OR('📊 Training Matrix'!$Y$74="EXPIRED",'📊 Training Matrix'!$Y$74="EXPIRING"),'📊 Training Matrix'!$B$74,"")</f>
        <v/>
      </c>
      <c r="C1389" s="58" t="str">
        <f ca="1">IF(OR('📊 Training Matrix'!$Y$74="EXPIRED",'📊 Training Matrix'!$Y$74="EXPIRING"),'📊 Training Matrix'!$C$74,"")</f>
        <v/>
      </c>
      <c r="D1389" s="58" t="str">
        <f ca="1">IF(OR('📊 Training Matrix'!$Y$74="EXPIRED",'📊 Training Matrix'!$Y$74="EXPIRING"),'📊 Training Matrix'!$D$74,"")</f>
        <v/>
      </c>
      <c r="E1389" s="58" t="str">
        <f ca="1">IF(OR('📊 Training Matrix'!$Y$74="EXPIRED",'📊 Training Matrix'!$Y$74="EXPIRING"),'📊 Training Matrix'!$F$74,"")</f>
        <v/>
      </c>
      <c r="F1389" s="58" t="str">
        <f ca="1">IF(OR('📊 Training Matrix'!$Y$74="EXPIRED",'📊 Training Matrix'!$Y$74="EXPIRING"),'📊 Training Matrix'!$E$74,"")</f>
        <v/>
      </c>
      <c r="G1389" s="58" t="str">
        <f ca="1">IF(OR('📊 Training Matrix'!$Y$74="EXPIRED",'📊 Training Matrix'!$Y$74="EXPIRING"),"EL-002","")</f>
        <v/>
      </c>
      <c r="H1389" s="58" t="str">
        <f ca="1">IF(OR('📊 Training Matrix'!$Y$74="EXPIRED",'📊 Training Matrix'!$Y$74="EXPIRING"),"18th Edition","")</f>
        <v/>
      </c>
      <c r="I1389" s="58" t="str">
        <f ca="1">IF(OR('📊 Training Matrix'!$Y$74="EXPIRED",'📊 Training Matrix'!$Y$74="EXPIRING"),IF(ISNUMBER('📊 Training Matrix'!$X$74),TEXT('📊 Training Matrix'!$X$74,"DD/MM/YYYY"),""),"")</f>
        <v/>
      </c>
      <c r="J1389" s="58" t="str">
        <f ca="1">IF(OR('📊 Training Matrix'!$Y$74="EXPIRED",'📊 Training Matrix'!$Y$74="EXPIRING"),TEXT('📊 Training Matrix'!$X$74+365,"DD/MM/YYYY"),"")</f>
        <v/>
      </c>
      <c r="K1389" s="58" t="str">
        <f ca="1">IF(OR('📊 Training Matrix'!$Y$74="EXPIRED",'📊 Training Matrix'!$Y$74="EXPIRING"),'📊 Training Matrix'!$Y$74,"")</f>
        <v/>
      </c>
      <c r="L1389" s="58" t="str">
        <f ca="1">IF(OR('📊 Training Matrix'!$Y$74="EXPIRED",'📊 Training Matrix'!$Y$74="EXPIRING"),IF('📊 Training Matrix'!$Y$74="EXPIRED","Overdue by "&amp;TEXT(TODAY()-('📊 Training Matrix'!$X$74+365),"0")&amp;" days","Expires in "&amp;TEXT(('📊 Training Matrix'!$X$74+365)-TODAY(),"0")&amp;" days"),"—")</f>
        <v>—</v>
      </c>
      <c r="M1389" s="58" t="str">
        <f ca="1">IF(OR('📊 Training Matrix'!$Y$74="EXPIRED",'📊 Training Matrix'!$Y$74="EXPIRING"),'📊 Training Matrix'!$H$74,"")</f>
        <v/>
      </c>
    </row>
    <row r="1390" spans="1:13" ht="15" customHeight="1" x14ac:dyDescent="0.2">
      <c r="A1390" s="58" t="str">
        <f ca="1">IF(OR('📊 Training Matrix'!$AA$74="EXPIRED",'📊 Training Matrix'!$AA$74="EXPIRING"),'📊 Training Matrix'!$A$74,"")</f>
        <v/>
      </c>
      <c r="B1390" s="58" t="str">
        <f ca="1">IF(OR('📊 Training Matrix'!$AA$74="EXPIRED",'📊 Training Matrix'!$AA$74="EXPIRING"),'📊 Training Matrix'!$B$74,"")</f>
        <v/>
      </c>
      <c r="C1390" s="58" t="str">
        <f ca="1">IF(OR('📊 Training Matrix'!$AA$74="EXPIRED",'📊 Training Matrix'!$AA$74="EXPIRING"),'📊 Training Matrix'!$C$74,"")</f>
        <v/>
      </c>
      <c r="D1390" s="58" t="str">
        <f ca="1">IF(OR('📊 Training Matrix'!$AA$74="EXPIRED",'📊 Training Matrix'!$AA$74="EXPIRING"),'📊 Training Matrix'!$D$74,"")</f>
        <v/>
      </c>
      <c r="E1390" s="58" t="str">
        <f ca="1">IF(OR('📊 Training Matrix'!$AA$74="EXPIRED",'📊 Training Matrix'!$AA$74="EXPIRING"),'📊 Training Matrix'!$F$74,"")</f>
        <v/>
      </c>
      <c r="F1390" s="58" t="str">
        <f ca="1">IF(OR('📊 Training Matrix'!$AA$74="EXPIRED",'📊 Training Matrix'!$AA$74="EXPIRING"),'📊 Training Matrix'!$E$74,"")</f>
        <v/>
      </c>
      <c r="G1390" s="58" t="str">
        <f ca="1">IF(OR('📊 Training Matrix'!$AA$74="EXPIRED",'📊 Training Matrix'!$AA$74="EXPIRING"),"EL-003","")</f>
        <v/>
      </c>
      <c r="H1390" s="58" t="str">
        <f ca="1">IF(OR('📊 Training Matrix'!$AA$74="EXPIRED",'📊 Training Matrix'!$AA$74="EXPIRING"),"HV Auth. Person","")</f>
        <v/>
      </c>
      <c r="I1390" s="58" t="str">
        <f ca="1">IF(OR('📊 Training Matrix'!$AA$74="EXPIRED",'📊 Training Matrix'!$AA$74="EXPIRING"),IF(ISNUMBER('📊 Training Matrix'!$Z$74),TEXT('📊 Training Matrix'!$Z$74,"DD/MM/YYYY"),""),"")</f>
        <v/>
      </c>
      <c r="J1390" s="58" t="str">
        <f ca="1">IF(OR('📊 Training Matrix'!$AA$74="EXPIRED",'📊 Training Matrix'!$AA$74="EXPIRING"),TEXT('📊 Training Matrix'!$Z$74+365,"DD/MM/YYYY"),"")</f>
        <v/>
      </c>
      <c r="K1390" s="58" t="str">
        <f ca="1">IF(OR('📊 Training Matrix'!$AA$74="EXPIRED",'📊 Training Matrix'!$AA$74="EXPIRING"),'📊 Training Matrix'!$AA$74,"")</f>
        <v/>
      </c>
      <c r="L1390" s="58" t="str">
        <f ca="1">IF(OR('📊 Training Matrix'!$AA$74="EXPIRED",'📊 Training Matrix'!$AA$74="EXPIRING"),IF('📊 Training Matrix'!$AA$74="EXPIRED","Overdue by "&amp;TEXT(TODAY()-('📊 Training Matrix'!$Z$74+365),"0")&amp;" days","Expires in "&amp;TEXT(('📊 Training Matrix'!$Z$74+365)-TODAY(),"0")&amp;" days"),"—")</f>
        <v>—</v>
      </c>
      <c r="M1390" s="58" t="str">
        <f ca="1">IF(OR('📊 Training Matrix'!$AA$74="EXPIRED",'📊 Training Matrix'!$AA$74="EXPIRING"),'📊 Training Matrix'!$H$74,"")</f>
        <v/>
      </c>
    </row>
    <row r="1391" spans="1:13" ht="15" customHeight="1" x14ac:dyDescent="0.2">
      <c r="A1391" s="58" t="str">
        <f ca="1">IF(OR('📊 Training Matrix'!$AC$74="EXPIRED",'📊 Training Matrix'!$AC$74="EXPIRING"),'📊 Training Matrix'!$A$74,"")</f>
        <v/>
      </c>
      <c r="B1391" s="58" t="str">
        <f ca="1">IF(OR('📊 Training Matrix'!$AC$74="EXPIRED",'📊 Training Matrix'!$AC$74="EXPIRING"),'📊 Training Matrix'!$B$74,"")</f>
        <v/>
      </c>
      <c r="C1391" s="58" t="str">
        <f ca="1">IF(OR('📊 Training Matrix'!$AC$74="EXPIRED",'📊 Training Matrix'!$AC$74="EXPIRING"),'📊 Training Matrix'!$C$74,"")</f>
        <v/>
      </c>
      <c r="D1391" s="58" t="str">
        <f ca="1">IF(OR('📊 Training Matrix'!$AC$74="EXPIRED",'📊 Training Matrix'!$AC$74="EXPIRING"),'📊 Training Matrix'!$D$74,"")</f>
        <v/>
      </c>
      <c r="E1391" s="58" t="str">
        <f ca="1">IF(OR('📊 Training Matrix'!$AC$74="EXPIRED",'📊 Training Matrix'!$AC$74="EXPIRING"),'📊 Training Matrix'!$F$74,"")</f>
        <v/>
      </c>
      <c r="F1391" s="58" t="str">
        <f ca="1">IF(OR('📊 Training Matrix'!$AC$74="EXPIRED",'📊 Training Matrix'!$AC$74="EXPIRING"),'📊 Training Matrix'!$E$74,"")</f>
        <v/>
      </c>
      <c r="G1391" s="58" t="str">
        <f ca="1">IF(OR('📊 Training Matrix'!$AC$74="EXPIRED",'📊 Training Matrix'!$AC$74="EXPIRING"),"EL-004","")</f>
        <v/>
      </c>
      <c r="H1391" s="58" t="str">
        <f ca="1">IF(OR('📊 Training Matrix'!$AC$74="EXPIRED",'📊 Training Matrix'!$AC$74="EXPIRING"),"LV Switching","")</f>
        <v/>
      </c>
      <c r="I1391" s="58" t="str">
        <f ca="1">IF(OR('📊 Training Matrix'!$AC$74="EXPIRED",'📊 Training Matrix'!$AC$74="EXPIRING"),IF(ISNUMBER('📊 Training Matrix'!$AB$74),TEXT('📊 Training Matrix'!$AB$74,"DD/MM/YYYY"),""),"")</f>
        <v/>
      </c>
      <c r="J1391" s="58" t="str">
        <f ca="1">IF(OR('📊 Training Matrix'!$AC$74="EXPIRED",'📊 Training Matrix'!$AC$74="EXPIRING"),TEXT('📊 Training Matrix'!$AB$74+365,"DD/MM/YYYY"),"")</f>
        <v/>
      </c>
      <c r="K1391" s="58" t="str">
        <f ca="1">IF(OR('📊 Training Matrix'!$AC$74="EXPIRED",'📊 Training Matrix'!$AC$74="EXPIRING"),'📊 Training Matrix'!$AC$74,"")</f>
        <v/>
      </c>
      <c r="L1391" s="58" t="str">
        <f ca="1">IF(OR('📊 Training Matrix'!$AC$74="EXPIRED",'📊 Training Matrix'!$AC$74="EXPIRING"),IF('📊 Training Matrix'!$AC$74="EXPIRED","Overdue by "&amp;TEXT(TODAY()-('📊 Training Matrix'!$AB$74+365),"0")&amp;" days","Expires in "&amp;TEXT(('📊 Training Matrix'!$AB$74+365)-TODAY(),"0")&amp;" days"),"—")</f>
        <v>—</v>
      </c>
      <c r="M1391" s="58" t="str">
        <f ca="1">IF(OR('📊 Training Matrix'!$AC$74="EXPIRED",'📊 Training Matrix'!$AC$74="EXPIRING"),'📊 Training Matrix'!$H$74,"")</f>
        <v/>
      </c>
    </row>
    <row r="1392" spans="1:13" ht="15" customHeight="1" x14ac:dyDescent="0.2">
      <c r="A1392" s="58" t="str">
        <f ca="1">IF(OR('📊 Training Matrix'!$AE$74="EXPIRED",'📊 Training Matrix'!$AE$74="EXPIRING"),'📊 Training Matrix'!$A$74,"")</f>
        <v/>
      </c>
      <c r="B1392" s="58" t="str">
        <f ca="1">IF(OR('📊 Training Matrix'!$AE$74="EXPIRED",'📊 Training Matrix'!$AE$74="EXPIRING"),'📊 Training Matrix'!$B$74,"")</f>
        <v/>
      </c>
      <c r="C1392" s="58" t="str">
        <f ca="1">IF(OR('📊 Training Matrix'!$AE$74="EXPIRED",'📊 Training Matrix'!$AE$74="EXPIRING"),'📊 Training Matrix'!$C$74,"")</f>
        <v/>
      </c>
      <c r="D1392" s="58" t="str">
        <f ca="1">IF(OR('📊 Training Matrix'!$AE$74="EXPIRED",'📊 Training Matrix'!$AE$74="EXPIRING"),'📊 Training Matrix'!$D$74,"")</f>
        <v/>
      </c>
      <c r="E1392" s="58" t="str">
        <f ca="1">IF(OR('📊 Training Matrix'!$AE$74="EXPIRED",'📊 Training Matrix'!$AE$74="EXPIRING"),'📊 Training Matrix'!$F$74,"")</f>
        <v/>
      </c>
      <c r="F1392" s="58" t="str">
        <f ca="1">IF(OR('📊 Training Matrix'!$AE$74="EXPIRED",'📊 Training Matrix'!$AE$74="EXPIRING"),'📊 Training Matrix'!$E$74,"")</f>
        <v/>
      </c>
      <c r="G1392" s="58" t="str">
        <f ca="1">IF(OR('📊 Training Matrix'!$AE$74="EXPIRED",'📊 Training Matrix'!$AE$74="EXPIRING"),"CV-005","")</f>
        <v/>
      </c>
      <c r="H1392" s="58" t="str">
        <f ca="1">IF(OR('📊 Training Matrix'!$AE$74="EXPIRED",'📊 Training Matrix'!$AE$74="EXPIRING"),"NRSWA Supervisor","")</f>
        <v/>
      </c>
      <c r="I1392" s="58" t="str">
        <f ca="1">IF(OR('📊 Training Matrix'!$AE$74="EXPIRED",'📊 Training Matrix'!$AE$74="EXPIRING"),IF(ISNUMBER('📊 Training Matrix'!$AD$74),TEXT('📊 Training Matrix'!$AD$74,"DD/MM/YYYY"),""),"")</f>
        <v/>
      </c>
      <c r="J1392" s="58" t="str">
        <f ca="1">IF(OR('📊 Training Matrix'!$AE$74="EXPIRED",'📊 Training Matrix'!$AE$74="EXPIRING"),TEXT('📊 Training Matrix'!$AD$74+365,"DD/MM/YYYY"),"")</f>
        <v/>
      </c>
      <c r="K1392" s="58" t="str">
        <f ca="1">IF(OR('📊 Training Matrix'!$AE$74="EXPIRED",'📊 Training Matrix'!$AE$74="EXPIRING"),'📊 Training Matrix'!$AE$74,"")</f>
        <v/>
      </c>
      <c r="L1392" s="58" t="str">
        <f ca="1">IF(OR('📊 Training Matrix'!$AE$74="EXPIRED",'📊 Training Matrix'!$AE$74="EXPIRING"),IF('📊 Training Matrix'!$AE$74="EXPIRED","Overdue by "&amp;TEXT(TODAY()-('📊 Training Matrix'!$AD$74+365),"0")&amp;" days","Expires in "&amp;TEXT(('📊 Training Matrix'!$AD$74+365)-TODAY(),"0")&amp;" days"),"—")</f>
        <v>—</v>
      </c>
      <c r="M1392" s="58" t="str">
        <f ca="1">IF(OR('📊 Training Matrix'!$AE$74="EXPIRED",'📊 Training Matrix'!$AE$74="EXPIRING"),'📊 Training Matrix'!$H$74,"")</f>
        <v/>
      </c>
    </row>
    <row r="1393" spans="1:13" ht="15" customHeight="1" x14ac:dyDescent="0.2">
      <c r="A1393" s="58" t="str">
        <f ca="1">IF(OR('📊 Training Matrix'!$AG$74="EXPIRED",'📊 Training Matrix'!$AG$74="EXPIRING"),'📊 Training Matrix'!$A$74,"")</f>
        <v/>
      </c>
      <c r="B1393" s="58" t="str">
        <f ca="1">IF(OR('📊 Training Matrix'!$AG$74="EXPIRED",'📊 Training Matrix'!$AG$74="EXPIRING"),'📊 Training Matrix'!$B$74,"")</f>
        <v/>
      </c>
      <c r="C1393" s="58" t="str">
        <f ca="1">IF(OR('📊 Training Matrix'!$AG$74="EXPIRED",'📊 Training Matrix'!$AG$74="EXPIRING"),'📊 Training Matrix'!$C$74,"")</f>
        <v/>
      </c>
      <c r="D1393" s="58" t="str">
        <f ca="1">IF(OR('📊 Training Matrix'!$AG$74="EXPIRED",'📊 Training Matrix'!$AG$74="EXPIRING"),'📊 Training Matrix'!$D$74,"")</f>
        <v/>
      </c>
      <c r="E1393" s="58" t="str">
        <f ca="1">IF(OR('📊 Training Matrix'!$AG$74="EXPIRED",'📊 Training Matrix'!$AG$74="EXPIRING"),'📊 Training Matrix'!$F$74,"")</f>
        <v/>
      </c>
      <c r="F1393" s="58" t="str">
        <f ca="1">IF(OR('📊 Training Matrix'!$AG$74="EXPIRED",'📊 Training Matrix'!$AG$74="EXPIRING"),'📊 Training Matrix'!$E$74,"")</f>
        <v/>
      </c>
      <c r="G1393" s="58" t="str">
        <f ca="1">IF(OR('📊 Training Matrix'!$AG$74="EXPIRED",'📊 Training Matrix'!$AG$74="EXPIRING"),"CV-006","")</f>
        <v/>
      </c>
      <c r="H1393" s="58" t="str">
        <f ca="1">IF(OR('📊 Training Matrix'!$AG$74="EXPIRED",'📊 Training Matrix'!$AG$74="EXPIRING"),"NRSWA Operative","")</f>
        <v/>
      </c>
      <c r="I1393" s="58" t="str">
        <f ca="1">IF(OR('📊 Training Matrix'!$AG$74="EXPIRED",'📊 Training Matrix'!$AG$74="EXPIRING"),IF(ISNUMBER('📊 Training Matrix'!$AF$74),TEXT('📊 Training Matrix'!$AF$74,"DD/MM/YYYY"),""),"")</f>
        <v/>
      </c>
      <c r="J1393" s="58" t="str">
        <f ca="1">IF(OR('📊 Training Matrix'!$AG$74="EXPIRED",'📊 Training Matrix'!$AG$74="EXPIRING"),TEXT('📊 Training Matrix'!$AF$74+365,"DD/MM/YYYY"),"")</f>
        <v/>
      </c>
      <c r="K1393" s="58" t="str">
        <f ca="1">IF(OR('📊 Training Matrix'!$AG$74="EXPIRED",'📊 Training Matrix'!$AG$74="EXPIRING"),'📊 Training Matrix'!$AG$74,"")</f>
        <v/>
      </c>
      <c r="L1393" s="58" t="str">
        <f ca="1">IF(OR('📊 Training Matrix'!$AG$74="EXPIRED",'📊 Training Matrix'!$AG$74="EXPIRING"),IF('📊 Training Matrix'!$AG$74="EXPIRED","Overdue by "&amp;TEXT(TODAY()-('📊 Training Matrix'!$AF$74+365),"0")&amp;" days","Expires in "&amp;TEXT(('📊 Training Matrix'!$AF$74+365)-TODAY(),"0")&amp;" days"),"—")</f>
        <v>—</v>
      </c>
      <c r="M1393" s="58" t="str">
        <f ca="1">IF(OR('📊 Training Matrix'!$AG$74="EXPIRED",'📊 Training Matrix'!$AG$74="EXPIRING"),'📊 Training Matrix'!$H$74,"")</f>
        <v/>
      </c>
    </row>
    <row r="1394" spans="1:13" ht="15" customHeight="1" x14ac:dyDescent="0.2">
      <c r="A1394" s="58" t="str">
        <f ca="1">IF(OR('📊 Training Matrix'!$AI$74="EXPIRED",'📊 Training Matrix'!$AI$74="EXPIRING"),'📊 Training Matrix'!$A$74,"")</f>
        <v/>
      </c>
      <c r="B1394" s="58" t="str">
        <f ca="1">IF(OR('📊 Training Matrix'!$AI$74="EXPIRED",'📊 Training Matrix'!$AI$74="EXPIRING"),'📊 Training Matrix'!$B$74,"")</f>
        <v/>
      </c>
      <c r="C1394" s="58" t="str">
        <f ca="1">IF(OR('📊 Training Matrix'!$AI$74="EXPIRED",'📊 Training Matrix'!$AI$74="EXPIRING"),'📊 Training Matrix'!$C$74,"")</f>
        <v/>
      </c>
      <c r="D1394" s="58" t="str">
        <f ca="1">IF(OR('📊 Training Matrix'!$AI$74="EXPIRED",'📊 Training Matrix'!$AI$74="EXPIRING"),'📊 Training Matrix'!$D$74,"")</f>
        <v/>
      </c>
      <c r="E1394" s="58" t="str">
        <f ca="1">IF(OR('📊 Training Matrix'!$AI$74="EXPIRED",'📊 Training Matrix'!$AI$74="EXPIRING"),'📊 Training Matrix'!$F$74,"")</f>
        <v/>
      </c>
      <c r="F1394" s="58" t="str">
        <f ca="1">IF(OR('📊 Training Matrix'!$AI$74="EXPIRED",'📊 Training Matrix'!$AI$74="EXPIRING"),'📊 Training Matrix'!$E$74,"")</f>
        <v/>
      </c>
      <c r="G1394" s="58" t="str">
        <f ca="1">IF(OR('📊 Training Matrix'!$AI$74="EXPIRED",'📊 Training Matrix'!$AI$74="EXPIRING"),"CV-002","")</f>
        <v/>
      </c>
      <c r="H1394" s="58" t="str">
        <f ca="1">IF(OR('📊 Training Matrix'!$AI$74="EXPIRED",'📊 Training Matrix'!$AI$74="EXPIRING"),"CSCS Blue Card","")</f>
        <v/>
      </c>
      <c r="I1394" s="58" t="str">
        <f ca="1">IF(OR('📊 Training Matrix'!$AI$74="EXPIRED",'📊 Training Matrix'!$AI$74="EXPIRING"),IF(ISNUMBER('📊 Training Matrix'!$AH$74),TEXT('📊 Training Matrix'!$AH$74,"DD/MM/YYYY"),""),"")</f>
        <v/>
      </c>
      <c r="J1394" s="58" t="str">
        <f ca="1">IF(OR('📊 Training Matrix'!$AI$74="EXPIRED",'📊 Training Matrix'!$AI$74="EXPIRING"),TEXT('📊 Training Matrix'!$AH$74+365,"DD/MM/YYYY"),"")</f>
        <v/>
      </c>
      <c r="K1394" s="58" t="str">
        <f ca="1">IF(OR('📊 Training Matrix'!$AI$74="EXPIRED",'📊 Training Matrix'!$AI$74="EXPIRING"),'📊 Training Matrix'!$AI$74,"")</f>
        <v/>
      </c>
      <c r="L1394" s="58" t="str">
        <f ca="1">IF(OR('📊 Training Matrix'!$AI$74="EXPIRED",'📊 Training Matrix'!$AI$74="EXPIRING"),IF('📊 Training Matrix'!$AI$74="EXPIRED","Overdue by "&amp;TEXT(TODAY()-('📊 Training Matrix'!$AH$74+365),"0")&amp;" days","Expires in "&amp;TEXT(('📊 Training Matrix'!$AH$74+365)-TODAY(),"0")&amp;" days"),"—")</f>
        <v>—</v>
      </c>
      <c r="M1394" s="58" t="str">
        <f ca="1">IF(OR('📊 Training Matrix'!$AI$74="EXPIRED",'📊 Training Matrix'!$AI$74="EXPIRING"),'📊 Training Matrix'!$H$74,"")</f>
        <v/>
      </c>
    </row>
    <row r="1395" spans="1:13" ht="15" customHeight="1" x14ac:dyDescent="0.2">
      <c r="A1395" s="58" t="str">
        <f ca="1">IF(OR('📊 Training Matrix'!$AK$74="EXPIRED",'📊 Training Matrix'!$AK$74="EXPIRING"),'📊 Training Matrix'!$A$74,"")</f>
        <v/>
      </c>
      <c r="B1395" s="58" t="str">
        <f ca="1">IF(OR('📊 Training Matrix'!$AK$74="EXPIRED",'📊 Training Matrix'!$AK$74="EXPIRING"),'📊 Training Matrix'!$B$74,"")</f>
        <v/>
      </c>
      <c r="C1395" s="58" t="str">
        <f ca="1">IF(OR('📊 Training Matrix'!$AK$74="EXPIRED",'📊 Training Matrix'!$AK$74="EXPIRING"),'📊 Training Matrix'!$C$74,"")</f>
        <v/>
      </c>
      <c r="D1395" s="58" t="str">
        <f ca="1">IF(OR('📊 Training Matrix'!$AK$74="EXPIRED",'📊 Training Matrix'!$AK$74="EXPIRING"),'📊 Training Matrix'!$D$74,"")</f>
        <v/>
      </c>
      <c r="E1395" s="58" t="str">
        <f ca="1">IF(OR('📊 Training Matrix'!$AK$74="EXPIRED",'📊 Training Matrix'!$AK$74="EXPIRING"),'📊 Training Matrix'!$F$74,"")</f>
        <v/>
      </c>
      <c r="F1395" s="58" t="str">
        <f ca="1">IF(OR('📊 Training Matrix'!$AK$74="EXPIRED",'📊 Training Matrix'!$AK$74="EXPIRING"),'📊 Training Matrix'!$E$74,"")</f>
        <v/>
      </c>
      <c r="G1395" s="58" t="str">
        <f ca="1">IF(OR('📊 Training Matrix'!$AK$74="EXPIRED",'📊 Training Matrix'!$AK$74="EXPIRING"),"GS-001","")</f>
        <v/>
      </c>
      <c r="H1395" s="58" t="str">
        <f ca="1">IF(OR('📊 Training Matrix'!$AK$74="EXPIRED",'📊 Training Matrix'!$AK$74="EXPIRING"),"Gas Safe Reg.","")</f>
        <v/>
      </c>
      <c r="I1395" s="58" t="str">
        <f ca="1">IF(OR('📊 Training Matrix'!$AK$74="EXPIRED",'📊 Training Matrix'!$AK$74="EXPIRING"),IF(ISNUMBER('📊 Training Matrix'!$AJ$74),TEXT('📊 Training Matrix'!$AJ$74,"DD/MM/YYYY"),""),"")</f>
        <v/>
      </c>
      <c r="J1395" s="58" t="str">
        <f ca="1">IF(OR('📊 Training Matrix'!$AK$74="EXPIRED",'📊 Training Matrix'!$AK$74="EXPIRING"),TEXT('📊 Training Matrix'!$AJ$74+365,"DD/MM/YYYY"),"")</f>
        <v/>
      </c>
      <c r="K1395" s="58" t="str">
        <f ca="1">IF(OR('📊 Training Matrix'!$AK$74="EXPIRED",'📊 Training Matrix'!$AK$74="EXPIRING"),'📊 Training Matrix'!$AK$74,"")</f>
        <v/>
      </c>
      <c r="L1395" s="58" t="str">
        <f ca="1">IF(OR('📊 Training Matrix'!$AK$74="EXPIRED",'📊 Training Matrix'!$AK$74="EXPIRING"),IF('📊 Training Matrix'!$AK$74="EXPIRED","Overdue by "&amp;TEXT(TODAY()-('📊 Training Matrix'!$AJ$74+365),"0")&amp;" days","Expires in "&amp;TEXT(('📊 Training Matrix'!$AJ$74+365)-TODAY(),"0")&amp;" days"),"—")</f>
        <v>—</v>
      </c>
      <c r="M1395" s="58" t="str">
        <f ca="1">IF(OR('📊 Training Matrix'!$AK$74="EXPIRED",'📊 Training Matrix'!$AK$74="EXPIRING"),'📊 Training Matrix'!$H$74,"")</f>
        <v/>
      </c>
    </row>
    <row r="1396" spans="1:13" ht="15" customHeight="1" x14ac:dyDescent="0.2">
      <c r="A1396" s="58" t="str">
        <f ca="1">IF(OR('📊 Training Matrix'!$AM$74="EXPIRED",'📊 Training Matrix'!$AM$74="EXPIRING"),'📊 Training Matrix'!$A$74,"")</f>
        <v/>
      </c>
      <c r="B1396" s="58" t="str">
        <f ca="1">IF(OR('📊 Training Matrix'!$AM$74="EXPIRED",'📊 Training Matrix'!$AM$74="EXPIRING"),'📊 Training Matrix'!$B$74,"")</f>
        <v/>
      </c>
      <c r="C1396" s="58" t="str">
        <f ca="1">IF(OR('📊 Training Matrix'!$AM$74="EXPIRED",'📊 Training Matrix'!$AM$74="EXPIRING"),'📊 Training Matrix'!$C$74,"")</f>
        <v/>
      </c>
      <c r="D1396" s="58" t="str">
        <f ca="1">IF(OR('📊 Training Matrix'!$AM$74="EXPIRED",'📊 Training Matrix'!$AM$74="EXPIRING"),'📊 Training Matrix'!$D$74,"")</f>
        <v/>
      </c>
      <c r="E1396" s="58" t="str">
        <f ca="1">IF(OR('📊 Training Matrix'!$AM$74="EXPIRED",'📊 Training Matrix'!$AM$74="EXPIRING"),'📊 Training Matrix'!$F$74,"")</f>
        <v/>
      </c>
      <c r="F1396" s="58" t="str">
        <f ca="1">IF(OR('📊 Training Matrix'!$AM$74="EXPIRED",'📊 Training Matrix'!$AM$74="EXPIRING"),'📊 Training Matrix'!$E$74,"")</f>
        <v/>
      </c>
      <c r="G1396" s="58" t="str">
        <f ca="1">IF(OR('📊 Training Matrix'!$AM$74="EXPIRED",'📊 Training Matrix'!$AM$74="EXPIRING"),"GS-002","")</f>
        <v/>
      </c>
      <c r="H1396" s="58" t="str">
        <f ca="1">IF(OR('📊 Training Matrix'!$AM$74="EXPIRED",'📊 Training Matrix'!$AM$74="EXPIRING"),"ACS Gas (CCN1)","")</f>
        <v/>
      </c>
      <c r="I1396" s="58" t="str">
        <f ca="1">IF(OR('📊 Training Matrix'!$AM$74="EXPIRED",'📊 Training Matrix'!$AM$74="EXPIRING"),IF(ISNUMBER('📊 Training Matrix'!$AL$74),TEXT('📊 Training Matrix'!$AL$74,"DD/MM/YYYY"),""),"")</f>
        <v/>
      </c>
      <c r="J1396" s="58" t="str">
        <f ca="1">IF(OR('📊 Training Matrix'!$AM$74="EXPIRED",'📊 Training Matrix'!$AM$74="EXPIRING"),TEXT('📊 Training Matrix'!$AL$74+365,"DD/MM/YYYY"),"")</f>
        <v/>
      </c>
      <c r="K1396" s="58" t="str">
        <f ca="1">IF(OR('📊 Training Matrix'!$AM$74="EXPIRED",'📊 Training Matrix'!$AM$74="EXPIRING"),'📊 Training Matrix'!$AM$74,"")</f>
        <v/>
      </c>
      <c r="L1396" s="58" t="str">
        <f ca="1">IF(OR('📊 Training Matrix'!$AM$74="EXPIRED",'📊 Training Matrix'!$AM$74="EXPIRING"),IF('📊 Training Matrix'!$AM$74="EXPIRED","Overdue by "&amp;TEXT(TODAY()-('📊 Training Matrix'!$AL$74+365),"0")&amp;" days","Expires in "&amp;TEXT(('📊 Training Matrix'!$AL$74+365)-TODAY(),"0")&amp;" days"),"—")</f>
        <v>—</v>
      </c>
      <c r="M1396" s="58" t="str">
        <f ca="1">IF(OR('📊 Training Matrix'!$AM$74="EXPIRED",'📊 Training Matrix'!$AM$74="EXPIRING"),'📊 Training Matrix'!$H$74,"")</f>
        <v/>
      </c>
    </row>
    <row r="1397" spans="1:13" ht="15" customHeight="1" x14ac:dyDescent="0.2">
      <c r="A1397" s="58" t="str">
        <f ca="1">IF(OR('📊 Training Matrix'!$AO$74="EXPIRED",'📊 Training Matrix'!$AO$74="EXPIRING"),'📊 Training Matrix'!$A$74,"")</f>
        <v/>
      </c>
      <c r="B1397" s="58" t="str">
        <f ca="1">IF(OR('📊 Training Matrix'!$AO$74="EXPIRED",'📊 Training Matrix'!$AO$74="EXPIRING"),'📊 Training Matrix'!$B$74,"")</f>
        <v/>
      </c>
      <c r="C1397" s="58" t="str">
        <f ca="1">IF(OR('📊 Training Matrix'!$AO$74="EXPIRED",'📊 Training Matrix'!$AO$74="EXPIRING"),'📊 Training Matrix'!$C$74,"")</f>
        <v/>
      </c>
      <c r="D1397" s="58" t="str">
        <f ca="1">IF(OR('📊 Training Matrix'!$AO$74="EXPIRED",'📊 Training Matrix'!$AO$74="EXPIRING"),'📊 Training Matrix'!$D$74,"")</f>
        <v/>
      </c>
      <c r="E1397" s="58" t="str">
        <f ca="1">IF(OR('📊 Training Matrix'!$AO$74="EXPIRED",'📊 Training Matrix'!$AO$74="EXPIRING"),'📊 Training Matrix'!$F$74,"")</f>
        <v/>
      </c>
      <c r="F1397" s="58" t="str">
        <f ca="1">IF(OR('📊 Training Matrix'!$AO$74="EXPIRED",'📊 Training Matrix'!$AO$74="EXPIRING"),'📊 Training Matrix'!$E$74,"")</f>
        <v/>
      </c>
      <c r="G1397" s="58" t="str">
        <f ca="1">IF(OR('📊 Training Matrix'!$AO$74="EXPIRED",'📊 Training Matrix'!$AO$74="EXPIRING"),"WA-001","")</f>
        <v/>
      </c>
      <c r="H1397" s="58" t="str">
        <f ca="1">IF(OR('📊 Training Matrix'!$AO$74="EXPIRED",'📊 Training Matrix'!$AO$74="EXPIRING"),"WIAPS Cert.","")</f>
        <v/>
      </c>
      <c r="I1397" s="58" t="str">
        <f ca="1">IF(OR('📊 Training Matrix'!$AO$74="EXPIRED",'📊 Training Matrix'!$AO$74="EXPIRING"),IF(ISNUMBER('📊 Training Matrix'!$AN$74),TEXT('📊 Training Matrix'!$AN$74,"DD/MM/YYYY"),""),"")</f>
        <v/>
      </c>
      <c r="J1397" s="58" t="str">
        <f ca="1">IF(OR('📊 Training Matrix'!$AO$74="EXPIRED",'📊 Training Matrix'!$AO$74="EXPIRING"),TEXT('📊 Training Matrix'!$AN$74+365,"DD/MM/YYYY"),"")</f>
        <v/>
      </c>
      <c r="K1397" s="58" t="str">
        <f ca="1">IF(OR('📊 Training Matrix'!$AO$74="EXPIRED",'📊 Training Matrix'!$AO$74="EXPIRING"),'📊 Training Matrix'!$AO$74,"")</f>
        <v/>
      </c>
      <c r="L1397" s="58" t="str">
        <f ca="1">IF(OR('📊 Training Matrix'!$AO$74="EXPIRED",'📊 Training Matrix'!$AO$74="EXPIRING"),IF('📊 Training Matrix'!$AO$74="EXPIRED","Overdue by "&amp;TEXT(TODAY()-('📊 Training Matrix'!$AN$74+365),"0")&amp;" days","Expires in "&amp;TEXT(('📊 Training Matrix'!$AN$74+365)-TODAY(),"0")&amp;" days"),"—")</f>
        <v>—</v>
      </c>
      <c r="M1397" s="58" t="str">
        <f ca="1">IF(OR('📊 Training Matrix'!$AO$74="EXPIRED",'📊 Training Matrix'!$AO$74="EXPIRING"),'📊 Training Matrix'!$H$74,"")</f>
        <v/>
      </c>
    </row>
    <row r="1398" spans="1:13" ht="15" customHeight="1" x14ac:dyDescent="0.2">
      <c r="A1398" s="58" t="str">
        <f ca="1">IF(OR('📊 Training Matrix'!$AQ$74="EXPIRED",'📊 Training Matrix'!$AQ$74="EXPIRING"),'📊 Training Matrix'!$A$74,"")</f>
        <v/>
      </c>
      <c r="B1398" s="58" t="str">
        <f ca="1">IF(OR('📊 Training Matrix'!$AQ$74="EXPIRED",'📊 Training Matrix'!$AQ$74="EXPIRING"),'📊 Training Matrix'!$B$74,"")</f>
        <v/>
      </c>
      <c r="C1398" s="58" t="str">
        <f ca="1">IF(OR('📊 Training Matrix'!$AQ$74="EXPIRED",'📊 Training Matrix'!$AQ$74="EXPIRING"),'📊 Training Matrix'!$C$74,"")</f>
        <v/>
      </c>
      <c r="D1398" s="58" t="str">
        <f ca="1">IF(OR('📊 Training Matrix'!$AQ$74="EXPIRED",'📊 Training Matrix'!$AQ$74="EXPIRING"),'📊 Training Matrix'!$D$74,"")</f>
        <v/>
      </c>
      <c r="E1398" s="58" t="str">
        <f ca="1">IF(OR('📊 Training Matrix'!$AQ$74="EXPIRED",'📊 Training Matrix'!$AQ$74="EXPIRING"),'📊 Training Matrix'!$F$74,"")</f>
        <v/>
      </c>
      <c r="F1398" s="58" t="str">
        <f ca="1">IF(OR('📊 Training Matrix'!$AQ$74="EXPIRED",'📊 Training Matrix'!$AQ$74="EXPIRING"),'📊 Training Matrix'!$E$74,"")</f>
        <v/>
      </c>
      <c r="G1398" s="58" t="str">
        <f ca="1">IF(OR('📊 Training Matrix'!$AQ$74="EXPIRED",'📊 Training Matrix'!$AQ$74="EXPIRING"),"DR-004","")</f>
        <v/>
      </c>
      <c r="H1398" s="58" t="str">
        <f ca="1">IF(OR('📊 Training Matrix'!$AQ$74="EXPIRED",'📊 Training Matrix'!$AQ$74="EXPIRING"),"CPCS Excavator","")</f>
        <v/>
      </c>
      <c r="I1398" s="58" t="str">
        <f ca="1">IF(OR('📊 Training Matrix'!$AQ$74="EXPIRED",'📊 Training Matrix'!$AQ$74="EXPIRING"),IF(ISNUMBER('📊 Training Matrix'!$AP$74),TEXT('📊 Training Matrix'!$AP$74,"DD/MM/YYYY"),""),"")</f>
        <v/>
      </c>
      <c r="J1398" s="58" t="str">
        <f ca="1">IF(OR('📊 Training Matrix'!$AQ$74="EXPIRED",'📊 Training Matrix'!$AQ$74="EXPIRING"),TEXT('📊 Training Matrix'!$AP$74+365,"DD/MM/YYYY"),"")</f>
        <v/>
      </c>
      <c r="K1398" s="58" t="str">
        <f ca="1">IF(OR('📊 Training Matrix'!$AQ$74="EXPIRED",'📊 Training Matrix'!$AQ$74="EXPIRING"),'📊 Training Matrix'!$AQ$74,"")</f>
        <v/>
      </c>
      <c r="L1398" s="58" t="str">
        <f ca="1">IF(OR('📊 Training Matrix'!$AQ$74="EXPIRED",'📊 Training Matrix'!$AQ$74="EXPIRING"),IF('📊 Training Matrix'!$AQ$74="EXPIRED","Overdue by "&amp;TEXT(TODAY()-('📊 Training Matrix'!$AP$74+365),"0")&amp;" days","Expires in "&amp;TEXT(('📊 Training Matrix'!$AP$74+365)-TODAY(),"0")&amp;" days"),"—")</f>
        <v>—</v>
      </c>
      <c r="M1398" s="58" t="str">
        <f ca="1">IF(OR('📊 Training Matrix'!$AQ$74="EXPIRED",'📊 Training Matrix'!$AQ$74="EXPIRING"),'📊 Training Matrix'!$H$74,"")</f>
        <v/>
      </c>
    </row>
    <row r="1399" spans="1:13" ht="15" customHeight="1" x14ac:dyDescent="0.2">
      <c r="A1399" s="58" t="str">
        <f ca="1">IF(OR('📊 Training Matrix'!$AS$74="EXPIRED",'📊 Training Matrix'!$AS$74="EXPIRING"),'📊 Training Matrix'!$A$74,"")</f>
        <v/>
      </c>
      <c r="B1399" s="58" t="str">
        <f ca="1">IF(OR('📊 Training Matrix'!$AS$74="EXPIRED",'📊 Training Matrix'!$AS$74="EXPIRING"),'📊 Training Matrix'!$B$74,"")</f>
        <v/>
      </c>
      <c r="C1399" s="58" t="str">
        <f ca="1">IF(OR('📊 Training Matrix'!$AS$74="EXPIRED",'📊 Training Matrix'!$AS$74="EXPIRING"),'📊 Training Matrix'!$C$74,"")</f>
        <v/>
      </c>
      <c r="D1399" s="58" t="str">
        <f ca="1">IF(OR('📊 Training Matrix'!$AS$74="EXPIRED",'📊 Training Matrix'!$AS$74="EXPIRING"),'📊 Training Matrix'!$D$74,"")</f>
        <v/>
      </c>
      <c r="E1399" s="58" t="str">
        <f ca="1">IF(OR('📊 Training Matrix'!$AS$74="EXPIRED",'📊 Training Matrix'!$AS$74="EXPIRING"),'📊 Training Matrix'!$F$74,"")</f>
        <v/>
      </c>
      <c r="F1399" s="58" t="str">
        <f ca="1">IF(OR('📊 Training Matrix'!$AS$74="EXPIRED",'📊 Training Matrix'!$AS$74="EXPIRING"),'📊 Training Matrix'!$E$74,"")</f>
        <v/>
      </c>
      <c r="G1399" s="58" t="str">
        <f ca="1">IF(OR('📊 Training Matrix'!$AS$74="EXPIRED",'📊 Training Matrix'!$AS$74="EXPIRING"),"MG-002","")</f>
        <v/>
      </c>
      <c r="H1399" s="58" t="str">
        <f ca="1">IF(OR('📊 Training Matrix'!$AS$74="EXPIRED",'📊 Training Matrix'!$AS$74="EXPIRING"),"SMSTS","")</f>
        <v/>
      </c>
      <c r="I1399" s="58" t="str">
        <f ca="1">IF(OR('📊 Training Matrix'!$AS$74="EXPIRED",'📊 Training Matrix'!$AS$74="EXPIRING"),IF(ISNUMBER('📊 Training Matrix'!$AR$74),TEXT('📊 Training Matrix'!$AR$74,"DD/MM/YYYY"),""),"")</f>
        <v/>
      </c>
      <c r="J1399" s="58" t="str">
        <f ca="1">IF(OR('📊 Training Matrix'!$AS$74="EXPIRED",'📊 Training Matrix'!$AS$74="EXPIRING"),TEXT('📊 Training Matrix'!$AR$74+365,"DD/MM/YYYY"),"")</f>
        <v/>
      </c>
      <c r="K1399" s="58" t="str">
        <f ca="1">IF(OR('📊 Training Matrix'!$AS$74="EXPIRED",'📊 Training Matrix'!$AS$74="EXPIRING"),'📊 Training Matrix'!$AS$74,"")</f>
        <v/>
      </c>
      <c r="L1399" s="58" t="str">
        <f ca="1">IF(OR('📊 Training Matrix'!$AS$74="EXPIRED",'📊 Training Matrix'!$AS$74="EXPIRING"),IF('📊 Training Matrix'!$AS$74="EXPIRED","Overdue by "&amp;TEXT(TODAY()-('📊 Training Matrix'!$AR$74+365),"0")&amp;" days","Expires in "&amp;TEXT(('📊 Training Matrix'!$AR$74+365)-TODAY(),"0")&amp;" days"),"—")</f>
        <v>—</v>
      </c>
      <c r="M1399" s="58" t="str">
        <f ca="1">IF(OR('📊 Training Matrix'!$AS$74="EXPIRED",'📊 Training Matrix'!$AS$74="EXPIRING"),'📊 Training Matrix'!$H$74,"")</f>
        <v/>
      </c>
    </row>
    <row r="1400" spans="1:13" ht="15" customHeight="1" x14ac:dyDescent="0.2">
      <c r="A1400" s="58" t="str">
        <f ca="1">IF(OR('📊 Training Matrix'!$AU$74="EXPIRED",'📊 Training Matrix'!$AU$74="EXPIRING"),'📊 Training Matrix'!$A$74,"")</f>
        <v/>
      </c>
      <c r="B1400" s="58" t="str">
        <f ca="1">IF(OR('📊 Training Matrix'!$AU$74="EXPIRED",'📊 Training Matrix'!$AU$74="EXPIRING"),'📊 Training Matrix'!$B$74,"")</f>
        <v/>
      </c>
      <c r="C1400" s="58" t="str">
        <f ca="1">IF(OR('📊 Training Matrix'!$AU$74="EXPIRED",'📊 Training Matrix'!$AU$74="EXPIRING"),'📊 Training Matrix'!$C$74,"")</f>
        <v/>
      </c>
      <c r="D1400" s="58" t="str">
        <f ca="1">IF(OR('📊 Training Matrix'!$AU$74="EXPIRED",'📊 Training Matrix'!$AU$74="EXPIRING"),'📊 Training Matrix'!$D$74,"")</f>
        <v/>
      </c>
      <c r="E1400" s="58" t="str">
        <f ca="1">IF(OR('📊 Training Matrix'!$AU$74="EXPIRED",'📊 Training Matrix'!$AU$74="EXPIRING"),'📊 Training Matrix'!$F$74,"")</f>
        <v/>
      </c>
      <c r="F1400" s="58" t="str">
        <f ca="1">IF(OR('📊 Training Matrix'!$AU$74="EXPIRED",'📊 Training Matrix'!$AU$74="EXPIRING"),'📊 Training Matrix'!$E$74,"")</f>
        <v/>
      </c>
      <c r="G1400" s="58" t="str">
        <f ca="1">IF(OR('📊 Training Matrix'!$AU$74="EXPIRED",'📊 Training Matrix'!$AU$74="EXPIRING"),"MG-003","")</f>
        <v/>
      </c>
      <c r="H1400" s="58" t="str">
        <f ca="1">IF(OR('📊 Training Matrix'!$AU$74="EXPIRED",'📊 Training Matrix'!$AU$74="EXPIRING"),"SSSTS","")</f>
        <v/>
      </c>
      <c r="I1400" s="58" t="str">
        <f ca="1">IF(OR('📊 Training Matrix'!$AU$74="EXPIRED",'📊 Training Matrix'!$AU$74="EXPIRING"),IF(ISNUMBER('📊 Training Matrix'!$AT$74),TEXT('📊 Training Matrix'!$AT$74,"DD/MM/YYYY"),""),"")</f>
        <v/>
      </c>
      <c r="J1400" s="58" t="str">
        <f ca="1">IF(OR('📊 Training Matrix'!$AU$74="EXPIRED",'📊 Training Matrix'!$AU$74="EXPIRING"),TEXT('📊 Training Matrix'!$AT$74+365,"DD/MM/YYYY"),"")</f>
        <v/>
      </c>
      <c r="K1400" s="58" t="str">
        <f ca="1">IF(OR('📊 Training Matrix'!$AU$74="EXPIRED",'📊 Training Matrix'!$AU$74="EXPIRING"),'📊 Training Matrix'!$AU$74,"")</f>
        <v/>
      </c>
      <c r="L1400" s="58" t="str">
        <f ca="1">IF(OR('📊 Training Matrix'!$AU$74="EXPIRED",'📊 Training Matrix'!$AU$74="EXPIRING"),IF('📊 Training Matrix'!$AU$74="EXPIRED","Overdue by "&amp;TEXT(TODAY()-('📊 Training Matrix'!$AT$74+365),"0")&amp;" days","Expires in "&amp;TEXT(('📊 Training Matrix'!$AT$74+365)-TODAY(),"0")&amp;" days"),"—")</f>
        <v>—</v>
      </c>
      <c r="M1400" s="58" t="str">
        <f ca="1">IF(OR('📊 Training Matrix'!$AU$74="EXPIRED",'📊 Training Matrix'!$AU$74="EXPIRING"),'📊 Training Matrix'!$H$74,"")</f>
        <v/>
      </c>
    </row>
    <row r="1401" spans="1:13" ht="15" customHeight="1" x14ac:dyDescent="0.2">
      <c r="A1401" s="58" t="str">
        <f ca="1">IF(OR('📊 Training Matrix'!$AW$74="EXPIRED",'📊 Training Matrix'!$AW$74="EXPIRING"),'📊 Training Matrix'!$A$74,"")</f>
        <v/>
      </c>
      <c r="B1401" s="58" t="str">
        <f ca="1">IF(OR('📊 Training Matrix'!$AW$74="EXPIRED",'📊 Training Matrix'!$AW$74="EXPIRING"),'📊 Training Matrix'!$B$74,"")</f>
        <v/>
      </c>
      <c r="C1401" s="58" t="str">
        <f ca="1">IF(OR('📊 Training Matrix'!$AW$74="EXPIRED",'📊 Training Matrix'!$AW$74="EXPIRING"),'📊 Training Matrix'!$C$74,"")</f>
        <v/>
      </c>
      <c r="D1401" s="58" t="str">
        <f ca="1">IF(OR('📊 Training Matrix'!$AW$74="EXPIRED",'📊 Training Matrix'!$AW$74="EXPIRING"),'📊 Training Matrix'!$D$74,"")</f>
        <v/>
      </c>
      <c r="E1401" s="58" t="str">
        <f ca="1">IF(OR('📊 Training Matrix'!$AW$74="EXPIRED",'📊 Training Matrix'!$AW$74="EXPIRING"),'📊 Training Matrix'!$F$74,"")</f>
        <v/>
      </c>
      <c r="F1401" s="58" t="str">
        <f ca="1">IF(OR('📊 Training Matrix'!$AW$74="EXPIRED",'📊 Training Matrix'!$AW$74="EXPIRING"),'📊 Training Matrix'!$E$74,"")</f>
        <v/>
      </c>
      <c r="G1401" s="58" t="str">
        <f ca="1">IF(OR('📊 Training Matrix'!$AW$74="EXPIRED",'📊 Training Matrix'!$AW$74="EXPIRING"),"IT-002","")</f>
        <v/>
      </c>
      <c r="H1401" s="58" t="str">
        <f ca="1">IF(OR('📊 Training Matrix'!$AW$74="EXPIRED",'📊 Training Matrix'!$AW$74="EXPIRING"),"GDPR Awareness","")</f>
        <v/>
      </c>
      <c r="I1401" s="58" t="str">
        <f ca="1">IF(OR('📊 Training Matrix'!$AW$74="EXPIRED",'📊 Training Matrix'!$AW$74="EXPIRING"),IF(ISNUMBER('📊 Training Matrix'!$AV$74),TEXT('📊 Training Matrix'!$AV$74,"DD/MM/YYYY"),""),"")</f>
        <v/>
      </c>
      <c r="J1401" s="58" t="str">
        <f ca="1">IF(OR('📊 Training Matrix'!$AW$74="EXPIRED",'📊 Training Matrix'!$AW$74="EXPIRING"),TEXT('📊 Training Matrix'!$AV$74+365,"DD/MM/YYYY"),"")</f>
        <v/>
      </c>
      <c r="K1401" s="58" t="str">
        <f ca="1">IF(OR('📊 Training Matrix'!$AW$74="EXPIRED",'📊 Training Matrix'!$AW$74="EXPIRING"),'📊 Training Matrix'!$AW$74,"")</f>
        <v/>
      </c>
      <c r="L1401" s="58" t="str">
        <f ca="1">IF(OR('📊 Training Matrix'!$AW$74="EXPIRED",'📊 Training Matrix'!$AW$74="EXPIRING"),IF('📊 Training Matrix'!$AW$74="EXPIRED","Overdue by "&amp;TEXT(TODAY()-('📊 Training Matrix'!$AV$74+365),"0")&amp;" days","Expires in "&amp;TEXT(('📊 Training Matrix'!$AV$74+365)-TODAY(),"0")&amp;" days"),"—")</f>
        <v>—</v>
      </c>
      <c r="M1401" s="58" t="str">
        <f ca="1">IF(OR('📊 Training Matrix'!$AW$74="EXPIRED",'📊 Training Matrix'!$AW$74="EXPIRING"),'📊 Training Matrix'!$H$74,"")</f>
        <v/>
      </c>
    </row>
    <row r="1402" spans="1:13" ht="15" customHeight="1" x14ac:dyDescent="0.2">
      <c r="A1402" s="58" t="str">
        <f ca="1">IF(OR('📊 Training Matrix'!$K$75="EXPIRED",'📊 Training Matrix'!$K$75="EXPIRING"),'📊 Training Matrix'!$A$75,"")</f>
        <v/>
      </c>
      <c r="B1402" s="58" t="str">
        <f ca="1">IF(OR('📊 Training Matrix'!$K$75="EXPIRED",'📊 Training Matrix'!$K$75="EXPIRING"),'📊 Training Matrix'!$B$75,"")</f>
        <v/>
      </c>
      <c r="C1402" s="58" t="str">
        <f ca="1">IF(OR('📊 Training Matrix'!$K$75="EXPIRED",'📊 Training Matrix'!$K$75="EXPIRING"),'📊 Training Matrix'!$C$75,"")</f>
        <v/>
      </c>
      <c r="D1402" s="58" t="str">
        <f ca="1">IF(OR('📊 Training Matrix'!$K$75="EXPIRED",'📊 Training Matrix'!$K$75="EXPIRING"),'📊 Training Matrix'!$D$75,"")</f>
        <v/>
      </c>
      <c r="E1402" s="58" t="str">
        <f ca="1">IF(OR('📊 Training Matrix'!$K$75="EXPIRED",'📊 Training Matrix'!$K$75="EXPIRING"),'📊 Training Matrix'!$F$75,"")</f>
        <v/>
      </c>
      <c r="F1402" s="58" t="str">
        <f ca="1">IF(OR('📊 Training Matrix'!$K$75="EXPIRED",'📊 Training Matrix'!$K$75="EXPIRING"),'📊 Training Matrix'!$E$75,"")</f>
        <v/>
      </c>
      <c r="G1402" s="58" t="str">
        <f ca="1">IF(OR('📊 Training Matrix'!$K$75="EXPIRED",'📊 Training Matrix'!$K$75="EXPIRING"),"HS-001","")</f>
        <v/>
      </c>
      <c r="H1402" s="58" t="str">
        <f ca="1">IF(OR('📊 Training Matrix'!$K$75="EXPIRED",'📊 Training Matrix'!$K$75="EXPIRING"),"H&amp;S Induction","")</f>
        <v/>
      </c>
      <c r="I1402" s="58" t="str">
        <f ca="1">IF(OR('📊 Training Matrix'!$K$75="EXPIRED",'📊 Training Matrix'!$K$75="EXPIRING"),IF(ISNUMBER('📊 Training Matrix'!$J$75),TEXT('📊 Training Matrix'!$J$75,"DD/MM/YYYY"),""),"")</f>
        <v/>
      </c>
      <c r="J1402" s="58" t="str">
        <f ca="1">IF(OR('📊 Training Matrix'!$K$75="EXPIRED",'📊 Training Matrix'!$K$75="EXPIRING"),TEXT('📊 Training Matrix'!$J$75+365,"DD/MM/YYYY"),"")</f>
        <v/>
      </c>
      <c r="K1402" s="58" t="str">
        <f ca="1">IF(OR('📊 Training Matrix'!$K$75="EXPIRED",'📊 Training Matrix'!$K$75="EXPIRING"),'📊 Training Matrix'!$K$75,"")</f>
        <v/>
      </c>
      <c r="L1402" s="58" t="str">
        <f ca="1">IF(OR('📊 Training Matrix'!$K$75="EXPIRED",'📊 Training Matrix'!$K$75="EXPIRING"),IF('📊 Training Matrix'!$K$75="EXPIRED","Overdue by "&amp;TEXT(TODAY()-('📊 Training Matrix'!$J$75+365),"0")&amp;" days","Expires in "&amp;TEXT(('📊 Training Matrix'!$J$75+365)-TODAY(),"0")&amp;" days"),"—")</f>
        <v>—</v>
      </c>
      <c r="M1402" s="58" t="str">
        <f ca="1">IF(OR('📊 Training Matrix'!$K$75="EXPIRED",'📊 Training Matrix'!$K$75="EXPIRING"),'📊 Training Matrix'!$H$75,"")</f>
        <v/>
      </c>
    </row>
    <row r="1403" spans="1:13" ht="15" customHeight="1" x14ac:dyDescent="0.2">
      <c r="A1403" s="58" t="str">
        <f ca="1">IF(OR('📊 Training Matrix'!$M$75="EXPIRED",'📊 Training Matrix'!$M$75="EXPIRING"),'📊 Training Matrix'!$A$75,"")</f>
        <v/>
      </c>
      <c r="B1403" s="58" t="str">
        <f ca="1">IF(OR('📊 Training Matrix'!$M$75="EXPIRED",'📊 Training Matrix'!$M$75="EXPIRING"),'📊 Training Matrix'!$B$75,"")</f>
        <v/>
      </c>
      <c r="C1403" s="58" t="str">
        <f ca="1">IF(OR('📊 Training Matrix'!$M$75="EXPIRED",'📊 Training Matrix'!$M$75="EXPIRING"),'📊 Training Matrix'!$C$75,"")</f>
        <v/>
      </c>
      <c r="D1403" s="58" t="str">
        <f ca="1">IF(OR('📊 Training Matrix'!$M$75="EXPIRED",'📊 Training Matrix'!$M$75="EXPIRING"),'📊 Training Matrix'!$D$75,"")</f>
        <v/>
      </c>
      <c r="E1403" s="58" t="str">
        <f ca="1">IF(OR('📊 Training Matrix'!$M$75="EXPIRED",'📊 Training Matrix'!$M$75="EXPIRING"),'📊 Training Matrix'!$F$75,"")</f>
        <v/>
      </c>
      <c r="F1403" s="58" t="str">
        <f ca="1">IF(OR('📊 Training Matrix'!$M$75="EXPIRED",'📊 Training Matrix'!$M$75="EXPIRING"),'📊 Training Matrix'!$E$75,"")</f>
        <v/>
      </c>
      <c r="G1403" s="58" t="str">
        <f ca="1">IF(OR('📊 Training Matrix'!$M$75="EXPIRED",'📊 Training Matrix'!$M$75="EXPIRING"),"HS-002","")</f>
        <v/>
      </c>
      <c r="H1403" s="58" t="str">
        <f ca="1">IF(OR('📊 Training Matrix'!$M$75="EXPIRED",'📊 Training Matrix'!$M$75="EXPIRING"),"Working at Height","")</f>
        <v/>
      </c>
      <c r="I1403" s="58" t="str">
        <f ca="1">IF(OR('📊 Training Matrix'!$M$75="EXPIRED",'📊 Training Matrix'!$M$75="EXPIRING"),IF(ISNUMBER('📊 Training Matrix'!$L$75),TEXT('📊 Training Matrix'!$L$75,"DD/MM/YYYY"),""),"")</f>
        <v/>
      </c>
      <c r="J1403" s="58" t="str">
        <f ca="1">IF(OR('📊 Training Matrix'!$M$75="EXPIRED",'📊 Training Matrix'!$M$75="EXPIRING"),TEXT('📊 Training Matrix'!$L$75+365,"DD/MM/YYYY"),"")</f>
        <v/>
      </c>
      <c r="K1403" s="58" t="str">
        <f ca="1">IF(OR('📊 Training Matrix'!$M$75="EXPIRED",'📊 Training Matrix'!$M$75="EXPIRING"),'📊 Training Matrix'!$M$75,"")</f>
        <v/>
      </c>
      <c r="L1403" s="58" t="str">
        <f ca="1">IF(OR('📊 Training Matrix'!$M$75="EXPIRED",'📊 Training Matrix'!$M$75="EXPIRING"),IF('📊 Training Matrix'!$M$75="EXPIRED","Overdue by "&amp;TEXT(TODAY()-('📊 Training Matrix'!$L$75+365),"0")&amp;" days","Expires in "&amp;TEXT(('📊 Training Matrix'!$L$75+365)-TODAY(),"0")&amp;" days"),"—")</f>
        <v>—</v>
      </c>
      <c r="M1403" s="58" t="str">
        <f ca="1">IF(OR('📊 Training Matrix'!$M$75="EXPIRED",'📊 Training Matrix'!$M$75="EXPIRING"),'📊 Training Matrix'!$H$75,"")</f>
        <v/>
      </c>
    </row>
    <row r="1404" spans="1:13" ht="15" customHeight="1" x14ac:dyDescent="0.2">
      <c r="A1404" s="58" t="str">
        <f ca="1">IF(OR('📊 Training Matrix'!$O$75="EXPIRED",'📊 Training Matrix'!$O$75="EXPIRING"),'📊 Training Matrix'!$A$75,"")</f>
        <v/>
      </c>
      <c r="B1404" s="58" t="str">
        <f ca="1">IF(OR('📊 Training Matrix'!$O$75="EXPIRED",'📊 Training Matrix'!$O$75="EXPIRING"),'📊 Training Matrix'!$B$75,"")</f>
        <v/>
      </c>
      <c r="C1404" s="58" t="str">
        <f ca="1">IF(OR('📊 Training Matrix'!$O$75="EXPIRED",'📊 Training Matrix'!$O$75="EXPIRING"),'📊 Training Matrix'!$C$75,"")</f>
        <v/>
      </c>
      <c r="D1404" s="58" t="str">
        <f ca="1">IF(OR('📊 Training Matrix'!$O$75="EXPIRED",'📊 Training Matrix'!$O$75="EXPIRING"),'📊 Training Matrix'!$D$75,"")</f>
        <v/>
      </c>
      <c r="E1404" s="58" t="str">
        <f ca="1">IF(OR('📊 Training Matrix'!$O$75="EXPIRED",'📊 Training Matrix'!$O$75="EXPIRING"),'📊 Training Matrix'!$F$75,"")</f>
        <v/>
      </c>
      <c r="F1404" s="58" t="str">
        <f ca="1">IF(OR('📊 Training Matrix'!$O$75="EXPIRED",'📊 Training Matrix'!$O$75="EXPIRING"),'📊 Training Matrix'!$E$75,"")</f>
        <v/>
      </c>
      <c r="G1404" s="58" t="str">
        <f ca="1">IF(OR('📊 Training Matrix'!$O$75="EXPIRED",'📊 Training Matrix'!$O$75="EXPIRING"),"HS-003","")</f>
        <v/>
      </c>
      <c r="H1404" s="58" t="str">
        <f ca="1">IF(OR('📊 Training Matrix'!$O$75="EXPIRED",'📊 Training Matrix'!$O$75="EXPIRING"),"Confined Space","")</f>
        <v/>
      </c>
      <c r="I1404" s="58" t="str">
        <f ca="1">IF(OR('📊 Training Matrix'!$O$75="EXPIRED",'📊 Training Matrix'!$O$75="EXPIRING"),IF(ISNUMBER('📊 Training Matrix'!$N$75),TEXT('📊 Training Matrix'!$N$75,"DD/MM/YYYY"),""),"")</f>
        <v/>
      </c>
      <c r="J1404" s="58" t="str">
        <f ca="1">IF(OR('📊 Training Matrix'!$O$75="EXPIRED",'📊 Training Matrix'!$O$75="EXPIRING"),TEXT('📊 Training Matrix'!$N$75+365,"DD/MM/YYYY"),"")</f>
        <v/>
      </c>
      <c r="K1404" s="58" t="str">
        <f ca="1">IF(OR('📊 Training Matrix'!$O$75="EXPIRED",'📊 Training Matrix'!$O$75="EXPIRING"),'📊 Training Matrix'!$O$75,"")</f>
        <v/>
      </c>
      <c r="L1404" s="58" t="str">
        <f ca="1">IF(OR('📊 Training Matrix'!$O$75="EXPIRED",'📊 Training Matrix'!$O$75="EXPIRING"),IF('📊 Training Matrix'!$O$75="EXPIRED","Overdue by "&amp;TEXT(TODAY()-('📊 Training Matrix'!$N$75+365),"0")&amp;" days","Expires in "&amp;TEXT(('📊 Training Matrix'!$N$75+365)-TODAY(),"0")&amp;" days"),"—")</f>
        <v>—</v>
      </c>
      <c r="M1404" s="58" t="str">
        <f ca="1">IF(OR('📊 Training Matrix'!$O$75="EXPIRED",'📊 Training Matrix'!$O$75="EXPIRING"),'📊 Training Matrix'!$H$75,"")</f>
        <v/>
      </c>
    </row>
    <row r="1405" spans="1:13" ht="15" customHeight="1" x14ac:dyDescent="0.2">
      <c r="A1405" s="58" t="str">
        <f ca="1">IF(OR('📊 Training Matrix'!$Q$75="EXPIRED",'📊 Training Matrix'!$Q$75="EXPIRING"),'📊 Training Matrix'!$A$75,"")</f>
        <v/>
      </c>
      <c r="B1405" s="58" t="str">
        <f ca="1">IF(OR('📊 Training Matrix'!$Q$75="EXPIRED",'📊 Training Matrix'!$Q$75="EXPIRING"),'📊 Training Matrix'!$B$75,"")</f>
        <v/>
      </c>
      <c r="C1405" s="58" t="str">
        <f ca="1">IF(OR('📊 Training Matrix'!$Q$75="EXPIRED",'📊 Training Matrix'!$Q$75="EXPIRING"),'📊 Training Matrix'!$C$75,"")</f>
        <v/>
      </c>
      <c r="D1405" s="58" t="str">
        <f ca="1">IF(OR('📊 Training Matrix'!$Q$75="EXPIRED",'📊 Training Matrix'!$Q$75="EXPIRING"),'📊 Training Matrix'!$D$75,"")</f>
        <v/>
      </c>
      <c r="E1405" s="58" t="str">
        <f ca="1">IF(OR('📊 Training Matrix'!$Q$75="EXPIRED",'📊 Training Matrix'!$Q$75="EXPIRING"),'📊 Training Matrix'!$F$75,"")</f>
        <v/>
      </c>
      <c r="F1405" s="58" t="str">
        <f ca="1">IF(OR('📊 Training Matrix'!$Q$75="EXPIRED",'📊 Training Matrix'!$Q$75="EXPIRING"),'📊 Training Matrix'!$E$75,"")</f>
        <v/>
      </c>
      <c r="G1405" s="58" t="str">
        <f ca="1">IF(OR('📊 Training Matrix'!$Q$75="EXPIRED",'📊 Training Matrix'!$Q$75="EXPIRING"),"HS-004","")</f>
        <v/>
      </c>
      <c r="H1405" s="58" t="str">
        <f ca="1">IF(OR('📊 Training Matrix'!$Q$75="EXPIRED",'📊 Training Matrix'!$Q$75="EXPIRING"),"Manual Handling","")</f>
        <v/>
      </c>
      <c r="I1405" s="58" t="str">
        <f ca="1">IF(OR('📊 Training Matrix'!$Q$75="EXPIRED",'📊 Training Matrix'!$Q$75="EXPIRING"),IF(ISNUMBER('📊 Training Matrix'!$P$75),TEXT('📊 Training Matrix'!$P$75,"DD/MM/YYYY"),""),"")</f>
        <v/>
      </c>
      <c r="J1405" s="58" t="str">
        <f ca="1">IF(OR('📊 Training Matrix'!$Q$75="EXPIRED",'📊 Training Matrix'!$Q$75="EXPIRING"),TEXT('📊 Training Matrix'!$P$75+365,"DD/MM/YYYY"),"")</f>
        <v/>
      </c>
      <c r="K1405" s="58" t="str">
        <f ca="1">IF(OR('📊 Training Matrix'!$Q$75="EXPIRED",'📊 Training Matrix'!$Q$75="EXPIRING"),'📊 Training Matrix'!$Q$75,"")</f>
        <v/>
      </c>
      <c r="L1405" s="58" t="str">
        <f ca="1">IF(OR('📊 Training Matrix'!$Q$75="EXPIRED",'📊 Training Matrix'!$Q$75="EXPIRING"),IF('📊 Training Matrix'!$Q$75="EXPIRED","Overdue by "&amp;TEXT(TODAY()-('📊 Training Matrix'!$P$75+365),"0")&amp;" days","Expires in "&amp;TEXT(('📊 Training Matrix'!$P$75+365)-TODAY(),"0")&amp;" days"),"—")</f>
        <v>—</v>
      </c>
      <c r="M1405" s="58" t="str">
        <f ca="1">IF(OR('📊 Training Matrix'!$Q$75="EXPIRED",'📊 Training Matrix'!$Q$75="EXPIRING"),'📊 Training Matrix'!$H$75,"")</f>
        <v/>
      </c>
    </row>
    <row r="1406" spans="1:13" ht="15" customHeight="1" x14ac:dyDescent="0.2">
      <c r="A1406" s="58" t="str">
        <f ca="1">IF(OR('📊 Training Matrix'!$S$75="EXPIRED",'📊 Training Matrix'!$S$75="EXPIRING"),'📊 Training Matrix'!$A$75,"")</f>
        <v/>
      </c>
      <c r="B1406" s="58" t="str">
        <f ca="1">IF(OR('📊 Training Matrix'!$S$75="EXPIRED",'📊 Training Matrix'!$S$75="EXPIRING"),'📊 Training Matrix'!$B$75,"")</f>
        <v/>
      </c>
      <c r="C1406" s="58" t="str">
        <f ca="1">IF(OR('📊 Training Matrix'!$S$75="EXPIRED",'📊 Training Matrix'!$S$75="EXPIRING"),'📊 Training Matrix'!$C$75,"")</f>
        <v/>
      </c>
      <c r="D1406" s="58" t="str">
        <f ca="1">IF(OR('📊 Training Matrix'!$S$75="EXPIRED",'📊 Training Matrix'!$S$75="EXPIRING"),'📊 Training Matrix'!$D$75,"")</f>
        <v/>
      </c>
      <c r="E1406" s="58" t="str">
        <f ca="1">IF(OR('📊 Training Matrix'!$S$75="EXPIRED",'📊 Training Matrix'!$S$75="EXPIRING"),'📊 Training Matrix'!$F$75,"")</f>
        <v/>
      </c>
      <c r="F1406" s="58" t="str">
        <f ca="1">IF(OR('📊 Training Matrix'!$S$75="EXPIRED",'📊 Training Matrix'!$S$75="EXPIRING"),'📊 Training Matrix'!$E$75,"")</f>
        <v/>
      </c>
      <c r="G1406" s="58" t="str">
        <f ca="1">IF(OR('📊 Training Matrix'!$S$75="EXPIRED",'📊 Training Matrix'!$S$75="EXPIRING"),"HS-005","")</f>
        <v/>
      </c>
      <c r="H1406" s="58" t="str">
        <f ca="1">IF(OR('📊 Training Matrix'!$S$75="EXPIRED",'📊 Training Matrix'!$S$75="EXPIRING"),"First Aid (FAW)","")</f>
        <v/>
      </c>
      <c r="I1406" s="58" t="str">
        <f ca="1">IF(OR('📊 Training Matrix'!$S$75="EXPIRED",'📊 Training Matrix'!$S$75="EXPIRING"),IF(ISNUMBER('📊 Training Matrix'!$R$75),TEXT('📊 Training Matrix'!$R$75,"DD/MM/YYYY"),""),"")</f>
        <v/>
      </c>
      <c r="J1406" s="58" t="str">
        <f ca="1">IF(OR('📊 Training Matrix'!$S$75="EXPIRED",'📊 Training Matrix'!$S$75="EXPIRING"),TEXT('📊 Training Matrix'!$R$75+365,"DD/MM/YYYY"),"")</f>
        <v/>
      </c>
      <c r="K1406" s="58" t="str">
        <f ca="1">IF(OR('📊 Training Matrix'!$S$75="EXPIRED",'📊 Training Matrix'!$S$75="EXPIRING"),'📊 Training Matrix'!$S$75,"")</f>
        <v/>
      </c>
      <c r="L1406" s="58" t="str">
        <f ca="1">IF(OR('📊 Training Matrix'!$S$75="EXPIRED",'📊 Training Matrix'!$S$75="EXPIRING"),IF('📊 Training Matrix'!$S$75="EXPIRED","Overdue by "&amp;TEXT(TODAY()-('📊 Training Matrix'!$R$75+365),"0")&amp;" days","Expires in "&amp;TEXT(('📊 Training Matrix'!$R$75+365)-TODAY(),"0")&amp;" days"),"—")</f>
        <v>—</v>
      </c>
      <c r="M1406" s="58" t="str">
        <f ca="1">IF(OR('📊 Training Matrix'!$S$75="EXPIRED",'📊 Training Matrix'!$S$75="EXPIRING"),'📊 Training Matrix'!$H$75,"")</f>
        <v/>
      </c>
    </row>
    <row r="1407" spans="1:13" ht="15" customHeight="1" x14ac:dyDescent="0.2">
      <c r="A1407" s="58" t="str">
        <f ca="1">IF(OR('📊 Training Matrix'!$U$75="EXPIRED",'📊 Training Matrix'!$U$75="EXPIRING"),'📊 Training Matrix'!$A$75,"")</f>
        <v/>
      </c>
      <c r="B1407" s="58" t="str">
        <f ca="1">IF(OR('📊 Training Matrix'!$U$75="EXPIRED",'📊 Training Matrix'!$U$75="EXPIRING"),'📊 Training Matrix'!$B$75,"")</f>
        <v/>
      </c>
      <c r="C1407" s="58" t="str">
        <f ca="1">IF(OR('📊 Training Matrix'!$U$75="EXPIRED",'📊 Training Matrix'!$U$75="EXPIRING"),'📊 Training Matrix'!$C$75,"")</f>
        <v/>
      </c>
      <c r="D1407" s="58" t="str">
        <f ca="1">IF(OR('📊 Training Matrix'!$U$75="EXPIRED",'📊 Training Matrix'!$U$75="EXPIRING"),'📊 Training Matrix'!$D$75,"")</f>
        <v/>
      </c>
      <c r="E1407" s="58" t="str">
        <f ca="1">IF(OR('📊 Training Matrix'!$U$75="EXPIRED",'📊 Training Matrix'!$U$75="EXPIRING"),'📊 Training Matrix'!$F$75,"")</f>
        <v/>
      </c>
      <c r="F1407" s="58" t="str">
        <f ca="1">IF(OR('📊 Training Matrix'!$U$75="EXPIRED",'📊 Training Matrix'!$U$75="EXPIRING"),'📊 Training Matrix'!$E$75,"")</f>
        <v/>
      </c>
      <c r="G1407" s="58" t="str">
        <f ca="1">IF(OR('📊 Training Matrix'!$U$75="EXPIRED",'📊 Training Matrix'!$U$75="EXPIRING"),"HS-006","")</f>
        <v/>
      </c>
      <c r="H1407" s="58" t="str">
        <f ca="1">IF(OR('📊 Training Matrix'!$U$75="EXPIRED",'📊 Training Matrix'!$U$75="EXPIRING"),"Asbestos Awareness","")</f>
        <v/>
      </c>
      <c r="I1407" s="58" t="str">
        <f ca="1">IF(OR('📊 Training Matrix'!$U$75="EXPIRED",'📊 Training Matrix'!$U$75="EXPIRING"),IF(ISNUMBER('📊 Training Matrix'!$T$75),TEXT('📊 Training Matrix'!$T$75,"DD/MM/YYYY"),""),"")</f>
        <v/>
      </c>
      <c r="J1407" s="58" t="str">
        <f ca="1">IF(OR('📊 Training Matrix'!$U$75="EXPIRED",'📊 Training Matrix'!$U$75="EXPIRING"),TEXT('📊 Training Matrix'!$T$75+365,"DD/MM/YYYY"),"")</f>
        <v/>
      </c>
      <c r="K1407" s="58" t="str">
        <f ca="1">IF(OR('📊 Training Matrix'!$U$75="EXPIRED",'📊 Training Matrix'!$U$75="EXPIRING"),'📊 Training Matrix'!$U$75,"")</f>
        <v/>
      </c>
      <c r="L1407" s="58" t="str">
        <f ca="1">IF(OR('📊 Training Matrix'!$U$75="EXPIRED",'📊 Training Matrix'!$U$75="EXPIRING"),IF('📊 Training Matrix'!$U$75="EXPIRED","Overdue by "&amp;TEXT(TODAY()-('📊 Training Matrix'!$T$75+365),"0")&amp;" days","Expires in "&amp;TEXT(('📊 Training Matrix'!$T$75+365)-TODAY(),"0")&amp;" days"),"—")</f>
        <v>—</v>
      </c>
      <c r="M1407" s="58" t="str">
        <f ca="1">IF(OR('📊 Training Matrix'!$U$75="EXPIRED",'📊 Training Matrix'!$U$75="EXPIRING"),'📊 Training Matrix'!$H$75,"")</f>
        <v/>
      </c>
    </row>
    <row r="1408" spans="1:13" ht="15" customHeight="1" x14ac:dyDescent="0.2">
      <c r="A1408" s="58" t="str">
        <f ca="1">IF(OR('📊 Training Matrix'!$W$75="EXPIRED",'📊 Training Matrix'!$W$75="EXPIRING"),'📊 Training Matrix'!$A$75,"")</f>
        <v/>
      </c>
      <c r="B1408" s="58" t="str">
        <f ca="1">IF(OR('📊 Training Matrix'!$W$75="EXPIRED",'📊 Training Matrix'!$W$75="EXPIRING"),'📊 Training Matrix'!$B$75,"")</f>
        <v/>
      </c>
      <c r="C1408" s="58" t="str">
        <f ca="1">IF(OR('📊 Training Matrix'!$W$75="EXPIRED",'📊 Training Matrix'!$W$75="EXPIRING"),'📊 Training Matrix'!$C$75,"")</f>
        <v/>
      </c>
      <c r="D1408" s="58" t="str">
        <f ca="1">IF(OR('📊 Training Matrix'!$W$75="EXPIRED",'📊 Training Matrix'!$W$75="EXPIRING"),'📊 Training Matrix'!$D$75,"")</f>
        <v/>
      </c>
      <c r="E1408" s="58" t="str">
        <f ca="1">IF(OR('📊 Training Matrix'!$W$75="EXPIRED",'📊 Training Matrix'!$W$75="EXPIRING"),'📊 Training Matrix'!$F$75,"")</f>
        <v/>
      </c>
      <c r="F1408" s="58" t="str">
        <f ca="1">IF(OR('📊 Training Matrix'!$W$75="EXPIRED",'📊 Training Matrix'!$W$75="EXPIRING"),'📊 Training Matrix'!$E$75,"")</f>
        <v/>
      </c>
      <c r="G1408" s="58" t="str">
        <f ca="1">IF(OR('📊 Training Matrix'!$W$75="EXPIRED",'📊 Training Matrix'!$W$75="EXPIRING"),"EL-001","")</f>
        <v/>
      </c>
      <c r="H1408" s="58" t="str">
        <f ca="1">IF(OR('📊 Training Matrix'!$W$75="EXPIRED",'📊 Training Matrix'!$W$75="EXPIRING"),"C&amp;G 2391 Inspection","")</f>
        <v/>
      </c>
      <c r="I1408" s="58" t="str">
        <f ca="1">IF(OR('📊 Training Matrix'!$W$75="EXPIRED",'📊 Training Matrix'!$W$75="EXPIRING"),IF(ISNUMBER('📊 Training Matrix'!$V$75),TEXT('📊 Training Matrix'!$V$75,"DD/MM/YYYY"),""),"")</f>
        <v/>
      </c>
      <c r="J1408" s="58" t="str">
        <f ca="1">IF(OR('📊 Training Matrix'!$W$75="EXPIRED",'📊 Training Matrix'!$W$75="EXPIRING"),TEXT('📊 Training Matrix'!$V$75+365,"DD/MM/YYYY"),"")</f>
        <v/>
      </c>
      <c r="K1408" s="58" t="str">
        <f ca="1">IF(OR('📊 Training Matrix'!$W$75="EXPIRED",'📊 Training Matrix'!$W$75="EXPIRING"),'📊 Training Matrix'!$W$75,"")</f>
        <v/>
      </c>
      <c r="L1408" s="58" t="str">
        <f ca="1">IF(OR('📊 Training Matrix'!$W$75="EXPIRED",'📊 Training Matrix'!$W$75="EXPIRING"),IF('📊 Training Matrix'!$W$75="EXPIRED","Overdue by "&amp;TEXT(TODAY()-('📊 Training Matrix'!$V$75+365),"0")&amp;" days","Expires in "&amp;TEXT(('📊 Training Matrix'!$V$75+365)-TODAY(),"0")&amp;" days"),"—")</f>
        <v>—</v>
      </c>
      <c r="M1408" s="58" t="str">
        <f ca="1">IF(OR('📊 Training Matrix'!$W$75="EXPIRED",'📊 Training Matrix'!$W$75="EXPIRING"),'📊 Training Matrix'!$H$75,"")</f>
        <v/>
      </c>
    </row>
    <row r="1409" spans="1:13" ht="15" customHeight="1" x14ac:dyDescent="0.2">
      <c r="A1409" s="58" t="str">
        <f ca="1">IF(OR('📊 Training Matrix'!$Y$75="EXPIRED",'📊 Training Matrix'!$Y$75="EXPIRING"),'📊 Training Matrix'!$A$75,"")</f>
        <v/>
      </c>
      <c r="B1409" s="58" t="str">
        <f ca="1">IF(OR('📊 Training Matrix'!$Y$75="EXPIRED",'📊 Training Matrix'!$Y$75="EXPIRING"),'📊 Training Matrix'!$B$75,"")</f>
        <v/>
      </c>
      <c r="C1409" s="58" t="str">
        <f ca="1">IF(OR('📊 Training Matrix'!$Y$75="EXPIRED",'📊 Training Matrix'!$Y$75="EXPIRING"),'📊 Training Matrix'!$C$75,"")</f>
        <v/>
      </c>
      <c r="D1409" s="58" t="str">
        <f ca="1">IF(OR('📊 Training Matrix'!$Y$75="EXPIRED",'📊 Training Matrix'!$Y$75="EXPIRING"),'📊 Training Matrix'!$D$75,"")</f>
        <v/>
      </c>
      <c r="E1409" s="58" t="str">
        <f ca="1">IF(OR('📊 Training Matrix'!$Y$75="EXPIRED",'📊 Training Matrix'!$Y$75="EXPIRING"),'📊 Training Matrix'!$F$75,"")</f>
        <v/>
      </c>
      <c r="F1409" s="58" t="str">
        <f ca="1">IF(OR('📊 Training Matrix'!$Y$75="EXPIRED",'📊 Training Matrix'!$Y$75="EXPIRING"),'📊 Training Matrix'!$E$75,"")</f>
        <v/>
      </c>
      <c r="G1409" s="58" t="str">
        <f ca="1">IF(OR('📊 Training Matrix'!$Y$75="EXPIRED",'📊 Training Matrix'!$Y$75="EXPIRING"),"EL-002","")</f>
        <v/>
      </c>
      <c r="H1409" s="58" t="str">
        <f ca="1">IF(OR('📊 Training Matrix'!$Y$75="EXPIRED",'📊 Training Matrix'!$Y$75="EXPIRING"),"18th Edition","")</f>
        <v/>
      </c>
      <c r="I1409" s="58" t="str">
        <f ca="1">IF(OR('📊 Training Matrix'!$Y$75="EXPIRED",'📊 Training Matrix'!$Y$75="EXPIRING"),IF(ISNUMBER('📊 Training Matrix'!$X$75),TEXT('📊 Training Matrix'!$X$75,"DD/MM/YYYY"),""),"")</f>
        <v/>
      </c>
      <c r="J1409" s="58" t="str">
        <f ca="1">IF(OR('📊 Training Matrix'!$Y$75="EXPIRED",'📊 Training Matrix'!$Y$75="EXPIRING"),TEXT('📊 Training Matrix'!$X$75+365,"DD/MM/YYYY"),"")</f>
        <v/>
      </c>
      <c r="K1409" s="58" t="str">
        <f ca="1">IF(OR('📊 Training Matrix'!$Y$75="EXPIRED",'📊 Training Matrix'!$Y$75="EXPIRING"),'📊 Training Matrix'!$Y$75,"")</f>
        <v/>
      </c>
      <c r="L1409" s="58" t="str">
        <f ca="1">IF(OR('📊 Training Matrix'!$Y$75="EXPIRED",'📊 Training Matrix'!$Y$75="EXPIRING"),IF('📊 Training Matrix'!$Y$75="EXPIRED","Overdue by "&amp;TEXT(TODAY()-('📊 Training Matrix'!$X$75+365),"0")&amp;" days","Expires in "&amp;TEXT(('📊 Training Matrix'!$X$75+365)-TODAY(),"0")&amp;" days"),"—")</f>
        <v>—</v>
      </c>
      <c r="M1409" s="58" t="str">
        <f ca="1">IF(OR('📊 Training Matrix'!$Y$75="EXPIRED",'📊 Training Matrix'!$Y$75="EXPIRING"),'📊 Training Matrix'!$H$75,"")</f>
        <v/>
      </c>
    </row>
    <row r="1410" spans="1:13" ht="15" customHeight="1" x14ac:dyDescent="0.2">
      <c r="A1410" s="58" t="str">
        <f ca="1">IF(OR('📊 Training Matrix'!$AA$75="EXPIRED",'📊 Training Matrix'!$AA$75="EXPIRING"),'📊 Training Matrix'!$A$75,"")</f>
        <v/>
      </c>
      <c r="B1410" s="58" t="str">
        <f ca="1">IF(OR('📊 Training Matrix'!$AA$75="EXPIRED",'📊 Training Matrix'!$AA$75="EXPIRING"),'📊 Training Matrix'!$B$75,"")</f>
        <v/>
      </c>
      <c r="C1410" s="58" t="str">
        <f ca="1">IF(OR('📊 Training Matrix'!$AA$75="EXPIRED",'📊 Training Matrix'!$AA$75="EXPIRING"),'📊 Training Matrix'!$C$75,"")</f>
        <v/>
      </c>
      <c r="D1410" s="58" t="str">
        <f ca="1">IF(OR('📊 Training Matrix'!$AA$75="EXPIRED",'📊 Training Matrix'!$AA$75="EXPIRING"),'📊 Training Matrix'!$D$75,"")</f>
        <v/>
      </c>
      <c r="E1410" s="58" t="str">
        <f ca="1">IF(OR('📊 Training Matrix'!$AA$75="EXPIRED",'📊 Training Matrix'!$AA$75="EXPIRING"),'📊 Training Matrix'!$F$75,"")</f>
        <v/>
      </c>
      <c r="F1410" s="58" t="str">
        <f ca="1">IF(OR('📊 Training Matrix'!$AA$75="EXPIRED",'📊 Training Matrix'!$AA$75="EXPIRING"),'📊 Training Matrix'!$E$75,"")</f>
        <v/>
      </c>
      <c r="G1410" s="58" t="str">
        <f ca="1">IF(OR('📊 Training Matrix'!$AA$75="EXPIRED",'📊 Training Matrix'!$AA$75="EXPIRING"),"EL-003","")</f>
        <v/>
      </c>
      <c r="H1410" s="58" t="str">
        <f ca="1">IF(OR('📊 Training Matrix'!$AA$75="EXPIRED",'📊 Training Matrix'!$AA$75="EXPIRING"),"HV Auth. Person","")</f>
        <v/>
      </c>
      <c r="I1410" s="58" t="str">
        <f ca="1">IF(OR('📊 Training Matrix'!$AA$75="EXPIRED",'📊 Training Matrix'!$AA$75="EXPIRING"),IF(ISNUMBER('📊 Training Matrix'!$Z$75),TEXT('📊 Training Matrix'!$Z$75,"DD/MM/YYYY"),""),"")</f>
        <v/>
      </c>
      <c r="J1410" s="58" t="str">
        <f ca="1">IF(OR('📊 Training Matrix'!$AA$75="EXPIRED",'📊 Training Matrix'!$AA$75="EXPIRING"),TEXT('📊 Training Matrix'!$Z$75+365,"DD/MM/YYYY"),"")</f>
        <v/>
      </c>
      <c r="K1410" s="58" t="str">
        <f ca="1">IF(OR('📊 Training Matrix'!$AA$75="EXPIRED",'📊 Training Matrix'!$AA$75="EXPIRING"),'📊 Training Matrix'!$AA$75,"")</f>
        <v/>
      </c>
      <c r="L1410" s="58" t="str">
        <f ca="1">IF(OR('📊 Training Matrix'!$AA$75="EXPIRED",'📊 Training Matrix'!$AA$75="EXPIRING"),IF('📊 Training Matrix'!$AA$75="EXPIRED","Overdue by "&amp;TEXT(TODAY()-('📊 Training Matrix'!$Z$75+365),"0")&amp;" days","Expires in "&amp;TEXT(('📊 Training Matrix'!$Z$75+365)-TODAY(),"0")&amp;" days"),"—")</f>
        <v>—</v>
      </c>
      <c r="M1410" s="58" t="str">
        <f ca="1">IF(OR('📊 Training Matrix'!$AA$75="EXPIRED",'📊 Training Matrix'!$AA$75="EXPIRING"),'📊 Training Matrix'!$H$75,"")</f>
        <v/>
      </c>
    </row>
    <row r="1411" spans="1:13" ht="15" customHeight="1" x14ac:dyDescent="0.2">
      <c r="A1411" s="58" t="str">
        <f ca="1">IF(OR('📊 Training Matrix'!$AC$75="EXPIRED",'📊 Training Matrix'!$AC$75="EXPIRING"),'📊 Training Matrix'!$A$75,"")</f>
        <v/>
      </c>
      <c r="B1411" s="58" t="str">
        <f ca="1">IF(OR('📊 Training Matrix'!$AC$75="EXPIRED",'📊 Training Matrix'!$AC$75="EXPIRING"),'📊 Training Matrix'!$B$75,"")</f>
        <v/>
      </c>
      <c r="C1411" s="58" t="str">
        <f ca="1">IF(OR('📊 Training Matrix'!$AC$75="EXPIRED",'📊 Training Matrix'!$AC$75="EXPIRING"),'📊 Training Matrix'!$C$75,"")</f>
        <v/>
      </c>
      <c r="D1411" s="58" t="str">
        <f ca="1">IF(OR('📊 Training Matrix'!$AC$75="EXPIRED",'📊 Training Matrix'!$AC$75="EXPIRING"),'📊 Training Matrix'!$D$75,"")</f>
        <v/>
      </c>
      <c r="E1411" s="58" t="str">
        <f ca="1">IF(OR('📊 Training Matrix'!$AC$75="EXPIRED",'📊 Training Matrix'!$AC$75="EXPIRING"),'📊 Training Matrix'!$F$75,"")</f>
        <v/>
      </c>
      <c r="F1411" s="58" t="str">
        <f ca="1">IF(OR('📊 Training Matrix'!$AC$75="EXPIRED",'📊 Training Matrix'!$AC$75="EXPIRING"),'📊 Training Matrix'!$E$75,"")</f>
        <v/>
      </c>
      <c r="G1411" s="58" t="str">
        <f ca="1">IF(OR('📊 Training Matrix'!$AC$75="EXPIRED",'📊 Training Matrix'!$AC$75="EXPIRING"),"EL-004","")</f>
        <v/>
      </c>
      <c r="H1411" s="58" t="str">
        <f ca="1">IF(OR('📊 Training Matrix'!$AC$75="EXPIRED",'📊 Training Matrix'!$AC$75="EXPIRING"),"LV Switching","")</f>
        <v/>
      </c>
      <c r="I1411" s="58" t="str">
        <f ca="1">IF(OR('📊 Training Matrix'!$AC$75="EXPIRED",'📊 Training Matrix'!$AC$75="EXPIRING"),IF(ISNUMBER('📊 Training Matrix'!$AB$75),TEXT('📊 Training Matrix'!$AB$75,"DD/MM/YYYY"),""),"")</f>
        <v/>
      </c>
      <c r="J1411" s="58" t="str">
        <f ca="1">IF(OR('📊 Training Matrix'!$AC$75="EXPIRED",'📊 Training Matrix'!$AC$75="EXPIRING"),TEXT('📊 Training Matrix'!$AB$75+365,"DD/MM/YYYY"),"")</f>
        <v/>
      </c>
      <c r="K1411" s="58" t="str">
        <f ca="1">IF(OR('📊 Training Matrix'!$AC$75="EXPIRED",'📊 Training Matrix'!$AC$75="EXPIRING"),'📊 Training Matrix'!$AC$75,"")</f>
        <v/>
      </c>
      <c r="L1411" s="58" t="str">
        <f ca="1">IF(OR('📊 Training Matrix'!$AC$75="EXPIRED",'📊 Training Matrix'!$AC$75="EXPIRING"),IF('📊 Training Matrix'!$AC$75="EXPIRED","Overdue by "&amp;TEXT(TODAY()-('📊 Training Matrix'!$AB$75+365),"0")&amp;" days","Expires in "&amp;TEXT(('📊 Training Matrix'!$AB$75+365)-TODAY(),"0")&amp;" days"),"—")</f>
        <v>—</v>
      </c>
      <c r="M1411" s="58" t="str">
        <f ca="1">IF(OR('📊 Training Matrix'!$AC$75="EXPIRED",'📊 Training Matrix'!$AC$75="EXPIRING"),'📊 Training Matrix'!$H$75,"")</f>
        <v/>
      </c>
    </row>
    <row r="1412" spans="1:13" ht="15" customHeight="1" x14ac:dyDescent="0.2">
      <c r="A1412" s="58" t="str">
        <f ca="1">IF(OR('📊 Training Matrix'!$AE$75="EXPIRED",'📊 Training Matrix'!$AE$75="EXPIRING"),'📊 Training Matrix'!$A$75,"")</f>
        <v/>
      </c>
      <c r="B1412" s="58" t="str">
        <f ca="1">IF(OR('📊 Training Matrix'!$AE$75="EXPIRED",'📊 Training Matrix'!$AE$75="EXPIRING"),'📊 Training Matrix'!$B$75,"")</f>
        <v/>
      </c>
      <c r="C1412" s="58" t="str">
        <f ca="1">IF(OR('📊 Training Matrix'!$AE$75="EXPIRED",'📊 Training Matrix'!$AE$75="EXPIRING"),'📊 Training Matrix'!$C$75,"")</f>
        <v/>
      </c>
      <c r="D1412" s="58" t="str">
        <f ca="1">IF(OR('📊 Training Matrix'!$AE$75="EXPIRED",'📊 Training Matrix'!$AE$75="EXPIRING"),'📊 Training Matrix'!$D$75,"")</f>
        <v/>
      </c>
      <c r="E1412" s="58" t="str">
        <f ca="1">IF(OR('📊 Training Matrix'!$AE$75="EXPIRED",'📊 Training Matrix'!$AE$75="EXPIRING"),'📊 Training Matrix'!$F$75,"")</f>
        <v/>
      </c>
      <c r="F1412" s="58" t="str">
        <f ca="1">IF(OR('📊 Training Matrix'!$AE$75="EXPIRED",'📊 Training Matrix'!$AE$75="EXPIRING"),'📊 Training Matrix'!$E$75,"")</f>
        <v/>
      </c>
      <c r="G1412" s="58" t="str">
        <f ca="1">IF(OR('📊 Training Matrix'!$AE$75="EXPIRED",'📊 Training Matrix'!$AE$75="EXPIRING"),"CV-005","")</f>
        <v/>
      </c>
      <c r="H1412" s="58" t="str">
        <f ca="1">IF(OR('📊 Training Matrix'!$AE$75="EXPIRED",'📊 Training Matrix'!$AE$75="EXPIRING"),"NRSWA Supervisor","")</f>
        <v/>
      </c>
      <c r="I1412" s="58" t="str">
        <f ca="1">IF(OR('📊 Training Matrix'!$AE$75="EXPIRED",'📊 Training Matrix'!$AE$75="EXPIRING"),IF(ISNUMBER('📊 Training Matrix'!$AD$75),TEXT('📊 Training Matrix'!$AD$75,"DD/MM/YYYY"),""),"")</f>
        <v/>
      </c>
      <c r="J1412" s="58" t="str">
        <f ca="1">IF(OR('📊 Training Matrix'!$AE$75="EXPIRED",'📊 Training Matrix'!$AE$75="EXPIRING"),TEXT('📊 Training Matrix'!$AD$75+365,"DD/MM/YYYY"),"")</f>
        <v/>
      </c>
      <c r="K1412" s="58" t="str">
        <f ca="1">IF(OR('📊 Training Matrix'!$AE$75="EXPIRED",'📊 Training Matrix'!$AE$75="EXPIRING"),'📊 Training Matrix'!$AE$75,"")</f>
        <v/>
      </c>
      <c r="L1412" s="58" t="str">
        <f ca="1">IF(OR('📊 Training Matrix'!$AE$75="EXPIRED",'📊 Training Matrix'!$AE$75="EXPIRING"),IF('📊 Training Matrix'!$AE$75="EXPIRED","Overdue by "&amp;TEXT(TODAY()-('📊 Training Matrix'!$AD$75+365),"0")&amp;" days","Expires in "&amp;TEXT(('📊 Training Matrix'!$AD$75+365)-TODAY(),"0")&amp;" days"),"—")</f>
        <v>—</v>
      </c>
      <c r="M1412" s="58" t="str">
        <f ca="1">IF(OR('📊 Training Matrix'!$AE$75="EXPIRED",'📊 Training Matrix'!$AE$75="EXPIRING"),'📊 Training Matrix'!$H$75,"")</f>
        <v/>
      </c>
    </row>
    <row r="1413" spans="1:13" ht="15" customHeight="1" x14ac:dyDescent="0.2">
      <c r="A1413" s="58" t="str">
        <f ca="1">IF(OR('📊 Training Matrix'!$AG$75="EXPIRED",'📊 Training Matrix'!$AG$75="EXPIRING"),'📊 Training Matrix'!$A$75,"")</f>
        <v/>
      </c>
      <c r="B1413" s="58" t="str">
        <f ca="1">IF(OR('📊 Training Matrix'!$AG$75="EXPIRED",'📊 Training Matrix'!$AG$75="EXPIRING"),'📊 Training Matrix'!$B$75,"")</f>
        <v/>
      </c>
      <c r="C1413" s="58" t="str">
        <f ca="1">IF(OR('📊 Training Matrix'!$AG$75="EXPIRED",'📊 Training Matrix'!$AG$75="EXPIRING"),'📊 Training Matrix'!$C$75,"")</f>
        <v/>
      </c>
      <c r="D1413" s="58" t="str">
        <f ca="1">IF(OR('📊 Training Matrix'!$AG$75="EXPIRED",'📊 Training Matrix'!$AG$75="EXPIRING"),'📊 Training Matrix'!$D$75,"")</f>
        <v/>
      </c>
      <c r="E1413" s="58" t="str">
        <f ca="1">IF(OR('📊 Training Matrix'!$AG$75="EXPIRED",'📊 Training Matrix'!$AG$75="EXPIRING"),'📊 Training Matrix'!$F$75,"")</f>
        <v/>
      </c>
      <c r="F1413" s="58" t="str">
        <f ca="1">IF(OR('📊 Training Matrix'!$AG$75="EXPIRED",'📊 Training Matrix'!$AG$75="EXPIRING"),'📊 Training Matrix'!$E$75,"")</f>
        <v/>
      </c>
      <c r="G1413" s="58" t="str">
        <f ca="1">IF(OR('📊 Training Matrix'!$AG$75="EXPIRED",'📊 Training Matrix'!$AG$75="EXPIRING"),"CV-006","")</f>
        <v/>
      </c>
      <c r="H1413" s="58" t="str">
        <f ca="1">IF(OR('📊 Training Matrix'!$AG$75="EXPIRED",'📊 Training Matrix'!$AG$75="EXPIRING"),"NRSWA Operative","")</f>
        <v/>
      </c>
      <c r="I1413" s="58" t="str">
        <f ca="1">IF(OR('📊 Training Matrix'!$AG$75="EXPIRED",'📊 Training Matrix'!$AG$75="EXPIRING"),IF(ISNUMBER('📊 Training Matrix'!$AF$75),TEXT('📊 Training Matrix'!$AF$75,"DD/MM/YYYY"),""),"")</f>
        <v/>
      </c>
      <c r="J1413" s="58" t="str">
        <f ca="1">IF(OR('📊 Training Matrix'!$AG$75="EXPIRED",'📊 Training Matrix'!$AG$75="EXPIRING"),TEXT('📊 Training Matrix'!$AF$75+365,"DD/MM/YYYY"),"")</f>
        <v/>
      </c>
      <c r="K1413" s="58" t="str">
        <f ca="1">IF(OR('📊 Training Matrix'!$AG$75="EXPIRED",'📊 Training Matrix'!$AG$75="EXPIRING"),'📊 Training Matrix'!$AG$75,"")</f>
        <v/>
      </c>
      <c r="L1413" s="58" t="str">
        <f ca="1">IF(OR('📊 Training Matrix'!$AG$75="EXPIRED",'📊 Training Matrix'!$AG$75="EXPIRING"),IF('📊 Training Matrix'!$AG$75="EXPIRED","Overdue by "&amp;TEXT(TODAY()-('📊 Training Matrix'!$AF$75+365),"0")&amp;" days","Expires in "&amp;TEXT(('📊 Training Matrix'!$AF$75+365)-TODAY(),"0")&amp;" days"),"—")</f>
        <v>—</v>
      </c>
      <c r="M1413" s="58" t="str">
        <f ca="1">IF(OR('📊 Training Matrix'!$AG$75="EXPIRED",'📊 Training Matrix'!$AG$75="EXPIRING"),'📊 Training Matrix'!$H$75,"")</f>
        <v/>
      </c>
    </row>
    <row r="1414" spans="1:13" ht="15" customHeight="1" x14ac:dyDescent="0.2">
      <c r="A1414" s="58" t="str">
        <f ca="1">IF(OR('📊 Training Matrix'!$AI$75="EXPIRED",'📊 Training Matrix'!$AI$75="EXPIRING"),'📊 Training Matrix'!$A$75,"")</f>
        <v/>
      </c>
      <c r="B1414" s="58" t="str">
        <f ca="1">IF(OR('📊 Training Matrix'!$AI$75="EXPIRED",'📊 Training Matrix'!$AI$75="EXPIRING"),'📊 Training Matrix'!$B$75,"")</f>
        <v/>
      </c>
      <c r="C1414" s="58" t="str">
        <f ca="1">IF(OR('📊 Training Matrix'!$AI$75="EXPIRED",'📊 Training Matrix'!$AI$75="EXPIRING"),'📊 Training Matrix'!$C$75,"")</f>
        <v/>
      </c>
      <c r="D1414" s="58" t="str">
        <f ca="1">IF(OR('📊 Training Matrix'!$AI$75="EXPIRED",'📊 Training Matrix'!$AI$75="EXPIRING"),'📊 Training Matrix'!$D$75,"")</f>
        <v/>
      </c>
      <c r="E1414" s="58" t="str">
        <f ca="1">IF(OR('📊 Training Matrix'!$AI$75="EXPIRED",'📊 Training Matrix'!$AI$75="EXPIRING"),'📊 Training Matrix'!$F$75,"")</f>
        <v/>
      </c>
      <c r="F1414" s="58" t="str">
        <f ca="1">IF(OR('📊 Training Matrix'!$AI$75="EXPIRED",'📊 Training Matrix'!$AI$75="EXPIRING"),'📊 Training Matrix'!$E$75,"")</f>
        <v/>
      </c>
      <c r="G1414" s="58" t="str">
        <f ca="1">IF(OR('📊 Training Matrix'!$AI$75="EXPIRED",'📊 Training Matrix'!$AI$75="EXPIRING"),"CV-002","")</f>
        <v/>
      </c>
      <c r="H1414" s="58" t="str">
        <f ca="1">IF(OR('📊 Training Matrix'!$AI$75="EXPIRED",'📊 Training Matrix'!$AI$75="EXPIRING"),"CSCS Blue Card","")</f>
        <v/>
      </c>
      <c r="I1414" s="58" t="str">
        <f ca="1">IF(OR('📊 Training Matrix'!$AI$75="EXPIRED",'📊 Training Matrix'!$AI$75="EXPIRING"),IF(ISNUMBER('📊 Training Matrix'!$AH$75),TEXT('📊 Training Matrix'!$AH$75,"DD/MM/YYYY"),""),"")</f>
        <v/>
      </c>
      <c r="J1414" s="58" t="str">
        <f ca="1">IF(OR('📊 Training Matrix'!$AI$75="EXPIRED",'📊 Training Matrix'!$AI$75="EXPIRING"),TEXT('📊 Training Matrix'!$AH$75+365,"DD/MM/YYYY"),"")</f>
        <v/>
      </c>
      <c r="K1414" s="58" t="str">
        <f ca="1">IF(OR('📊 Training Matrix'!$AI$75="EXPIRED",'📊 Training Matrix'!$AI$75="EXPIRING"),'📊 Training Matrix'!$AI$75,"")</f>
        <v/>
      </c>
      <c r="L1414" s="58" t="str">
        <f ca="1">IF(OR('📊 Training Matrix'!$AI$75="EXPIRED",'📊 Training Matrix'!$AI$75="EXPIRING"),IF('📊 Training Matrix'!$AI$75="EXPIRED","Overdue by "&amp;TEXT(TODAY()-('📊 Training Matrix'!$AH$75+365),"0")&amp;" days","Expires in "&amp;TEXT(('📊 Training Matrix'!$AH$75+365)-TODAY(),"0")&amp;" days"),"—")</f>
        <v>—</v>
      </c>
      <c r="M1414" s="58" t="str">
        <f ca="1">IF(OR('📊 Training Matrix'!$AI$75="EXPIRED",'📊 Training Matrix'!$AI$75="EXPIRING"),'📊 Training Matrix'!$H$75,"")</f>
        <v/>
      </c>
    </row>
    <row r="1415" spans="1:13" ht="15" customHeight="1" x14ac:dyDescent="0.2">
      <c r="A1415" s="58" t="str">
        <f ca="1">IF(OR('📊 Training Matrix'!$AK$75="EXPIRED",'📊 Training Matrix'!$AK$75="EXPIRING"),'📊 Training Matrix'!$A$75,"")</f>
        <v/>
      </c>
      <c r="B1415" s="58" t="str">
        <f ca="1">IF(OR('📊 Training Matrix'!$AK$75="EXPIRED",'📊 Training Matrix'!$AK$75="EXPIRING"),'📊 Training Matrix'!$B$75,"")</f>
        <v/>
      </c>
      <c r="C1415" s="58" t="str">
        <f ca="1">IF(OR('📊 Training Matrix'!$AK$75="EXPIRED",'📊 Training Matrix'!$AK$75="EXPIRING"),'📊 Training Matrix'!$C$75,"")</f>
        <v/>
      </c>
      <c r="D1415" s="58" t="str">
        <f ca="1">IF(OR('📊 Training Matrix'!$AK$75="EXPIRED",'📊 Training Matrix'!$AK$75="EXPIRING"),'📊 Training Matrix'!$D$75,"")</f>
        <v/>
      </c>
      <c r="E1415" s="58" t="str">
        <f ca="1">IF(OR('📊 Training Matrix'!$AK$75="EXPIRED",'📊 Training Matrix'!$AK$75="EXPIRING"),'📊 Training Matrix'!$F$75,"")</f>
        <v/>
      </c>
      <c r="F1415" s="58" t="str">
        <f ca="1">IF(OR('📊 Training Matrix'!$AK$75="EXPIRED",'📊 Training Matrix'!$AK$75="EXPIRING"),'📊 Training Matrix'!$E$75,"")</f>
        <v/>
      </c>
      <c r="G1415" s="58" t="str">
        <f ca="1">IF(OR('📊 Training Matrix'!$AK$75="EXPIRED",'📊 Training Matrix'!$AK$75="EXPIRING"),"GS-001","")</f>
        <v/>
      </c>
      <c r="H1415" s="58" t="str">
        <f ca="1">IF(OR('📊 Training Matrix'!$AK$75="EXPIRED",'📊 Training Matrix'!$AK$75="EXPIRING"),"Gas Safe Reg.","")</f>
        <v/>
      </c>
      <c r="I1415" s="58" t="str">
        <f ca="1">IF(OR('📊 Training Matrix'!$AK$75="EXPIRED",'📊 Training Matrix'!$AK$75="EXPIRING"),IF(ISNUMBER('📊 Training Matrix'!$AJ$75),TEXT('📊 Training Matrix'!$AJ$75,"DD/MM/YYYY"),""),"")</f>
        <v/>
      </c>
      <c r="J1415" s="58" t="str">
        <f ca="1">IF(OR('📊 Training Matrix'!$AK$75="EXPIRED",'📊 Training Matrix'!$AK$75="EXPIRING"),TEXT('📊 Training Matrix'!$AJ$75+365,"DD/MM/YYYY"),"")</f>
        <v/>
      </c>
      <c r="K1415" s="58" t="str">
        <f ca="1">IF(OR('📊 Training Matrix'!$AK$75="EXPIRED",'📊 Training Matrix'!$AK$75="EXPIRING"),'📊 Training Matrix'!$AK$75,"")</f>
        <v/>
      </c>
      <c r="L1415" s="58" t="str">
        <f ca="1">IF(OR('📊 Training Matrix'!$AK$75="EXPIRED",'📊 Training Matrix'!$AK$75="EXPIRING"),IF('📊 Training Matrix'!$AK$75="EXPIRED","Overdue by "&amp;TEXT(TODAY()-('📊 Training Matrix'!$AJ$75+365),"0")&amp;" days","Expires in "&amp;TEXT(('📊 Training Matrix'!$AJ$75+365)-TODAY(),"0")&amp;" days"),"—")</f>
        <v>—</v>
      </c>
      <c r="M1415" s="58" t="str">
        <f ca="1">IF(OR('📊 Training Matrix'!$AK$75="EXPIRED",'📊 Training Matrix'!$AK$75="EXPIRING"),'📊 Training Matrix'!$H$75,"")</f>
        <v/>
      </c>
    </row>
    <row r="1416" spans="1:13" ht="15" customHeight="1" x14ac:dyDescent="0.2">
      <c r="A1416" s="58" t="str">
        <f ca="1">IF(OR('📊 Training Matrix'!$AM$75="EXPIRED",'📊 Training Matrix'!$AM$75="EXPIRING"),'📊 Training Matrix'!$A$75,"")</f>
        <v/>
      </c>
      <c r="B1416" s="58" t="str">
        <f ca="1">IF(OR('📊 Training Matrix'!$AM$75="EXPIRED",'📊 Training Matrix'!$AM$75="EXPIRING"),'📊 Training Matrix'!$B$75,"")</f>
        <v/>
      </c>
      <c r="C1416" s="58" t="str">
        <f ca="1">IF(OR('📊 Training Matrix'!$AM$75="EXPIRED",'📊 Training Matrix'!$AM$75="EXPIRING"),'📊 Training Matrix'!$C$75,"")</f>
        <v/>
      </c>
      <c r="D1416" s="58" t="str">
        <f ca="1">IF(OR('📊 Training Matrix'!$AM$75="EXPIRED",'📊 Training Matrix'!$AM$75="EXPIRING"),'📊 Training Matrix'!$D$75,"")</f>
        <v/>
      </c>
      <c r="E1416" s="58" t="str">
        <f ca="1">IF(OR('📊 Training Matrix'!$AM$75="EXPIRED",'📊 Training Matrix'!$AM$75="EXPIRING"),'📊 Training Matrix'!$F$75,"")</f>
        <v/>
      </c>
      <c r="F1416" s="58" t="str">
        <f ca="1">IF(OR('📊 Training Matrix'!$AM$75="EXPIRED",'📊 Training Matrix'!$AM$75="EXPIRING"),'📊 Training Matrix'!$E$75,"")</f>
        <v/>
      </c>
      <c r="G1416" s="58" t="str">
        <f ca="1">IF(OR('📊 Training Matrix'!$AM$75="EXPIRED",'📊 Training Matrix'!$AM$75="EXPIRING"),"GS-002","")</f>
        <v/>
      </c>
      <c r="H1416" s="58" t="str">
        <f ca="1">IF(OR('📊 Training Matrix'!$AM$75="EXPIRED",'📊 Training Matrix'!$AM$75="EXPIRING"),"ACS Gas (CCN1)","")</f>
        <v/>
      </c>
      <c r="I1416" s="58" t="str">
        <f ca="1">IF(OR('📊 Training Matrix'!$AM$75="EXPIRED",'📊 Training Matrix'!$AM$75="EXPIRING"),IF(ISNUMBER('📊 Training Matrix'!$AL$75),TEXT('📊 Training Matrix'!$AL$75,"DD/MM/YYYY"),""),"")</f>
        <v/>
      </c>
      <c r="J1416" s="58" t="str">
        <f ca="1">IF(OR('📊 Training Matrix'!$AM$75="EXPIRED",'📊 Training Matrix'!$AM$75="EXPIRING"),TEXT('📊 Training Matrix'!$AL$75+365,"DD/MM/YYYY"),"")</f>
        <v/>
      </c>
      <c r="K1416" s="58" t="str">
        <f ca="1">IF(OR('📊 Training Matrix'!$AM$75="EXPIRED",'📊 Training Matrix'!$AM$75="EXPIRING"),'📊 Training Matrix'!$AM$75,"")</f>
        <v/>
      </c>
      <c r="L1416" s="58" t="str">
        <f ca="1">IF(OR('📊 Training Matrix'!$AM$75="EXPIRED",'📊 Training Matrix'!$AM$75="EXPIRING"),IF('📊 Training Matrix'!$AM$75="EXPIRED","Overdue by "&amp;TEXT(TODAY()-('📊 Training Matrix'!$AL$75+365),"0")&amp;" days","Expires in "&amp;TEXT(('📊 Training Matrix'!$AL$75+365)-TODAY(),"0")&amp;" days"),"—")</f>
        <v>—</v>
      </c>
      <c r="M1416" s="58" t="str">
        <f ca="1">IF(OR('📊 Training Matrix'!$AM$75="EXPIRED",'📊 Training Matrix'!$AM$75="EXPIRING"),'📊 Training Matrix'!$H$75,"")</f>
        <v/>
      </c>
    </row>
    <row r="1417" spans="1:13" ht="15" customHeight="1" x14ac:dyDescent="0.2">
      <c r="A1417" s="58" t="str">
        <f ca="1">IF(OR('📊 Training Matrix'!$AO$75="EXPIRED",'📊 Training Matrix'!$AO$75="EXPIRING"),'📊 Training Matrix'!$A$75,"")</f>
        <v/>
      </c>
      <c r="B1417" s="58" t="str">
        <f ca="1">IF(OR('📊 Training Matrix'!$AO$75="EXPIRED",'📊 Training Matrix'!$AO$75="EXPIRING"),'📊 Training Matrix'!$B$75,"")</f>
        <v/>
      </c>
      <c r="C1417" s="58" t="str">
        <f ca="1">IF(OR('📊 Training Matrix'!$AO$75="EXPIRED",'📊 Training Matrix'!$AO$75="EXPIRING"),'📊 Training Matrix'!$C$75,"")</f>
        <v/>
      </c>
      <c r="D1417" s="58" t="str">
        <f ca="1">IF(OR('📊 Training Matrix'!$AO$75="EXPIRED",'📊 Training Matrix'!$AO$75="EXPIRING"),'📊 Training Matrix'!$D$75,"")</f>
        <v/>
      </c>
      <c r="E1417" s="58" t="str">
        <f ca="1">IF(OR('📊 Training Matrix'!$AO$75="EXPIRED",'📊 Training Matrix'!$AO$75="EXPIRING"),'📊 Training Matrix'!$F$75,"")</f>
        <v/>
      </c>
      <c r="F1417" s="58" t="str">
        <f ca="1">IF(OR('📊 Training Matrix'!$AO$75="EXPIRED",'📊 Training Matrix'!$AO$75="EXPIRING"),'📊 Training Matrix'!$E$75,"")</f>
        <v/>
      </c>
      <c r="G1417" s="58" t="str">
        <f ca="1">IF(OR('📊 Training Matrix'!$AO$75="EXPIRED",'📊 Training Matrix'!$AO$75="EXPIRING"),"WA-001","")</f>
        <v/>
      </c>
      <c r="H1417" s="58" t="str">
        <f ca="1">IF(OR('📊 Training Matrix'!$AO$75="EXPIRED",'📊 Training Matrix'!$AO$75="EXPIRING"),"WIAPS Cert.","")</f>
        <v/>
      </c>
      <c r="I1417" s="58" t="str">
        <f ca="1">IF(OR('📊 Training Matrix'!$AO$75="EXPIRED",'📊 Training Matrix'!$AO$75="EXPIRING"),IF(ISNUMBER('📊 Training Matrix'!$AN$75),TEXT('📊 Training Matrix'!$AN$75,"DD/MM/YYYY"),""),"")</f>
        <v/>
      </c>
      <c r="J1417" s="58" t="str">
        <f ca="1">IF(OR('📊 Training Matrix'!$AO$75="EXPIRED",'📊 Training Matrix'!$AO$75="EXPIRING"),TEXT('📊 Training Matrix'!$AN$75+365,"DD/MM/YYYY"),"")</f>
        <v/>
      </c>
      <c r="K1417" s="58" t="str">
        <f ca="1">IF(OR('📊 Training Matrix'!$AO$75="EXPIRED",'📊 Training Matrix'!$AO$75="EXPIRING"),'📊 Training Matrix'!$AO$75,"")</f>
        <v/>
      </c>
      <c r="L1417" s="58" t="str">
        <f ca="1">IF(OR('📊 Training Matrix'!$AO$75="EXPIRED",'📊 Training Matrix'!$AO$75="EXPIRING"),IF('📊 Training Matrix'!$AO$75="EXPIRED","Overdue by "&amp;TEXT(TODAY()-('📊 Training Matrix'!$AN$75+365),"0")&amp;" days","Expires in "&amp;TEXT(('📊 Training Matrix'!$AN$75+365)-TODAY(),"0")&amp;" days"),"—")</f>
        <v>—</v>
      </c>
      <c r="M1417" s="58" t="str">
        <f ca="1">IF(OR('📊 Training Matrix'!$AO$75="EXPIRED",'📊 Training Matrix'!$AO$75="EXPIRING"),'📊 Training Matrix'!$H$75,"")</f>
        <v/>
      </c>
    </row>
    <row r="1418" spans="1:13" ht="15" customHeight="1" x14ac:dyDescent="0.2">
      <c r="A1418" s="58" t="str">
        <f ca="1">IF(OR('📊 Training Matrix'!$AQ$75="EXPIRED",'📊 Training Matrix'!$AQ$75="EXPIRING"),'📊 Training Matrix'!$A$75,"")</f>
        <v/>
      </c>
      <c r="B1418" s="58" t="str">
        <f ca="1">IF(OR('📊 Training Matrix'!$AQ$75="EXPIRED",'📊 Training Matrix'!$AQ$75="EXPIRING"),'📊 Training Matrix'!$B$75,"")</f>
        <v/>
      </c>
      <c r="C1418" s="58" t="str">
        <f ca="1">IF(OR('📊 Training Matrix'!$AQ$75="EXPIRED",'📊 Training Matrix'!$AQ$75="EXPIRING"),'📊 Training Matrix'!$C$75,"")</f>
        <v/>
      </c>
      <c r="D1418" s="58" t="str">
        <f ca="1">IF(OR('📊 Training Matrix'!$AQ$75="EXPIRED",'📊 Training Matrix'!$AQ$75="EXPIRING"),'📊 Training Matrix'!$D$75,"")</f>
        <v/>
      </c>
      <c r="E1418" s="58" t="str">
        <f ca="1">IF(OR('📊 Training Matrix'!$AQ$75="EXPIRED",'📊 Training Matrix'!$AQ$75="EXPIRING"),'📊 Training Matrix'!$F$75,"")</f>
        <v/>
      </c>
      <c r="F1418" s="58" t="str">
        <f ca="1">IF(OR('📊 Training Matrix'!$AQ$75="EXPIRED",'📊 Training Matrix'!$AQ$75="EXPIRING"),'📊 Training Matrix'!$E$75,"")</f>
        <v/>
      </c>
      <c r="G1418" s="58" t="str">
        <f ca="1">IF(OR('📊 Training Matrix'!$AQ$75="EXPIRED",'📊 Training Matrix'!$AQ$75="EXPIRING"),"DR-004","")</f>
        <v/>
      </c>
      <c r="H1418" s="58" t="str">
        <f ca="1">IF(OR('📊 Training Matrix'!$AQ$75="EXPIRED",'📊 Training Matrix'!$AQ$75="EXPIRING"),"CPCS Excavator","")</f>
        <v/>
      </c>
      <c r="I1418" s="58" t="str">
        <f ca="1">IF(OR('📊 Training Matrix'!$AQ$75="EXPIRED",'📊 Training Matrix'!$AQ$75="EXPIRING"),IF(ISNUMBER('📊 Training Matrix'!$AP$75),TEXT('📊 Training Matrix'!$AP$75,"DD/MM/YYYY"),""),"")</f>
        <v/>
      </c>
      <c r="J1418" s="58" t="str">
        <f ca="1">IF(OR('📊 Training Matrix'!$AQ$75="EXPIRED",'📊 Training Matrix'!$AQ$75="EXPIRING"),TEXT('📊 Training Matrix'!$AP$75+365,"DD/MM/YYYY"),"")</f>
        <v/>
      </c>
      <c r="K1418" s="58" t="str">
        <f ca="1">IF(OR('📊 Training Matrix'!$AQ$75="EXPIRED",'📊 Training Matrix'!$AQ$75="EXPIRING"),'📊 Training Matrix'!$AQ$75,"")</f>
        <v/>
      </c>
      <c r="L1418" s="58" t="str">
        <f ca="1">IF(OR('📊 Training Matrix'!$AQ$75="EXPIRED",'📊 Training Matrix'!$AQ$75="EXPIRING"),IF('📊 Training Matrix'!$AQ$75="EXPIRED","Overdue by "&amp;TEXT(TODAY()-('📊 Training Matrix'!$AP$75+365),"0")&amp;" days","Expires in "&amp;TEXT(('📊 Training Matrix'!$AP$75+365)-TODAY(),"0")&amp;" days"),"—")</f>
        <v>—</v>
      </c>
      <c r="M1418" s="58" t="str">
        <f ca="1">IF(OR('📊 Training Matrix'!$AQ$75="EXPIRED",'📊 Training Matrix'!$AQ$75="EXPIRING"),'📊 Training Matrix'!$H$75,"")</f>
        <v/>
      </c>
    </row>
    <row r="1419" spans="1:13" ht="15" customHeight="1" x14ac:dyDescent="0.2">
      <c r="A1419" s="58" t="str">
        <f ca="1">IF(OR('📊 Training Matrix'!$AS$75="EXPIRED",'📊 Training Matrix'!$AS$75="EXPIRING"),'📊 Training Matrix'!$A$75,"")</f>
        <v/>
      </c>
      <c r="B1419" s="58" t="str">
        <f ca="1">IF(OR('📊 Training Matrix'!$AS$75="EXPIRED",'📊 Training Matrix'!$AS$75="EXPIRING"),'📊 Training Matrix'!$B$75,"")</f>
        <v/>
      </c>
      <c r="C1419" s="58" t="str">
        <f ca="1">IF(OR('📊 Training Matrix'!$AS$75="EXPIRED",'📊 Training Matrix'!$AS$75="EXPIRING"),'📊 Training Matrix'!$C$75,"")</f>
        <v/>
      </c>
      <c r="D1419" s="58" t="str">
        <f ca="1">IF(OR('📊 Training Matrix'!$AS$75="EXPIRED",'📊 Training Matrix'!$AS$75="EXPIRING"),'📊 Training Matrix'!$D$75,"")</f>
        <v/>
      </c>
      <c r="E1419" s="58" t="str">
        <f ca="1">IF(OR('📊 Training Matrix'!$AS$75="EXPIRED",'📊 Training Matrix'!$AS$75="EXPIRING"),'📊 Training Matrix'!$F$75,"")</f>
        <v/>
      </c>
      <c r="F1419" s="58" t="str">
        <f ca="1">IF(OR('📊 Training Matrix'!$AS$75="EXPIRED",'📊 Training Matrix'!$AS$75="EXPIRING"),'📊 Training Matrix'!$E$75,"")</f>
        <v/>
      </c>
      <c r="G1419" s="58" t="str">
        <f ca="1">IF(OR('📊 Training Matrix'!$AS$75="EXPIRED",'📊 Training Matrix'!$AS$75="EXPIRING"),"MG-002","")</f>
        <v/>
      </c>
      <c r="H1419" s="58" t="str">
        <f ca="1">IF(OR('📊 Training Matrix'!$AS$75="EXPIRED",'📊 Training Matrix'!$AS$75="EXPIRING"),"SMSTS","")</f>
        <v/>
      </c>
      <c r="I1419" s="58" t="str">
        <f ca="1">IF(OR('📊 Training Matrix'!$AS$75="EXPIRED",'📊 Training Matrix'!$AS$75="EXPIRING"),IF(ISNUMBER('📊 Training Matrix'!$AR$75),TEXT('📊 Training Matrix'!$AR$75,"DD/MM/YYYY"),""),"")</f>
        <v/>
      </c>
      <c r="J1419" s="58" t="str">
        <f ca="1">IF(OR('📊 Training Matrix'!$AS$75="EXPIRED",'📊 Training Matrix'!$AS$75="EXPIRING"),TEXT('📊 Training Matrix'!$AR$75+365,"DD/MM/YYYY"),"")</f>
        <v/>
      </c>
      <c r="K1419" s="58" t="str">
        <f ca="1">IF(OR('📊 Training Matrix'!$AS$75="EXPIRED",'📊 Training Matrix'!$AS$75="EXPIRING"),'📊 Training Matrix'!$AS$75,"")</f>
        <v/>
      </c>
      <c r="L1419" s="58" t="str">
        <f ca="1">IF(OR('📊 Training Matrix'!$AS$75="EXPIRED",'📊 Training Matrix'!$AS$75="EXPIRING"),IF('📊 Training Matrix'!$AS$75="EXPIRED","Overdue by "&amp;TEXT(TODAY()-('📊 Training Matrix'!$AR$75+365),"0")&amp;" days","Expires in "&amp;TEXT(('📊 Training Matrix'!$AR$75+365)-TODAY(),"0")&amp;" days"),"—")</f>
        <v>—</v>
      </c>
      <c r="M1419" s="58" t="str">
        <f ca="1">IF(OR('📊 Training Matrix'!$AS$75="EXPIRED",'📊 Training Matrix'!$AS$75="EXPIRING"),'📊 Training Matrix'!$H$75,"")</f>
        <v/>
      </c>
    </row>
    <row r="1420" spans="1:13" ht="15" customHeight="1" x14ac:dyDescent="0.2">
      <c r="A1420" s="58" t="str">
        <f ca="1">IF(OR('📊 Training Matrix'!$AU$75="EXPIRED",'📊 Training Matrix'!$AU$75="EXPIRING"),'📊 Training Matrix'!$A$75,"")</f>
        <v/>
      </c>
      <c r="B1420" s="58" t="str">
        <f ca="1">IF(OR('📊 Training Matrix'!$AU$75="EXPIRED",'📊 Training Matrix'!$AU$75="EXPIRING"),'📊 Training Matrix'!$B$75,"")</f>
        <v/>
      </c>
      <c r="C1420" s="58" t="str">
        <f ca="1">IF(OR('📊 Training Matrix'!$AU$75="EXPIRED",'📊 Training Matrix'!$AU$75="EXPIRING"),'📊 Training Matrix'!$C$75,"")</f>
        <v/>
      </c>
      <c r="D1420" s="58" t="str">
        <f ca="1">IF(OR('📊 Training Matrix'!$AU$75="EXPIRED",'📊 Training Matrix'!$AU$75="EXPIRING"),'📊 Training Matrix'!$D$75,"")</f>
        <v/>
      </c>
      <c r="E1420" s="58" t="str">
        <f ca="1">IF(OR('📊 Training Matrix'!$AU$75="EXPIRED",'📊 Training Matrix'!$AU$75="EXPIRING"),'📊 Training Matrix'!$F$75,"")</f>
        <v/>
      </c>
      <c r="F1420" s="58" t="str">
        <f ca="1">IF(OR('📊 Training Matrix'!$AU$75="EXPIRED",'📊 Training Matrix'!$AU$75="EXPIRING"),'📊 Training Matrix'!$E$75,"")</f>
        <v/>
      </c>
      <c r="G1420" s="58" t="str">
        <f ca="1">IF(OR('📊 Training Matrix'!$AU$75="EXPIRED",'📊 Training Matrix'!$AU$75="EXPIRING"),"MG-003","")</f>
        <v/>
      </c>
      <c r="H1420" s="58" t="str">
        <f ca="1">IF(OR('📊 Training Matrix'!$AU$75="EXPIRED",'📊 Training Matrix'!$AU$75="EXPIRING"),"SSSTS","")</f>
        <v/>
      </c>
      <c r="I1420" s="58" t="str">
        <f ca="1">IF(OR('📊 Training Matrix'!$AU$75="EXPIRED",'📊 Training Matrix'!$AU$75="EXPIRING"),IF(ISNUMBER('📊 Training Matrix'!$AT$75),TEXT('📊 Training Matrix'!$AT$75,"DD/MM/YYYY"),""),"")</f>
        <v/>
      </c>
      <c r="J1420" s="58" t="str">
        <f ca="1">IF(OR('📊 Training Matrix'!$AU$75="EXPIRED",'📊 Training Matrix'!$AU$75="EXPIRING"),TEXT('📊 Training Matrix'!$AT$75+365,"DD/MM/YYYY"),"")</f>
        <v/>
      </c>
      <c r="K1420" s="58" t="str">
        <f ca="1">IF(OR('📊 Training Matrix'!$AU$75="EXPIRED",'📊 Training Matrix'!$AU$75="EXPIRING"),'📊 Training Matrix'!$AU$75,"")</f>
        <v/>
      </c>
      <c r="L1420" s="58" t="str">
        <f ca="1">IF(OR('📊 Training Matrix'!$AU$75="EXPIRED",'📊 Training Matrix'!$AU$75="EXPIRING"),IF('📊 Training Matrix'!$AU$75="EXPIRED","Overdue by "&amp;TEXT(TODAY()-('📊 Training Matrix'!$AT$75+365),"0")&amp;" days","Expires in "&amp;TEXT(('📊 Training Matrix'!$AT$75+365)-TODAY(),"0")&amp;" days"),"—")</f>
        <v>—</v>
      </c>
      <c r="M1420" s="58" t="str">
        <f ca="1">IF(OR('📊 Training Matrix'!$AU$75="EXPIRED",'📊 Training Matrix'!$AU$75="EXPIRING"),'📊 Training Matrix'!$H$75,"")</f>
        <v/>
      </c>
    </row>
    <row r="1421" spans="1:13" ht="15" customHeight="1" x14ac:dyDescent="0.2">
      <c r="A1421" s="58" t="str">
        <f ca="1">IF(OR('📊 Training Matrix'!$AW$75="EXPIRED",'📊 Training Matrix'!$AW$75="EXPIRING"),'📊 Training Matrix'!$A$75,"")</f>
        <v/>
      </c>
      <c r="B1421" s="58" t="str">
        <f ca="1">IF(OR('📊 Training Matrix'!$AW$75="EXPIRED",'📊 Training Matrix'!$AW$75="EXPIRING"),'📊 Training Matrix'!$B$75,"")</f>
        <v/>
      </c>
      <c r="C1421" s="58" t="str">
        <f ca="1">IF(OR('📊 Training Matrix'!$AW$75="EXPIRED",'📊 Training Matrix'!$AW$75="EXPIRING"),'📊 Training Matrix'!$C$75,"")</f>
        <v/>
      </c>
      <c r="D1421" s="58" t="str">
        <f ca="1">IF(OR('📊 Training Matrix'!$AW$75="EXPIRED",'📊 Training Matrix'!$AW$75="EXPIRING"),'📊 Training Matrix'!$D$75,"")</f>
        <v/>
      </c>
      <c r="E1421" s="58" t="str">
        <f ca="1">IF(OR('📊 Training Matrix'!$AW$75="EXPIRED",'📊 Training Matrix'!$AW$75="EXPIRING"),'📊 Training Matrix'!$F$75,"")</f>
        <v/>
      </c>
      <c r="F1421" s="58" t="str">
        <f ca="1">IF(OR('📊 Training Matrix'!$AW$75="EXPIRED",'📊 Training Matrix'!$AW$75="EXPIRING"),'📊 Training Matrix'!$E$75,"")</f>
        <v/>
      </c>
      <c r="G1421" s="58" t="str">
        <f ca="1">IF(OR('📊 Training Matrix'!$AW$75="EXPIRED",'📊 Training Matrix'!$AW$75="EXPIRING"),"IT-002","")</f>
        <v/>
      </c>
      <c r="H1421" s="58" t="str">
        <f ca="1">IF(OR('📊 Training Matrix'!$AW$75="EXPIRED",'📊 Training Matrix'!$AW$75="EXPIRING"),"GDPR Awareness","")</f>
        <v/>
      </c>
      <c r="I1421" s="58" t="str">
        <f ca="1">IF(OR('📊 Training Matrix'!$AW$75="EXPIRED",'📊 Training Matrix'!$AW$75="EXPIRING"),IF(ISNUMBER('📊 Training Matrix'!$AV$75),TEXT('📊 Training Matrix'!$AV$75,"DD/MM/YYYY"),""),"")</f>
        <v/>
      </c>
      <c r="J1421" s="58" t="str">
        <f ca="1">IF(OR('📊 Training Matrix'!$AW$75="EXPIRED",'📊 Training Matrix'!$AW$75="EXPIRING"),TEXT('📊 Training Matrix'!$AV$75+365,"DD/MM/YYYY"),"")</f>
        <v/>
      </c>
      <c r="K1421" s="58" t="str">
        <f ca="1">IF(OR('📊 Training Matrix'!$AW$75="EXPIRED",'📊 Training Matrix'!$AW$75="EXPIRING"),'📊 Training Matrix'!$AW$75,"")</f>
        <v/>
      </c>
      <c r="L1421" s="58" t="str">
        <f ca="1">IF(OR('📊 Training Matrix'!$AW$75="EXPIRED",'📊 Training Matrix'!$AW$75="EXPIRING"),IF('📊 Training Matrix'!$AW$75="EXPIRED","Overdue by "&amp;TEXT(TODAY()-('📊 Training Matrix'!$AV$75+365),"0")&amp;" days","Expires in "&amp;TEXT(('📊 Training Matrix'!$AV$75+365)-TODAY(),"0")&amp;" days"),"—")</f>
        <v>—</v>
      </c>
      <c r="M1421" s="58" t="str">
        <f ca="1">IF(OR('📊 Training Matrix'!$AW$75="EXPIRED",'📊 Training Matrix'!$AW$75="EXPIRING"),'📊 Training Matrix'!$H$75,"")</f>
        <v/>
      </c>
    </row>
    <row r="1422" spans="1:13" ht="15" customHeight="1" x14ac:dyDescent="0.2">
      <c r="A1422" s="58" t="str">
        <f ca="1">IF(OR('📊 Training Matrix'!$K$76="EXPIRED",'📊 Training Matrix'!$K$76="EXPIRING"),'📊 Training Matrix'!$A$76,"")</f>
        <v/>
      </c>
      <c r="B1422" s="58" t="str">
        <f ca="1">IF(OR('📊 Training Matrix'!$K$76="EXPIRED",'📊 Training Matrix'!$K$76="EXPIRING"),'📊 Training Matrix'!$B$76,"")</f>
        <v/>
      </c>
      <c r="C1422" s="58" t="str">
        <f ca="1">IF(OR('📊 Training Matrix'!$K$76="EXPIRED",'📊 Training Matrix'!$K$76="EXPIRING"),'📊 Training Matrix'!$C$76,"")</f>
        <v/>
      </c>
      <c r="D1422" s="58" t="str">
        <f ca="1">IF(OR('📊 Training Matrix'!$K$76="EXPIRED",'📊 Training Matrix'!$K$76="EXPIRING"),'📊 Training Matrix'!$D$76,"")</f>
        <v/>
      </c>
      <c r="E1422" s="58" t="str">
        <f ca="1">IF(OR('📊 Training Matrix'!$K$76="EXPIRED",'📊 Training Matrix'!$K$76="EXPIRING"),'📊 Training Matrix'!$F$76,"")</f>
        <v/>
      </c>
      <c r="F1422" s="58" t="str">
        <f ca="1">IF(OR('📊 Training Matrix'!$K$76="EXPIRED",'📊 Training Matrix'!$K$76="EXPIRING"),'📊 Training Matrix'!$E$76,"")</f>
        <v/>
      </c>
      <c r="G1422" s="58" t="str">
        <f ca="1">IF(OR('📊 Training Matrix'!$K$76="EXPIRED",'📊 Training Matrix'!$K$76="EXPIRING"),"HS-001","")</f>
        <v/>
      </c>
      <c r="H1422" s="58" t="str">
        <f ca="1">IF(OR('📊 Training Matrix'!$K$76="EXPIRED",'📊 Training Matrix'!$K$76="EXPIRING"),"H&amp;S Induction","")</f>
        <v/>
      </c>
      <c r="I1422" s="58" t="str">
        <f ca="1">IF(OR('📊 Training Matrix'!$K$76="EXPIRED",'📊 Training Matrix'!$K$76="EXPIRING"),IF(ISNUMBER('📊 Training Matrix'!$J$76),TEXT('📊 Training Matrix'!$J$76,"DD/MM/YYYY"),""),"")</f>
        <v/>
      </c>
      <c r="J1422" s="58" t="str">
        <f ca="1">IF(OR('📊 Training Matrix'!$K$76="EXPIRED",'📊 Training Matrix'!$K$76="EXPIRING"),TEXT('📊 Training Matrix'!$J$76+365,"DD/MM/YYYY"),"")</f>
        <v/>
      </c>
      <c r="K1422" s="58" t="str">
        <f ca="1">IF(OR('📊 Training Matrix'!$K$76="EXPIRED",'📊 Training Matrix'!$K$76="EXPIRING"),'📊 Training Matrix'!$K$76,"")</f>
        <v/>
      </c>
      <c r="L1422" s="58" t="str">
        <f ca="1">IF(OR('📊 Training Matrix'!$K$76="EXPIRED",'📊 Training Matrix'!$K$76="EXPIRING"),IF('📊 Training Matrix'!$K$76="EXPIRED","Overdue by "&amp;TEXT(TODAY()-('📊 Training Matrix'!$J$76+365),"0")&amp;" days","Expires in "&amp;TEXT(('📊 Training Matrix'!$J$76+365)-TODAY(),"0")&amp;" days"),"—")</f>
        <v>—</v>
      </c>
      <c r="M1422" s="58" t="str">
        <f ca="1">IF(OR('📊 Training Matrix'!$K$76="EXPIRED",'📊 Training Matrix'!$K$76="EXPIRING"),'📊 Training Matrix'!$H$76,"")</f>
        <v/>
      </c>
    </row>
    <row r="1423" spans="1:13" ht="15" customHeight="1" x14ac:dyDescent="0.2">
      <c r="A1423" s="58" t="str">
        <f ca="1">IF(OR('📊 Training Matrix'!$M$76="EXPIRED",'📊 Training Matrix'!$M$76="EXPIRING"),'📊 Training Matrix'!$A$76,"")</f>
        <v/>
      </c>
      <c r="B1423" s="58" t="str">
        <f ca="1">IF(OR('📊 Training Matrix'!$M$76="EXPIRED",'📊 Training Matrix'!$M$76="EXPIRING"),'📊 Training Matrix'!$B$76,"")</f>
        <v/>
      </c>
      <c r="C1423" s="58" t="str">
        <f ca="1">IF(OR('📊 Training Matrix'!$M$76="EXPIRED",'📊 Training Matrix'!$M$76="EXPIRING"),'📊 Training Matrix'!$C$76,"")</f>
        <v/>
      </c>
      <c r="D1423" s="58" t="str">
        <f ca="1">IF(OR('📊 Training Matrix'!$M$76="EXPIRED",'📊 Training Matrix'!$M$76="EXPIRING"),'📊 Training Matrix'!$D$76,"")</f>
        <v/>
      </c>
      <c r="E1423" s="58" t="str">
        <f ca="1">IF(OR('📊 Training Matrix'!$M$76="EXPIRED",'📊 Training Matrix'!$M$76="EXPIRING"),'📊 Training Matrix'!$F$76,"")</f>
        <v/>
      </c>
      <c r="F1423" s="58" t="str">
        <f ca="1">IF(OR('📊 Training Matrix'!$M$76="EXPIRED",'📊 Training Matrix'!$M$76="EXPIRING"),'📊 Training Matrix'!$E$76,"")</f>
        <v/>
      </c>
      <c r="G1423" s="58" t="str">
        <f ca="1">IF(OR('📊 Training Matrix'!$M$76="EXPIRED",'📊 Training Matrix'!$M$76="EXPIRING"),"HS-002","")</f>
        <v/>
      </c>
      <c r="H1423" s="58" t="str">
        <f ca="1">IF(OR('📊 Training Matrix'!$M$76="EXPIRED",'📊 Training Matrix'!$M$76="EXPIRING"),"Working at Height","")</f>
        <v/>
      </c>
      <c r="I1423" s="58" t="str">
        <f ca="1">IF(OR('📊 Training Matrix'!$M$76="EXPIRED",'📊 Training Matrix'!$M$76="EXPIRING"),IF(ISNUMBER('📊 Training Matrix'!$L$76),TEXT('📊 Training Matrix'!$L$76,"DD/MM/YYYY"),""),"")</f>
        <v/>
      </c>
      <c r="J1423" s="58" t="str">
        <f ca="1">IF(OR('📊 Training Matrix'!$M$76="EXPIRED",'📊 Training Matrix'!$M$76="EXPIRING"),TEXT('📊 Training Matrix'!$L$76+365,"DD/MM/YYYY"),"")</f>
        <v/>
      </c>
      <c r="K1423" s="58" t="str">
        <f ca="1">IF(OR('📊 Training Matrix'!$M$76="EXPIRED",'📊 Training Matrix'!$M$76="EXPIRING"),'📊 Training Matrix'!$M$76,"")</f>
        <v/>
      </c>
      <c r="L1423" s="58" t="str">
        <f ca="1">IF(OR('📊 Training Matrix'!$M$76="EXPIRED",'📊 Training Matrix'!$M$76="EXPIRING"),IF('📊 Training Matrix'!$M$76="EXPIRED","Overdue by "&amp;TEXT(TODAY()-('📊 Training Matrix'!$L$76+365),"0")&amp;" days","Expires in "&amp;TEXT(('📊 Training Matrix'!$L$76+365)-TODAY(),"0")&amp;" days"),"—")</f>
        <v>—</v>
      </c>
      <c r="M1423" s="58" t="str">
        <f ca="1">IF(OR('📊 Training Matrix'!$M$76="EXPIRED",'📊 Training Matrix'!$M$76="EXPIRING"),'📊 Training Matrix'!$H$76,"")</f>
        <v/>
      </c>
    </row>
    <row r="1424" spans="1:13" ht="15" customHeight="1" x14ac:dyDescent="0.2">
      <c r="A1424" s="58" t="str">
        <f ca="1">IF(OR('📊 Training Matrix'!$O$76="EXPIRED",'📊 Training Matrix'!$O$76="EXPIRING"),'📊 Training Matrix'!$A$76,"")</f>
        <v/>
      </c>
      <c r="B1424" s="58" t="str">
        <f ca="1">IF(OR('📊 Training Matrix'!$O$76="EXPIRED",'📊 Training Matrix'!$O$76="EXPIRING"),'📊 Training Matrix'!$B$76,"")</f>
        <v/>
      </c>
      <c r="C1424" s="58" t="str">
        <f ca="1">IF(OR('📊 Training Matrix'!$O$76="EXPIRED",'📊 Training Matrix'!$O$76="EXPIRING"),'📊 Training Matrix'!$C$76,"")</f>
        <v/>
      </c>
      <c r="D1424" s="58" t="str">
        <f ca="1">IF(OR('📊 Training Matrix'!$O$76="EXPIRED",'📊 Training Matrix'!$O$76="EXPIRING"),'📊 Training Matrix'!$D$76,"")</f>
        <v/>
      </c>
      <c r="E1424" s="58" t="str">
        <f ca="1">IF(OR('📊 Training Matrix'!$O$76="EXPIRED",'📊 Training Matrix'!$O$76="EXPIRING"),'📊 Training Matrix'!$F$76,"")</f>
        <v/>
      </c>
      <c r="F1424" s="58" t="str">
        <f ca="1">IF(OR('📊 Training Matrix'!$O$76="EXPIRED",'📊 Training Matrix'!$O$76="EXPIRING"),'📊 Training Matrix'!$E$76,"")</f>
        <v/>
      </c>
      <c r="G1424" s="58" t="str">
        <f ca="1">IF(OR('📊 Training Matrix'!$O$76="EXPIRED",'📊 Training Matrix'!$O$76="EXPIRING"),"HS-003","")</f>
        <v/>
      </c>
      <c r="H1424" s="58" t="str">
        <f ca="1">IF(OR('📊 Training Matrix'!$O$76="EXPIRED",'📊 Training Matrix'!$O$76="EXPIRING"),"Confined Space","")</f>
        <v/>
      </c>
      <c r="I1424" s="58" t="str">
        <f ca="1">IF(OR('📊 Training Matrix'!$O$76="EXPIRED",'📊 Training Matrix'!$O$76="EXPIRING"),IF(ISNUMBER('📊 Training Matrix'!$N$76),TEXT('📊 Training Matrix'!$N$76,"DD/MM/YYYY"),""),"")</f>
        <v/>
      </c>
      <c r="J1424" s="58" t="str">
        <f ca="1">IF(OR('📊 Training Matrix'!$O$76="EXPIRED",'📊 Training Matrix'!$O$76="EXPIRING"),TEXT('📊 Training Matrix'!$N$76+365,"DD/MM/YYYY"),"")</f>
        <v/>
      </c>
      <c r="K1424" s="58" t="str">
        <f ca="1">IF(OR('📊 Training Matrix'!$O$76="EXPIRED",'📊 Training Matrix'!$O$76="EXPIRING"),'📊 Training Matrix'!$O$76,"")</f>
        <v/>
      </c>
      <c r="L1424" s="58" t="str">
        <f ca="1">IF(OR('📊 Training Matrix'!$O$76="EXPIRED",'📊 Training Matrix'!$O$76="EXPIRING"),IF('📊 Training Matrix'!$O$76="EXPIRED","Overdue by "&amp;TEXT(TODAY()-('📊 Training Matrix'!$N$76+365),"0")&amp;" days","Expires in "&amp;TEXT(('📊 Training Matrix'!$N$76+365)-TODAY(),"0")&amp;" days"),"—")</f>
        <v>—</v>
      </c>
      <c r="M1424" s="58" t="str">
        <f ca="1">IF(OR('📊 Training Matrix'!$O$76="EXPIRED",'📊 Training Matrix'!$O$76="EXPIRING"),'📊 Training Matrix'!$H$76,"")</f>
        <v/>
      </c>
    </row>
    <row r="1425" spans="1:13" ht="15" customHeight="1" x14ac:dyDescent="0.2">
      <c r="A1425" s="58" t="str">
        <f ca="1">IF(OR('📊 Training Matrix'!$Q$76="EXPIRED",'📊 Training Matrix'!$Q$76="EXPIRING"),'📊 Training Matrix'!$A$76,"")</f>
        <v/>
      </c>
      <c r="B1425" s="58" t="str">
        <f ca="1">IF(OR('📊 Training Matrix'!$Q$76="EXPIRED",'📊 Training Matrix'!$Q$76="EXPIRING"),'📊 Training Matrix'!$B$76,"")</f>
        <v/>
      </c>
      <c r="C1425" s="58" t="str">
        <f ca="1">IF(OR('📊 Training Matrix'!$Q$76="EXPIRED",'📊 Training Matrix'!$Q$76="EXPIRING"),'📊 Training Matrix'!$C$76,"")</f>
        <v/>
      </c>
      <c r="D1425" s="58" t="str">
        <f ca="1">IF(OR('📊 Training Matrix'!$Q$76="EXPIRED",'📊 Training Matrix'!$Q$76="EXPIRING"),'📊 Training Matrix'!$D$76,"")</f>
        <v/>
      </c>
      <c r="E1425" s="58" t="str">
        <f ca="1">IF(OR('📊 Training Matrix'!$Q$76="EXPIRED",'📊 Training Matrix'!$Q$76="EXPIRING"),'📊 Training Matrix'!$F$76,"")</f>
        <v/>
      </c>
      <c r="F1425" s="58" t="str">
        <f ca="1">IF(OR('📊 Training Matrix'!$Q$76="EXPIRED",'📊 Training Matrix'!$Q$76="EXPIRING"),'📊 Training Matrix'!$E$76,"")</f>
        <v/>
      </c>
      <c r="G1425" s="58" t="str">
        <f ca="1">IF(OR('📊 Training Matrix'!$Q$76="EXPIRED",'📊 Training Matrix'!$Q$76="EXPIRING"),"HS-004","")</f>
        <v/>
      </c>
      <c r="H1425" s="58" t="str">
        <f ca="1">IF(OR('📊 Training Matrix'!$Q$76="EXPIRED",'📊 Training Matrix'!$Q$76="EXPIRING"),"Manual Handling","")</f>
        <v/>
      </c>
      <c r="I1425" s="58" t="str">
        <f ca="1">IF(OR('📊 Training Matrix'!$Q$76="EXPIRED",'📊 Training Matrix'!$Q$76="EXPIRING"),IF(ISNUMBER('📊 Training Matrix'!$P$76),TEXT('📊 Training Matrix'!$P$76,"DD/MM/YYYY"),""),"")</f>
        <v/>
      </c>
      <c r="J1425" s="58" t="str">
        <f ca="1">IF(OR('📊 Training Matrix'!$Q$76="EXPIRED",'📊 Training Matrix'!$Q$76="EXPIRING"),TEXT('📊 Training Matrix'!$P$76+365,"DD/MM/YYYY"),"")</f>
        <v/>
      </c>
      <c r="K1425" s="58" t="str">
        <f ca="1">IF(OR('📊 Training Matrix'!$Q$76="EXPIRED",'📊 Training Matrix'!$Q$76="EXPIRING"),'📊 Training Matrix'!$Q$76,"")</f>
        <v/>
      </c>
      <c r="L1425" s="58" t="str">
        <f ca="1">IF(OR('📊 Training Matrix'!$Q$76="EXPIRED",'📊 Training Matrix'!$Q$76="EXPIRING"),IF('📊 Training Matrix'!$Q$76="EXPIRED","Overdue by "&amp;TEXT(TODAY()-('📊 Training Matrix'!$P$76+365),"0")&amp;" days","Expires in "&amp;TEXT(('📊 Training Matrix'!$P$76+365)-TODAY(),"0")&amp;" days"),"—")</f>
        <v>—</v>
      </c>
      <c r="M1425" s="58" t="str">
        <f ca="1">IF(OR('📊 Training Matrix'!$Q$76="EXPIRED",'📊 Training Matrix'!$Q$76="EXPIRING"),'📊 Training Matrix'!$H$76,"")</f>
        <v/>
      </c>
    </row>
    <row r="1426" spans="1:13" ht="15" customHeight="1" x14ac:dyDescent="0.2">
      <c r="A1426" s="58" t="str">
        <f ca="1">IF(OR('📊 Training Matrix'!$S$76="EXPIRED",'📊 Training Matrix'!$S$76="EXPIRING"),'📊 Training Matrix'!$A$76,"")</f>
        <v/>
      </c>
      <c r="B1426" s="58" t="str">
        <f ca="1">IF(OR('📊 Training Matrix'!$S$76="EXPIRED",'📊 Training Matrix'!$S$76="EXPIRING"),'📊 Training Matrix'!$B$76,"")</f>
        <v/>
      </c>
      <c r="C1426" s="58" t="str">
        <f ca="1">IF(OR('📊 Training Matrix'!$S$76="EXPIRED",'📊 Training Matrix'!$S$76="EXPIRING"),'📊 Training Matrix'!$C$76,"")</f>
        <v/>
      </c>
      <c r="D1426" s="58" t="str">
        <f ca="1">IF(OR('📊 Training Matrix'!$S$76="EXPIRED",'📊 Training Matrix'!$S$76="EXPIRING"),'📊 Training Matrix'!$D$76,"")</f>
        <v/>
      </c>
      <c r="E1426" s="58" t="str">
        <f ca="1">IF(OR('📊 Training Matrix'!$S$76="EXPIRED",'📊 Training Matrix'!$S$76="EXPIRING"),'📊 Training Matrix'!$F$76,"")</f>
        <v/>
      </c>
      <c r="F1426" s="58" t="str">
        <f ca="1">IF(OR('📊 Training Matrix'!$S$76="EXPIRED",'📊 Training Matrix'!$S$76="EXPIRING"),'📊 Training Matrix'!$E$76,"")</f>
        <v/>
      </c>
      <c r="G1426" s="58" t="str">
        <f ca="1">IF(OR('📊 Training Matrix'!$S$76="EXPIRED",'📊 Training Matrix'!$S$76="EXPIRING"),"HS-005","")</f>
        <v/>
      </c>
      <c r="H1426" s="58" t="str">
        <f ca="1">IF(OR('📊 Training Matrix'!$S$76="EXPIRED",'📊 Training Matrix'!$S$76="EXPIRING"),"First Aid (FAW)","")</f>
        <v/>
      </c>
      <c r="I1426" s="58" t="str">
        <f ca="1">IF(OR('📊 Training Matrix'!$S$76="EXPIRED",'📊 Training Matrix'!$S$76="EXPIRING"),IF(ISNUMBER('📊 Training Matrix'!$R$76),TEXT('📊 Training Matrix'!$R$76,"DD/MM/YYYY"),""),"")</f>
        <v/>
      </c>
      <c r="J1426" s="58" t="str">
        <f ca="1">IF(OR('📊 Training Matrix'!$S$76="EXPIRED",'📊 Training Matrix'!$S$76="EXPIRING"),TEXT('📊 Training Matrix'!$R$76+365,"DD/MM/YYYY"),"")</f>
        <v/>
      </c>
      <c r="K1426" s="58" t="str">
        <f ca="1">IF(OR('📊 Training Matrix'!$S$76="EXPIRED",'📊 Training Matrix'!$S$76="EXPIRING"),'📊 Training Matrix'!$S$76,"")</f>
        <v/>
      </c>
      <c r="L1426" s="58" t="str">
        <f ca="1">IF(OR('📊 Training Matrix'!$S$76="EXPIRED",'📊 Training Matrix'!$S$76="EXPIRING"),IF('📊 Training Matrix'!$S$76="EXPIRED","Overdue by "&amp;TEXT(TODAY()-('📊 Training Matrix'!$R$76+365),"0")&amp;" days","Expires in "&amp;TEXT(('📊 Training Matrix'!$R$76+365)-TODAY(),"0")&amp;" days"),"—")</f>
        <v>—</v>
      </c>
      <c r="M1426" s="58" t="str">
        <f ca="1">IF(OR('📊 Training Matrix'!$S$76="EXPIRED",'📊 Training Matrix'!$S$76="EXPIRING"),'📊 Training Matrix'!$H$76,"")</f>
        <v/>
      </c>
    </row>
    <row r="1427" spans="1:13" ht="15" customHeight="1" x14ac:dyDescent="0.2">
      <c r="A1427" s="58" t="str">
        <f ca="1">IF(OR('📊 Training Matrix'!$U$76="EXPIRED",'📊 Training Matrix'!$U$76="EXPIRING"),'📊 Training Matrix'!$A$76,"")</f>
        <v/>
      </c>
      <c r="B1427" s="58" t="str">
        <f ca="1">IF(OR('📊 Training Matrix'!$U$76="EXPIRED",'📊 Training Matrix'!$U$76="EXPIRING"),'📊 Training Matrix'!$B$76,"")</f>
        <v/>
      </c>
      <c r="C1427" s="58" t="str">
        <f ca="1">IF(OR('📊 Training Matrix'!$U$76="EXPIRED",'📊 Training Matrix'!$U$76="EXPIRING"),'📊 Training Matrix'!$C$76,"")</f>
        <v/>
      </c>
      <c r="D1427" s="58" t="str">
        <f ca="1">IF(OR('📊 Training Matrix'!$U$76="EXPIRED",'📊 Training Matrix'!$U$76="EXPIRING"),'📊 Training Matrix'!$D$76,"")</f>
        <v/>
      </c>
      <c r="E1427" s="58" t="str">
        <f ca="1">IF(OR('📊 Training Matrix'!$U$76="EXPIRED",'📊 Training Matrix'!$U$76="EXPIRING"),'📊 Training Matrix'!$F$76,"")</f>
        <v/>
      </c>
      <c r="F1427" s="58" t="str">
        <f ca="1">IF(OR('📊 Training Matrix'!$U$76="EXPIRED",'📊 Training Matrix'!$U$76="EXPIRING"),'📊 Training Matrix'!$E$76,"")</f>
        <v/>
      </c>
      <c r="G1427" s="58" t="str">
        <f ca="1">IF(OR('📊 Training Matrix'!$U$76="EXPIRED",'📊 Training Matrix'!$U$76="EXPIRING"),"HS-006","")</f>
        <v/>
      </c>
      <c r="H1427" s="58" t="str">
        <f ca="1">IF(OR('📊 Training Matrix'!$U$76="EXPIRED",'📊 Training Matrix'!$U$76="EXPIRING"),"Asbestos Awareness","")</f>
        <v/>
      </c>
      <c r="I1427" s="58" t="str">
        <f ca="1">IF(OR('📊 Training Matrix'!$U$76="EXPIRED",'📊 Training Matrix'!$U$76="EXPIRING"),IF(ISNUMBER('📊 Training Matrix'!$T$76),TEXT('📊 Training Matrix'!$T$76,"DD/MM/YYYY"),""),"")</f>
        <v/>
      </c>
      <c r="J1427" s="58" t="str">
        <f ca="1">IF(OR('📊 Training Matrix'!$U$76="EXPIRED",'📊 Training Matrix'!$U$76="EXPIRING"),TEXT('📊 Training Matrix'!$T$76+365,"DD/MM/YYYY"),"")</f>
        <v/>
      </c>
      <c r="K1427" s="58" t="str">
        <f ca="1">IF(OR('📊 Training Matrix'!$U$76="EXPIRED",'📊 Training Matrix'!$U$76="EXPIRING"),'📊 Training Matrix'!$U$76,"")</f>
        <v/>
      </c>
      <c r="L1427" s="58" t="str">
        <f ca="1">IF(OR('📊 Training Matrix'!$U$76="EXPIRED",'📊 Training Matrix'!$U$76="EXPIRING"),IF('📊 Training Matrix'!$U$76="EXPIRED","Overdue by "&amp;TEXT(TODAY()-('📊 Training Matrix'!$T$76+365),"0")&amp;" days","Expires in "&amp;TEXT(('📊 Training Matrix'!$T$76+365)-TODAY(),"0")&amp;" days"),"—")</f>
        <v>—</v>
      </c>
      <c r="M1427" s="58" t="str">
        <f ca="1">IF(OR('📊 Training Matrix'!$U$76="EXPIRED",'📊 Training Matrix'!$U$76="EXPIRING"),'📊 Training Matrix'!$H$76,"")</f>
        <v/>
      </c>
    </row>
    <row r="1428" spans="1:13" ht="15" customHeight="1" x14ac:dyDescent="0.2">
      <c r="A1428" s="58" t="str">
        <f ca="1">IF(OR('📊 Training Matrix'!$W$76="EXPIRED",'📊 Training Matrix'!$W$76="EXPIRING"),'📊 Training Matrix'!$A$76,"")</f>
        <v/>
      </c>
      <c r="B1428" s="58" t="str">
        <f ca="1">IF(OR('📊 Training Matrix'!$W$76="EXPIRED",'📊 Training Matrix'!$W$76="EXPIRING"),'📊 Training Matrix'!$B$76,"")</f>
        <v/>
      </c>
      <c r="C1428" s="58" t="str">
        <f ca="1">IF(OR('📊 Training Matrix'!$W$76="EXPIRED",'📊 Training Matrix'!$W$76="EXPIRING"),'📊 Training Matrix'!$C$76,"")</f>
        <v/>
      </c>
      <c r="D1428" s="58" t="str">
        <f ca="1">IF(OR('📊 Training Matrix'!$W$76="EXPIRED",'📊 Training Matrix'!$W$76="EXPIRING"),'📊 Training Matrix'!$D$76,"")</f>
        <v/>
      </c>
      <c r="E1428" s="58" t="str">
        <f ca="1">IF(OR('📊 Training Matrix'!$W$76="EXPIRED",'📊 Training Matrix'!$W$76="EXPIRING"),'📊 Training Matrix'!$F$76,"")</f>
        <v/>
      </c>
      <c r="F1428" s="58" t="str">
        <f ca="1">IF(OR('📊 Training Matrix'!$W$76="EXPIRED",'📊 Training Matrix'!$W$76="EXPIRING"),'📊 Training Matrix'!$E$76,"")</f>
        <v/>
      </c>
      <c r="G1428" s="58" t="str">
        <f ca="1">IF(OR('📊 Training Matrix'!$W$76="EXPIRED",'📊 Training Matrix'!$W$76="EXPIRING"),"EL-001","")</f>
        <v/>
      </c>
      <c r="H1428" s="58" t="str">
        <f ca="1">IF(OR('📊 Training Matrix'!$W$76="EXPIRED",'📊 Training Matrix'!$W$76="EXPIRING"),"C&amp;G 2391 Inspection","")</f>
        <v/>
      </c>
      <c r="I1428" s="58" t="str">
        <f ca="1">IF(OR('📊 Training Matrix'!$W$76="EXPIRED",'📊 Training Matrix'!$W$76="EXPIRING"),IF(ISNUMBER('📊 Training Matrix'!$V$76),TEXT('📊 Training Matrix'!$V$76,"DD/MM/YYYY"),""),"")</f>
        <v/>
      </c>
      <c r="J1428" s="58" t="str">
        <f ca="1">IF(OR('📊 Training Matrix'!$W$76="EXPIRED",'📊 Training Matrix'!$W$76="EXPIRING"),TEXT('📊 Training Matrix'!$V$76+365,"DD/MM/YYYY"),"")</f>
        <v/>
      </c>
      <c r="K1428" s="58" t="str">
        <f ca="1">IF(OR('📊 Training Matrix'!$W$76="EXPIRED",'📊 Training Matrix'!$W$76="EXPIRING"),'📊 Training Matrix'!$W$76,"")</f>
        <v/>
      </c>
      <c r="L1428" s="58" t="str">
        <f ca="1">IF(OR('📊 Training Matrix'!$W$76="EXPIRED",'📊 Training Matrix'!$W$76="EXPIRING"),IF('📊 Training Matrix'!$W$76="EXPIRED","Overdue by "&amp;TEXT(TODAY()-('📊 Training Matrix'!$V$76+365),"0")&amp;" days","Expires in "&amp;TEXT(('📊 Training Matrix'!$V$76+365)-TODAY(),"0")&amp;" days"),"—")</f>
        <v>—</v>
      </c>
      <c r="M1428" s="58" t="str">
        <f ca="1">IF(OR('📊 Training Matrix'!$W$76="EXPIRED",'📊 Training Matrix'!$W$76="EXPIRING"),'📊 Training Matrix'!$H$76,"")</f>
        <v/>
      </c>
    </row>
    <row r="1429" spans="1:13" ht="15" customHeight="1" x14ac:dyDescent="0.2">
      <c r="A1429" s="58" t="str">
        <f ca="1">IF(OR('📊 Training Matrix'!$Y$76="EXPIRED",'📊 Training Matrix'!$Y$76="EXPIRING"),'📊 Training Matrix'!$A$76,"")</f>
        <v/>
      </c>
      <c r="B1429" s="58" t="str">
        <f ca="1">IF(OR('📊 Training Matrix'!$Y$76="EXPIRED",'📊 Training Matrix'!$Y$76="EXPIRING"),'📊 Training Matrix'!$B$76,"")</f>
        <v/>
      </c>
      <c r="C1429" s="58" t="str">
        <f ca="1">IF(OR('📊 Training Matrix'!$Y$76="EXPIRED",'📊 Training Matrix'!$Y$76="EXPIRING"),'📊 Training Matrix'!$C$76,"")</f>
        <v/>
      </c>
      <c r="D1429" s="58" t="str">
        <f ca="1">IF(OR('📊 Training Matrix'!$Y$76="EXPIRED",'📊 Training Matrix'!$Y$76="EXPIRING"),'📊 Training Matrix'!$D$76,"")</f>
        <v/>
      </c>
      <c r="E1429" s="58" t="str">
        <f ca="1">IF(OR('📊 Training Matrix'!$Y$76="EXPIRED",'📊 Training Matrix'!$Y$76="EXPIRING"),'📊 Training Matrix'!$F$76,"")</f>
        <v/>
      </c>
      <c r="F1429" s="58" t="str">
        <f ca="1">IF(OR('📊 Training Matrix'!$Y$76="EXPIRED",'📊 Training Matrix'!$Y$76="EXPIRING"),'📊 Training Matrix'!$E$76,"")</f>
        <v/>
      </c>
      <c r="G1429" s="58" t="str">
        <f ca="1">IF(OR('📊 Training Matrix'!$Y$76="EXPIRED",'📊 Training Matrix'!$Y$76="EXPIRING"),"EL-002","")</f>
        <v/>
      </c>
      <c r="H1429" s="58" t="str">
        <f ca="1">IF(OR('📊 Training Matrix'!$Y$76="EXPIRED",'📊 Training Matrix'!$Y$76="EXPIRING"),"18th Edition","")</f>
        <v/>
      </c>
      <c r="I1429" s="58" t="str">
        <f ca="1">IF(OR('📊 Training Matrix'!$Y$76="EXPIRED",'📊 Training Matrix'!$Y$76="EXPIRING"),IF(ISNUMBER('📊 Training Matrix'!$X$76),TEXT('📊 Training Matrix'!$X$76,"DD/MM/YYYY"),""),"")</f>
        <v/>
      </c>
      <c r="J1429" s="58" t="str">
        <f ca="1">IF(OR('📊 Training Matrix'!$Y$76="EXPIRED",'📊 Training Matrix'!$Y$76="EXPIRING"),TEXT('📊 Training Matrix'!$X$76+365,"DD/MM/YYYY"),"")</f>
        <v/>
      </c>
      <c r="K1429" s="58" t="str">
        <f ca="1">IF(OR('📊 Training Matrix'!$Y$76="EXPIRED",'📊 Training Matrix'!$Y$76="EXPIRING"),'📊 Training Matrix'!$Y$76,"")</f>
        <v/>
      </c>
      <c r="L1429" s="58" t="str">
        <f ca="1">IF(OR('📊 Training Matrix'!$Y$76="EXPIRED",'📊 Training Matrix'!$Y$76="EXPIRING"),IF('📊 Training Matrix'!$Y$76="EXPIRED","Overdue by "&amp;TEXT(TODAY()-('📊 Training Matrix'!$X$76+365),"0")&amp;" days","Expires in "&amp;TEXT(('📊 Training Matrix'!$X$76+365)-TODAY(),"0")&amp;" days"),"—")</f>
        <v>—</v>
      </c>
      <c r="M1429" s="58" t="str">
        <f ca="1">IF(OR('📊 Training Matrix'!$Y$76="EXPIRED",'📊 Training Matrix'!$Y$76="EXPIRING"),'📊 Training Matrix'!$H$76,"")</f>
        <v/>
      </c>
    </row>
    <row r="1430" spans="1:13" ht="15" customHeight="1" x14ac:dyDescent="0.2">
      <c r="A1430" s="58" t="str">
        <f ca="1">IF(OR('📊 Training Matrix'!$AA$76="EXPIRED",'📊 Training Matrix'!$AA$76="EXPIRING"),'📊 Training Matrix'!$A$76,"")</f>
        <v/>
      </c>
      <c r="B1430" s="58" t="str">
        <f ca="1">IF(OR('📊 Training Matrix'!$AA$76="EXPIRED",'📊 Training Matrix'!$AA$76="EXPIRING"),'📊 Training Matrix'!$B$76,"")</f>
        <v/>
      </c>
      <c r="C1430" s="58" t="str">
        <f ca="1">IF(OR('📊 Training Matrix'!$AA$76="EXPIRED",'📊 Training Matrix'!$AA$76="EXPIRING"),'📊 Training Matrix'!$C$76,"")</f>
        <v/>
      </c>
      <c r="D1430" s="58" t="str">
        <f ca="1">IF(OR('📊 Training Matrix'!$AA$76="EXPIRED",'📊 Training Matrix'!$AA$76="EXPIRING"),'📊 Training Matrix'!$D$76,"")</f>
        <v/>
      </c>
      <c r="E1430" s="58" t="str">
        <f ca="1">IF(OR('📊 Training Matrix'!$AA$76="EXPIRED",'📊 Training Matrix'!$AA$76="EXPIRING"),'📊 Training Matrix'!$F$76,"")</f>
        <v/>
      </c>
      <c r="F1430" s="58" t="str">
        <f ca="1">IF(OR('📊 Training Matrix'!$AA$76="EXPIRED",'📊 Training Matrix'!$AA$76="EXPIRING"),'📊 Training Matrix'!$E$76,"")</f>
        <v/>
      </c>
      <c r="G1430" s="58" t="str">
        <f ca="1">IF(OR('📊 Training Matrix'!$AA$76="EXPIRED",'📊 Training Matrix'!$AA$76="EXPIRING"),"EL-003","")</f>
        <v/>
      </c>
      <c r="H1430" s="58" t="str">
        <f ca="1">IF(OR('📊 Training Matrix'!$AA$76="EXPIRED",'📊 Training Matrix'!$AA$76="EXPIRING"),"HV Auth. Person","")</f>
        <v/>
      </c>
      <c r="I1430" s="58" t="str">
        <f ca="1">IF(OR('📊 Training Matrix'!$AA$76="EXPIRED",'📊 Training Matrix'!$AA$76="EXPIRING"),IF(ISNUMBER('📊 Training Matrix'!$Z$76),TEXT('📊 Training Matrix'!$Z$76,"DD/MM/YYYY"),""),"")</f>
        <v/>
      </c>
      <c r="J1430" s="58" t="str">
        <f ca="1">IF(OR('📊 Training Matrix'!$AA$76="EXPIRED",'📊 Training Matrix'!$AA$76="EXPIRING"),TEXT('📊 Training Matrix'!$Z$76+365,"DD/MM/YYYY"),"")</f>
        <v/>
      </c>
      <c r="K1430" s="58" t="str">
        <f ca="1">IF(OR('📊 Training Matrix'!$AA$76="EXPIRED",'📊 Training Matrix'!$AA$76="EXPIRING"),'📊 Training Matrix'!$AA$76,"")</f>
        <v/>
      </c>
      <c r="L1430" s="58" t="str">
        <f ca="1">IF(OR('📊 Training Matrix'!$AA$76="EXPIRED",'📊 Training Matrix'!$AA$76="EXPIRING"),IF('📊 Training Matrix'!$AA$76="EXPIRED","Overdue by "&amp;TEXT(TODAY()-('📊 Training Matrix'!$Z$76+365),"0")&amp;" days","Expires in "&amp;TEXT(('📊 Training Matrix'!$Z$76+365)-TODAY(),"0")&amp;" days"),"—")</f>
        <v>—</v>
      </c>
      <c r="M1430" s="58" t="str">
        <f ca="1">IF(OR('📊 Training Matrix'!$AA$76="EXPIRED",'📊 Training Matrix'!$AA$76="EXPIRING"),'📊 Training Matrix'!$H$76,"")</f>
        <v/>
      </c>
    </row>
    <row r="1431" spans="1:13" ht="15" customHeight="1" x14ac:dyDescent="0.2">
      <c r="A1431" s="58" t="str">
        <f ca="1">IF(OR('📊 Training Matrix'!$AC$76="EXPIRED",'📊 Training Matrix'!$AC$76="EXPIRING"),'📊 Training Matrix'!$A$76,"")</f>
        <v/>
      </c>
      <c r="B1431" s="58" t="str">
        <f ca="1">IF(OR('📊 Training Matrix'!$AC$76="EXPIRED",'📊 Training Matrix'!$AC$76="EXPIRING"),'📊 Training Matrix'!$B$76,"")</f>
        <v/>
      </c>
      <c r="C1431" s="58" t="str">
        <f ca="1">IF(OR('📊 Training Matrix'!$AC$76="EXPIRED",'📊 Training Matrix'!$AC$76="EXPIRING"),'📊 Training Matrix'!$C$76,"")</f>
        <v/>
      </c>
      <c r="D1431" s="58" t="str">
        <f ca="1">IF(OR('📊 Training Matrix'!$AC$76="EXPIRED",'📊 Training Matrix'!$AC$76="EXPIRING"),'📊 Training Matrix'!$D$76,"")</f>
        <v/>
      </c>
      <c r="E1431" s="58" t="str">
        <f ca="1">IF(OR('📊 Training Matrix'!$AC$76="EXPIRED",'📊 Training Matrix'!$AC$76="EXPIRING"),'📊 Training Matrix'!$F$76,"")</f>
        <v/>
      </c>
      <c r="F1431" s="58" t="str">
        <f ca="1">IF(OR('📊 Training Matrix'!$AC$76="EXPIRED",'📊 Training Matrix'!$AC$76="EXPIRING"),'📊 Training Matrix'!$E$76,"")</f>
        <v/>
      </c>
      <c r="G1431" s="58" t="str">
        <f ca="1">IF(OR('📊 Training Matrix'!$AC$76="EXPIRED",'📊 Training Matrix'!$AC$76="EXPIRING"),"EL-004","")</f>
        <v/>
      </c>
      <c r="H1431" s="58" t="str">
        <f ca="1">IF(OR('📊 Training Matrix'!$AC$76="EXPIRED",'📊 Training Matrix'!$AC$76="EXPIRING"),"LV Switching","")</f>
        <v/>
      </c>
      <c r="I1431" s="58" t="str">
        <f ca="1">IF(OR('📊 Training Matrix'!$AC$76="EXPIRED",'📊 Training Matrix'!$AC$76="EXPIRING"),IF(ISNUMBER('📊 Training Matrix'!$AB$76),TEXT('📊 Training Matrix'!$AB$76,"DD/MM/YYYY"),""),"")</f>
        <v/>
      </c>
      <c r="J1431" s="58" t="str">
        <f ca="1">IF(OR('📊 Training Matrix'!$AC$76="EXPIRED",'📊 Training Matrix'!$AC$76="EXPIRING"),TEXT('📊 Training Matrix'!$AB$76+365,"DD/MM/YYYY"),"")</f>
        <v/>
      </c>
      <c r="K1431" s="58" t="str">
        <f ca="1">IF(OR('📊 Training Matrix'!$AC$76="EXPIRED",'📊 Training Matrix'!$AC$76="EXPIRING"),'📊 Training Matrix'!$AC$76,"")</f>
        <v/>
      </c>
      <c r="L1431" s="58" t="str">
        <f ca="1">IF(OR('📊 Training Matrix'!$AC$76="EXPIRED",'📊 Training Matrix'!$AC$76="EXPIRING"),IF('📊 Training Matrix'!$AC$76="EXPIRED","Overdue by "&amp;TEXT(TODAY()-('📊 Training Matrix'!$AB$76+365),"0")&amp;" days","Expires in "&amp;TEXT(('📊 Training Matrix'!$AB$76+365)-TODAY(),"0")&amp;" days"),"—")</f>
        <v>—</v>
      </c>
      <c r="M1431" s="58" t="str">
        <f ca="1">IF(OR('📊 Training Matrix'!$AC$76="EXPIRED",'📊 Training Matrix'!$AC$76="EXPIRING"),'📊 Training Matrix'!$H$76,"")</f>
        <v/>
      </c>
    </row>
    <row r="1432" spans="1:13" ht="15" customHeight="1" x14ac:dyDescent="0.2">
      <c r="A1432" s="58" t="str">
        <f ca="1">IF(OR('📊 Training Matrix'!$AE$76="EXPIRED",'📊 Training Matrix'!$AE$76="EXPIRING"),'📊 Training Matrix'!$A$76,"")</f>
        <v/>
      </c>
      <c r="B1432" s="58" t="str">
        <f ca="1">IF(OR('📊 Training Matrix'!$AE$76="EXPIRED",'📊 Training Matrix'!$AE$76="EXPIRING"),'📊 Training Matrix'!$B$76,"")</f>
        <v/>
      </c>
      <c r="C1432" s="58" t="str">
        <f ca="1">IF(OR('📊 Training Matrix'!$AE$76="EXPIRED",'📊 Training Matrix'!$AE$76="EXPIRING"),'📊 Training Matrix'!$C$76,"")</f>
        <v/>
      </c>
      <c r="D1432" s="58" t="str">
        <f ca="1">IF(OR('📊 Training Matrix'!$AE$76="EXPIRED",'📊 Training Matrix'!$AE$76="EXPIRING"),'📊 Training Matrix'!$D$76,"")</f>
        <v/>
      </c>
      <c r="E1432" s="58" t="str">
        <f ca="1">IF(OR('📊 Training Matrix'!$AE$76="EXPIRED",'📊 Training Matrix'!$AE$76="EXPIRING"),'📊 Training Matrix'!$F$76,"")</f>
        <v/>
      </c>
      <c r="F1432" s="58" t="str">
        <f ca="1">IF(OR('📊 Training Matrix'!$AE$76="EXPIRED",'📊 Training Matrix'!$AE$76="EXPIRING"),'📊 Training Matrix'!$E$76,"")</f>
        <v/>
      </c>
      <c r="G1432" s="58" t="str">
        <f ca="1">IF(OR('📊 Training Matrix'!$AE$76="EXPIRED",'📊 Training Matrix'!$AE$76="EXPIRING"),"CV-005","")</f>
        <v/>
      </c>
      <c r="H1432" s="58" t="str">
        <f ca="1">IF(OR('📊 Training Matrix'!$AE$76="EXPIRED",'📊 Training Matrix'!$AE$76="EXPIRING"),"NRSWA Supervisor","")</f>
        <v/>
      </c>
      <c r="I1432" s="58" t="str">
        <f ca="1">IF(OR('📊 Training Matrix'!$AE$76="EXPIRED",'📊 Training Matrix'!$AE$76="EXPIRING"),IF(ISNUMBER('📊 Training Matrix'!$AD$76),TEXT('📊 Training Matrix'!$AD$76,"DD/MM/YYYY"),""),"")</f>
        <v/>
      </c>
      <c r="J1432" s="58" t="str">
        <f ca="1">IF(OR('📊 Training Matrix'!$AE$76="EXPIRED",'📊 Training Matrix'!$AE$76="EXPIRING"),TEXT('📊 Training Matrix'!$AD$76+365,"DD/MM/YYYY"),"")</f>
        <v/>
      </c>
      <c r="K1432" s="58" t="str">
        <f ca="1">IF(OR('📊 Training Matrix'!$AE$76="EXPIRED",'📊 Training Matrix'!$AE$76="EXPIRING"),'📊 Training Matrix'!$AE$76,"")</f>
        <v/>
      </c>
      <c r="L1432" s="58" t="str">
        <f ca="1">IF(OR('📊 Training Matrix'!$AE$76="EXPIRED",'📊 Training Matrix'!$AE$76="EXPIRING"),IF('📊 Training Matrix'!$AE$76="EXPIRED","Overdue by "&amp;TEXT(TODAY()-('📊 Training Matrix'!$AD$76+365),"0")&amp;" days","Expires in "&amp;TEXT(('📊 Training Matrix'!$AD$76+365)-TODAY(),"0")&amp;" days"),"—")</f>
        <v>—</v>
      </c>
      <c r="M1432" s="58" t="str">
        <f ca="1">IF(OR('📊 Training Matrix'!$AE$76="EXPIRED",'📊 Training Matrix'!$AE$76="EXPIRING"),'📊 Training Matrix'!$H$76,"")</f>
        <v/>
      </c>
    </row>
    <row r="1433" spans="1:13" ht="15" customHeight="1" x14ac:dyDescent="0.2">
      <c r="A1433" s="58" t="str">
        <f ca="1">IF(OR('📊 Training Matrix'!$AG$76="EXPIRED",'📊 Training Matrix'!$AG$76="EXPIRING"),'📊 Training Matrix'!$A$76,"")</f>
        <v/>
      </c>
      <c r="B1433" s="58" t="str">
        <f ca="1">IF(OR('📊 Training Matrix'!$AG$76="EXPIRED",'📊 Training Matrix'!$AG$76="EXPIRING"),'📊 Training Matrix'!$B$76,"")</f>
        <v/>
      </c>
      <c r="C1433" s="58" t="str">
        <f ca="1">IF(OR('📊 Training Matrix'!$AG$76="EXPIRED",'📊 Training Matrix'!$AG$76="EXPIRING"),'📊 Training Matrix'!$C$76,"")</f>
        <v/>
      </c>
      <c r="D1433" s="58" t="str">
        <f ca="1">IF(OR('📊 Training Matrix'!$AG$76="EXPIRED",'📊 Training Matrix'!$AG$76="EXPIRING"),'📊 Training Matrix'!$D$76,"")</f>
        <v/>
      </c>
      <c r="E1433" s="58" t="str">
        <f ca="1">IF(OR('📊 Training Matrix'!$AG$76="EXPIRED",'📊 Training Matrix'!$AG$76="EXPIRING"),'📊 Training Matrix'!$F$76,"")</f>
        <v/>
      </c>
      <c r="F1433" s="58" t="str">
        <f ca="1">IF(OR('📊 Training Matrix'!$AG$76="EXPIRED",'📊 Training Matrix'!$AG$76="EXPIRING"),'📊 Training Matrix'!$E$76,"")</f>
        <v/>
      </c>
      <c r="G1433" s="58" t="str">
        <f ca="1">IF(OR('📊 Training Matrix'!$AG$76="EXPIRED",'📊 Training Matrix'!$AG$76="EXPIRING"),"CV-006","")</f>
        <v/>
      </c>
      <c r="H1433" s="58" t="str">
        <f ca="1">IF(OR('📊 Training Matrix'!$AG$76="EXPIRED",'📊 Training Matrix'!$AG$76="EXPIRING"),"NRSWA Operative","")</f>
        <v/>
      </c>
      <c r="I1433" s="58" t="str">
        <f ca="1">IF(OR('📊 Training Matrix'!$AG$76="EXPIRED",'📊 Training Matrix'!$AG$76="EXPIRING"),IF(ISNUMBER('📊 Training Matrix'!$AF$76),TEXT('📊 Training Matrix'!$AF$76,"DD/MM/YYYY"),""),"")</f>
        <v/>
      </c>
      <c r="J1433" s="58" t="str">
        <f ca="1">IF(OR('📊 Training Matrix'!$AG$76="EXPIRED",'📊 Training Matrix'!$AG$76="EXPIRING"),TEXT('📊 Training Matrix'!$AF$76+365,"DD/MM/YYYY"),"")</f>
        <v/>
      </c>
      <c r="K1433" s="58" t="str">
        <f ca="1">IF(OR('📊 Training Matrix'!$AG$76="EXPIRED",'📊 Training Matrix'!$AG$76="EXPIRING"),'📊 Training Matrix'!$AG$76,"")</f>
        <v/>
      </c>
      <c r="L1433" s="58" t="str">
        <f ca="1">IF(OR('📊 Training Matrix'!$AG$76="EXPIRED",'📊 Training Matrix'!$AG$76="EXPIRING"),IF('📊 Training Matrix'!$AG$76="EXPIRED","Overdue by "&amp;TEXT(TODAY()-('📊 Training Matrix'!$AF$76+365),"0")&amp;" days","Expires in "&amp;TEXT(('📊 Training Matrix'!$AF$76+365)-TODAY(),"0")&amp;" days"),"—")</f>
        <v>—</v>
      </c>
      <c r="M1433" s="58" t="str">
        <f ca="1">IF(OR('📊 Training Matrix'!$AG$76="EXPIRED",'📊 Training Matrix'!$AG$76="EXPIRING"),'📊 Training Matrix'!$H$76,"")</f>
        <v/>
      </c>
    </row>
    <row r="1434" spans="1:13" ht="15" customHeight="1" x14ac:dyDescent="0.2">
      <c r="A1434" s="58" t="str">
        <f ca="1">IF(OR('📊 Training Matrix'!$AI$76="EXPIRED",'📊 Training Matrix'!$AI$76="EXPIRING"),'📊 Training Matrix'!$A$76,"")</f>
        <v/>
      </c>
      <c r="B1434" s="58" t="str">
        <f ca="1">IF(OR('📊 Training Matrix'!$AI$76="EXPIRED",'📊 Training Matrix'!$AI$76="EXPIRING"),'📊 Training Matrix'!$B$76,"")</f>
        <v/>
      </c>
      <c r="C1434" s="58" t="str">
        <f ca="1">IF(OR('📊 Training Matrix'!$AI$76="EXPIRED",'📊 Training Matrix'!$AI$76="EXPIRING"),'📊 Training Matrix'!$C$76,"")</f>
        <v/>
      </c>
      <c r="D1434" s="58" t="str">
        <f ca="1">IF(OR('📊 Training Matrix'!$AI$76="EXPIRED",'📊 Training Matrix'!$AI$76="EXPIRING"),'📊 Training Matrix'!$D$76,"")</f>
        <v/>
      </c>
      <c r="E1434" s="58" t="str">
        <f ca="1">IF(OR('📊 Training Matrix'!$AI$76="EXPIRED",'📊 Training Matrix'!$AI$76="EXPIRING"),'📊 Training Matrix'!$F$76,"")</f>
        <v/>
      </c>
      <c r="F1434" s="58" t="str">
        <f ca="1">IF(OR('📊 Training Matrix'!$AI$76="EXPIRED",'📊 Training Matrix'!$AI$76="EXPIRING"),'📊 Training Matrix'!$E$76,"")</f>
        <v/>
      </c>
      <c r="G1434" s="58" t="str">
        <f ca="1">IF(OR('📊 Training Matrix'!$AI$76="EXPIRED",'📊 Training Matrix'!$AI$76="EXPIRING"),"CV-002","")</f>
        <v/>
      </c>
      <c r="H1434" s="58" t="str">
        <f ca="1">IF(OR('📊 Training Matrix'!$AI$76="EXPIRED",'📊 Training Matrix'!$AI$76="EXPIRING"),"CSCS Blue Card","")</f>
        <v/>
      </c>
      <c r="I1434" s="58" t="str">
        <f ca="1">IF(OR('📊 Training Matrix'!$AI$76="EXPIRED",'📊 Training Matrix'!$AI$76="EXPIRING"),IF(ISNUMBER('📊 Training Matrix'!$AH$76),TEXT('📊 Training Matrix'!$AH$76,"DD/MM/YYYY"),""),"")</f>
        <v/>
      </c>
      <c r="J1434" s="58" t="str">
        <f ca="1">IF(OR('📊 Training Matrix'!$AI$76="EXPIRED",'📊 Training Matrix'!$AI$76="EXPIRING"),TEXT('📊 Training Matrix'!$AH$76+365,"DD/MM/YYYY"),"")</f>
        <v/>
      </c>
      <c r="K1434" s="58" t="str">
        <f ca="1">IF(OR('📊 Training Matrix'!$AI$76="EXPIRED",'📊 Training Matrix'!$AI$76="EXPIRING"),'📊 Training Matrix'!$AI$76,"")</f>
        <v/>
      </c>
      <c r="L1434" s="58" t="str">
        <f ca="1">IF(OR('📊 Training Matrix'!$AI$76="EXPIRED",'📊 Training Matrix'!$AI$76="EXPIRING"),IF('📊 Training Matrix'!$AI$76="EXPIRED","Overdue by "&amp;TEXT(TODAY()-('📊 Training Matrix'!$AH$76+365),"0")&amp;" days","Expires in "&amp;TEXT(('📊 Training Matrix'!$AH$76+365)-TODAY(),"0")&amp;" days"),"—")</f>
        <v>—</v>
      </c>
      <c r="M1434" s="58" t="str">
        <f ca="1">IF(OR('📊 Training Matrix'!$AI$76="EXPIRED",'📊 Training Matrix'!$AI$76="EXPIRING"),'📊 Training Matrix'!$H$76,"")</f>
        <v/>
      </c>
    </row>
    <row r="1435" spans="1:13" ht="15" customHeight="1" x14ac:dyDescent="0.2">
      <c r="A1435" s="58" t="str">
        <f ca="1">IF(OR('📊 Training Matrix'!$AK$76="EXPIRED",'📊 Training Matrix'!$AK$76="EXPIRING"),'📊 Training Matrix'!$A$76,"")</f>
        <v/>
      </c>
      <c r="B1435" s="58" t="str">
        <f ca="1">IF(OR('📊 Training Matrix'!$AK$76="EXPIRED",'📊 Training Matrix'!$AK$76="EXPIRING"),'📊 Training Matrix'!$B$76,"")</f>
        <v/>
      </c>
      <c r="C1435" s="58" t="str">
        <f ca="1">IF(OR('📊 Training Matrix'!$AK$76="EXPIRED",'📊 Training Matrix'!$AK$76="EXPIRING"),'📊 Training Matrix'!$C$76,"")</f>
        <v/>
      </c>
      <c r="D1435" s="58" t="str">
        <f ca="1">IF(OR('📊 Training Matrix'!$AK$76="EXPIRED",'📊 Training Matrix'!$AK$76="EXPIRING"),'📊 Training Matrix'!$D$76,"")</f>
        <v/>
      </c>
      <c r="E1435" s="58" t="str">
        <f ca="1">IF(OR('📊 Training Matrix'!$AK$76="EXPIRED",'📊 Training Matrix'!$AK$76="EXPIRING"),'📊 Training Matrix'!$F$76,"")</f>
        <v/>
      </c>
      <c r="F1435" s="58" t="str">
        <f ca="1">IF(OR('📊 Training Matrix'!$AK$76="EXPIRED",'📊 Training Matrix'!$AK$76="EXPIRING"),'📊 Training Matrix'!$E$76,"")</f>
        <v/>
      </c>
      <c r="G1435" s="58" t="str">
        <f ca="1">IF(OR('📊 Training Matrix'!$AK$76="EXPIRED",'📊 Training Matrix'!$AK$76="EXPIRING"),"GS-001","")</f>
        <v/>
      </c>
      <c r="H1435" s="58" t="str">
        <f ca="1">IF(OR('📊 Training Matrix'!$AK$76="EXPIRED",'📊 Training Matrix'!$AK$76="EXPIRING"),"Gas Safe Reg.","")</f>
        <v/>
      </c>
      <c r="I1435" s="58" t="str">
        <f ca="1">IF(OR('📊 Training Matrix'!$AK$76="EXPIRED",'📊 Training Matrix'!$AK$76="EXPIRING"),IF(ISNUMBER('📊 Training Matrix'!$AJ$76),TEXT('📊 Training Matrix'!$AJ$76,"DD/MM/YYYY"),""),"")</f>
        <v/>
      </c>
      <c r="J1435" s="58" t="str">
        <f ca="1">IF(OR('📊 Training Matrix'!$AK$76="EXPIRED",'📊 Training Matrix'!$AK$76="EXPIRING"),TEXT('📊 Training Matrix'!$AJ$76+365,"DD/MM/YYYY"),"")</f>
        <v/>
      </c>
      <c r="K1435" s="58" t="str">
        <f ca="1">IF(OR('📊 Training Matrix'!$AK$76="EXPIRED",'📊 Training Matrix'!$AK$76="EXPIRING"),'📊 Training Matrix'!$AK$76,"")</f>
        <v/>
      </c>
      <c r="L1435" s="58" t="str">
        <f ca="1">IF(OR('📊 Training Matrix'!$AK$76="EXPIRED",'📊 Training Matrix'!$AK$76="EXPIRING"),IF('📊 Training Matrix'!$AK$76="EXPIRED","Overdue by "&amp;TEXT(TODAY()-('📊 Training Matrix'!$AJ$76+365),"0")&amp;" days","Expires in "&amp;TEXT(('📊 Training Matrix'!$AJ$76+365)-TODAY(),"0")&amp;" days"),"—")</f>
        <v>—</v>
      </c>
      <c r="M1435" s="58" t="str">
        <f ca="1">IF(OR('📊 Training Matrix'!$AK$76="EXPIRED",'📊 Training Matrix'!$AK$76="EXPIRING"),'📊 Training Matrix'!$H$76,"")</f>
        <v/>
      </c>
    </row>
    <row r="1436" spans="1:13" ht="15" customHeight="1" x14ac:dyDescent="0.2">
      <c r="A1436" s="58" t="str">
        <f ca="1">IF(OR('📊 Training Matrix'!$AM$76="EXPIRED",'📊 Training Matrix'!$AM$76="EXPIRING"),'📊 Training Matrix'!$A$76,"")</f>
        <v/>
      </c>
      <c r="B1436" s="58" t="str">
        <f ca="1">IF(OR('📊 Training Matrix'!$AM$76="EXPIRED",'📊 Training Matrix'!$AM$76="EXPIRING"),'📊 Training Matrix'!$B$76,"")</f>
        <v/>
      </c>
      <c r="C1436" s="58" t="str">
        <f ca="1">IF(OR('📊 Training Matrix'!$AM$76="EXPIRED",'📊 Training Matrix'!$AM$76="EXPIRING"),'📊 Training Matrix'!$C$76,"")</f>
        <v/>
      </c>
      <c r="D1436" s="58" t="str">
        <f ca="1">IF(OR('📊 Training Matrix'!$AM$76="EXPIRED",'📊 Training Matrix'!$AM$76="EXPIRING"),'📊 Training Matrix'!$D$76,"")</f>
        <v/>
      </c>
      <c r="E1436" s="58" t="str">
        <f ca="1">IF(OR('📊 Training Matrix'!$AM$76="EXPIRED",'📊 Training Matrix'!$AM$76="EXPIRING"),'📊 Training Matrix'!$F$76,"")</f>
        <v/>
      </c>
      <c r="F1436" s="58" t="str">
        <f ca="1">IF(OR('📊 Training Matrix'!$AM$76="EXPIRED",'📊 Training Matrix'!$AM$76="EXPIRING"),'📊 Training Matrix'!$E$76,"")</f>
        <v/>
      </c>
      <c r="G1436" s="58" t="str">
        <f ca="1">IF(OR('📊 Training Matrix'!$AM$76="EXPIRED",'📊 Training Matrix'!$AM$76="EXPIRING"),"GS-002","")</f>
        <v/>
      </c>
      <c r="H1436" s="58" t="str">
        <f ca="1">IF(OR('📊 Training Matrix'!$AM$76="EXPIRED",'📊 Training Matrix'!$AM$76="EXPIRING"),"ACS Gas (CCN1)","")</f>
        <v/>
      </c>
      <c r="I1436" s="58" t="str">
        <f ca="1">IF(OR('📊 Training Matrix'!$AM$76="EXPIRED",'📊 Training Matrix'!$AM$76="EXPIRING"),IF(ISNUMBER('📊 Training Matrix'!$AL$76),TEXT('📊 Training Matrix'!$AL$76,"DD/MM/YYYY"),""),"")</f>
        <v/>
      </c>
      <c r="J1436" s="58" t="str">
        <f ca="1">IF(OR('📊 Training Matrix'!$AM$76="EXPIRED",'📊 Training Matrix'!$AM$76="EXPIRING"),TEXT('📊 Training Matrix'!$AL$76+365,"DD/MM/YYYY"),"")</f>
        <v/>
      </c>
      <c r="K1436" s="58" t="str">
        <f ca="1">IF(OR('📊 Training Matrix'!$AM$76="EXPIRED",'📊 Training Matrix'!$AM$76="EXPIRING"),'📊 Training Matrix'!$AM$76,"")</f>
        <v/>
      </c>
      <c r="L1436" s="58" t="str">
        <f ca="1">IF(OR('📊 Training Matrix'!$AM$76="EXPIRED",'📊 Training Matrix'!$AM$76="EXPIRING"),IF('📊 Training Matrix'!$AM$76="EXPIRED","Overdue by "&amp;TEXT(TODAY()-('📊 Training Matrix'!$AL$76+365),"0")&amp;" days","Expires in "&amp;TEXT(('📊 Training Matrix'!$AL$76+365)-TODAY(),"0")&amp;" days"),"—")</f>
        <v>—</v>
      </c>
      <c r="M1436" s="58" t="str">
        <f ca="1">IF(OR('📊 Training Matrix'!$AM$76="EXPIRED",'📊 Training Matrix'!$AM$76="EXPIRING"),'📊 Training Matrix'!$H$76,"")</f>
        <v/>
      </c>
    </row>
    <row r="1437" spans="1:13" ht="15" customHeight="1" x14ac:dyDescent="0.2">
      <c r="A1437" s="58" t="str">
        <f ca="1">IF(OR('📊 Training Matrix'!$AO$76="EXPIRED",'📊 Training Matrix'!$AO$76="EXPIRING"),'📊 Training Matrix'!$A$76,"")</f>
        <v/>
      </c>
      <c r="B1437" s="58" t="str">
        <f ca="1">IF(OR('📊 Training Matrix'!$AO$76="EXPIRED",'📊 Training Matrix'!$AO$76="EXPIRING"),'📊 Training Matrix'!$B$76,"")</f>
        <v/>
      </c>
      <c r="C1437" s="58" t="str">
        <f ca="1">IF(OR('📊 Training Matrix'!$AO$76="EXPIRED",'📊 Training Matrix'!$AO$76="EXPIRING"),'📊 Training Matrix'!$C$76,"")</f>
        <v/>
      </c>
      <c r="D1437" s="58" t="str">
        <f ca="1">IF(OR('📊 Training Matrix'!$AO$76="EXPIRED",'📊 Training Matrix'!$AO$76="EXPIRING"),'📊 Training Matrix'!$D$76,"")</f>
        <v/>
      </c>
      <c r="E1437" s="58" t="str">
        <f ca="1">IF(OR('📊 Training Matrix'!$AO$76="EXPIRED",'📊 Training Matrix'!$AO$76="EXPIRING"),'📊 Training Matrix'!$F$76,"")</f>
        <v/>
      </c>
      <c r="F1437" s="58" t="str">
        <f ca="1">IF(OR('📊 Training Matrix'!$AO$76="EXPIRED",'📊 Training Matrix'!$AO$76="EXPIRING"),'📊 Training Matrix'!$E$76,"")</f>
        <v/>
      </c>
      <c r="G1437" s="58" t="str">
        <f ca="1">IF(OR('📊 Training Matrix'!$AO$76="EXPIRED",'📊 Training Matrix'!$AO$76="EXPIRING"),"WA-001","")</f>
        <v/>
      </c>
      <c r="H1437" s="58" t="str">
        <f ca="1">IF(OR('📊 Training Matrix'!$AO$76="EXPIRED",'📊 Training Matrix'!$AO$76="EXPIRING"),"WIAPS Cert.","")</f>
        <v/>
      </c>
      <c r="I1437" s="58" t="str">
        <f ca="1">IF(OR('📊 Training Matrix'!$AO$76="EXPIRED",'📊 Training Matrix'!$AO$76="EXPIRING"),IF(ISNUMBER('📊 Training Matrix'!$AN$76),TEXT('📊 Training Matrix'!$AN$76,"DD/MM/YYYY"),""),"")</f>
        <v/>
      </c>
      <c r="J1437" s="58" t="str">
        <f ca="1">IF(OR('📊 Training Matrix'!$AO$76="EXPIRED",'📊 Training Matrix'!$AO$76="EXPIRING"),TEXT('📊 Training Matrix'!$AN$76+365,"DD/MM/YYYY"),"")</f>
        <v/>
      </c>
      <c r="K1437" s="58" t="str">
        <f ca="1">IF(OR('📊 Training Matrix'!$AO$76="EXPIRED",'📊 Training Matrix'!$AO$76="EXPIRING"),'📊 Training Matrix'!$AO$76,"")</f>
        <v/>
      </c>
      <c r="L1437" s="58" t="str">
        <f ca="1">IF(OR('📊 Training Matrix'!$AO$76="EXPIRED",'📊 Training Matrix'!$AO$76="EXPIRING"),IF('📊 Training Matrix'!$AO$76="EXPIRED","Overdue by "&amp;TEXT(TODAY()-('📊 Training Matrix'!$AN$76+365),"0")&amp;" days","Expires in "&amp;TEXT(('📊 Training Matrix'!$AN$76+365)-TODAY(),"0")&amp;" days"),"—")</f>
        <v>—</v>
      </c>
      <c r="M1437" s="58" t="str">
        <f ca="1">IF(OR('📊 Training Matrix'!$AO$76="EXPIRED",'📊 Training Matrix'!$AO$76="EXPIRING"),'📊 Training Matrix'!$H$76,"")</f>
        <v/>
      </c>
    </row>
    <row r="1438" spans="1:13" ht="15" customHeight="1" x14ac:dyDescent="0.2">
      <c r="A1438" s="58" t="str">
        <f ca="1">IF(OR('📊 Training Matrix'!$AQ$76="EXPIRED",'📊 Training Matrix'!$AQ$76="EXPIRING"),'📊 Training Matrix'!$A$76,"")</f>
        <v/>
      </c>
      <c r="B1438" s="58" t="str">
        <f ca="1">IF(OR('📊 Training Matrix'!$AQ$76="EXPIRED",'📊 Training Matrix'!$AQ$76="EXPIRING"),'📊 Training Matrix'!$B$76,"")</f>
        <v/>
      </c>
      <c r="C1438" s="58" t="str">
        <f ca="1">IF(OR('📊 Training Matrix'!$AQ$76="EXPIRED",'📊 Training Matrix'!$AQ$76="EXPIRING"),'📊 Training Matrix'!$C$76,"")</f>
        <v/>
      </c>
      <c r="D1438" s="58" t="str">
        <f ca="1">IF(OR('📊 Training Matrix'!$AQ$76="EXPIRED",'📊 Training Matrix'!$AQ$76="EXPIRING"),'📊 Training Matrix'!$D$76,"")</f>
        <v/>
      </c>
      <c r="E1438" s="58" t="str">
        <f ca="1">IF(OR('📊 Training Matrix'!$AQ$76="EXPIRED",'📊 Training Matrix'!$AQ$76="EXPIRING"),'📊 Training Matrix'!$F$76,"")</f>
        <v/>
      </c>
      <c r="F1438" s="58" t="str">
        <f ca="1">IF(OR('📊 Training Matrix'!$AQ$76="EXPIRED",'📊 Training Matrix'!$AQ$76="EXPIRING"),'📊 Training Matrix'!$E$76,"")</f>
        <v/>
      </c>
      <c r="G1438" s="58" t="str">
        <f ca="1">IF(OR('📊 Training Matrix'!$AQ$76="EXPIRED",'📊 Training Matrix'!$AQ$76="EXPIRING"),"DR-004","")</f>
        <v/>
      </c>
      <c r="H1438" s="58" t="str">
        <f ca="1">IF(OR('📊 Training Matrix'!$AQ$76="EXPIRED",'📊 Training Matrix'!$AQ$76="EXPIRING"),"CPCS Excavator","")</f>
        <v/>
      </c>
      <c r="I1438" s="58" t="str">
        <f ca="1">IF(OR('📊 Training Matrix'!$AQ$76="EXPIRED",'📊 Training Matrix'!$AQ$76="EXPIRING"),IF(ISNUMBER('📊 Training Matrix'!$AP$76),TEXT('📊 Training Matrix'!$AP$76,"DD/MM/YYYY"),""),"")</f>
        <v/>
      </c>
      <c r="J1438" s="58" t="str">
        <f ca="1">IF(OR('📊 Training Matrix'!$AQ$76="EXPIRED",'📊 Training Matrix'!$AQ$76="EXPIRING"),TEXT('📊 Training Matrix'!$AP$76+365,"DD/MM/YYYY"),"")</f>
        <v/>
      </c>
      <c r="K1438" s="58" t="str">
        <f ca="1">IF(OR('📊 Training Matrix'!$AQ$76="EXPIRED",'📊 Training Matrix'!$AQ$76="EXPIRING"),'📊 Training Matrix'!$AQ$76,"")</f>
        <v/>
      </c>
      <c r="L1438" s="58" t="str">
        <f ca="1">IF(OR('📊 Training Matrix'!$AQ$76="EXPIRED",'📊 Training Matrix'!$AQ$76="EXPIRING"),IF('📊 Training Matrix'!$AQ$76="EXPIRED","Overdue by "&amp;TEXT(TODAY()-('📊 Training Matrix'!$AP$76+365),"0")&amp;" days","Expires in "&amp;TEXT(('📊 Training Matrix'!$AP$76+365)-TODAY(),"0")&amp;" days"),"—")</f>
        <v>—</v>
      </c>
      <c r="M1438" s="58" t="str">
        <f ca="1">IF(OR('📊 Training Matrix'!$AQ$76="EXPIRED",'📊 Training Matrix'!$AQ$76="EXPIRING"),'📊 Training Matrix'!$H$76,"")</f>
        <v/>
      </c>
    </row>
    <row r="1439" spans="1:13" ht="15" customHeight="1" x14ac:dyDescent="0.2">
      <c r="A1439" s="58" t="str">
        <f ca="1">IF(OR('📊 Training Matrix'!$AS$76="EXPIRED",'📊 Training Matrix'!$AS$76="EXPIRING"),'📊 Training Matrix'!$A$76,"")</f>
        <v/>
      </c>
      <c r="B1439" s="58" t="str">
        <f ca="1">IF(OR('📊 Training Matrix'!$AS$76="EXPIRED",'📊 Training Matrix'!$AS$76="EXPIRING"),'📊 Training Matrix'!$B$76,"")</f>
        <v/>
      </c>
      <c r="C1439" s="58" t="str">
        <f ca="1">IF(OR('📊 Training Matrix'!$AS$76="EXPIRED",'📊 Training Matrix'!$AS$76="EXPIRING"),'📊 Training Matrix'!$C$76,"")</f>
        <v/>
      </c>
      <c r="D1439" s="58" t="str">
        <f ca="1">IF(OR('📊 Training Matrix'!$AS$76="EXPIRED",'📊 Training Matrix'!$AS$76="EXPIRING"),'📊 Training Matrix'!$D$76,"")</f>
        <v/>
      </c>
      <c r="E1439" s="58" t="str">
        <f ca="1">IF(OR('📊 Training Matrix'!$AS$76="EXPIRED",'📊 Training Matrix'!$AS$76="EXPIRING"),'📊 Training Matrix'!$F$76,"")</f>
        <v/>
      </c>
      <c r="F1439" s="58" t="str">
        <f ca="1">IF(OR('📊 Training Matrix'!$AS$76="EXPIRED",'📊 Training Matrix'!$AS$76="EXPIRING"),'📊 Training Matrix'!$E$76,"")</f>
        <v/>
      </c>
      <c r="G1439" s="58" t="str">
        <f ca="1">IF(OR('📊 Training Matrix'!$AS$76="EXPIRED",'📊 Training Matrix'!$AS$76="EXPIRING"),"MG-002","")</f>
        <v/>
      </c>
      <c r="H1439" s="58" t="str">
        <f ca="1">IF(OR('📊 Training Matrix'!$AS$76="EXPIRED",'📊 Training Matrix'!$AS$76="EXPIRING"),"SMSTS","")</f>
        <v/>
      </c>
      <c r="I1439" s="58" t="str">
        <f ca="1">IF(OR('📊 Training Matrix'!$AS$76="EXPIRED",'📊 Training Matrix'!$AS$76="EXPIRING"),IF(ISNUMBER('📊 Training Matrix'!$AR$76),TEXT('📊 Training Matrix'!$AR$76,"DD/MM/YYYY"),""),"")</f>
        <v/>
      </c>
      <c r="J1439" s="58" t="str">
        <f ca="1">IF(OR('📊 Training Matrix'!$AS$76="EXPIRED",'📊 Training Matrix'!$AS$76="EXPIRING"),TEXT('📊 Training Matrix'!$AR$76+365,"DD/MM/YYYY"),"")</f>
        <v/>
      </c>
      <c r="K1439" s="58" t="str">
        <f ca="1">IF(OR('📊 Training Matrix'!$AS$76="EXPIRED",'📊 Training Matrix'!$AS$76="EXPIRING"),'📊 Training Matrix'!$AS$76,"")</f>
        <v/>
      </c>
      <c r="L1439" s="58" t="str">
        <f ca="1">IF(OR('📊 Training Matrix'!$AS$76="EXPIRED",'📊 Training Matrix'!$AS$76="EXPIRING"),IF('📊 Training Matrix'!$AS$76="EXPIRED","Overdue by "&amp;TEXT(TODAY()-('📊 Training Matrix'!$AR$76+365),"0")&amp;" days","Expires in "&amp;TEXT(('📊 Training Matrix'!$AR$76+365)-TODAY(),"0")&amp;" days"),"—")</f>
        <v>—</v>
      </c>
      <c r="M1439" s="58" t="str">
        <f ca="1">IF(OR('📊 Training Matrix'!$AS$76="EXPIRED",'📊 Training Matrix'!$AS$76="EXPIRING"),'📊 Training Matrix'!$H$76,"")</f>
        <v/>
      </c>
    </row>
    <row r="1440" spans="1:13" ht="15" customHeight="1" x14ac:dyDescent="0.2">
      <c r="A1440" s="58" t="str">
        <f ca="1">IF(OR('📊 Training Matrix'!$AU$76="EXPIRED",'📊 Training Matrix'!$AU$76="EXPIRING"),'📊 Training Matrix'!$A$76,"")</f>
        <v/>
      </c>
      <c r="B1440" s="58" t="str">
        <f ca="1">IF(OR('📊 Training Matrix'!$AU$76="EXPIRED",'📊 Training Matrix'!$AU$76="EXPIRING"),'📊 Training Matrix'!$B$76,"")</f>
        <v/>
      </c>
      <c r="C1440" s="58" t="str">
        <f ca="1">IF(OR('📊 Training Matrix'!$AU$76="EXPIRED",'📊 Training Matrix'!$AU$76="EXPIRING"),'📊 Training Matrix'!$C$76,"")</f>
        <v/>
      </c>
      <c r="D1440" s="58" t="str">
        <f ca="1">IF(OR('📊 Training Matrix'!$AU$76="EXPIRED",'📊 Training Matrix'!$AU$76="EXPIRING"),'📊 Training Matrix'!$D$76,"")</f>
        <v/>
      </c>
      <c r="E1440" s="58" t="str">
        <f ca="1">IF(OR('📊 Training Matrix'!$AU$76="EXPIRED",'📊 Training Matrix'!$AU$76="EXPIRING"),'📊 Training Matrix'!$F$76,"")</f>
        <v/>
      </c>
      <c r="F1440" s="58" t="str">
        <f ca="1">IF(OR('📊 Training Matrix'!$AU$76="EXPIRED",'📊 Training Matrix'!$AU$76="EXPIRING"),'📊 Training Matrix'!$E$76,"")</f>
        <v/>
      </c>
      <c r="G1440" s="58" t="str">
        <f ca="1">IF(OR('📊 Training Matrix'!$AU$76="EXPIRED",'📊 Training Matrix'!$AU$76="EXPIRING"),"MG-003","")</f>
        <v/>
      </c>
      <c r="H1440" s="58" t="str">
        <f ca="1">IF(OR('📊 Training Matrix'!$AU$76="EXPIRED",'📊 Training Matrix'!$AU$76="EXPIRING"),"SSSTS","")</f>
        <v/>
      </c>
      <c r="I1440" s="58" t="str">
        <f ca="1">IF(OR('📊 Training Matrix'!$AU$76="EXPIRED",'📊 Training Matrix'!$AU$76="EXPIRING"),IF(ISNUMBER('📊 Training Matrix'!$AT$76),TEXT('📊 Training Matrix'!$AT$76,"DD/MM/YYYY"),""),"")</f>
        <v/>
      </c>
      <c r="J1440" s="58" t="str">
        <f ca="1">IF(OR('📊 Training Matrix'!$AU$76="EXPIRED",'📊 Training Matrix'!$AU$76="EXPIRING"),TEXT('📊 Training Matrix'!$AT$76+365,"DD/MM/YYYY"),"")</f>
        <v/>
      </c>
      <c r="K1440" s="58" t="str">
        <f ca="1">IF(OR('📊 Training Matrix'!$AU$76="EXPIRED",'📊 Training Matrix'!$AU$76="EXPIRING"),'📊 Training Matrix'!$AU$76,"")</f>
        <v/>
      </c>
      <c r="L1440" s="58" t="str">
        <f ca="1">IF(OR('📊 Training Matrix'!$AU$76="EXPIRED",'📊 Training Matrix'!$AU$76="EXPIRING"),IF('📊 Training Matrix'!$AU$76="EXPIRED","Overdue by "&amp;TEXT(TODAY()-('📊 Training Matrix'!$AT$76+365),"0")&amp;" days","Expires in "&amp;TEXT(('📊 Training Matrix'!$AT$76+365)-TODAY(),"0")&amp;" days"),"—")</f>
        <v>—</v>
      </c>
      <c r="M1440" s="58" t="str">
        <f ca="1">IF(OR('📊 Training Matrix'!$AU$76="EXPIRED",'📊 Training Matrix'!$AU$76="EXPIRING"),'📊 Training Matrix'!$H$76,"")</f>
        <v/>
      </c>
    </row>
    <row r="1441" spans="1:13" ht="15" customHeight="1" x14ac:dyDescent="0.2">
      <c r="A1441" s="58" t="str">
        <f ca="1">IF(OR('📊 Training Matrix'!$AW$76="EXPIRED",'📊 Training Matrix'!$AW$76="EXPIRING"),'📊 Training Matrix'!$A$76,"")</f>
        <v/>
      </c>
      <c r="B1441" s="58" t="str">
        <f ca="1">IF(OR('📊 Training Matrix'!$AW$76="EXPIRED",'📊 Training Matrix'!$AW$76="EXPIRING"),'📊 Training Matrix'!$B$76,"")</f>
        <v/>
      </c>
      <c r="C1441" s="58" t="str">
        <f ca="1">IF(OR('📊 Training Matrix'!$AW$76="EXPIRED",'📊 Training Matrix'!$AW$76="EXPIRING"),'📊 Training Matrix'!$C$76,"")</f>
        <v/>
      </c>
      <c r="D1441" s="58" t="str">
        <f ca="1">IF(OR('📊 Training Matrix'!$AW$76="EXPIRED",'📊 Training Matrix'!$AW$76="EXPIRING"),'📊 Training Matrix'!$D$76,"")</f>
        <v/>
      </c>
      <c r="E1441" s="58" t="str">
        <f ca="1">IF(OR('📊 Training Matrix'!$AW$76="EXPIRED",'📊 Training Matrix'!$AW$76="EXPIRING"),'📊 Training Matrix'!$F$76,"")</f>
        <v/>
      </c>
      <c r="F1441" s="58" t="str">
        <f ca="1">IF(OR('📊 Training Matrix'!$AW$76="EXPIRED",'📊 Training Matrix'!$AW$76="EXPIRING"),'📊 Training Matrix'!$E$76,"")</f>
        <v/>
      </c>
      <c r="G1441" s="58" t="str">
        <f ca="1">IF(OR('📊 Training Matrix'!$AW$76="EXPIRED",'📊 Training Matrix'!$AW$76="EXPIRING"),"IT-002","")</f>
        <v/>
      </c>
      <c r="H1441" s="58" t="str">
        <f ca="1">IF(OR('📊 Training Matrix'!$AW$76="EXPIRED",'📊 Training Matrix'!$AW$76="EXPIRING"),"GDPR Awareness","")</f>
        <v/>
      </c>
      <c r="I1441" s="58" t="str">
        <f ca="1">IF(OR('📊 Training Matrix'!$AW$76="EXPIRED",'📊 Training Matrix'!$AW$76="EXPIRING"),IF(ISNUMBER('📊 Training Matrix'!$AV$76),TEXT('📊 Training Matrix'!$AV$76,"DD/MM/YYYY"),""),"")</f>
        <v/>
      </c>
      <c r="J1441" s="58" t="str">
        <f ca="1">IF(OR('📊 Training Matrix'!$AW$76="EXPIRED",'📊 Training Matrix'!$AW$76="EXPIRING"),TEXT('📊 Training Matrix'!$AV$76+365,"DD/MM/YYYY"),"")</f>
        <v/>
      </c>
      <c r="K1441" s="58" t="str">
        <f ca="1">IF(OR('📊 Training Matrix'!$AW$76="EXPIRED",'📊 Training Matrix'!$AW$76="EXPIRING"),'📊 Training Matrix'!$AW$76,"")</f>
        <v/>
      </c>
      <c r="L1441" s="58" t="str">
        <f ca="1">IF(OR('📊 Training Matrix'!$AW$76="EXPIRED",'📊 Training Matrix'!$AW$76="EXPIRING"),IF('📊 Training Matrix'!$AW$76="EXPIRED","Overdue by "&amp;TEXT(TODAY()-('📊 Training Matrix'!$AV$76+365),"0")&amp;" days","Expires in "&amp;TEXT(('📊 Training Matrix'!$AV$76+365)-TODAY(),"0")&amp;" days"),"—")</f>
        <v>—</v>
      </c>
      <c r="M1441" s="58" t="str">
        <f ca="1">IF(OR('📊 Training Matrix'!$AW$76="EXPIRED",'📊 Training Matrix'!$AW$76="EXPIRING"),'📊 Training Matrix'!$H$76,"")</f>
        <v/>
      </c>
    </row>
    <row r="1442" spans="1:13" ht="15" customHeight="1" x14ac:dyDescent="0.2">
      <c r="A1442" s="58" t="str">
        <f ca="1">IF(OR('📊 Training Matrix'!$K$77="EXPIRED",'📊 Training Matrix'!$K$77="EXPIRING"),'📊 Training Matrix'!$A$77,"")</f>
        <v/>
      </c>
      <c r="B1442" s="58" t="str">
        <f ca="1">IF(OR('📊 Training Matrix'!$K$77="EXPIRED",'📊 Training Matrix'!$K$77="EXPIRING"),'📊 Training Matrix'!$B$77,"")</f>
        <v/>
      </c>
      <c r="C1442" s="58" t="str">
        <f ca="1">IF(OR('📊 Training Matrix'!$K$77="EXPIRED",'📊 Training Matrix'!$K$77="EXPIRING"),'📊 Training Matrix'!$C$77,"")</f>
        <v/>
      </c>
      <c r="D1442" s="58" t="str">
        <f ca="1">IF(OR('📊 Training Matrix'!$K$77="EXPIRED",'📊 Training Matrix'!$K$77="EXPIRING"),'📊 Training Matrix'!$D$77,"")</f>
        <v/>
      </c>
      <c r="E1442" s="58" t="str">
        <f ca="1">IF(OR('📊 Training Matrix'!$K$77="EXPIRED",'📊 Training Matrix'!$K$77="EXPIRING"),'📊 Training Matrix'!$F$77,"")</f>
        <v/>
      </c>
      <c r="F1442" s="58" t="str">
        <f ca="1">IF(OR('📊 Training Matrix'!$K$77="EXPIRED",'📊 Training Matrix'!$K$77="EXPIRING"),'📊 Training Matrix'!$E$77,"")</f>
        <v/>
      </c>
      <c r="G1442" s="58" t="str">
        <f ca="1">IF(OR('📊 Training Matrix'!$K$77="EXPIRED",'📊 Training Matrix'!$K$77="EXPIRING"),"HS-001","")</f>
        <v/>
      </c>
      <c r="H1442" s="58" t="str">
        <f ca="1">IF(OR('📊 Training Matrix'!$K$77="EXPIRED",'📊 Training Matrix'!$K$77="EXPIRING"),"H&amp;S Induction","")</f>
        <v/>
      </c>
      <c r="I1442" s="58" t="str">
        <f ca="1">IF(OR('📊 Training Matrix'!$K$77="EXPIRED",'📊 Training Matrix'!$K$77="EXPIRING"),IF(ISNUMBER('📊 Training Matrix'!$J$77),TEXT('📊 Training Matrix'!$J$77,"DD/MM/YYYY"),""),"")</f>
        <v/>
      </c>
      <c r="J1442" s="58" t="str">
        <f ca="1">IF(OR('📊 Training Matrix'!$K$77="EXPIRED",'📊 Training Matrix'!$K$77="EXPIRING"),TEXT('📊 Training Matrix'!$J$77+365,"DD/MM/YYYY"),"")</f>
        <v/>
      </c>
      <c r="K1442" s="58" t="str">
        <f ca="1">IF(OR('📊 Training Matrix'!$K$77="EXPIRED",'📊 Training Matrix'!$K$77="EXPIRING"),'📊 Training Matrix'!$K$77,"")</f>
        <v/>
      </c>
      <c r="L1442" s="58" t="str">
        <f ca="1">IF(OR('📊 Training Matrix'!$K$77="EXPIRED",'📊 Training Matrix'!$K$77="EXPIRING"),IF('📊 Training Matrix'!$K$77="EXPIRED","Overdue by "&amp;TEXT(TODAY()-('📊 Training Matrix'!$J$77+365),"0")&amp;" days","Expires in "&amp;TEXT(('📊 Training Matrix'!$J$77+365)-TODAY(),"0")&amp;" days"),"—")</f>
        <v>—</v>
      </c>
      <c r="M1442" s="58" t="str">
        <f ca="1">IF(OR('📊 Training Matrix'!$K$77="EXPIRED",'📊 Training Matrix'!$K$77="EXPIRING"),'📊 Training Matrix'!$H$77,"")</f>
        <v/>
      </c>
    </row>
    <row r="1443" spans="1:13" ht="15" customHeight="1" x14ac:dyDescent="0.2">
      <c r="A1443" s="58" t="str">
        <f ca="1">IF(OR('📊 Training Matrix'!$M$77="EXPIRED",'📊 Training Matrix'!$M$77="EXPIRING"),'📊 Training Matrix'!$A$77,"")</f>
        <v/>
      </c>
      <c r="B1443" s="58" t="str">
        <f ca="1">IF(OR('📊 Training Matrix'!$M$77="EXPIRED",'📊 Training Matrix'!$M$77="EXPIRING"),'📊 Training Matrix'!$B$77,"")</f>
        <v/>
      </c>
      <c r="C1443" s="58" t="str">
        <f ca="1">IF(OR('📊 Training Matrix'!$M$77="EXPIRED",'📊 Training Matrix'!$M$77="EXPIRING"),'📊 Training Matrix'!$C$77,"")</f>
        <v/>
      </c>
      <c r="D1443" s="58" t="str">
        <f ca="1">IF(OR('📊 Training Matrix'!$M$77="EXPIRED",'📊 Training Matrix'!$M$77="EXPIRING"),'📊 Training Matrix'!$D$77,"")</f>
        <v/>
      </c>
      <c r="E1443" s="58" t="str">
        <f ca="1">IF(OR('📊 Training Matrix'!$M$77="EXPIRED",'📊 Training Matrix'!$M$77="EXPIRING"),'📊 Training Matrix'!$F$77,"")</f>
        <v/>
      </c>
      <c r="F1443" s="58" t="str">
        <f ca="1">IF(OR('📊 Training Matrix'!$M$77="EXPIRED",'📊 Training Matrix'!$M$77="EXPIRING"),'📊 Training Matrix'!$E$77,"")</f>
        <v/>
      </c>
      <c r="G1443" s="58" t="str">
        <f ca="1">IF(OR('📊 Training Matrix'!$M$77="EXPIRED",'📊 Training Matrix'!$M$77="EXPIRING"),"HS-002","")</f>
        <v/>
      </c>
      <c r="H1443" s="58" t="str">
        <f ca="1">IF(OR('📊 Training Matrix'!$M$77="EXPIRED",'📊 Training Matrix'!$M$77="EXPIRING"),"Working at Height","")</f>
        <v/>
      </c>
      <c r="I1443" s="58" t="str">
        <f ca="1">IF(OR('📊 Training Matrix'!$M$77="EXPIRED",'📊 Training Matrix'!$M$77="EXPIRING"),IF(ISNUMBER('📊 Training Matrix'!$L$77),TEXT('📊 Training Matrix'!$L$77,"DD/MM/YYYY"),""),"")</f>
        <v/>
      </c>
      <c r="J1443" s="58" t="str">
        <f ca="1">IF(OR('📊 Training Matrix'!$M$77="EXPIRED",'📊 Training Matrix'!$M$77="EXPIRING"),TEXT('📊 Training Matrix'!$L$77+365,"DD/MM/YYYY"),"")</f>
        <v/>
      </c>
      <c r="K1443" s="58" t="str">
        <f ca="1">IF(OR('📊 Training Matrix'!$M$77="EXPIRED",'📊 Training Matrix'!$M$77="EXPIRING"),'📊 Training Matrix'!$M$77,"")</f>
        <v/>
      </c>
      <c r="L1443" s="58" t="str">
        <f ca="1">IF(OR('📊 Training Matrix'!$M$77="EXPIRED",'📊 Training Matrix'!$M$77="EXPIRING"),IF('📊 Training Matrix'!$M$77="EXPIRED","Overdue by "&amp;TEXT(TODAY()-('📊 Training Matrix'!$L$77+365),"0")&amp;" days","Expires in "&amp;TEXT(('📊 Training Matrix'!$L$77+365)-TODAY(),"0")&amp;" days"),"—")</f>
        <v>—</v>
      </c>
      <c r="M1443" s="58" t="str">
        <f ca="1">IF(OR('📊 Training Matrix'!$M$77="EXPIRED",'📊 Training Matrix'!$M$77="EXPIRING"),'📊 Training Matrix'!$H$77,"")</f>
        <v/>
      </c>
    </row>
    <row r="1444" spans="1:13" ht="15" customHeight="1" x14ac:dyDescent="0.2">
      <c r="A1444" s="58" t="str">
        <f ca="1">IF(OR('📊 Training Matrix'!$O$77="EXPIRED",'📊 Training Matrix'!$O$77="EXPIRING"),'📊 Training Matrix'!$A$77,"")</f>
        <v/>
      </c>
      <c r="B1444" s="58" t="str">
        <f ca="1">IF(OR('📊 Training Matrix'!$O$77="EXPIRED",'📊 Training Matrix'!$O$77="EXPIRING"),'📊 Training Matrix'!$B$77,"")</f>
        <v/>
      </c>
      <c r="C1444" s="58" t="str">
        <f ca="1">IF(OR('📊 Training Matrix'!$O$77="EXPIRED",'📊 Training Matrix'!$O$77="EXPIRING"),'📊 Training Matrix'!$C$77,"")</f>
        <v/>
      </c>
      <c r="D1444" s="58" t="str">
        <f ca="1">IF(OR('📊 Training Matrix'!$O$77="EXPIRED",'📊 Training Matrix'!$O$77="EXPIRING"),'📊 Training Matrix'!$D$77,"")</f>
        <v/>
      </c>
      <c r="E1444" s="58" t="str">
        <f ca="1">IF(OR('📊 Training Matrix'!$O$77="EXPIRED",'📊 Training Matrix'!$O$77="EXPIRING"),'📊 Training Matrix'!$F$77,"")</f>
        <v/>
      </c>
      <c r="F1444" s="58" t="str">
        <f ca="1">IF(OR('📊 Training Matrix'!$O$77="EXPIRED",'📊 Training Matrix'!$O$77="EXPIRING"),'📊 Training Matrix'!$E$77,"")</f>
        <v/>
      </c>
      <c r="G1444" s="58" t="str">
        <f ca="1">IF(OR('📊 Training Matrix'!$O$77="EXPIRED",'📊 Training Matrix'!$O$77="EXPIRING"),"HS-003","")</f>
        <v/>
      </c>
      <c r="H1444" s="58" t="str">
        <f ca="1">IF(OR('📊 Training Matrix'!$O$77="EXPIRED",'📊 Training Matrix'!$O$77="EXPIRING"),"Confined Space","")</f>
        <v/>
      </c>
      <c r="I1444" s="58" t="str">
        <f ca="1">IF(OR('📊 Training Matrix'!$O$77="EXPIRED",'📊 Training Matrix'!$O$77="EXPIRING"),IF(ISNUMBER('📊 Training Matrix'!$N$77),TEXT('📊 Training Matrix'!$N$77,"DD/MM/YYYY"),""),"")</f>
        <v/>
      </c>
      <c r="J1444" s="58" t="str">
        <f ca="1">IF(OR('📊 Training Matrix'!$O$77="EXPIRED",'📊 Training Matrix'!$O$77="EXPIRING"),TEXT('📊 Training Matrix'!$N$77+365,"DD/MM/YYYY"),"")</f>
        <v/>
      </c>
      <c r="K1444" s="58" t="str">
        <f ca="1">IF(OR('📊 Training Matrix'!$O$77="EXPIRED",'📊 Training Matrix'!$O$77="EXPIRING"),'📊 Training Matrix'!$O$77,"")</f>
        <v/>
      </c>
      <c r="L1444" s="58" t="str">
        <f ca="1">IF(OR('📊 Training Matrix'!$O$77="EXPIRED",'📊 Training Matrix'!$O$77="EXPIRING"),IF('📊 Training Matrix'!$O$77="EXPIRED","Overdue by "&amp;TEXT(TODAY()-('📊 Training Matrix'!$N$77+365),"0")&amp;" days","Expires in "&amp;TEXT(('📊 Training Matrix'!$N$77+365)-TODAY(),"0")&amp;" days"),"—")</f>
        <v>—</v>
      </c>
      <c r="M1444" s="58" t="str">
        <f ca="1">IF(OR('📊 Training Matrix'!$O$77="EXPIRED",'📊 Training Matrix'!$O$77="EXPIRING"),'📊 Training Matrix'!$H$77,"")</f>
        <v/>
      </c>
    </row>
    <row r="1445" spans="1:13" ht="15" customHeight="1" x14ac:dyDescent="0.2">
      <c r="A1445" s="58" t="str">
        <f ca="1">IF(OR('📊 Training Matrix'!$Q$77="EXPIRED",'📊 Training Matrix'!$Q$77="EXPIRING"),'📊 Training Matrix'!$A$77,"")</f>
        <v/>
      </c>
      <c r="B1445" s="58" t="str">
        <f ca="1">IF(OR('📊 Training Matrix'!$Q$77="EXPIRED",'📊 Training Matrix'!$Q$77="EXPIRING"),'📊 Training Matrix'!$B$77,"")</f>
        <v/>
      </c>
      <c r="C1445" s="58" t="str">
        <f ca="1">IF(OR('📊 Training Matrix'!$Q$77="EXPIRED",'📊 Training Matrix'!$Q$77="EXPIRING"),'📊 Training Matrix'!$C$77,"")</f>
        <v/>
      </c>
      <c r="D1445" s="58" t="str">
        <f ca="1">IF(OR('📊 Training Matrix'!$Q$77="EXPIRED",'📊 Training Matrix'!$Q$77="EXPIRING"),'📊 Training Matrix'!$D$77,"")</f>
        <v/>
      </c>
      <c r="E1445" s="58" t="str">
        <f ca="1">IF(OR('📊 Training Matrix'!$Q$77="EXPIRED",'📊 Training Matrix'!$Q$77="EXPIRING"),'📊 Training Matrix'!$F$77,"")</f>
        <v/>
      </c>
      <c r="F1445" s="58" t="str">
        <f ca="1">IF(OR('📊 Training Matrix'!$Q$77="EXPIRED",'📊 Training Matrix'!$Q$77="EXPIRING"),'📊 Training Matrix'!$E$77,"")</f>
        <v/>
      </c>
      <c r="G1445" s="58" t="str">
        <f ca="1">IF(OR('📊 Training Matrix'!$Q$77="EXPIRED",'📊 Training Matrix'!$Q$77="EXPIRING"),"HS-004","")</f>
        <v/>
      </c>
      <c r="H1445" s="58" t="str">
        <f ca="1">IF(OR('📊 Training Matrix'!$Q$77="EXPIRED",'📊 Training Matrix'!$Q$77="EXPIRING"),"Manual Handling","")</f>
        <v/>
      </c>
      <c r="I1445" s="58" t="str">
        <f ca="1">IF(OR('📊 Training Matrix'!$Q$77="EXPIRED",'📊 Training Matrix'!$Q$77="EXPIRING"),IF(ISNUMBER('📊 Training Matrix'!$P$77),TEXT('📊 Training Matrix'!$P$77,"DD/MM/YYYY"),""),"")</f>
        <v/>
      </c>
      <c r="J1445" s="58" t="str">
        <f ca="1">IF(OR('📊 Training Matrix'!$Q$77="EXPIRED",'📊 Training Matrix'!$Q$77="EXPIRING"),TEXT('📊 Training Matrix'!$P$77+365,"DD/MM/YYYY"),"")</f>
        <v/>
      </c>
      <c r="K1445" s="58" t="str">
        <f ca="1">IF(OR('📊 Training Matrix'!$Q$77="EXPIRED",'📊 Training Matrix'!$Q$77="EXPIRING"),'📊 Training Matrix'!$Q$77,"")</f>
        <v/>
      </c>
      <c r="L1445" s="58" t="str">
        <f ca="1">IF(OR('📊 Training Matrix'!$Q$77="EXPIRED",'📊 Training Matrix'!$Q$77="EXPIRING"),IF('📊 Training Matrix'!$Q$77="EXPIRED","Overdue by "&amp;TEXT(TODAY()-('📊 Training Matrix'!$P$77+365),"0")&amp;" days","Expires in "&amp;TEXT(('📊 Training Matrix'!$P$77+365)-TODAY(),"0")&amp;" days"),"—")</f>
        <v>—</v>
      </c>
      <c r="M1445" s="58" t="str">
        <f ca="1">IF(OR('📊 Training Matrix'!$Q$77="EXPIRED",'📊 Training Matrix'!$Q$77="EXPIRING"),'📊 Training Matrix'!$H$77,"")</f>
        <v/>
      </c>
    </row>
    <row r="1446" spans="1:13" ht="15" customHeight="1" x14ac:dyDescent="0.2">
      <c r="A1446" s="58" t="str">
        <f ca="1">IF(OR('📊 Training Matrix'!$S$77="EXPIRED",'📊 Training Matrix'!$S$77="EXPIRING"),'📊 Training Matrix'!$A$77,"")</f>
        <v/>
      </c>
      <c r="B1446" s="58" t="str">
        <f ca="1">IF(OR('📊 Training Matrix'!$S$77="EXPIRED",'📊 Training Matrix'!$S$77="EXPIRING"),'📊 Training Matrix'!$B$77,"")</f>
        <v/>
      </c>
      <c r="C1446" s="58" t="str">
        <f ca="1">IF(OR('📊 Training Matrix'!$S$77="EXPIRED",'📊 Training Matrix'!$S$77="EXPIRING"),'📊 Training Matrix'!$C$77,"")</f>
        <v/>
      </c>
      <c r="D1446" s="58" t="str">
        <f ca="1">IF(OR('📊 Training Matrix'!$S$77="EXPIRED",'📊 Training Matrix'!$S$77="EXPIRING"),'📊 Training Matrix'!$D$77,"")</f>
        <v/>
      </c>
      <c r="E1446" s="58" t="str">
        <f ca="1">IF(OR('📊 Training Matrix'!$S$77="EXPIRED",'📊 Training Matrix'!$S$77="EXPIRING"),'📊 Training Matrix'!$F$77,"")</f>
        <v/>
      </c>
      <c r="F1446" s="58" t="str">
        <f ca="1">IF(OR('📊 Training Matrix'!$S$77="EXPIRED",'📊 Training Matrix'!$S$77="EXPIRING"),'📊 Training Matrix'!$E$77,"")</f>
        <v/>
      </c>
      <c r="G1446" s="58" t="str">
        <f ca="1">IF(OR('📊 Training Matrix'!$S$77="EXPIRED",'📊 Training Matrix'!$S$77="EXPIRING"),"HS-005","")</f>
        <v/>
      </c>
      <c r="H1446" s="58" t="str">
        <f ca="1">IF(OR('📊 Training Matrix'!$S$77="EXPIRED",'📊 Training Matrix'!$S$77="EXPIRING"),"First Aid (FAW)","")</f>
        <v/>
      </c>
      <c r="I1446" s="58" t="str">
        <f ca="1">IF(OR('📊 Training Matrix'!$S$77="EXPIRED",'📊 Training Matrix'!$S$77="EXPIRING"),IF(ISNUMBER('📊 Training Matrix'!$R$77),TEXT('📊 Training Matrix'!$R$77,"DD/MM/YYYY"),""),"")</f>
        <v/>
      </c>
      <c r="J1446" s="58" t="str">
        <f ca="1">IF(OR('📊 Training Matrix'!$S$77="EXPIRED",'📊 Training Matrix'!$S$77="EXPIRING"),TEXT('📊 Training Matrix'!$R$77+365,"DD/MM/YYYY"),"")</f>
        <v/>
      </c>
      <c r="K1446" s="58" t="str">
        <f ca="1">IF(OR('📊 Training Matrix'!$S$77="EXPIRED",'📊 Training Matrix'!$S$77="EXPIRING"),'📊 Training Matrix'!$S$77,"")</f>
        <v/>
      </c>
      <c r="L1446" s="58" t="str">
        <f ca="1">IF(OR('📊 Training Matrix'!$S$77="EXPIRED",'📊 Training Matrix'!$S$77="EXPIRING"),IF('📊 Training Matrix'!$S$77="EXPIRED","Overdue by "&amp;TEXT(TODAY()-('📊 Training Matrix'!$R$77+365),"0")&amp;" days","Expires in "&amp;TEXT(('📊 Training Matrix'!$R$77+365)-TODAY(),"0")&amp;" days"),"—")</f>
        <v>—</v>
      </c>
      <c r="M1446" s="58" t="str">
        <f ca="1">IF(OR('📊 Training Matrix'!$S$77="EXPIRED",'📊 Training Matrix'!$S$77="EXPIRING"),'📊 Training Matrix'!$H$77,"")</f>
        <v/>
      </c>
    </row>
    <row r="1447" spans="1:13" ht="15" customHeight="1" x14ac:dyDescent="0.2">
      <c r="A1447" s="58" t="str">
        <f ca="1">IF(OR('📊 Training Matrix'!$U$77="EXPIRED",'📊 Training Matrix'!$U$77="EXPIRING"),'📊 Training Matrix'!$A$77,"")</f>
        <v/>
      </c>
      <c r="B1447" s="58" t="str">
        <f ca="1">IF(OR('📊 Training Matrix'!$U$77="EXPIRED",'📊 Training Matrix'!$U$77="EXPIRING"),'📊 Training Matrix'!$B$77,"")</f>
        <v/>
      </c>
      <c r="C1447" s="58" t="str">
        <f ca="1">IF(OR('📊 Training Matrix'!$U$77="EXPIRED",'📊 Training Matrix'!$U$77="EXPIRING"),'📊 Training Matrix'!$C$77,"")</f>
        <v/>
      </c>
      <c r="D1447" s="58" t="str">
        <f ca="1">IF(OR('📊 Training Matrix'!$U$77="EXPIRED",'📊 Training Matrix'!$U$77="EXPIRING"),'📊 Training Matrix'!$D$77,"")</f>
        <v/>
      </c>
      <c r="E1447" s="58" t="str">
        <f ca="1">IF(OR('📊 Training Matrix'!$U$77="EXPIRED",'📊 Training Matrix'!$U$77="EXPIRING"),'📊 Training Matrix'!$F$77,"")</f>
        <v/>
      </c>
      <c r="F1447" s="58" t="str">
        <f ca="1">IF(OR('📊 Training Matrix'!$U$77="EXPIRED",'📊 Training Matrix'!$U$77="EXPIRING"),'📊 Training Matrix'!$E$77,"")</f>
        <v/>
      </c>
      <c r="G1447" s="58" t="str">
        <f ca="1">IF(OR('📊 Training Matrix'!$U$77="EXPIRED",'📊 Training Matrix'!$U$77="EXPIRING"),"HS-006","")</f>
        <v/>
      </c>
      <c r="H1447" s="58" t="str">
        <f ca="1">IF(OR('📊 Training Matrix'!$U$77="EXPIRED",'📊 Training Matrix'!$U$77="EXPIRING"),"Asbestos Awareness","")</f>
        <v/>
      </c>
      <c r="I1447" s="58" t="str">
        <f ca="1">IF(OR('📊 Training Matrix'!$U$77="EXPIRED",'📊 Training Matrix'!$U$77="EXPIRING"),IF(ISNUMBER('📊 Training Matrix'!$T$77),TEXT('📊 Training Matrix'!$T$77,"DD/MM/YYYY"),""),"")</f>
        <v/>
      </c>
      <c r="J1447" s="58" t="str">
        <f ca="1">IF(OR('📊 Training Matrix'!$U$77="EXPIRED",'📊 Training Matrix'!$U$77="EXPIRING"),TEXT('📊 Training Matrix'!$T$77+365,"DD/MM/YYYY"),"")</f>
        <v/>
      </c>
      <c r="K1447" s="58" t="str">
        <f ca="1">IF(OR('📊 Training Matrix'!$U$77="EXPIRED",'📊 Training Matrix'!$U$77="EXPIRING"),'📊 Training Matrix'!$U$77,"")</f>
        <v/>
      </c>
      <c r="L1447" s="58" t="str">
        <f ca="1">IF(OR('📊 Training Matrix'!$U$77="EXPIRED",'📊 Training Matrix'!$U$77="EXPIRING"),IF('📊 Training Matrix'!$U$77="EXPIRED","Overdue by "&amp;TEXT(TODAY()-('📊 Training Matrix'!$T$77+365),"0")&amp;" days","Expires in "&amp;TEXT(('📊 Training Matrix'!$T$77+365)-TODAY(),"0")&amp;" days"),"—")</f>
        <v>—</v>
      </c>
      <c r="M1447" s="58" t="str">
        <f ca="1">IF(OR('📊 Training Matrix'!$U$77="EXPIRED",'📊 Training Matrix'!$U$77="EXPIRING"),'📊 Training Matrix'!$H$77,"")</f>
        <v/>
      </c>
    </row>
    <row r="1448" spans="1:13" ht="15" customHeight="1" x14ac:dyDescent="0.2">
      <c r="A1448" s="58" t="str">
        <f ca="1">IF(OR('📊 Training Matrix'!$W$77="EXPIRED",'📊 Training Matrix'!$W$77="EXPIRING"),'📊 Training Matrix'!$A$77,"")</f>
        <v/>
      </c>
      <c r="B1448" s="58" t="str">
        <f ca="1">IF(OR('📊 Training Matrix'!$W$77="EXPIRED",'📊 Training Matrix'!$W$77="EXPIRING"),'📊 Training Matrix'!$B$77,"")</f>
        <v/>
      </c>
      <c r="C1448" s="58" t="str">
        <f ca="1">IF(OR('📊 Training Matrix'!$W$77="EXPIRED",'📊 Training Matrix'!$W$77="EXPIRING"),'📊 Training Matrix'!$C$77,"")</f>
        <v/>
      </c>
      <c r="D1448" s="58" t="str">
        <f ca="1">IF(OR('📊 Training Matrix'!$W$77="EXPIRED",'📊 Training Matrix'!$W$77="EXPIRING"),'📊 Training Matrix'!$D$77,"")</f>
        <v/>
      </c>
      <c r="E1448" s="58" t="str">
        <f ca="1">IF(OR('📊 Training Matrix'!$W$77="EXPIRED",'📊 Training Matrix'!$W$77="EXPIRING"),'📊 Training Matrix'!$F$77,"")</f>
        <v/>
      </c>
      <c r="F1448" s="58" t="str">
        <f ca="1">IF(OR('📊 Training Matrix'!$W$77="EXPIRED",'📊 Training Matrix'!$W$77="EXPIRING"),'📊 Training Matrix'!$E$77,"")</f>
        <v/>
      </c>
      <c r="G1448" s="58" t="str">
        <f ca="1">IF(OR('📊 Training Matrix'!$W$77="EXPIRED",'📊 Training Matrix'!$W$77="EXPIRING"),"EL-001","")</f>
        <v/>
      </c>
      <c r="H1448" s="58" t="str">
        <f ca="1">IF(OR('📊 Training Matrix'!$W$77="EXPIRED",'📊 Training Matrix'!$W$77="EXPIRING"),"C&amp;G 2391 Inspection","")</f>
        <v/>
      </c>
      <c r="I1448" s="58" t="str">
        <f ca="1">IF(OR('📊 Training Matrix'!$W$77="EXPIRED",'📊 Training Matrix'!$W$77="EXPIRING"),IF(ISNUMBER('📊 Training Matrix'!$V$77),TEXT('📊 Training Matrix'!$V$77,"DD/MM/YYYY"),""),"")</f>
        <v/>
      </c>
      <c r="J1448" s="58" t="str">
        <f ca="1">IF(OR('📊 Training Matrix'!$W$77="EXPIRED",'📊 Training Matrix'!$W$77="EXPIRING"),TEXT('📊 Training Matrix'!$V$77+365,"DD/MM/YYYY"),"")</f>
        <v/>
      </c>
      <c r="K1448" s="58" t="str">
        <f ca="1">IF(OR('📊 Training Matrix'!$W$77="EXPIRED",'📊 Training Matrix'!$W$77="EXPIRING"),'📊 Training Matrix'!$W$77,"")</f>
        <v/>
      </c>
      <c r="L1448" s="58" t="str">
        <f ca="1">IF(OR('📊 Training Matrix'!$W$77="EXPIRED",'📊 Training Matrix'!$W$77="EXPIRING"),IF('📊 Training Matrix'!$W$77="EXPIRED","Overdue by "&amp;TEXT(TODAY()-('📊 Training Matrix'!$V$77+365),"0")&amp;" days","Expires in "&amp;TEXT(('📊 Training Matrix'!$V$77+365)-TODAY(),"0")&amp;" days"),"—")</f>
        <v>—</v>
      </c>
      <c r="M1448" s="58" t="str">
        <f ca="1">IF(OR('📊 Training Matrix'!$W$77="EXPIRED",'📊 Training Matrix'!$W$77="EXPIRING"),'📊 Training Matrix'!$H$77,"")</f>
        <v/>
      </c>
    </row>
    <row r="1449" spans="1:13" ht="15" customHeight="1" x14ac:dyDescent="0.2">
      <c r="A1449" s="58" t="str">
        <f ca="1">IF(OR('📊 Training Matrix'!$Y$77="EXPIRED",'📊 Training Matrix'!$Y$77="EXPIRING"),'📊 Training Matrix'!$A$77,"")</f>
        <v/>
      </c>
      <c r="B1449" s="58" t="str">
        <f ca="1">IF(OR('📊 Training Matrix'!$Y$77="EXPIRED",'📊 Training Matrix'!$Y$77="EXPIRING"),'📊 Training Matrix'!$B$77,"")</f>
        <v/>
      </c>
      <c r="C1449" s="58" t="str">
        <f ca="1">IF(OR('📊 Training Matrix'!$Y$77="EXPIRED",'📊 Training Matrix'!$Y$77="EXPIRING"),'📊 Training Matrix'!$C$77,"")</f>
        <v/>
      </c>
      <c r="D1449" s="58" t="str">
        <f ca="1">IF(OR('📊 Training Matrix'!$Y$77="EXPIRED",'📊 Training Matrix'!$Y$77="EXPIRING"),'📊 Training Matrix'!$D$77,"")</f>
        <v/>
      </c>
      <c r="E1449" s="58" t="str">
        <f ca="1">IF(OR('📊 Training Matrix'!$Y$77="EXPIRED",'📊 Training Matrix'!$Y$77="EXPIRING"),'📊 Training Matrix'!$F$77,"")</f>
        <v/>
      </c>
      <c r="F1449" s="58" t="str">
        <f ca="1">IF(OR('📊 Training Matrix'!$Y$77="EXPIRED",'📊 Training Matrix'!$Y$77="EXPIRING"),'📊 Training Matrix'!$E$77,"")</f>
        <v/>
      </c>
      <c r="G1449" s="58" t="str">
        <f ca="1">IF(OR('📊 Training Matrix'!$Y$77="EXPIRED",'📊 Training Matrix'!$Y$77="EXPIRING"),"EL-002","")</f>
        <v/>
      </c>
      <c r="H1449" s="58" t="str">
        <f ca="1">IF(OR('📊 Training Matrix'!$Y$77="EXPIRED",'📊 Training Matrix'!$Y$77="EXPIRING"),"18th Edition","")</f>
        <v/>
      </c>
      <c r="I1449" s="58" t="str">
        <f ca="1">IF(OR('📊 Training Matrix'!$Y$77="EXPIRED",'📊 Training Matrix'!$Y$77="EXPIRING"),IF(ISNUMBER('📊 Training Matrix'!$X$77),TEXT('📊 Training Matrix'!$X$77,"DD/MM/YYYY"),""),"")</f>
        <v/>
      </c>
      <c r="J1449" s="58" t="str">
        <f ca="1">IF(OR('📊 Training Matrix'!$Y$77="EXPIRED",'📊 Training Matrix'!$Y$77="EXPIRING"),TEXT('📊 Training Matrix'!$X$77+365,"DD/MM/YYYY"),"")</f>
        <v/>
      </c>
      <c r="K1449" s="58" t="str">
        <f ca="1">IF(OR('📊 Training Matrix'!$Y$77="EXPIRED",'📊 Training Matrix'!$Y$77="EXPIRING"),'📊 Training Matrix'!$Y$77,"")</f>
        <v/>
      </c>
      <c r="L1449" s="58" t="str">
        <f ca="1">IF(OR('📊 Training Matrix'!$Y$77="EXPIRED",'📊 Training Matrix'!$Y$77="EXPIRING"),IF('📊 Training Matrix'!$Y$77="EXPIRED","Overdue by "&amp;TEXT(TODAY()-('📊 Training Matrix'!$X$77+365),"0")&amp;" days","Expires in "&amp;TEXT(('📊 Training Matrix'!$X$77+365)-TODAY(),"0")&amp;" days"),"—")</f>
        <v>—</v>
      </c>
      <c r="M1449" s="58" t="str">
        <f ca="1">IF(OR('📊 Training Matrix'!$Y$77="EXPIRED",'📊 Training Matrix'!$Y$77="EXPIRING"),'📊 Training Matrix'!$H$77,"")</f>
        <v/>
      </c>
    </row>
    <row r="1450" spans="1:13" ht="15" customHeight="1" x14ac:dyDescent="0.2">
      <c r="A1450" s="58" t="str">
        <f ca="1">IF(OR('📊 Training Matrix'!$AA$77="EXPIRED",'📊 Training Matrix'!$AA$77="EXPIRING"),'📊 Training Matrix'!$A$77,"")</f>
        <v/>
      </c>
      <c r="B1450" s="58" t="str">
        <f ca="1">IF(OR('📊 Training Matrix'!$AA$77="EXPIRED",'📊 Training Matrix'!$AA$77="EXPIRING"),'📊 Training Matrix'!$B$77,"")</f>
        <v/>
      </c>
      <c r="C1450" s="58" t="str">
        <f ca="1">IF(OR('📊 Training Matrix'!$AA$77="EXPIRED",'📊 Training Matrix'!$AA$77="EXPIRING"),'📊 Training Matrix'!$C$77,"")</f>
        <v/>
      </c>
      <c r="D1450" s="58" t="str">
        <f ca="1">IF(OR('📊 Training Matrix'!$AA$77="EXPIRED",'📊 Training Matrix'!$AA$77="EXPIRING"),'📊 Training Matrix'!$D$77,"")</f>
        <v/>
      </c>
      <c r="E1450" s="58" t="str">
        <f ca="1">IF(OR('📊 Training Matrix'!$AA$77="EXPIRED",'📊 Training Matrix'!$AA$77="EXPIRING"),'📊 Training Matrix'!$F$77,"")</f>
        <v/>
      </c>
      <c r="F1450" s="58" t="str">
        <f ca="1">IF(OR('📊 Training Matrix'!$AA$77="EXPIRED",'📊 Training Matrix'!$AA$77="EXPIRING"),'📊 Training Matrix'!$E$77,"")</f>
        <v/>
      </c>
      <c r="G1450" s="58" t="str">
        <f ca="1">IF(OR('📊 Training Matrix'!$AA$77="EXPIRED",'📊 Training Matrix'!$AA$77="EXPIRING"),"EL-003","")</f>
        <v/>
      </c>
      <c r="H1450" s="58" t="str">
        <f ca="1">IF(OR('📊 Training Matrix'!$AA$77="EXPIRED",'📊 Training Matrix'!$AA$77="EXPIRING"),"HV Auth. Person","")</f>
        <v/>
      </c>
      <c r="I1450" s="58" t="str">
        <f ca="1">IF(OR('📊 Training Matrix'!$AA$77="EXPIRED",'📊 Training Matrix'!$AA$77="EXPIRING"),IF(ISNUMBER('📊 Training Matrix'!$Z$77),TEXT('📊 Training Matrix'!$Z$77,"DD/MM/YYYY"),""),"")</f>
        <v/>
      </c>
      <c r="J1450" s="58" t="str">
        <f ca="1">IF(OR('📊 Training Matrix'!$AA$77="EXPIRED",'📊 Training Matrix'!$AA$77="EXPIRING"),TEXT('📊 Training Matrix'!$Z$77+365,"DD/MM/YYYY"),"")</f>
        <v/>
      </c>
      <c r="K1450" s="58" t="str">
        <f ca="1">IF(OR('📊 Training Matrix'!$AA$77="EXPIRED",'📊 Training Matrix'!$AA$77="EXPIRING"),'📊 Training Matrix'!$AA$77,"")</f>
        <v/>
      </c>
      <c r="L1450" s="58" t="str">
        <f ca="1">IF(OR('📊 Training Matrix'!$AA$77="EXPIRED",'📊 Training Matrix'!$AA$77="EXPIRING"),IF('📊 Training Matrix'!$AA$77="EXPIRED","Overdue by "&amp;TEXT(TODAY()-('📊 Training Matrix'!$Z$77+365),"0")&amp;" days","Expires in "&amp;TEXT(('📊 Training Matrix'!$Z$77+365)-TODAY(),"0")&amp;" days"),"—")</f>
        <v>—</v>
      </c>
      <c r="M1450" s="58" t="str">
        <f ca="1">IF(OR('📊 Training Matrix'!$AA$77="EXPIRED",'📊 Training Matrix'!$AA$77="EXPIRING"),'📊 Training Matrix'!$H$77,"")</f>
        <v/>
      </c>
    </row>
    <row r="1451" spans="1:13" ht="15" customHeight="1" x14ac:dyDescent="0.2">
      <c r="A1451" s="58" t="str">
        <f ca="1">IF(OR('📊 Training Matrix'!$AC$77="EXPIRED",'📊 Training Matrix'!$AC$77="EXPIRING"),'📊 Training Matrix'!$A$77,"")</f>
        <v/>
      </c>
      <c r="B1451" s="58" t="str">
        <f ca="1">IF(OR('📊 Training Matrix'!$AC$77="EXPIRED",'📊 Training Matrix'!$AC$77="EXPIRING"),'📊 Training Matrix'!$B$77,"")</f>
        <v/>
      </c>
      <c r="C1451" s="58" t="str">
        <f ca="1">IF(OR('📊 Training Matrix'!$AC$77="EXPIRED",'📊 Training Matrix'!$AC$77="EXPIRING"),'📊 Training Matrix'!$C$77,"")</f>
        <v/>
      </c>
      <c r="D1451" s="58" t="str">
        <f ca="1">IF(OR('📊 Training Matrix'!$AC$77="EXPIRED",'📊 Training Matrix'!$AC$77="EXPIRING"),'📊 Training Matrix'!$D$77,"")</f>
        <v/>
      </c>
      <c r="E1451" s="58" t="str">
        <f ca="1">IF(OR('📊 Training Matrix'!$AC$77="EXPIRED",'📊 Training Matrix'!$AC$77="EXPIRING"),'📊 Training Matrix'!$F$77,"")</f>
        <v/>
      </c>
      <c r="F1451" s="58" t="str">
        <f ca="1">IF(OR('📊 Training Matrix'!$AC$77="EXPIRED",'📊 Training Matrix'!$AC$77="EXPIRING"),'📊 Training Matrix'!$E$77,"")</f>
        <v/>
      </c>
      <c r="G1451" s="58" t="str">
        <f ca="1">IF(OR('📊 Training Matrix'!$AC$77="EXPIRED",'📊 Training Matrix'!$AC$77="EXPIRING"),"EL-004","")</f>
        <v/>
      </c>
      <c r="H1451" s="58" t="str">
        <f ca="1">IF(OR('📊 Training Matrix'!$AC$77="EXPIRED",'📊 Training Matrix'!$AC$77="EXPIRING"),"LV Switching","")</f>
        <v/>
      </c>
      <c r="I1451" s="58" t="str">
        <f ca="1">IF(OR('📊 Training Matrix'!$AC$77="EXPIRED",'📊 Training Matrix'!$AC$77="EXPIRING"),IF(ISNUMBER('📊 Training Matrix'!$AB$77),TEXT('📊 Training Matrix'!$AB$77,"DD/MM/YYYY"),""),"")</f>
        <v/>
      </c>
      <c r="J1451" s="58" t="str">
        <f ca="1">IF(OR('📊 Training Matrix'!$AC$77="EXPIRED",'📊 Training Matrix'!$AC$77="EXPIRING"),TEXT('📊 Training Matrix'!$AB$77+365,"DD/MM/YYYY"),"")</f>
        <v/>
      </c>
      <c r="K1451" s="58" t="str">
        <f ca="1">IF(OR('📊 Training Matrix'!$AC$77="EXPIRED",'📊 Training Matrix'!$AC$77="EXPIRING"),'📊 Training Matrix'!$AC$77,"")</f>
        <v/>
      </c>
      <c r="L1451" s="58" t="str">
        <f ca="1">IF(OR('📊 Training Matrix'!$AC$77="EXPIRED",'📊 Training Matrix'!$AC$77="EXPIRING"),IF('📊 Training Matrix'!$AC$77="EXPIRED","Overdue by "&amp;TEXT(TODAY()-('📊 Training Matrix'!$AB$77+365),"0")&amp;" days","Expires in "&amp;TEXT(('📊 Training Matrix'!$AB$77+365)-TODAY(),"0")&amp;" days"),"—")</f>
        <v>—</v>
      </c>
      <c r="M1451" s="58" t="str">
        <f ca="1">IF(OR('📊 Training Matrix'!$AC$77="EXPIRED",'📊 Training Matrix'!$AC$77="EXPIRING"),'📊 Training Matrix'!$H$77,"")</f>
        <v/>
      </c>
    </row>
    <row r="1452" spans="1:13" ht="15" customHeight="1" x14ac:dyDescent="0.2">
      <c r="A1452" s="58" t="str">
        <f ca="1">IF(OR('📊 Training Matrix'!$AE$77="EXPIRED",'📊 Training Matrix'!$AE$77="EXPIRING"),'📊 Training Matrix'!$A$77,"")</f>
        <v/>
      </c>
      <c r="B1452" s="58" t="str">
        <f ca="1">IF(OR('📊 Training Matrix'!$AE$77="EXPIRED",'📊 Training Matrix'!$AE$77="EXPIRING"),'📊 Training Matrix'!$B$77,"")</f>
        <v/>
      </c>
      <c r="C1452" s="58" t="str">
        <f ca="1">IF(OR('📊 Training Matrix'!$AE$77="EXPIRED",'📊 Training Matrix'!$AE$77="EXPIRING"),'📊 Training Matrix'!$C$77,"")</f>
        <v/>
      </c>
      <c r="D1452" s="58" t="str">
        <f ca="1">IF(OR('📊 Training Matrix'!$AE$77="EXPIRED",'📊 Training Matrix'!$AE$77="EXPIRING"),'📊 Training Matrix'!$D$77,"")</f>
        <v/>
      </c>
      <c r="E1452" s="58" t="str">
        <f ca="1">IF(OR('📊 Training Matrix'!$AE$77="EXPIRED",'📊 Training Matrix'!$AE$77="EXPIRING"),'📊 Training Matrix'!$F$77,"")</f>
        <v/>
      </c>
      <c r="F1452" s="58" t="str">
        <f ca="1">IF(OR('📊 Training Matrix'!$AE$77="EXPIRED",'📊 Training Matrix'!$AE$77="EXPIRING"),'📊 Training Matrix'!$E$77,"")</f>
        <v/>
      </c>
      <c r="G1452" s="58" t="str">
        <f ca="1">IF(OR('📊 Training Matrix'!$AE$77="EXPIRED",'📊 Training Matrix'!$AE$77="EXPIRING"),"CV-005","")</f>
        <v/>
      </c>
      <c r="H1452" s="58" t="str">
        <f ca="1">IF(OR('📊 Training Matrix'!$AE$77="EXPIRED",'📊 Training Matrix'!$AE$77="EXPIRING"),"NRSWA Supervisor","")</f>
        <v/>
      </c>
      <c r="I1452" s="58" t="str">
        <f ca="1">IF(OR('📊 Training Matrix'!$AE$77="EXPIRED",'📊 Training Matrix'!$AE$77="EXPIRING"),IF(ISNUMBER('📊 Training Matrix'!$AD$77),TEXT('📊 Training Matrix'!$AD$77,"DD/MM/YYYY"),""),"")</f>
        <v/>
      </c>
      <c r="J1452" s="58" t="str">
        <f ca="1">IF(OR('📊 Training Matrix'!$AE$77="EXPIRED",'📊 Training Matrix'!$AE$77="EXPIRING"),TEXT('📊 Training Matrix'!$AD$77+365,"DD/MM/YYYY"),"")</f>
        <v/>
      </c>
      <c r="K1452" s="58" t="str">
        <f ca="1">IF(OR('📊 Training Matrix'!$AE$77="EXPIRED",'📊 Training Matrix'!$AE$77="EXPIRING"),'📊 Training Matrix'!$AE$77,"")</f>
        <v/>
      </c>
      <c r="L1452" s="58" t="str">
        <f ca="1">IF(OR('📊 Training Matrix'!$AE$77="EXPIRED",'📊 Training Matrix'!$AE$77="EXPIRING"),IF('📊 Training Matrix'!$AE$77="EXPIRED","Overdue by "&amp;TEXT(TODAY()-('📊 Training Matrix'!$AD$77+365),"0")&amp;" days","Expires in "&amp;TEXT(('📊 Training Matrix'!$AD$77+365)-TODAY(),"0")&amp;" days"),"—")</f>
        <v>—</v>
      </c>
      <c r="M1452" s="58" t="str">
        <f ca="1">IF(OR('📊 Training Matrix'!$AE$77="EXPIRED",'📊 Training Matrix'!$AE$77="EXPIRING"),'📊 Training Matrix'!$H$77,"")</f>
        <v/>
      </c>
    </row>
    <row r="1453" spans="1:13" ht="15" customHeight="1" x14ac:dyDescent="0.2">
      <c r="A1453" s="58" t="str">
        <f ca="1">IF(OR('📊 Training Matrix'!$AG$77="EXPIRED",'📊 Training Matrix'!$AG$77="EXPIRING"),'📊 Training Matrix'!$A$77,"")</f>
        <v/>
      </c>
      <c r="B1453" s="58" t="str">
        <f ca="1">IF(OR('📊 Training Matrix'!$AG$77="EXPIRED",'📊 Training Matrix'!$AG$77="EXPIRING"),'📊 Training Matrix'!$B$77,"")</f>
        <v/>
      </c>
      <c r="C1453" s="58" t="str">
        <f ca="1">IF(OR('📊 Training Matrix'!$AG$77="EXPIRED",'📊 Training Matrix'!$AG$77="EXPIRING"),'📊 Training Matrix'!$C$77,"")</f>
        <v/>
      </c>
      <c r="D1453" s="58" t="str">
        <f ca="1">IF(OR('📊 Training Matrix'!$AG$77="EXPIRED",'📊 Training Matrix'!$AG$77="EXPIRING"),'📊 Training Matrix'!$D$77,"")</f>
        <v/>
      </c>
      <c r="E1453" s="58" t="str">
        <f ca="1">IF(OR('📊 Training Matrix'!$AG$77="EXPIRED",'📊 Training Matrix'!$AG$77="EXPIRING"),'📊 Training Matrix'!$F$77,"")</f>
        <v/>
      </c>
      <c r="F1453" s="58" t="str">
        <f ca="1">IF(OR('📊 Training Matrix'!$AG$77="EXPIRED",'📊 Training Matrix'!$AG$77="EXPIRING"),'📊 Training Matrix'!$E$77,"")</f>
        <v/>
      </c>
      <c r="G1453" s="58" t="str">
        <f ca="1">IF(OR('📊 Training Matrix'!$AG$77="EXPIRED",'📊 Training Matrix'!$AG$77="EXPIRING"),"CV-006","")</f>
        <v/>
      </c>
      <c r="H1453" s="58" t="str">
        <f ca="1">IF(OR('📊 Training Matrix'!$AG$77="EXPIRED",'📊 Training Matrix'!$AG$77="EXPIRING"),"NRSWA Operative","")</f>
        <v/>
      </c>
      <c r="I1453" s="58" t="str">
        <f ca="1">IF(OR('📊 Training Matrix'!$AG$77="EXPIRED",'📊 Training Matrix'!$AG$77="EXPIRING"),IF(ISNUMBER('📊 Training Matrix'!$AF$77),TEXT('📊 Training Matrix'!$AF$77,"DD/MM/YYYY"),""),"")</f>
        <v/>
      </c>
      <c r="J1453" s="58" t="str">
        <f ca="1">IF(OR('📊 Training Matrix'!$AG$77="EXPIRED",'📊 Training Matrix'!$AG$77="EXPIRING"),TEXT('📊 Training Matrix'!$AF$77+365,"DD/MM/YYYY"),"")</f>
        <v/>
      </c>
      <c r="K1453" s="58" t="str">
        <f ca="1">IF(OR('📊 Training Matrix'!$AG$77="EXPIRED",'📊 Training Matrix'!$AG$77="EXPIRING"),'📊 Training Matrix'!$AG$77,"")</f>
        <v/>
      </c>
      <c r="L1453" s="58" t="str">
        <f ca="1">IF(OR('📊 Training Matrix'!$AG$77="EXPIRED",'📊 Training Matrix'!$AG$77="EXPIRING"),IF('📊 Training Matrix'!$AG$77="EXPIRED","Overdue by "&amp;TEXT(TODAY()-('📊 Training Matrix'!$AF$77+365),"0")&amp;" days","Expires in "&amp;TEXT(('📊 Training Matrix'!$AF$77+365)-TODAY(),"0")&amp;" days"),"—")</f>
        <v>—</v>
      </c>
      <c r="M1453" s="58" t="str">
        <f ca="1">IF(OR('📊 Training Matrix'!$AG$77="EXPIRED",'📊 Training Matrix'!$AG$77="EXPIRING"),'📊 Training Matrix'!$H$77,"")</f>
        <v/>
      </c>
    </row>
    <row r="1454" spans="1:13" ht="15" customHeight="1" x14ac:dyDescent="0.2">
      <c r="A1454" s="58" t="str">
        <f ca="1">IF(OR('📊 Training Matrix'!$AI$77="EXPIRED",'📊 Training Matrix'!$AI$77="EXPIRING"),'📊 Training Matrix'!$A$77,"")</f>
        <v/>
      </c>
      <c r="B1454" s="58" t="str">
        <f ca="1">IF(OR('📊 Training Matrix'!$AI$77="EXPIRED",'📊 Training Matrix'!$AI$77="EXPIRING"),'📊 Training Matrix'!$B$77,"")</f>
        <v/>
      </c>
      <c r="C1454" s="58" t="str">
        <f ca="1">IF(OR('📊 Training Matrix'!$AI$77="EXPIRED",'📊 Training Matrix'!$AI$77="EXPIRING"),'📊 Training Matrix'!$C$77,"")</f>
        <v/>
      </c>
      <c r="D1454" s="58" t="str">
        <f ca="1">IF(OR('📊 Training Matrix'!$AI$77="EXPIRED",'📊 Training Matrix'!$AI$77="EXPIRING"),'📊 Training Matrix'!$D$77,"")</f>
        <v/>
      </c>
      <c r="E1454" s="58" t="str">
        <f ca="1">IF(OR('📊 Training Matrix'!$AI$77="EXPIRED",'📊 Training Matrix'!$AI$77="EXPIRING"),'📊 Training Matrix'!$F$77,"")</f>
        <v/>
      </c>
      <c r="F1454" s="58" t="str">
        <f ca="1">IF(OR('📊 Training Matrix'!$AI$77="EXPIRED",'📊 Training Matrix'!$AI$77="EXPIRING"),'📊 Training Matrix'!$E$77,"")</f>
        <v/>
      </c>
      <c r="G1454" s="58" t="str">
        <f ca="1">IF(OR('📊 Training Matrix'!$AI$77="EXPIRED",'📊 Training Matrix'!$AI$77="EXPIRING"),"CV-002","")</f>
        <v/>
      </c>
      <c r="H1454" s="58" t="str">
        <f ca="1">IF(OR('📊 Training Matrix'!$AI$77="EXPIRED",'📊 Training Matrix'!$AI$77="EXPIRING"),"CSCS Blue Card","")</f>
        <v/>
      </c>
      <c r="I1454" s="58" t="str">
        <f ca="1">IF(OR('📊 Training Matrix'!$AI$77="EXPIRED",'📊 Training Matrix'!$AI$77="EXPIRING"),IF(ISNUMBER('📊 Training Matrix'!$AH$77),TEXT('📊 Training Matrix'!$AH$77,"DD/MM/YYYY"),""),"")</f>
        <v/>
      </c>
      <c r="J1454" s="58" t="str">
        <f ca="1">IF(OR('📊 Training Matrix'!$AI$77="EXPIRED",'📊 Training Matrix'!$AI$77="EXPIRING"),TEXT('📊 Training Matrix'!$AH$77+365,"DD/MM/YYYY"),"")</f>
        <v/>
      </c>
      <c r="K1454" s="58" t="str">
        <f ca="1">IF(OR('📊 Training Matrix'!$AI$77="EXPIRED",'📊 Training Matrix'!$AI$77="EXPIRING"),'📊 Training Matrix'!$AI$77,"")</f>
        <v/>
      </c>
      <c r="L1454" s="58" t="str">
        <f ca="1">IF(OR('📊 Training Matrix'!$AI$77="EXPIRED",'📊 Training Matrix'!$AI$77="EXPIRING"),IF('📊 Training Matrix'!$AI$77="EXPIRED","Overdue by "&amp;TEXT(TODAY()-('📊 Training Matrix'!$AH$77+365),"0")&amp;" days","Expires in "&amp;TEXT(('📊 Training Matrix'!$AH$77+365)-TODAY(),"0")&amp;" days"),"—")</f>
        <v>—</v>
      </c>
      <c r="M1454" s="58" t="str">
        <f ca="1">IF(OR('📊 Training Matrix'!$AI$77="EXPIRED",'📊 Training Matrix'!$AI$77="EXPIRING"),'📊 Training Matrix'!$H$77,"")</f>
        <v/>
      </c>
    </row>
    <row r="1455" spans="1:13" ht="15" customHeight="1" x14ac:dyDescent="0.2">
      <c r="A1455" s="58" t="str">
        <f ca="1">IF(OR('📊 Training Matrix'!$AK$77="EXPIRED",'📊 Training Matrix'!$AK$77="EXPIRING"),'📊 Training Matrix'!$A$77,"")</f>
        <v/>
      </c>
      <c r="B1455" s="58" t="str">
        <f ca="1">IF(OR('📊 Training Matrix'!$AK$77="EXPIRED",'📊 Training Matrix'!$AK$77="EXPIRING"),'📊 Training Matrix'!$B$77,"")</f>
        <v/>
      </c>
      <c r="C1455" s="58" t="str">
        <f ca="1">IF(OR('📊 Training Matrix'!$AK$77="EXPIRED",'📊 Training Matrix'!$AK$77="EXPIRING"),'📊 Training Matrix'!$C$77,"")</f>
        <v/>
      </c>
      <c r="D1455" s="58" t="str">
        <f ca="1">IF(OR('📊 Training Matrix'!$AK$77="EXPIRED",'📊 Training Matrix'!$AK$77="EXPIRING"),'📊 Training Matrix'!$D$77,"")</f>
        <v/>
      </c>
      <c r="E1455" s="58" t="str">
        <f ca="1">IF(OR('📊 Training Matrix'!$AK$77="EXPIRED",'📊 Training Matrix'!$AK$77="EXPIRING"),'📊 Training Matrix'!$F$77,"")</f>
        <v/>
      </c>
      <c r="F1455" s="58" t="str">
        <f ca="1">IF(OR('📊 Training Matrix'!$AK$77="EXPIRED",'📊 Training Matrix'!$AK$77="EXPIRING"),'📊 Training Matrix'!$E$77,"")</f>
        <v/>
      </c>
      <c r="G1455" s="58" t="str">
        <f ca="1">IF(OR('📊 Training Matrix'!$AK$77="EXPIRED",'📊 Training Matrix'!$AK$77="EXPIRING"),"GS-001","")</f>
        <v/>
      </c>
      <c r="H1455" s="58" t="str">
        <f ca="1">IF(OR('📊 Training Matrix'!$AK$77="EXPIRED",'📊 Training Matrix'!$AK$77="EXPIRING"),"Gas Safe Reg.","")</f>
        <v/>
      </c>
      <c r="I1455" s="58" t="str">
        <f ca="1">IF(OR('📊 Training Matrix'!$AK$77="EXPIRED",'📊 Training Matrix'!$AK$77="EXPIRING"),IF(ISNUMBER('📊 Training Matrix'!$AJ$77),TEXT('📊 Training Matrix'!$AJ$77,"DD/MM/YYYY"),""),"")</f>
        <v/>
      </c>
      <c r="J1455" s="58" t="str">
        <f ca="1">IF(OR('📊 Training Matrix'!$AK$77="EXPIRED",'📊 Training Matrix'!$AK$77="EXPIRING"),TEXT('📊 Training Matrix'!$AJ$77+365,"DD/MM/YYYY"),"")</f>
        <v/>
      </c>
      <c r="K1455" s="58" t="str">
        <f ca="1">IF(OR('📊 Training Matrix'!$AK$77="EXPIRED",'📊 Training Matrix'!$AK$77="EXPIRING"),'📊 Training Matrix'!$AK$77,"")</f>
        <v/>
      </c>
      <c r="L1455" s="58" t="str">
        <f ca="1">IF(OR('📊 Training Matrix'!$AK$77="EXPIRED",'📊 Training Matrix'!$AK$77="EXPIRING"),IF('📊 Training Matrix'!$AK$77="EXPIRED","Overdue by "&amp;TEXT(TODAY()-('📊 Training Matrix'!$AJ$77+365),"0")&amp;" days","Expires in "&amp;TEXT(('📊 Training Matrix'!$AJ$77+365)-TODAY(),"0")&amp;" days"),"—")</f>
        <v>—</v>
      </c>
      <c r="M1455" s="58" t="str">
        <f ca="1">IF(OR('📊 Training Matrix'!$AK$77="EXPIRED",'📊 Training Matrix'!$AK$77="EXPIRING"),'📊 Training Matrix'!$H$77,"")</f>
        <v/>
      </c>
    </row>
    <row r="1456" spans="1:13" ht="15" customHeight="1" x14ac:dyDescent="0.2">
      <c r="A1456" s="58" t="str">
        <f ca="1">IF(OR('📊 Training Matrix'!$AM$77="EXPIRED",'📊 Training Matrix'!$AM$77="EXPIRING"),'📊 Training Matrix'!$A$77,"")</f>
        <v/>
      </c>
      <c r="B1456" s="58" t="str">
        <f ca="1">IF(OR('📊 Training Matrix'!$AM$77="EXPIRED",'📊 Training Matrix'!$AM$77="EXPIRING"),'📊 Training Matrix'!$B$77,"")</f>
        <v/>
      </c>
      <c r="C1456" s="58" t="str">
        <f ca="1">IF(OR('📊 Training Matrix'!$AM$77="EXPIRED",'📊 Training Matrix'!$AM$77="EXPIRING"),'📊 Training Matrix'!$C$77,"")</f>
        <v/>
      </c>
      <c r="D1456" s="58" t="str">
        <f ca="1">IF(OR('📊 Training Matrix'!$AM$77="EXPIRED",'📊 Training Matrix'!$AM$77="EXPIRING"),'📊 Training Matrix'!$D$77,"")</f>
        <v/>
      </c>
      <c r="E1456" s="58" t="str">
        <f ca="1">IF(OR('📊 Training Matrix'!$AM$77="EXPIRED",'📊 Training Matrix'!$AM$77="EXPIRING"),'📊 Training Matrix'!$F$77,"")</f>
        <v/>
      </c>
      <c r="F1456" s="58" t="str">
        <f ca="1">IF(OR('📊 Training Matrix'!$AM$77="EXPIRED",'📊 Training Matrix'!$AM$77="EXPIRING"),'📊 Training Matrix'!$E$77,"")</f>
        <v/>
      </c>
      <c r="G1456" s="58" t="str">
        <f ca="1">IF(OR('📊 Training Matrix'!$AM$77="EXPIRED",'📊 Training Matrix'!$AM$77="EXPIRING"),"GS-002","")</f>
        <v/>
      </c>
      <c r="H1456" s="58" t="str">
        <f ca="1">IF(OR('📊 Training Matrix'!$AM$77="EXPIRED",'📊 Training Matrix'!$AM$77="EXPIRING"),"ACS Gas (CCN1)","")</f>
        <v/>
      </c>
      <c r="I1456" s="58" t="str">
        <f ca="1">IF(OR('📊 Training Matrix'!$AM$77="EXPIRED",'📊 Training Matrix'!$AM$77="EXPIRING"),IF(ISNUMBER('📊 Training Matrix'!$AL$77),TEXT('📊 Training Matrix'!$AL$77,"DD/MM/YYYY"),""),"")</f>
        <v/>
      </c>
      <c r="J1456" s="58" t="str">
        <f ca="1">IF(OR('📊 Training Matrix'!$AM$77="EXPIRED",'📊 Training Matrix'!$AM$77="EXPIRING"),TEXT('📊 Training Matrix'!$AL$77+365,"DD/MM/YYYY"),"")</f>
        <v/>
      </c>
      <c r="K1456" s="58" t="str">
        <f ca="1">IF(OR('📊 Training Matrix'!$AM$77="EXPIRED",'📊 Training Matrix'!$AM$77="EXPIRING"),'📊 Training Matrix'!$AM$77,"")</f>
        <v/>
      </c>
      <c r="L1456" s="58" t="str">
        <f ca="1">IF(OR('📊 Training Matrix'!$AM$77="EXPIRED",'📊 Training Matrix'!$AM$77="EXPIRING"),IF('📊 Training Matrix'!$AM$77="EXPIRED","Overdue by "&amp;TEXT(TODAY()-('📊 Training Matrix'!$AL$77+365),"0")&amp;" days","Expires in "&amp;TEXT(('📊 Training Matrix'!$AL$77+365)-TODAY(),"0")&amp;" days"),"—")</f>
        <v>—</v>
      </c>
      <c r="M1456" s="58" t="str">
        <f ca="1">IF(OR('📊 Training Matrix'!$AM$77="EXPIRED",'📊 Training Matrix'!$AM$77="EXPIRING"),'📊 Training Matrix'!$H$77,"")</f>
        <v/>
      </c>
    </row>
    <row r="1457" spans="1:13" ht="15" customHeight="1" x14ac:dyDescent="0.2">
      <c r="A1457" s="58" t="str">
        <f ca="1">IF(OR('📊 Training Matrix'!$AO$77="EXPIRED",'📊 Training Matrix'!$AO$77="EXPIRING"),'📊 Training Matrix'!$A$77,"")</f>
        <v/>
      </c>
      <c r="B1457" s="58" t="str">
        <f ca="1">IF(OR('📊 Training Matrix'!$AO$77="EXPIRED",'📊 Training Matrix'!$AO$77="EXPIRING"),'📊 Training Matrix'!$B$77,"")</f>
        <v/>
      </c>
      <c r="C1457" s="58" t="str">
        <f ca="1">IF(OR('📊 Training Matrix'!$AO$77="EXPIRED",'📊 Training Matrix'!$AO$77="EXPIRING"),'📊 Training Matrix'!$C$77,"")</f>
        <v/>
      </c>
      <c r="D1457" s="58" t="str">
        <f ca="1">IF(OR('📊 Training Matrix'!$AO$77="EXPIRED",'📊 Training Matrix'!$AO$77="EXPIRING"),'📊 Training Matrix'!$D$77,"")</f>
        <v/>
      </c>
      <c r="E1457" s="58" t="str">
        <f ca="1">IF(OR('📊 Training Matrix'!$AO$77="EXPIRED",'📊 Training Matrix'!$AO$77="EXPIRING"),'📊 Training Matrix'!$F$77,"")</f>
        <v/>
      </c>
      <c r="F1457" s="58" t="str">
        <f ca="1">IF(OR('📊 Training Matrix'!$AO$77="EXPIRED",'📊 Training Matrix'!$AO$77="EXPIRING"),'📊 Training Matrix'!$E$77,"")</f>
        <v/>
      </c>
      <c r="G1457" s="58" t="str">
        <f ca="1">IF(OR('📊 Training Matrix'!$AO$77="EXPIRED",'📊 Training Matrix'!$AO$77="EXPIRING"),"WA-001","")</f>
        <v/>
      </c>
      <c r="H1457" s="58" t="str">
        <f ca="1">IF(OR('📊 Training Matrix'!$AO$77="EXPIRED",'📊 Training Matrix'!$AO$77="EXPIRING"),"WIAPS Cert.","")</f>
        <v/>
      </c>
      <c r="I1457" s="58" t="str">
        <f ca="1">IF(OR('📊 Training Matrix'!$AO$77="EXPIRED",'📊 Training Matrix'!$AO$77="EXPIRING"),IF(ISNUMBER('📊 Training Matrix'!$AN$77),TEXT('📊 Training Matrix'!$AN$77,"DD/MM/YYYY"),""),"")</f>
        <v/>
      </c>
      <c r="J1457" s="58" t="str">
        <f ca="1">IF(OR('📊 Training Matrix'!$AO$77="EXPIRED",'📊 Training Matrix'!$AO$77="EXPIRING"),TEXT('📊 Training Matrix'!$AN$77+365,"DD/MM/YYYY"),"")</f>
        <v/>
      </c>
      <c r="K1457" s="58" t="str">
        <f ca="1">IF(OR('📊 Training Matrix'!$AO$77="EXPIRED",'📊 Training Matrix'!$AO$77="EXPIRING"),'📊 Training Matrix'!$AO$77,"")</f>
        <v/>
      </c>
      <c r="L1457" s="58" t="str">
        <f ca="1">IF(OR('📊 Training Matrix'!$AO$77="EXPIRED",'📊 Training Matrix'!$AO$77="EXPIRING"),IF('📊 Training Matrix'!$AO$77="EXPIRED","Overdue by "&amp;TEXT(TODAY()-('📊 Training Matrix'!$AN$77+365),"0")&amp;" days","Expires in "&amp;TEXT(('📊 Training Matrix'!$AN$77+365)-TODAY(),"0")&amp;" days"),"—")</f>
        <v>—</v>
      </c>
      <c r="M1457" s="58" t="str">
        <f ca="1">IF(OR('📊 Training Matrix'!$AO$77="EXPIRED",'📊 Training Matrix'!$AO$77="EXPIRING"),'📊 Training Matrix'!$H$77,"")</f>
        <v/>
      </c>
    </row>
    <row r="1458" spans="1:13" ht="15" customHeight="1" x14ac:dyDescent="0.2">
      <c r="A1458" s="58" t="str">
        <f ca="1">IF(OR('📊 Training Matrix'!$AQ$77="EXPIRED",'📊 Training Matrix'!$AQ$77="EXPIRING"),'📊 Training Matrix'!$A$77,"")</f>
        <v/>
      </c>
      <c r="B1458" s="58" t="str">
        <f ca="1">IF(OR('📊 Training Matrix'!$AQ$77="EXPIRED",'📊 Training Matrix'!$AQ$77="EXPIRING"),'📊 Training Matrix'!$B$77,"")</f>
        <v/>
      </c>
      <c r="C1458" s="58" t="str">
        <f ca="1">IF(OR('📊 Training Matrix'!$AQ$77="EXPIRED",'📊 Training Matrix'!$AQ$77="EXPIRING"),'📊 Training Matrix'!$C$77,"")</f>
        <v/>
      </c>
      <c r="D1458" s="58" t="str">
        <f ca="1">IF(OR('📊 Training Matrix'!$AQ$77="EXPIRED",'📊 Training Matrix'!$AQ$77="EXPIRING"),'📊 Training Matrix'!$D$77,"")</f>
        <v/>
      </c>
      <c r="E1458" s="58" t="str">
        <f ca="1">IF(OR('📊 Training Matrix'!$AQ$77="EXPIRED",'📊 Training Matrix'!$AQ$77="EXPIRING"),'📊 Training Matrix'!$F$77,"")</f>
        <v/>
      </c>
      <c r="F1458" s="58" t="str">
        <f ca="1">IF(OR('📊 Training Matrix'!$AQ$77="EXPIRED",'📊 Training Matrix'!$AQ$77="EXPIRING"),'📊 Training Matrix'!$E$77,"")</f>
        <v/>
      </c>
      <c r="G1458" s="58" t="str">
        <f ca="1">IF(OR('📊 Training Matrix'!$AQ$77="EXPIRED",'📊 Training Matrix'!$AQ$77="EXPIRING"),"DR-004","")</f>
        <v/>
      </c>
      <c r="H1458" s="58" t="str">
        <f ca="1">IF(OR('📊 Training Matrix'!$AQ$77="EXPIRED",'📊 Training Matrix'!$AQ$77="EXPIRING"),"CPCS Excavator","")</f>
        <v/>
      </c>
      <c r="I1458" s="58" t="str">
        <f ca="1">IF(OR('📊 Training Matrix'!$AQ$77="EXPIRED",'📊 Training Matrix'!$AQ$77="EXPIRING"),IF(ISNUMBER('📊 Training Matrix'!$AP$77),TEXT('📊 Training Matrix'!$AP$77,"DD/MM/YYYY"),""),"")</f>
        <v/>
      </c>
      <c r="J1458" s="58" t="str">
        <f ca="1">IF(OR('📊 Training Matrix'!$AQ$77="EXPIRED",'📊 Training Matrix'!$AQ$77="EXPIRING"),TEXT('📊 Training Matrix'!$AP$77+365,"DD/MM/YYYY"),"")</f>
        <v/>
      </c>
      <c r="K1458" s="58" t="str">
        <f ca="1">IF(OR('📊 Training Matrix'!$AQ$77="EXPIRED",'📊 Training Matrix'!$AQ$77="EXPIRING"),'📊 Training Matrix'!$AQ$77,"")</f>
        <v/>
      </c>
      <c r="L1458" s="58" t="str">
        <f ca="1">IF(OR('📊 Training Matrix'!$AQ$77="EXPIRED",'📊 Training Matrix'!$AQ$77="EXPIRING"),IF('📊 Training Matrix'!$AQ$77="EXPIRED","Overdue by "&amp;TEXT(TODAY()-('📊 Training Matrix'!$AP$77+365),"0")&amp;" days","Expires in "&amp;TEXT(('📊 Training Matrix'!$AP$77+365)-TODAY(),"0")&amp;" days"),"—")</f>
        <v>—</v>
      </c>
      <c r="M1458" s="58" t="str">
        <f ca="1">IF(OR('📊 Training Matrix'!$AQ$77="EXPIRED",'📊 Training Matrix'!$AQ$77="EXPIRING"),'📊 Training Matrix'!$H$77,"")</f>
        <v/>
      </c>
    </row>
    <row r="1459" spans="1:13" ht="15" customHeight="1" x14ac:dyDescent="0.2">
      <c r="A1459" s="58" t="str">
        <f ca="1">IF(OR('📊 Training Matrix'!$AS$77="EXPIRED",'📊 Training Matrix'!$AS$77="EXPIRING"),'📊 Training Matrix'!$A$77,"")</f>
        <v/>
      </c>
      <c r="B1459" s="58" t="str">
        <f ca="1">IF(OR('📊 Training Matrix'!$AS$77="EXPIRED",'📊 Training Matrix'!$AS$77="EXPIRING"),'📊 Training Matrix'!$B$77,"")</f>
        <v/>
      </c>
      <c r="C1459" s="58" t="str">
        <f ca="1">IF(OR('📊 Training Matrix'!$AS$77="EXPIRED",'📊 Training Matrix'!$AS$77="EXPIRING"),'📊 Training Matrix'!$C$77,"")</f>
        <v/>
      </c>
      <c r="D1459" s="58" t="str">
        <f ca="1">IF(OR('📊 Training Matrix'!$AS$77="EXPIRED",'📊 Training Matrix'!$AS$77="EXPIRING"),'📊 Training Matrix'!$D$77,"")</f>
        <v/>
      </c>
      <c r="E1459" s="58" t="str">
        <f ca="1">IF(OR('📊 Training Matrix'!$AS$77="EXPIRED",'📊 Training Matrix'!$AS$77="EXPIRING"),'📊 Training Matrix'!$F$77,"")</f>
        <v/>
      </c>
      <c r="F1459" s="58" t="str">
        <f ca="1">IF(OR('📊 Training Matrix'!$AS$77="EXPIRED",'📊 Training Matrix'!$AS$77="EXPIRING"),'📊 Training Matrix'!$E$77,"")</f>
        <v/>
      </c>
      <c r="G1459" s="58" t="str">
        <f ca="1">IF(OR('📊 Training Matrix'!$AS$77="EXPIRED",'📊 Training Matrix'!$AS$77="EXPIRING"),"MG-002","")</f>
        <v/>
      </c>
      <c r="H1459" s="58" t="str">
        <f ca="1">IF(OR('📊 Training Matrix'!$AS$77="EXPIRED",'📊 Training Matrix'!$AS$77="EXPIRING"),"SMSTS","")</f>
        <v/>
      </c>
      <c r="I1459" s="58" t="str">
        <f ca="1">IF(OR('📊 Training Matrix'!$AS$77="EXPIRED",'📊 Training Matrix'!$AS$77="EXPIRING"),IF(ISNUMBER('📊 Training Matrix'!$AR$77),TEXT('📊 Training Matrix'!$AR$77,"DD/MM/YYYY"),""),"")</f>
        <v/>
      </c>
      <c r="J1459" s="58" t="str">
        <f ca="1">IF(OR('📊 Training Matrix'!$AS$77="EXPIRED",'📊 Training Matrix'!$AS$77="EXPIRING"),TEXT('📊 Training Matrix'!$AR$77+365,"DD/MM/YYYY"),"")</f>
        <v/>
      </c>
      <c r="K1459" s="58" t="str">
        <f ca="1">IF(OR('📊 Training Matrix'!$AS$77="EXPIRED",'📊 Training Matrix'!$AS$77="EXPIRING"),'📊 Training Matrix'!$AS$77,"")</f>
        <v/>
      </c>
      <c r="L1459" s="58" t="str">
        <f ca="1">IF(OR('📊 Training Matrix'!$AS$77="EXPIRED",'📊 Training Matrix'!$AS$77="EXPIRING"),IF('📊 Training Matrix'!$AS$77="EXPIRED","Overdue by "&amp;TEXT(TODAY()-('📊 Training Matrix'!$AR$77+365),"0")&amp;" days","Expires in "&amp;TEXT(('📊 Training Matrix'!$AR$77+365)-TODAY(),"0")&amp;" days"),"—")</f>
        <v>—</v>
      </c>
      <c r="M1459" s="58" t="str">
        <f ca="1">IF(OR('📊 Training Matrix'!$AS$77="EXPIRED",'📊 Training Matrix'!$AS$77="EXPIRING"),'📊 Training Matrix'!$H$77,"")</f>
        <v/>
      </c>
    </row>
    <row r="1460" spans="1:13" ht="15" customHeight="1" x14ac:dyDescent="0.2">
      <c r="A1460" s="58" t="str">
        <f ca="1">IF(OR('📊 Training Matrix'!$AU$77="EXPIRED",'📊 Training Matrix'!$AU$77="EXPIRING"),'📊 Training Matrix'!$A$77,"")</f>
        <v/>
      </c>
      <c r="B1460" s="58" t="str">
        <f ca="1">IF(OR('📊 Training Matrix'!$AU$77="EXPIRED",'📊 Training Matrix'!$AU$77="EXPIRING"),'📊 Training Matrix'!$B$77,"")</f>
        <v/>
      </c>
      <c r="C1460" s="58" t="str">
        <f ca="1">IF(OR('📊 Training Matrix'!$AU$77="EXPIRED",'📊 Training Matrix'!$AU$77="EXPIRING"),'📊 Training Matrix'!$C$77,"")</f>
        <v/>
      </c>
      <c r="D1460" s="58" t="str">
        <f ca="1">IF(OR('📊 Training Matrix'!$AU$77="EXPIRED",'📊 Training Matrix'!$AU$77="EXPIRING"),'📊 Training Matrix'!$D$77,"")</f>
        <v/>
      </c>
      <c r="E1460" s="58" t="str">
        <f ca="1">IF(OR('📊 Training Matrix'!$AU$77="EXPIRED",'📊 Training Matrix'!$AU$77="EXPIRING"),'📊 Training Matrix'!$F$77,"")</f>
        <v/>
      </c>
      <c r="F1460" s="58" t="str">
        <f ca="1">IF(OR('📊 Training Matrix'!$AU$77="EXPIRED",'📊 Training Matrix'!$AU$77="EXPIRING"),'📊 Training Matrix'!$E$77,"")</f>
        <v/>
      </c>
      <c r="G1460" s="58" t="str">
        <f ca="1">IF(OR('📊 Training Matrix'!$AU$77="EXPIRED",'📊 Training Matrix'!$AU$77="EXPIRING"),"MG-003","")</f>
        <v/>
      </c>
      <c r="H1460" s="58" t="str">
        <f ca="1">IF(OR('📊 Training Matrix'!$AU$77="EXPIRED",'📊 Training Matrix'!$AU$77="EXPIRING"),"SSSTS","")</f>
        <v/>
      </c>
      <c r="I1460" s="58" t="str">
        <f ca="1">IF(OR('📊 Training Matrix'!$AU$77="EXPIRED",'📊 Training Matrix'!$AU$77="EXPIRING"),IF(ISNUMBER('📊 Training Matrix'!$AT$77),TEXT('📊 Training Matrix'!$AT$77,"DD/MM/YYYY"),""),"")</f>
        <v/>
      </c>
      <c r="J1460" s="58" t="str">
        <f ca="1">IF(OR('📊 Training Matrix'!$AU$77="EXPIRED",'📊 Training Matrix'!$AU$77="EXPIRING"),TEXT('📊 Training Matrix'!$AT$77+365,"DD/MM/YYYY"),"")</f>
        <v/>
      </c>
      <c r="K1460" s="58" t="str">
        <f ca="1">IF(OR('📊 Training Matrix'!$AU$77="EXPIRED",'📊 Training Matrix'!$AU$77="EXPIRING"),'📊 Training Matrix'!$AU$77,"")</f>
        <v/>
      </c>
      <c r="L1460" s="58" t="str">
        <f ca="1">IF(OR('📊 Training Matrix'!$AU$77="EXPIRED",'📊 Training Matrix'!$AU$77="EXPIRING"),IF('📊 Training Matrix'!$AU$77="EXPIRED","Overdue by "&amp;TEXT(TODAY()-('📊 Training Matrix'!$AT$77+365),"0")&amp;" days","Expires in "&amp;TEXT(('📊 Training Matrix'!$AT$77+365)-TODAY(),"0")&amp;" days"),"—")</f>
        <v>—</v>
      </c>
      <c r="M1460" s="58" t="str">
        <f ca="1">IF(OR('📊 Training Matrix'!$AU$77="EXPIRED",'📊 Training Matrix'!$AU$77="EXPIRING"),'📊 Training Matrix'!$H$77,"")</f>
        <v/>
      </c>
    </row>
    <row r="1461" spans="1:13" ht="15" customHeight="1" x14ac:dyDescent="0.2">
      <c r="A1461" s="58" t="str">
        <f ca="1">IF(OR('📊 Training Matrix'!$AW$77="EXPIRED",'📊 Training Matrix'!$AW$77="EXPIRING"),'📊 Training Matrix'!$A$77,"")</f>
        <v/>
      </c>
      <c r="B1461" s="58" t="str">
        <f ca="1">IF(OR('📊 Training Matrix'!$AW$77="EXPIRED",'📊 Training Matrix'!$AW$77="EXPIRING"),'📊 Training Matrix'!$B$77,"")</f>
        <v/>
      </c>
      <c r="C1461" s="58" t="str">
        <f ca="1">IF(OR('📊 Training Matrix'!$AW$77="EXPIRED",'📊 Training Matrix'!$AW$77="EXPIRING"),'📊 Training Matrix'!$C$77,"")</f>
        <v/>
      </c>
      <c r="D1461" s="58" t="str">
        <f ca="1">IF(OR('📊 Training Matrix'!$AW$77="EXPIRED",'📊 Training Matrix'!$AW$77="EXPIRING"),'📊 Training Matrix'!$D$77,"")</f>
        <v/>
      </c>
      <c r="E1461" s="58" t="str">
        <f ca="1">IF(OR('📊 Training Matrix'!$AW$77="EXPIRED",'📊 Training Matrix'!$AW$77="EXPIRING"),'📊 Training Matrix'!$F$77,"")</f>
        <v/>
      </c>
      <c r="F1461" s="58" t="str">
        <f ca="1">IF(OR('📊 Training Matrix'!$AW$77="EXPIRED",'📊 Training Matrix'!$AW$77="EXPIRING"),'📊 Training Matrix'!$E$77,"")</f>
        <v/>
      </c>
      <c r="G1461" s="58" t="str">
        <f ca="1">IF(OR('📊 Training Matrix'!$AW$77="EXPIRED",'📊 Training Matrix'!$AW$77="EXPIRING"),"IT-002","")</f>
        <v/>
      </c>
      <c r="H1461" s="58" t="str">
        <f ca="1">IF(OR('📊 Training Matrix'!$AW$77="EXPIRED",'📊 Training Matrix'!$AW$77="EXPIRING"),"GDPR Awareness","")</f>
        <v/>
      </c>
      <c r="I1461" s="58" t="str">
        <f ca="1">IF(OR('📊 Training Matrix'!$AW$77="EXPIRED",'📊 Training Matrix'!$AW$77="EXPIRING"),IF(ISNUMBER('📊 Training Matrix'!$AV$77),TEXT('📊 Training Matrix'!$AV$77,"DD/MM/YYYY"),""),"")</f>
        <v/>
      </c>
      <c r="J1461" s="58" t="str">
        <f ca="1">IF(OR('📊 Training Matrix'!$AW$77="EXPIRED",'📊 Training Matrix'!$AW$77="EXPIRING"),TEXT('📊 Training Matrix'!$AV$77+365,"DD/MM/YYYY"),"")</f>
        <v/>
      </c>
      <c r="K1461" s="58" t="str">
        <f ca="1">IF(OR('📊 Training Matrix'!$AW$77="EXPIRED",'📊 Training Matrix'!$AW$77="EXPIRING"),'📊 Training Matrix'!$AW$77,"")</f>
        <v/>
      </c>
      <c r="L1461" s="58" t="str">
        <f ca="1">IF(OR('📊 Training Matrix'!$AW$77="EXPIRED",'📊 Training Matrix'!$AW$77="EXPIRING"),IF('📊 Training Matrix'!$AW$77="EXPIRED","Overdue by "&amp;TEXT(TODAY()-('📊 Training Matrix'!$AV$77+365),"0")&amp;" days","Expires in "&amp;TEXT(('📊 Training Matrix'!$AV$77+365)-TODAY(),"0")&amp;" days"),"—")</f>
        <v>—</v>
      </c>
      <c r="M1461" s="58" t="str">
        <f ca="1">IF(OR('📊 Training Matrix'!$AW$77="EXPIRED",'📊 Training Matrix'!$AW$77="EXPIRING"),'📊 Training Matrix'!$H$77,"")</f>
        <v/>
      </c>
    </row>
    <row r="1462" spans="1:13" ht="15" customHeight="1" x14ac:dyDescent="0.2">
      <c r="A1462" s="58" t="str">
        <f ca="1">IF(OR('📊 Training Matrix'!$K$78="EXPIRED",'📊 Training Matrix'!$K$78="EXPIRING"),'📊 Training Matrix'!$A$78,"")</f>
        <v/>
      </c>
      <c r="B1462" s="58" t="str">
        <f ca="1">IF(OR('📊 Training Matrix'!$K$78="EXPIRED",'📊 Training Matrix'!$K$78="EXPIRING"),'📊 Training Matrix'!$B$78,"")</f>
        <v/>
      </c>
      <c r="C1462" s="58" t="str">
        <f ca="1">IF(OR('📊 Training Matrix'!$K$78="EXPIRED",'📊 Training Matrix'!$K$78="EXPIRING"),'📊 Training Matrix'!$C$78,"")</f>
        <v/>
      </c>
      <c r="D1462" s="58" t="str">
        <f ca="1">IF(OR('📊 Training Matrix'!$K$78="EXPIRED",'📊 Training Matrix'!$K$78="EXPIRING"),'📊 Training Matrix'!$D$78,"")</f>
        <v/>
      </c>
      <c r="E1462" s="58" t="str">
        <f ca="1">IF(OR('📊 Training Matrix'!$K$78="EXPIRED",'📊 Training Matrix'!$K$78="EXPIRING"),'📊 Training Matrix'!$F$78,"")</f>
        <v/>
      </c>
      <c r="F1462" s="58" t="str">
        <f ca="1">IF(OR('📊 Training Matrix'!$K$78="EXPIRED",'📊 Training Matrix'!$K$78="EXPIRING"),'📊 Training Matrix'!$E$78,"")</f>
        <v/>
      </c>
      <c r="G1462" s="58" t="str">
        <f ca="1">IF(OR('📊 Training Matrix'!$K$78="EXPIRED",'📊 Training Matrix'!$K$78="EXPIRING"),"HS-001","")</f>
        <v/>
      </c>
      <c r="H1462" s="58" t="str">
        <f ca="1">IF(OR('📊 Training Matrix'!$K$78="EXPIRED",'📊 Training Matrix'!$K$78="EXPIRING"),"H&amp;S Induction","")</f>
        <v/>
      </c>
      <c r="I1462" s="58" t="str">
        <f ca="1">IF(OR('📊 Training Matrix'!$K$78="EXPIRED",'📊 Training Matrix'!$K$78="EXPIRING"),IF(ISNUMBER('📊 Training Matrix'!$J$78),TEXT('📊 Training Matrix'!$J$78,"DD/MM/YYYY"),""),"")</f>
        <v/>
      </c>
      <c r="J1462" s="58" t="str">
        <f ca="1">IF(OR('📊 Training Matrix'!$K$78="EXPIRED",'📊 Training Matrix'!$K$78="EXPIRING"),TEXT('📊 Training Matrix'!$J$78+365,"DD/MM/YYYY"),"")</f>
        <v/>
      </c>
      <c r="K1462" s="58" t="str">
        <f ca="1">IF(OR('📊 Training Matrix'!$K$78="EXPIRED",'📊 Training Matrix'!$K$78="EXPIRING"),'📊 Training Matrix'!$K$78,"")</f>
        <v/>
      </c>
      <c r="L1462" s="58" t="str">
        <f ca="1">IF(OR('📊 Training Matrix'!$K$78="EXPIRED",'📊 Training Matrix'!$K$78="EXPIRING"),IF('📊 Training Matrix'!$K$78="EXPIRED","Overdue by "&amp;TEXT(TODAY()-('📊 Training Matrix'!$J$78+365),"0")&amp;" days","Expires in "&amp;TEXT(('📊 Training Matrix'!$J$78+365)-TODAY(),"0")&amp;" days"),"—")</f>
        <v>—</v>
      </c>
      <c r="M1462" s="58" t="str">
        <f ca="1">IF(OR('📊 Training Matrix'!$K$78="EXPIRED",'📊 Training Matrix'!$K$78="EXPIRING"),'📊 Training Matrix'!$H$78,"")</f>
        <v/>
      </c>
    </row>
    <row r="1463" spans="1:13" ht="15" customHeight="1" x14ac:dyDescent="0.2">
      <c r="A1463" s="58" t="str">
        <f ca="1">IF(OR('📊 Training Matrix'!$M$78="EXPIRED",'📊 Training Matrix'!$M$78="EXPIRING"),'📊 Training Matrix'!$A$78,"")</f>
        <v/>
      </c>
      <c r="B1463" s="58" t="str">
        <f ca="1">IF(OR('📊 Training Matrix'!$M$78="EXPIRED",'📊 Training Matrix'!$M$78="EXPIRING"),'📊 Training Matrix'!$B$78,"")</f>
        <v/>
      </c>
      <c r="C1463" s="58" t="str">
        <f ca="1">IF(OR('📊 Training Matrix'!$M$78="EXPIRED",'📊 Training Matrix'!$M$78="EXPIRING"),'📊 Training Matrix'!$C$78,"")</f>
        <v/>
      </c>
      <c r="D1463" s="58" t="str">
        <f ca="1">IF(OR('📊 Training Matrix'!$M$78="EXPIRED",'📊 Training Matrix'!$M$78="EXPIRING"),'📊 Training Matrix'!$D$78,"")</f>
        <v/>
      </c>
      <c r="E1463" s="58" t="str">
        <f ca="1">IF(OR('📊 Training Matrix'!$M$78="EXPIRED",'📊 Training Matrix'!$M$78="EXPIRING"),'📊 Training Matrix'!$F$78,"")</f>
        <v/>
      </c>
      <c r="F1463" s="58" t="str">
        <f ca="1">IF(OR('📊 Training Matrix'!$M$78="EXPIRED",'📊 Training Matrix'!$M$78="EXPIRING"),'📊 Training Matrix'!$E$78,"")</f>
        <v/>
      </c>
      <c r="G1463" s="58" t="str">
        <f ca="1">IF(OR('📊 Training Matrix'!$M$78="EXPIRED",'📊 Training Matrix'!$M$78="EXPIRING"),"HS-002","")</f>
        <v/>
      </c>
      <c r="H1463" s="58" t="str">
        <f ca="1">IF(OR('📊 Training Matrix'!$M$78="EXPIRED",'📊 Training Matrix'!$M$78="EXPIRING"),"Working at Height","")</f>
        <v/>
      </c>
      <c r="I1463" s="58" t="str">
        <f ca="1">IF(OR('📊 Training Matrix'!$M$78="EXPIRED",'📊 Training Matrix'!$M$78="EXPIRING"),IF(ISNUMBER('📊 Training Matrix'!$L$78),TEXT('📊 Training Matrix'!$L$78,"DD/MM/YYYY"),""),"")</f>
        <v/>
      </c>
      <c r="J1463" s="58" t="str">
        <f ca="1">IF(OR('📊 Training Matrix'!$M$78="EXPIRED",'📊 Training Matrix'!$M$78="EXPIRING"),TEXT('📊 Training Matrix'!$L$78+365,"DD/MM/YYYY"),"")</f>
        <v/>
      </c>
      <c r="K1463" s="58" t="str">
        <f ca="1">IF(OR('📊 Training Matrix'!$M$78="EXPIRED",'📊 Training Matrix'!$M$78="EXPIRING"),'📊 Training Matrix'!$M$78,"")</f>
        <v/>
      </c>
      <c r="L1463" s="58" t="str">
        <f ca="1">IF(OR('📊 Training Matrix'!$M$78="EXPIRED",'📊 Training Matrix'!$M$78="EXPIRING"),IF('📊 Training Matrix'!$M$78="EXPIRED","Overdue by "&amp;TEXT(TODAY()-('📊 Training Matrix'!$L$78+365),"0")&amp;" days","Expires in "&amp;TEXT(('📊 Training Matrix'!$L$78+365)-TODAY(),"0")&amp;" days"),"—")</f>
        <v>—</v>
      </c>
      <c r="M1463" s="58" t="str">
        <f ca="1">IF(OR('📊 Training Matrix'!$M$78="EXPIRED",'📊 Training Matrix'!$M$78="EXPIRING"),'📊 Training Matrix'!$H$78,"")</f>
        <v/>
      </c>
    </row>
    <row r="1464" spans="1:13" ht="15" customHeight="1" x14ac:dyDescent="0.2">
      <c r="A1464" s="58" t="str">
        <f ca="1">IF(OR('📊 Training Matrix'!$O$78="EXPIRED",'📊 Training Matrix'!$O$78="EXPIRING"),'📊 Training Matrix'!$A$78,"")</f>
        <v/>
      </c>
      <c r="B1464" s="58" t="str">
        <f ca="1">IF(OR('📊 Training Matrix'!$O$78="EXPIRED",'📊 Training Matrix'!$O$78="EXPIRING"),'📊 Training Matrix'!$B$78,"")</f>
        <v/>
      </c>
      <c r="C1464" s="58" t="str">
        <f ca="1">IF(OR('📊 Training Matrix'!$O$78="EXPIRED",'📊 Training Matrix'!$O$78="EXPIRING"),'📊 Training Matrix'!$C$78,"")</f>
        <v/>
      </c>
      <c r="D1464" s="58" t="str">
        <f ca="1">IF(OR('📊 Training Matrix'!$O$78="EXPIRED",'📊 Training Matrix'!$O$78="EXPIRING"),'📊 Training Matrix'!$D$78,"")</f>
        <v/>
      </c>
      <c r="E1464" s="58" t="str">
        <f ca="1">IF(OR('📊 Training Matrix'!$O$78="EXPIRED",'📊 Training Matrix'!$O$78="EXPIRING"),'📊 Training Matrix'!$F$78,"")</f>
        <v/>
      </c>
      <c r="F1464" s="58" t="str">
        <f ca="1">IF(OR('📊 Training Matrix'!$O$78="EXPIRED",'📊 Training Matrix'!$O$78="EXPIRING"),'📊 Training Matrix'!$E$78,"")</f>
        <v/>
      </c>
      <c r="G1464" s="58" t="str">
        <f ca="1">IF(OR('📊 Training Matrix'!$O$78="EXPIRED",'📊 Training Matrix'!$O$78="EXPIRING"),"HS-003","")</f>
        <v/>
      </c>
      <c r="H1464" s="58" t="str">
        <f ca="1">IF(OR('📊 Training Matrix'!$O$78="EXPIRED",'📊 Training Matrix'!$O$78="EXPIRING"),"Confined Space","")</f>
        <v/>
      </c>
      <c r="I1464" s="58" t="str">
        <f ca="1">IF(OR('📊 Training Matrix'!$O$78="EXPIRED",'📊 Training Matrix'!$O$78="EXPIRING"),IF(ISNUMBER('📊 Training Matrix'!$N$78),TEXT('📊 Training Matrix'!$N$78,"DD/MM/YYYY"),""),"")</f>
        <v/>
      </c>
      <c r="J1464" s="58" t="str">
        <f ca="1">IF(OR('📊 Training Matrix'!$O$78="EXPIRED",'📊 Training Matrix'!$O$78="EXPIRING"),TEXT('📊 Training Matrix'!$N$78+365,"DD/MM/YYYY"),"")</f>
        <v/>
      </c>
      <c r="K1464" s="58" t="str">
        <f ca="1">IF(OR('📊 Training Matrix'!$O$78="EXPIRED",'📊 Training Matrix'!$O$78="EXPIRING"),'📊 Training Matrix'!$O$78,"")</f>
        <v/>
      </c>
      <c r="L1464" s="58" t="str">
        <f ca="1">IF(OR('📊 Training Matrix'!$O$78="EXPIRED",'📊 Training Matrix'!$O$78="EXPIRING"),IF('📊 Training Matrix'!$O$78="EXPIRED","Overdue by "&amp;TEXT(TODAY()-('📊 Training Matrix'!$N$78+365),"0")&amp;" days","Expires in "&amp;TEXT(('📊 Training Matrix'!$N$78+365)-TODAY(),"0")&amp;" days"),"—")</f>
        <v>—</v>
      </c>
      <c r="M1464" s="58" t="str">
        <f ca="1">IF(OR('📊 Training Matrix'!$O$78="EXPIRED",'📊 Training Matrix'!$O$78="EXPIRING"),'📊 Training Matrix'!$H$78,"")</f>
        <v/>
      </c>
    </row>
    <row r="1465" spans="1:13" ht="15" customHeight="1" x14ac:dyDescent="0.2">
      <c r="A1465" s="58" t="str">
        <f ca="1">IF(OR('📊 Training Matrix'!$Q$78="EXPIRED",'📊 Training Matrix'!$Q$78="EXPIRING"),'📊 Training Matrix'!$A$78,"")</f>
        <v/>
      </c>
      <c r="B1465" s="58" t="str">
        <f ca="1">IF(OR('📊 Training Matrix'!$Q$78="EXPIRED",'📊 Training Matrix'!$Q$78="EXPIRING"),'📊 Training Matrix'!$B$78,"")</f>
        <v/>
      </c>
      <c r="C1465" s="58" t="str">
        <f ca="1">IF(OR('📊 Training Matrix'!$Q$78="EXPIRED",'📊 Training Matrix'!$Q$78="EXPIRING"),'📊 Training Matrix'!$C$78,"")</f>
        <v/>
      </c>
      <c r="D1465" s="58" t="str">
        <f ca="1">IF(OR('📊 Training Matrix'!$Q$78="EXPIRED",'📊 Training Matrix'!$Q$78="EXPIRING"),'📊 Training Matrix'!$D$78,"")</f>
        <v/>
      </c>
      <c r="E1465" s="58" t="str">
        <f ca="1">IF(OR('📊 Training Matrix'!$Q$78="EXPIRED",'📊 Training Matrix'!$Q$78="EXPIRING"),'📊 Training Matrix'!$F$78,"")</f>
        <v/>
      </c>
      <c r="F1465" s="58" t="str">
        <f ca="1">IF(OR('📊 Training Matrix'!$Q$78="EXPIRED",'📊 Training Matrix'!$Q$78="EXPIRING"),'📊 Training Matrix'!$E$78,"")</f>
        <v/>
      </c>
      <c r="G1465" s="58" t="str">
        <f ca="1">IF(OR('📊 Training Matrix'!$Q$78="EXPIRED",'📊 Training Matrix'!$Q$78="EXPIRING"),"HS-004","")</f>
        <v/>
      </c>
      <c r="H1465" s="58" t="str">
        <f ca="1">IF(OR('📊 Training Matrix'!$Q$78="EXPIRED",'📊 Training Matrix'!$Q$78="EXPIRING"),"Manual Handling","")</f>
        <v/>
      </c>
      <c r="I1465" s="58" t="str">
        <f ca="1">IF(OR('📊 Training Matrix'!$Q$78="EXPIRED",'📊 Training Matrix'!$Q$78="EXPIRING"),IF(ISNUMBER('📊 Training Matrix'!$P$78),TEXT('📊 Training Matrix'!$P$78,"DD/MM/YYYY"),""),"")</f>
        <v/>
      </c>
      <c r="J1465" s="58" t="str">
        <f ca="1">IF(OR('📊 Training Matrix'!$Q$78="EXPIRED",'📊 Training Matrix'!$Q$78="EXPIRING"),TEXT('📊 Training Matrix'!$P$78+365,"DD/MM/YYYY"),"")</f>
        <v/>
      </c>
      <c r="K1465" s="58" t="str">
        <f ca="1">IF(OR('📊 Training Matrix'!$Q$78="EXPIRED",'📊 Training Matrix'!$Q$78="EXPIRING"),'📊 Training Matrix'!$Q$78,"")</f>
        <v/>
      </c>
      <c r="L1465" s="58" t="str">
        <f ca="1">IF(OR('📊 Training Matrix'!$Q$78="EXPIRED",'📊 Training Matrix'!$Q$78="EXPIRING"),IF('📊 Training Matrix'!$Q$78="EXPIRED","Overdue by "&amp;TEXT(TODAY()-('📊 Training Matrix'!$P$78+365),"0")&amp;" days","Expires in "&amp;TEXT(('📊 Training Matrix'!$P$78+365)-TODAY(),"0")&amp;" days"),"—")</f>
        <v>—</v>
      </c>
      <c r="M1465" s="58" t="str">
        <f ca="1">IF(OR('📊 Training Matrix'!$Q$78="EXPIRED",'📊 Training Matrix'!$Q$78="EXPIRING"),'📊 Training Matrix'!$H$78,"")</f>
        <v/>
      </c>
    </row>
    <row r="1466" spans="1:13" ht="15" customHeight="1" x14ac:dyDescent="0.2">
      <c r="A1466" s="58" t="str">
        <f ca="1">IF(OR('📊 Training Matrix'!$S$78="EXPIRED",'📊 Training Matrix'!$S$78="EXPIRING"),'📊 Training Matrix'!$A$78,"")</f>
        <v/>
      </c>
      <c r="B1466" s="58" t="str">
        <f ca="1">IF(OR('📊 Training Matrix'!$S$78="EXPIRED",'📊 Training Matrix'!$S$78="EXPIRING"),'📊 Training Matrix'!$B$78,"")</f>
        <v/>
      </c>
      <c r="C1466" s="58" t="str">
        <f ca="1">IF(OR('📊 Training Matrix'!$S$78="EXPIRED",'📊 Training Matrix'!$S$78="EXPIRING"),'📊 Training Matrix'!$C$78,"")</f>
        <v/>
      </c>
      <c r="D1466" s="58" t="str">
        <f ca="1">IF(OR('📊 Training Matrix'!$S$78="EXPIRED",'📊 Training Matrix'!$S$78="EXPIRING"),'📊 Training Matrix'!$D$78,"")</f>
        <v/>
      </c>
      <c r="E1466" s="58" t="str">
        <f ca="1">IF(OR('📊 Training Matrix'!$S$78="EXPIRED",'📊 Training Matrix'!$S$78="EXPIRING"),'📊 Training Matrix'!$F$78,"")</f>
        <v/>
      </c>
      <c r="F1466" s="58" t="str">
        <f ca="1">IF(OR('📊 Training Matrix'!$S$78="EXPIRED",'📊 Training Matrix'!$S$78="EXPIRING"),'📊 Training Matrix'!$E$78,"")</f>
        <v/>
      </c>
      <c r="G1466" s="58" t="str">
        <f ca="1">IF(OR('📊 Training Matrix'!$S$78="EXPIRED",'📊 Training Matrix'!$S$78="EXPIRING"),"HS-005","")</f>
        <v/>
      </c>
      <c r="H1466" s="58" t="str">
        <f ca="1">IF(OR('📊 Training Matrix'!$S$78="EXPIRED",'📊 Training Matrix'!$S$78="EXPIRING"),"First Aid (FAW)","")</f>
        <v/>
      </c>
      <c r="I1466" s="58" t="str">
        <f ca="1">IF(OR('📊 Training Matrix'!$S$78="EXPIRED",'📊 Training Matrix'!$S$78="EXPIRING"),IF(ISNUMBER('📊 Training Matrix'!$R$78),TEXT('📊 Training Matrix'!$R$78,"DD/MM/YYYY"),""),"")</f>
        <v/>
      </c>
      <c r="J1466" s="58" t="str">
        <f ca="1">IF(OR('📊 Training Matrix'!$S$78="EXPIRED",'📊 Training Matrix'!$S$78="EXPIRING"),TEXT('📊 Training Matrix'!$R$78+365,"DD/MM/YYYY"),"")</f>
        <v/>
      </c>
      <c r="K1466" s="58" t="str">
        <f ca="1">IF(OR('📊 Training Matrix'!$S$78="EXPIRED",'📊 Training Matrix'!$S$78="EXPIRING"),'📊 Training Matrix'!$S$78,"")</f>
        <v/>
      </c>
      <c r="L1466" s="58" t="str">
        <f ca="1">IF(OR('📊 Training Matrix'!$S$78="EXPIRED",'📊 Training Matrix'!$S$78="EXPIRING"),IF('📊 Training Matrix'!$S$78="EXPIRED","Overdue by "&amp;TEXT(TODAY()-('📊 Training Matrix'!$R$78+365),"0")&amp;" days","Expires in "&amp;TEXT(('📊 Training Matrix'!$R$78+365)-TODAY(),"0")&amp;" days"),"—")</f>
        <v>—</v>
      </c>
      <c r="M1466" s="58" t="str">
        <f ca="1">IF(OR('📊 Training Matrix'!$S$78="EXPIRED",'📊 Training Matrix'!$S$78="EXPIRING"),'📊 Training Matrix'!$H$78,"")</f>
        <v/>
      </c>
    </row>
    <row r="1467" spans="1:13" ht="15" customHeight="1" x14ac:dyDescent="0.2">
      <c r="A1467" s="58" t="str">
        <f ca="1">IF(OR('📊 Training Matrix'!$U$78="EXPIRED",'📊 Training Matrix'!$U$78="EXPIRING"),'📊 Training Matrix'!$A$78,"")</f>
        <v/>
      </c>
      <c r="B1467" s="58" t="str">
        <f ca="1">IF(OR('📊 Training Matrix'!$U$78="EXPIRED",'📊 Training Matrix'!$U$78="EXPIRING"),'📊 Training Matrix'!$B$78,"")</f>
        <v/>
      </c>
      <c r="C1467" s="58" t="str">
        <f ca="1">IF(OR('📊 Training Matrix'!$U$78="EXPIRED",'📊 Training Matrix'!$U$78="EXPIRING"),'📊 Training Matrix'!$C$78,"")</f>
        <v/>
      </c>
      <c r="D1467" s="58" t="str">
        <f ca="1">IF(OR('📊 Training Matrix'!$U$78="EXPIRED",'📊 Training Matrix'!$U$78="EXPIRING"),'📊 Training Matrix'!$D$78,"")</f>
        <v/>
      </c>
      <c r="E1467" s="58" t="str">
        <f ca="1">IF(OR('📊 Training Matrix'!$U$78="EXPIRED",'📊 Training Matrix'!$U$78="EXPIRING"),'📊 Training Matrix'!$F$78,"")</f>
        <v/>
      </c>
      <c r="F1467" s="58" t="str">
        <f ca="1">IF(OR('📊 Training Matrix'!$U$78="EXPIRED",'📊 Training Matrix'!$U$78="EXPIRING"),'📊 Training Matrix'!$E$78,"")</f>
        <v/>
      </c>
      <c r="G1467" s="58" t="str">
        <f ca="1">IF(OR('📊 Training Matrix'!$U$78="EXPIRED",'📊 Training Matrix'!$U$78="EXPIRING"),"HS-006","")</f>
        <v/>
      </c>
      <c r="H1467" s="58" t="str">
        <f ca="1">IF(OR('📊 Training Matrix'!$U$78="EXPIRED",'📊 Training Matrix'!$U$78="EXPIRING"),"Asbestos Awareness","")</f>
        <v/>
      </c>
      <c r="I1467" s="58" t="str">
        <f ca="1">IF(OR('📊 Training Matrix'!$U$78="EXPIRED",'📊 Training Matrix'!$U$78="EXPIRING"),IF(ISNUMBER('📊 Training Matrix'!$T$78),TEXT('📊 Training Matrix'!$T$78,"DD/MM/YYYY"),""),"")</f>
        <v/>
      </c>
      <c r="J1467" s="58" t="str">
        <f ca="1">IF(OR('📊 Training Matrix'!$U$78="EXPIRED",'📊 Training Matrix'!$U$78="EXPIRING"),TEXT('📊 Training Matrix'!$T$78+365,"DD/MM/YYYY"),"")</f>
        <v/>
      </c>
      <c r="K1467" s="58" t="str">
        <f ca="1">IF(OR('📊 Training Matrix'!$U$78="EXPIRED",'📊 Training Matrix'!$U$78="EXPIRING"),'📊 Training Matrix'!$U$78,"")</f>
        <v/>
      </c>
      <c r="L1467" s="58" t="str">
        <f ca="1">IF(OR('📊 Training Matrix'!$U$78="EXPIRED",'📊 Training Matrix'!$U$78="EXPIRING"),IF('📊 Training Matrix'!$U$78="EXPIRED","Overdue by "&amp;TEXT(TODAY()-('📊 Training Matrix'!$T$78+365),"0")&amp;" days","Expires in "&amp;TEXT(('📊 Training Matrix'!$T$78+365)-TODAY(),"0")&amp;" days"),"—")</f>
        <v>—</v>
      </c>
      <c r="M1467" s="58" t="str">
        <f ca="1">IF(OR('📊 Training Matrix'!$U$78="EXPIRED",'📊 Training Matrix'!$U$78="EXPIRING"),'📊 Training Matrix'!$H$78,"")</f>
        <v/>
      </c>
    </row>
    <row r="1468" spans="1:13" ht="15" customHeight="1" x14ac:dyDescent="0.2">
      <c r="A1468" s="58" t="str">
        <f ca="1">IF(OR('📊 Training Matrix'!$W$78="EXPIRED",'📊 Training Matrix'!$W$78="EXPIRING"),'📊 Training Matrix'!$A$78,"")</f>
        <v/>
      </c>
      <c r="B1468" s="58" t="str">
        <f ca="1">IF(OR('📊 Training Matrix'!$W$78="EXPIRED",'📊 Training Matrix'!$W$78="EXPIRING"),'📊 Training Matrix'!$B$78,"")</f>
        <v/>
      </c>
      <c r="C1468" s="58" t="str">
        <f ca="1">IF(OR('📊 Training Matrix'!$W$78="EXPIRED",'📊 Training Matrix'!$W$78="EXPIRING"),'📊 Training Matrix'!$C$78,"")</f>
        <v/>
      </c>
      <c r="D1468" s="58" t="str">
        <f ca="1">IF(OR('📊 Training Matrix'!$W$78="EXPIRED",'📊 Training Matrix'!$W$78="EXPIRING"),'📊 Training Matrix'!$D$78,"")</f>
        <v/>
      </c>
      <c r="E1468" s="58" t="str">
        <f ca="1">IF(OR('📊 Training Matrix'!$W$78="EXPIRED",'📊 Training Matrix'!$W$78="EXPIRING"),'📊 Training Matrix'!$F$78,"")</f>
        <v/>
      </c>
      <c r="F1468" s="58" t="str">
        <f ca="1">IF(OR('📊 Training Matrix'!$W$78="EXPIRED",'📊 Training Matrix'!$W$78="EXPIRING"),'📊 Training Matrix'!$E$78,"")</f>
        <v/>
      </c>
      <c r="G1468" s="58" t="str">
        <f ca="1">IF(OR('📊 Training Matrix'!$W$78="EXPIRED",'📊 Training Matrix'!$W$78="EXPIRING"),"EL-001","")</f>
        <v/>
      </c>
      <c r="H1468" s="58" t="str">
        <f ca="1">IF(OR('📊 Training Matrix'!$W$78="EXPIRED",'📊 Training Matrix'!$W$78="EXPIRING"),"C&amp;G 2391 Inspection","")</f>
        <v/>
      </c>
      <c r="I1468" s="58" t="str">
        <f ca="1">IF(OR('📊 Training Matrix'!$W$78="EXPIRED",'📊 Training Matrix'!$W$78="EXPIRING"),IF(ISNUMBER('📊 Training Matrix'!$V$78),TEXT('📊 Training Matrix'!$V$78,"DD/MM/YYYY"),""),"")</f>
        <v/>
      </c>
      <c r="J1468" s="58" t="str">
        <f ca="1">IF(OR('📊 Training Matrix'!$W$78="EXPIRED",'📊 Training Matrix'!$W$78="EXPIRING"),TEXT('📊 Training Matrix'!$V$78+365,"DD/MM/YYYY"),"")</f>
        <v/>
      </c>
      <c r="K1468" s="58" t="str">
        <f ca="1">IF(OR('📊 Training Matrix'!$W$78="EXPIRED",'📊 Training Matrix'!$W$78="EXPIRING"),'📊 Training Matrix'!$W$78,"")</f>
        <v/>
      </c>
      <c r="L1468" s="58" t="str">
        <f ca="1">IF(OR('📊 Training Matrix'!$W$78="EXPIRED",'📊 Training Matrix'!$W$78="EXPIRING"),IF('📊 Training Matrix'!$W$78="EXPIRED","Overdue by "&amp;TEXT(TODAY()-('📊 Training Matrix'!$V$78+365),"0")&amp;" days","Expires in "&amp;TEXT(('📊 Training Matrix'!$V$78+365)-TODAY(),"0")&amp;" days"),"—")</f>
        <v>—</v>
      </c>
      <c r="M1468" s="58" t="str">
        <f ca="1">IF(OR('📊 Training Matrix'!$W$78="EXPIRED",'📊 Training Matrix'!$W$78="EXPIRING"),'📊 Training Matrix'!$H$78,"")</f>
        <v/>
      </c>
    </row>
    <row r="1469" spans="1:13" ht="15" customHeight="1" x14ac:dyDescent="0.2">
      <c r="A1469" s="58" t="str">
        <f ca="1">IF(OR('📊 Training Matrix'!$Y$78="EXPIRED",'📊 Training Matrix'!$Y$78="EXPIRING"),'📊 Training Matrix'!$A$78,"")</f>
        <v/>
      </c>
      <c r="B1469" s="58" t="str">
        <f ca="1">IF(OR('📊 Training Matrix'!$Y$78="EXPIRED",'📊 Training Matrix'!$Y$78="EXPIRING"),'📊 Training Matrix'!$B$78,"")</f>
        <v/>
      </c>
      <c r="C1469" s="58" t="str">
        <f ca="1">IF(OR('📊 Training Matrix'!$Y$78="EXPIRED",'📊 Training Matrix'!$Y$78="EXPIRING"),'📊 Training Matrix'!$C$78,"")</f>
        <v/>
      </c>
      <c r="D1469" s="58" t="str">
        <f ca="1">IF(OR('📊 Training Matrix'!$Y$78="EXPIRED",'📊 Training Matrix'!$Y$78="EXPIRING"),'📊 Training Matrix'!$D$78,"")</f>
        <v/>
      </c>
      <c r="E1469" s="58" t="str">
        <f ca="1">IF(OR('📊 Training Matrix'!$Y$78="EXPIRED",'📊 Training Matrix'!$Y$78="EXPIRING"),'📊 Training Matrix'!$F$78,"")</f>
        <v/>
      </c>
      <c r="F1469" s="58" t="str">
        <f ca="1">IF(OR('📊 Training Matrix'!$Y$78="EXPIRED",'📊 Training Matrix'!$Y$78="EXPIRING"),'📊 Training Matrix'!$E$78,"")</f>
        <v/>
      </c>
      <c r="G1469" s="58" t="str">
        <f ca="1">IF(OR('📊 Training Matrix'!$Y$78="EXPIRED",'📊 Training Matrix'!$Y$78="EXPIRING"),"EL-002","")</f>
        <v/>
      </c>
      <c r="H1469" s="58" t="str">
        <f ca="1">IF(OR('📊 Training Matrix'!$Y$78="EXPIRED",'📊 Training Matrix'!$Y$78="EXPIRING"),"18th Edition","")</f>
        <v/>
      </c>
      <c r="I1469" s="58" t="str">
        <f ca="1">IF(OR('📊 Training Matrix'!$Y$78="EXPIRED",'📊 Training Matrix'!$Y$78="EXPIRING"),IF(ISNUMBER('📊 Training Matrix'!$X$78),TEXT('📊 Training Matrix'!$X$78,"DD/MM/YYYY"),""),"")</f>
        <v/>
      </c>
      <c r="J1469" s="58" t="str">
        <f ca="1">IF(OR('📊 Training Matrix'!$Y$78="EXPIRED",'📊 Training Matrix'!$Y$78="EXPIRING"),TEXT('📊 Training Matrix'!$X$78+365,"DD/MM/YYYY"),"")</f>
        <v/>
      </c>
      <c r="K1469" s="58" t="str">
        <f ca="1">IF(OR('📊 Training Matrix'!$Y$78="EXPIRED",'📊 Training Matrix'!$Y$78="EXPIRING"),'📊 Training Matrix'!$Y$78,"")</f>
        <v/>
      </c>
      <c r="L1469" s="58" t="str">
        <f ca="1">IF(OR('📊 Training Matrix'!$Y$78="EXPIRED",'📊 Training Matrix'!$Y$78="EXPIRING"),IF('📊 Training Matrix'!$Y$78="EXPIRED","Overdue by "&amp;TEXT(TODAY()-('📊 Training Matrix'!$X$78+365),"0")&amp;" days","Expires in "&amp;TEXT(('📊 Training Matrix'!$X$78+365)-TODAY(),"0")&amp;" days"),"—")</f>
        <v>—</v>
      </c>
      <c r="M1469" s="58" t="str">
        <f ca="1">IF(OR('📊 Training Matrix'!$Y$78="EXPIRED",'📊 Training Matrix'!$Y$78="EXPIRING"),'📊 Training Matrix'!$H$78,"")</f>
        <v/>
      </c>
    </row>
    <row r="1470" spans="1:13" ht="15" customHeight="1" x14ac:dyDescent="0.2">
      <c r="A1470" s="58" t="str">
        <f ca="1">IF(OR('📊 Training Matrix'!$AA$78="EXPIRED",'📊 Training Matrix'!$AA$78="EXPIRING"),'📊 Training Matrix'!$A$78,"")</f>
        <v/>
      </c>
      <c r="B1470" s="58" t="str">
        <f ca="1">IF(OR('📊 Training Matrix'!$AA$78="EXPIRED",'📊 Training Matrix'!$AA$78="EXPIRING"),'📊 Training Matrix'!$B$78,"")</f>
        <v/>
      </c>
      <c r="C1470" s="58" t="str">
        <f ca="1">IF(OR('📊 Training Matrix'!$AA$78="EXPIRED",'📊 Training Matrix'!$AA$78="EXPIRING"),'📊 Training Matrix'!$C$78,"")</f>
        <v/>
      </c>
      <c r="D1470" s="58" t="str">
        <f ca="1">IF(OR('📊 Training Matrix'!$AA$78="EXPIRED",'📊 Training Matrix'!$AA$78="EXPIRING"),'📊 Training Matrix'!$D$78,"")</f>
        <v/>
      </c>
      <c r="E1470" s="58" t="str">
        <f ca="1">IF(OR('📊 Training Matrix'!$AA$78="EXPIRED",'📊 Training Matrix'!$AA$78="EXPIRING"),'📊 Training Matrix'!$F$78,"")</f>
        <v/>
      </c>
      <c r="F1470" s="58" t="str">
        <f ca="1">IF(OR('📊 Training Matrix'!$AA$78="EXPIRED",'📊 Training Matrix'!$AA$78="EXPIRING"),'📊 Training Matrix'!$E$78,"")</f>
        <v/>
      </c>
      <c r="G1470" s="58" t="str">
        <f ca="1">IF(OR('📊 Training Matrix'!$AA$78="EXPIRED",'📊 Training Matrix'!$AA$78="EXPIRING"),"EL-003","")</f>
        <v/>
      </c>
      <c r="H1470" s="58" t="str">
        <f ca="1">IF(OR('📊 Training Matrix'!$AA$78="EXPIRED",'📊 Training Matrix'!$AA$78="EXPIRING"),"HV Auth. Person","")</f>
        <v/>
      </c>
      <c r="I1470" s="58" t="str">
        <f ca="1">IF(OR('📊 Training Matrix'!$AA$78="EXPIRED",'📊 Training Matrix'!$AA$78="EXPIRING"),IF(ISNUMBER('📊 Training Matrix'!$Z$78),TEXT('📊 Training Matrix'!$Z$78,"DD/MM/YYYY"),""),"")</f>
        <v/>
      </c>
      <c r="J1470" s="58" t="str">
        <f ca="1">IF(OR('📊 Training Matrix'!$AA$78="EXPIRED",'📊 Training Matrix'!$AA$78="EXPIRING"),TEXT('📊 Training Matrix'!$Z$78+365,"DD/MM/YYYY"),"")</f>
        <v/>
      </c>
      <c r="K1470" s="58" t="str">
        <f ca="1">IF(OR('📊 Training Matrix'!$AA$78="EXPIRED",'📊 Training Matrix'!$AA$78="EXPIRING"),'📊 Training Matrix'!$AA$78,"")</f>
        <v/>
      </c>
      <c r="L1470" s="58" t="str">
        <f ca="1">IF(OR('📊 Training Matrix'!$AA$78="EXPIRED",'📊 Training Matrix'!$AA$78="EXPIRING"),IF('📊 Training Matrix'!$AA$78="EXPIRED","Overdue by "&amp;TEXT(TODAY()-('📊 Training Matrix'!$Z$78+365),"0")&amp;" days","Expires in "&amp;TEXT(('📊 Training Matrix'!$Z$78+365)-TODAY(),"0")&amp;" days"),"—")</f>
        <v>—</v>
      </c>
      <c r="M1470" s="58" t="str">
        <f ca="1">IF(OR('📊 Training Matrix'!$AA$78="EXPIRED",'📊 Training Matrix'!$AA$78="EXPIRING"),'📊 Training Matrix'!$H$78,"")</f>
        <v/>
      </c>
    </row>
    <row r="1471" spans="1:13" ht="15" customHeight="1" x14ac:dyDescent="0.2">
      <c r="A1471" s="58" t="str">
        <f ca="1">IF(OR('📊 Training Matrix'!$AC$78="EXPIRED",'📊 Training Matrix'!$AC$78="EXPIRING"),'📊 Training Matrix'!$A$78,"")</f>
        <v/>
      </c>
      <c r="B1471" s="58" t="str">
        <f ca="1">IF(OR('📊 Training Matrix'!$AC$78="EXPIRED",'📊 Training Matrix'!$AC$78="EXPIRING"),'📊 Training Matrix'!$B$78,"")</f>
        <v/>
      </c>
      <c r="C1471" s="58" t="str">
        <f ca="1">IF(OR('📊 Training Matrix'!$AC$78="EXPIRED",'📊 Training Matrix'!$AC$78="EXPIRING"),'📊 Training Matrix'!$C$78,"")</f>
        <v/>
      </c>
      <c r="D1471" s="58" t="str">
        <f ca="1">IF(OR('📊 Training Matrix'!$AC$78="EXPIRED",'📊 Training Matrix'!$AC$78="EXPIRING"),'📊 Training Matrix'!$D$78,"")</f>
        <v/>
      </c>
      <c r="E1471" s="58" t="str">
        <f ca="1">IF(OR('📊 Training Matrix'!$AC$78="EXPIRED",'📊 Training Matrix'!$AC$78="EXPIRING"),'📊 Training Matrix'!$F$78,"")</f>
        <v/>
      </c>
      <c r="F1471" s="58" t="str">
        <f ca="1">IF(OR('📊 Training Matrix'!$AC$78="EXPIRED",'📊 Training Matrix'!$AC$78="EXPIRING"),'📊 Training Matrix'!$E$78,"")</f>
        <v/>
      </c>
      <c r="G1471" s="58" t="str">
        <f ca="1">IF(OR('📊 Training Matrix'!$AC$78="EXPIRED",'📊 Training Matrix'!$AC$78="EXPIRING"),"EL-004","")</f>
        <v/>
      </c>
      <c r="H1471" s="58" t="str">
        <f ca="1">IF(OR('📊 Training Matrix'!$AC$78="EXPIRED",'📊 Training Matrix'!$AC$78="EXPIRING"),"LV Switching","")</f>
        <v/>
      </c>
      <c r="I1471" s="58" t="str">
        <f ca="1">IF(OR('📊 Training Matrix'!$AC$78="EXPIRED",'📊 Training Matrix'!$AC$78="EXPIRING"),IF(ISNUMBER('📊 Training Matrix'!$AB$78),TEXT('📊 Training Matrix'!$AB$78,"DD/MM/YYYY"),""),"")</f>
        <v/>
      </c>
      <c r="J1471" s="58" t="str">
        <f ca="1">IF(OR('📊 Training Matrix'!$AC$78="EXPIRED",'📊 Training Matrix'!$AC$78="EXPIRING"),TEXT('📊 Training Matrix'!$AB$78+365,"DD/MM/YYYY"),"")</f>
        <v/>
      </c>
      <c r="K1471" s="58" t="str">
        <f ca="1">IF(OR('📊 Training Matrix'!$AC$78="EXPIRED",'📊 Training Matrix'!$AC$78="EXPIRING"),'📊 Training Matrix'!$AC$78,"")</f>
        <v/>
      </c>
      <c r="L1471" s="58" t="str">
        <f ca="1">IF(OR('📊 Training Matrix'!$AC$78="EXPIRED",'📊 Training Matrix'!$AC$78="EXPIRING"),IF('📊 Training Matrix'!$AC$78="EXPIRED","Overdue by "&amp;TEXT(TODAY()-('📊 Training Matrix'!$AB$78+365),"0")&amp;" days","Expires in "&amp;TEXT(('📊 Training Matrix'!$AB$78+365)-TODAY(),"0")&amp;" days"),"—")</f>
        <v>—</v>
      </c>
      <c r="M1471" s="58" t="str">
        <f ca="1">IF(OR('📊 Training Matrix'!$AC$78="EXPIRED",'📊 Training Matrix'!$AC$78="EXPIRING"),'📊 Training Matrix'!$H$78,"")</f>
        <v/>
      </c>
    </row>
    <row r="1472" spans="1:13" ht="15" customHeight="1" x14ac:dyDescent="0.2">
      <c r="A1472" s="58" t="str">
        <f ca="1">IF(OR('📊 Training Matrix'!$AE$78="EXPIRED",'📊 Training Matrix'!$AE$78="EXPIRING"),'📊 Training Matrix'!$A$78,"")</f>
        <v/>
      </c>
      <c r="B1472" s="58" t="str">
        <f ca="1">IF(OR('📊 Training Matrix'!$AE$78="EXPIRED",'📊 Training Matrix'!$AE$78="EXPIRING"),'📊 Training Matrix'!$B$78,"")</f>
        <v/>
      </c>
      <c r="C1472" s="58" t="str">
        <f ca="1">IF(OR('📊 Training Matrix'!$AE$78="EXPIRED",'📊 Training Matrix'!$AE$78="EXPIRING"),'📊 Training Matrix'!$C$78,"")</f>
        <v/>
      </c>
      <c r="D1472" s="58" t="str">
        <f ca="1">IF(OR('📊 Training Matrix'!$AE$78="EXPIRED",'📊 Training Matrix'!$AE$78="EXPIRING"),'📊 Training Matrix'!$D$78,"")</f>
        <v/>
      </c>
      <c r="E1472" s="58" t="str">
        <f ca="1">IF(OR('📊 Training Matrix'!$AE$78="EXPIRED",'📊 Training Matrix'!$AE$78="EXPIRING"),'📊 Training Matrix'!$F$78,"")</f>
        <v/>
      </c>
      <c r="F1472" s="58" t="str">
        <f ca="1">IF(OR('📊 Training Matrix'!$AE$78="EXPIRED",'📊 Training Matrix'!$AE$78="EXPIRING"),'📊 Training Matrix'!$E$78,"")</f>
        <v/>
      </c>
      <c r="G1472" s="58" t="str">
        <f ca="1">IF(OR('📊 Training Matrix'!$AE$78="EXPIRED",'📊 Training Matrix'!$AE$78="EXPIRING"),"CV-005","")</f>
        <v/>
      </c>
      <c r="H1472" s="58" t="str">
        <f ca="1">IF(OR('📊 Training Matrix'!$AE$78="EXPIRED",'📊 Training Matrix'!$AE$78="EXPIRING"),"NRSWA Supervisor","")</f>
        <v/>
      </c>
      <c r="I1472" s="58" t="str">
        <f ca="1">IF(OR('📊 Training Matrix'!$AE$78="EXPIRED",'📊 Training Matrix'!$AE$78="EXPIRING"),IF(ISNUMBER('📊 Training Matrix'!$AD$78),TEXT('📊 Training Matrix'!$AD$78,"DD/MM/YYYY"),""),"")</f>
        <v/>
      </c>
      <c r="J1472" s="58" t="str">
        <f ca="1">IF(OR('📊 Training Matrix'!$AE$78="EXPIRED",'📊 Training Matrix'!$AE$78="EXPIRING"),TEXT('📊 Training Matrix'!$AD$78+365,"DD/MM/YYYY"),"")</f>
        <v/>
      </c>
      <c r="K1472" s="58" t="str">
        <f ca="1">IF(OR('📊 Training Matrix'!$AE$78="EXPIRED",'📊 Training Matrix'!$AE$78="EXPIRING"),'📊 Training Matrix'!$AE$78,"")</f>
        <v/>
      </c>
      <c r="L1472" s="58" t="str">
        <f ca="1">IF(OR('📊 Training Matrix'!$AE$78="EXPIRED",'📊 Training Matrix'!$AE$78="EXPIRING"),IF('📊 Training Matrix'!$AE$78="EXPIRED","Overdue by "&amp;TEXT(TODAY()-('📊 Training Matrix'!$AD$78+365),"0")&amp;" days","Expires in "&amp;TEXT(('📊 Training Matrix'!$AD$78+365)-TODAY(),"0")&amp;" days"),"—")</f>
        <v>—</v>
      </c>
      <c r="M1472" s="58" t="str">
        <f ca="1">IF(OR('📊 Training Matrix'!$AE$78="EXPIRED",'📊 Training Matrix'!$AE$78="EXPIRING"),'📊 Training Matrix'!$H$78,"")</f>
        <v/>
      </c>
    </row>
    <row r="1473" spans="1:13" ht="15" customHeight="1" x14ac:dyDescent="0.2">
      <c r="A1473" s="58" t="str">
        <f ca="1">IF(OR('📊 Training Matrix'!$AG$78="EXPIRED",'📊 Training Matrix'!$AG$78="EXPIRING"),'📊 Training Matrix'!$A$78,"")</f>
        <v/>
      </c>
      <c r="B1473" s="58" t="str">
        <f ca="1">IF(OR('📊 Training Matrix'!$AG$78="EXPIRED",'📊 Training Matrix'!$AG$78="EXPIRING"),'📊 Training Matrix'!$B$78,"")</f>
        <v/>
      </c>
      <c r="C1473" s="58" t="str">
        <f ca="1">IF(OR('📊 Training Matrix'!$AG$78="EXPIRED",'📊 Training Matrix'!$AG$78="EXPIRING"),'📊 Training Matrix'!$C$78,"")</f>
        <v/>
      </c>
      <c r="D1473" s="58" t="str">
        <f ca="1">IF(OR('📊 Training Matrix'!$AG$78="EXPIRED",'📊 Training Matrix'!$AG$78="EXPIRING"),'📊 Training Matrix'!$D$78,"")</f>
        <v/>
      </c>
      <c r="E1473" s="58" t="str">
        <f ca="1">IF(OR('📊 Training Matrix'!$AG$78="EXPIRED",'📊 Training Matrix'!$AG$78="EXPIRING"),'📊 Training Matrix'!$F$78,"")</f>
        <v/>
      </c>
      <c r="F1473" s="58" t="str">
        <f ca="1">IF(OR('📊 Training Matrix'!$AG$78="EXPIRED",'📊 Training Matrix'!$AG$78="EXPIRING"),'📊 Training Matrix'!$E$78,"")</f>
        <v/>
      </c>
      <c r="G1473" s="58" t="str">
        <f ca="1">IF(OR('📊 Training Matrix'!$AG$78="EXPIRED",'📊 Training Matrix'!$AG$78="EXPIRING"),"CV-006","")</f>
        <v/>
      </c>
      <c r="H1473" s="58" t="str">
        <f ca="1">IF(OR('📊 Training Matrix'!$AG$78="EXPIRED",'📊 Training Matrix'!$AG$78="EXPIRING"),"NRSWA Operative","")</f>
        <v/>
      </c>
      <c r="I1473" s="58" t="str">
        <f ca="1">IF(OR('📊 Training Matrix'!$AG$78="EXPIRED",'📊 Training Matrix'!$AG$78="EXPIRING"),IF(ISNUMBER('📊 Training Matrix'!$AF$78),TEXT('📊 Training Matrix'!$AF$78,"DD/MM/YYYY"),""),"")</f>
        <v/>
      </c>
      <c r="J1473" s="58" t="str">
        <f ca="1">IF(OR('📊 Training Matrix'!$AG$78="EXPIRED",'📊 Training Matrix'!$AG$78="EXPIRING"),TEXT('📊 Training Matrix'!$AF$78+365,"DD/MM/YYYY"),"")</f>
        <v/>
      </c>
      <c r="K1473" s="58" t="str">
        <f ca="1">IF(OR('📊 Training Matrix'!$AG$78="EXPIRED",'📊 Training Matrix'!$AG$78="EXPIRING"),'📊 Training Matrix'!$AG$78,"")</f>
        <v/>
      </c>
      <c r="L1473" s="58" t="str">
        <f ca="1">IF(OR('📊 Training Matrix'!$AG$78="EXPIRED",'📊 Training Matrix'!$AG$78="EXPIRING"),IF('📊 Training Matrix'!$AG$78="EXPIRED","Overdue by "&amp;TEXT(TODAY()-('📊 Training Matrix'!$AF$78+365),"0")&amp;" days","Expires in "&amp;TEXT(('📊 Training Matrix'!$AF$78+365)-TODAY(),"0")&amp;" days"),"—")</f>
        <v>—</v>
      </c>
      <c r="M1473" s="58" t="str">
        <f ca="1">IF(OR('📊 Training Matrix'!$AG$78="EXPIRED",'📊 Training Matrix'!$AG$78="EXPIRING"),'📊 Training Matrix'!$H$78,"")</f>
        <v/>
      </c>
    </row>
    <row r="1474" spans="1:13" ht="15" customHeight="1" x14ac:dyDescent="0.2">
      <c r="A1474" s="58" t="str">
        <f ca="1">IF(OR('📊 Training Matrix'!$AI$78="EXPIRED",'📊 Training Matrix'!$AI$78="EXPIRING"),'📊 Training Matrix'!$A$78,"")</f>
        <v/>
      </c>
      <c r="B1474" s="58" t="str">
        <f ca="1">IF(OR('📊 Training Matrix'!$AI$78="EXPIRED",'📊 Training Matrix'!$AI$78="EXPIRING"),'📊 Training Matrix'!$B$78,"")</f>
        <v/>
      </c>
      <c r="C1474" s="58" t="str">
        <f ca="1">IF(OR('📊 Training Matrix'!$AI$78="EXPIRED",'📊 Training Matrix'!$AI$78="EXPIRING"),'📊 Training Matrix'!$C$78,"")</f>
        <v/>
      </c>
      <c r="D1474" s="58" t="str">
        <f ca="1">IF(OR('📊 Training Matrix'!$AI$78="EXPIRED",'📊 Training Matrix'!$AI$78="EXPIRING"),'📊 Training Matrix'!$D$78,"")</f>
        <v/>
      </c>
      <c r="E1474" s="58" t="str">
        <f ca="1">IF(OR('📊 Training Matrix'!$AI$78="EXPIRED",'📊 Training Matrix'!$AI$78="EXPIRING"),'📊 Training Matrix'!$F$78,"")</f>
        <v/>
      </c>
      <c r="F1474" s="58" t="str">
        <f ca="1">IF(OR('📊 Training Matrix'!$AI$78="EXPIRED",'📊 Training Matrix'!$AI$78="EXPIRING"),'📊 Training Matrix'!$E$78,"")</f>
        <v/>
      </c>
      <c r="G1474" s="58" t="str">
        <f ca="1">IF(OR('📊 Training Matrix'!$AI$78="EXPIRED",'📊 Training Matrix'!$AI$78="EXPIRING"),"CV-002","")</f>
        <v/>
      </c>
      <c r="H1474" s="58" t="str">
        <f ca="1">IF(OR('📊 Training Matrix'!$AI$78="EXPIRED",'📊 Training Matrix'!$AI$78="EXPIRING"),"CSCS Blue Card","")</f>
        <v/>
      </c>
      <c r="I1474" s="58" t="str">
        <f ca="1">IF(OR('📊 Training Matrix'!$AI$78="EXPIRED",'📊 Training Matrix'!$AI$78="EXPIRING"),IF(ISNUMBER('📊 Training Matrix'!$AH$78),TEXT('📊 Training Matrix'!$AH$78,"DD/MM/YYYY"),""),"")</f>
        <v/>
      </c>
      <c r="J1474" s="58" t="str">
        <f ca="1">IF(OR('📊 Training Matrix'!$AI$78="EXPIRED",'📊 Training Matrix'!$AI$78="EXPIRING"),TEXT('📊 Training Matrix'!$AH$78+365,"DD/MM/YYYY"),"")</f>
        <v/>
      </c>
      <c r="K1474" s="58" t="str">
        <f ca="1">IF(OR('📊 Training Matrix'!$AI$78="EXPIRED",'📊 Training Matrix'!$AI$78="EXPIRING"),'📊 Training Matrix'!$AI$78,"")</f>
        <v/>
      </c>
      <c r="L1474" s="58" t="str">
        <f ca="1">IF(OR('📊 Training Matrix'!$AI$78="EXPIRED",'📊 Training Matrix'!$AI$78="EXPIRING"),IF('📊 Training Matrix'!$AI$78="EXPIRED","Overdue by "&amp;TEXT(TODAY()-('📊 Training Matrix'!$AH$78+365),"0")&amp;" days","Expires in "&amp;TEXT(('📊 Training Matrix'!$AH$78+365)-TODAY(),"0")&amp;" days"),"—")</f>
        <v>—</v>
      </c>
      <c r="M1474" s="58" t="str">
        <f ca="1">IF(OR('📊 Training Matrix'!$AI$78="EXPIRED",'📊 Training Matrix'!$AI$78="EXPIRING"),'📊 Training Matrix'!$H$78,"")</f>
        <v/>
      </c>
    </row>
    <row r="1475" spans="1:13" ht="15" customHeight="1" x14ac:dyDescent="0.2">
      <c r="A1475" s="58" t="str">
        <f ca="1">IF(OR('📊 Training Matrix'!$AK$78="EXPIRED",'📊 Training Matrix'!$AK$78="EXPIRING"),'📊 Training Matrix'!$A$78,"")</f>
        <v/>
      </c>
      <c r="B1475" s="58" t="str">
        <f ca="1">IF(OR('📊 Training Matrix'!$AK$78="EXPIRED",'📊 Training Matrix'!$AK$78="EXPIRING"),'📊 Training Matrix'!$B$78,"")</f>
        <v/>
      </c>
      <c r="C1475" s="58" t="str">
        <f ca="1">IF(OR('📊 Training Matrix'!$AK$78="EXPIRED",'📊 Training Matrix'!$AK$78="EXPIRING"),'📊 Training Matrix'!$C$78,"")</f>
        <v/>
      </c>
      <c r="D1475" s="58" t="str">
        <f ca="1">IF(OR('📊 Training Matrix'!$AK$78="EXPIRED",'📊 Training Matrix'!$AK$78="EXPIRING"),'📊 Training Matrix'!$D$78,"")</f>
        <v/>
      </c>
      <c r="E1475" s="58" t="str">
        <f ca="1">IF(OR('📊 Training Matrix'!$AK$78="EXPIRED",'📊 Training Matrix'!$AK$78="EXPIRING"),'📊 Training Matrix'!$F$78,"")</f>
        <v/>
      </c>
      <c r="F1475" s="58" t="str">
        <f ca="1">IF(OR('📊 Training Matrix'!$AK$78="EXPIRED",'📊 Training Matrix'!$AK$78="EXPIRING"),'📊 Training Matrix'!$E$78,"")</f>
        <v/>
      </c>
      <c r="G1475" s="58" t="str">
        <f ca="1">IF(OR('📊 Training Matrix'!$AK$78="EXPIRED",'📊 Training Matrix'!$AK$78="EXPIRING"),"GS-001","")</f>
        <v/>
      </c>
      <c r="H1475" s="58" t="str">
        <f ca="1">IF(OR('📊 Training Matrix'!$AK$78="EXPIRED",'📊 Training Matrix'!$AK$78="EXPIRING"),"Gas Safe Reg.","")</f>
        <v/>
      </c>
      <c r="I1475" s="58" t="str">
        <f ca="1">IF(OR('📊 Training Matrix'!$AK$78="EXPIRED",'📊 Training Matrix'!$AK$78="EXPIRING"),IF(ISNUMBER('📊 Training Matrix'!$AJ$78),TEXT('📊 Training Matrix'!$AJ$78,"DD/MM/YYYY"),""),"")</f>
        <v/>
      </c>
      <c r="J1475" s="58" t="str">
        <f ca="1">IF(OR('📊 Training Matrix'!$AK$78="EXPIRED",'📊 Training Matrix'!$AK$78="EXPIRING"),TEXT('📊 Training Matrix'!$AJ$78+365,"DD/MM/YYYY"),"")</f>
        <v/>
      </c>
      <c r="K1475" s="58" t="str">
        <f ca="1">IF(OR('📊 Training Matrix'!$AK$78="EXPIRED",'📊 Training Matrix'!$AK$78="EXPIRING"),'📊 Training Matrix'!$AK$78,"")</f>
        <v/>
      </c>
      <c r="L1475" s="58" t="str">
        <f ca="1">IF(OR('📊 Training Matrix'!$AK$78="EXPIRED",'📊 Training Matrix'!$AK$78="EXPIRING"),IF('📊 Training Matrix'!$AK$78="EXPIRED","Overdue by "&amp;TEXT(TODAY()-('📊 Training Matrix'!$AJ$78+365),"0")&amp;" days","Expires in "&amp;TEXT(('📊 Training Matrix'!$AJ$78+365)-TODAY(),"0")&amp;" days"),"—")</f>
        <v>—</v>
      </c>
      <c r="M1475" s="58" t="str">
        <f ca="1">IF(OR('📊 Training Matrix'!$AK$78="EXPIRED",'📊 Training Matrix'!$AK$78="EXPIRING"),'📊 Training Matrix'!$H$78,"")</f>
        <v/>
      </c>
    </row>
    <row r="1476" spans="1:13" ht="15" customHeight="1" x14ac:dyDescent="0.2">
      <c r="A1476" s="58" t="str">
        <f ca="1">IF(OR('📊 Training Matrix'!$AM$78="EXPIRED",'📊 Training Matrix'!$AM$78="EXPIRING"),'📊 Training Matrix'!$A$78,"")</f>
        <v/>
      </c>
      <c r="B1476" s="58" t="str">
        <f ca="1">IF(OR('📊 Training Matrix'!$AM$78="EXPIRED",'📊 Training Matrix'!$AM$78="EXPIRING"),'📊 Training Matrix'!$B$78,"")</f>
        <v/>
      </c>
      <c r="C1476" s="58" t="str">
        <f ca="1">IF(OR('📊 Training Matrix'!$AM$78="EXPIRED",'📊 Training Matrix'!$AM$78="EXPIRING"),'📊 Training Matrix'!$C$78,"")</f>
        <v/>
      </c>
      <c r="D1476" s="58" t="str">
        <f ca="1">IF(OR('📊 Training Matrix'!$AM$78="EXPIRED",'📊 Training Matrix'!$AM$78="EXPIRING"),'📊 Training Matrix'!$D$78,"")</f>
        <v/>
      </c>
      <c r="E1476" s="58" t="str">
        <f ca="1">IF(OR('📊 Training Matrix'!$AM$78="EXPIRED",'📊 Training Matrix'!$AM$78="EXPIRING"),'📊 Training Matrix'!$F$78,"")</f>
        <v/>
      </c>
      <c r="F1476" s="58" t="str">
        <f ca="1">IF(OR('📊 Training Matrix'!$AM$78="EXPIRED",'📊 Training Matrix'!$AM$78="EXPIRING"),'📊 Training Matrix'!$E$78,"")</f>
        <v/>
      </c>
      <c r="G1476" s="58" t="str">
        <f ca="1">IF(OR('📊 Training Matrix'!$AM$78="EXPIRED",'📊 Training Matrix'!$AM$78="EXPIRING"),"GS-002","")</f>
        <v/>
      </c>
      <c r="H1476" s="58" t="str">
        <f ca="1">IF(OR('📊 Training Matrix'!$AM$78="EXPIRED",'📊 Training Matrix'!$AM$78="EXPIRING"),"ACS Gas (CCN1)","")</f>
        <v/>
      </c>
      <c r="I1476" s="58" t="str">
        <f ca="1">IF(OR('📊 Training Matrix'!$AM$78="EXPIRED",'📊 Training Matrix'!$AM$78="EXPIRING"),IF(ISNUMBER('📊 Training Matrix'!$AL$78),TEXT('📊 Training Matrix'!$AL$78,"DD/MM/YYYY"),""),"")</f>
        <v/>
      </c>
      <c r="J1476" s="58" t="str">
        <f ca="1">IF(OR('📊 Training Matrix'!$AM$78="EXPIRED",'📊 Training Matrix'!$AM$78="EXPIRING"),TEXT('📊 Training Matrix'!$AL$78+365,"DD/MM/YYYY"),"")</f>
        <v/>
      </c>
      <c r="K1476" s="58" t="str">
        <f ca="1">IF(OR('📊 Training Matrix'!$AM$78="EXPIRED",'📊 Training Matrix'!$AM$78="EXPIRING"),'📊 Training Matrix'!$AM$78,"")</f>
        <v/>
      </c>
      <c r="L1476" s="58" t="str">
        <f ca="1">IF(OR('📊 Training Matrix'!$AM$78="EXPIRED",'📊 Training Matrix'!$AM$78="EXPIRING"),IF('📊 Training Matrix'!$AM$78="EXPIRED","Overdue by "&amp;TEXT(TODAY()-('📊 Training Matrix'!$AL$78+365),"0")&amp;" days","Expires in "&amp;TEXT(('📊 Training Matrix'!$AL$78+365)-TODAY(),"0")&amp;" days"),"—")</f>
        <v>—</v>
      </c>
      <c r="M1476" s="58" t="str">
        <f ca="1">IF(OR('📊 Training Matrix'!$AM$78="EXPIRED",'📊 Training Matrix'!$AM$78="EXPIRING"),'📊 Training Matrix'!$H$78,"")</f>
        <v/>
      </c>
    </row>
    <row r="1477" spans="1:13" ht="15" customHeight="1" x14ac:dyDescent="0.2">
      <c r="A1477" s="58" t="str">
        <f ca="1">IF(OR('📊 Training Matrix'!$AO$78="EXPIRED",'📊 Training Matrix'!$AO$78="EXPIRING"),'📊 Training Matrix'!$A$78,"")</f>
        <v/>
      </c>
      <c r="B1477" s="58" t="str">
        <f ca="1">IF(OR('📊 Training Matrix'!$AO$78="EXPIRED",'📊 Training Matrix'!$AO$78="EXPIRING"),'📊 Training Matrix'!$B$78,"")</f>
        <v/>
      </c>
      <c r="C1477" s="58" t="str">
        <f ca="1">IF(OR('📊 Training Matrix'!$AO$78="EXPIRED",'📊 Training Matrix'!$AO$78="EXPIRING"),'📊 Training Matrix'!$C$78,"")</f>
        <v/>
      </c>
      <c r="D1477" s="58" t="str">
        <f ca="1">IF(OR('📊 Training Matrix'!$AO$78="EXPIRED",'📊 Training Matrix'!$AO$78="EXPIRING"),'📊 Training Matrix'!$D$78,"")</f>
        <v/>
      </c>
      <c r="E1477" s="58" t="str">
        <f ca="1">IF(OR('📊 Training Matrix'!$AO$78="EXPIRED",'📊 Training Matrix'!$AO$78="EXPIRING"),'📊 Training Matrix'!$F$78,"")</f>
        <v/>
      </c>
      <c r="F1477" s="58" t="str">
        <f ca="1">IF(OR('📊 Training Matrix'!$AO$78="EXPIRED",'📊 Training Matrix'!$AO$78="EXPIRING"),'📊 Training Matrix'!$E$78,"")</f>
        <v/>
      </c>
      <c r="G1477" s="58" t="str">
        <f ca="1">IF(OR('📊 Training Matrix'!$AO$78="EXPIRED",'📊 Training Matrix'!$AO$78="EXPIRING"),"WA-001","")</f>
        <v/>
      </c>
      <c r="H1477" s="58" t="str">
        <f ca="1">IF(OR('📊 Training Matrix'!$AO$78="EXPIRED",'📊 Training Matrix'!$AO$78="EXPIRING"),"WIAPS Cert.","")</f>
        <v/>
      </c>
      <c r="I1477" s="58" t="str">
        <f ca="1">IF(OR('📊 Training Matrix'!$AO$78="EXPIRED",'📊 Training Matrix'!$AO$78="EXPIRING"),IF(ISNUMBER('📊 Training Matrix'!$AN$78),TEXT('📊 Training Matrix'!$AN$78,"DD/MM/YYYY"),""),"")</f>
        <v/>
      </c>
      <c r="J1477" s="58" t="str">
        <f ca="1">IF(OR('📊 Training Matrix'!$AO$78="EXPIRED",'📊 Training Matrix'!$AO$78="EXPIRING"),TEXT('📊 Training Matrix'!$AN$78+365,"DD/MM/YYYY"),"")</f>
        <v/>
      </c>
      <c r="K1477" s="58" t="str">
        <f ca="1">IF(OR('📊 Training Matrix'!$AO$78="EXPIRED",'📊 Training Matrix'!$AO$78="EXPIRING"),'📊 Training Matrix'!$AO$78,"")</f>
        <v/>
      </c>
      <c r="L1477" s="58" t="str">
        <f ca="1">IF(OR('📊 Training Matrix'!$AO$78="EXPIRED",'📊 Training Matrix'!$AO$78="EXPIRING"),IF('📊 Training Matrix'!$AO$78="EXPIRED","Overdue by "&amp;TEXT(TODAY()-('📊 Training Matrix'!$AN$78+365),"0")&amp;" days","Expires in "&amp;TEXT(('📊 Training Matrix'!$AN$78+365)-TODAY(),"0")&amp;" days"),"—")</f>
        <v>—</v>
      </c>
      <c r="M1477" s="58" t="str">
        <f ca="1">IF(OR('📊 Training Matrix'!$AO$78="EXPIRED",'📊 Training Matrix'!$AO$78="EXPIRING"),'📊 Training Matrix'!$H$78,"")</f>
        <v/>
      </c>
    </row>
    <row r="1478" spans="1:13" ht="15" customHeight="1" x14ac:dyDescent="0.2">
      <c r="A1478" s="58" t="str">
        <f ca="1">IF(OR('📊 Training Matrix'!$AQ$78="EXPIRED",'📊 Training Matrix'!$AQ$78="EXPIRING"),'📊 Training Matrix'!$A$78,"")</f>
        <v/>
      </c>
      <c r="B1478" s="58" t="str">
        <f ca="1">IF(OR('📊 Training Matrix'!$AQ$78="EXPIRED",'📊 Training Matrix'!$AQ$78="EXPIRING"),'📊 Training Matrix'!$B$78,"")</f>
        <v/>
      </c>
      <c r="C1478" s="58" t="str">
        <f ca="1">IF(OR('📊 Training Matrix'!$AQ$78="EXPIRED",'📊 Training Matrix'!$AQ$78="EXPIRING"),'📊 Training Matrix'!$C$78,"")</f>
        <v/>
      </c>
      <c r="D1478" s="58" t="str">
        <f ca="1">IF(OR('📊 Training Matrix'!$AQ$78="EXPIRED",'📊 Training Matrix'!$AQ$78="EXPIRING"),'📊 Training Matrix'!$D$78,"")</f>
        <v/>
      </c>
      <c r="E1478" s="58" t="str">
        <f ca="1">IF(OR('📊 Training Matrix'!$AQ$78="EXPIRED",'📊 Training Matrix'!$AQ$78="EXPIRING"),'📊 Training Matrix'!$F$78,"")</f>
        <v/>
      </c>
      <c r="F1478" s="58" t="str">
        <f ca="1">IF(OR('📊 Training Matrix'!$AQ$78="EXPIRED",'📊 Training Matrix'!$AQ$78="EXPIRING"),'📊 Training Matrix'!$E$78,"")</f>
        <v/>
      </c>
      <c r="G1478" s="58" t="str">
        <f ca="1">IF(OR('📊 Training Matrix'!$AQ$78="EXPIRED",'📊 Training Matrix'!$AQ$78="EXPIRING"),"DR-004","")</f>
        <v/>
      </c>
      <c r="H1478" s="58" t="str">
        <f ca="1">IF(OR('📊 Training Matrix'!$AQ$78="EXPIRED",'📊 Training Matrix'!$AQ$78="EXPIRING"),"CPCS Excavator","")</f>
        <v/>
      </c>
      <c r="I1478" s="58" t="str">
        <f ca="1">IF(OR('📊 Training Matrix'!$AQ$78="EXPIRED",'📊 Training Matrix'!$AQ$78="EXPIRING"),IF(ISNUMBER('📊 Training Matrix'!$AP$78),TEXT('📊 Training Matrix'!$AP$78,"DD/MM/YYYY"),""),"")</f>
        <v/>
      </c>
      <c r="J1478" s="58" t="str">
        <f ca="1">IF(OR('📊 Training Matrix'!$AQ$78="EXPIRED",'📊 Training Matrix'!$AQ$78="EXPIRING"),TEXT('📊 Training Matrix'!$AP$78+365,"DD/MM/YYYY"),"")</f>
        <v/>
      </c>
      <c r="K1478" s="58" t="str">
        <f ca="1">IF(OR('📊 Training Matrix'!$AQ$78="EXPIRED",'📊 Training Matrix'!$AQ$78="EXPIRING"),'📊 Training Matrix'!$AQ$78,"")</f>
        <v/>
      </c>
      <c r="L1478" s="58" t="str">
        <f ca="1">IF(OR('📊 Training Matrix'!$AQ$78="EXPIRED",'📊 Training Matrix'!$AQ$78="EXPIRING"),IF('📊 Training Matrix'!$AQ$78="EXPIRED","Overdue by "&amp;TEXT(TODAY()-('📊 Training Matrix'!$AP$78+365),"0")&amp;" days","Expires in "&amp;TEXT(('📊 Training Matrix'!$AP$78+365)-TODAY(),"0")&amp;" days"),"—")</f>
        <v>—</v>
      </c>
      <c r="M1478" s="58" t="str">
        <f ca="1">IF(OR('📊 Training Matrix'!$AQ$78="EXPIRED",'📊 Training Matrix'!$AQ$78="EXPIRING"),'📊 Training Matrix'!$H$78,"")</f>
        <v/>
      </c>
    </row>
    <row r="1479" spans="1:13" ht="15" customHeight="1" x14ac:dyDescent="0.2">
      <c r="A1479" s="58" t="str">
        <f ca="1">IF(OR('📊 Training Matrix'!$AS$78="EXPIRED",'📊 Training Matrix'!$AS$78="EXPIRING"),'📊 Training Matrix'!$A$78,"")</f>
        <v/>
      </c>
      <c r="B1479" s="58" t="str">
        <f ca="1">IF(OR('📊 Training Matrix'!$AS$78="EXPIRED",'📊 Training Matrix'!$AS$78="EXPIRING"),'📊 Training Matrix'!$B$78,"")</f>
        <v/>
      </c>
      <c r="C1479" s="58" t="str">
        <f ca="1">IF(OR('📊 Training Matrix'!$AS$78="EXPIRED",'📊 Training Matrix'!$AS$78="EXPIRING"),'📊 Training Matrix'!$C$78,"")</f>
        <v/>
      </c>
      <c r="D1479" s="58" t="str">
        <f ca="1">IF(OR('📊 Training Matrix'!$AS$78="EXPIRED",'📊 Training Matrix'!$AS$78="EXPIRING"),'📊 Training Matrix'!$D$78,"")</f>
        <v/>
      </c>
      <c r="E1479" s="58" t="str">
        <f ca="1">IF(OR('📊 Training Matrix'!$AS$78="EXPIRED",'📊 Training Matrix'!$AS$78="EXPIRING"),'📊 Training Matrix'!$F$78,"")</f>
        <v/>
      </c>
      <c r="F1479" s="58" t="str">
        <f ca="1">IF(OR('📊 Training Matrix'!$AS$78="EXPIRED",'📊 Training Matrix'!$AS$78="EXPIRING"),'📊 Training Matrix'!$E$78,"")</f>
        <v/>
      </c>
      <c r="G1479" s="58" t="str">
        <f ca="1">IF(OR('📊 Training Matrix'!$AS$78="EXPIRED",'📊 Training Matrix'!$AS$78="EXPIRING"),"MG-002","")</f>
        <v/>
      </c>
      <c r="H1479" s="58" t="str">
        <f ca="1">IF(OR('📊 Training Matrix'!$AS$78="EXPIRED",'📊 Training Matrix'!$AS$78="EXPIRING"),"SMSTS","")</f>
        <v/>
      </c>
      <c r="I1479" s="58" t="str">
        <f ca="1">IF(OR('📊 Training Matrix'!$AS$78="EXPIRED",'📊 Training Matrix'!$AS$78="EXPIRING"),IF(ISNUMBER('📊 Training Matrix'!$AR$78),TEXT('📊 Training Matrix'!$AR$78,"DD/MM/YYYY"),""),"")</f>
        <v/>
      </c>
      <c r="J1479" s="58" t="str">
        <f ca="1">IF(OR('📊 Training Matrix'!$AS$78="EXPIRED",'📊 Training Matrix'!$AS$78="EXPIRING"),TEXT('📊 Training Matrix'!$AR$78+365,"DD/MM/YYYY"),"")</f>
        <v/>
      </c>
      <c r="K1479" s="58" t="str">
        <f ca="1">IF(OR('📊 Training Matrix'!$AS$78="EXPIRED",'📊 Training Matrix'!$AS$78="EXPIRING"),'📊 Training Matrix'!$AS$78,"")</f>
        <v/>
      </c>
      <c r="L1479" s="58" t="str">
        <f ca="1">IF(OR('📊 Training Matrix'!$AS$78="EXPIRED",'📊 Training Matrix'!$AS$78="EXPIRING"),IF('📊 Training Matrix'!$AS$78="EXPIRED","Overdue by "&amp;TEXT(TODAY()-('📊 Training Matrix'!$AR$78+365),"0")&amp;" days","Expires in "&amp;TEXT(('📊 Training Matrix'!$AR$78+365)-TODAY(),"0")&amp;" days"),"—")</f>
        <v>—</v>
      </c>
      <c r="M1479" s="58" t="str">
        <f ca="1">IF(OR('📊 Training Matrix'!$AS$78="EXPIRED",'📊 Training Matrix'!$AS$78="EXPIRING"),'📊 Training Matrix'!$H$78,"")</f>
        <v/>
      </c>
    </row>
    <row r="1480" spans="1:13" ht="15" customHeight="1" x14ac:dyDescent="0.2">
      <c r="A1480" s="58" t="str">
        <f ca="1">IF(OR('📊 Training Matrix'!$AU$78="EXPIRED",'📊 Training Matrix'!$AU$78="EXPIRING"),'📊 Training Matrix'!$A$78,"")</f>
        <v/>
      </c>
      <c r="B1480" s="58" t="str">
        <f ca="1">IF(OR('📊 Training Matrix'!$AU$78="EXPIRED",'📊 Training Matrix'!$AU$78="EXPIRING"),'📊 Training Matrix'!$B$78,"")</f>
        <v/>
      </c>
      <c r="C1480" s="58" t="str">
        <f ca="1">IF(OR('📊 Training Matrix'!$AU$78="EXPIRED",'📊 Training Matrix'!$AU$78="EXPIRING"),'📊 Training Matrix'!$C$78,"")</f>
        <v/>
      </c>
      <c r="D1480" s="58" t="str">
        <f ca="1">IF(OR('📊 Training Matrix'!$AU$78="EXPIRED",'📊 Training Matrix'!$AU$78="EXPIRING"),'📊 Training Matrix'!$D$78,"")</f>
        <v/>
      </c>
      <c r="E1480" s="58" t="str">
        <f ca="1">IF(OR('📊 Training Matrix'!$AU$78="EXPIRED",'📊 Training Matrix'!$AU$78="EXPIRING"),'📊 Training Matrix'!$F$78,"")</f>
        <v/>
      </c>
      <c r="F1480" s="58" t="str">
        <f ca="1">IF(OR('📊 Training Matrix'!$AU$78="EXPIRED",'📊 Training Matrix'!$AU$78="EXPIRING"),'📊 Training Matrix'!$E$78,"")</f>
        <v/>
      </c>
      <c r="G1480" s="58" t="str">
        <f ca="1">IF(OR('📊 Training Matrix'!$AU$78="EXPIRED",'📊 Training Matrix'!$AU$78="EXPIRING"),"MG-003","")</f>
        <v/>
      </c>
      <c r="H1480" s="58" t="str">
        <f ca="1">IF(OR('📊 Training Matrix'!$AU$78="EXPIRED",'📊 Training Matrix'!$AU$78="EXPIRING"),"SSSTS","")</f>
        <v/>
      </c>
      <c r="I1480" s="58" t="str">
        <f ca="1">IF(OR('📊 Training Matrix'!$AU$78="EXPIRED",'📊 Training Matrix'!$AU$78="EXPIRING"),IF(ISNUMBER('📊 Training Matrix'!$AT$78),TEXT('📊 Training Matrix'!$AT$78,"DD/MM/YYYY"),""),"")</f>
        <v/>
      </c>
      <c r="J1480" s="58" t="str">
        <f ca="1">IF(OR('📊 Training Matrix'!$AU$78="EXPIRED",'📊 Training Matrix'!$AU$78="EXPIRING"),TEXT('📊 Training Matrix'!$AT$78+365,"DD/MM/YYYY"),"")</f>
        <v/>
      </c>
      <c r="K1480" s="58" t="str">
        <f ca="1">IF(OR('📊 Training Matrix'!$AU$78="EXPIRED",'📊 Training Matrix'!$AU$78="EXPIRING"),'📊 Training Matrix'!$AU$78,"")</f>
        <v/>
      </c>
      <c r="L1480" s="58" t="str">
        <f ca="1">IF(OR('📊 Training Matrix'!$AU$78="EXPIRED",'📊 Training Matrix'!$AU$78="EXPIRING"),IF('📊 Training Matrix'!$AU$78="EXPIRED","Overdue by "&amp;TEXT(TODAY()-('📊 Training Matrix'!$AT$78+365),"0")&amp;" days","Expires in "&amp;TEXT(('📊 Training Matrix'!$AT$78+365)-TODAY(),"0")&amp;" days"),"—")</f>
        <v>—</v>
      </c>
      <c r="M1480" s="58" t="str">
        <f ca="1">IF(OR('📊 Training Matrix'!$AU$78="EXPIRED",'📊 Training Matrix'!$AU$78="EXPIRING"),'📊 Training Matrix'!$H$78,"")</f>
        <v/>
      </c>
    </row>
    <row r="1481" spans="1:13" ht="15" customHeight="1" x14ac:dyDescent="0.2">
      <c r="A1481" s="58" t="str">
        <f ca="1">IF(OR('📊 Training Matrix'!$AW$78="EXPIRED",'📊 Training Matrix'!$AW$78="EXPIRING"),'📊 Training Matrix'!$A$78,"")</f>
        <v/>
      </c>
      <c r="B1481" s="58" t="str">
        <f ca="1">IF(OR('📊 Training Matrix'!$AW$78="EXPIRED",'📊 Training Matrix'!$AW$78="EXPIRING"),'📊 Training Matrix'!$B$78,"")</f>
        <v/>
      </c>
      <c r="C1481" s="58" t="str">
        <f ca="1">IF(OR('📊 Training Matrix'!$AW$78="EXPIRED",'📊 Training Matrix'!$AW$78="EXPIRING"),'📊 Training Matrix'!$C$78,"")</f>
        <v/>
      </c>
      <c r="D1481" s="58" t="str">
        <f ca="1">IF(OR('📊 Training Matrix'!$AW$78="EXPIRED",'📊 Training Matrix'!$AW$78="EXPIRING"),'📊 Training Matrix'!$D$78,"")</f>
        <v/>
      </c>
      <c r="E1481" s="58" t="str">
        <f ca="1">IF(OR('📊 Training Matrix'!$AW$78="EXPIRED",'📊 Training Matrix'!$AW$78="EXPIRING"),'📊 Training Matrix'!$F$78,"")</f>
        <v/>
      </c>
      <c r="F1481" s="58" t="str">
        <f ca="1">IF(OR('📊 Training Matrix'!$AW$78="EXPIRED",'📊 Training Matrix'!$AW$78="EXPIRING"),'📊 Training Matrix'!$E$78,"")</f>
        <v/>
      </c>
      <c r="G1481" s="58" t="str">
        <f ca="1">IF(OR('📊 Training Matrix'!$AW$78="EXPIRED",'📊 Training Matrix'!$AW$78="EXPIRING"),"IT-002","")</f>
        <v/>
      </c>
      <c r="H1481" s="58" t="str">
        <f ca="1">IF(OR('📊 Training Matrix'!$AW$78="EXPIRED",'📊 Training Matrix'!$AW$78="EXPIRING"),"GDPR Awareness","")</f>
        <v/>
      </c>
      <c r="I1481" s="58" t="str">
        <f ca="1">IF(OR('📊 Training Matrix'!$AW$78="EXPIRED",'📊 Training Matrix'!$AW$78="EXPIRING"),IF(ISNUMBER('📊 Training Matrix'!$AV$78),TEXT('📊 Training Matrix'!$AV$78,"DD/MM/YYYY"),""),"")</f>
        <v/>
      </c>
      <c r="J1481" s="58" t="str">
        <f ca="1">IF(OR('📊 Training Matrix'!$AW$78="EXPIRED",'📊 Training Matrix'!$AW$78="EXPIRING"),TEXT('📊 Training Matrix'!$AV$78+365,"DD/MM/YYYY"),"")</f>
        <v/>
      </c>
      <c r="K1481" s="58" t="str">
        <f ca="1">IF(OR('📊 Training Matrix'!$AW$78="EXPIRED",'📊 Training Matrix'!$AW$78="EXPIRING"),'📊 Training Matrix'!$AW$78,"")</f>
        <v/>
      </c>
      <c r="L1481" s="58" t="str">
        <f ca="1">IF(OR('📊 Training Matrix'!$AW$78="EXPIRED",'📊 Training Matrix'!$AW$78="EXPIRING"),IF('📊 Training Matrix'!$AW$78="EXPIRED","Overdue by "&amp;TEXT(TODAY()-('📊 Training Matrix'!$AV$78+365),"0")&amp;" days","Expires in "&amp;TEXT(('📊 Training Matrix'!$AV$78+365)-TODAY(),"0")&amp;" days"),"—")</f>
        <v>—</v>
      </c>
      <c r="M1481" s="58" t="str">
        <f ca="1">IF(OR('📊 Training Matrix'!$AW$78="EXPIRED",'📊 Training Matrix'!$AW$78="EXPIRING"),'📊 Training Matrix'!$H$78,"")</f>
        <v/>
      </c>
    </row>
    <row r="1482" spans="1:13" ht="15" customHeight="1" x14ac:dyDescent="0.2">
      <c r="A1482" s="58" t="str">
        <f ca="1">IF(OR('📊 Training Matrix'!$K$79="EXPIRED",'📊 Training Matrix'!$K$79="EXPIRING"),'📊 Training Matrix'!$A$79,"")</f>
        <v/>
      </c>
      <c r="B1482" s="58" t="str">
        <f ca="1">IF(OR('📊 Training Matrix'!$K$79="EXPIRED",'📊 Training Matrix'!$K$79="EXPIRING"),'📊 Training Matrix'!$B$79,"")</f>
        <v/>
      </c>
      <c r="C1482" s="58" t="str">
        <f ca="1">IF(OR('📊 Training Matrix'!$K$79="EXPIRED",'📊 Training Matrix'!$K$79="EXPIRING"),'📊 Training Matrix'!$C$79,"")</f>
        <v/>
      </c>
      <c r="D1482" s="58" t="str">
        <f ca="1">IF(OR('📊 Training Matrix'!$K$79="EXPIRED",'📊 Training Matrix'!$K$79="EXPIRING"),'📊 Training Matrix'!$D$79,"")</f>
        <v/>
      </c>
      <c r="E1482" s="58" t="str">
        <f ca="1">IF(OR('📊 Training Matrix'!$K$79="EXPIRED",'📊 Training Matrix'!$K$79="EXPIRING"),'📊 Training Matrix'!$F$79,"")</f>
        <v/>
      </c>
      <c r="F1482" s="58" t="str">
        <f ca="1">IF(OR('📊 Training Matrix'!$K$79="EXPIRED",'📊 Training Matrix'!$K$79="EXPIRING"),'📊 Training Matrix'!$E$79,"")</f>
        <v/>
      </c>
      <c r="G1482" s="58" t="str">
        <f ca="1">IF(OR('📊 Training Matrix'!$K$79="EXPIRED",'📊 Training Matrix'!$K$79="EXPIRING"),"HS-001","")</f>
        <v/>
      </c>
      <c r="H1482" s="58" t="str">
        <f ca="1">IF(OR('📊 Training Matrix'!$K$79="EXPIRED",'📊 Training Matrix'!$K$79="EXPIRING"),"H&amp;S Induction","")</f>
        <v/>
      </c>
      <c r="I1482" s="58" t="str">
        <f ca="1">IF(OR('📊 Training Matrix'!$K$79="EXPIRED",'📊 Training Matrix'!$K$79="EXPIRING"),IF(ISNUMBER('📊 Training Matrix'!$J$79),TEXT('📊 Training Matrix'!$J$79,"DD/MM/YYYY"),""),"")</f>
        <v/>
      </c>
      <c r="J1482" s="58" t="str">
        <f ca="1">IF(OR('📊 Training Matrix'!$K$79="EXPIRED",'📊 Training Matrix'!$K$79="EXPIRING"),TEXT('📊 Training Matrix'!$J$79+365,"DD/MM/YYYY"),"")</f>
        <v/>
      </c>
      <c r="K1482" s="58" t="str">
        <f ca="1">IF(OR('📊 Training Matrix'!$K$79="EXPIRED",'📊 Training Matrix'!$K$79="EXPIRING"),'📊 Training Matrix'!$K$79,"")</f>
        <v/>
      </c>
      <c r="L1482" s="58" t="str">
        <f ca="1">IF(OR('📊 Training Matrix'!$K$79="EXPIRED",'📊 Training Matrix'!$K$79="EXPIRING"),IF('📊 Training Matrix'!$K$79="EXPIRED","Overdue by "&amp;TEXT(TODAY()-('📊 Training Matrix'!$J$79+365),"0")&amp;" days","Expires in "&amp;TEXT(('📊 Training Matrix'!$J$79+365)-TODAY(),"0")&amp;" days"),"—")</f>
        <v>—</v>
      </c>
      <c r="M1482" s="58" t="str">
        <f ca="1">IF(OR('📊 Training Matrix'!$K$79="EXPIRED",'📊 Training Matrix'!$K$79="EXPIRING"),'📊 Training Matrix'!$H$79,"")</f>
        <v/>
      </c>
    </row>
    <row r="1483" spans="1:13" ht="15" customHeight="1" x14ac:dyDescent="0.2">
      <c r="A1483" s="58" t="str">
        <f ca="1">IF(OR('📊 Training Matrix'!$M$79="EXPIRED",'📊 Training Matrix'!$M$79="EXPIRING"),'📊 Training Matrix'!$A$79,"")</f>
        <v/>
      </c>
      <c r="B1483" s="58" t="str">
        <f ca="1">IF(OR('📊 Training Matrix'!$M$79="EXPIRED",'📊 Training Matrix'!$M$79="EXPIRING"),'📊 Training Matrix'!$B$79,"")</f>
        <v/>
      </c>
      <c r="C1483" s="58" t="str">
        <f ca="1">IF(OR('📊 Training Matrix'!$M$79="EXPIRED",'📊 Training Matrix'!$M$79="EXPIRING"),'📊 Training Matrix'!$C$79,"")</f>
        <v/>
      </c>
      <c r="D1483" s="58" t="str">
        <f ca="1">IF(OR('📊 Training Matrix'!$M$79="EXPIRED",'📊 Training Matrix'!$M$79="EXPIRING"),'📊 Training Matrix'!$D$79,"")</f>
        <v/>
      </c>
      <c r="E1483" s="58" t="str">
        <f ca="1">IF(OR('📊 Training Matrix'!$M$79="EXPIRED",'📊 Training Matrix'!$M$79="EXPIRING"),'📊 Training Matrix'!$F$79,"")</f>
        <v/>
      </c>
      <c r="F1483" s="58" t="str">
        <f ca="1">IF(OR('📊 Training Matrix'!$M$79="EXPIRED",'📊 Training Matrix'!$M$79="EXPIRING"),'📊 Training Matrix'!$E$79,"")</f>
        <v/>
      </c>
      <c r="G1483" s="58" t="str">
        <f ca="1">IF(OR('📊 Training Matrix'!$M$79="EXPIRED",'📊 Training Matrix'!$M$79="EXPIRING"),"HS-002","")</f>
        <v/>
      </c>
      <c r="H1483" s="58" t="str">
        <f ca="1">IF(OR('📊 Training Matrix'!$M$79="EXPIRED",'📊 Training Matrix'!$M$79="EXPIRING"),"Working at Height","")</f>
        <v/>
      </c>
      <c r="I1483" s="58" t="str">
        <f ca="1">IF(OR('📊 Training Matrix'!$M$79="EXPIRED",'📊 Training Matrix'!$M$79="EXPIRING"),IF(ISNUMBER('📊 Training Matrix'!$L$79),TEXT('📊 Training Matrix'!$L$79,"DD/MM/YYYY"),""),"")</f>
        <v/>
      </c>
      <c r="J1483" s="58" t="str">
        <f ca="1">IF(OR('📊 Training Matrix'!$M$79="EXPIRED",'📊 Training Matrix'!$M$79="EXPIRING"),TEXT('📊 Training Matrix'!$L$79+365,"DD/MM/YYYY"),"")</f>
        <v/>
      </c>
      <c r="K1483" s="58" t="str">
        <f ca="1">IF(OR('📊 Training Matrix'!$M$79="EXPIRED",'📊 Training Matrix'!$M$79="EXPIRING"),'📊 Training Matrix'!$M$79,"")</f>
        <v/>
      </c>
      <c r="L1483" s="58" t="str">
        <f ca="1">IF(OR('📊 Training Matrix'!$M$79="EXPIRED",'📊 Training Matrix'!$M$79="EXPIRING"),IF('📊 Training Matrix'!$M$79="EXPIRED","Overdue by "&amp;TEXT(TODAY()-('📊 Training Matrix'!$L$79+365),"0")&amp;" days","Expires in "&amp;TEXT(('📊 Training Matrix'!$L$79+365)-TODAY(),"0")&amp;" days"),"—")</f>
        <v>—</v>
      </c>
      <c r="M1483" s="58" t="str">
        <f ca="1">IF(OR('📊 Training Matrix'!$M$79="EXPIRED",'📊 Training Matrix'!$M$79="EXPIRING"),'📊 Training Matrix'!$H$79,"")</f>
        <v/>
      </c>
    </row>
    <row r="1484" spans="1:13" ht="15" customHeight="1" x14ac:dyDescent="0.2">
      <c r="A1484" s="58" t="str">
        <f ca="1">IF(OR('📊 Training Matrix'!$O$79="EXPIRED",'📊 Training Matrix'!$O$79="EXPIRING"),'📊 Training Matrix'!$A$79,"")</f>
        <v/>
      </c>
      <c r="B1484" s="58" t="str">
        <f ca="1">IF(OR('📊 Training Matrix'!$O$79="EXPIRED",'📊 Training Matrix'!$O$79="EXPIRING"),'📊 Training Matrix'!$B$79,"")</f>
        <v/>
      </c>
      <c r="C1484" s="58" t="str">
        <f ca="1">IF(OR('📊 Training Matrix'!$O$79="EXPIRED",'📊 Training Matrix'!$O$79="EXPIRING"),'📊 Training Matrix'!$C$79,"")</f>
        <v/>
      </c>
      <c r="D1484" s="58" t="str">
        <f ca="1">IF(OR('📊 Training Matrix'!$O$79="EXPIRED",'📊 Training Matrix'!$O$79="EXPIRING"),'📊 Training Matrix'!$D$79,"")</f>
        <v/>
      </c>
      <c r="E1484" s="58" t="str">
        <f ca="1">IF(OR('📊 Training Matrix'!$O$79="EXPIRED",'📊 Training Matrix'!$O$79="EXPIRING"),'📊 Training Matrix'!$F$79,"")</f>
        <v/>
      </c>
      <c r="F1484" s="58" t="str">
        <f ca="1">IF(OR('📊 Training Matrix'!$O$79="EXPIRED",'📊 Training Matrix'!$O$79="EXPIRING"),'📊 Training Matrix'!$E$79,"")</f>
        <v/>
      </c>
      <c r="G1484" s="58" t="str">
        <f ca="1">IF(OR('📊 Training Matrix'!$O$79="EXPIRED",'📊 Training Matrix'!$O$79="EXPIRING"),"HS-003","")</f>
        <v/>
      </c>
      <c r="H1484" s="58" t="str">
        <f ca="1">IF(OR('📊 Training Matrix'!$O$79="EXPIRED",'📊 Training Matrix'!$O$79="EXPIRING"),"Confined Space","")</f>
        <v/>
      </c>
      <c r="I1484" s="58" t="str">
        <f ca="1">IF(OR('📊 Training Matrix'!$O$79="EXPIRED",'📊 Training Matrix'!$O$79="EXPIRING"),IF(ISNUMBER('📊 Training Matrix'!$N$79),TEXT('📊 Training Matrix'!$N$79,"DD/MM/YYYY"),""),"")</f>
        <v/>
      </c>
      <c r="J1484" s="58" t="str">
        <f ca="1">IF(OR('📊 Training Matrix'!$O$79="EXPIRED",'📊 Training Matrix'!$O$79="EXPIRING"),TEXT('📊 Training Matrix'!$N$79+365,"DD/MM/YYYY"),"")</f>
        <v/>
      </c>
      <c r="K1484" s="58" t="str">
        <f ca="1">IF(OR('📊 Training Matrix'!$O$79="EXPIRED",'📊 Training Matrix'!$O$79="EXPIRING"),'📊 Training Matrix'!$O$79,"")</f>
        <v/>
      </c>
      <c r="L1484" s="58" t="str">
        <f ca="1">IF(OR('📊 Training Matrix'!$O$79="EXPIRED",'📊 Training Matrix'!$O$79="EXPIRING"),IF('📊 Training Matrix'!$O$79="EXPIRED","Overdue by "&amp;TEXT(TODAY()-('📊 Training Matrix'!$N$79+365),"0")&amp;" days","Expires in "&amp;TEXT(('📊 Training Matrix'!$N$79+365)-TODAY(),"0")&amp;" days"),"—")</f>
        <v>—</v>
      </c>
      <c r="M1484" s="58" t="str">
        <f ca="1">IF(OR('📊 Training Matrix'!$O$79="EXPIRED",'📊 Training Matrix'!$O$79="EXPIRING"),'📊 Training Matrix'!$H$79,"")</f>
        <v/>
      </c>
    </row>
    <row r="1485" spans="1:13" ht="15" customHeight="1" x14ac:dyDescent="0.2">
      <c r="A1485" s="58" t="str">
        <f ca="1">IF(OR('📊 Training Matrix'!$Q$79="EXPIRED",'📊 Training Matrix'!$Q$79="EXPIRING"),'📊 Training Matrix'!$A$79,"")</f>
        <v/>
      </c>
      <c r="B1485" s="58" t="str">
        <f ca="1">IF(OR('📊 Training Matrix'!$Q$79="EXPIRED",'📊 Training Matrix'!$Q$79="EXPIRING"),'📊 Training Matrix'!$B$79,"")</f>
        <v/>
      </c>
      <c r="C1485" s="58" t="str">
        <f ca="1">IF(OR('📊 Training Matrix'!$Q$79="EXPIRED",'📊 Training Matrix'!$Q$79="EXPIRING"),'📊 Training Matrix'!$C$79,"")</f>
        <v/>
      </c>
      <c r="D1485" s="58" t="str">
        <f ca="1">IF(OR('📊 Training Matrix'!$Q$79="EXPIRED",'📊 Training Matrix'!$Q$79="EXPIRING"),'📊 Training Matrix'!$D$79,"")</f>
        <v/>
      </c>
      <c r="E1485" s="58" t="str">
        <f ca="1">IF(OR('📊 Training Matrix'!$Q$79="EXPIRED",'📊 Training Matrix'!$Q$79="EXPIRING"),'📊 Training Matrix'!$F$79,"")</f>
        <v/>
      </c>
      <c r="F1485" s="58" t="str">
        <f ca="1">IF(OR('📊 Training Matrix'!$Q$79="EXPIRED",'📊 Training Matrix'!$Q$79="EXPIRING"),'📊 Training Matrix'!$E$79,"")</f>
        <v/>
      </c>
      <c r="G1485" s="58" t="str">
        <f ca="1">IF(OR('📊 Training Matrix'!$Q$79="EXPIRED",'📊 Training Matrix'!$Q$79="EXPIRING"),"HS-004","")</f>
        <v/>
      </c>
      <c r="H1485" s="58" t="str">
        <f ca="1">IF(OR('📊 Training Matrix'!$Q$79="EXPIRED",'📊 Training Matrix'!$Q$79="EXPIRING"),"Manual Handling","")</f>
        <v/>
      </c>
      <c r="I1485" s="58" t="str">
        <f ca="1">IF(OR('📊 Training Matrix'!$Q$79="EXPIRED",'📊 Training Matrix'!$Q$79="EXPIRING"),IF(ISNUMBER('📊 Training Matrix'!$P$79),TEXT('📊 Training Matrix'!$P$79,"DD/MM/YYYY"),""),"")</f>
        <v/>
      </c>
      <c r="J1485" s="58" t="str">
        <f ca="1">IF(OR('📊 Training Matrix'!$Q$79="EXPIRED",'📊 Training Matrix'!$Q$79="EXPIRING"),TEXT('📊 Training Matrix'!$P$79+365,"DD/MM/YYYY"),"")</f>
        <v/>
      </c>
      <c r="K1485" s="58" t="str">
        <f ca="1">IF(OR('📊 Training Matrix'!$Q$79="EXPIRED",'📊 Training Matrix'!$Q$79="EXPIRING"),'📊 Training Matrix'!$Q$79,"")</f>
        <v/>
      </c>
      <c r="L1485" s="58" t="str">
        <f ca="1">IF(OR('📊 Training Matrix'!$Q$79="EXPIRED",'📊 Training Matrix'!$Q$79="EXPIRING"),IF('📊 Training Matrix'!$Q$79="EXPIRED","Overdue by "&amp;TEXT(TODAY()-('📊 Training Matrix'!$P$79+365),"0")&amp;" days","Expires in "&amp;TEXT(('📊 Training Matrix'!$P$79+365)-TODAY(),"0")&amp;" days"),"—")</f>
        <v>—</v>
      </c>
      <c r="M1485" s="58" t="str">
        <f ca="1">IF(OR('📊 Training Matrix'!$Q$79="EXPIRED",'📊 Training Matrix'!$Q$79="EXPIRING"),'📊 Training Matrix'!$H$79,"")</f>
        <v/>
      </c>
    </row>
    <row r="1486" spans="1:13" ht="15" customHeight="1" x14ac:dyDescent="0.2">
      <c r="A1486" s="58" t="str">
        <f ca="1">IF(OR('📊 Training Matrix'!$S$79="EXPIRED",'📊 Training Matrix'!$S$79="EXPIRING"),'📊 Training Matrix'!$A$79,"")</f>
        <v/>
      </c>
      <c r="B1486" s="58" t="str">
        <f ca="1">IF(OR('📊 Training Matrix'!$S$79="EXPIRED",'📊 Training Matrix'!$S$79="EXPIRING"),'📊 Training Matrix'!$B$79,"")</f>
        <v/>
      </c>
      <c r="C1486" s="58" t="str">
        <f ca="1">IF(OR('📊 Training Matrix'!$S$79="EXPIRED",'📊 Training Matrix'!$S$79="EXPIRING"),'📊 Training Matrix'!$C$79,"")</f>
        <v/>
      </c>
      <c r="D1486" s="58" t="str">
        <f ca="1">IF(OR('📊 Training Matrix'!$S$79="EXPIRED",'📊 Training Matrix'!$S$79="EXPIRING"),'📊 Training Matrix'!$D$79,"")</f>
        <v/>
      </c>
      <c r="E1486" s="58" t="str">
        <f ca="1">IF(OR('📊 Training Matrix'!$S$79="EXPIRED",'📊 Training Matrix'!$S$79="EXPIRING"),'📊 Training Matrix'!$F$79,"")</f>
        <v/>
      </c>
      <c r="F1486" s="58" t="str">
        <f ca="1">IF(OR('📊 Training Matrix'!$S$79="EXPIRED",'📊 Training Matrix'!$S$79="EXPIRING"),'📊 Training Matrix'!$E$79,"")</f>
        <v/>
      </c>
      <c r="G1486" s="58" t="str">
        <f ca="1">IF(OR('📊 Training Matrix'!$S$79="EXPIRED",'📊 Training Matrix'!$S$79="EXPIRING"),"HS-005","")</f>
        <v/>
      </c>
      <c r="H1486" s="58" t="str">
        <f ca="1">IF(OR('📊 Training Matrix'!$S$79="EXPIRED",'📊 Training Matrix'!$S$79="EXPIRING"),"First Aid (FAW)","")</f>
        <v/>
      </c>
      <c r="I1486" s="58" t="str">
        <f ca="1">IF(OR('📊 Training Matrix'!$S$79="EXPIRED",'📊 Training Matrix'!$S$79="EXPIRING"),IF(ISNUMBER('📊 Training Matrix'!$R$79),TEXT('📊 Training Matrix'!$R$79,"DD/MM/YYYY"),""),"")</f>
        <v/>
      </c>
      <c r="J1486" s="58" t="str">
        <f ca="1">IF(OR('📊 Training Matrix'!$S$79="EXPIRED",'📊 Training Matrix'!$S$79="EXPIRING"),TEXT('📊 Training Matrix'!$R$79+365,"DD/MM/YYYY"),"")</f>
        <v/>
      </c>
      <c r="K1486" s="58" t="str">
        <f ca="1">IF(OR('📊 Training Matrix'!$S$79="EXPIRED",'📊 Training Matrix'!$S$79="EXPIRING"),'📊 Training Matrix'!$S$79,"")</f>
        <v/>
      </c>
      <c r="L1486" s="58" t="str">
        <f ca="1">IF(OR('📊 Training Matrix'!$S$79="EXPIRED",'📊 Training Matrix'!$S$79="EXPIRING"),IF('📊 Training Matrix'!$S$79="EXPIRED","Overdue by "&amp;TEXT(TODAY()-('📊 Training Matrix'!$R$79+365),"0")&amp;" days","Expires in "&amp;TEXT(('📊 Training Matrix'!$R$79+365)-TODAY(),"0")&amp;" days"),"—")</f>
        <v>—</v>
      </c>
      <c r="M1486" s="58" t="str">
        <f ca="1">IF(OR('📊 Training Matrix'!$S$79="EXPIRED",'📊 Training Matrix'!$S$79="EXPIRING"),'📊 Training Matrix'!$H$79,"")</f>
        <v/>
      </c>
    </row>
    <row r="1487" spans="1:13" ht="15" customHeight="1" x14ac:dyDescent="0.2">
      <c r="A1487" s="58" t="str">
        <f ca="1">IF(OR('📊 Training Matrix'!$U$79="EXPIRED",'📊 Training Matrix'!$U$79="EXPIRING"),'📊 Training Matrix'!$A$79,"")</f>
        <v/>
      </c>
      <c r="B1487" s="58" t="str">
        <f ca="1">IF(OR('📊 Training Matrix'!$U$79="EXPIRED",'📊 Training Matrix'!$U$79="EXPIRING"),'📊 Training Matrix'!$B$79,"")</f>
        <v/>
      </c>
      <c r="C1487" s="58" t="str">
        <f ca="1">IF(OR('📊 Training Matrix'!$U$79="EXPIRED",'📊 Training Matrix'!$U$79="EXPIRING"),'📊 Training Matrix'!$C$79,"")</f>
        <v/>
      </c>
      <c r="D1487" s="58" t="str">
        <f ca="1">IF(OR('📊 Training Matrix'!$U$79="EXPIRED",'📊 Training Matrix'!$U$79="EXPIRING"),'📊 Training Matrix'!$D$79,"")</f>
        <v/>
      </c>
      <c r="E1487" s="58" t="str">
        <f ca="1">IF(OR('📊 Training Matrix'!$U$79="EXPIRED",'📊 Training Matrix'!$U$79="EXPIRING"),'📊 Training Matrix'!$F$79,"")</f>
        <v/>
      </c>
      <c r="F1487" s="58" t="str">
        <f ca="1">IF(OR('📊 Training Matrix'!$U$79="EXPIRED",'📊 Training Matrix'!$U$79="EXPIRING"),'📊 Training Matrix'!$E$79,"")</f>
        <v/>
      </c>
      <c r="G1487" s="58" t="str">
        <f ca="1">IF(OR('📊 Training Matrix'!$U$79="EXPIRED",'📊 Training Matrix'!$U$79="EXPIRING"),"HS-006","")</f>
        <v/>
      </c>
      <c r="H1487" s="58" t="str">
        <f ca="1">IF(OR('📊 Training Matrix'!$U$79="EXPIRED",'📊 Training Matrix'!$U$79="EXPIRING"),"Asbestos Awareness","")</f>
        <v/>
      </c>
      <c r="I1487" s="58" t="str">
        <f ca="1">IF(OR('📊 Training Matrix'!$U$79="EXPIRED",'📊 Training Matrix'!$U$79="EXPIRING"),IF(ISNUMBER('📊 Training Matrix'!$T$79),TEXT('📊 Training Matrix'!$T$79,"DD/MM/YYYY"),""),"")</f>
        <v/>
      </c>
      <c r="J1487" s="58" t="str">
        <f ca="1">IF(OR('📊 Training Matrix'!$U$79="EXPIRED",'📊 Training Matrix'!$U$79="EXPIRING"),TEXT('📊 Training Matrix'!$T$79+365,"DD/MM/YYYY"),"")</f>
        <v/>
      </c>
      <c r="K1487" s="58" t="str">
        <f ca="1">IF(OR('📊 Training Matrix'!$U$79="EXPIRED",'📊 Training Matrix'!$U$79="EXPIRING"),'📊 Training Matrix'!$U$79,"")</f>
        <v/>
      </c>
      <c r="L1487" s="58" t="str">
        <f ca="1">IF(OR('📊 Training Matrix'!$U$79="EXPIRED",'📊 Training Matrix'!$U$79="EXPIRING"),IF('📊 Training Matrix'!$U$79="EXPIRED","Overdue by "&amp;TEXT(TODAY()-('📊 Training Matrix'!$T$79+365),"0")&amp;" days","Expires in "&amp;TEXT(('📊 Training Matrix'!$T$79+365)-TODAY(),"0")&amp;" days"),"—")</f>
        <v>—</v>
      </c>
      <c r="M1487" s="58" t="str">
        <f ca="1">IF(OR('📊 Training Matrix'!$U$79="EXPIRED",'📊 Training Matrix'!$U$79="EXPIRING"),'📊 Training Matrix'!$H$79,"")</f>
        <v/>
      </c>
    </row>
    <row r="1488" spans="1:13" ht="15" customHeight="1" x14ac:dyDescent="0.2">
      <c r="A1488" s="58" t="str">
        <f ca="1">IF(OR('📊 Training Matrix'!$W$79="EXPIRED",'📊 Training Matrix'!$W$79="EXPIRING"),'📊 Training Matrix'!$A$79,"")</f>
        <v/>
      </c>
      <c r="B1488" s="58" t="str">
        <f ca="1">IF(OR('📊 Training Matrix'!$W$79="EXPIRED",'📊 Training Matrix'!$W$79="EXPIRING"),'📊 Training Matrix'!$B$79,"")</f>
        <v/>
      </c>
      <c r="C1488" s="58" t="str">
        <f ca="1">IF(OR('📊 Training Matrix'!$W$79="EXPIRED",'📊 Training Matrix'!$W$79="EXPIRING"),'📊 Training Matrix'!$C$79,"")</f>
        <v/>
      </c>
      <c r="D1488" s="58" t="str">
        <f ca="1">IF(OR('📊 Training Matrix'!$W$79="EXPIRED",'📊 Training Matrix'!$W$79="EXPIRING"),'📊 Training Matrix'!$D$79,"")</f>
        <v/>
      </c>
      <c r="E1488" s="58" t="str">
        <f ca="1">IF(OR('📊 Training Matrix'!$W$79="EXPIRED",'📊 Training Matrix'!$W$79="EXPIRING"),'📊 Training Matrix'!$F$79,"")</f>
        <v/>
      </c>
      <c r="F1488" s="58" t="str">
        <f ca="1">IF(OR('📊 Training Matrix'!$W$79="EXPIRED",'📊 Training Matrix'!$W$79="EXPIRING"),'📊 Training Matrix'!$E$79,"")</f>
        <v/>
      </c>
      <c r="G1488" s="58" t="str">
        <f ca="1">IF(OR('📊 Training Matrix'!$W$79="EXPIRED",'📊 Training Matrix'!$W$79="EXPIRING"),"EL-001","")</f>
        <v/>
      </c>
      <c r="H1488" s="58" t="str">
        <f ca="1">IF(OR('📊 Training Matrix'!$W$79="EXPIRED",'📊 Training Matrix'!$W$79="EXPIRING"),"C&amp;G 2391 Inspection","")</f>
        <v/>
      </c>
      <c r="I1488" s="58" t="str">
        <f ca="1">IF(OR('📊 Training Matrix'!$W$79="EXPIRED",'📊 Training Matrix'!$W$79="EXPIRING"),IF(ISNUMBER('📊 Training Matrix'!$V$79),TEXT('📊 Training Matrix'!$V$79,"DD/MM/YYYY"),""),"")</f>
        <v/>
      </c>
      <c r="J1488" s="58" t="str">
        <f ca="1">IF(OR('📊 Training Matrix'!$W$79="EXPIRED",'📊 Training Matrix'!$W$79="EXPIRING"),TEXT('📊 Training Matrix'!$V$79+365,"DD/MM/YYYY"),"")</f>
        <v/>
      </c>
      <c r="K1488" s="58" t="str">
        <f ca="1">IF(OR('📊 Training Matrix'!$W$79="EXPIRED",'📊 Training Matrix'!$W$79="EXPIRING"),'📊 Training Matrix'!$W$79,"")</f>
        <v/>
      </c>
      <c r="L1488" s="58" t="str">
        <f ca="1">IF(OR('📊 Training Matrix'!$W$79="EXPIRED",'📊 Training Matrix'!$W$79="EXPIRING"),IF('📊 Training Matrix'!$W$79="EXPIRED","Overdue by "&amp;TEXT(TODAY()-('📊 Training Matrix'!$V$79+365),"0")&amp;" days","Expires in "&amp;TEXT(('📊 Training Matrix'!$V$79+365)-TODAY(),"0")&amp;" days"),"—")</f>
        <v>—</v>
      </c>
      <c r="M1488" s="58" t="str">
        <f ca="1">IF(OR('📊 Training Matrix'!$W$79="EXPIRED",'📊 Training Matrix'!$W$79="EXPIRING"),'📊 Training Matrix'!$H$79,"")</f>
        <v/>
      </c>
    </row>
    <row r="1489" spans="1:13" ht="15" customHeight="1" x14ac:dyDescent="0.2">
      <c r="A1489" s="58" t="str">
        <f ca="1">IF(OR('📊 Training Matrix'!$Y$79="EXPIRED",'📊 Training Matrix'!$Y$79="EXPIRING"),'📊 Training Matrix'!$A$79,"")</f>
        <v/>
      </c>
      <c r="B1489" s="58" t="str">
        <f ca="1">IF(OR('📊 Training Matrix'!$Y$79="EXPIRED",'📊 Training Matrix'!$Y$79="EXPIRING"),'📊 Training Matrix'!$B$79,"")</f>
        <v/>
      </c>
      <c r="C1489" s="58" t="str">
        <f ca="1">IF(OR('📊 Training Matrix'!$Y$79="EXPIRED",'📊 Training Matrix'!$Y$79="EXPIRING"),'📊 Training Matrix'!$C$79,"")</f>
        <v/>
      </c>
      <c r="D1489" s="58" t="str">
        <f ca="1">IF(OR('📊 Training Matrix'!$Y$79="EXPIRED",'📊 Training Matrix'!$Y$79="EXPIRING"),'📊 Training Matrix'!$D$79,"")</f>
        <v/>
      </c>
      <c r="E1489" s="58" t="str">
        <f ca="1">IF(OR('📊 Training Matrix'!$Y$79="EXPIRED",'📊 Training Matrix'!$Y$79="EXPIRING"),'📊 Training Matrix'!$F$79,"")</f>
        <v/>
      </c>
      <c r="F1489" s="58" t="str">
        <f ca="1">IF(OR('📊 Training Matrix'!$Y$79="EXPIRED",'📊 Training Matrix'!$Y$79="EXPIRING"),'📊 Training Matrix'!$E$79,"")</f>
        <v/>
      </c>
      <c r="G1489" s="58" t="str">
        <f ca="1">IF(OR('📊 Training Matrix'!$Y$79="EXPIRED",'📊 Training Matrix'!$Y$79="EXPIRING"),"EL-002","")</f>
        <v/>
      </c>
      <c r="H1489" s="58" t="str">
        <f ca="1">IF(OR('📊 Training Matrix'!$Y$79="EXPIRED",'📊 Training Matrix'!$Y$79="EXPIRING"),"18th Edition","")</f>
        <v/>
      </c>
      <c r="I1489" s="58" t="str">
        <f ca="1">IF(OR('📊 Training Matrix'!$Y$79="EXPIRED",'📊 Training Matrix'!$Y$79="EXPIRING"),IF(ISNUMBER('📊 Training Matrix'!$X$79),TEXT('📊 Training Matrix'!$X$79,"DD/MM/YYYY"),""),"")</f>
        <v/>
      </c>
      <c r="J1489" s="58" t="str">
        <f ca="1">IF(OR('📊 Training Matrix'!$Y$79="EXPIRED",'📊 Training Matrix'!$Y$79="EXPIRING"),TEXT('📊 Training Matrix'!$X$79+365,"DD/MM/YYYY"),"")</f>
        <v/>
      </c>
      <c r="K1489" s="58" t="str">
        <f ca="1">IF(OR('📊 Training Matrix'!$Y$79="EXPIRED",'📊 Training Matrix'!$Y$79="EXPIRING"),'📊 Training Matrix'!$Y$79,"")</f>
        <v/>
      </c>
      <c r="L1489" s="58" t="str">
        <f ca="1">IF(OR('📊 Training Matrix'!$Y$79="EXPIRED",'📊 Training Matrix'!$Y$79="EXPIRING"),IF('📊 Training Matrix'!$Y$79="EXPIRED","Overdue by "&amp;TEXT(TODAY()-('📊 Training Matrix'!$X$79+365),"0")&amp;" days","Expires in "&amp;TEXT(('📊 Training Matrix'!$X$79+365)-TODAY(),"0")&amp;" days"),"—")</f>
        <v>—</v>
      </c>
      <c r="M1489" s="58" t="str">
        <f ca="1">IF(OR('📊 Training Matrix'!$Y$79="EXPIRED",'📊 Training Matrix'!$Y$79="EXPIRING"),'📊 Training Matrix'!$H$79,"")</f>
        <v/>
      </c>
    </row>
    <row r="1490" spans="1:13" ht="15" customHeight="1" x14ac:dyDescent="0.2">
      <c r="A1490" s="58" t="str">
        <f ca="1">IF(OR('📊 Training Matrix'!$AA$79="EXPIRED",'📊 Training Matrix'!$AA$79="EXPIRING"),'📊 Training Matrix'!$A$79,"")</f>
        <v/>
      </c>
      <c r="B1490" s="58" t="str">
        <f ca="1">IF(OR('📊 Training Matrix'!$AA$79="EXPIRED",'📊 Training Matrix'!$AA$79="EXPIRING"),'📊 Training Matrix'!$B$79,"")</f>
        <v/>
      </c>
      <c r="C1490" s="58" t="str">
        <f ca="1">IF(OR('📊 Training Matrix'!$AA$79="EXPIRED",'📊 Training Matrix'!$AA$79="EXPIRING"),'📊 Training Matrix'!$C$79,"")</f>
        <v/>
      </c>
      <c r="D1490" s="58" t="str">
        <f ca="1">IF(OR('📊 Training Matrix'!$AA$79="EXPIRED",'📊 Training Matrix'!$AA$79="EXPIRING"),'📊 Training Matrix'!$D$79,"")</f>
        <v/>
      </c>
      <c r="E1490" s="58" t="str">
        <f ca="1">IF(OR('📊 Training Matrix'!$AA$79="EXPIRED",'📊 Training Matrix'!$AA$79="EXPIRING"),'📊 Training Matrix'!$F$79,"")</f>
        <v/>
      </c>
      <c r="F1490" s="58" t="str">
        <f ca="1">IF(OR('📊 Training Matrix'!$AA$79="EXPIRED",'📊 Training Matrix'!$AA$79="EXPIRING"),'📊 Training Matrix'!$E$79,"")</f>
        <v/>
      </c>
      <c r="G1490" s="58" t="str">
        <f ca="1">IF(OR('📊 Training Matrix'!$AA$79="EXPIRED",'📊 Training Matrix'!$AA$79="EXPIRING"),"EL-003","")</f>
        <v/>
      </c>
      <c r="H1490" s="58" t="str">
        <f ca="1">IF(OR('📊 Training Matrix'!$AA$79="EXPIRED",'📊 Training Matrix'!$AA$79="EXPIRING"),"HV Auth. Person","")</f>
        <v/>
      </c>
      <c r="I1490" s="58" t="str">
        <f ca="1">IF(OR('📊 Training Matrix'!$AA$79="EXPIRED",'📊 Training Matrix'!$AA$79="EXPIRING"),IF(ISNUMBER('📊 Training Matrix'!$Z$79),TEXT('📊 Training Matrix'!$Z$79,"DD/MM/YYYY"),""),"")</f>
        <v/>
      </c>
      <c r="J1490" s="58" t="str">
        <f ca="1">IF(OR('📊 Training Matrix'!$AA$79="EXPIRED",'📊 Training Matrix'!$AA$79="EXPIRING"),TEXT('📊 Training Matrix'!$Z$79+365,"DD/MM/YYYY"),"")</f>
        <v/>
      </c>
      <c r="K1490" s="58" t="str">
        <f ca="1">IF(OR('📊 Training Matrix'!$AA$79="EXPIRED",'📊 Training Matrix'!$AA$79="EXPIRING"),'📊 Training Matrix'!$AA$79,"")</f>
        <v/>
      </c>
      <c r="L1490" s="58" t="str">
        <f ca="1">IF(OR('📊 Training Matrix'!$AA$79="EXPIRED",'📊 Training Matrix'!$AA$79="EXPIRING"),IF('📊 Training Matrix'!$AA$79="EXPIRED","Overdue by "&amp;TEXT(TODAY()-('📊 Training Matrix'!$Z$79+365),"0")&amp;" days","Expires in "&amp;TEXT(('📊 Training Matrix'!$Z$79+365)-TODAY(),"0")&amp;" days"),"—")</f>
        <v>—</v>
      </c>
      <c r="M1490" s="58" t="str">
        <f ca="1">IF(OR('📊 Training Matrix'!$AA$79="EXPIRED",'📊 Training Matrix'!$AA$79="EXPIRING"),'📊 Training Matrix'!$H$79,"")</f>
        <v/>
      </c>
    </row>
    <row r="1491" spans="1:13" ht="15" customHeight="1" x14ac:dyDescent="0.2">
      <c r="A1491" s="58" t="str">
        <f ca="1">IF(OR('📊 Training Matrix'!$AC$79="EXPIRED",'📊 Training Matrix'!$AC$79="EXPIRING"),'📊 Training Matrix'!$A$79,"")</f>
        <v/>
      </c>
      <c r="B1491" s="58" t="str">
        <f ca="1">IF(OR('📊 Training Matrix'!$AC$79="EXPIRED",'📊 Training Matrix'!$AC$79="EXPIRING"),'📊 Training Matrix'!$B$79,"")</f>
        <v/>
      </c>
      <c r="C1491" s="58" t="str">
        <f ca="1">IF(OR('📊 Training Matrix'!$AC$79="EXPIRED",'📊 Training Matrix'!$AC$79="EXPIRING"),'📊 Training Matrix'!$C$79,"")</f>
        <v/>
      </c>
      <c r="D1491" s="58" t="str">
        <f ca="1">IF(OR('📊 Training Matrix'!$AC$79="EXPIRED",'📊 Training Matrix'!$AC$79="EXPIRING"),'📊 Training Matrix'!$D$79,"")</f>
        <v/>
      </c>
      <c r="E1491" s="58" t="str">
        <f ca="1">IF(OR('📊 Training Matrix'!$AC$79="EXPIRED",'📊 Training Matrix'!$AC$79="EXPIRING"),'📊 Training Matrix'!$F$79,"")</f>
        <v/>
      </c>
      <c r="F1491" s="58" t="str">
        <f ca="1">IF(OR('📊 Training Matrix'!$AC$79="EXPIRED",'📊 Training Matrix'!$AC$79="EXPIRING"),'📊 Training Matrix'!$E$79,"")</f>
        <v/>
      </c>
      <c r="G1491" s="58" t="str">
        <f ca="1">IF(OR('📊 Training Matrix'!$AC$79="EXPIRED",'📊 Training Matrix'!$AC$79="EXPIRING"),"EL-004","")</f>
        <v/>
      </c>
      <c r="H1491" s="58" t="str">
        <f ca="1">IF(OR('📊 Training Matrix'!$AC$79="EXPIRED",'📊 Training Matrix'!$AC$79="EXPIRING"),"LV Switching","")</f>
        <v/>
      </c>
      <c r="I1491" s="58" t="str">
        <f ca="1">IF(OR('📊 Training Matrix'!$AC$79="EXPIRED",'📊 Training Matrix'!$AC$79="EXPIRING"),IF(ISNUMBER('📊 Training Matrix'!$AB$79),TEXT('📊 Training Matrix'!$AB$79,"DD/MM/YYYY"),""),"")</f>
        <v/>
      </c>
      <c r="J1491" s="58" t="str">
        <f ca="1">IF(OR('📊 Training Matrix'!$AC$79="EXPIRED",'📊 Training Matrix'!$AC$79="EXPIRING"),TEXT('📊 Training Matrix'!$AB$79+365,"DD/MM/YYYY"),"")</f>
        <v/>
      </c>
      <c r="K1491" s="58" t="str">
        <f ca="1">IF(OR('📊 Training Matrix'!$AC$79="EXPIRED",'📊 Training Matrix'!$AC$79="EXPIRING"),'📊 Training Matrix'!$AC$79,"")</f>
        <v/>
      </c>
      <c r="L1491" s="58" t="str">
        <f ca="1">IF(OR('📊 Training Matrix'!$AC$79="EXPIRED",'📊 Training Matrix'!$AC$79="EXPIRING"),IF('📊 Training Matrix'!$AC$79="EXPIRED","Overdue by "&amp;TEXT(TODAY()-('📊 Training Matrix'!$AB$79+365),"0")&amp;" days","Expires in "&amp;TEXT(('📊 Training Matrix'!$AB$79+365)-TODAY(),"0")&amp;" days"),"—")</f>
        <v>—</v>
      </c>
      <c r="M1491" s="58" t="str">
        <f ca="1">IF(OR('📊 Training Matrix'!$AC$79="EXPIRED",'📊 Training Matrix'!$AC$79="EXPIRING"),'📊 Training Matrix'!$H$79,"")</f>
        <v/>
      </c>
    </row>
    <row r="1492" spans="1:13" ht="15" customHeight="1" x14ac:dyDescent="0.2">
      <c r="A1492" s="58" t="str">
        <f ca="1">IF(OR('📊 Training Matrix'!$AE$79="EXPIRED",'📊 Training Matrix'!$AE$79="EXPIRING"),'📊 Training Matrix'!$A$79,"")</f>
        <v/>
      </c>
      <c r="B1492" s="58" t="str">
        <f ca="1">IF(OR('📊 Training Matrix'!$AE$79="EXPIRED",'📊 Training Matrix'!$AE$79="EXPIRING"),'📊 Training Matrix'!$B$79,"")</f>
        <v/>
      </c>
      <c r="C1492" s="58" t="str">
        <f ca="1">IF(OR('📊 Training Matrix'!$AE$79="EXPIRED",'📊 Training Matrix'!$AE$79="EXPIRING"),'📊 Training Matrix'!$C$79,"")</f>
        <v/>
      </c>
      <c r="D1492" s="58" t="str">
        <f ca="1">IF(OR('📊 Training Matrix'!$AE$79="EXPIRED",'📊 Training Matrix'!$AE$79="EXPIRING"),'📊 Training Matrix'!$D$79,"")</f>
        <v/>
      </c>
      <c r="E1492" s="58" t="str">
        <f ca="1">IF(OR('📊 Training Matrix'!$AE$79="EXPIRED",'📊 Training Matrix'!$AE$79="EXPIRING"),'📊 Training Matrix'!$F$79,"")</f>
        <v/>
      </c>
      <c r="F1492" s="58" t="str">
        <f ca="1">IF(OR('📊 Training Matrix'!$AE$79="EXPIRED",'📊 Training Matrix'!$AE$79="EXPIRING"),'📊 Training Matrix'!$E$79,"")</f>
        <v/>
      </c>
      <c r="G1492" s="58" t="str">
        <f ca="1">IF(OR('📊 Training Matrix'!$AE$79="EXPIRED",'📊 Training Matrix'!$AE$79="EXPIRING"),"CV-005","")</f>
        <v/>
      </c>
      <c r="H1492" s="58" t="str">
        <f ca="1">IF(OR('📊 Training Matrix'!$AE$79="EXPIRED",'📊 Training Matrix'!$AE$79="EXPIRING"),"NRSWA Supervisor","")</f>
        <v/>
      </c>
      <c r="I1492" s="58" t="str">
        <f ca="1">IF(OR('📊 Training Matrix'!$AE$79="EXPIRED",'📊 Training Matrix'!$AE$79="EXPIRING"),IF(ISNUMBER('📊 Training Matrix'!$AD$79),TEXT('📊 Training Matrix'!$AD$79,"DD/MM/YYYY"),""),"")</f>
        <v/>
      </c>
      <c r="J1492" s="58" t="str">
        <f ca="1">IF(OR('📊 Training Matrix'!$AE$79="EXPIRED",'📊 Training Matrix'!$AE$79="EXPIRING"),TEXT('📊 Training Matrix'!$AD$79+365,"DD/MM/YYYY"),"")</f>
        <v/>
      </c>
      <c r="K1492" s="58" t="str">
        <f ca="1">IF(OR('📊 Training Matrix'!$AE$79="EXPIRED",'📊 Training Matrix'!$AE$79="EXPIRING"),'📊 Training Matrix'!$AE$79,"")</f>
        <v/>
      </c>
      <c r="L1492" s="58" t="str">
        <f ca="1">IF(OR('📊 Training Matrix'!$AE$79="EXPIRED",'📊 Training Matrix'!$AE$79="EXPIRING"),IF('📊 Training Matrix'!$AE$79="EXPIRED","Overdue by "&amp;TEXT(TODAY()-('📊 Training Matrix'!$AD$79+365),"0")&amp;" days","Expires in "&amp;TEXT(('📊 Training Matrix'!$AD$79+365)-TODAY(),"0")&amp;" days"),"—")</f>
        <v>—</v>
      </c>
      <c r="M1492" s="58" t="str">
        <f ca="1">IF(OR('📊 Training Matrix'!$AE$79="EXPIRED",'📊 Training Matrix'!$AE$79="EXPIRING"),'📊 Training Matrix'!$H$79,"")</f>
        <v/>
      </c>
    </row>
    <row r="1493" spans="1:13" ht="15" customHeight="1" x14ac:dyDescent="0.2">
      <c r="A1493" s="58" t="str">
        <f ca="1">IF(OR('📊 Training Matrix'!$AG$79="EXPIRED",'📊 Training Matrix'!$AG$79="EXPIRING"),'📊 Training Matrix'!$A$79,"")</f>
        <v/>
      </c>
      <c r="B1493" s="58" t="str">
        <f ca="1">IF(OR('📊 Training Matrix'!$AG$79="EXPIRED",'📊 Training Matrix'!$AG$79="EXPIRING"),'📊 Training Matrix'!$B$79,"")</f>
        <v/>
      </c>
      <c r="C1493" s="58" t="str">
        <f ca="1">IF(OR('📊 Training Matrix'!$AG$79="EXPIRED",'📊 Training Matrix'!$AG$79="EXPIRING"),'📊 Training Matrix'!$C$79,"")</f>
        <v/>
      </c>
      <c r="D1493" s="58" t="str">
        <f ca="1">IF(OR('📊 Training Matrix'!$AG$79="EXPIRED",'📊 Training Matrix'!$AG$79="EXPIRING"),'📊 Training Matrix'!$D$79,"")</f>
        <v/>
      </c>
      <c r="E1493" s="58" t="str">
        <f ca="1">IF(OR('📊 Training Matrix'!$AG$79="EXPIRED",'📊 Training Matrix'!$AG$79="EXPIRING"),'📊 Training Matrix'!$F$79,"")</f>
        <v/>
      </c>
      <c r="F1493" s="58" t="str">
        <f ca="1">IF(OR('📊 Training Matrix'!$AG$79="EXPIRED",'📊 Training Matrix'!$AG$79="EXPIRING"),'📊 Training Matrix'!$E$79,"")</f>
        <v/>
      </c>
      <c r="G1493" s="58" t="str">
        <f ca="1">IF(OR('📊 Training Matrix'!$AG$79="EXPIRED",'📊 Training Matrix'!$AG$79="EXPIRING"),"CV-006","")</f>
        <v/>
      </c>
      <c r="H1493" s="58" t="str">
        <f ca="1">IF(OR('📊 Training Matrix'!$AG$79="EXPIRED",'📊 Training Matrix'!$AG$79="EXPIRING"),"NRSWA Operative","")</f>
        <v/>
      </c>
      <c r="I1493" s="58" t="str">
        <f ca="1">IF(OR('📊 Training Matrix'!$AG$79="EXPIRED",'📊 Training Matrix'!$AG$79="EXPIRING"),IF(ISNUMBER('📊 Training Matrix'!$AF$79),TEXT('📊 Training Matrix'!$AF$79,"DD/MM/YYYY"),""),"")</f>
        <v/>
      </c>
      <c r="J1493" s="58" t="str">
        <f ca="1">IF(OR('📊 Training Matrix'!$AG$79="EXPIRED",'📊 Training Matrix'!$AG$79="EXPIRING"),TEXT('📊 Training Matrix'!$AF$79+365,"DD/MM/YYYY"),"")</f>
        <v/>
      </c>
      <c r="K1493" s="58" t="str">
        <f ca="1">IF(OR('📊 Training Matrix'!$AG$79="EXPIRED",'📊 Training Matrix'!$AG$79="EXPIRING"),'📊 Training Matrix'!$AG$79,"")</f>
        <v/>
      </c>
      <c r="L1493" s="58" t="str">
        <f ca="1">IF(OR('📊 Training Matrix'!$AG$79="EXPIRED",'📊 Training Matrix'!$AG$79="EXPIRING"),IF('📊 Training Matrix'!$AG$79="EXPIRED","Overdue by "&amp;TEXT(TODAY()-('📊 Training Matrix'!$AF$79+365),"0")&amp;" days","Expires in "&amp;TEXT(('📊 Training Matrix'!$AF$79+365)-TODAY(),"0")&amp;" days"),"—")</f>
        <v>—</v>
      </c>
      <c r="M1493" s="58" t="str">
        <f ca="1">IF(OR('📊 Training Matrix'!$AG$79="EXPIRED",'📊 Training Matrix'!$AG$79="EXPIRING"),'📊 Training Matrix'!$H$79,"")</f>
        <v/>
      </c>
    </row>
    <row r="1494" spans="1:13" ht="15" customHeight="1" x14ac:dyDescent="0.2">
      <c r="A1494" s="58" t="str">
        <f ca="1">IF(OR('📊 Training Matrix'!$AI$79="EXPIRED",'📊 Training Matrix'!$AI$79="EXPIRING"),'📊 Training Matrix'!$A$79,"")</f>
        <v/>
      </c>
      <c r="B1494" s="58" t="str">
        <f ca="1">IF(OR('📊 Training Matrix'!$AI$79="EXPIRED",'📊 Training Matrix'!$AI$79="EXPIRING"),'📊 Training Matrix'!$B$79,"")</f>
        <v/>
      </c>
      <c r="C1494" s="58" t="str">
        <f ca="1">IF(OR('📊 Training Matrix'!$AI$79="EXPIRED",'📊 Training Matrix'!$AI$79="EXPIRING"),'📊 Training Matrix'!$C$79,"")</f>
        <v/>
      </c>
      <c r="D1494" s="58" t="str">
        <f ca="1">IF(OR('📊 Training Matrix'!$AI$79="EXPIRED",'📊 Training Matrix'!$AI$79="EXPIRING"),'📊 Training Matrix'!$D$79,"")</f>
        <v/>
      </c>
      <c r="E1494" s="58" t="str">
        <f ca="1">IF(OR('📊 Training Matrix'!$AI$79="EXPIRED",'📊 Training Matrix'!$AI$79="EXPIRING"),'📊 Training Matrix'!$F$79,"")</f>
        <v/>
      </c>
      <c r="F1494" s="58" t="str">
        <f ca="1">IF(OR('📊 Training Matrix'!$AI$79="EXPIRED",'📊 Training Matrix'!$AI$79="EXPIRING"),'📊 Training Matrix'!$E$79,"")</f>
        <v/>
      </c>
      <c r="G1494" s="58" t="str">
        <f ca="1">IF(OR('📊 Training Matrix'!$AI$79="EXPIRED",'📊 Training Matrix'!$AI$79="EXPIRING"),"CV-002","")</f>
        <v/>
      </c>
      <c r="H1494" s="58" t="str">
        <f ca="1">IF(OR('📊 Training Matrix'!$AI$79="EXPIRED",'📊 Training Matrix'!$AI$79="EXPIRING"),"CSCS Blue Card","")</f>
        <v/>
      </c>
      <c r="I1494" s="58" t="str">
        <f ca="1">IF(OR('📊 Training Matrix'!$AI$79="EXPIRED",'📊 Training Matrix'!$AI$79="EXPIRING"),IF(ISNUMBER('📊 Training Matrix'!$AH$79),TEXT('📊 Training Matrix'!$AH$79,"DD/MM/YYYY"),""),"")</f>
        <v/>
      </c>
      <c r="J1494" s="58" t="str">
        <f ca="1">IF(OR('📊 Training Matrix'!$AI$79="EXPIRED",'📊 Training Matrix'!$AI$79="EXPIRING"),TEXT('📊 Training Matrix'!$AH$79+365,"DD/MM/YYYY"),"")</f>
        <v/>
      </c>
      <c r="K1494" s="58" t="str">
        <f ca="1">IF(OR('📊 Training Matrix'!$AI$79="EXPIRED",'📊 Training Matrix'!$AI$79="EXPIRING"),'📊 Training Matrix'!$AI$79,"")</f>
        <v/>
      </c>
      <c r="L1494" s="58" t="str">
        <f ca="1">IF(OR('📊 Training Matrix'!$AI$79="EXPIRED",'📊 Training Matrix'!$AI$79="EXPIRING"),IF('📊 Training Matrix'!$AI$79="EXPIRED","Overdue by "&amp;TEXT(TODAY()-('📊 Training Matrix'!$AH$79+365),"0")&amp;" days","Expires in "&amp;TEXT(('📊 Training Matrix'!$AH$79+365)-TODAY(),"0")&amp;" days"),"—")</f>
        <v>—</v>
      </c>
      <c r="M1494" s="58" t="str">
        <f ca="1">IF(OR('📊 Training Matrix'!$AI$79="EXPIRED",'📊 Training Matrix'!$AI$79="EXPIRING"),'📊 Training Matrix'!$H$79,"")</f>
        <v/>
      </c>
    </row>
    <row r="1495" spans="1:13" ht="15" customHeight="1" x14ac:dyDescent="0.2">
      <c r="A1495" s="58" t="str">
        <f ca="1">IF(OR('📊 Training Matrix'!$AK$79="EXPIRED",'📊 Training Matrix'!$AK$79="EXPIRING"),'📊 Training Matrix'!$A$79,"")</f>
        <v/>
      </c>
      <c r="B1495" s="58" t="str">
        <f ca="1">IF(OR('📊 Training Matrix'!$AK$79="EXPIRED",'📊 Training Matrix'!$AK$79="EXPIRING"),'📊 Training Matrix'!$B$79,"")</f>
        <v/>
      </c>
      <c r="C1495" s="58" t="str">
        <f ca="1">IF(OR('📊 Training Matrix'!$AK$79="EXPIRED",'📊 Training Matrix'!$AK$79="EXPIRING"),'📊 Training Matrix'!$C$79,"")</f>
        <v/>
      </c>
      <c r="D1495" s="58" t="str">
        <f ca="1">IF(OR('📊 Training Matrix'!$AK$79="EXPIRED",'📊 Training Matrix'!$AK$79="EXPIRING"),'📊 Training Matrix'!$D$79,"")</f>
        <v/>
      </c>
      <c r="E1495" s="58" t="str">
        <f ca="1">IF(OR('📊 Training Matrix'!$AK$79="EXPIRED",'📊 Training Matrix'!$AK$79="EXPIRING"),'📊 Training Matrix'!$F$79,"")</f>
        <v/>
      </c>
      <c r="F1495" s="58" t="str">
        <f ca="1">IF(OR('📊 Training Matrix'!$AK$79="EXPIRED",'📊 Training Matrix'!$AK$79="EXPIRING"),'📊 Training Matrix'!$E$79,"")</f>
        <v/>
      </c>
      <c r="G1495" s="58" t="str">
        <f ca="1">IF(OR('📊 Training Matrix'!$AK$79="EXPIRED",'📊 Training Matrix'!$AK$79="EXPIRING"),"GS-001","")</f>
        <v/>
      </c>
      <c r="H1495" s="58" t="str">
        <f ca="1">IF(OR('📊 Training Matrix'!$AK$79="EXPIRED",'📊 Training Matrix'!$AK$79="EXPIRING"),"Gas Safe Reg.","")</f>
        <v/>
      </c>
      <c r="I1495" s="58" t="str">
        <f ca="1">IF(OR('📊 Training Matrix'!$AK$79="EXPIRED",'📊 Training Matrix'!$AK$79="EXPIRING"),IF(ISNUMBER('📊 Training Matrix'!$AJ$79),TEXT('📊 Training Matrix'!$AJ$79,"DD/MM/YYYY"),""),"")</f>
        <v/>
      </c>
      <c r="J1495" s="58" t="str">
        <f ca="1">IF(OR('📊 Training Matrix'!$AK$79="EXPIRED",'📊 Training Matrix'!$AK$79="EXPIRING"),TEXT('📊 Training Matrix'!$AJ$79+365,"DD/MM/YYYY"),"")</f>
        <v/>
      </c>
      <c r="K1495" s="58" t="str">
        <f ca="1">IF(OR('📊 Training Matrix'!$AK$79="EXPIRED",'📊 Training Matrix'!$AK$79="EXPIRING"),'📊 Training Matrix'!$AK$79,"")</f>
        <v/>
      </c>
      <c r="L1495" s="58" t="str">
        <f ca="1">IF(OR('📊 Training Matrix'!$AK$79="EXPIRED",'📊 Training Matrix'!$AK$79="EXPIRING"),IF('📊 Training Matrix'!$AK$79="EXPIRED","Overdue by "&amp;TEXT(TODAY()-('📊 Training Matrix'!$AJ$79+365),"0")&amp;" days","Expires in "&amp;TEXT(('📊 Training Matrix'!$AJ$79+365)-TODAY(),"0")&amp;" days"),"—")</f>
        <v>—</v>
      </c>
      <c r="M1495" s="58" t="str">
        <f ca="1">IF(OR('📊 Training Matrix'!$AK$79="EXPIRED",'📊 Training Matrix'!$AK$79="EXPIRING"),'📊 Training Matrix'!$H$79,"")</f>
        <v/>
      </c>
    </row>
    <row r="1496" spans="1:13" ht="15" customHeight="1" x14ac:dyDescent="0.2">
      <c r="A1496" s="58" t="str">
        <f ca="1">IF(OR('📊 Training Matrix'!$AM$79="EXPIRED",'📊 Training Matrix'!$AM$79="EXPIRING"),'📊 Training Matrix'!$A$79,"")</f>
        <v/>
      </c>
      <c r="B1496" s="58" t="str">
        <f ca="1">IF(OR('📊 Training Matrix'!$AM$79="EXPIRED",'📊 Training Matrix'!$AM$79="EXPIRING"),'📊 Training Matrix'!$B$79,"")</f>
        <v/>
      </c>
      <c r="C1496" s="58" t="str">
        <f ca="1">IF(OR('📊 Training Matrix'!$AM$79="EXPIRED",'📊 Training Matrix'!$AM$79="EXPIRING"),'📊 Training Matrix'!$C$79,"")</f>
        <v/>
      </c>
      <c r="D1496" s="58" t="str">
        <f ca="1">IF(OR('📊 Training Matrix'!$AM$79="EXPIRED",'📊 Training Matrix'!$AM$79="EXPIRING"),'📊 Training Matrix'!$D$79,"")</f>
        <v/>
      </c>
      <c r="E1496" s="58" t="str">
        <f ca="1">IF(OR('📊 Training Matrix'!$AM$79="EXPIRED",'📊 Training Matrix'!$AM$79="EXPIRING"),'📊 Training Matrix'!$F$79,"")</f>
        <v/>
      </c>
      <c r="F1496" s="58" t="str">
        <f ca="1">IF(OR('📊 Training Matrix'!$AM$79="EXPIRED",'📊 Training Matrix'!$AM$79="EXPIRING"),'📊 Training Matrix'!$E$79,"")</f>
        <v/>
      </c>
      <c r="G1496" s="58" t="str">
        <f ca="1">IF(OR('📊 Training Matrix'!$AM$79="EXPIRED",'📊 Training Matrix'!$AM$79="EXPIRING"),"GS-002","")</f>
        <v/>
      </c>
      <c r="H1496" s="58" t="str">
        <f ca="1">IF(OR('📊 Training Matrix'!$AM$79="EXPIRED",'📊 Training Matrix'!$AM$79="EXPIRING"),"ACS Gas (CCN1)","")</f>
        <v/>
      </c>
      <c r="I1496" s="58" t="str">
        <f ca="1">IF(OR('📊 Training Matrix'!$AM$79="EXPIRED",'📊 Training Matrix'!$AM$79="EXPIRING"),IF(ISNUMBER('📊 Training Matrix'!$AL$79),TEXT('📊 Training Matrix'!$AL$79,"DD/MM/YYYY"),""),"")</f>
        <v/>
      </c>
      <c r="J1496" s="58" t="str">
        <f ca="1">IF(OR('📊 Training Matrix'!$AM$79="EXPIRED",'📊 Training Matrix'!$AM$79="EXPIRING"),TEXT('📊 Training Matrix'!$AL$79+365,"DD/MM/YYYY"),"")</f>
        <v/>
      </c>
      <c r="K1496" s="58" t="str">
        <f ca="1">IF(OR('📊 Training Matrix'!$AM$79="EXPIRED",'📊 Training Matrix'!$AM$79="EXPIRING"),'📊 Training Matrix'!$AM$79,"")</f>
        <v/>
      </c>
      <c r="L1496" s="58" t="str">
        <f ca="1">IF(OR('📊 Training Matrix'!$AM$79="EXPIRED",'📊 Training Matrix'!$AM$79="EXPIRING"),IF('📊 Training Matrix'!$AM$79="EXPIRED","Overdue by "&amp;TEXT(TODAY()-('📊 Training Matrix'!$AL$79+365),"0")&amp;" days","Expires in "&amp;TEXT(('📊 Training Matrix'!$AL$79+365)-TODAY(),"0")&amp;" days"),"—")</f>
        <v>—</v>
      </c>
      <c r="M1496" s="58" t="str">
        <f ca="1">IF(OR('📊 Training Matrix'!$AM$79="EXPIRED",'📊 Training Matrix'!$AM$79="EXPIRING"),'📊 Training Matrix'!$H$79,"")</f>
        <v/>
      </c>
    </row>
    <row r="1497" spans="1:13" ht="15" customHeight="1" x14ac:dyDescent="0.2">
      <c r="A1497" s="58" t="str">
        <f ca="1">IF(OR('📊 Training Matrix'!$AO$79="EXPIRED",'📊 Training Matrix'!$AO$79="EXPIRING"),'📊 Training Matrix'!$A$79,"")</f>
        <v/>
      </c>
      <c r="B1497" s="58" t="str">
        <f ca="1">IF(OR('📊 Training Matrix'!$AO$79="EXPIRED",'📊 Training Matrix'!$AO$79="EXPIRING"),'📊 Training Matrix'!$B$79,"")</f>
        <v/>
      </c>
      <c r="C1497" s="58" t="str">
        <f ca="1">IF(OR('📊 Training Matrix'!$AO$79="EXPIRED",'📊 Training Matrix'!$AO$79="EXPIRING"),'📊 Training Matrix'!$C$79,"")</f>
        <v/>
      </c>
      <c r="D1497" s="58" t="str">
        <f ca="1">IF(OR('📊 Training Matrix'!$AO$79="EXPIRED",'📊 Training Matrix'!$AO$79="EXPIRING"),'📊 Training Matrix'!$D$79,"")</f>
        <v/>
      </c>
      <c r="E1497" s="58" t="str">
        <f ca="1">IF(OR('📊 Training Matrix'!$AO$79="EXPIRED",'📊 Training Matrix'!$AO$79="EXPIRING"),'📊 Training Matrix'!$F$79,"")</f>
        <v/>
      </c>
      <c r="F1497" s="58" t="str">
        <f ca="1">IF(OR('📊 Training Matrix'!$AO$79="EXPIRED",'📊 Training Matrix'!$AO$79="EXPIRING"),'📊 Training Matrix'!$E$79,"")</f>
        <v/>
      </c>
      <c r="G1497" s="58" t="str">
        <f ca="1">IF(OR('📊 Training Matrix'!$AO$79="EXPIRED",'📊 Training Matrix'!$AO$79="EXPIRING"),"WA-001","")</f>
        <v/>
      </c>
      <c r="H1497" s="58" t="str">
        <f ca="1">IF(OR('📊 Training Matrix'!$AO$79="EXPIRED",'📊 Training Matrix'!$AO$79="EXPIRING"),"WIAPS Cert.","")</f>
        <v/>
      </c>
      <c r="I1497" s="58" t="str">
        <f ca="1">IF(OR('📊 Training Matrix'!$AO$79="EXPIRED",'📊 Training Matrix'!$AO$79="EXPIRING"),IF(ISNUMBER('📊 Training Matrix'!$AN$79),TEXT('📊 Training Matrix'!$AN$79,"DD/MM/YYYY"),""),"")</f>
        <v/>
      </c>
      <c r="J1497" s="58" t="str">
        <f ca="1">IF(OR('📊 Training Matrix'!$AO$79="EXPIRED",'📊 Training Matrix'!$AO$79="EXPIRING"),TEXT('📊 Training Matrix'!$AN$79+365,"DD/MM/YYYY"),"")</f>
        <v/>
      </c>
      <c r="K1497" s="58" t="str">
        <f ca="1">IF(OR('📊 Training Matrix'!$AO$79="EXPIRED",'📊 Training Matrix'!$AO$79="EXPIRING"),'📊 Training Matrix'!$AO$79,"")</f>
        <v/>
      </c>
      <c r="L1497" s="58" t="str">
        <f ca="1">IF(OR('📊 Training Matrix'!$AO$79="EXPIRED",'📊 Training Matrix'!$AO$79="EXPIRING"),IF('📊 Training Matrix'!$AO$79="EXPIRED","Overdue by "&amp;TEXT(TODAY()-('📊 Training Matrix'!$AN$79+365),"0")&amp;" days","Expires in "&amp;TEXT(('📊 Training Matrix'!$AN$79+365)-TODAY(),"0")&amp;" days"),"—")</f>
        <v>—</v>
      </c>
      <c r="M1497" s="58" t="str">
        <f ca="1">IF(OR('📊 Training Matrix'!$AO$79="EXPIRED",'📊 Training Matrix'!$AO$79="EXPIRING"),'📊 Training Matrix'!$H$79,"")</f>
        <v/>
      </c>
    </row>
    <row r="1498" spans="1:13" ht="15" customHeight="1" x14ac:dyDescent="0.2">
      <c r="A1498" s="58" t="str">
        <f ca="1">IF(OR('📊 Training Matrix'!$AQ$79="EXPIRED",'📊 Training Matrix'!$AQ$79="EXPIRING"),'📊 Training Matrix'!$A$79,"")</f>
        <v/>
      </c>
      <c r="B1498" s="58" t="str">
        <f ca="1">IF(OR('📊 Training Matrix'!$AQ$79="EXPIRED",'📊 Training Matrix'!$AQ$79="EXPIRING"),'📊 Training Matrix'!$B$79,"")</f>
        <v/>
      </c>
      <c r="C1498" s="58" t="str">
        <f ca="1">IF(OR('📊 Training Matrix'!$AQ$79="EXPIRED",'📊 Training Matrix'!$AQ$79="EXPIRING"),'📊 Training Matrix'!$C$79,"")</f>
        <v/>
      </c>
      <c r="D1498" s="58" t="str">
        <f ca="1">IF(OR('📊 Training Matrix'!$AQ$79="EXPIRED",'📊 Training Matrix'!$AQ$79="EXPIRING"),'📊 Training Matrix'!$D$79,"")</f>
        <v/>
      </c>
      <c r="E1498" s="58" t="str">
        <f ca="1">IF(OR('📊 Training Matrix'!$AQ$79="EXPIRED",'📊 Training Matrix'!$AQ$79="EXPIRING"),'📊 Training Matrix'!$F$79,"")</f>
        <v/>
      </c>
      <c r="F1498" s="58" t="str">
        <f ca="1">IF(OR('📊 Training Matrix'!$AQ$79="EXPIRED",'📊 Training Matrix'!$AQ$79="EXPIRING"),'📊 Training Matrix'!$E$79,"")</f>
        <v/>
      </c>
      <c r="G1498" s="58" t="str">
        <f ca="1">IF(OR('📊 Training Matrix'!$AQ$79="EXPIRED",'📊 Training Matrix'!$AQ$79="EXPIRING"),"DR-004","")</f>
        <v/>
      </c>
      <c r="H1498" s="58" t="str">
        <f ca="1">IF(OR('📊 Training Matrix'!$AQ$79="EXPIRED",'📊 Training Matrix'!$AQ$79="EXPIRING"),"CPCS Excavator","")</f>
        <v/>
      </c>
      <c r="I1498" s="58" t="str">
        <f ca="1">IF(OR('📊 Training Matrix'!$AQ$79="EXPIRED",'📊 Training Matrix'!$AQ$79="EXPIRING"),IF(ISNUMBER('📊 Training Matrix'!$AP$79),TEXT('📊 Training Matrix'!$AP$79,"DD/MM/YYYY"),""),"")</f>
        <v/>
      </c>
      <c r="J1498" s="58" t="str">
        <f ca="1">IF(OR('📊 Training Matrix'!$AQ$79="EXPIRED",'📊 Training Matrix'!$AQ$79="EXPIRING"),TEXT('📊 Training Matrix'!$AP$79+365,"DD/MM/YYYY"),"")</f>
        <v/>
      </c>
      <c r="K1498" s="58" t="str">
        <f ca="1">IF(OR('📊 Training Matrix'!$AQ$79="EXPIRED",'📊 Training Matrix'!$AQ$79="EXPIRING"),'📊 Training Matrix'!$AQ$79,"")</f>
        <v/>
      </c>
      <c r="L1498" s="58" t="str">
        <f ca="1">IF(OR('📊 Training Matrix'!$AQ$79="EXPIRED",'📊 Training Matrix'!$AQ$79="EXPIRING"),IF('📊 Training Matrix'!$AQ$79="EXPIRED","Overdue by "&amp;TEXT(TODAY()-('📊 Training Matrix'!$AP$79+365),"0")&amp;" days","Expires in "&amp;TEXT(('📊 Training Matrix'!$AP$79+365)-TODAY(),"0")&amp;" days"),"—")</f>
        <v>—</v>
      </c>
      <c r="M1498" s="58" t="str">
        <f ca="1">IF(OR('📊 Training Matrix'!$AQ$79="EXPIRED",'📊 Training Matrix'!$AQ$79="EXPIRING"),'📊 Training Matrix'!$H$79,"")</f>
        <v/>
      </c>
    </row>
    <row r="1499" spans="1:13" ht="15" customHeight="1" x14ac:dyDescent="0.2">
      <c r="A1499" s="58" t="str">
        <f ca="1">IF(OR('📊 Training Matrix'!$AS$79="EXPIRED",'📊 Training Matrix'!$AS$79="EXPIRING"),'📊 Training Matrix'!$A$79,"")</f>
        <v/>
      </c>
      <c r="B1499" s="58" t="str">
        <f ca="1">IF(OR('📊 Training Matrix'!$AS$79="EXPIRED",'📊 Training Matrix'!$AS$79="EXPIRING"),'📊 Training Matrix'!$B$79,"")</f>
        <v/>
      </c>
      <c r="C1499" s="58" t="str">
        <f ca="1">IF(OR('📊 Training Matrix'!$AS$79="EXPIRED",'📊 Training Matrix'!$AS$79="EXPIRING"),'📊 Training Matrix'!$C$79,"")</f>
        <v/>
      </c>
      <c r="D1499" s="58" t="str">
        <f ca="1">IF(OR('📊 Training Matrix'!$AS$79="EXPIRED",'📊 Training Matrix'!$AS$79="EXPIRING"),'📊 Training Matrix'!$D$79,"")</f>
        <v/>
      </c>
      <c r="E1499" s="58" t="str">
        <f ca="1">IF(OR('📊 Training Matrix'!$AS$79="EXPIRED",'📊 Training Matrix'!$AS$79="EXPIRING"),'📊 Training Matrix'!$F$79,"")</f>
        <v/>
      </c>
      <c r="F1499" s="58" t="str">
        <f ca="1">IF(OR('📊 Training Matrix'!$AS$79="EXPIRED",'📊 Training Matrix'!$AS$79="EXPIRING"),'📊 Training Matrix'!$E$79,"")</f>
        <v/>
      </c>
      <c r="G1499" s="58" t="str">
        <f ca="1">IF(OR('📊 Training Matrix'!$AS$79="EXPIRED",'📊 Training Matrix'!$AS$79="EXPIRING"),"MG-002","")</f>
        <v/>
      </c>
      <c r="H1499" s="58" t="str">
        <f ca="1">IF(OR('📊 Training Matrix'!$AS$79="EXPIRED",'📊 Training Matrix'!$AS$79="EXPIRING"),"SMSTS","")</f>
        <v/>
      </c>
      <c r="I1499" s="58" t="str">
        <f ca="1">IF(OR('📊 Training Matrix'!$AS$79="EXPIRED",'📊 Training Matrix'!$AS$79="EXPIRING"),IF(ISNUMBER('📊 Training Matrix'!$AR$79),TEXT('📊 Training Matrix'!$AR$79,"DD/MM/YYYY"),""),"")</f>
        <v/>
      </c>
      <c r="J1499" s="58" t="str">
        <f ca="1">IF(OR('📊 Training Matrix'!$AS$79="EXPIRED",'📊 Training Matrix'!$AS$79="EXPIRING"),TEXT('📊 Training Matrix'!$AR$79+365,"DD/MM/YYYY"),"")</f>
        <v/>
      </c>
      <c r="K1499" s="58" t="str">
        <f ca="1">IF(OR('📊 Training Matrix'!$AS$79="EXPIRED",'📊 Training Matrix'!$AS$79="EXPIRING"),'📊 Training Matrix'!$AS$79,"")</f>
        <v/>
      </c>
      <c r="L1499" s="58" t="str">
        <f ca="1">IF(OR('📊 Training Matrix'!$AS$79="EXPIRED",'📊 Training Matrix'!$AS$79="EXPIRING"),IF('📊 Training Matrix'!$AS$79="EXPIRED","Overdue by "&amp;TEXT(TODAY()-('📊 Training Matrix'!$AR$79+365),"0")&amp;" days","Expires in "&amp;TEXT(('📊 Training Matrix'!$AR$79+365)-TODAY(),"0")&amp;" days"),"—")</f>
        <v>—</v>
      </c>
      <c r="M1499" s="58" t="str">
        <f ca="1">IF(OR('📊 Training Matrix'!$AS$79="EXPIRED",'📊 Training Matrix'!$AS$79="EXPIRING"),'📊 Training Matrix'!$H$79,"")</f>
        <v/>
      </c>
    </row>
    <row r="1500" spans="1:13" ht="15" customHeight="1" x14ac:dyDescent="0.2">
      <c r="A1500" s="58" t="str">
        <f ca="1">IF(OR('📊 Training Matrix'!$AU$79="EXPIRED",'📊 Training Matrix'!$AU$79="EXPIRING"),'📊 Training Matrix'!$A$79,"")</f>
        <v/>
      </c>
      <c r="B1500" s="58" t="str">
        <f ca="1">IF(OR('📊 Training Matrix'!$AU$79="EXPIRED",'📊 Training Matrix'!$AU$79="EXPIRING"),'📊 Training Matrix'!$B$79,"")</f>
        <v/>
      </c>
      <c r="C1500" s="58" t="str">
        <f ca="1">IF(OR('📊 Training Matrix'!$AU$79="EXPIRED",'📊 Training Matrix'!$AU$79="EXPIRING"),'📊 Training Matrix'!$C$79,"")</f>
        <v/>
      </c>
      <c r="D1500" s="58" t="str">
        <f ca="1">IF(OR('📊 Training Matrix'!$AU$79="EXPIRED",'📊 Training Matrix'!$AU$79="EXPIRING"),'📊 Training Matrix'!$D$79,"")</f>
        <v/>
      </c>
      <c r="E1500" s="58" t="str">
        <f ca="1">IF(OR('📊 Training Matrix'!$AU$79="EXPIRED",'📊 Training Matrix'!$AU$79="EXPIRING"),'📊 Training Matrix'!$F$79,"")</f>
        <v/>
      </c>
      <c r="F1500" s="58" t="str">
        <f ca="1">IF(OR('📊 Training Matrix'!$AU$79="EXPIRED",'📊 Training Matrix'!$AU$79="EXPIRING"),'📊 Training Matrix'!$E$79,"")</f>
        <v/>
      </c>
      <c r="G1500" s="58" t="str">
        <f ca="1">IF(OR('📊 Training Matrix'!$AU$79="EXPIRED",'📊 Training Matrix'!$AU$79="EXPIRING"),"MG-003","")</f>
        <v/>
      </c>
      <c r="H1500" s="58" t="str">
        <f ca="1">IF(OR('📊 Training Matrix'!$AU$79="EXPIRED",'📊 Training Matrix'!$AU$79="EXPIRING"),"SSSTS","")</f>
        <v/>
      </c>
      <c r="I1500" s="58" t="str">
        <f ca="1">IF(OR('📊 Training Matrix'!$AU$79="EXPIRED",'📊 Training Matrix'!$AU$79="EXPIRING"),IF(ISNUMBER('📊 Training Matrix'!$AT$79),TEXT('📊 Training Matrix'!$AT$79,"DD/MM/YYYY"),""),"")</f>
        <v/>
      </c>
      <c r="J1500" s="58" t="str">
        <f ca="1">IF(OR('📊 Training Matrix'!$AU$79="EXPIRED",'📊 Training Matrix'!$AU$79="EXPIRING"),TEXT('📊 Training Matrix'!$AT$79+365,"DD/MM/YYYY"),"")</f>
        <v/>
      </c>
      <c r="K1500" s="58" t="str">
        <f ca="1">IF(OR('📊 Training Matrix'!$AU$79="EXPIRED",'📊 Training Matrix'!$AU$79="EXPIRING"),'📊 Training Matrix'!$AU$79,"")</f>
        <v/>
      </c>
      <c r="L1500" s="58" t="str">
        <f ca="1">IF(OR('📊 Training Matrix'!$AU$79="EXPIRED",'📊 Training Matrix'!$AU$79="EXPIRING"),IF('📊 Training Matrix'!$AU$79="EXPIRED","Overdue by "&amp;TEXT(TODAY()-('📊 Training Matrix'!$AT$79+365),"0")&amp;" days","Expires in "&amp;TEXT(('📊 Training Matrix'!$AT$79+365)-TODAY(),"0")&amp;" days"),"—")</f>
        <v>—</v>
      </c>
      <c r="M1500" s="58" t="str">
        <f ca="1">IF(OR('📊 Training Matrix'!$AU$79="EXPIRED",'📊 Training Matrix'!$AU$79="EXPIRING"),'📊 Training Matrix'!$H$79,"")</f>
        <v/>
      </c>
    </row>
    <row r="1501" spans="1:13" ht="15" customHeight="1" x14ac:dyDescent="0.2">
      <c r="A1501" s="58" t="str">
        <f ca="1">IF(OR('📊 Training Matrix'!$AW$79="EXPIRED",'📊 Training Matrix'!$AW$79="EXPIRING"),'📊 Training Matrix'!$A$79,"")</f>
        <v/>
      </c>
      <c r="B1501" s="58" t="str">
        <f ca="1">IF(OR('📊 Training Matrix'!$AW$79="EXPIRED",'📊 Training Matrix'!$AW$79="EXPIRING"),'📊 Training Matrix'!$B$79,"")</f>
        <v/>
      </c>
      <c r="C1501" s="58" t="str">
        <f ca="1">IF(OR('📊 Training Matrix'!$AW$79="EXPIRED",'📊 Training Matrix'!$AW$79="EXPIRING"),'📊 Training Matrix'!$C$79,"")</f>
        <v/>
      </c>
      <c r="D1501" s="58" t="str">
        <f ca="1">IF(OR('📊 Training Matrix'!$AW$79="EXPIRED",'📊 Training Matrix'!$AW$79="EXPIRING"),'📊 Training Matrix'!$D$79,"")</f>
        <v/>
      </c>
      <c r="E1501" s="58" t="str">
        <f ca="1">IF(OR('📊 Training Matrix'!$AW$79="EXPIRED",'📊 Training Matrix'!$AW$79="EXPIRING"),'📊 Training Matrix'!$F$79,"")</f>
        <v/>
      </c>
      <c r="F1501" s="58" t="str">
        <f ca="1">IF(OR('📊 Training Matrix'!$AW$79="EXPIRED",'📊 Training Matrix'!$AW$79="EXPIRING"),'📊 Training Matrix'!$E$79,"")</f>
        <v/>
      </c>
      <c r="G1501" s="58" t="str">
        <f ca="1">IF(OR('📊 Training Matrix'!$AW$79="EXPIRED",'📊 Training Matrix'!$AW$79="EXPIRING"),"IT-002","")</f>
        <v/>
      </c>
      <c r="H1501" s="58" t="str">
        <f ca="1">IF(OR('📊 Training Matrix'!$AW$79="EXPIRED",'📊 Training Matrix'!$AW$79="EXPIRING"),"GDPR Awareness","")</f>
        <v/>
      </c>
      <c r="I1501" s="58" t="str">
        <f ca="1">IF(OR('📊 Training Matrix'!$AW$79="EXPIRED",'📊 Training Matrix'!$AW$79="EXPIRING"),IF(ISNUMBER('📊 Training Matrix'!$AV$79),TEXT('📊 Training Matrix'!$AV$79,"DD/MM/YYYY"),""),"")</f>
        <v/>
      </c>
      <c r="J1501" s="58" t="str">
        <f ca="1">IF(OR('📊 Training Matrix'!$AW$79="EXPIRED",'📊 Training Matrix'!$AW$79="EXPIRING"),TEXT('📊 Training Matrix'!$AV$79+365,"DD/MM/YYYY"),"")</f>
        <v/>
      </c>
      <c r="K1501" s="58" t="str">
        <f ca="1">IF(OR('📊 Training Matrix'!$AW$79="EXPIRED",'📊 Training Matrix'!$AW$79="EXPIRING"),'📊 Training Matrix'!$AW$79,"")</f>
        <v/>
      </c>
      <c r="L1501" s="58" t="str">
        <f ca="1">IF(OR('📊 Training Matrix'!$AW$79="EXPIRED",'📊 Training Matrix'!$AW$79="EXPIRING"),IF('📊 Training Matrix'!$AW$79="EXPIRED","Overdue by "&amp;TEXT(TODAY()-('📊 Training Matrix'!$AV$79+365),"0")&amp;" days","Expires in "&amp;TEXT(('📊 Training Matrix'!$AV$79+365)-TODAY(),"0")&amp;" days"),"—")</f>
        <v>—</v>
      </c>
      <c r="M1501" s="58" t="str">
        <f ca="1">IF(OR('📊 Training Matrix'!$AW$79="EXPIRED",'📊 Training Matrix'!$AW$79="EXPIRING"),'📊 Training Matrix'!$H$79,"")</f>
        <v/>
      </c>
    </row>
    <row r="1502" spans="1:13" ht="15" customHeight="1" x14ac:dyDescent="0.2">
      <c r="A1502" s="58" t="str">
        <f ca="1">IF(OR('📊 Training Matrix'!$K$80="EXPIRED",'📊 Training Matrix'!$K$80="EXPIRING"),'📊 Training Matrix'!$A$80,"")</f>
        <v/>
      </c>
      <c r="B1502" s="58" t="str">
        <f ca="1">IF(OR('📊 Training Matrix'!$K$80="EXPIRED",'📊 Training Matrix'!$K$80="EXPIRING"),'📊 Training Matrix'!$B$80,"")</f>
        <v/>
      </c>
      <c r="C1502" s="58" t="str">
        <f ca="1">IF(OR('📊 Training Matrix'!$K$80="EXPIRED",'📊 Training Matrix'!$K$80="EXPIRING"),'📊 Training Matrix'!$C$80,"")</f>
        <v/>
      </c>
      <c r="D1502" s="58" t="str">
        <f ca="1">IF(OR('📊 Training Matrix'!$K$80="EXPIRED",'📊 Training Matrix'!$K$80="EXPIRING"),'📊 Training Matrix'!$D$80,"")</f>
        <v/>
      </c>
      <c r="E1502" s="58" t="str">
        <f ca="1">IF(OR('📊 Training Matrix'!$K$80="EXPIRED",'📊 Training Matrix'!$K$80="EXPIRING"),'📊 Training Matrix'!$F$80,"")</f>
        <v/>
      </c>
      <c r="F1502" s="58" t="str">
        <f ca="1">IF(OR('📊 Training Matrix'!$K$80="EXPIRED",'📊 Training Matrix'!$K$80="EXPIRING"),'📊 Training Matrix'!$E$80,"")</f>
        <v/>
      </c>
      <c r="G1502" s="58" t="str">
        <f ca="1">IF(OR('📊 Training Matrix'!$K$80="EXPIRED",'📊 Training Matrix'!$K$80="EXPIRING"),"HS-001","")</f>
        <v/>
      </c>
      <c r="H1502" s="58" t="str">
        <f ca="1">IF(OR('📊 Training Matrix'!$K$80="EXPIRED",'📊 Training Matrix'!$K$80="EXPIRING"),"H&amp;S Induction","")</f>
        <v/>
      </c>
      <c r="I1502" s="58" t="str">
        <f ca="1">IF(OR('📊 Training Matrix'!$K$80="EXPIRED",'📊 Training Matrix'!$K$80="EXPIRING"),IF(ISNUMBER('📊 Training Matrix'!$J$80),TEXT('📊 Training Matrix'!$J$80,"DD/MM/YYYY"),""),"")</f>
        <v/>
      </c>
      <c r="J1502" s="58" t="str">
        <f ca="1">IF(OR('📊 Training Matrix'!$K$80="EXPIRED",'📊 Training Matrix'!$K$80="EXPIRING"),TEXT('📊 Training Matrix'!$J$80+365,"DD/MM/YYYY"),"")</f>
        <v/>
      </c>
      <c r="K1502" s="58" t="str">
        <f ca="1">IF(OR('📊 Training Matrix'!$K$80="EXPIRED",'📊 Training Matrix'!$K$80="EXPIRING"),'📊 Training Matrix'!$K$80,"")</f>
        <v/>
      </c>
      <c r="L1502" s="58" t="str">
        <f ca="1">IF(OR('📊 Training Matrix'!$K$80="EXPIRED",'📊 Training Matrix'!$K$80="EXPIRING"),IF('📊 Training Matrix'!$K$80="EXPIRED","Overdue by "&amp;TEXT(TODAY()-('📊 Training Matrix'!$J$80+365),"0")&amp;" days","Expires in "&amp;TEXT(('📊 Training Matrix'!$J$80+365)-TODAY(),"0")&amp;" days"),"—")</f>
        <v>—</v>
      </c>
      <c r="M1502" s="58" t="str">
        <f ca="1">IF(OR('📊 Training Matrix'!$K$80="EXPIRED",'📊 Training Matrix'!$K$80="EXPIRING"),'📊 Training Matrix'!$H$80,"")</f>
        <v/>
      </c>
    </row>
    <row r="1503" spans="1:13" ht="15" customHeight="1" x14ac:dyDescent="0.2">
      <c r="A1503" s="58" t="str">
        <f ca="1">IF(OR('📊 Training Matrix'!$M$80="EXPIRED",'📊 Training Matrix'!$M$80="EXPIRING"),'📊 Training Matrix'!$A$80,"")</f>
        <v/>
      </c>
      <c r="B1503" s="58" t="str">
        <f ca="1">IF(OR('📊 Training Matrix'!$M$80="EXPIRED",'📊 Training Matrix'!$M$80="EXPIRING"),'📊 Training Matrix'!$B$80,"")</f>
        <v/>
      </c>
      <c r="C1503" s="58" t="str">
        <f ca="1">IF(OR('📊 Training Matrix'!$M$80="EXPIRED",'📊 Training Matrix'!$M$80="EXPIRING"),'📊 Training Matrix'!$C$80,"")</f>
        <v/>
      </c>
      <c r="D1503" s="58" t="str">
        <f ca="1">IF(OR('📊 Training Matrix'!$M$80="EXPIRED",'📊 Training Matrix'!$M$80="EXPIRING"),'📊 Training Matrix'!$D$80,"")</f>
        <v/>
      </c>
      <c r="E1503" s="58" t="str">
        <f ca="1">IF(OR('📊 Training Matrix'!$M$80="EXPIRED",'📊 Training Matrix'!$M$80="EXPIRING"),'📊 Training Matrix'!$F$80,"")</f>
        <v/>
      </c>
      <c r="F1503" s="58" t="str">
        <f ca="1">IF(OR('📊 Training Matrix'!$M$80="EXPIRED",'📊 Training Matrix'!$M$80="EXPIRING"),'📊 Training Matrix'!$E$80,"")</f>
        <v/>
      </c>
      <c r="G1503" s="58" t="str">
        <f ca="1">IF(OR('📊 Training Matrix'!$M$80="EXPIRED",'📊 Training Matrix'!$M$80="EXPIRING"),"HS-002","")</f>
        <v/>
      </c>
      <c r="H1503" s="58" t="str">
        <f ca="1">IF(OR('📊 Training Matrix'!$M$80="EXPIRED",'📊 Training Matrix'!$M$80="EXPIRING"),"Working at Height","")</f>
        <v/>
      </c>
      <c r="I1503" s="58" t="str">
        <f ca="1">IF(OR('📊 Training Matrix'!$M$80="EXPIRED",'📊 Training Matrix'!$M$80="EXPIRING"),IF(ISNUMBER('📊 Training Matrix'!$L$80),TEXT('📊 Training Matrix'!$L$80,"DD/MM/YYYY"),""),"")</f>
        <v/>
      </c>
      <c r="J1503" s="58" t="str">
        <f ca="1">IF(OR('📊 Training Matrix'!$M$80="EXPIRED",'📊 Training Matrix'!$M$80="EXPIRING"),TEXT('📊 Training Matrix'!$L$80+365,"DD/MM/YYYY"),"")</f>
        <v/>
      </c>
      <c r="K1503" s="58" t="str">
        <f ca="1">IF(OR('📊 Training Matrix'!$M$80="EXPIRED",'📊 Training Matrix'!$M$80="EXPIRING"),'📊 Training Matrix'!$M$80,"")</f>
        <v/>
      </c>
      <c r="L1503" s="58" t="str">
        <f ca="1">IF(OR('📊 Training Matrix'!$M$80="EXPIRED",'📊 Training Matrix'!$M$80="EXPIRING"),IF('📊 Training Matrix'!$M$80="EXPIRED","Overdue by "&amp;TEXT(TODAY()-('📊 Training Matrix'!$L$80+365),"0")&amp;" days","Expires in "&amp;TEXT(('📊 Training Matrix'!$L$80+365)-TODAY(),"0")&amp;" days"),"—")</f>
        <v>—</v>
      </c>
      <c r="M1503" s="58" t="str">
        <f ca="1">IF(OR('📊 Training Matrix'!$M$80="EXPIRED",'📊 Training Matrix'!$M$80="EXPIRING"),'📊 Training Matrix'!$H$80,"")</f>
        <v/>
      </c>
    </row>
    <row r="1504" spans="1:13" ht="15" customHeight="1" x14ac:dyDescent="0.2">
      <c r="A1504" s="58" t="str">
        <f ca="1">IF(OR('📊 Training Matrix'!$O$80="EXPIRED",'📊 Training Matrix'!$O$80="EXPIRING"),'📊 Training Matrix'!$A$80,"")</f>
        <v/>
      </c>
      <c r="B1504" s="58" t="str">
        <f ca="1">IF(OR('📊 Training Matrix'!$O$80="EXPIRED",'📊 Training Matrix'!$O$80="EXPIRING"),'📊 Training Matrix'!$B$80,"")</f>
        <v/>
      </c>
      <c r="C1504" s="58" t="str">
        <f ca="1">IF(OR('📊 Training Matrix'!$O$80="EXPIRED",'📊 Training Matrix'!$O$80="EXPIRING"),'📊 Training Matrix'!$C$80,"")</f>
        <v/>
      </c>
      <c r="D1504" s="58" t="str">
        <f ca="1">IF(OR('📊 Training Matrix'!$O$80="EXPIRED",'📊 Training Matrix'!$O$80="EXPIRING"),'📊 Training Matrix'!$D$80,"")</f>
        <v/>
      </c>
      <c r="E1504" s="58" t="str">
        <f ca="1">IF(OR('📊 Training Matrix'!$O$80="EXPIRED",'📊 Training Matrix'!$O$80="EXPIRING"),'📊 Training Matrix'!$F$80,"")</f>
        <v/>
      </c>
      <c r="F1504" s="58" t="str">
        <f ca="1">IF(OR('📊 Training Matrix'!$O$80="EXPIRED",'📊 Training Matrix'!$O$80="EXPIRING"),'📊 Training Matrix'!$E$80,"")</f>
        <v/>
      </c>
      <c r="G1504" s="58" t="str">
        <f ca="1">IF(OR('📊 Training Matrix'!$O$80="EXPIRED",'📊 Training Matrix'!$O$80="EXPIRING"),"HS-003","")</f>
        <v/>
      </c>
      <c r="H1504" s="58" t="str">
        <f ca="1">IF(OR('📊 Training Matrix'!$O$80="EXPIRED",'📊 Training Matrix'!$O$80="EXPIRING"),"Confined Space","")</f>
        <v/>
      </c>
      <c r="I1504" s="58" t="str">
        <f ca="1">IF(OR('📊 Training Matrix'!$O$80="EXPIRED",'📊 Training Matrix'!$O$80="EXPIRING"),IF(ISNUMBER('📊 Training Matrix'!$N$80),TEXT('📊 Training Matrix'!$N$80,"DD/MM/YYYY"),""),"")</f>
        <v/>
      </c>
      <c r="J1504" s="58" t="str">
        <f ca="1">IF(OR('📊 Training Matrix'!$O$80="EXPIRED",'📊 Training Matrix'!$O$80="EXPIRING"),TEXT('📊 Training Matrix'!$N$80+365,"DD/MM/YYYY"),"")</f>
        <v/>
      </c>
      <c r="K1504" s="58" t="str">
        <f ca="1">IF(OR('📊 Training Matrix'!$O$80="EXPIRED",'📊 Training Matrix'!$O$80="EXPIRING"),'📊 Training Matrix'!$O$80,"")</f>
        <v/>
      </c>
      <c r="L1504" s="58" t="str">
        <f ca="1">IF(OR('📊 Training Matrix'!$O$80="EXPIRED",'📊 Training Matrix'!$O$80="EXPIRING"),IF('📊 Training Matrix'!$O$80="EXPIRED","Overdue by "&amp;TEXT(TODAY()-('📊 Training Matrix'!$N$80+365),"0")&amp;" days","Expires in "&amp;TEXT(('📊 Training Matrix'!$N$80+365)-TODAY(),"0")&amp;" days"),"—")</f>
        <v>—</v>
      </c>
      <c r="M1504" s="58" t="str">
        <f ca="1">IF(OR('📊 Training Matrix'!$O$80="EXPIRED",'📊 Training Matrix'!$O$80="EXPIRING"),'📊 Training Matrix'!$H$80,"")</f>
        <v/>
      </c>
    </row>
    <row r="1505" spans="1:13" ht="15" customHeight="1" x14ac:dyDescent="0.2">
      <c r="A1505" s="58" t="str">
        <f ca="1">IF(OR('📊 Training Matrix'!$Q$80="EXPIRED",'📊 Training Matrix'!$Q$80="EXPIRING"),'📊 Training Matrix'!$A$80,"")</f>
        <v/>
      </c>
      <c r="B1505" s="58" t="str">
        <f ca="1">IF(OR('📊 Training Matrix'!$Q$80="EXPIRED",'📊 Training Matrix'!$Q$80="EXPIRING"),'📊 Training Matrix'!$B$80,"")</f>
        <v/>
      </c>
      <c r="C1505" s="58" t="str">
        <f ca="1">IF(OR('📊 Training Matrix'!$Q$80="EXPIRED",'📊 Training Matrix'!$Q$80="EXPIRING"),'📊 Training Matrix'!$C$80,"")</f>
        <v/>
      </c>
      <c r="D1505" s="58" t="str">
        <f ca="1">IF(OR('📊 Training Matrix'!$Q$80="EXPIRED",'📊 Training Matrix'!$Q$80="EXPIRING"),'📊 Training Matrix'!$D$80,"")</f>
        <v/>
      </c>
      <c r="E1505" s="58" t="str">
        <f ca="1">IF(OR('📊 Training Matrix'!$Q$80="EXPIRED",'📊 Training Matrix'!$Q$80="EXPIRING"),'📊 Training Matrix'!$F$80,"")</f>
        <v/>
      </c>
      <c r="F1505" s="58" t="str">
        <f ca="1">IF(OR('📊 Training Matrix'!$Q$80="EXPIRED",'📊 Training Matrix'!$Q$80="EXPIRING"),'📊 Training Matrix'!$E$80,"")</f>
        <v/>
      </c>
      <c r="G1505" s="58" t="str">
        <f ca="1">IF(OR('📊 Training Matrix'!$Q$80="EXPIRED",'📊 Training Matrix'!$Q$80="EXPIRING"),"HS-004","")</f>
        <v/>
      </c>
      <c r="H1505" s="58" t="str">
        <f ca="1">IF(OR('📊 Training Matrix'!$Q$80="EXPIRED",'📊 Training Matrix'!$Q$80="EXPIRING"),"Manual Handling","")</f>
        <v/>
      </c>
      <c r="I1505" s="58" t="str">
        <f ca="1">IF(OR('📊 Training Matrix'!$Q$80="EXPIRED",'📊 Training Matrix'!$Q$80="EXPIRING"),IF(ISNUMBER('📊 Training Matrix'!$P$80),TEXT('📊 Training Matrix'!$P$80,"DD/MM/YYYY"),""),"")</f>
        <v/>
      </c>
      <c r="J1505" s="58" t="str">
        <f ca="1">IF(OR('📊 Training Matrix'!$Q$80="EXPIRED",'📊 Training Matrix'!$Q$80="EXPIRING"),TEXT('📊 Training Matrix'!$P$80+365,"DD/MM/YYYY"),"")</f>
        <v/>
      </c>
      <c r="K1505" s="58" t="str">
        <f ca="1">IF(OR('📊 Training Matrix'!$Q$80="EXPIRED",'📊 Training Matrix'!$Q$80="EXPIRING"),'📊 Training Matrix'!$Q$80,"")</f>
        <v/>
      </c>
      <c r="L1505" s="58" t="str">
        <f ca="1">IF(OR('📊 Training Matrix'!$Q$80="EXPIRED",'📊 Training Matrix'!$Q$80="EXPIRING"),IF('📊 Training Matrix'!$Q$80="EXPIRED","Overdue by "&amp;TEXT(TODAY()-('📊 Training Matrix'!$P$80+365),"0")&amp;" days","Expires in "&amp;TEXT(('📊 Training Matrix'!$P$80+365)-TODAY(),"0")&amp;" days"),"—")</f>
        <v>—</v>
      </c>
      <c r="M1505" s="58" t="str">
        <f ca="1">IF(OR('📊 Training Matrix'!$Q$80="EXPIRED",'📊 Training Matrix'!$Q$80="EXPIRING"),'📊 Training Matrix'!$H$80,"")</f>
        <v/>
      </c>
    </row>
    <row r="1506" spans="1:13" ht="15" customHeight="1" x14ac:dyDescent="0.2">
      <c r="A1506" s="58" t="str">
        <f ca="1">IF(OR('📊 Training Matrix'!$S$80="EXPIRED",'📊 Training Matrix'!$S$80="EXPIRING"),'📊 Training Matrix'!$A$80,"")</f>
        <v/>
      </c>
      <c r="B1506" s="58" t="str">
        <f ca="1">IF(OR('📊 Training Matrix'!$S$80="EXPIRED",'📊 Training Matrix'!$S$80="EXPIRING"),'📊 Training Matrix'!$B$80,"")</f>
        <v/>
      </c>
      <c r="C1506" s="58" t="str">
        <f ca="1">IF(OR('📊 Training Matrix'!$S$80="EXPIRED",'📊 Training Matrix'!$S$80="EXPIRING"),'📊 Training Matrix'!$C$80,"")</f>
        <v/>
      </c>
      <c r="D1506" s="58" t="str">
        <f ca="1">IF(OR('📊 Training Matrix'!$S$80="EXPIRED",'📊 Training Matrix'!$S$80="EXPIRING"),'📊 Training Matrix'!$D$80,"")</f>
        <v/>
      </c>
      <c r="E1506" s="58" t="str">
        <f ca="1">IF(OR('📊 Training Matrix'!$S$80="EXPIRED",'📊 Training Matrix'!$S$80="EXPIRING"),'📊 Training Matrix'!$F$80,"")</f>
        <v/>
      </c>
      <c r="F1506" s="58" t="str">
        <f ca="1">IF(OR('📊 Training Matrix'!$S$80="EXPIRED",'📊 Training Matrix'!$S$80="EXPIRING"),'📊 Training Matrix'!$E$80,"")</f>
        <v/>
      </c>
      <c r="G1506" s="58" t="str">
        <f ca="1">IF(OR('📊 Training Matrix'!$S$80="EXPIRED",'📊 Training Matrix'!$S$80="EXPIRING"),"HS-005","")</f>
        <v/>
      </c>
      <c r="H1506" s="58" t="str">
        <f ca="1">IF(OR('📊 Training Matrix'!$S$80="EXPIRED",'📊 Training Matrix'!$S$80="EXPIRING"),"First Aid (FAW)","")</f>
        <v/>
      </c>
      <c r="I1506" s="58" t="str">
        <f ca="1">IF(OR('📊 Training Matrix'!$S$80="EXPIRED",'📊 Training Matrix'!$S$80="EXPIRING"),IF(ISNUMBER('📊 Training Matrix'!$R$80),TEXT('📊 Training Matrix'!$R$80,"DD/MM/YYYY"),""),"")</f>
        <v/>
      </c>
      <c r="J1506" s="58" t="str">
        <f ca="1">IF(OR('📊 Training Matrix'!$S$80="EXPIRED",'📊 Training Matrix'!$S$80="EXPIRING"),TEXT('📊 Training Matrix'!$R$80+365,"DD/MM/YYYY"),"")</f>
        <v/>
      </c>
      <c r="K1506" s="58" t="str">
        <f ca="1">IF(OR('📊 Training Matrix'!$S$80="EXPIRED",'📊 Training Matrix'!$S$80="EXPIRING"),'📊 Training Matrix'!$S$80,"")</f>
        <v/>
      </c>
      <c r="L1506" s="58" t="str">
        <f ca="1">IF(OR('📊 Training Matrix'!$S$80="EXPIRED",'📊 Training Matrix'!$S$80="EXPIRING"),IF('📊 Training Matrix'!$S$80="EXPIRED","Overdue by "&amp;TEXT(TODAY()-('📊 Training Matrix'!$R$80+365),"0")&amp;" days","Expires in "&amp;TEXT(('📊 Training Matrix'!$R$80+365)-TODAY(),"0")&amp;" days"),"—")</f>
        <v>—</v>
      </c>
      <c r="M1506" s="58" t="str">
        <f ca="1">IF(OR('📊 Training Matrix'!$S$80="EXPIRED",'📊 Training Matrix'!$S$80="EXPIRING"),'📊 Training Matrix'!$H$80,"")</f>
        <v/>
      </c>
    </row>
    <row r="1507" spans="1:13" ht="15" customHeight="1" x14ac:dyDescent="0.2">
      <c r="A1507" s="58" t="str">
        <f ca="1">IF(OR('📊 Training Matrix'!$U$80="EXPIRED",'📊 Training Matrix'!$U$80="EXPIRING"),'📊 Training Matrix'!$A$80,"")</f>
        <v/>
      </c>
      <c r="B1507" s="58" t="str">
        <f ca="1">IF(OR('📊 Training Matrix'!$U$80="EXPIRED",'📊 Training Matrix'!$U$80="EXPIRING"),'📊 Training Matrix'!$B$80,"")</f>
        <v/>
      </c>
      <c r="C1507" s="58" t="str">
        <f ca="1">IF(OR('📊 Training Matrix'!$U$80="EXPIRED",'📊 Training Matrix'!$U$80="EXPIRING"),'📊 Training Matrix'!$C$80,"")</f>
        <v/>
      </c>
      <c r="D1507" s="58" t="str">
        <f ca="1">IF(OR('📊 Training Matrix'!$U$80="EXPIRED",'📊 Training Matrix'!$U$80="EXPIRING"),'📊 Training Matrix'!$D$80,"")</f>
        <v/>
      </c>
      <c r="E1507" s="58" t="str">
        <f ca="1">IF(OR('📊 Training Matrix'!$U$80="EXPIRED",'📊 Training Matrix'!$U$80="EXPIRING"),'📊 Training Matrix'!$F$80,"")</f>
        <v/>
      </c>
      <c r="F1507" s="58" t="str">
        <f ca="1">IF(OR('📊 Training Matrix'!$U$80="EXPIRED",'📊 Training Matrix'!$U$80="EXPIRING"),'📊 Training Matrix'!$E$80,"")</f>
        <v/>
      </c>
      <c r="G1507" s="58" t="str">
        <f ca="1">IF(OR('📊 Training Matrix'!$U$80="EXPIRED",'📊 Training Matrix'!$U$80="EXPIRING"),"HS-006","")</f>
        <v/>
      </c>
      <c r="H1507" s="58" t="str">
        <f ca="1">IF(OR('📊 Training Matrix'!$U$80="EXPIRED",'📊 Training Matrix'!$U$80="EXPIRING"),"Asbestos Awareness","")</f>
        <v/>
      </c>
      <c r="I1507" s="58" t="str">
        <f ca="1">IF(OR('📊 Training Matrix'!$U$80="EXPIRED",'📊 Training Matrix'!$U$80="EXPIRING"),IF(ISNUMBER('📊 Training Matrix'!$T$80),TEXT('📊 Training Matrix'!$T$80,"DD/MM/YYYY"),""),"")</f>
        <v/>
      </c>
      <c r="J1507" s="58" t="str">
        <f ca="1">IF(OR('📊 Training Matrix'!$U$80="EXPIRED",'📊 Training Matrix'!$U$80="EXPIRING"),TEXT('📊 Training Matrix'!$T$80+365,"DD/MM/YYYY"),"")</f>
        <v/>
      </c>
      <c r="K1507" s="58" t="str">
        <f ca="1">IF(OR('📊 Training Matrix'!$U$80="EXPIRED",'📊 Training Matrix'!$U$80="EXPIRING"),'📊 Training Matrix'!$U$80,"")</f>
        <v/>
      </c>
      <c r="L1507" s="58" t="str">
        <f ca="1">IF(OR('📊 Training Matrix'!$U$80="EXPIRED",'📊 Training Matrix'!$U$80="EXPIRING"),IF('📊 Training Matrix'!$U$80="EXPIRED","Overdue by "&amp;TEXT(TODAY()-('📊 Training Matrix'!$T$80+365),"0")&amp;" days","Expires in "&amp;TEXT(('📊 Training Matrix'!$T$80+365)-TODAY(),"0")&amp;" days"),"—")</f>
        <v>—</v>
      </c>
      <c r="M1507" s="58" t="str">
        <f ca="1">IF(OR('📊 Training Matrix'!$U$80="EXPIRED",'📊 Training Matrix'!$U$80="EXPIRING"),'📊 Training Matrix'!$H$80,"")</f>
        <v/>
      </c>
    </row>
    <row r="1508" spans="1:13" ht="15" customHeight="1" x14ac:dyDescent="0.2">
      <c r="A1508" s="58" t="str">
        <f ca="1">IF(OR('📊 Training Matrix'!$W$80="EXPIRED",'📊 Training Matrix'!$W$80="EXPIRING"),'📊 Training Matrix'!$A$80,"")</f>
        <v/>
      </c>
      <c r="B1508" s="58" t="str">
        <f ca="1">IF(OR('📊 Training Matrix'!$W$80="EXPIRED",'📊 Training Matrix'!$W$80="EXPIRING"),'📊 Training Matrix'!$B$80,"")</f>
        <v/>
      </c>
      <c r="C1508" s="58" t="str">
        <f ca="1">IF(OR('📊 Training Matrix'!$W$80="EXPIRED",'📊 Training Matrix'!$W$80="EXPIRING"),'📊 Training Matrix'!$C$80,"")</f>
        <v/>
      </c>
      <c r="D1508" s="58" t="str">
        <f ca="1">IF(OR('📊 Training Matrix'!$W$80="EXPIRED",'📊 Training Matrix'!$W$80="EXPIRING"),'📊 Training Matrix'!$D$80,"")</f>
        <v/>
      </c>
      <c r="E1508" s="58" t="str">
        <f ca="1">IF(OR('📊 Training Matrix'!$W$80="EXPIRED",'📊 Training Matrix'!$W$80="EXPIRING"),'📊 Training Matrix'!$F$80,"")</f>
        <v/>
      </c>
      <c r="F1508" s="58" t="str">
        <f ca="1">IF(OR('📊 Training Matrix'!$W$80="EXPIRED",'📊 Training Matrix'!$W$80="EXPIRING"),'📊 Training Matrix'!$E$80,"")</f>
        <v/>
      </c>
      <c r="G1508" s="58" t="str">
        <f ca="1">IF(OR('📊 Training Matrix'!$W$80="EXPIRED",'📊 Training Matrix'!$W$80="EXPIRING"),"EL-001","")</f>
        <v/>
      </c>
      <c r="H1508" s="58" t="str">
        <f ca="1">IF(OR('📊 Training Matrix'!$W$80="EXPIRED",'📊 Training Matrix'!$W$80="EXPIRING"),"C&amp;G 2391 Inspection","")</f>
        <v/>
      </c>
      <c r="I1508" s="58" t="str">
        <f ca="1">IF(OR('📊 Training Matrix'!$W$80="EXPIRED",'📊 Training Matrix'!$W$80="EXPIRING"),IF(ISNUMBER('📊 Training Matrix'!$V$80),TEXT('📊 Training Matrix'!$V$80,"DD/MM/YYYY"),""),"")</f>
        <v/>
      </c>
      <c r="J1508" s="58" t="str">
        <f ca="1">IF(OR('📊 Training Matrix'!$W$80="EXPIRED",'📊 Training Matrix'!$W$80="EXPIRING"),TEXT('📊 Training Matrix'!$V$80+365,"DD/MM/YYYY"),"")</f>
        <v/>
      </c>
      <c r="K1508" s="58" t="str">
        <f ca="1">IF(OR('📊 Training Matrix'!$W$80="EXPIRED",'📊 Training Matrix'!$W$80="EXPIRING"),'📊 Training Matrix'!$W$80,"")</f>
        <v/>
      </c>
      <c r="L1508" s="58" t="str">
        <f ca="1">IF(OR('📊 Training Matrix'!$W$80="EXPIRED",'📊 Training Matrix'!$W$80="EXPIRING"),IF('📊 Training Matrix'!$W$80="EXPIRED","Overdue by "&amp;TEXT(TODAY()-('📊 Training Matrix'!$V$80+365),"0")&amp;" days","Expires in "&amp;TEXT(('📊 Training Matrix'!$V$80+365)-TODAY(),"0")&amp;" days"),"—")</f>
        <v>—</v>
      </c>
      <c r="M1508" s="58" t="str">
        <f ca="1">IF(OR('📊 Training Matrix'!$W$80="EXPIRED",'📊 Training Matrix'!$W$80="EXPIRING"),'📊 Training Matrix'!$H$80,"")</f>
        <v/>
      </c>
    </row>
    <row r="1509" spans="1:13" ht="15" customHeight="1" x14ac:dyDescent="0.2">
      <c r="A1509" s="58" t="str">
        <f ca="1">IF(OR('📊 Training Matrix'!$Y$80="EXPIRED",'📊 Training Matrix'!$Y$80="EXPIRING"),'📊 Training Matrix'!$A$80,"")</f>
        <v/>
      </c>
      <c r="B1509" s="58" t="str">
        <f ca="1">IF(OR('📊 Training Matrix'!$Y$80="EXPIRED",'📊 Training Matrix'!$Y$80="EXPIRING"),'📊 Training Matrix'!$B$80,"")</f>
        <v/>
      </c>
      <c r="C1509" s="58" t="str">
        <f ca="1">IF(OR('📊 Training Matrix'!$Y$80="EXPIRED",'📊 Training Matrix'!$Y$80="EXPIRING"),'📊 Training Matrix'!$C$80,"")</f>
        <v/>
      </c>
      <c r="D1509" s="58" t="str">
        <f ca="1">IF(OR('📊 Training Matrix'!$Y$80="EXPIRED",'📊 Training Matrix'!$Y$80="EXPIRING"),'📊 Training Matrix'!$D$80,"")</f>
        <v/>
      </c>
      <c r="E1509" s="58" t="str">
        <f ca="1">IF(OR('📊 Training Matrix'!$Y$80="EXPIRED",'📊 Training Matrix'!$Y$80="EXPIRING"),'📊 Training Matrix'!$F$80,"")</f>
        <v/>
      </c>
      <c r="F1509" s="58" t="str">
        <f ca="1">IF(OR('📊 Training Matrix'!$Y$80="EXPIRED",'📊 Training Matrix'!$Y$80="EXPIRING"),'📊 Training Matrix'!$E$80,"")</f>
        <v/>
      </c>
      <c r="G1509" s="58" t="str">
        <f ca="1">IF(OR('📊 Training Matrix'!$Y$80="EXPIRED",'📊 Training Matrix'!$Y$80="EXPIRING"),"EL-002","")</f>
        <v/>
      </c>
      <c r="H1509" s="58" t="str">
        <f ca="1">IF(OR('📊 Training Matrix'!$Y$80="EXPIRED",'📊 Training Matrix'!$Y$80="EXPIRING"),"18th Edition","")</f>
        <v/>
      </c>
      <c r="I1509" s="58" t="str">
        <f ca="1">IF(OR('📊 Training Matrix'!$Y$80="EXPIRED",'📊 Training Matrix'!$Y$80="EXPIRING"),IF(ISNUMBER('📊 Training Matrix'!$X$80),TEXT('📊 Training Matrix'!$X$80,"DD/MM/YYYY"),""),"")</f>
        <v/>
      </c>
      <c r="J1509" s="58" t="str">
        <f ca="1">IF(OR('📊 Training Matrix'!$Y$80="EXPIRED",'📊 Training Matrix'!$Y$80="EXPIRING"),TEXT('📊 Training Matrix'!$X$80+365,"DD/MM/YYYY"),"")</f>
        <v/>
      </c>
      <c r="K1509" s="58" t="str">
        <f ca="1">IF(OR('📊 Training Matrix'!$Y$80="EXPIRED",'📊 Training Matrix'!$Y$80="EXPIRING"),'📊 Training Matrix'!$Y$80,"")</f>
        <v/>
      </c>
      <c r="L1509" s="58" t="str">
        <f ca="1">IF(OR('📊 Training Matrix'!$Y$80="EXPIRED",'📊 Training Matrix'!$Y$80="EXPIRING"),IF('📊 Training Matrix'!$Y$80="EXPIRED","Overdue by "&amp;TEXT(TODAY()-('📊 Training Matrix'!$X$80+365),"0")&amp;" days","Expires in "&amp;TEXT(('📊 Training Matrix'!$X$80+365)-TODAY(),"0")&amp;" days"),"—")</f>
        <v>—</v>
      </c>
      <c r="M1509" s="58" t="str">
        <f ca="1">IF(OR('📊 Training Matrix'!$Y$80="EXPIRED",'📊 Training Matrix'!$Y$80="EXPIRING"),'📊 Training Matrix'!$H$80,"")</f>
        <v/>
      </c>
    </row>
    <row r="1510" spans="1:13" ht="15" customHeight="1" x14ac:dyDescent="0.2">
      <c r="A1510" s="58" t="str">
        <f ca="1">IF(OR('📊 Training Matrix'!$AA$80="EXPIRED",'📊 Training Matrix'!$AA$80="EXPIRING"),'📊 Training Matrix'!$A$80,"")</f>
        <v/>
      </c>
      <c r="B1510" s="58" t="str">
        <f ca="1">IF(OR('📊 Training Matrix'!$AA$80="EXPIRED",'📊 Training Matrix'!$AA$80="EXPIRING"),'📊 Training Matrix'!$B$80,"")</f>
        <v/>
      </c>
      <c r="C1510" s="58" t="str">
        <f ca="1">IF(OR('📊 Training Matrix'!$AA$80="EXPIRED",'📊 Training Matrix'!$AA$80="EXPIRING"),'📊 Training Matrix'!$C$80,"")</f>
        <v/>
      </c>
      <c r="D1510" s="58" t="str">
        <f ca="1">IF(OR('📊 Training Matrix'!$AA$80="EXPIRED",'📊 Training Matrix'!$AA$80="EXPIRING"),'📊 Training Matrix'!$D$80,"")</f>
        <v/>
      </c>
      <c r="E1510" s="58" t="str">
        <f ca="1">IF(OR('📊 Training Matrix'!$AA$80="EXPIRED",'📊 Training Matrix'!$AA$80="EXPIRING"),'📊 Training Matrix'!$F$80,"")</f>
        <v/>
      </c>
      <c r="F1510" s="58" t="str">
        <f ca="1">IF(OR('📊 Training Matrix'!$AA$80="EXPIRED",'📊 Training Matrix'!$AA$80="EXPIRING"),'📊 Training Matrix'!$E$80,"")</f>
        <v/>
      </c>
      <c r="G1510" s="58" t="str">
        <f ca="1">IF(OR('📊 Training Matrix'!$AA$80="EXPIRED",'📊 Training Matrix'!$AA$80="EXPIRING"),"EL-003","")</f>
        <v/>
      </c>
      <c r="H1510" s="58" t="str">
        <f ca="1">IF(OR('📊 Training Matrix'!$AA$80="EXPIRED",'📊 Training Matrix'!$AA$80="EXPIRING"),"HV Auth. Person","")</f>
        <v/>
      </c>
      <c r="I1510" s="58" t="str">
        <f ca="1">IF(OR('📊 Training Matrix'!$AA$80="EXPIRED",'📊 Training Matrix'!$AA$80="EXPIRING"),IF(ISNUMBER('📊 Training Matrix'!$Z$80),TEXT('📊 Training Matrix'!$Z$80,"DD/MM/YYYY"),""),"")</f>
        <v/>
      </c>
      <c r="J1510" s="58" t="str">
        <f ca="1">IF(OR('📊 Training Matrix'!$AA$80="EXPIRED",'📊 Training Matrix'!$AA$80="EXPIRING"),TEXT('📊 Training Matrix'!$Z$80+365,"DD/MM/YYYY"),"")</f>
        <v/>
      </c>
      <c r="K1510" s="58" t="str">
        <f ca="1">IF(OR('📊 Training Matrix'!$AA$80="EXPIRED",'📊 Training Matrix'!$AA$80="EXPIRING"),'📊 Training Matrix'!$AA$80,"")</f>
        <v/>
      </c>
      <c r="L1510" s="58" t="str">
        <f ca="1">IF(OR('📊 Training Matrix'!$AA$80="EXPIRED",'📊 Training Matrix'!$AA$80="EXPIRING"),IF('📊 Training Matrix'!$AA$80="EXPIRED","Overdue by "&amp;TEXT(TODAY()-('📊 Training Matrix'!$Z$80+365),"0")&amp;" days","Expires in "&amp;TEXT(('📊 Training Matrix'!$Z$80+365)-TODAY(),"0")&amp;" days"),"—")</f>
        <v>—</v>
      </c>
      <c r="M1510" s="58" t="str">
        <f ca="1">IF(OR('📊 Training Matrix'!$AA$80="EXPIRED",'📊 Training Matrix'!$AA$80="EXPIRING"),'📊 Training Matrix'!$H$80,"")</f>
        <v/>
      </c>
    </row>
    <row r="1511" spans="1:13" ht="15" customHeight="1" x14ac:dyDescent="0.2">
      <c r="A1511" s="58" t="str">
        <f ca="1">IF(OR('📊 Training Matrix'!$AC$80="EXPIRED",'📊 Training Matrix'!$AC$80="EXPIRING"),'📊 Training Matrix'!$A$80,"")</f>
        <v/>
      </c>
      <c r="B1511" s="58" t="str">
        <f ca="1">IF(OR('📊 Training Matrix'!$AC$80="EXPIRED",'📊 Training Matrix'!$AC$80="EXPIRING"),'📊 Training Matrix'!$B$80,"")</f>
        <v/>
      </c>
      <c r="C1511" s="58" t="str">
        <f ca="1">IF(OR('📊 Training Matrix'!$AC$80="EXPIRED",'📊 Training Matrix'!$AC$80="EXPIRING"),'📊 Training Matrix'!$C$80,"")</f>
        <v/>
      </c>
      <c r="D1511" s="58" t="str">
        <f ca="1">IF(OR('📊 Training Matrix'!$AC$80="EXPIRED",'📊 Training Matrix'!$AC$80="EXPIRING"),'📊 Training Matrix'!$D$80,"")</f>
        <v/>
      </c>
      <c r="E1511" s="58" t="str">
        <f ca="1">IF(OR('📊 Training Matrix'!$AC$80="EXPIRED",'📊 Training Matrix'!$AC$80="EXPIRING"),'📊 Training Matrix'!$F$80,"")</f>
        <v/>
      </c>
      <c r="F1511" s="58" t="str">
        <f ca="1">IF(OR('📊 Training Matrix'!$AC$80="EXPIRED",'📊 Training Matrix'!$AC$80="EXPIRING"),'📊 Training Matrix'!$E$80,"")</f>
        <v/>
      </c>
      <c r="G1511" s="58" t="str">
        <f ca="1">IF(OR('📊 Training Matrix'!$AC$80="EXPIRED",'📊 Training Matrix'!$AC$80="EXPIRING"),"EL-004","")</f>
        <v/>
      </c>
      <c r="H1511" s="58" t="str">
        <f ca="1">IF(OR('📊 Training Matrix'!$AC$80="EXPIRED",'📊 Training Matrix'!$AC$80="EXPIRING"),"LV Switching","")</f>
        <v/>
      </c>
      <c r="I1511" s="58" t="str">
        <f ca="1">IF(OR('📊 Training Matrix'!$AC$80="EXPIRED",'📊 Training Matrix'!$AC$80="EXPIRING"),IF(ISNUMBER('📊 Training Matrix'!$AB$80),TEXT('📊 Training Matrix'!$AB$80,"DD/MM/YYYY"),""),"")</f>
        <v/>
      </c>
      <c r="J1511" s="58" t="str">
        <f ca="1">IF(OR('📊 Training Matrix'!$AC$80="EXPIRED",'📊 Training Matrix'!$AC$80="EXPIRING"),TEXT('📊 Training Matrix'!$AB$80+365,"DD/MM/YYYY"),"")</f>
        <v/>
      </c>
      <c r="K1511" s="58" t="str">
        <f ca="1">IF(OR('📊 Training Matrix'!$AC$80="EXPIRED",'📊 Training Matrix'!$AC$80="EXPIRING"),'📊 Training Matrix'!$AC$80,"")</f>
        <v/>
      </c>
      <c r="L1511" s="58" t="str">
        <f ca="1">IF(OR('📊 Training Matrix'!$AC$80="EXPIRED",'📊 Training Matrix'!$AC$80="EXPIRING"),IF('📊 Training Matrix'!$AC$80="EXPIRED","Overdue by "&amp;TEXT(TODAY()-('📊 Training Matrix'!$AB$80+365),"0")&amp;" days","Expires in "&amp;TEXT(('📊 Training Matrix'!$AB$80+365)-TODAY(),"0")&amp;" days"),"—")</f>
        <v>—</v>
      </c>
      <c r="M1511" s="58" t="str">
        <f ca="1">IF(OR('📊 Training Matrix'!$AC$80="EXPIRED",'📊 Training Matrix'!$AC$80="EXPIRING"),'📊 Training Matrix'!$H$80,"")</f>
        <v/>
      </c>
    </row>
    <row r="1512" spans="1:13" ht="15" customHeight="1" x14ac:dyDescent="0.2">
      <c r="A1512" s="58" t="str">
        <f ca="1">IF(OR('📊 Training Matrix'!$AE$80="EXPIRED",'📊 Training Matrix'!$AE$80="EXPIRING"),'📊 Training Matrix'!$A$80,"")</f>
        <v/>
      </c>
      <c r="B1512" s="58" t="str">
        <f ca="1">IF(OR('📊 Training Matrix'!$AE$80="EXPIRED",'📊 Training Matrix'!$AE$80="EXPIRING"),'📊 Training Matrix'!$B$80,"")</f>
        <v/>
      </c>
      <c r="C1512" s="58" t="str">
        <f ca="1">IF(OR('📊 Training Matrix'!$AE$80="EXPIRED",'📊 Training Matrix'!$AE$80="EXPIRING"),'📊 Training Matrix'!$C$80,"")</f>
        <v/>
      </c>
      <c r="D1512" s="58" t="str">
        <f ca="1">IF(OR('📊 Training Matrix'!$AE$80="EXPIRED",'📊 Training Matrix'!$AE$80="EXPIRING"),'📊 Training Matrix'!$D$80,"")</f>
        <v/>
      </c>
      <c r="E1512" s="58" t="str">
        <f ca="1">IF(OR('📊 Training Matrix'!$AE$80="EXPIRED",'📊 Training Matrix'!$AE$80="EXPIRING"),'📊 Training Matrix'!$F$80,"")</f>
        <v/>
      </c>
      <c r="F1512" s="58" t="str">
        <f ca="1">IF(OR('📊 Training Matrix'!$AE$80="EXPIRED",'📊 Training Matrix'!$AE$80="EXPIRING"),'📊 Training Matrix'!$E$80,"")</f>
        <v/>
      </c>
      <c r="G1512" s="58" t="str">
        <f ca="1">IF(OR('📊 Training Matrix'!$AE$80="EXPIRED",'📊 Training Matrix'!$AE$80="EXPIRING"),"CV-005","")</f>
        <v/>
      </c>
      <c r="H1512" s="58" t="str">
        <f ca="1">IF(OR('📊 Training Matrix'!$AE$80="EXPIRED",'📊 Training Matrix'!$AE$80="EXPIRING"),"NRSWA Supervisor","")</f>
        <v/>
      </c>
      <c r="I1512" s="58" t="str">
        <f ca="1">IF(OR('📊 Training Matrix'!$AE$80="EXPIRED",'📊 Training Matrix'!$AE$80="EXPIRING"),IF(ISNUMBER('📊 Training Matrix'!$AD$80),TEXT('📊 Training Matrix'!$AD$80,"DD/MM/YYYY"),""),"")</f>
        <v/>
      </c>
      <c r="J1512" s="58" t="str">
        <f ca="1">IF(OR('📊 Training Matrix'!$AE$80="EXPIRED",'📊 Training Matrix'!$AE$80="EXPIRING"),TEXT('📊 Training Matrix'!$AD$80+365,"DD/MM/YYYY"),"")</f>
        <v/>
      </c>
      <c r="K1512" s="58" t="str">
        <f ca="1">IF(OR('📊 Training Matrix'!$AE$80="EXPIRED",'📊 Training Matrix'!$AE$80="EXPIRING"),'📊 Training Matrix'!$AE$80,"")</f>
        <v/>
      </c>
      <c r="L1512" s="58" t="str">
        <f ca="1">IF(OR('📊 Training Matrix'!$AE$80="EXPIRED",'📊 Training Matrix'!$AE$80="EXPIRING"),IF('📊 Training Matrix'!$AE$80="EXPIRED","Overdue by "&amp;TEXT(TODAY()-('📊 Training Matrix'!$AD$80+365),"0")&amp;" days","Expires in "&amp;TEXT(('📊 Training Matrix'!$AD$80+365)-TODAY(),"0")&amp;" days"),"—")</f>
        <v>—</v>
      </c>
      <c r="M1512" s="58" t="str">
        <f ca="1">IF(OR('📊 Training Matrix'!$AE$80="EXPIRED",'📊 Training Matrix'!$AE$80="EXPIRING"),'📊 Training Matrix'!$H$80,"")</f>
        <v/>
      </c>
    </row>
    <row r="1513" spans="1:13" ht="15" customHeight="1" x14ac:dyDescent="0.2">
      <c r="A1513" s="58" t="str">
        <f ca="1">IF(OR('📊 Training Matrix'!$AG$80="EXPIRED",'📊 Training Matrix'!$AG$80="EXPIRING"),'📊 Training Matrix'!$A$80,"")</f>
        <v/>
      </c>
      <c r="B1513" s="58" t="str">
        <f ca="1">IF(OR('📊 Training Matrix'!$AG$80="EXPIRED",'📊 Training Matrix'!$AG$80="EXPIRING"),'📊 Training Matrix'!$B$80,"")</f>
        <v/>
      </c>
      <c r="C1513" s="58" t="str">
        <f ca="1">IF(OR('📊 Training Matrix'!$AG$80="EXPIRED",'📊 Training Matrix'!$AG$80="EXPIRING"),'📊 Training Matrix'!$C$80,"")</f>
        <v/>
      </c>
      <c r="D1513" s="58" t="str">
        <f ca="1">IF(OR('📊 Training Matrix'!$AG$80="EXPIRED",'📊 Training Matrix'!$AG$80="EXPIRING"),'📊 Training Matrix'!$D$80,"")</f>
        <v/>
      </c>
      <c r="E1513" s="58" t="str">
        <f ca="1">IF(OR('📊 Training Matrix'!$AG$80="EXPIRED",'📊 Training Matrix'!$AG$80="EXPIRING"),'📊 Training Matrix'!$F$80,"")</f>
        <v/>
      </c>
      <c r="F1513" s="58" t="str">
        <f ca="1">IF(OR('📊 Training Matrix'!$AG$80="EXPIRED",'📊 Training Matrix'!$AG$80="EXPIRING"),'📊 Training Matrix'!$E$80,"")</f>
        <v/>
      </c>
      <c r="G1513" s="58" t="str">
        <f ca="1">IF(OR('📊 Training Matrix'!$AG$80="EXPIRED",'📊 Training Matrix'!$AG$80="EXPIRING"),"CV-006","")</f>
        <v/>
      </c>
      <c r="H1513" s="58" t="str">
        <f ca="1">IF(OR('📊 Training Matrix'!$AG$80="EXPIRED",'📊 Training Matrix'!$AG$80="EXPIRING"),"NRSWA Operative","")</f>
        <v/>
      </c>
      <c r="I1513" s="58" t="str">
        <f ca="1">IF(OR('📊 Training Matrix'!$AG$80="EXPIRED",'📊 Training Matrix'!$AG$80="EXPIRING"),IF(ISNUMBER('📊 Training Matrix'!$AF$80),TEXT('📊 Training Matrix'!$AF$80,"DD/MM/YYYY"),""),"")</f>
        <v/>
      </c>
      <c r="J1513" s="58" t="str">
        <f ca="1">IF(OR('📊 Training Matrix'!$AG$80="EXPIRED",'📊 Training Matrix'!$AG$80="EXPIRING"),TEXT('📊 Training Matrix'!$AF$80+365,"DD/MM/YYYY"),"")</f>
        <v/>
      </c>
      <c r="K1513" s="58" t="str">
        <f ca="1">IF(OR('📊 Training Matrix'!$AG$80="EXPIRED",'📊 Training Matrix'!$AG$80="EXPIRING"),'📊 Training Matrix'!$AG$80,"")</f>
        <v/>
      </c>
      <c r="L1513" s="58" t="str">
        <f ca="1">IF(OR('📊 Training Matrix'!$AG$80="EXPIRED",'📊 Training Matrix'!$AG$80="EXPIRING"),IF('📊 Training Matrix'!$AG$80="EXPIRED","Overdue by "&amp;TEXT(TODAY()-('📊 Training Matrix'!$AF$80+365),"0")&amp;" days","Expires in "&amp;TEXT(('📊 Training Matrix'!$AF$80+365)-TODAY(),"0")&amp;" days"),"—")</f>
        <v>—</v>
      </c>
      <c r="M1513" s="58" t="str">
        <f ca="1">IF(OR('📊 Training Matrix'!$AG$80="EXPIRED",'📊 Training Matrix'!$AG$80="EXPIRING"),'📊 Training Matrix'!$H$80,"")</f>
        <v/>
      </c>
    </row>
    <row r="1514" spans="1:13" ht="15" customHeight="1" x14ac:dyDescent="0.2">
      <c r="A1514" s="58" t="str">
        <f ca="1">IF(OR('📊 Training Matrix'!$AI$80="EXPIRED",'📊 Training Matrix'!$AI$80="EXPIRING"),'📊 Training Matrix'!$A$80,"")</f>
        <v/>
      </c>
      <c r="B1514" s="58" t="str">
        <f ca="1">IF(OR('📊 Training Matrix'!$AI$80="EXPIRED",'📊 Training Matrix'!$AI$80="EXPIRING"),'📊 Training Matrix'!$B$80,"")</f>
        <v/>
      </c>
      <c r="C1514" s="58" t="str">
        <f ca="1">IF(OR('📊 Training Matrix'!$AI$80="EXPIRED",'📊 Training Matrix'!$AI$80="EXPIRING"),'📊 Training Matrix'!$C$80,"")</f>
        <v/>
      </c>
      <c r="D1514" s="58" t="str">
        <f ca="1">IF(OR('📊 Training Matrix'!$AI$80="EXPIRED",'📊 Training Matrix'!$AI$80="EXPIRING"),'📊 Training Matrix'!$D$80,"")</f>
        <v/>
      </c>
      <c r="E1514" s="58" t="str">
        <f ca="1">IF(OR('📊 Training Matrix'!$AI$80="EXPIRED",'📊 Training Matrix'!$AI$80="EXPIRING"),'📊 Training Matrix'!$F$80,"")</f>
        <v/>
      </c>
      <c r="F1514" s="58" t="str">
        <f ca="1">IF(OR('📊 Training Matrix'!$AI$80="EXPIRED",'📊 Training Matrix'!$AI$80="EXPIRING"),'📊 Training Matrix'!$E$80,"")</f>
        <v/>
      </c>
      <c r="G1514" s="58" t="str">
        <f ca="1">IF(OR('📊 Training Matrix'!$AI$80="EXPIRED",'📊 Training Matrix'!$AI$80="EXPIRING"),"CV-002","")</f>
        <v/>
      </c>
      <c r="H1514" s="58" t="str">
        <f ca="1">IF(OR('📊 Training Matrix'!$AI$80="EXPIRED",'📊 Training Matrix'!$AI$80="EXPIRING"),"CSCS Blue Card","")</f>
        <v/>
      </c>
      <c r="I1514" s="58" t="str">
        <f ca="1">IF(OR('📊 Training Matrix'!$AI$80="EXPIRED",'📊 Training Matrix'!$AI$80="EXPIRING"),IF(ISNUMBER('📊 Training Matrix'!$AH$80),TEXT('📊 Training Matrix'!$AH$80,"DD/MM/YYYY"),""),"")</f>
        <v/>
      </c>
      <c r="J1514" s="58" t="str">
        <f ca="1">IF(OR('📊 Training Matrix'!$AI$80="EXPIRED",'📊 Training Matrix'!$AI$80="EXPIRING"),TEXT('📊 Training Matrix'!$AH$80+365,"DD/MM/YYYY"),"")</f>
        <v/>
      </c>
      <c r="K1514" s="58" t="str">
        <f ca="1">IF(OR('📊 Training Matrix'!$AI$80="EXPIRED",'📊 Training Matrix'!$AI$80="EXPIRING"),'📊 Training Matrix'!$AI$80,"")</f>
        <v/>
      </c>
      <c r="L1514" s="58" t="str">
        <f ca="1">IF(OR('📊 Training Matrix'!$AI$80="EXPIRED",'📊 Training Matrix'!$AI$80="EXPIRING"),IF('📊 Training Matrix'!$AI$80="EXPIRED","Overdue by "&amp;TEXT(TODAY()-('📊 Training Matrix'!$AH$80+365),"0")&amp;" days","Expires in "&amp;TEXT(('📊 Training Matrix'!$AH$80+365)-TODAY(),"0")&amp;" days"),"—")</f>
        <v>—</v>
      </c>
      <c r="M1514" s="58" t="str">
        <f ca="1">IF(OR('📊 Training Matrix'!$AI$80="EXPIRED",'📊 Training Matrix'!$AI$80="EXPIRING"),'📊 Training Matrix'!$H$80,"")</f>
        <v/>
      </c>
    </row>
    <row r="1515" spans="1:13" ht="15" customHeight="1" x14ac:dyDescent="0.2">
      <c r="A1515" s="58" t="str">
        <f ca="1">IF(OR('📊 Training Matrix'!$AK$80="EXPIRED",'📊 Training Matrix'!$AK$80="EXPIRING"),'📊 Training Matrix'!$A$80,"")</f>
        <v/>
      </c>
      <c r="B1515" s="58" t="str">
        <f ca="1">IF(OR('📊 Training Matrix'!$AK$80="EXPIRED",'📊 Training Matrix'!$AK$80="EXPIRING"),'📊 Training Matrix'!$B$80,"")</f>
        <v/>
      </c>
      <c r="C1515" s="58" t="str">
        <f ca="1">IF(OR('📊 Training Matrix'!$AK$80="EXPIRED",'📊 Training Matrix'!$AK$80="EXPIRING"),'📊 Training Matrix'!$C$80,"")</f>
        <v/>
      </c>
      <c r="D1515" s="58" t="str">
        <f ca="1">IF(OR('📊 Training Matrix'!$AK$80="EXPIRED",'📊 Training Matrix'!$AK$80="EXPIRING"),'📊 Training Matrix'!$D$80,"")</f>
        <v/>
      </c>
      <c r="E1515" s="58" t="str">
        <f ca="1">IF(OR('📊 Training Matrix'!$AK$80="EXPIRED",'📊 Training Matrix'!$AK$80="EXPIRING"),'📊 Training Matrix'!$F$80,"")</f>
        <v/>
      </c>
      <c r="F1515" s="58" t="str">
        <f ca="1">IF(OR('📊 Training Matrix'!$AK$80="EXPIRED",'📊 Training Matrix'!$AK$80="EXPIRING"),'📊 Training Matrix'!$E$80,"")</f>
        <v/>
      </c>
      <c r="G1515" s="58" t="str">
        <f ca="1">IF(OR('📊 Training Matrix'!$AK$80="EXPIRED",'📊 Training Matrix'!$AK$80="EXPIRING"),"GS-001","")</f>
        <v/>
      </c>
      <c r="H1515" s="58" t="str">
        <f ca="1">IF(OR('📊 Training Matrix'!$AK$80="EXPIRED",'📊 Training Matrix'!$AK$80="EXPIRING"),"Gas Safe Reg.","")</f>
        <v/>
      </c>
      <c r="I1515" s="58" t="str">
        <f ca="1">IF(OR('📊 Training Matrix'!$AK$80="EXPIRED",'📊 Training Matrix'!$AK$80="EXPIRING"),IF(ISNUMBER('📊 Training Matrix'!$AJ$80),TEXT('📊 Training Matrix'!$AJ$80,"DD/MM/YYYY"),""),"")</f>
        <v/>
      </c>
      <c r="J1515" s="58" t="str">
        <f ca="1">IF(OR('📊 Training Matrix'!$AK$80="EXPIRED",'📊 Training Matrix'!$AK$80="EXPIRING"),TEXT('📊 Training Matrix'!$AJ$80+365,"DD/MM/YYYY"),"")</f>
        <v/>
      </c>
      <c r="K1515" s="58" t="str">
        <f ca="1">IF(OR('📊 Training Matrix'!$AK$80="EXPIRED",'📊 Training Matrix'!$AK$80="EXPIRING"),'📊 Training Matrix'!$AK$80,"")</f>
        <v/>
      </c>
      <c r="L1515" s="58" t="str">
        <f ca="1">IF(OR('📊 Training Matrix'!$AK$80="EXPIRED",'📊 Training Matrix'!$AK$80="EXPIRING"),IF('📊 Training Matrix'!$AK$80="EXPIRED","Overdue by "&amp;TEXT(TODAY()-('📊 Training Matrix'!$AJ$80+365),"0")&amp;" days","Expires in "&amp;TEXT(('📊 Training Matrix'!$AJ$80+365)-TODAY(),"0")&amp;" days"),"—")</f>
        <v>—</v>
      </c>
      <c r="M1515" s="58" t="str">
        <f ca="1">IF(OR('📊 Training Matrix'!$AK$80="EXPIRED",'📊 Training Matrix'!$AK$80="EXPIRING"),'📊 Training Matrix'!$H$80,"")</f>
        <v/>
      </c>
    </row>
    <row r="1516" spans="1:13" ht="15" customHeight="1" x14ac:dyDescent="0.2">
      <c r="A1516" s="58" t="str">
        <f ca="1">IF(OR('📊 Training Matrix'!$AM$80="EXPIRED",'📊 Training Matrix'!$AM$80="EXPIRING"),'📊 Training Matrix'!$A$80,"")</f>
        <v/>
      </c>
      <c r="B1516" s="58" t="str">
        <f ca="1">IF(OR('📊 Training Matrix'!$AM$80="EXPIRED",'📊 Training Matrix'!$AM$80="EXPIRING"),'📊 Training Matrix'!$B$80,"")</f>
        <v/>
      </c>
      <c r="C1516" s="58" t="str">
        <f ca="1">IF(OR('📊 Training Matrix'!$AM$80="EXPIRED",'📊 Training Matrix'!$AM$80="EXPIRING"),'📊 Training Matrix'!$C$80,"")</f>
        <v/>
      </c>
      <c r="D1516" s="58" t="str">
        <f ca="1">IF(OR('📊 Training Matrix'!$AM$80="EXPIRED",'📊 Training Matrix'!$AM$80="EXPIRING"),'📊 Training Matrix'!$D$80,"")</f>
        <v/>
      </c>
      <c r="E1516" s="58" t="str">
        <f ca="1">IF(OR('📊 Training Matrix'!$AM$80="EXPIRED",'📊 Training Matrix'!$AM$80="EXPIRING"),'📊 Training Matrix'!$F$80,"")</f>
        <v/>
      </c>
      <c r="F1516" s="58" t="str">
        <f ca="1">IF(OR('📊 Training Matrix'!$AM$80="EXPIRED",'📊 Training Matrix'!$AM$80="EXPIRING"),'📊 Training Matrix'!$E$80,"")</f>
        <v/>
      </c>
      <c r="G1516" s="58" t="str">
        <f ca="1">IF(OR('📊 Training Matrix'!$AM$80="EXPIRED",'📊 Training Matrix'!$AM$80="EXPIRING"),"GS-002","")</f>
        <v/>
      </c>
      <c r="H1516" s="58" t="str">
        <f ca="1">IF(OR('📊 Training Matrix'!$AM$80="EXPIRED",'📊 Training Matrix'!$AM$80="EXPIRING"),"ACS Gas (CCN1)","")</f>
        <v/>
      </c>
      <c r="I1516" s="58" t="str">
        <f ca="1">IF(OR('📊 Training Matrix'!$AM$80="EXPIRED",'📊 Training Matrix'!$AM$80="EXPIRING"),IF(ISNUMBER('📊 Training Matrix'!$AL$80),TEXT('📊 Training Matrix'!$AL$80,"DD/MM/YYYY"),""),"")</f>
        <v/>
      </c>
      <c r="J1516" s="58" t="str">
        <f ca="1">IF(OR('📊 Training Matrix'!$AM$80="EXPIRED",'📊 Training Matrix'!$AM$80="EXPIRING"),TEXT('📊 Training Matrix'!$AL$80+365,"DD/MM/YYYY"),"")</f>
        <v/>
      </c>
      <c r="K1516" s="58" t="str">
        <f ca="1">IF(OR('📊 Training Matrix'!$AM$80="EXPIRED",'📊 Training Matrix'!$AM$80="EXPIRING"),'📊 Training Matrix'!$AM$80,"")</f>
        <v/>
      </c>
      <c r="L1516" s="58" t="str">
        <f ca="1">IF(OR('📊 Training Matrix'!$AM$80="EXPIRED",'📊 Training Matrix'!$AM$80="EXPIRING"),IF('📊 Training Matrix'!$AM$80="EXPIRED","Overdue by "&amp;TEXT(TODAY()-('📊 Training Matrix'!$AL$80+365),"0")&amp;" days","Expires in "&amp;TEXT(('📊 Training Matrix'!$AL$80+365)-TODAY(),"0")&amp;" days"),"—")</f>
        <v>—</v>
      </c>
      <c r="M1516" s="58" t="str">
        <f ca="1">IF(OR('📊 Training Matrix'!$AM$80="EXPIRED",'📊 Training Matrix'!$AM$80="EXPIRING"),'📊 Training Matrix'!$H$80,"")</f>
        <v/>
      </c>
    </row>
    <row r="1517" spans="1:13" ht="15" customHeight="1" x14ac:dyDescent="0.2">
      <c r="A1517" s="58" t="str">
        <f ca="1">IF(OR('📊 Training Matrix'!$AO$80="EXPIRED",'📊 Training Matrix'!$AO$80="EXPIRING"),'📊 Training Matrix'!$A$80,"")</f>
        <v/>
      </c>
      <c r="B1517" s="58" t="str">
        <f ca="1">IF(OR('📊 Training Matrix'!$AO$80="EXPIRED",'📊 Training Matrix'!$AO$80="EXPIRING"),'📊 Training Matrix'!$B$80,"")</f>
        <v/>
      </c>
      <c r="C1517" s="58" t="str">
        <f ca="1">IF(OR('📊 Training Matrix'!$AO$80="EXPIRED",'📊 Training Matrix'!$AO$80="EXPIRING"),'📊 Training Matrix'!$C$80,"")</f>
        <v/>
      </c>
      <c r="D1517" s="58" t="str">
        <f ca="1">IF(OR('📊 Training Matrix'!$AO$80="EXPIRED",'📊 Training Matrix'!$AO$80="EXPIRING"),'📊 Training Matrix'!$D$80,"")</f>
        <v/>
      </c>
      <c r="E1517" s="58" t="str">
        <f ca="1">IF(OR('📊 Training Matrix'!$AO$80="EXPIRED",'📊 Training Matrix'!$AO$80="EXPIRING"),'📊 Training Matrix'!$F$80,"")</f>
        <v/>
      </c>
      <c r="F1517" s="58" t="str">
        <f ca="1">IF(OR('📊 Training Matrix'!$AO$80="EXPIRED",'📊 Training Matrix'!$AO$80="EXPIRING"),'📊 Training Matrix'!$E$80,"")</f>
        <v/>
      </c>
      <c r="G1517" s="58" t="str">
        <f ca="1">IF(OR('📊 Training Matrix'!$AO$80="EXPIRED",'📊 Training Matrix'!$AO$80="EXPIRING"),"WA-001","")</f>
        <v/>
      </c>
      <c r="H1517" s="58" t="str">
        <f ca="1">IF(OR('📊 Training Matrix'!$AO$80="EXPIRED",'📊 Training Matrix'!$AO$80="EXPIRING"),"WIAPS Cert.","")</f>
        <v/>
      </c>
      <c r="I1517" s="58" t="str">
        <f ca="1">IF(OR('📊 Training Matrix'!$AO$80="EXPIRED",'📊 Training Matrix'!$AO$80="EXPIRING"),IF(ISNUMBER('📊 Training Matrix'!$AN$80),TEXT('📊 Training Matrix'!$AN$80,"DD/MM/YYYY"),""),"")</f>
        <v/>
      </c>
      <c r="J1517" s="58" t="str">
        <f ca="1">IF(OR('📊 Training Matrix'!$AO$80="EXPIRED",'📊 Training Matrix'!$AO$80="EXPIRING"),TEXT('📊 Training Matrix'!$AN$80+365,"DD/MM/YYYY"),"")</f>
        <v/>
      </c>
      <c r="K1517" s="58" t="str">
        <f ca="1">IF(OR('📊 Training Matrix'!$AO$80="EXPIRED",'📊 Training Matrix'!$AO$80="EXPIRING"),'📊 Training Matrix'!$AO$80,"")</f>
        <v/>
      </c>
      <c r="L1517" s="58" t="str">
        <f ca="1">IF(OR('📊 Training Matrix'!$AO$80="EXPIRED",'📊 Training Matrix'!$AO$80="EXPIRING"),IF('📊 Training Matrix'!$AO$80="EXPIRED","Overdue by "&amp;TEXT(TODAY()-('📊 Training Matrix'!$AN$80+365),"0")&amp;" days","Expires in "&amp;TEXT(('📊 Training Matrix'!$AN$80+365)-TODAY(),"0")&amp;" days"),"—")</f>
        <v>—</v>
      </c>
      <c r="M1517" s="58" t="str">
        <f ca="1">IF(OR('📊 Training Matrix'!$AO$80="EXPIRED",'📊 Training Matrix'!$AO$80="EXPIRING"),'📊 Training Matrix'!$H$80,"")</f>
        <v/>
      </c>
    </row>
    <row r="1518" spans="1:13" ht="15" customHeight="1" x14ac:dyDescent="0.2">
      <c r="A1518" s="58" t="str">
        <f ca="1">IF(OR('📊 Training Matrix'!$AQ$80="EXPIRED",'📊 Training Matrix'!$AQ$80="EXPIRING"),'📊 Training Matrix'!$A$80,"")</f>
        <v/>
      </c>
      <c r="B1518" s="58" t="str">
        <f ca="1">IF(OR('📊 Training Matrix'!$AQ$80="EXPIRED",'📊 Training Matrix'!$AQ$80="EXPIRING"),'📊 Training Matrix'!$B$80,"")</f>
        <v/>
      </c>
      <c r="C1518" s="58" t="str">
        <f ca="1">IF(OR('📊 Training Matrix'!$AQ$80="EXPIRED",'📊 Training Matrix'!$AQ$80="EXPIRING"),'📊 Training Matrix'!$C$80,"")</f>
        <v/>
      </c>
      <c r="D1518" s="58" t="str">
        <f ca="1">IF(OR('📊 Training Matrix'!$AQ$80="EXPIRED",'📊 Training Matrix'!$AQ$80="EXPIRING"),'📊 Training Matrix'!$D$80,"")</f>
        <v/>
      </c>
      <c r="E1518" s="58" t="str">
        <f ca="1">IF(OR('📊 Training Matrix'!$AQ$80="EXPIRED",'📊 Training Matrix'!$AQ$80="EXPIRING"),'📊 Training Matrix'!$F$80,"")</f>
        <v/>
      </c>
      <c r="F1518" s="58" t="str">
        <f ca="1">IF(OR('📊 Training Matrix'!$AQ$80="EXPIRED",'📊 Training Matrix'!$AQ$80="EXPIRING"),'📊 Training Matrix'!$E$80,"")</f>
        <v/>
      </c>
      <c r="G1518" s="58" t="str">
        <f ca="1">IF(OR('📊 Training Matrix'!$AQ$80="EXPIRED",'📊 Training Matrix'!$AQ$80="EXPIRING"),"DR-004","")</f>
        <v/>
      </c>
      <c r="H1518" s="58" t="str">
        <f ca="1">IF(OR('📊 Training Matrix'!$AQ$80="EXPIRED",'📊 Training Matrix'!$AQ$80="EXPIRING"),"CPCS Excavator","")</f>
        <v/>
      </c>
      <c r="I1518" s="58" t="str">
        <f ca="1">IF(OR('📊 Training Matrix'!$AQ$80="EXPIRED",'📊 Training Matrix'!$AQ$80="EXPIRING"),IF(ISNUMBER('📊 Training Matrix'!$AP$80),TEXT('📊 Training Matrix'!$AP$80,"DD/MM/YYYY"),""),"")</f>
        <v/>
      </c>
      <c r="J1518" s="58" t="str">
        <f ca="1">IF(OR('📊 Training Matrix'!$AQ$80="EXPIRED",'📊 Training Matrix'!$AQ$80="EXPIRING"),TEXT('📊 Training Matrix'!$AP$80+365,"DD/MM/YYYY"),"")</f>
        <v/>
      </c>
      <c r="K1518" s="58" t="str">
        <f ca="1">IF(OR('📊 Training Matrix'!$AQ$80="EXPIRED",'📊 Training Matrix'!$AQ$80="EXPIRING"),'📊 Training Matrix'!$AQ$80,"")</f>
        <v/>
      </c>
      <c r="L1518" s="58" t="str">
        <f ca="1">IF(OR('📊 Training Matrix'!$AQ$80="EXPIRED",'📊 Training Matrix'!$AQ$80="EXPIRING"),IF('📊 Training Matrix'!$AQ$80="EXPIRED","Overdue by "&amp;TEXT(TODAY()-('📊 Training Matrix'!$AP$80+365),"0")&amp;" days","Expires in "&amp;TEXT(('📊 Training Matrix'!$AP$80+365)-TODAY(),"0")&amp;" days"),"—")</f>
        <v>—</v>
      </c>
      <c r="M1518" s="58" t="str">
        <f ca="1">IF(OR('📊 Training Matrix'!$AQ$80="EXPIRED",'📊 Training Matrix'!$AQ$80="EXPIRING"),'📊 Training Matrix'!$H$80,"")</f>
        <v/>
      </c>
    </row>
    <row r="1519" spans="1:13" ht="15" customHeight="1" x14ac:dyDescent="0.2">
      <c r="A1519" s="58" t="str">
        <f ca="1">IF(OR('📊 Training Matrix'!$AS$80="EXPIRED",'📊 Training Matrix'!$AS$80="EXPIRING"),'📊 Training Matrix'!$A$80,"")</f>
        <v/>
      </c>
      <c r="B1519" s="58" t="str">
        <f ca="1">IF(OR('📊 Training Matrix'!$AS$80="EXPIRED",'📊 Training Matrix'!$AS$80="EXPIRING"),'📊 Training Matrix'!$B$80,"")</f>
        <v/>
      </c>
      <c r="C1519" s="58" t="str">
        <f ca="1">IF(OR('📊 Training Matrix'!$AS$80="EXPIRED",'📊 Training Matrix'!$AS$80="EXPIRING"),'📊 Training Matrix'!$C$80,"")</f>
        <v/>
      </c>
      <c r="D1519" s="58" t="str">
        <f ca="1">IF(OR('📊 Training Matrix'!$AS$80="EXPIRED",'📊 Training Matrix'!$AS$80="EXPIRING"),'📊 Training Matrix'!$D$80,"")</f>
        <v/>
      </c>
      <c r="E1519" s="58" t="str">
        <f ca="1">IF(OR('📊 Training Matrix'!$AS$80="EXPIRED",'📊 Training Matrix'!$AS$80="EXPIRING"),'📊 Training Matrix'!$F$80,"")</f>
        <v/>
      </c>
      <c r="F1519" s="58" t="str">
        <f ca="1">IF(OR('📊 Training Matrix'!$AS$80="EXPIRED",'📊 Training Matrix'!$AS$80="EXPIRING"),'📊 Training Matrix'!$E$80,"")</f>
        <v/>
      </c>
      <c r="G1519" s="58" t="str">
        <f ca="1">IF(OR('📊 Training Matrix'!$AS$80="EXPIRED",'📊 Training Matrix'!$AS$80="EXPIRING"),"MG-002","")</f>
        <v/>
      </c>
      <c r="H1519" s="58" t="str">
        <f ca="1">IF(OR('📊 Training Matrix'!$AS$80="EXPIRED",'📊 Training Matrix'!$AS$80="EXPIRING"),"SMSTS","")</f>
        <v/>
      </c>
      <c r="I1519" s="58" t="str">
        <f ca="1">IF(OR('📊 Training Matrix'!$AS$80="EXPIRED",'📊 Training Matrix'!$AS$80="EXPIRING"),IF(ISNUMBER('📊 Training Matrix'!$AR$80),TEXT('📊 Training Matrix'!$AR$80,"DD/MM/YYYY"),""),"")</f>
        <v/>
      </c>
      <c r="J1519" s="58" t="str">
        <f ca="1">IF(OR('📊 Training Matrix'!$AS$80="EXPIRED",'📊 Training Matrix'!$AS$80="EXPIRING"),TEXT('📊 Training Matrix'!$AR$80+365,"DD/MM/YYYY"),"")</f>
        <v/>
      </c>
      <c r="K1519" s="58" t="str">
        <f ca="1">IF(OR('📊 Training Matrix'!$AS$80="EXPIRED",'📊 Training Matrix'!$AS$80="EXPIRING"),'📊 Training Matrix'!$AS$80,"")</f>
        <v/>
      </c>
      <c r="L1519" s="58" t="str">
        <f ca="1">IF(OR('📊 Training Matrix'!$AS$80="EXPIRED",'📊 Training Matrix'!$AS$80="EXPIRING"),IF('📊 Training Matrix'!$AS$80="EXPIRED","Overdue by "&amp;TEXT(TODAY()-('📊 Training Matrix'!$AR$80+365),"0")&amp;" days","Expires in "&amp;TEXT(('📊 Training Matrix'!$AR$80+365)-TODAY(),"0")&amp;" days"),"—")</f>
        <v>—</v>
      </c>
      <c r="M1519" s="58" t="str">
        <f ca="1">IF(OR('📊 Training Matrix'!$AS$80="EXPIRED",'📊 Training Matrix'!$AS$80="EXPIRING"),'📊 Training Matrix'!$H$80,"")</f>
        <v/>
      </c>
    </row>
    <row r="1520" spans="1:13" ht="15" customHeight="1" x14ac:dyDescent="0.2">
      <c r="A1520" s="58" t="str">
        <f ca="1">IF(OR('📊 Training Matrix'!$AU$80="EXPIRED",'📊 Training Matrix'!$AU$80="EXPIRING"),'📊 Training Matrix'!$A$80,"")</f>
        <v/>
      </c>
      <c r="B1520" s="58" t="str">
        <f ca="1">IF(OR('📊 Training Matrix'!$AU$80="EXPIRED",'📊 Training Matrix'!$AU$80="EXPIRING"),'📊 Training Matrix'!$B$80,"")</f>
        <v/>
      </c>
      <c r="C1520" s="58" t="str">
        <f ca="1">IF(OR('📊 Training Matrix'!$AU$80="EXPIRED",'📊 Training Matrix'!$AU$80="EXPIRING"),'📊 Training Matrix'!$C$80,"")</f>
        <v/>
      </c>
      <c r="D1520" s="58" t="str">
        <f ca="1">IF(OR('📊 Training Matrix'!$AU$80="EXPIRED",'📊 Training Matrix'!$AU$80="EXPIRING"),'📊 Training Matrix'!$D$80,"")</f>
        <v/>
      </c>
      <c r="E1520" s="58" t="str">
        <f ca="1">IF(OR('📊 Training Matrix'!$AU$80="EXPIRED",'📊 Training Matrix'!$AU$80="EXPIRING"),'📊 Training Matrix'!$F$80,"")</f>
        <v/>
      </c>
      <c r="F1520" s="58" t="str">
        <f ca="1">IF(OR('📊 Training Matrix'!$AU$80="EXPIRED",'📊 Training Matrix'!$AU$80="EXPIRING"),'📊 Training Matrix'!$E$80,"")</f>
        <v/>
      </c>
      <c r="G1520" s="58" t="str">
        <f ca="1">IF(OR('📊 Training Matrix'!$AU$80="EXPIRED",'📊 Training Matrix'!$AU$80="EXPIRING"),"MG-003","")</f>
        <v/>
      </c>
      <c r="H1520" s="58" t="str">
        <f ca="1">IF(OR('📊 Training Matrix'!$AU$80="EXPIRED",'📊 Training Matrix'!$AU$80="EXPIRING"),"SSSTS","")</f>
        <v/>
      </c>
      <c r="I1520" s="58" t="str">
        <f ca="1">IF(OR('📊 Training Matrix'!$AU$80="EXPIRED",'📊 Training Matrix'!$AU$80="EXPIRING"),IF(ISNUMBER('📊 Training Matrix'!$AT$80),TEXT('📊 Training Matrix'!$AT$80,"DD/MM/YYYY"),""),"")</f>
        <v/>
      </c>
      <c r="J1520" s="58" t="str">
        <f ca="1">IF(OR('📊 Training Matrix'!$AU$80="EXPIRED",'📊 Training Matrix'!$AU$80="EXPIRING"),TEXT('📊 Training Matrix'!$AT$80+365,"DD/MM/YYYY"),"")</f>
        <v/>
      </c>
      <c r="K1520" s="58" t="str">
        <f ca="1">IF(OR('📊 Training Matrix'!$AU$80="EXPIRED",'📊 Training Matrix'!$AU$80="EXPIRING"),'📊 Training Matrix'!$AU$80,"")</f>
        <v/>
      </c>
      <c r="L1520" s="58" t="str">
        <f ca="1">IF(OR('📊 Training Matrix'!$AU$80="EXPIRED",'📊 Training Matrix'!$AU$80="EXPIRING"),IF('📊 Training Matrix'!$AU$80="EXPIRED","Overdue by "&amp;TEXT(TODAY()-('📊 Training Matrix'!$AT$80+365),"0")&amp;" days","Expires in "&amp;TEXT(('📊 Training Matrix'!$AT$80+365)-TODAY(),"0")&amp;" days"),"—")</f>
        <v>—</v>
      </c>
      <c r="M1520" s="58" t="str">
        <f ca="1">IF(OR('📊 Training Matrix'!$AU$80="EXPIRED",'📊 Training Matrix'!$AU$80="EXPIRING"),'📊 Training Matrix'!$H$80,"")</f>
        <v/>
      </c>
    </row>
    <row r="1521" spans="1:13" ht="15" customHeight="1" x14ac:dyDescent="0.2">
      <c r="A1521" s="58" t="str">
        <f ca="1">IF(OR('📊 Training Matrix'!$AW$80="EXPIRED",'📊 Training Matrix'!$AW$80="EXPIRING"),'📊 Training Matrix'!$A$80,"")</f>
        <v/>
      </c>
      <c r="B1521" s="58" t="str">
        <f ca="1">IF(OR('📊 Training Matrix'!$AW$80="EXPIRED",'📊 Training Matrix'!$AW$80="EXPIRING"),'📊 Training Matrix'!$B$80,"")</f>
        <v/>
      </c>
      <c r="C1521" s="58" t="str">
        <f ca="1">IF(OR('📊 Training Matrix'!$AW$80="EXPIRED",'📊 Training Matrix'!$AW$80="EXPIRING"),'📊 Training Matrix'!$C$80,"")</f>
        <v/>
      </c>
      <c r="D1521" s="58" t="str">
        <f ca="1">IF(OR('📊 Training Matrix'!$AW$80="EXPIRED",'📊 Training Matrix'!$AW$80="EXPIRING"),'📊 Training Matrix'!$D$80,"")</f>
        <v/>
      </c>
      <c r="E1521" s="58" t="str">
        <f ca="1">IF(OR('📊 Training Matrix'!$AW$80="EXPIRED",'📊 Training Matrix'!$AW$80="EXPIRING"),'📊 Training Matrix'!$F$80,"")</f>
        <v/>
      </c>
      <c r="F1521" s="58" t="str">
        <f ca="1">IF(OR('📊 Training Matrix'!$AW$80="EXPIRED",'📊 Training Matrix'!$AW$80="EXPIRING"),'📊 Training Matrix'!$E$80,"")</f>
        <v/>
      </c>
      <c r="G1521" s="58" t="str">
        <f ca="1">IF(OR('📊 Training Matrix'!$AW$80="EXPIRED",'📊 Training Matrix'!$AW$80="EXPIRING"),"IT-002","")</f>
        <v/>
      </c>
      <c r="H1521" s="58" t="str">
        <f ca="1">IF(OR('📊 Training Matrix'!$AW$80="EXPIRED",'📊 Training Matrix'!$AW$80="EXPIRING"),"GDPR Awareness","")</f>
        <v/>
      </c>
      <c r="I1521" s="58" t="str">
        <f ca="1">IF(OR('📊 Training Matrix'!$AW$80="EXPIRED",'📊 Training Matrix'!$AW$80="EXPIRING"),IF(ISNUMBER('📊 Training Matrix'!$AV$80),TEXT('📊 Training Matrix'!$AV$80,"DD/MM/YYYY"),""),"")</f>
        <v/>
      </c>
      <c r="J1521" s="58" t="str">
        <f ca="1">IF(OR('📊 Training Matrix'!$AW$80="EXPIRED",'📊 Training Matrix'!$AW$80="EXPIRING"),TEXT('📊 Training Matrix'!$AV$80+365,"DD/MM/YYYY"),"")</f>
        <v/>
      </c>
      <c r="K1521" s="58" t="str">
        <f ca="1">IF(OR('📊 Training Matrix'!$AW$80="EXPIRED",'📊 Training Matrix'!$AW$80="EXPIRING"),'📊 Training Matrix'!$AW$80,"")</f>
        <v/>
      </c>
      <c r="L1521" s="58" t="str">
        <f ca="1">IF(OR('📊 Training Matrix'!$AW$80="EXPIRED",'📊 Training Matrix'!$AW$80="EXPIRING"),IF('📊 Training Matrix'!$AW$80="EXPIRED","Overdue by "&amp;TEXT(TODAY()-('📊 Training Matrix'!$AV$80+365),"0")&amp;" days","Expires in "&amp;TEXT(('📊 Training Matrix'!$AV$80+365)-TODAY(),"0")&amp;" days"),"—")</f>
        <v>—</v>
      </c>
      <c r="M1521" s="58" t="str">
        <f ca="1">IF(OR('📊 Training Matrix'!$AW$80="EXPIRED",'📊 Training Matrix'!$AW$80="EXPIRING"),'📊 Training Matrix'!$H$80,"")</f>
        <v/>
      </c>
    </row>
    <row r="1522" spans="1:13" ht="15" customHeight="1" x14ac:dyDescent="0.2">
      <c r="A1522" s="58" t="str">
        <f ca="1">IF(OR('📊 Training Matrix'!$K$81="EXPIRED",'📊 Training Matrix'!$K$81="EXPIRING"),'📊 Training Matrix'!$A$81,"")</f>
        <v/>
      </c>
      <c r="B1522" s="58" t="str">
        <f ca="1">IF(OR('📊 Training Matrix'!$K$81="EXPIRED",'📊 Training Matrix'!$K$81="EXPIRING"),'📊 Training Matrix'!$B$81,"")</f>
        <v/>
      </c>
      <c r="C1522" s="58" t="str">
        <f ca="1">IF(OR('📊 Training Matrix'!$K$81="EXPIRED",'📊 Training Matrix'!$K$81="EXPIRING"),'📊 Training Matrix'!$C$81,"")</f>
        <v/>
      </c>
      <c r="D1522" s="58" t="str">
        <f ca="1">IF(OR('📊 Training Matrix'!$K$81="EXPIRED",'📊 Training Matrix'!$K$81="EXPIRING"),'📊 Training Matrix'!$D$81,"")</f>
        <v/>
      </c>
      <c r="E1522" s="58" t="str">
        <f ca="1">IF(OR('📊 Training Matrix'!$K$81="EXPIRED",'📊 Training Matrix'!$K$81="EXPIRING"),'📊 Training Matrix'!$F$81,"")</f>
        <v/>
      </c>
      <c r="F1522" s="58" t="str">
        <f ca="1">IF(OR('📊 Training Matrix'!$K$81="EXPIRED",'📊 Training Matrix'!$K$81="EXPIRING"),'📊 Training Matrix'!$E$81,"")</f>
        <v/>
      </c>
      <c r="G1522" s="58" t="str">
        <f ca="1">IF(OR('📊 Training Matrix'!$K$81="EXPIRED",'📊 Training Matrix'!$K$81="EXPIRING"),"HS-001","")</f>
        <v/>
      </c>
      <c r="H1522" s="58" t="str">
        <f ca="1">IF(OR('📊 Training Matrix'!$K$81="EXPIRED",'📊 Training Matrix'!$K$81="EXPIRING"),"H&amp;S Induction","")</f>
        <v/>
      </c>
      <c r="I1522" s="58" t="str">
        <f ca="1">IF(OR('📊 Training Matrix'!$K$81="EXPIRED",'📊 Training Matrix'!$K$81="EXPIRING"),IF(ISNUMBER('📊 Training Matrix'!$J$81),TEXT('📊 Training Matrix'!$J$81,"DD/MM/YYYY"),""),"")</f>
        <v/>
      </c>
      <c r="J1522" s="58" t="str">
        <f ca="1">IF(OR('📊 Training Matrix'!$K$81="EXPIRED",'📊 Training Matrix'!$K$81="EXPIRING"),TEXT('📊 Training Matrix'!$J$81+365,"DD/MM/YYYY"),"")</f>
        <v/>
      </c>
      <c r="K1522" s="58" t="str">
        <f ca="1">IF(OR('📊 Training Matrix'!$K$81="EXPIRED",'📊 Training Matrix'!$K$81="EXPIRING"),'📊 Training Matrix'!$K$81,"")</f>
        <v/>
      </c>
      <c r="L1522" s="58" t="str">
        <f ca="1">IF(OR('📊 Training Matrix'!$K$81="EXPIRED",'📊 Training Matrix'!$K$81="EXPIRING"),IF('📊 Training Matrix'!$K$81="EXPIRED","Overdue by "&amp;TEXT(TODAY()-('📊 Training Matrix'!$J$81+365),"0")&amp;" days","Expires in "&amp;TEXT(('📊 Training Matrix'!$J$81+365)-TODAY(),"0")&amp;" days"),"—")</f>
        <v>—</v>
      </c>
      <c r="M1522" s="58" t="str">
        <f ca="1">IF(OR('📊 Training Matrix'!$K$81="EXPIRED",'📊 Training Matrix'!$K$81="EXPIRING"),'📊 Training Matrix'!$H$81,"")</f>
        <v/>
      </c>
    </row>
    <row r="1523" spans="1:13" ht="15" customHeight="1" x14ac:dyDescent="0.2">
      <c r="A1523" s="58" t="str">
        <f ca="1">IF(OR('📊 Training Matrix'!$M$81="EXPIRED",'📊 Training Matrix'!$M$81="EXPIRING"),'📊 Training Matrix'!$A$81,"")</f>
        <v/>
      </c>
      <c r="B1523" s="58" t="str">
        <f ca="1">IF(OR('📊 Training Matrix'!$M$81="EXPIRED",'📊 Training Matrix'!$M$81="EXPIRING"),'📊 Training Matrix'!$B$81,"")</f>
        <v/>
      </c>
      <c r="C1523" s="58" t="str">
        <f ca="1">IF(OR('📊 Training Matrix'!$M$81="EXPIRED",'📊 Training Matrix'!$M$81="EXPIRING"),'📊 Training Matrix'!$C$81,"")</f>
        <v/>
      </c>
      <c r="D1523" s="58" t="str">
        <f ca="1">IF(OR('📊 Training Matrix'!$M$81="EXPIRED",'📊 Training Matrix'!$M$81="EXPIRING"),'📊 Training Matrix'!$D$81,"")</f>
        <v/>
      </c>
      <c r="E1523" s="58" t="str">
        <f ca="1">IF(OR('📊 Training Matrix'!$M$81="EXPIRED",'📊 Training Matrix'!$M$81="EXPIRING"),'📊 Training Matrix'!$F$81,"")</f>
        <v/>
      </c>
      <c r="F1523" s="58" t="str">
        <f ca="1">IF(OR('📊 Training Matrix'!$M$81="EXPIRED",'📊 Training Matrix'!$M$81="EXPIRING"),'📊 Training Matrix'!$E$81,"")</f>
        <v/>
      </c>
      <c r="G1523" s="58" t="str">
        <f ca="1">IF(OR('📊 Training Matrix'!$M$81="EXPIRED",'📊 Training Matrix'!$M$81="EXPIRING"),"HS-002","")</f>
        <v/>
      </c>
      <c r="H1523" s="58" t="str">
        <f ca="1">IF(OR('📊 Training Matrix'!$M$81="EXPIRED",'📊 Training Matrix'!$M$81="EXPIRING"),"Working at Height","")</f>
        <v/>
      </c>
      <c r="I1523" s="58" t="str">
        <f ca="1">IF(OR('📊 Training Matrix'!$M$81="EXPIRED",'📊 Training Matrix'!$M$81="EXPIRING"),IF(ISNUMBER('📊 Training Matrix'!$L$81),TEXT('📊 Training Matrix'!$L$81,"DD/MM/YYYY"),""),"")</f>
        <v/>
      </c>
      <c r="J1523" s="58" t="str">
        <f ca="1">IF(OR('📊 Training Matrix'!$M$81="EXPIRED",'📊 Training Matrix'!$M$81="EXPIRING"),TEXT('📊 Training Matrix'!$L$81+365,"DD/MM/YYYY"),"")</f>
        <v/>
      </c>
      <c r="K1523" s="58" t="str">
        <f ca="1">IF(OR('📊 Training Matrix'!$M$81="EXPIRED",'📊 Training Matrix'!$M$81="EXPIRING"),'📊 Training Matrix'!$M$81,"")</f>
        <v/>
      </c>
      <c r="L1523" s="58" t="str">
        <f ca="1">IF(OR('📊 Training Matrix'!$M$81="EXPIRED",'📊 Training Matrix'!$M$81="EXPIRING"),IF('📊 Training Matrix'!$M$81="EXPIRED","Overdue by "&amp;TEXT(TODAY()-('📊 Training Matrix'!$L$81+365),"0")&amp;" days","Expires in "&amp;TEXT(('📊 Training Matrix'!$L$81+365)-TODAY(),"0")&amp;" days"),"—")</f>
        <v>—</v>
      </c>
      <c r="M1523" s="58" t="str">
        <f ca="1">IF(OR('📊 Training Matrix'!$M$81="EXPIRED",'📊 Training Matrix'!$M$81="EXPIRING"),'📊 Training Matrix'!$H$81,"")</f>
        <v/>
      </c>
    </row>
    <row r="1524" spans="1:13" ht="15" customHeight="1" x14ac:dyDescent="0.2">
      <c r="A1524" s="58" t="str">
        <f ca="1">IF(OR('📊 Training Matrix'!$O$81="EXPIRED",'📊 Training Matrix'!$O$81="EXPIRING"),'📊 Training Matrix'!$A$81,"")</f>
        <v/>
      </c>
      <c r="B1524" s="58" t="str">
        <f ca="1">IF(OR('📊 Training Matrix'!$O$81="EXPIRED",'📊 Training Matrix'!$O$81="EXPIRING"),'📊 Training Matrix'!$B$81,"")</f>
        <v/>
      </c>
      <c r="C1524" s="58" t="str">
        <f ca="1">IF(OR('📊 Training Matrix'!$O$81="EXPIRED",'📊 Training Matrix'!$O$81="EXPIRING"),'📊 Training Matrix'!$C$81,"")</f>
        <v/>
      </c>
      <c r="D1524" s="58" t="str">
        <f ca="1">IF(OR('📊 Training Matrix'!$O$81="EXPIRED",'📊 Training Matrix'!$O$81="EXPIRING"),'📊 Training Matrix'!$D$81,"")</f>
        <v/>
      </c>
      <c r="E1524" s="58" t="str">
        <f ca="1">IF(OR('📊 Training Matrix'!$O$81="EXPIRED",'📊 Training Matrix'!$O$81="EXPIRING"),'📊 Training Matrix'!$F$81,"")</f>
        <v/>
      </c>
      <c r="F1524" s="58" t="str">
        <f ca="1">IF(OR('📊 Training Matrix'!$O$81="EXPIRED",'📊 Training Matrix'!$O$81="EXPIRING"),'📊 Training Matrix'!$E$81,"")</f>
        <v/>
      </c>
      <c r="G1524" s="58" t="str">
        <f ca="1">IF(OR('📊 Training Matrix'!$O$81="EXPIRED",'📊 Training Matrix'!$O$81="EXPIRING"),"HS-003","")</f>
        <v/>
      </c>
      <c r="H1524" s="58" t="str">
        <f ca="1">IF(OR('📊 Training Matrix'!$O$81="EXPIRED",'📊 Training Matrix'!$O$81="EXPIRING"),"Confined Space","")</f>
        <v/>
      </c>
      <c r="I1524" s="58" t="str">
        <f ca="1">IF(OR('📊 Training Matrix'!$O$81="EXPIRED",'📊 Training Matrix'!$O$81="EXPIRING"),IF(ISNUMBER('📊 Training Matrix'!$N$81),TEXT('📊 Training Matrix'!$N$81,"DD/MM/YYYY"),""),"")</f>
        <v/>
      </c>
      <c r="J1524" s="58" t="str">
        <f ca="1">IF(OR('📊 Training Matrix'!$O$81="EXPIRED",'📊 Training Matrix'!$O$81="EXPIRING"),TEXT('📊 Training Matrix'!$N$81+365,"DD/MM/YYYY"),"")</f>
        <v/>
      </c>
      <c r="K1524" s="58" t="str">
        <f ca="1">IF(OR('📊 Training Matrix'!$O$81="EXPIRED",'📊 Training Matrix'!$O$81="EXPIRING"),'📊 Training Matrix'!$O$81,"")</f>
        <v/>
      </c>
      <c r="L1524" s="58" t="str">
        <f ca="1">IF(OR('📊 Training Matrix'!$O$81="EXPIRED",'📊 Training Matrix'!$O$81="EXPIRING"),IF('📊 Training Matrix'!$O$81="EXPIRED","Overdue by "&amp;TEXT(TODAY()-('📊 Training Matrix'!$N$81+365),"0")&amp;" days","Expires in "&amp;TEXT(('📊 Training Matrix'!$N$81+365)-TODAY(),"0")&amp;" days"),"—")</f>
        <v>—</v>
      </c>
      <c r="M1524" s="58" t="str">
        <f ca="1">IF(OR('📊 Training Matrix'!$O$81="EXPIRED",'📊 Training Matrix'!$O$81="EXPIRING"),'📊 Training Matrix'!$H$81,"")</f>
        <v/>
      </c>
    </row>
    <row r="1525" spans="1:13" ht="15" customHeight="1" x14ac:dyDescent="0.2">
      <c r="A1525" s="58" t="str">
        <f ca="1">IF(OR('📊 Training Matrix'!$Q$81="EXPIRED",'📊 Training Matrix'!$Q$81="EXPIRING"),'📊 Training Matrix'!$A$81,"")</f>
        <v/>
      </c>
      <c r="B1525" s="58" t="str">
        <f ca="1">IF(OR('📊 Training Matrix'!$Q$81="EXPIRED",'📊 Training Matrix'!$Q$81="EXPIRING"),'📊 Training Matrix'!$B$81,"")</f>
        <v/>
      </c>
      <c r="C1525" s="58" t="str">
        <f ca="1">IF(OR('📊 Training Matrix'!$Q$81="EXPIRED",'📊 Training Matrix'!$Q$81="EXPIRING"),'📊 Training Matrix'!$C$81,"")</f>
        <v/>
      </c>
      <c r="D1525" s="58" t="str">
        <f ca="1">IF(OR('📊 Training Matrix'!$Q$81="EXPIRED",'📊 Training Matrix'!$Q$81="EXPIRING"),'📊 Training Matrix'!$D$81,"")</f>
        <v/>
      </c>
      <c r="E1525" s="58" t="str">
        <f ca="1">IF(OR('📊 Training Matrix'!$Q$81="EXPIRED",'📊 Training Matrix'!$Q$81="EXPIRING"),'📊 Training Matrix'!$F$81,"")</f>
        <v/>
      </c>
      <c r="F1525" s="58" t="str">
        <f ca="1">IF(OR('📊 Training Matrix'!$Q$81="EXPIRED",'📊 Training Matrix'!$Q$81="EXPIRING"),'📊 Training Matrix'!$E$81,"")</f>
        <v/>
      </c>
      <c r="G1525" s="58" t="str">
        <f ca="1">IF(OR('📊 Training Matrix'!$Q$81="EXPIRED",'📊 Training Matrix'!$Q$81="EXPIRING"),"HS-004","")</f>
        <v/>
      </c>
      <c r="H1525" s="58" t="str">
        <f ca="1">IF(OR('📊 Training Matrix'!$Q$81="EXPIRED",'📊 Training Matrix'!$Q$81="EXPIRING"),"Manual Handling","")</f>
        <v/>
      </c>
      <c r="I1525" s="58" t="str">
        <f ca="1">IF(OR('📊 Training Matrix'!$Q$81="EXPIRED",'📊 Training Matrix'!$Q$81="EXPIRING"),IF(ISNUMBER('📊 Training Matrix'!$P$81),TEXT('📊 Training Matrix'!$P$81,"DD/MM/YYYY"),""),"")</f>
        <v/>
      </c>
      <c r="J1525" s="58" t="str">
        <f ca="1">IF(OR('📊 Training Matrix'!$Q$81="EXPIRED",'📊 Training Matrix'!$Q$81="EXPIRING"),TEXT('📊 Training Matrix'!$P$81+365,"DD/MM/YYYY"),"")</f>
        <v/>
      </c>
      <c r="K1525" s="58" t="str">
        <f ca="1">IF(OR('📊 Training Matrix'!$Q$81="EXPIRED",'📊 Training Matrix'!$Q$81="EXPIRING"),'📊 Training Matrix'!$Q$81,"")</f>
        <v/>
      </c>
      <c r="L1525" s="58" t="str">
        <f ca="1">IF(OR('📊 Training Matrix'!$Q$81="EXPIRED",'📊 Training Matrix'!$Q$81="EXPIRING"),IF('📊 Training Matrix'!$Q$81="EXPIRED","Overdue by "&amp;TEXT(TODAY()-('📊 Training Matrix'!$P$81+365),"0")&amp;" days","Expires in "&amp;TEXT(('📊 Training Matrix'!$P$81+365)-TODAY(),"0")&amp;" days"),"—")</f>
        <v>—</v>
      </c>
      <c r="M1525" s="58" t="str">
        <f ca="1">IF(OR('📊 Training Matrix'!$Q$81="EXPIRED",'📊 Training Matrix'!$Q$81="EXPIRING"),'📊 Training Matrix'!$H$81,"")</f>
        <v/>
      </c>
    </row>
    <row r="1526" spans="1:13" ht="15" customHeight="1" x14ac:dyDescent="0.2">
      <c r="A1526" s="58" t="str">
        <f ca="1">IF(OR('📊 Training Matrix'!$S$81="EXPIRED",'📊 Training Matrix'!$S$81="EXPIRING"),'📊 Training Matrix'!$A$81,"")</f>
        <v/>
      </c>
      <c r="B1526" s="58" t="str">
        <f ca="1">IF(OR('📊 Training Matrix'!$S$81="EXPIRED",'📊 Training Matrix'!$S$81="EXPIRING"),'📊 Training Matrix'!$B$81,"")</f>
        <v/>
      </c>
      <c r="C1526" s="58" t="str">
        <f ca="1">IF(OR('📊 Training Matrix'!$S$81="EXPIRED",'📊 Training Matrix'!$S$81="EXPIRING"),'📊 Training Matrix'!$C$81,"")</f>
        <v/>
      </c>
      <c r="D1526" s="58" t="str">
        <f ca="1">IF(OR('📊 Training Matrix'!$S$81="EXPIRED",'📊 Training Matrix'!$S$81="EXPIRING"),'📊 Training Matrix'!$D$81,"")</f>
        <v/>
      </c>
      <c r="E1526" s="58" t="str">
        <f ca="1">IF(OR('📊 Training Matrix'!$S$81="EXPIRED",'📊 Training Matrix'!$S$81="EXPIRING"),'📊 Training Matrix'!$F$81,"")</f>
        <v/>
      </c>
      <c r="F1526" s="58" t="str">
        <f ca="1">IF(OR('📊 Training Matrix'!$S$81="EXPIRED",'📊 Training Matrix'!$S$81="EXPIRING"),'📊 Training Matrix'!$E$81,"")</f>
        <v/>
      </c>
      <c r="G1526" s="58" t="str">
        <f ca="1">IF(OR('📊 Training Matrix'!$S$81="EXPIRED",'📊 Training Matrix'!$S$81="EXPIRING"),"HS-005","")</f>
        <v/>
      </c>
      <c r="H1526" s="58" t="str">
        <f ca="1">IF(OR('📊 Training Matrix'!$S$81="EXPIRED",'📊 Training Matrix'!$S$81="EXPIRING"),"First Aid (FAW)","")</f>
        <v/>
      </c>
      <c r="I1526" s="58" t="str">
        <f ca="1">IF(OR('📊 Training Matrix'!$S$81="EXPIRED",'📊 Training Matrix'!$S$81="EXPIRING"),IF(ISNUMBER('📊 Training Matrix'!$R$81),TEXT('📊 Training Matrix'!$R$81,"DD/MM/YYYY"),""),"")</f>
        <v/>
      </c>
      <c r="J1526" s="58" t="str">
        <f ca="1">IF(OR('📊 Training Matrix'!$S$81="EXPIRED",'📊 Training Matrix'!$S$81="EXPIRING"),TEXT('📊 Training Matrix'!$R$81+365,"DD/MM/YYYY"),"")</f>
        <v/>
      </c>
      <c r="K1526" s="58" t="str">
        <f ca="1">IF(OR('📊 Training Matrix'!$S$81="EXPIRED",'📊 Training Matrix'!$S$81="EXPIRING"),'📊 Training Matrix'!$S$81,"")</f>
        <v/>
      </c>
      <c r="L1526" s="58" t="str">
        <f ca="1">IF(OR('📊 Training Matrix'!$S$81="EXPIRED",'📊 Training Matrix'!$S$81="EXPIRING"),IF('📊 Training Matrix'!$S$81="EXPIRED","Overdue by "&amp;TEXT(TODAY()-('📊 Training Matrix'!$R$81+365),"0")&amp;" days","Expires in "&amp;TEXT(('📊 Training Matrix'!$R$81+365)-TODAY(),"0")&amp;" days"),"—")</f>
        <v>—</v>
      </c>
      <c r="M1526" s="58" t="str">
        <f ca="1">IF(OR('📊 Training Matrix'!$S$81="EXPIRED",'📊 Training Matrix'!$S$81="EXPIRING"),'📊 Training Matrix'!$H$81,"")</f>
        <v/>
      </c>
    </row>
    <row r="1527" spans="1:13" ht="15" customHeight="1" x14ac:dyDescent="0.2">
      <c r="A1527" s="58" t="str">
        <f ca="1">IF(OR('📊 Training Matrix'!$U$81="EXPIRED",'📊 Training Matrix'!$U$81="EXPIRING"),'📊 Training Matrix'!$A$81,"")</f>
        <v/>
      </c>
      <c r="B1527" s="58" t="str">
        <f ca="1">IF(OR('📊 Training Matrix'!$U$81="EXPIRED",'📊 Training Matrix'!$U$81="EXPIRING"),'📊 Training Matrix'!$B$81,"")</f>
        <v/>
      </c>
      <c r="C1527" s="58" t="str">
        <f ca="1">IF(OR('📊 Training Matrix'!$U$81="EXPIRED",'📊 Training Matrix'!$U$81="EXPIRING"),'📊 Training Matrix'!$C$81,"")</f>
        <v/>
      </c>
      <c r="D1527" s="58" t="str">
        <f ca="1">IF(OR('📊 Training Matrix'!$U$81="EXPIRED",'📊 Training Matrix'!$U$81="EXPIRING"),'📊 Training Matrix'!$D$81,"")</f>
        <v/>
      </c>
      <c r="E1527" s="58" t="str">
        <f ca="1">IF(OR('📊 Training Matrix'!$U$81="EXPIRED",'📊 Training Matrix'!$U$81="EXPIRING"),'📊 Training Matrix'!$F$81,"")</f>
        <v/>
      </c>
      <c r="F1527" s="58" t="str">
        <f ca="1">IF(OR('📊 Training Matrix'!$U$81="EXPIRED",'📊 Training Matrix'!$U$81="EXPIRING"),'📊 Training Matrix'!$E$81,"")</f>
        <v/>
      </c>
      <c r="G1527" s="58" t="str">
        <f ca="1">IF(OR('📊 Training Matrix'!$U$81="EXPIRED",'📊 Training Matrix'!$U$81="EXPIRING"),"HS-006","")</f>
        <v/>
      </c>
      <c r="H1527" s="58" t="str">
        <f ca="1">IF(OR('📊 Training Matrix'!$U$81="EXPIRED",'📊 Training Matrix'!$U$81="EXPIRING"),"Asbestos Awareness","")</f>
        <v/>
      </c>
      <c r="I1527" s="58" t="str">
        <f ca="1">IF(OR('📊 Training Matrix'!$U$81="EXPIRED",'📊 Training Matrix'!$U$81="EXPIRING"),IF(ISNUMBER('📊 Training Matrix'!$T$81),TEXT('📊 Training Matrix'!$T$81,"DD/MM/YYYY"),""),"")</f>
        <v/>
      </c>
      <c r="J1527" s="58" t="str">
        <f ca="1">IF(OR('📊 Training Matrix'!$U$81="EXPIRED",'📊 Training Matrix'!$U$81="EXPIRING"),TEXT('📊 Training Matrix'!$T$81+365,"DD/MM/YYYY"),"")</f>
        <v/>
      </c>
      <c r="K1527" s="58" t="str">
        <f ca="1">IF(OR('📊 Training Matrix'!$U$81="EXPIRED",'📊 Training Matrix'!$U$81="EXPIRING"),'📊 Training Matrix'!$U$81,"")</f>
        <v/>
      </c>
      <c r="L1527" s="58" t="str">
        <f ca="1">IF(OR('📊 Training Matrix'!$U$81="EXPIRED",'📊 Training Matrix'!$U$81="EXPIRING"),IF('📊 Training Matrix'!$U$81="EXPIRED","Overdue by "&amp;TEXT(TODAY()-('📊 Training Matrix'!$T$81+365),"0")&amp;" days","Expires in "&amp;TEXT(('📊 Training Matrix'!$T$81+365)-TODAY(),"0")&amp;" days"),"—")</f>
        <v>—</v>
      </c>
      <c r="M1527" s="58" t="str">
        <f ca="1">IF(OR('📊 Training Matrix'!$U$81="EXPIRED",'📊 Training Matrix'!$U$81="EXPIRING"),'📊 Training Matrix'!$H$81,"")</f>
        <v/>
      </c>
    </row>
    <row r="1528" spans="1:13" ht="15" customHeight="1" x14ac:dyDescent="0.2">
      <c r="A1528" s="58" t="str">
        <f ca="1">IF(OR('📊 Training Matrix'!$W$81="EXPIRED",'📊 Training Matrix'!$W$81="EXPIRING"),'📊 Training Matrix'!$A$81,"")</f>
        <v/>
      </c>
      <c r="B1528" s="58" t="str">
        <f ca="1">IF(OR('📊 Training Matrix'!$W$81="EXPIRED",'📊 Training Matrix'!$W$81="EXPIRING"),'📊 Training Matrix'!$B$81,"")</f>
        <v/>
      </c>
      <c r="C1528" s="58" t="str">
        <f ca="1">IF(OR('📊 Training Matrix'!$W$81="EXPIRED",'📊 Training Matrix'!$W$81="EXPIRING"),'📊 Training Matrix'!$C$81,"")</f>
        <v/>
      </c>
      <c r="D1528" s="58" t="str">
        <f ca="1">IF(OR('📊 Training Matrix'!$W$81="EXPIRED",'📊 Training Matrix'!$W$81="EXPIRING"),'📊 Training Matrix'!$D$81,"")</f>
        <v/>
      </c>
      <c r="E1528" s="58" t="str">
        <f ca="1">IF(OR('📊 Training Matrix'!$W$81="EXPIRED",'📊 Training Matrix'!$W$81="EXPIRING"),'📊 Training Matrix'!$F$81,"")</f>
        <v/>
      </c>
      <c r="F1528" s="58" t="str">
        <f ca="1">IF(OR('📊 Training Matrix'!$W$81="EXPIRED",'📊 Training Matrix'!$W$81="EXPIRING"),'📊 Training Matrix'!$E$81,"")</f>
        <v/>
      </c>
      <c r="G1528" s="58" t="str">
        <f ca="1">IF(OR('📊 Training Matrix'!$W$81="EXPIRED",'📊 Training Matrix'!$W$81="EXPIRING"),"EL-001","")</f>
        <v/>
      </c>
      <c r="H1528" s="58" t="str">
        <f ca="1">IF(OR('📊 Training Matrix'!$W$81="EXPIRED",'📊 Training Matrix'!$W$81="EXPIRING"),"C&amp;G 2391 Inspection","")</f>
        <v/>
      </c>
      <c r="I1528" s="58" t="str">
        <f ca="1">IF(OR('📊 Training Matrix'!$W$81="EXPIRED",'📊 Training Matrix'!$W$81="EXPIRING"),IF(ISNUMBER('📊 Training Matrix'!$V$81),TEXT('📊 Training Matrix'!$V$81,"DD/MM/YYYY"),""),"")</f>
        <v/>
      </c>
      <c r="J1528" s="58" t="str">
        <f ca="1">IF(OR('📊 Training Matrix'!$W$81="EXPIRED",'📊 Training Matrix'!$W$81="EXPIRING"),TEXT('📊 Training Matrix'!$V$81+365,"DD/MM/YYYY"),"")</f>
        <v/>
      </c>
      <c r="K1528" s="58" t="str">
        <f ca="1">IF(OR('📊 Training Matrix'!$W$81="EXPIRED",'📊 Training Matrix'!$W$81="EXPIRING"),'📊 Training Matrix'!$W$81,"")</f>
        <v/>
      </c>
      <c r="L1528" s="58" t="str">
        <f ca="1">IF(OR('📊 Training Matrix'!$W$81="EXPIRED",'📊 Training Matrix'!$W$81="EXPIRING"),IF('📊 Training Matrix'!$W$81="EXPIRED","Overdue by "&amp;TEXT(TODAY()-('📊 Training Matrix'!$V$81+365),"0")&amp;" days","Expires in "&amp;TEXT(('📊 Training Matrix'!$V$81+365)-TODAY(),"0")&amp;" days"),"—")</f>
        <v>—</v>
      </c>
      <c r="M1528" s="58" t="str">
        <f ca="1">IF(OR('📊 Training Matrix'!$W$81="EXPIRED",'📊 Training Matrix'!$W$81="EXPIRING"),'📊 Training Matrix'!$H$81,"")</f>
        <v/>
      </c>
    </row>
    <row r="1529" spans="1:13" ht="15" customHeight="1" x14ac:dyDescent="0.2">
      <c r="A1529" s="58" t="str">
        <f ca="1">IF(OR('📊 Training Matrix'!$Y$81="EXPIRED",'📊 Training Matrix'!$Y$81="EXPIRING"),'📊 Training Matrix'!$A$81,"")</f>
        <v/>
      </c>
      <c r="B1529" s="58" t="str">
        <f ca="1">IF(OR('📊 Training Matrix'!$Y$81="EXPIRED",'📊 Training Matrix'!$Y$81="EXPIRING"),'📊 Training Matrix'!$B$81,"")</f>
        <v/>
      </c>
      <c r="C1529" s="58" t="str">
        <f ca="1">IF(OR('📊 Training Matrix'!$Y$81="EXPIRED",'📊 Training Matrix'!$Y$81="EXPIRING"),'📊 Training Matrix'!$C$81,"")</f>
        <v/>
      </c>
      <c r="D1529" s="58" t="str">
        <f ca="1">IF(OR('📊 Training Matrix'!$Y$81="EXPIRED",'📊 Training Matrix'!$Y$81="EXPIRING"),'📊 Training Matrix'!$D$81,"")</f>
        <v/>
      </c>
      <c r="E1529" s="58" t="str">
        <f ca="1">IF(OR('📊 Training Matrix'!$Y$81="EXPIRED",'📊 Training Matrix'!$Y$81="EXPIRING"),'📊 Training Matrix'!$F$81,"")</f>
        <v/>
      </c>
      <c r="F1529" s="58" t="str">
        <f ca="1">IF(OR('📊 Training Matrix'!$Y$81="EXPIRED",'📊 Training Matrix'!$Y$81="EXPIRING"),'📊 Training Matrix'!$E$81,"")</f>
        <v/>
      </c>
      <c r="G1529" s="58" t="str">
        <f ca="1">IF(OR('📊 Training Matrix'!$Y$81="EXPIRED",'📊 Training Matrix'!$Y$81="EXPIRING"),"EL-002","")</f>
        <v/>
      </c>
      <c r="H1529" s="58" t="str">
        <f ca="1">IF(OR('📊 Training Matrix'!$Y$81="EXPIRED",'📊 Training Matrix'!$Y$81="EXPIRING"),"18th Edition","")</f>
        <v/>
      </c>
      <c r="I1529" s="58" t="str">
        <f ca="1">IF(OR('📊 Training Matrix'!$Y$81="EXPIRED",'📊 Training Matrix'!$Y$81="EXPIRING"),IF(ISNUMBER('📊 Training Matrix'!$X$81),TEXT('📊 Training Matrix'!$X$81,"DD/MM/YYYY"),""),"")</f>
        <v/>
      </c>
      <c r="J1529" s="58" t="str">
        <f ca="1">IF(OR('📊 Training Matrix'!$Y$81="EXPIRED",'📊 Training Matrix'!$Y$81="EXPIRING"),TEXT('📊 Training Matrix'!$X$81+365,"DD/MM/YYYY"),"")</f>
        <v/>
      </c>
      <c r="K1529" s="58" t="str">
        <f ca="1">IF(OR('📊 Training Matrix'!$Y$81="EXPIRED",'📊 Training Matrix'!$Y$81="EXPIRING"),'📊 Training Matrix'!$Y$81,"")</f>
        <v/>
      </c>
      <c r="L1529" s="58" t="str">
        <f ca="1">IF(OR('📊 Training Matrix'!$Y$81="EXPIRED",'📊 Training Matrix'!$Y$81="EXPIRING"),IF('📊 Training Matrix'!$Y$81="EXPIRED","Overdue by "&amp;TEXT(TODAY()-('📊 Training Matrix'!$X$81+365),"0")&amp;" days","Expires in "&amp;TEXT(('📊 Training Matrix'!$X$81+365)-TODAY(),"0")&amp;" days"),"—")</f>
        <v>—</v>
      </c>
      <c r="M1529" s="58" t="str">
        <f ca="1">IF(OR('📊 Training Matrix'!$Y$81="EXPIRED",'📊 Training Matrix'!$Y$81="EXPIRING"),'📊 Training Matrix'!$H$81,"")</f>
        <v/>
      </c>
    </row>
    <row r="1530" spans="1:13" ht="15" customHeight="1" x14ac:dyDescent="0.2">
      <c r="A1530" s="58" t="str">
        <f ca="1">IF(OR('📊 Training Matrix'!$AA$81="EXPIRED",'📊 Training Matrix'!$AA$81="EXPIRING"),'📊 Training Matrix'!$A$81,"")</f>
        <v/>
      </c>
      <c r="B1530" s="58" t="str">
        <f ca="1">IF(OR('📊 Training Matrix'!$AA$81="EXPIRED",'📊 Training Matrix'!$AA$81="EXPIRING"),'📊 Training Matrix'!$B$81,"")</f>
        <v/>
      </c>
      <c r="C1530" s="58" t="str">
        <f ca="1">IF(OR('📊 Training Matrix'!$AA$81="EXPIRED",'📊 Training Matrix'!$AA$81="EXPIRING"),'📊 Training Matrix'!$C$81,"")</f>
        <v/>
      </c>
      <c r="D1530" s="58" t="str">
        <f ca="1">IF(OR('📊 Training Matrix'!$AA$81="EXPIRED",'📊 Training Matrix'!$AA$81="EXPIRING"),'📊 Training Matrix'!$D$81,"")</f>
        <v/>
      </c>
      <c r="E1530" s="58" t="str">
        <f ca="1">IF(OR('📊 Training Matrix'!$AA$81="EXPIRED",'📊 Training Matrix'!$AA$81="EXPIRING"),'📊 Training Matrix'!$F$81,"")</f>
        <v/>
      </c>
      <c r="F1530" s="58" t="str">
        <f ca="1">IF(OR('📊 Training Matrix'!$AA$81="EXPIRED",'📊 Training Matrix'!$AA$81="EXPIRING"),'📊 Training Matrix'!$E$81,"")</f>
        <v/>
      </c>
      <c r="G1530" s="58" t="str">
        <f ca="1">IF(OR('📊 Training Matrix'!$AA$81="EXPIRED",'📊 Training Matrix'!$AA$81="EXPIRING"),"EL-003","")</f>
        <v/>
      </c>
      <c r="H1530" s="58" t="str">
        <f ca="1">IF(OR('📊 Training Matrix'!$AA$81="EXPIRED",'📊 Training Matrix'!$AA$81="EXPIRING"),"HV Auth. Person","")</f>
        <v/>
      </c>
      <c r="I1530" s="58" t="str">
        <f ca="1">IF(OR('📊 Training Matrix'!$AA$81="EXPIRED",'📊 Training Matrix'!$AA$81="EXPIRING"),IF(ISNUMBER('📊 Training Matrix'!$Z$81),TEXT('📊 Training Matrix'!$Z$81,"DD/MM/YYYY"),""),"")</f>
        <v/>
      </c>
      <c r="J1530" s="58" t="str">
        <f ca="1">IF(OR('📊 Training Matrix'!$AA$81="EXPIRED",'📊 Training Matrix'!$AA$81="EXPIRING"),TEXT('📊 Training Matrix'!$Z$81+365,"DD/MM/YYYY"),"")</f>
        <v/>
      </c>
      <c r="K1530" s="58" t="str">
        <f ca="1">IF(OR('📊 Training Matrix'!$AA$81="EXPIRED",'📊 Training Matrix'!$AA$81="EXPIRING"),'📊 Training Matrix'!$AA$81,"")</f>
        <v/>
      </c>
      <c r="L1530" s="58" t="str">
        <f ca="1">IF(OR('📊 Training Matrix'!$AA$81="EXPIRED",'📊 Training Matrix'!$AA$81="EXPIRING"),IF('📊 Training Matrix'!$AA$81="EXPIRED","Overdue by "&amp;TEXT(TODAY()-('📊 Training Matrix'!$Z$81+365),"0")&amp;" days","Expires in "&amp;TEXT(('📊 Training Matrix'!$Z$81+365)-TODAY(),"0")&amp;" days"),"—")</f>
        <v>—</v>
      </c>
      <c r="M1530" s="58" t="str">
        <f ca="1">IF(OR('📊 Training Matrix'!$AA$81="EXPIRED",'📊 Training Matrix'!$AA$81="EXPIRING"),'📊 Training Matrix'!$H$81,"")</f>
        <v/>
      </c>
    </row>
    <row r="1531" spans="1:13" ht="15" customHeight="1" x14ac:dyDescent="0.2">
      <c r="A1531" s="58" t="str">
        <f ca="1">IF(OR('📊 Training Matrix'!$AC$81="EXPIRED",'📊 Training Matrix'!$AC$81="EXPIRING"),'📊 Training Matrix'!$A$81,"")</f>
        <v/>
      </c>
      <c r="B1531" s="58" t="str">
        <f ca="1">IF(OR('📊 Training Matrix'!$AC$81="EXPIRED",'📊 Training Matrix'!$AC$81="EXPIRING"),'📊 Training Matrix'!$B$81,"")</f>
        <v/>
      </c>
      <c r="C1531" s="58" t="str">
        <f ca="1">IF(OR('📊 Training Matrix'!$AC$81="EXPIRED",'📊 Training Matrix'!$AC$81="EXPIRING"),'📊 Training Matrix'!$C$81,"")</f>
        <v/>
      </c>
      <c r="D1531" s="58" t="str">
        <f ca="1">IF(OR('📊 Training Matrix'!$AC$81="EXPIRED",'📊 Training Matrix'!$AC$81="EXPIRING"),'📊 Training Matrix'!$D$81,"")</f>
        <v/>
      </c>
      <c r="E1531" s="58" t="str">
        <f ca="1">IF(OR('📊 Training Matrix'!$AC$81="EXPIRED",'📊 Training Matrix'!$AC$81="EXPIRING"),'📊 Training Matrix'!$F$81,"")</f>
        <v/>
      </c>
      <c r="F1531" s="58" t="str">
        <f ca="1">IF(OR('📊 Training Matrix'!$AC$81="EXPIRED",'📊 Training Matrix'!$AC$81="EXPIRING"),'📊 Training Matrix'!$E$81,"")</f>
        <v/>
      </c>
      <c r="G1531" s="58" t="str">
        <f ca="1">IF(OR('📊 Training Matrix'!$AC$81="EXPIRED",'📊 Training Matrix'!$AC$81="EXPIRING"),"EL-004","")</f>
        <v/>
      </c>
      <c r="H1531" s="58" t="str">
        <f ca="1">IF(OR('📊 Training Matrix'!$AC$81="EXPIRED",'📊 Training Matrix'!$AC$81="EXPIRING"),"LV Switching","")</f>
        <v/>
      </c>
      <c r="I1531" s="58" t="str">
        <f ca="1">IF(OR('📊 Training Matrix'!$AC$81="EXPIRED",'📊 Training Matrix'!$AC$81="EXPIRING"),IF(ISNUMBER('📊 Training Matrix'!$AB$81),TEXT('📊 Training Matrix'!$AB$81,"DD/MM/YYYY"),""),"")</f>
        <v/>
      </c>
      <c r="J1531" s="58" t="str">
        <f ca="1">IF(OR('📊 Training Matrix'!$AC$81="EXPIRED",'📊 Training Matrix'!$AC$81="EXPIRING"),TEXT('📊 Training Matrix'!$AB$81+365,"DD/MM/YYYY"),"")</f>
        <v/>
      </c>
      <c r="K1531" s="58" t="str">
        <f ca="1">IF(OR('📊 Training Matrix'!$AC$81="EXPIRED",'📊 Training Matrix'!$AC$81="EXPIRING"),'📊 Training Matrix'!$AC$81,"")</f>
        <v/>
      </c>
      <c r="L1531" s="58" t="str">
        <f ca="1">IF(OR('📊 Training Matrix'!$AC$81="EXPIRED",'📊 Training Matrix'!$AC$81="EXPIRING"),IF('📊 Training Matrix'!$AC$81="EXPIRED","Overdue by "&amp;TEXT(TODAY()-('📊 Training Matrix'!$AB$81+365),"0")&amp;" days","Expires in "&amp;TEXT(('📊 Training Matrix'!$AB$81+365)-TODAY(),"0")&amp;" days"),"—")</f>
        <v>—</v>
      </c>
      <c r="M1531" s="58" t="str">
        <f ca="1">IF(OR('📊 Training Matrix'!$AC$81="EXPIRED",'📊 Training Matrix'!$AC$81="EXPIRING"),'📊 Training Matrix'!$H$81,"")</f>
        <v/>
      </c>
    </row>
    <row r="1532" spans="1:13" ht="15" customHeight="1" x14ac:dyDescent="0.2">
      <c r="A1532" s="58" t="str">
        <f ca="1">IF(OR('📊 Training Matrix'!$AE$81="EXPIRED",'📊 Training Matrix'!$AE$81="EXPIRING"),'📊 Training Matrix'!$A$81,"")</f>
        <v/>
      </c>
      <c r="B1532" s="58" t="str">
        <f ca="1">IF(OR('📊 Training Matrix'!$AE$81="EXPIRED",'📊 Training Matrix'!$AE$81="EXPIRING"),'📊 Training Matrix'!$B$81,"")</f>
        <v/>
      </c>
      <c r="C1532" s="58" t="str">
        <f ca="1">IF(OR('📊 Training Matrix'!$AE$81="EXPIRED",'📊 Training Matrix'!$AE$81="EXPIRING"),'📊 Training Matrix'!$C$81,"")</f>
        <v/>
      </c>
      <c r="D1532" s="58" t="str">
        <f ca="1">IF(OR('📊 Training Matrix'!$AE$81="EXPIRED",'📊 Training Matrix'!$AE$81="EXPIRING"),'📊 Training Matrix'!$D$81,"")</f>
        <v/>
      </c>
      <c r="E1532" s="58" t="str">
        <f ca="1">IF(OR('📊 Training Matrix'!$AE$81="EXPIRED",'📊 Training Matrix'!$AE$81="EXPIRING"),'📊 Training Matrix'!$F$81,"")</f>
        <v/>
      </c>
      <c r="F1532" s="58" t="str">
        <f ca="1">IF(OR('📊 Training Matrix'!$AE$81="EXPIRED",'📊 Training Matrix'!$AE$81="EXPIRING"),'📊 Training Matrix'!$E$81,"")</f>
        <v/>
      </c>
      <c r="G1532" s="58" t="str">
        <f ca="1">IF(OR('📊 Training Matrix'!$AE$81="EXPIRED",'📊 Training Matrix'!$AE$81="EXPIRING"),"CV-005","")</f>
        <v/>
      </c>
      <c r="H1532" s="58" t="str">
        <f ca="1">IF(OR('📊 Training Matrix'!$AE$81="EXPIRED",'📊 Training Matrix'!$AE$81="EXPIRING"),"NRSWA Supervisor","")</f>
        <v/>
      </c>
      <c r="I1532" s="58" t="str">
        <f ca="1">IF(OR('📊 Training Matrix'!$AE$81="EXPIRED",'📊 Training Matrix'!$AE$81="EXPIRING"),IF(ISNUMBER('📊 Training Matrix'!$AD$81),TEXT('📊 Training Matrix'!$AD$81,"DD/MM/YYYY"),""),"")</f>
        <v/>
      </c>
      <c r="J1532" s="58" t="str">
        <f ca="1">IF(OR('📊 Training Matrix'!$AE$81="EXPIRED",'📊 Training Matrix'!$AE$81="EXPIRING"),TEXT('📊 Training Matrix'!$AD$81+365,"DD/MM/YYYY"),"")</f>
        <v/>
      </c>
      <c r="K1532" s="58" t="str">
        <f ca="1">IF(OR('📊 Training Matrix'!$AE$81="EXPIRED",'📊 Training Matrix'!$AE$81="EXPIRING"),'📊 Training Matrix'!$AE$81,"")</f>
        <v/>
      </c>
      <c r="L1532" s="58" t="str">
        <f ca="1">IF(OR('📊 Training Matrix'!$AE$81="EXPIRED",'📊 Training Matrix'!$AE$81="EXPIRING"),IF('📊 Training Matrix'!$AE$81="EXPIRED","Overdue by "&amp;TEXT(TODAY()-('📊 Training Matrix'!$AD$81+365),"0")&amp;" days","Expires in "&amp;TEXT(('📊 Training Matrix'!$AD$81+365)-TODAY(),"0")&amp;" days"),"—")</f>
        <v>—</v>
      </c>
      <c r="M1532" s="58" t="str">
        <f ca="1">IF(OR('📊 Training Matrix'!$AE$81="EXPIRED",'📊 Training Matrix'!$AE$81="EXPIRING"),'📊 Training Matrix'!$H$81,"")</f>
        <v/>
      </c>
    </row>
    <row r="1533" spans="1:13" ht="15" customHeight="1" x14ac:dyDescent="0.2">
      <c r="A1533" s="58" t="str">
        <f ca="1">IF(OR('📊 Training Matrix'!$AG$81="EXPIRED",'📊 Training Matrix'!$AG$81="EXPIRING"),'📊 Training Matrix'!$A$81,"")</f>
        <v/>
      </c>
      <c r="B1533" s="58" t="str">
        <f ca="1">IF(OR('📊 Training Matrix'!$AG$81="EXPIRED",'📊 Training Matrix'!$AG$81="EXPIRING"),'📊 Training Matrix'!$B$81,"")</f>
        <v/>
      </c>
      <c r="C1533" s="58" t="str">
        <f ca="1">IF(OR('📊 Training Matrix'!$AG$81="EXPIRED",'📊 Training Matrix'!$AG$81="EXPIRING"),'📊 Training Matrix'!$C$81,"")</f>
        <v/>
      </c>
      <c r="D1533" s="58" t="str">
        <f ca="1">IF(OR('📊 Training Matrix'!$AG$81="EXPIRED",'📊 Training Matrix'!$AG$81="EXPIRING"),'📊 Training Matrix'!$D$81,"")</f>
        <v/>
      </c>
      <c r="E1533" s="58" t="str">
        <f ca="1">IF(OR('📊 Training Matrix'!$AG$81="EXPIRED",'📊 Training Matrix'!$AG$81="EXPIRING"),'📊 Training Matrix'!$F$81,"")</f>
        <v/>
      </c>
      <c r="F1533" s="58" t="str">
        <f ca="1">IF(OR('📊 Training Matrix'!$AG$81="EXPIRED",'📊 Training Matrix'!$AG$81="EXPIRING"),'📊 Training Matrix'!$E$81,"")</f>
        <v/>
      </c>
      <c r="G1533" s="58" t="str">
        <f ca="1">IF(OR('📊 Training Matrix'!$AG$81="EXPIRED",'📊 Training Matrix'!$AG$81="EXPIRING"),"CV-006","")</f>
        <v/>
      </c>
      <c r="H1533" s="58" t="str">
        <f ca="1">IF(OR('📊 Training Matrix'!$AG$81="EXPIRED",'📊 Training Matrix'!$AG$81="EXPIRING"),"NRSWA Operative","")</f>
        <v/>
      </c>
      <c r="I1533" s="58" t="str">
        <f ca="1">IF(OR('📊 Training Matrix'!$AG$81="EXPIRED",'📊 Training Matrix'!$AG$81="EXPIRING"),IF(ISNUMBER('📊 Training Matrix'!$AF$81),TEXT('📊 Training Matrix'!$AF$81,"DD/MM/YYYY"),""),"")</f>
        <v/>
      </c>
      <c r="J1533" s="58" t="str">
        <f ca="1">IF(OR('📊 Training Matrix'!$AG$81="EXPIRED",'📊 Training Matrix'!$AG$81="EXPIRING"),TEXT('📊 Training Matrix'!$AF$81+365,"DD/MM/YYYY"),"")</f>
        <v/>
      </c>
      <c r="K1533" s="58" t="str">
        <f ca="1">IF(OR('📊 Training Matrix'!$AG$81="EXPIRED",'📊 Training Matrix'!$AG$81="EXPIRING"),'📊 Training Matrix'!$AG$81,"")</f>
        <v/>
      </c>
      <c r="L1533" s="58" t="str">
        <f ca="1">IF(OR('📊 Training Matrix'!$AG$81="EXPIRED",'📊 Training Matrix'!$AG$81="EXPIRING"),IF('📊 Training Matrix'!$AG$81="EXPIRED","Overdue by "&amp;TEXT(TODAY()-('📊 Training Matrix'!$AF$81+365),"0")&amp;" days","Expires in "&amp;TEXT(('📊 Training Matrix'!$AF$81+365)-TODAY(),"0")&amp;" days"),"—")</f>
        <v>—</v>
      </c>
      <c r="M1533" s="58" t="str">
        <f ca="1">IF(OR('📊 Training Matrix'!$AG$81="EXPIRED",'📊 Training Matrix'!$AG$81="EXPIRING"),'📊 Training Matrix'!$H$81,"")</f>
        <v/>
      </c>
    </row>
    <row r="1534" spans="1:13" ht="15" customHeight="1" x14ac:dyDescent="0.2">
      <c r="A1534" s="58" t="str">
        <f ca="1">IF(OR('📊 Training Matrix'!$AI$81="EXPIRED",'📊 Training Matrix'!$AI$81="EXPIRING"),'📊 Training Matrix'!$A$81,"")</f>
        <v/>
      </c>
      <c r="B1534" s="58" t="str">
        <f ca="1">IF(OR('📊 Training Matrix'!$AI$81="EXPIRED",'📊 Training Matrix'!$AI$81="EXPIRING"),'📊 Training Matrix'!$B$81,"")</f>
        <v/>
      </c>
      <c r="C1534" s="58" t="str">
        <f ca="1">IF(OR('📊 Training Matrix'!$AI$81="EXPIRED",'📊 Training Matrix'!$AI$81="EXPIRING"),'📊 Training Matrix'!$C$81,"")</f>
        <v/>
      </c>
      <c r="D1534" s="58" t="str">
        <f ca="1">IF(OR('📊 Training Matrix'!$AI$81="EXPIRED",'📊 Training Matrix'!$AI$81="EXPIRING"),'📊 Training Matrix'!$D$81,"")</f>
        <v/>
      </c>
      <c r="E1534" s="58" t="str">
        <f ca="1">IF(OR('📊 Training Matrix'!$AI$81="EXPIRED",'📊 Training Matrix'!$AI$81="EXPIRING"),'📊 Training Matrix'!$F$81,"")</f>
        <v/>
      </c>
      <c r="F1534" s="58" t="str">
        <f ca="1">IF(OR('📊 Training Matrix'!$AI$81="EXPIRED",'📊 Training Matrix'!$AI$81="EXPIRING"),'📊 Training Matrix'!$E$81,"")</f>
        <v/>
      </c>
      <c r="G1534" s="58" t="str">
        <f ca="1">IF(OR('📊 Training Matrix'!$AI$81="EXPIRED",'📊 Training Matrix'!$AI$81="EXPIRING"),"CV-002","")</f>
        <v/>
      </c>
      <c r="H1534" s="58" t="str">
        <f ca="1">IF(OR('📊 Training Matrix'!$AI$81="EXPIRED",'📊 Training Matrix'!$AI$81="EXPIRING"),"CSCS Blue Card","")</f>
        <v/>
      </c>
      <c r="I1534" s="58" t="str">
        <f ca="1">IF(OR('📊 Training Matrix'!$AI$81="EXPIRED",'📊 Training Matrix'!$AI$81="EXPIRING"),IF(ISNUMBER('📊 Training Matrix'!$AH$81),TEXT('📊 Training Matrix'!$AH$81,"DD/MM/YYYY"),""),"")</f>
        <v/>
      </c>
      <c r="J1534" s="58" t="str">
        <f ca="1">IF(OR('📊 Training Matrix'!$AI$81="EXPIRED",'📊 Training Matrix'!$AI$81="EXPIRING"),TEXT('📊 Training Matrix'!$AH$81+365,"DD/MM/YYYY"),"")</f>
        <v/>
      </c>
      <c r="K1534" s="58" t="str">
        <f ca="1">IF(OR('📊 Training Matrix'!$AI$81="EXPIRED",'📊 Training Matrix'!$AI$81="EXPIRING"),'📊 Training Matrix'!$AI$81,"")</f>
        <v/>
      </c>
      <c r="L1534" s="58" t="str">
        <f ca="1">IF(OR('📊 Training Matrix'!$AI$81="EXPIRED",'📊 Training Matrix'!$AI$81="EXPIRING"),IF('📊 Training Matrix'!$AI$81="EXPIRED","Overdue by "&amp;TEXT(TODAY()-('📊 Training Matrix'!$AH$81+365),"0")&amp;" days","Expires in "&amp;TEXT(('📊 Training Matrix'!$AH$81+365)-TODAY(),"0")&amp;" days"),"—")</f>
        <v>—</v>
      </c>
      <c r="M1534" s="58" t="str">
        <f ca="1">IF(OR('📊 Training Matrix'!$AI$81="EXPIRED",'📊 Training Matrix'!$AI$81="EXPIRING"),'📊 Training Matrix'!$H$81,"")</f>
        <v/>
      </c>
    </row>
    <row r="1535" spans="1:13" ht="15" customHeight="1" x14ac:dyDescent="0.2">
      <c r="A1535" s="58" t="str">
        <f ca="1">IF(OR('📊 Training Matrix'!$AK$81="EXPIRED",'📊 Training Matrix'!$AK$81="EXPIRING"),'📊 Training Matrix'!$A$81,"")</f>
        <v/>
      </c>
      <c r="B1535" s="58" t="str">
        <f ca="1">IF(OR('📊 Training Matrix'!$AK$81="EXPIRED",'📊 Training Matrix'!$AK$81="EXPIRING"),'📊 Training Matrix'!$B$81,"")</f>
        <v/>
      </c>
      <c r="C1535" s="58" t="str">
        <f ca="1">IF(OR('📊 Training Matrix'!$AK$81="EXPIRED",'📊 Training Matrix'!$AK$81="EXPIRING"),'📊 Training Matrix'!$C$81,"")</f>
        <v/>
      </c>
      <c r="D1535" s="58" t="str">
        <f ca="1">IF(OR('📊 Training Matrix'!$AK$81="EXPIRED",'📊 Training Matrix'!$AK$81="EXPIRING"),'📊 Training Matrix'!$D$81,"")</f>
        <v/>
      </c>
      <c r="E1535" s="58" t="str">
        <f ca="1">IF(OR('📊 Training Matrix'!$AK$81="EXPIRED",'📊 Training Matrix'!$AK$81="EXPIRING"),'📊 Training Matrix'!$F$81,"")</f>
        <v/>
      </c>
      <c r="F1535" s="58" t="str">
        <f ca="1">IF(OR('📊 Training Matrix'!$AK$81="EXPIRED",'📊 Training Matrix'!$AK$81="EXPIRING"),'📊 Training Matrix'!$E$81,"")</f>
        <v/>
      </c>
      <c r="G1535" s="58" t="str">
        <f ca="1">IF(OR('📊 Training Matrix'!$AK$81="EXPIRED",'📊 Training Matrix'!$AK$81="EXPIRING"),"GS-001","")</f>
        <v/>
      </c>
      <c r="H1535" s="58" t="str">
        <f ca="1">IF(OR('📊 Training Matrix'!$AK$81="EXPIRED",'📊 Training Matrix'!$AK$81="EXPIRING"),"Gas Safe Reg.","")</f>
        <v/>
      </c>
      <c r="I1535" s="58" t="str">
        <f ca="1">IF(OR('📊 Training Matrix'!$AK$81="EXPIRED",'📊 Training Matrix'!$AK$81="EXPIRING"),IF(ISNUMBER('📊 Training Matrix'!$AJ$81),TEXT('📊 Training Matrix'!$AJ$81,"DD/MM/YYYY"),""),"")</f>
        <v/>
      </c>
      <c r="J1535" s="58" t="str">
        <f ca="1">IF(OR('📊 Training Matrix'!$AK$81="EXPIRED",'📊 Training Matrix'!$AK$81="EXPIRING"),TEXT('📊 Training Matrix'!$AJ$81+365,"DD/MM/YYYY"),"")</f>
        <v/>
      </c>
      <c r="K1535" s="58" t="str">
        <f ca="1">IF(OR('📊 Training Matrix'!$AK$81="EXPIRED",'📊 Training Matrix'!$AK$81="EXPIRING"),'📊 Training Matrix'!$AK$81,"")</f>
        <v/>
      </c>
      <c r="L1535" s="58" t="str">
        <f ca="1">IF(OR('📊 Training Matrix'!$AK$81="EXPIRED",'📊 Training Matrix'!$AK$81="EXPIRING"),IF('📊 Training Matrix'!$AK$81="EXPIRED","Overdue by "&amp;TEXT(TODAY()-('📊 Training Matrix'!$AJ$81+365),"0")&amp;" days","Expires in "&amp;TEXT(('📊 Training Matrix'!$AJ$81+365)-TODAY(),"0")&amp;" days"),"—")</f>
        <v>—</v>
      </c>
      <c r="M1535" s="58" t="str">
        <f ca="1">IF(OR('📊 Training Matrix'!$AK$81="EXPIRED",'📊 Training Matrix'!$AK$81="EXPIRING"),'📊 Training Matrix'!$H$81,"")</f>
        <v/>
      </c>
    </row>
    <row r="1536" spans="1:13" ht="15" customHeight="1" x14ac:dyDescent="0.2">
      <c r="A1536" s="58" t="str">
        <f ca="1">IF(OR('📊 Training Matrix'!$AM$81="EXPIRED",'📊 Training Matrix'!$AM$81="EXPIRING"),'📊 Training Matrix'!$A$81,"")</f>
        <v/>
      </c>
      <c r="B1536" s="58" t="str">
        <f ca="1">IF(OR('📊 Training Matrix'!$AM$81="EXPIRED",'📊 Training Matrix'!$AM$81="EXPIRING"),'📊 Training Matrix'!$B$81,"")</f>
        <v/>
      </c>
      <c r="C1536" s="58" t="str">
        <f ca="1">IF(OR('📊 Training Matrix'!$AM$81="EXPIRED",'📊 Training Matrix'!$AM$81="EXPIRING"),'📊 Training Matrix'!$C$81,"")</f>
        <v/>
      </c>
      <c r="D1536" s="58" t="str">
        <f ca="1">IF(OR('📊 Training Matrix'!$AM$81="EXPIRED",'📊 Training Matrix'!$AM$81="EXPIRING"),'📊 Training Matrix'!$D$81,"")</f>
        <v/>
      </c>
      <c r="E1536" s="58" t="str">
        <f ca="1">IF(OR('📊 Training Matrix'!$AM$81="EXPIRED",'📊 Training Matrix'!$AM$81="EXPIRING"),'📊 Training Matrix'!$F$81,"")</f>
        <v/>
      </c>
      <c r="F1536" s="58" t="str">
        <f ca="1">IF(OR('📊 Training Matrix'!$AM$81="EXPIRED",'📊 Training Matrix'!$AM$81="EXPIRING"),'📊 Training Matrix'!$E$81,"")</f>
        <v/>
      </c>
      <c r="G1536" s="58" t="str">
        <f ca="1">IF(OR('📊 Training Matrix'!$AM$81="EXPIRED",'📊 Training Matrix'!$AM$81="EXPIRING"),"GS-002","")</f>
        <v/>
      </c>
      <c r="H1536" s="58" t="str">
        <f ca="1">IF(OR('📊 Training Matrix'!$AM$81="EXPIRED",'📊 Training Matrix'!$AM$81="EXPIRING"),"ACS Gas (CCN1)","")</f>
        <v/>
      </c>
      <c r="I1536" s="58" t="str">
        <f ca="1">IF(OR('📊 Training Matrix'!$AM$81="EXPIRED",'📊 Training Matrix'!$AM$81="EXPIRING"),IF(ISNUMBER('📊 Training Matrix'!$AL$81),TEXT('📊 Training Matrix'!$AL$81,"DD/MM/YYYY"),""),"")</f>
        <v/>
      </c>
      <c r="J1536" s="58" t="str">
        <f ca="1">IF(OR('📊 Training Matrix'!$AM$81="EXPIRED",'📊 Training Matrix'!$AM$81="EXPIRING"),TEXT('📊 Training Matrix'!$AL$81+365,"DD/MM/YYYY"),"")</f>
        <v/>
      </c>
      <c r="K1536" s="58" t="str">
        <f ca="1">IF(OR('📊 Training Matrix'!$AM$81="EXPIRED",'📊 Training Matrix'!$AM$81="EXPIRING"),'📊 Training Matrix'!$AM$81,"")</f>
        <v/>
      </c>
      <c r="L1536" s="58" t="str">
        <f ca="1">IF(OR('📊 Training Matrix'!$AM$81="EXPIRED",'📊 Training Matrix'!$AM$81="EXPIRING"),IF('📊 Training Matrix'!$AM$81="EXPIRED","Overdue by "&amp;TEXT(TODAY()-('📊 Training Matrix'!$AL$81+365),"0")&amp;" days","Expires in "&amp;TEXT(('📊 Training Matrix'!$AL$81+365)-TODAY(),"0")&amp;" days"),"—")</f>
        <v>—</v>
      </c>
      <c r="M1536" s="58" t="str">
        <f ca="1">IF(OR('📊 Training Matrix'!$AM$81="EXPIRED",'📊 Training Matrix'!$AM$81="EXPIRING"),'📊 Training Matrix'!$H$81,"")</f>
        <v/>
      </c>
    </row>
    <row r="1537" spans="1:13" ht="15" customHeight="1" x14ac:dyDescent="0.2">
      <c r="A1537" s="58" t="str">
        <f ca="1">IF(OR('📊 Training Matrix'!$AO$81="EXPIRED",'📊 Training Matrix'!$AO$81="EXPIRING"),'📊 Training Matrix'!$A$81,"")</f>
        <v/>
      </c>
      <c r="B1537" s="58" t="str">
        <f ca="1">IF(OR('📊 Training Matrix'!$AO$81="EXPIRED",'📊 Training Matrix'!$AO$81="EXPIRING"),'📊 Training Matrix'!$B$81,"")</f>
        <v/>
      </c>
      <c r="C1537" s="58" t="str">
        <f ca="1">IF(OR('📊 Training Matrix'!$AO$81="EXPIRED",'📊 Training Matrix'!$AO$81="EXPIRING"),'📊 Training Matrix'!$C$81,"")</f>
        <v/>
      </c>
      <c r="D1537" s="58" t="str">
        <f ca="1">IF(OR('📊 Training Matrix'!$AO$81="EXPIRED",'📊 Training Matrix'!$AO$81="EXPIRING"),'📊 Training Matrix'!$D$81,"")</f>
        <v/>
      </c>
      <c r="E1537" s="58" t="str">
        <f ca="1">IF(OR('📊 Training Matrix'!$AO$81="EXPIRED",'📊 Training Matrix'!$AO$81="EXPIRING"),'📊 Training Matrix'!$F$81,"")</f>
        <v/>
      </c>
      <c r="F1537" s="58" t="str">
        <f ca="1">IF(OR('📊 Training Matrix'!$AO$81="EXPIRED",'📊 Training Matrix'!$AO$81="EXPIRING"),'📊 Training Matrix'!$E$81,"")</f>
        <v/>
      </c>
      <c r="G1537" s="58" t="str">
        <f ca="1">IF(OR('📊 Training Matrix'!$AO$81="EXPIRED",'📊 Training Matrix'!$AO$81="EXPIRING"),"WA-001","")</f>
        <v/>
      </c>
      <c r="H1537" s="58" t="str">
        <f ca="1">IF(OR('📊 Training Matrix'!$AO$81="EXPIRED",'📊 Training Matrix'!$AO$81="EXPIRING"),"WIAPS Cert.","")</f>
        <v/>
      </c>
      <c r="I1537" s="58" t="str">
        <f ca="1">IF(OR('📊 Training Matrix'!$AO$81="EXPIRED",'📊 Training Matrix'!$AO$81="EXPIRING"),IF(ISNUMBER('📊 Training Matrix'!$AN$81),TEXT('📊 Training Matrix'!$AN$81,"DD/MM/YYYY"),""),"")</f>
        <v/>
      </c>
      <c r="J1537" s="58" t="str">
        <f ca="1">IF(OR('📊 Training Matrix'!$AO$81="EXPIRED",'📊 Training Matrix'!$AO$81="EXPIRING"),TEXT('📊 Training Matrix'!$AN$81+365,"DD/MM/YYYY"),"")</f>
        <v/>
      </c>
      <c r="K1537" s="58" t="str">
        <f ca="1">IF(OR('📊 Training Matrix'!$AO$81="EXPIRED",'📊 Training Matrix'!$AO$81="EXPIRING"),'📊 Training Matrix'!$AO$81,"")</f>
        <v/>
      </c>
      <c r="L1537" s="58" t="str">
        <f ca="1">IF(OR('📊 Training Matrix'!$AO$81="EXPIRED",'📊 Training Matrix'!$AO$81="EXPIRING"),IF('📊 Training Matrix'!$AO$81="EXPIRED","Overdue by "&amp;TEXT(TODAY()-('📊 Training Matrix'!$AN$81+365),"0")&amp;" days","Expires in "&amp;TEXT(('📊 Training Matrix'!$AN$81+365)-TODAY(),"0")&amp;" days"),"—")</f>
        <v>—</v>
      </c>
      <c r="M1537" s="58" t="str">
        <f ca="1">IF(OR('📊 Training Matrix'!$AO$81="EXPIRED",'📊 Training Matrix'!$AO$81="EXPIRING"),'📊 Training Matrix'!$H$81,"")</f>
        <v/>
      </c>
    </row>
    <row r="1538" spans="1:13" ht="15" customHeight="1" x14ac:dyDescent="0.2">
      <c r="A1538" s="58" t="str">
        <f ca="1">IF(OR('📊 Training Matrix'!$AQ$81="EXPIRED",'📊 Training Matrix'!$AQ$81="EXPIRING"),'📊 Training Matrix'!$A$81,"")</f>
        <v/>
      </c>
      <c r="B1538" s="58" t="str">
        <f ca="1">IF(OR('📊 Training Matrix'!$AQ$81="EXPIRED",'📊 Training Matrix'!$AQ$81="EXPIRING"),'📊 Training Matrix'!$B$81,"")</f>
        <v/>
      </c>
      <c r="C1538" s="58" t="str">
        <f ca="1">IF(OR('📊 Training Matrix'!$AQ$81="EXPIRED",'📊 Training Matrix'!$AQ$81="EXPIRING"),'📊 Training Matrix'!$C$81,"")</f>
        <v/>
      </c>
      <c r="D1538" s="58" t="str">
        <f ca="1">IF(OR('📊 Training Matrix'!$AQ$81="EXPIRED",'📊 Training Matrix'!$AQ$81="EXPIRING"),'📊 Training Matrix'!$D$81,"")</f>
        <v/>
      </c>
      <c r="E1538" s="58" t="str">
        <f ca="1">IF(OR('📊 Training Matrix'!$AQ$81="EXPIRED",'📊 Training Matrix'!$AQ$81="EXPIRING"),'📊 Training Matrix'!$F$81,"")</f>
        <v/>
      </c>
      <c r="F1538" s="58" t="str">
        <f ca="1">IF(OR('📊 Training Matrix'!$AQ$81="EXPIRED",'📊 Training Matrix'!$AQ$81="EXPIRING"),'📊 Training Matrix'!$E$81,"")</f>
        <v/>
      </c>
      <c r="G1538" s="58" t="str">
        <f ca="1">IF(OR('📊 Training Matrix'!$AQ$81="EXPIRED",'📊 Training Matrix'!$AQ$81="EXPIRING"),"DR-004","")</f>
        <v/>
      </c>
      <c r="H1538" s="58" t="str">
        <f ca="1">IF(OR('📊 Training Matrix'!$AQ$81="EXPIRED",'📊 Training Matrix'!$AQ$81="EXPIRING"),"CPCS Excavator","")</f>
        <v/>
      </c>
      <c r="I1538" s="58" t="str">
        <f ca="1">IF(OR('📊 Training Matrix'!$AQ$81="EXPIRED",'📊 Training Matrix'!$AQ$81="EXPIRING"),IF(ISNUMBER('📊 Training Matrix'!$AP$81),TEXT('📊 Training Matrix'!$AP$81,"DD/MM/YYYY"),""),"")</f>
        <v/>
      </c>
      <c r="J1538" s="58" t="str">
        <f ca="1">IF(OR('📊 Training Matrix'!$AQ$81="EXPIRED",'📊 Training Matrix'!$AQ$81="EXPIRING"),TEXT('📊 Training Matrix'!$AP$81+365,"DD/MM/YYYY"),"")</f>
        <v/>
      </c>
      <c r="K1538" s="58" t="str">
        <f ca="1">IF(OR('📊 Training Matrix'!$AQ$81="EXPIRED",'📊 Training Matrix'!$AQ$81="EXPIRING"),'📊 Training Matrix'!$AQ$81,"")</f>
        <v/>
      </c>
      <c r="L1538" s="58" t="str">
        <f ca="1">IF(OR('📊 Training Matrix'!$AQ$81="EXPIRED",'📊 Training Matrix'!$AQ$81="EXPIRING"),IF('📊 Training Matrix'!$AQ$81="EXPIRED","Overdue by "&amp;TEXT(TODAY()-('📊 Training Matrix'!$AP$81+365),"0")&amp;" days","Expires in "&amp;TEXT(('📊 Training Matrix'!$AP$81+365)-TODAY(),"0")&amp;" days"),"—")</f>
        <v>—</v>
      </c>
      <c r="M1538" s="58" t="str">
        <f ca="1">IF(OR('📊 Training Matrix'!$AQ$81="EXPIRED",'📊 Training Matrix'!$AQ$81="EXPIRING"),'📊 Training Matrix'!$H$81,"")</f>
        <v/>
      </c>
    </row>
    <row r="1539" spans="1:13" ht="15" customHeight="1" x14ac:dyDescent="0.2">
      <c r="A1539" s="58" t="str">
        <f ca="1">IF(OR('📊 Training Matrix'!$AS$81="EXPIRED",'📊 Training Matrix'!$AS$81="EXPIRING"),'📊 Training Matrix'!$A$81,"")</f>
        <v/>
      </c>
      <c r="B1539" s="58" t="str">
        <f ca="1">IF(OR('📊 Training Matrix'!$AS$81="EXPIRED",'📊 Training Matrix'!$AS$81="EXPIRING"),'📊 Training Matrix'!$B$81,"")</f>
        <v/>
      </c>
      <c r="C1539" s="58" t="str">
        <f ca="1">IF(OR('📊 Training Matrix'!$AS$81="EXPIRED",'📊 Training Matrix'!$AS$81="EXPIRING"),'📊 Training Matrix'!$C$81,"")</f>
        <v/>
      </c>
      <c r="D1539" s="58" t="str">
        <f ca="1">IF(OR('📊 Training Matrix'!$AS$81="EXPIRED",'📊 Training Matrix'!$AS$81="EXPIRING"),'📊 Training Matrix'!$D$81,"")</f>
        <v/>
      </c>
      <c r="E1539" s="58" t="str">
        <f ca="1">IF(OR('📊 Training Matrix'!$AS$81="EXPIRED",'📊 Training Matrix'!$AS$81="EXPIRING"),'📊 Training Matrix'!$F$81,"")</f>
        <v/>
      </c>
      <c r="F1539" s="58" t="str">
        <f ca="1">IF(OR('📊 Training Matrix'!$AS$81="EXPIRED",'📊 Training Matrix'!$AS$81="EXPIRING"),'📊 Training Matrix'!$E$81,"")</f>
        <v/>
      </c>
      <c r="G1539" s="58" t="str">
        <f ca="1">IF(OR('📊 Training Matrix'!$AS$81="EXPIRED",'📊 Training Matrix'!$AS$81="EXPIRING"),"MG-002","")</f>
        <v/>
      </c>
      <c r="H1539" s="58" t="str">
        <f ca="1">IF(OR('📊 Training Matrix'!$AS$81="EXPIRED",'📊 Training Matrix'!$AS$81="EXPIRING"),"SMSTS","")</f>
        <v/>
      </c>
      <c r="I1539" s="58" t="str">
        <f ca="1">IF(OR('📊 Training Matrix'!$AS$81="EXPIRED",'📊 Training Matrix'!$AS$81="EXPIRING"),IF(ISNUMBER('📊 Training Matrix'!$AR$81),TEXT('📊 Training Matrix'!$AR$81,"DD/MM/YYYY"),""),"")</f>
        <v/>
      </c>
      <c r="J1539" s="58" t="str">
        <f ca="1">IF(OR('📊 Training Matrix'!$AS$81="EXPIRED",'📊 Training Matrix'!$AS$81="EXPIRING"),TEXT('📊 Training Matrix'!$AR$81+365,"DD/MM/YYYY"),"")</f>
        <v/>
      </c>
      <c r="K1539" s="58" t="str">
        <f ca="1">IF(OR('📊 Training Matrix'!$AS$81="EXPIRED",'📊 Training Matrix'!$AS$81="EXPIRING"),'📊 Training Matrix'!$AS$81,"")</f>
        <v/>
      </c>
      <c r="L1539" s="58" t="str">
        <f ca="1">IF(OR('📊 Training Matrix'!$AS$81="EXPIRED",'📊 Training Matrix'!$AS$81="EXPIRING"),IF('📊 Training Matrix'!$AS$81="EXPIRED","Overdue by "&amp;TEXT(TODAY()-('📊 Training Matrix'!$AR$81+365),"0")&amp;" days","Expires in "&amp;TEXT(('📊 Training Matrix'!$AR$81+365)-TODAY(),"0")&amp;" days"),"—")</f>
        <v>—</v>
      </c>
      <c r="M1539" s="58" t="str">
        <f ca="1">IF(OR('📊 Training Matrix'!$AS$81="EXPIRED",'📊 Training Matrix'!$AS$81="EXPIRING"),'📊 Training Matrix'!$H$81,"")</f>
        <v/>
      </c>
    </row>
    <row r="1540" spans="1:13" ht="15" customHeight="1" x14ac:dyDescent="0.2">
      <c r="A1540" s="58" t="str">
        <f ca="1">IF(OR('📊 Training Matrix'!$AU$81="EXPIRED",'📊 Training Matrix'!$AU$81="EXPIRING"),'📊 Training Matrix'!$A$81,"")</f>
        <v/>
      </c>
      <c r="B1540" s="58" t="str">
        <f ca="1">IF(OR('📊 Training Matrix'!$AU$81="EXPIRED",'📊 Training Matrix'!$AU$81="EXPIRING"),'📊 Training Matrix'!$B$81,"")</f>
        <v/>
      </c>
      <c r="C1540" s="58" t="str">
        <f ca="1">IF(OR('📊 Training Matrix'!$AU$81="EXPIRED",'📊 Training Matrix'!$AU$81="EXPIRING"),'📊 Training Matrix'!$C$81,"")</f>
        <v/>
      </c>
      <c r="D1540" s="58" t="str">
        <f ca="1">IF(OR('📊 Training Matrix'!$AU$81="EXPIRED",'📊 Training Matrix'!$AU$81="EXPIRING"),'📊 Training Matrix'!$D$81,"")</f>
        <v/>
      </c>
      <c r="E1540" s="58" t="str">
        <f ca="1">IF(OR('📊 Training Matrix'!$AU$81="EXPIRED",'📊 Training Matrix'!$AU$81="EXPIRING"),'📊 Training Matrix'!$F$81,"")</f>
        <v/>
      </c>
      <c r="F1540" s="58" t="str">
        <f ca="1">IF(OR('📊 Training Matrix'!$AU$81="EXPIRED",'📊 Training Matrix'!$AU$81="EXPIRING"),'📊 Training Matrix'!$E$81,"")</f>
        <v/>
      </c>
      <c r="G1540" s="58" t="str">
        <f ca="1">IF(OR('📊 Training Matrix'!$AU$81="EXPIRED",'📊 Training Matrix'!$AU$81="EXPIRING"),"MG-003","")</f>
        <v/>
      </c>
      <c r="H1540" s="58" t="str">
        <f ca="1">IF(OR('📊 Training Matrix'!$AU$81="EXPIRED",'📊 Training Matrix'!$AU$81="EXPIRING"),"SSSTS","")</f>
        <v/>
      </c>
      <c r="I1540" s="58" t="str">
        <f ca="1">IF(OR('📊 Training Matrix'!$AU$81="EXPIRED",'📊 Training Matrix'!$AU$81="EXPIRING"),IF(ISNUMBER('📊 Training Matrix'!$AT$81),TEXT('📊 Training Matrix'!$AT$81,"DD/MM/YYYY"),""),"")</f>
        <v/>
      </c>
      <c r="J1540" s="58" t="str">
        <f ca="1">IF(OR('📊 Training Matrix'!$AU$81="EXPIRED",'📊 Training Matrix'!$AU$81="EXPIRING"),TEXT('📊 Training Matrix'!$AT$81+365,"DD/MM/YYYY"),"")</f>
        <v/>
      </c>
      <c r="K1540" s="58" t="str">
        <f ca="1">IF(OR('📊 Training Matrix'!$AU$81="EXPIRED",'📊 Training Matrix'!$AU$81="EXPIRING"),'📊 Training Matrix'!$AU$81,"")</f>
        <v/>
      </c>
      <c r="L1540" s="58" t="str">
        <f ca="1">IF(OR('📊 Training Matrix'!$AU$81="EXPIRED",'📊 Training Matrix'!$AU$81="EXPIRING"),IF('📊 Training Matrix'!$AU$81="EXPIRED","Overdue by "&amp;TEXT(TODAY()-('📊 Training Matrix'!$AT$81+365),"0")&amp;" days","Expires in "&amp;TEXT(('📊 Training Matrix'!$AT$81+365)-TODAY(),"0")&amp;" days"),"—")</f>
        <v>—</v>
      </c>
      <c r="M1540" s="58" t="str">
        <f ca="1">IF(OR('📊 Training Matrix'!$AU$81="EXPIRED",'📊 Training Matrix'!$AU$81="EXPIRING"),'📊 Training Matrix'!$H$81,"")</f>
        <v/>
      </c>
    </row>
    <row r="1541" spans="1:13" ht="15" customHeight="1" x14ac:dyDescent="0.2">
      <c r="A1541" s="58" t="str">
        <f ca="1">IF(OR('📊 Training Matrix'!$AW$81="EXPIRED",'📊 Training Matrix'!$AW$81="EXPIRING"),'📊 Training Matrix'!$A$81,"")</f>
        <v/>
      </c>
      <c r="B1541" s="58" t="str">
        <f ca="1">IF(OR('📊 Training Matrix'!$AW$81="EXPIRED",'📊 Training Matrix'!$AW$81="EXPIRING"),'📊 Training Matrix'!$B$81,"")</f>
        <v/>
      </c>
      <c r="C1541" s="58" t="str">
        <f ca="1">IF(OR('📊 Training Matrix'!$AW$81="EXPIRED",'📊 Training Matrix'!$AW$81="EXPIRING"),'📊 Training Matrix'!$C$81,"")</f>
        <v/>
      </c>
      <c r="D1541" s="58" t="str">
        <f ca="1">IF(OR('📊 Training Matrix'!$AW$81="EXPIRED",'📊 Training Matrix'!$AW$81="EXPIRING"),'📊 Training Matrix'!$D$81,"")</f>
        <v/>
      </c>
      <c r="E1541" s="58" t="str">
        <f ca="1">IF(OR('📊 Training Matrix'!$AW$81="EXPIRED",'📊 Training Matrix'!$AW$81="EXPIRING"),'📊 Training Matrix'!$F$81,"")</f>
        <v/>
      </c>
      <c r="F1541" s="58" t="str">
        <f ca="1">IF(OR('📊 Training Matrix'!$AW$81="EXPIRED",'📊 Training Matrix'!$AW$81="EXPIRING"),'📊 Training Matrix'!$E$81,"")</f>
        <v/>
      </c>
      <c r="G1541" s="58" t="str">
        <f ca="1">IF(OR('📊 Training Matrix'!$AW$81="EXPIRED",'📊 Training Matrix'!$AW$81="EXPIRING"),"IT-002","")</f>
        <v/>
      </c>
      <c r="H1541" s="58" t="str">
        <f ca="1">IF(OR('📊 Training Matrix'!$AW$81="EXPIRED",'📊 Training Matrix'!$AW$81="EXPIRING"),"GDPR Awareness","")</f>
        <v/>
      </c>
      <c r="I1541" s="58" t="str">
        <f ca="1">IF(OR('📊 Training Matrix'!$AW$81="EXPIRED",'📊 Training Matrix'!$AW$81="EXPIRING"),IF(ISNUMBER('📊 Training Matrix'!$AV$81),TEXT('📊 Training Matrix'!$AV$81,"DD/MM/YYYY"),""),"")</f>
        <v/>
      </c>
      <c r="J1541" s="58" t="str">
        <f ca="1">IF(OR('📊 Training Matrix'!$AW$81="EXPIRED",'📊 Training Matrix'!$AW$81="EXPIRING"),TEXT('📊 Training Matrix'!$AV$81+365,"DD/MM/YYYY"),"")</f>
        <v/>
      </c>
      <c r="K1541" s="58" t="str">
        <f ca="1">IF(OR('📊 Training Matrix'!$AW$81="EXPIRED",'📊 Training Matrix'!$AW$81="EXPIRING"),'📊 Training Matrix'!$AW$81,"")</f>
        <v/>
      </c>
      <c r="L1541" s="58" t="str">
        <f ca="1">IF(OR('📊 Training Matrix'!$AW$81="EXPIRED",'📊 Training Matrix'!$AW$81="EXPIRING"),IF('📊 Training Matrix'!$AW$81="EXPIRED","Overdue by "&amp;TEXT(TODAY()-('📊 Training Matrix'!$AV$81+365),"0")&amp;" days","Expires in "&amp;TEXT(('📊 Training Matrix'!$AV$81+365)-TODAY(),"0")&amp;" days"),"—")</f>
        <v>—</v>
      </c>
      <c r="M1541" s="58" t="str">
        <f ca="1">IF(OR('📊 Training Matrix'!$AW$81="EXPIRED",'📊 Training Matrix'!$AW$81="EXPIRING"),'📊 Training Matrix'!$H$81,"")</f>
        <v/>
      </c>
    </row>
    <row r="1542" spans="1:13" ht="15" customHeight="1" x14ac:dyDescent="0.2">
      <c r="A1542" s="58" t="str">
        <f ca="1">IF(OR('📊 Training Matrix'!$K$82="EXPIRED",'📊 Training Matrix'!$K$82="EXPIRING"),'📊 Training Matrix'!$A$82,"")</f>
        <v/>
      </c>
      <c r="B1542" s="58" t="str">
        <f ca="1">IF(OR('📊 Training Matrix'!$K$82="EXPIRED",'📊 Training Matrix'!$K$82="EXPIRING"),'📊 Training Matrix'!$B$82,"")</f>
        <v/>
      </c>
      <c r="C1542" s="58" t="str">
        <f ca="1">IF(OR('📊 Training Matrix'!$K$82="EXPIRED",'📊 Training Matrix'!$K$82="EXPIRING"),'📊 Training Matrix'!$C$82,"")</f>
        <v/>
      </c>
      <c r="D1542" s="58" t="str">
        <f ca="1">IF(OR('📊 Training Matrix'!$K$82="EXPIRED",'📊 Training Matrix'!$K$82="EXPIRING"),'📊 Training Matrix'!$D$82,"")</f>
        <v/>
      </c>
      <c r="E1542" s="58" t="str">
        <f ca="1">IF(OR('📊 Training Matrix'!$K$82="EXPIRED",'📊 Training Matrix'!$K$82="EXPIRING"),'📊 Training Matrix'!$F$82,"")</f>
        <v/>
      </c>
      <c r="F1542" s="58" t="str">
        <f ca="1">IF(OR('📊 Training Matrix'!$K$82="EXPIRED",'📊 Training Matrix'!$K$82="EXPIRING"),'📊 Training Matrix'!$E$82,"")</f>
        <v/>
      </c>
      <c r="G1542" s="58" t="str">
        <f ca="1">IF(OR('📊 Training Matrix'!$K$82="EXPIRED",'📊 Training Matrix'!$K$82="EXPIRING"),"HS-001","")</f>
        <v/>
      </c>
      <c r="H1542" s="58" t="str">
        <f ca="1">IF(OR('📊 Training Matrix'!$K$82="EXPIRED",'📊 Training Matrix'!$K$82="EXPIRING"),"H&amp;S Induction","")</f>
        <v/>
      </c>
      <c r="I1542" s="58" t="str">
        <f ca="1">IF(OR('📊 Training Matrix'!$K$82="EXPIRED",'📊 Training Matrix'!$K$82="EXPIRING"),IF(ISNUMBER('📊 Training Matrix'!$J$82),TEXT('📊 Training Matrix'!$J$82,"DD/MM/YYYY"),""),"")</f>
        <v/>
      </c>
      <c r="J1542" s="58" t="str">
        <f ca="1">IF(OR('📊 Training Matrix'!$K$82="EXPIRED",'📊 Training Matrix'!$K$82="EXPIRING"),TEXT('📊 Training Matrix'!$J$82+365,"DD/MM/YYYY"),"")</f>
        <v/>
      </c>
      <c r="K1542" s="58" t="str">
        <f ca="1">IF(OR('📊 Training Matrix'!$K$82="EXPIRED",'📊 Training Matrix'!$K$82="EXPIRING"),'📊 Training Matrix'!$K$82,"")</f>
        <v/>
      </c>
      <c r="L1542" s="58" t="str">
        <f ca="1">IF(OR('📊 Training Matrix'!$K$82="EXPIRED",'📊 Training Matrix'!$K$82="EXPIRING"),IF('📊 Training Matrix'!$K$82="EXPIRED","Overdue by "&amp;TEXT(TODAY()-('📊 Training Matrix'!$J$82+365),"0")&amp;" days","Expires in "&amp;TEXT(('📊 Training Matrix'!$J$82+365)-TODAY(),"0")&amp;" days"),"—")</f>
        <v>—</v>
      </c>
      <c r="M1542" s="58" t="str">
        <f ca="1">IF(OR('📊 Training Matrix'!$K$82="EXPIRED",'📊 Training Matrix'!$K$82="EXPIRING"),'📊 Training Matrix'!$H$82,"")</f>
        <v/>
      </c>
    </row>
    <row r="1543" spans="1:13" ht="15" customHeight="1" x14ac:dyDescent="0.2">
      <c r="A1543" s="58" t="str">
        <f ca="1">IF(OR('📊 Training Matrix'!$M$82="EXPIRED",'📊 Training Matrix'!$M$82="EXPIRING"),'📊 Training Matrix'!$A$82,"")</f>
        <v/>
      </c>
      <c r="B1543" s="58" t="str">
        <f ca="1">IF(OR('📊 Training Matrix'!$M$82="EXPIRED",'📊 Training Matrix'!$M$82="EXPIRING"),'📊 Training Matrix'!$B$82,"")</f>
        <v/>
      </c>
      <c r="C1543" s="58" t="str">
        <f ca="1">IF(OR('📊 Training Matrix'!$M$82="EXPIRED",'📊 Training Matrix'!$M$82="EXPIRING"),'📊 Training Matrix'!$C$82,"")</f>
        <v/>
      </c>
      <c r="D1543" s="58" t="str">
        <f ca="1">IF(OR('📊 Training Matrix'!$M$82="EXPIRED",'📊 Training Matrix'!$M$82="EXPIRING"),'📊 Training Matrix'!$D$82,"")</f>
        <v/>
      </c>
      <c r="E1543" s="58" t="str">
        <f ca="1">IF(OR('📊 Training Matrix'!$M$82="EXPIRED",'📊 Training Matrix'!$M$82="EXPIRING"),'📊 Training Matrix'!$F$82,"")</f>
        <v/>
      </c>
      <c r="F1543" s="58" t="str">
        <f ca="1">IF(OR('📊 Training Matrix'!$M$82="EXPIRED",'📊 Training Matrix'!$M$82="EXPIRING"),'📊 Training Matrix'!$E$82,"")</f>
        <v/>
      </c>
      <c r="G1543" s="58" t="str">
        <f ca="1">IF(OR('📊 Training Matrix'!$M$82="EXPIRED",'📊 Training Matrix'!$M$82="EXPIRING"),"HS-002","")</f>
        <v/>
      </c>
      <c r="H1543" s="58" t="str">
        <f ca="1">IF(OR('📊 Training Matrix'!$M$82="EXPIRED",'📊 Training Matrix'!$M$82="EXPIRING"),"Working at Height","")</f>
        <v/>
      </c>
      <c r="I1543" s="58" t="str">
        <f ca="1">IF(OR('📊 Training Matrix'!$M$82="EXPIRED",'📊 Training Matrix'!$M$82="EXPIRING"),IF(ISNUMBER('📊 Training Matrix'!$L$82),TEXT('📊 Training Matrix'!$L$82,"DD/MM/YYYY"),""),"")</f>
        <v/>
      </c>
      <c r="J1543" s="58" t="str">
        <f ca="1">IF(OR('📊 Training Matrix'!$M$82="EXPIRED",'📊 Training Matrix'!$M$82="EXPIRING"),TEXT('📊 Training Matrix'!$L$82+365,"DD/MM/YYYY"),"")</f>
        <v/>
      </c>
      <c r="K1543" s="58" t="str">
        <f ca="1">IF(OR('📊 Training Matrix'!$M$82="EXPIRED",'📊 Training Matrix'!$M$82="EXPIRING"),'📊 Training Matrix'!$M$82,"")</f>
        <v/>
      </c>
      <c r="L1543" s="58" t="str">
        <f ca="1">IF(OR('📊 Training Matrix'!$M$82="EXPIRED",'📊 Training Matrix'!$M$82="EXPIRING"),IF('📊 Training Matrix'!$M$82="EXPIRED","Overdue by "&amp;TEXT(TODAY()-('📊 Training Matrix'!$L$82+365),"0")&amp;" days","Expires in "&amp;TEXT(('📊 Training Matrix'!$L$82+365)-TODAY(),"0")&amp;" days"),"—")</f>
        <v>—</v>
      </c>
      <c r="M1543" s="58" t="str">
        <f ca="1">IF(OR('📊 Training Matrix'!$M$82="EXPIRED",'📊 Training Matrix'!$M$82="EXPIRING"),'📊 Training Matrix'!$H$82,"")</f>
        <v/>
      </c>
    </row>
    <row r="1544" spans="1:13" ht="15" customHeight="1" x14ac:dyDescent="0.2">
      <c r="A1544" s="58" t="str">
        <f ca="1">IF(OR('📊 Training Matrix'!$O$82="EXPIRED",'📊 Training Matrix'!$O$82="EXPIRING"),'📊 Training Matrix'!$A$82,"")</f>
        <v/>
      </c>
      <c r="B1544" s="58" t="str">
        <f ca="1">IF(OR('📊 Training Matrix'!$O$82="EXPIRED",'📊 Training Matrix'!$O$82="EXPIRING"),'📊 Training Matrix'!$B$82,"")</f>
        <v/>
      </c>
      <c r="C1544" s="58" t="str">
        <f ca="1">IF(OR('📊 Training Matrix'!$O$82="EXPIRED",'📊 Training Matrix'!$O$82="EXPIRING"),'📊 Training Matrix'!$C$82,"")</f>
        <v/>
      </c>
      <c r="D1544" s="58" t="str">
        <f ca="1">IF(OR('📊 Training Matrix'!$O$82="EXPIRED",'📊 Training Matrix'!$O$82="EXPIRING"),'📊 Training Matrix'!$D$82,"")</f>
        <v/>
      </c>
      <c r="E1544" s="58" t="str">
        <f ca="1">IF(OR('📊 Training Matrix'!$O$82="EXPIRED",'📊 Training Matrix'!$O$82="EXPIRING"),'📊 Training Matrix'!$F$82,"")</f>
        <v/>
      </c>
      <c r="F1544" s="58" t="str">
        <f ca="1">IF(OR('📊 Training Matrix'!$O$82="EXPIRED",'📊 Training Matrix'!$O$82="EXPIRING"),'📊 Training Matrix'!$E$82,"")</f>
        <v/>
      </c>
      <c r="G1544" s="58" t="str">
        <f ca="1">IF(OR('📊 Training Matrix'!$O$82="EXPIRED",'📊 Training Matrix'!$O$82="EXPIRING"),"HS-003","")</f>
        <v/>
      </c>
      <c r="H1544" s="58" t="str">
        <f ca="1">IF(OR('📊 Training Matrix'!$O$82="EXPIRED",'📊 Training Matrix'!$O$82="EXPIRING"),"Confined Space","")</f>
        <v/>
      </c>
      <c r="I1544" s="58" t="str">
        <f ca="1">IF(OR('📊 Training Matrix'!$O$82="EXPIRED",'📊 Training Matrix'!$O$82="EXPIRING"),IF(ISNUMBER('📊 Training Matrix'!$N$82),TEXT('📊 Training Matrix'!$N$82,"DD/MM/YYYY"),""),"")</f>
        <v/>
      </c>
      <c r="J1544" s="58" t="str">
        <f ca="1">IF(OR('📊 Training Matrix'!$O$82="EXPIRED",'📊 Training Matrix'!$O$82="EXPIRING"),TEXT('📊 Training Matrix'!$N$82+365,"DD/MM/YYYY"),"")</f>
        <v/>
      </c>
      <c r="K1544" s="58" t="str">
        <f ca="1">IF(OR('📊 Training Matrix'!$O$82="EXPIRED",'📊 Training Matrix'!$O$82="EXPIRING"),'📊 Training Matrix'!$O$82,"")</f>
        <v/>
      </c>
      <c r="L1544" s="58" t="str">
        <f ca="1">IF(OR('📊 Training Matrix'!$O$82="EXPIRED",'📊 Training Matrix'!$O$82="EXPIRING"),IF('📊 Training Matrix'!$O$82="EXPIRED","Overdue by "&amp;TEXT(TODAY()-('📊 Training Matrix'!$N$82+365),"0")&amp;" days","Expires in "&amp;TEXT(('📊 Training Matrix'!$N$82+365)-TODAY(),"0")&amp;" days"),"—")</f>
        <v>—</v>
      </c>
      <c r="M1544" s="58" t="str">
        <f ca="1">IF(OR('📊 Training Matrix'!$O$82="EXPIRED",'📊 Training Matrix'!$O$82="EXPIRING"),'📊 Training Matrix'!$H$82,"")</f>
        <v/>
      </c>
    </row>
    <row r="1545" spans="1:13" ht="15" customHeight="1" x14ac:dyDescent="0.2">
      <c r="A1545" s="58" t="str">
        <f ca="1">IF(OR('📊 Training Matrix'!$Q$82="EXPIRED",'📊 Training Matrix'!$Q$82="EXPIRING"),'📊 Training Matrix'!$A$82,"")</f>
        <v/>
      </c>
      <c r="B1545" s="58" t="str">
        <f ca="1">IF(OR('📊 Training Matrix'!$Q$82="EXPIRED",'📊 Training Matrix'!$Q$82="EXPIRING"),'📊 Training Matrix'!$B$82,"")</f>
        <v/>
      </c>
      <c r="C1545" s="58" t="str">
        <f ca="1">IF(OR('📊 Training Matrix'!$Q$82="EXPIRED",'📊 Training Matrix'!$Q$82="EXPIRING"),'📊 Training Matrix'!$C$82,"")</f>
        <v/>
      </c>
      <c r="D1545" s="58" t="str">
        <f ca="1">IF(OR('📊 Training Matrix'!$Q$82="EXPIRED",'📊 Training Matrix'!$Q$82="EXPIRING"),'📊 Training Matrix'!$D$82,"")</f>
        <v/>
      </c>
      <c r="E1545" s="58" t="str">
        <f ca="1">IF(OR('📊 Training Matrix'!$Q$82="EXPIRED",'📊 Training Matrix'!$Q$82="EXPIRING"),'📊 Training Matrix'!$F$82,"")</f>
        <v/>
      </c>
      <c r="F1545" s="58" t="str">
        <f ca="1">IF(OR('📊 Training Matrix'!$Q$82="EXPIRED",'📊 Training Matrix'!$Q$82="EXPIRING"),'📊 Training Matrix'!$E$82,"")</f>
        <v/>
      </c>
      <c r="G1545" s="58" t="str">
        <f ca="1">IF(OR('📊 Training Matrix'!$Q$82="EXPIRED",'📊 Training Matrix'!$Q$82="EXPIRING"),"HS-004","")</f>
        <v/>
      </c>
      <c r="H1545" s="58" t="str">
        <f ca="1">IF(OR('📊 Training Matrix'!$Q$82="EXPIRED",'📊 Training Matrix'!$Q$82="EXPIRING"),"Manual Handling","")</f>
        <v/>
      </c>
      <c r="I1545" s="58" t="str">
        <f ca="1">IF(OR('📊 Training Matrix'!$Q$82="EXPIRED",'📊 Training Matrix'!$Q$82="EXPIRING"),IF(ISNUMBER('📊 Training Matrix'!$P$82),TEXT('📊 Training Matrix'!$P$82,"DD/MM/YYYY"),""),"")</f>
        <v/>
      </c>
      <c r="J1545" s="58" t="str">
        <f ca="1">IF(OR('📊 Training Matrix'!$Q$82="EXPIRED",'📊 Training Matrix'!$Q$82="EXPIRING"),TEXT('📊 Training Matrix'!$P$82+365,"DD/MM/YYYY"),"")</f>
        <v/>
      </c>
      <c r="K1545" s="58" t="str">
        <f ca="1">IF(OR('📊 Training Matrix'!$Q$82="EXPIRED",'📊 Training Matrix'!$Q$82="EXPIRING"),'📊 Training Matrix'!$Q$82,"")</f>
        <v/>
      </c>
      <c r="L1545" s="58" t="str">
        <f ca="1">IF(OR('📊 Training Matrix'!$Q$82="EXPIRED",'📊 Training Matrix'!$Q$82="EXPIRING"),IF('📊 Training Matrix'!$Q$82="EXPIRED","Overdue by "&amp;TEXT(TODAY()-('📊 Training Matrix'!$P$82+365),"0")&amp;" days","Expires in "&amp;TEXT(('📊 Training Matrix'!$P$82+365)-TODAY(),"0")&amp;" days"),"—")</f>
        <v>—</v>
      </c>
      <c r="M1545" s="58" t="str">
        <f ca="1">IF(OR('📊 Training Matrix'!$Q$82="EXPIRED",'📊 Training Matrix'!$Q$82="EXPIRING"),'📊 Training Matrix'!$H$82,"")</f>
        <v/>
      </c>
    </row>
    <row r="1546" spans="1:13" ht="15" customHeight="1" x14ac:dyDescent="0.2">
      <c r="A1546" s="58" t="str">
        <f ca="1">IF(OR('📊 Training Matrix'!$S$82="EXPIRED",'📊 Training Matrix'!$S$82="EXPIRING"),'📊 Training Matrix'!$A$82,"")</f>
        <v/>
      </c>
      <c r="B1546" s="58" t="str">
        <f ca="1">IF(OR('📊 Training Matrix'!$S$82="EXPIRED",'📊 Training Matrix'!$S$82="EXPIRING"),'📊 Training Matrix'!$B$82,"")</f>
        <v/>
      </c>
      <c r="C1546" s="58" t="str">
        <f ca="1">IF(OR('📊 Training Matrix'!$S$82="EXPIRED",'📊 Training Matrix'!$S$82="EXPIRING"),'📊 Training Matrix'!$C$82,"")</f>
        <v/>
      </c>
      <c r="D1546" s="58" t="str">
        <f ca="1">IF(OR('📊 Training Matrix'!$S$82="EXPIRED",'📊 Training Matrix'!$S$82="EXPIRING"),'📊 Training Matrix'!$D$82,"")</f>
        <v/>
      </c>
      <c r="E1546" s="58" t="str">
        <f ca="1">IF(OR('📊 Training Matrix'!$S$82="EXPIRED",'📊 Training Matrix'!$S$82="EXPIRING"),'📊 Training Matrix'!$F$82,"")</f>
        <v/>
      </c>
      <c r="F1546" s="58" t="str">
        <f ca="1">IF(OR('📊 Training Matrix'!$S$82="EXPIRED",'📊 Training Matrix'!$S$82="EXPIRING"),'📊 Training Matrix'!$E$82,"")</f>
        <v/>
      </c>
      <c r="G1546" s="58" t="str">
        <f ca="1">IF(OR('📊 Training Matrix'!$S$82="EXPIRED",'📊 Training Matrix'!$S$82="EXPIRING"),"HS-005","")</f>
        <v/>
      </c>
      <c r="H1546" s="58" t="str">
        <f ca="1">IF(OR('📊 Training Matrix'!$S$82="EXPIRED",'📊 Training Matrix'!$S$82="EXPIRING"),"First Aid (FAW)","")</f>
        <v/>
      </c>
      <c r="I1546" s="58" t="str">
        <f ca="1">IF(OR('📊 Training Matrix'!$S$82="EXPIRED",'📊 Training Matrix'!$S$82="EXPIRING"),IF(ISNUMBER('📊 Training Matrix'!$R$82),TEXT('📊 Training Matrix'!$R$82,"DD/MM/YYYY"),""),"")</f>
        <v/>
      </c>
      <c r="J1546" s="58" t="str">
        <f ca="1">IF(OR('📊 Training Matrix'!$S$82="EXPIRED",'📊 Training Matrix'!$S$82="EXPIRING"),TEXT('📊 Training Matrix'!$R$82+365,"DD/MM/YYYY"),"")</f>
        <v/>
      </c>
      <c r="K1546" s="58" t="str">
        <f ca="1">IF(OR('📊 Training Matrix'!$S$82="EXPIRED",'📊 Training Matrix'!$S$82="EXPIRING"),'📊 Training Matrix'!$S$82,"")</f>
        <v/>
      </c>
      <c r="L1546" s="58" t="str">
        <f ca="1">IF(OR('📊 Training Matrix'!$S$82="EXPIRED",'📊 Training Matrix'!$S$82="EXPIRING"),IF('📊 Training Matrix'!$S$82="EXPIRED","Overdue by "&amp;TEXT(TODAY()-('📊 Training Matrix'!$R$82+365),"0")&amp;" days","Expires in "&amp;TEXT(('📊 Training Matrix'!$R$82+365)-TODAY(),"0")&amp;" days"),"—")</f>
        <v>—</v>
      </c>
      <c r="M1546" s="58" t="str">
        <f ca="1">IF(OR('📊 Training Matrix'!$S$82="EXPIRED",'📊 Training Matrix'!$S$82="EXPIRING"),'📊 Training Matrix'!$H$82,"")</f>
        <v/>
      </c>
    </row>
    <row r="1547" spans="1:13" ht="15" customHeight="1" x14ac:dyDescent="0.2">
      <c r="A1547" s="58" t="str">
        <f ca="1">IF(OR('📊 Training Matrix'!$U$82="EXPIRED",'📊 Training Matrix'!$U$82="EXPIRING"),'📊 Training Matrix'!$A$82,"")</f>
        <v/>
      </c>
      <c r="B1547" s="58" t="str">
        <f ca="1">IF(OR('📊 Training Matrix'!$U$82="EXPIRED",'📊 Training Matrix'!$U$82="EXPIRING"),'📊 Training Matrix'!$B$82,"")</f>
        <v/>
      </c>
      <c r="C1547" s="58" t="str">
        <f ca="1">IF(OR('📊 Training Matrix'!$U$82="EXPIRED",'📊 Training Matrix'!$U$82="EXPIRING"),'📊 Training Matrix'!$C$82,"")</f>
        <v/>
      </c>
      <c r="D1547" s="58" t="str">
        <f ca="1">IF(OR('📊 Training Matrix'!$U$82="EXPIRED",'📊 Training Matrix'!$U$82="EXPIRING"),'📊 Training Matrix'!$D$82,"")</f>
        <v/>
      </c>
      <c r="E1547" s="58" t="str">
        <f ca="1">IF(OR('📊 Training Matrix'!$U$82="EXPIRED",'📊 Training Matrix'!$U$82="EXPIRING"),'📊 Training Matrix'!$F$82,"")</f>
        <v/>
      </c>
      <c r="F1547" s="58" t="str">
        <f ca="1">IF(OR('📊 Training Matrix'!$U$82="EXPIRED",'📊 Training Matrix'!$U$82="EXPIRING"),'📊 Training Matrix'!$E$82,"")</f>
        <v/>
      </c>
      <c r="G1547" s="58" t="str">
        <f ca="1">IF(OR('📊 Training Matrix'!$U$82="EXPIRED",'📊 Training Matrix'!$U$82="EXPIRING"),"HS-006","")</f>
        <v/>
      </c>
      <c r="H1547" s="58" t="str">
        <f ca="1">IF(OR('📊 Training Matrix'!$U$82="EXPIRED",'📊 Training Matrix'!$U$82="EXPIRING"),"Asbestos Awareness","")</f>
        <v/>
      </c>
      <c r="I1547" s="58" t="str">
        <f ca="1">IF(OR('📊 Training Matrix'!$U$82="EXPIRED",'📊 Training Matrix'!$U$82="EXPIRING"),IF(ISNUMBER('📊 Training Matrix'!$T$82),TEXT('📊 Training Matrix'!$T$82,"DD/MM/YYYY"),""),"")</f>
        <v/>
      </c>
      <c r="J1547" s="58" t="str">
        <f ca="1">IF(OR('📊 Training Matrix'!$U$82="EXPIRED",'📊 Training Matrix'!$U$82="EXPIRING"),TEXT('📊 Training Matrix'!$T$82+365,"DD/MM/YYYY"),"")</f>
        <v/>
      </c>
      <c r="K1547" s="58" t="str">
        <f ca="1">IF(OR('📊 Training Matrix'!$U$82="EXPIRED",'📊 Training Matrix'!$U$82="EXPIRING"),'📊 Training Matrix'!$U$82,"")</f>
        <v/>
      </c>
      <c r="L1547" s="58" t="str">
        <f ca="1">IF(OR('📊 Training Matrix'!$U$82="EXPIRED",'📊 Training Matrix'!$U$82="EXPIRING"),IF('📊 Training Matrix'!$U$82="EXPIRED","Overdue by "&amp;TEXT(TODAY()-('📊 Training Matrix'!$T$82+365),"0")&amp;" days","Expires in "&amp;TEXT(('📊 Training Matrix'!$T$82+365)-TODAY(),"0")&amp;" days"),"—")</f>
        <v>—</v>
      </c>
      <c r="M1547" s="58" t="str">
        <f ca="1">IF(OR('📊 Training Matrix'!$U$82="EXPIRED",'📊 Training Matrix'!$U$82="EXPIRING"),'📊 Training Matrix'!$H$82,"")</f>
        <v/>
      </c>
    </row>
    <row r="1548" spans="1:13" ht="15" customHeight="1" x14ac:dyDescent="0.2">
      <c r="A1548" s="58" t="str">
        <f ca="1">IF(OR('📊 Training Matrix'!$W$82="EXPIRED",'📊 Training Matrix'!$W$82="EXPIRING"),'📊 Training Matrix'!$A$82,"")</f>
        <v/>
      </c>
      <c r="B1548" s="58" t="str">
        <f ca="1">IF(OR('📊 Training Matrix'!$W$82="EXPIRED",'📊 Training Matrix'!$W$82="EXPIRING"),'📊 Training Matrix'!$B$82,"")</f>
        <v/>
      </c>
      <c r="C1548" s="58" t="str">
        <f ca="1">IF(OR('📊 Training Matrix'!$W$82="EXPIRED",'📊 Training Matrix'!$W$82="EXPIRING"),'📊 Training Matrix'!$C$82,"")</f>
        <v/>
      </c>
      <c r="D1548" s="58" t="str">
        <f ca="1">IF(OR('📊 Training Matrix'!$W$82="EXPIRED",'📊 Training Matrix'!$W$82="EXPIRING"),'📊 Training Matrix'!$D$82,"")</f>
        <v/>
      </c>
      <c r="E1548" s="58" t="str">
        <f ca="1">IF(OR('📊 Training Matrix'!$W$82="EXPIRED",'📊 Training Matrix'!$W$82="EXPIRING"),'📊 Training Matrix'!$F$82,"")</f>
        <v/>
      </c>
      <c r="F1548" s="58" t="str">
        <f ca="1">IF(OR('📊 Training Matrix'!$W$82="EXPIRED",'📊 Training Matrix'!$W$82="EXPIRING"),'📊 Training Matrix'!$E$82,"")</f>
        <v/>
      </c>
      <c r="G1548" s="58" t="str">
        <f ca="1">IF(OR('📊 Training Matrix'!$W$82="EXPIRED",'📊 Training Matrix'!$W$82="EXPIRING"),"EL-001","")</f>
        <v/>
      </c>
      <c r="H1548" s="58" t="str">
        <f ca="1">IF(OR('📊 Training Matrix'!$W$82="EXPIRED",'📊 Training Matrix'!$W$82="EXPIRING"),"C&amp;G 2391 Inspection","")</f>
        <v/>
      </c>
      <c r="I1548" s="58" t="str">
        <f ca="1">IF(OR('📊 Training Matrix'!$W$82="EXPIRED",'📊 Training Matrix'!$W$82="EXPIRING"),IF(ISNUMBER('📊 Training Matrix'!$V$82),TEXT('📊 Training Matrix'!$V$82,"DD/MM/YYYY"),""),"")</f>
        <v/>
      </c>
      <c r="J1548" s="58" t="str">
        <f ca="1">IF(OR('📊 Training Matrix'!$W$82="EXPIRED",'📊 Training Matrix'!$W$82="EXPIRING"),TEXT('📊 Training Matrix'!$V$82+365,"DD/MM/YYYY"),"")</f>
        <v/>
      </c>
      <c r="K1548" s="58" t="str">
        <f ca="1">IF(OR('📊 Training Matrix'!$W$82="EXPIRED",'📊 Training Matrix'!$W$82="EXPIRING"),'📊 Training Matrix'!$W$82,"")</f>
        <v/>
      </c>
      <c r="L1548" s="58" t="str">
        <f ca="1">IF(OR('📊 Training Matrix'!$W$82="EXPIRED",'📊 Training Matrix'!$W$82="EXPIRING"),IF('📊 Training Matrix'!$W$82="EXPIRED","Overdue by "&amp;TEXT(TODAY()-('📊 Training Matrix'!$V$82+365),"0")&amp;" days","Expires in "&amp;TEXT(('📊 Training Matrix'!$V$82+365)-TODAY(),"0")&amp;" days"),"—")</f>
        <v>—</v>
      </c>
      <c r="M1548" s="58" t="str">
        <f ca="1">IF(OR('📊 Training Matrix'!$W$82="EXPIRED",'📊 Training Matrix'!$W$82="EXPIRING"),'📊 Training Matrix'!$H$82,"")</f>
        <v/>
      </c>
    </row>
    <row r="1549" spans="1:13" ht="15" customHeight="1" x14ac:dyDescent="0.2">
      <c r="A1549" s="58" t="str">
        <f ca="1">IF(OR('📊 Training Matrix'!$Y$82="EXPIRED",'📊 Training Matrix'!$Y$82="EXPIRING"),'📊 Training Matrix'!$A$82,"")</f>
        <v/>
      </c>
      <c r="B1549" s="58" t="str">
        <f ca="1">IF(OR('📊 Training Matrix'!$Y$82="EXPIRED",'📊 Training Matrix'!$Y$82="EXPIRING"),'📊 Training Matrix'!$B$82,"")</f>
        <v/>
      </c>
      <c r="C1549" s="58" t="str">
        <f ca="1">IF(OR('📊 Training Matrix'!$Y$82="EXPIRED",'📊 Training Matrix'!$Y$82="EXPIRING"),'📊 Training Matrix'!$C$82,"")</f>
        <v/>
      </c>
      <c r="D1549" s="58" t="str">
        <f ca="1">IF(OR('📊 Training Matrix'!$Y$82="EXPIRED",'📊 Training Matrix'!$Y$82="EXPIRING"),'📊 Training Matrix'!$D$82,"")</f>
        <v/>
      </c>
      <c r="E1549" s="58" t="str">
        <f ca="1">IF(OR('📊 Training Matrix'!$Y$82="EXPIRED",'📊 Training Matrix'!$Y$82="EXPIRING"),'📊 Training Matrix'!$F$82,"")</f>
        <v/>
      </c>
      <c r="F1549" s="58" t="str">
        <f ca="1">IF(OR('📊 Training Matrix'!$Y$82="EXPIRED",'📊 Training Matrix'!$Y$82="EXPIRING"),'📊 Training Matrix'!$E$82,"")</f>
        <v/>
      </c>
      <c r="G1549" s="58" t="str">
        <f ca="1">IF(OR('📊 Training Matrix'!$Y$82="EXPIRED",'📊 Training Matrix'!$Y$82="EXPIRING"),"EL-002","")</f>
        <v/>
      </c>
      <c r="H1549" s="58" t="str">
        <f ca="1">IF(OR('📊 Training Matrix'!$Y$82="EXPIRED",'📊 Training Matrix'!$Y$82="EXPIRING"),"18th Edition","")</f>
        <v/>
      </c>
      <c r="I1549" s="58" t="str">
        <f ca="1">IF(OR('📊 Training Matrix'!$Y$82="EXPIRED",'📊 Training Matrix'!$Y$82="EXPIRING"),IF(ISNUMBER('📊 Training Matrix'!$X$82),TEXT('📊 Training Matrix'!$X$82,"DD/MM/YYYY"),""),"")</f>
        <v/>
      </c>
      <c r="J1549" s="58" t="str">
        <f ca="1">IF(OR('📊 Training Matrix'!$Y$82="EXPIRED",'📊 Training Matrix'!$Y$82="EXPIRING"),TEXT('📊 Training Matrix'!$X$82+365,"DD/MM/YYYY"),"")</f>
        <v/>
      </c>
      <c r="K1549" s="58" t="str">
        <f ca="1">IF(OR('📊 Training Matrix'!$Y$82="EXPIRED",'📊 Training Matrix'!$Y$82="EXPIRING"),'📊 Training Matrix'!$Y$82,"")</f>
        <v/>
      </c>
      <c r="L1549" s="58" t="str">
        <f ca="1">IF(OR('📊 Training Matrix'!$Y$82="EXPIRED",'📊 Training Matrix'!$Y$82="EXPIRING"),IF('📊 Training Matrix'!$Y$82="EXPIRED","Overdue by "&amp;TEXT(TODAY()-('📊 Training Matrix'!$X$82+365),"0")&amp;" days","Expires in "&amp;TEXT(('📊 Training Matrix'!$X$82+365)-TODAY(),"0")&amp;" days"),"—")</f>
        <v>—</v>
      </c>
      <c r="M1549" s="58" t="str">
        <f ca="1">IF(OR('📊 Training Matrix'!$Y$82="EXPIRED",'📊 Training Matrix'!$Y$82="EXPIRING"),'📊 Training Matrix'!$H$82,"")</f>
        <v/>
      </c>
    </row>
    <row r="1550" spans="1:13" ht="15" customHeight="1" x14ac:dyDescent="0.2">
      <c r="A1550" s="58" t="str">
        <f ca="1">IF(OR('📊 Training Matrix'!$AA$82="EXPIRED",'📊 Training Matrix'!$AA$82="EXPIRING"),'📊 Training Matrix'!$A$82,"")</f>
        <v/>
      </c>
      <c r="B1550" s="58" t="str">
        <f ca="1">IF(OR('📊 Training Matrix'!$AA$82="EXPIRED",'📊 Training Matrix'!$AA$82="EXPIRING"),'📊 Training Matrix'!$B$82,"")</f>
        <v/>
      </c>
      <c r="C1550" s="58" t="str">
        <f ca="1">IF(OR('📊 Training Matrix'!$AA$82="EXPIRED",'📊 Training Matrix'!$AA$82="EXPIRING"),'📊 Training Matrix'!$C$82,"")</f>
        <v/>
      </c>
      <c r="D1550" s="58" t="str">
        <f ca="1">IF(OR('📊 Training Matrix'!$AA$82="EXPIRED",'📊 Training Matrix'!$AA$82="EXPIRING"),'📊 Training Matrix'!$D$82,"")</f>
        <v/>
      </c>
      <c r="E1550" s="58" t="str">
        <f ca="1">IF(OR('📊 Training Matrix'!$AA$82="EXPIRED",'📊 Training Matrix'!$AA$82="EXPIRING"),'📊 Training Matrix'!$F$82,"")</f>
        <v/>
      </c>
      <c r="F1550" s="58" t="str">
        <f ca="1">IF(OR('📊 Training Matrix'!$AA$82="EXPIRED",'📊 Training Matrix'!$AA$82="EXPIRING"),'📊 Training Matrix'!$E$82,"")</f>
        <v/>
      </c>
      <c r="G1550" s="58" t="str">
        <f ca="1">IF(OR('📊 Training Matrix'!$AA$82="EXPIRED",'📊 Training Matrix'!$AA$82="EXPIRING"),"EL-003","")</f>
        <v/>
      </c>
      <c r="H1550" s="58" t="str">
        <f ca="1">IF(OR('📊 Training Matrix'!$AA$82="EXPIRED",'📊 Training Matrix'!$AA$82="EXPIRING"),"HV Auth. Person","")</f>
        <v/>
      </c>
      <c r="I1550" s="58" t="str">
        <f ca="1">IF(OR('📊 Training Matrix'!$AA$82="EXPIRED",'📊 Training Matrix'!$AA$82="EXPIRING"),IF(ISNUMBER('📊 Training Matrix'!$Z$82),TEXT('📊 Training Matrix'!$Z$82,"DD/MM/YYYY"),""),"")</f>
        <v/>
      </c>
      <c r="J1550" s="58" t="str">
        <f ca="1">IF(OR('📊 Training Matrix'!$AA$82="EXPIRED",'📊 Training Matrix'!$AA$82="EXPIRING"),TEXT('📊 Training Matrix'!$Z$82+365,"DD/MM/YYYY"),"")</f>
        <v/>
      </c>
      <c r="K1550" s="58" t="str">
        <f ca="1">IF(OR('📊 Training Matrix'!$AA$82="EXPIRED",'📊 Training Matrix'!$AA$82="EXPIRING"),'📊 Training Matrix'!$AA$82,"")</f>
        <v/>
      </c>
      <c r="L1550" s="58" t="str">
        <f ca="1">IF(OR('📊 Training Matrix'!$AA$82="EXPIRED",'📊 Training Matrix'!$AA$82="EXPIRING"),IF('📊 Training Matrix'!$AA$82="EXPIRED","Overdue by "&amp;TEXT(TODAY()-('📊 Training Matrix'!$Z$82+365),"0")&amp;" days","Expires in "&amp;TEXT(('📊 Training Matrix'!$Z$82+365)-TODAY(),"0")&amp;" days"),"—")</f>
        <v>—</v>
      </c>
      <c r="M1550" s="58" t="str">
        <f ca="1">IF(OR('📊 Training Matrix'!$AA$82="EXPIRED",'📊 Training Matrix'!$AA$82="EXPIRING"),'📊 Training Matrix'!$H$82,"")</f>
        <v/>
      </c>
    </row>
    <row r="1551" spans="1:13" ht="15" customHeight="1" x14ac:dyDescent="0.2">
      <c r="A1551" s="58" t="str">
        <f ca="1">IF(OR('📊 Training Matrix'!$AC$82="EXPIRED",'📊 Training Matrix'!$AC$82="EXPIRING"),'📊 Training Matrix'!$A$82,"")</f>
        <v/>
      </c>
      <c r="B1551" s="58" t="str">
        <f ca="1">IF(OR('📊 Training Matrix'!$AC$82="EXPIRED",'📊 Training Matrix'!$AC$82="EXPIRING"),'📊 Training Matrix'!$B$82,"")</f>
        <v/>
      </c>
      <c r="C1551" s="58" t="str">
        <f ca="1">IF(OR('📊 Training Matrix'!$AC$82="EXPIRED",'📊 Training Matrix'!$AC$82="EXPIRING"),'📊 Training Matrix'!$C$82,"")</f>
        <v/>
      </c>
      <c r="D1551" s="58" t="str">
        <f ca="1">IF(OR('📊 Training Matrix'!$AC$82="EXPIRED",'📊 Training Matrix'!$AC$82="EXPIRING"),'📊 Training Matrix'!$D$82,"")</f>
        <v/>
      </c>
      <c r="E1551" s="58" t="str">
        <f ca="1">IF(OR('📊 Training Matrix'!$AC$82="EXPIRED",'📊 Training Matrix'!$AC$82="EXPIRING"),'📊 Training Matrix'!$F$82,"")</f>
        <v/>
      </c>
      <c r="F1551" s="58" t="str">
        <f ca="1">IF(OR('📊 Training Matrix'!$AC$82="EXPIRED",'📊 Training Matrix'!$AC$82="EXPIRING"),'📊 Training Matrix'!$E$82,"")</f>
        <v/>
      </c>
      <c r="G1551" s="58" t="str">
        <f ca="1">IF(OR('📊 Training Matrix'!$AC$82="EXPIRED",'📊 Training Matrix'!$AC$82="EXPIRING"),"EL-004","")</f>
        <v/>
      </c>
      <c r="H1551" s="58" t="str">
        <f ca="1">IF(OR('📊 Training Matrix'!$AC$82="EXPIRED",'📊 Training Matrix'!$AC$82="EXPIRING"),"LV Switching","")</f>
        <v/>
      </c>
      <c r="I1551" s="58" t="str">
        <f ca="1">IF(OR('📊 Training Matrix'!$AC$82="EXPIRED",'📊 Training Matrix'!$AC$82="EXPIRING"),IF(ISNUMBER('📊 Training Matrix'!$AB$82),TEXT('📊 Training Matrix'!$AB$82,"DD/MM/YYYY"),""),"")</f>
        <v/>
      </c>
      <c r="J1551" s="58" t="str">
        <f ca="1">IF(OR('📊 Training Matrix'!$AC$82="EXPIRED",'📊 Training Matrix'!$AC$82="EXPIRING"),TEXT('📊 Training Matrix'!$AB$82+365,"DD/MM/YYYY"),"")</f>
        <v/>
      </c>
      <c r="K1551" s="58" t="str">
        <f ca="1">IF(OR('📊 Training Matrix'!$AC$82="EXPIRED",'📊 Training Matrix'!$AC$82="EXPIRING"),'📊 Training Matrix'!$AC$82,"")</f>
        <v/>
      </c>
      <c r="L1551" s="58" t="str">
        <f ca="1">IF(OR('📊 Training Matrix'!$AC$82="EXPIRED",'📊 Training Matrix'!$AC$82="EXPIRING"),IF('📊 Training Matrix'!$AC$82="EXPIRED","Overdue by "&amp;TEXT(TODAY()-('📊 Training Matrix'!$AB$82+365),"0")&amp;" days","Expires in "&amp;TEXT(('📊 Training Matrix'!$AB$82+365)-TODAY(),"0")&amp;" days"),"—")</f>
        <v>—</v>
      </c>
      <c r="M1551" s="58" t="str">
        <f ca="1">IF(OR('📊 Training Matrix'!$AC$82="EXPIRED",'📊 Training Matrix'!$AC$82="EXPIRING"),'📊 Training Matrix'!$H$82,"")</f>
        <v/>
      </c>
    </row>
    <row r="1552" spans="1:13" ht="15" customHeight="1" x14ac:dyDescent="0.2">
      <c r="A1552" s="58" t="str">
        <f ca="1">IF(OR('📊 Training Matrix'!$AE$82="EXPIRED",'📊 Training Matrix'!$AE$82="EXPIRING"),'📊 Training Matrix'!$A$82,"")</f>
        <v/>
      </c>
      <c r="B1552" s="58" t="str">
        <f ca="1">IF(OR('📊 Training Matrix'!$AE$82="EXPIRED",'📊 Training Matrix'!$AE$82="EXPIRING"),'📊 Training Matrix'!$B$82,"")</f>
        <v/>
      </c>
      <c r="C1552" s="58" t="str">
        <f ca="1">IF(OR('📊 Training Matrix'!$AE$82="EXPIRED",'📊 Training Matrix'!$AE$82="EXPIRING"),'📊 Training Matrix'!$C$82,"")</f>
        <v/>
      </c>
      <c r="D1552" s="58" t="str">
        <f ca="1">IF(OR('📊 Training Matrix'!$AE$82="EXPIRED",'📊 Training Matrix'!$AE$82="EXPIRING"),'📊 Training Matrix'!$D$82,"")</f>
        <v/>
      </c>
      <c r="E1552" s="58" t="str">
        <f ca="1">IF(OR('📊 Training Matrix'!$AE$82="EXPIRED",'📊 Training Matrix'!$AE$82="EXPIRING"),'📊 Training Matrix'!$F$82,"")</f>
        <v/>
      </c>
      <c r="F1552" s="58" t="str">
        <f ca="1">IF(OR('📊 Training Matrix'!$AE$82="EXPIRED",'📊 Training Matrix'!$AE$82="EXPIRING"),'📊 Training Matrix'!$E$82,"")</f>
        <v/>
      </c>
      <c r="G1552" s="58" t="str">
        <f ca="1">IF(OR('📊 Training Matrix'!$AE$82="EXPIRED",'📊 Training Matrix'!$AE$82="EXPIRING"),"CV-005","")</f>
        <v/>
      </c>
      <c r="H1552" s="58" t="str">
        <f ca="1">IF(OR('📊 Training Matrix'!$AE$82="EXPIRED",'📊 Training Matrix'!$AE$82="EXPIRING"),"NRSWA Supervisor","")</f>
        <v/>
      </c>
      <c r="I1552" s="58" t="str">
        <f ca="1">IF(OR('📊 Training Matrix'!$AE$82="EXPIRED",'📊 Training Matrix'!$AE$82="EXPIRING"),IF(ISNUMBER('📊 Training Matrix'!$AD$82),TEXT('📊 Training Matrix'!$AD$82,"DD/MM/YYYY"),""),"")</f>
        <v/>
      </c>
      <c r="J1552" s="58" t="str">
        <f ca="1">IF(OR('📊 Training Matrix'!$AE$82="EXPIRED",'📊 Training Matrix'!$AE$82="EXPIRING"),TEXT('📊 Training Matrix'!$AD$82+365,"DD/MM/YYYY"),"")</f>
        <v/>
      </c>
      <c r="K1552" s="58" t="str">
        <f ca="1">IF(OR('📊 Training Matrix'!$AE$82="EXPIRED",'📊 Training Matrix'!$AE$82="EXPIRING"),'📊 Training Matrix'!$AE$82,"")</f>
        <v/>
      </c>
      <c r="L1552" s="58" t="str">
        <f ca="1">IF(OR('📊 Training Matrix'!$AE$82="EXPIRED",'📊 Training Matrix'!$AE$82="EXPIRING"),IF('📊 Training Matrix'!$AE$82="EXPIRED","Overdue by "&amp;TEXT(TODAY()-('📊 Training Matrix'!$AD$82+365),"0")&amp;" days","Expires in "&amp;TEXT(('📊 Training Matrix'!$AD$82+365)-TODAY(),"0")&amp;" days"),"—")</f>
        <v>—</v>
      </c>
      <c r="M1552" s="58" t="str">
        <f ca="1">IF(OR('📊 Training Matrix'!$AE$82="EXPIRED",'📊 Training Matrix'!$AE$82="EXPIRING"),'📊 Training Matrix'!$H$82,"")</f>
        <v/>
      </c>
    </row>
    <row r="1553" spans="1:13" ht="15" customHeight="1" x14ac:dyDescent="0.2">
      <c r="A1553" s="58" t="str">
        <f ca="1">IF(OR('📊 Training Matrix'!$AG$82="EXPIRED",'📊 Training Matrix'!$AG$82="EXPIRING"),'📊 Training Matrix'!$A$82,"")</f>
        <v/>
      </c>
      <c r="B1553" s="58" t="str">
        <f ca="1">IF(OR('📊 Training Matrix'!$AG$82="EXPIRED",'📊 Training Matrix'!$AG$82="EXPIRING"),'📊 Training Matrix'!$B$82,"")</f>
        <v/>
      </c>
      <c r="C1553" s="58" t="str">
        <f ca="1">IF(OR('📊 Training Matrix'!$AG$82="EXPIRED",'📊 Training Matrix'!$AG$82="EXPIRING"),'📊 Training Matrix'!$C$82,"")</f>
        <v/>
      </c>
      <c r="D1553" s="58" t="str">
        <f ca="1">IF(OR('📊 Training Matrix'!$AG$82="EXPIRED",'📊 Training Matrix'!$AG$82="EXPIRING"),'📊 Training Matrix'!$D$82,"")</f>
        <v/>
      </c>
      <c r="E1553" s="58" t="str">
        <f ca="1">IF(OR('📊 Training Matrix'!$AG$82="EXPIRED",'📊 Training Matrix'!$AG$82="EXPIRING"),'📊 Training Matrix'!$F$82,"")</f>
        <v/>
      </c>
      <c r="F1553" s="58" t="str">
        <f ca="1">IF(OR('📊 Training Matrix'!$AG$82="EXPIRED",'📊 Training Matrix'!$AG$82="EXPIRING"),'📊 Training Matrix'!$E$82,"")</f>
        <v/>
      </c>
      <c r="G1553" s="58" t="str">
        <f ca="1">IF(OR('📊 Training Matrix'!$AG$82="EXPIRED",'📊 Training Matrix'!$AG$82="EXPIRING"),"CV-006","")</f>
        <v/>
      </c>
      <c r="H1553" s="58" t="str">
        <f ca="1">IF(OR('📊 Training Matrix'!$AG$82="EXPIRED",'📊 Training Matrix'!$AG$82="EXPIRING"),"NRSWA Operative","")</f>
        <v/>
      </c>
      <c r="I1553" s="58" t="str">
        <f ca="1">IF(OR('📊 Training Matrix'!$AG$82="EXPIRED",'📊 Training Matrix'!$AG$82="EXPIRING"),IF(ISNUMBER('📊 Training Matrix'!$AF$82),TEXT('📊 Training Matrix'!$AF$82,"DD/MM/YYYY"),""),"")</f>
        <v/>
      </c>
      <c r="J1553" s="58" t="str">
        <f ca="1">IF(OR('📊 Training Matrix'!$AG$82="EXPIRED",'📊 Training Matrix'!$AG$82="EXPIRING"),TEXT('📊 Training Matrix'!$AF$82+365,"DD/MM/YYYY"),"")</f>
        <v/>
      </c>
      <c r="K1553" s="58" t="str">
        <f ca="1">IF(OR('📊 Training Matrix'!$AG$82="EXPIRED",'📊 Training Matrix'!$AG$82="EXPIRING"),'📊 Training Matrix'!$AG$82,"")</f>
        <v/>
      </c>
      <c r="L1553" s="58" t="str">
        <f ca="1">IF(OR('📊 Training Matrix'!$AG$82="EXPIRED",'📊 Training Matrix'!$AG$82="EXPIRING"),IF('📊 Training Matrix'!$AG$82="EXPIRED","Overdue by "&amp;TEXT(TODAY()-('📊 Training Matrix'!$AF$82+365),"0")&amp;" days","Expires in "&amp;TEXT(('📊 Training Matrix'!$AF$82+365)-TODAY(),"0")&amp;" days"),"—")</f>
        <v>—</v>
      </c>
      <c r="M1553" s="58" t="str">
        <f ca="1">IF(OR('📊 Training Matrix'!$AG$82="EXPIRED",'📊 Training Matrix'!$AG$82="EXPIRING"),'📊 Training Matrix'!$H$82,"")</f>
        <v/>
      </c>
    </row>
    <row r="1554" spans="1:13" ht="15" customHeight="1" x14ac:dyDescent="0.2">
      <c r="A1554" s="58" t="str">
        <f ca="1">IF(OR('📊 Training Matrix'!$AI$82="EXPIRED",'📊 Training Matrix'!$AI$82="EXPIRING"),'📊 Training Matrix'!$A$82,"")</f>
        <v/>
      </c>
      <c r="B1554" s="58" t="str">
        <f ca="1">IF(OR('📊 Training Matrix'!$AI$82="EXPIRED",'📊 Training Matrix'!$AI$82="EXPIRING"),'📊 Training Matrix'!$B$82,"")</f>
        <v/>
      </c>
      <c r="C1554" s="58" t="str">
        <f ca="1">IF(OR('📊 Training Matrix'!$AI$82="EXPIRED",'📊 Training Matrix'!$AI$82="EXPIRING"),'📊 Training Matrix'!$C$82,"")</f>
        <v/>
      </c>
      <c r="D1554" s="58" t="str">
        <f ca="1">IF(OR('📊 Training Matrix'!$AI$82="EXPIRED",'📊 Training Matrix'!$AI$82="EXPIRING"),'📊 Training Matrix'!$D$82,"")</f>
        <v/>
      </c>
      <c r="E1554" s="58" t="str">
        <f ca="1">IF(OR('📊 Training Matrix'!$AI$82="EXPIRED",'📊 Training Matrix'!$AI$82="EXPIRING"),'📊 Training Matrix'!$F$82,"")</f>
        <v/>
      </c>
      <c r="F1554" s="58" t="str">
        <f ca="1">IF(OR('📊 Training Matrix'!$AI$82="EXPIRED",'📊 Training Matrix'!$AI$82="EXPIRING"),'📊 Training Matrix'!$E$82,"")</f>
        <v/>
      </c>
      <c r="G1554" s="58" t="str">
        <f ca="1">IF(OR('📊 Training Matrix'!$AI$82="EXPIRED",'📊 Training Matrix'!$AI$82="EXPIRING"),"CV-002","")</f>
        <v/>
      </c>
      <c r="H1554" s="58" t="str">
        <f ca="1">IF(OR('📊 Training Matrix'!$AI$82="EXPIRED",'📊 Training Matrix'!$AI$82="EXPIRING"),"CSCS Blue Card","")</f>
        <v/>
      </c>
      <c r="I1554" s="58" t="str">
        <f ca="1">IF(OR('📊 Training Matrix'!$AI$82="EXPIRED",'📊 Training Matrix'!$AI$82="EXPIRING"),IF(ISNUMBER('📊 Training Matrix'!$AH$82),TEXT('📊 Training Matrix'!$AH$82,"DD/MM/YYYY"),""),"")</f>
        <v/>
      </c>
      <c r="J1554" s="58" t="str">
        <f ca="1">IF(OR('📊 Training Matrix'!$AI$82="EXPIRED",'📊 Training Matrix'!$AI$82="EXPIRING"),TEXT('📊 Training Matrix'!$AH$82+365,"DD/MM/YYYY"),"")</f>
        <v/>
      </c>
      <c r="K1554" s="58" t="str">
        <f ca="1">IF(OR('📊 Training Matrix'!$AI$82="EXPIRED",'📊 Training Matrix'!$AI$82="EXPIRING"),'📊 Training Matrix'!$AI$82,"")</f>
        <v/>
      </c>
      <c r="L1554" s="58" t="str">
        <f ca="1">IF(OR('📊 Training Matrix'!$AI$82="EXPIRED",'📊 Training Matrix'!$AI$82="EXPIRING"),IF('📊 Training Matrix'!$AI$82="EXPIRED","Overdue by "&amp;TEXT(TODAY()-('📊 Training Matrix'!$AH$82+365),"0")&amp;" days","Expires in "&amp;TEXT(('📊 Training Matrix'!$AH$82+365)-TODAY(),"0")&amp;" days"),"—")</f>
        <v>—</v>
      </c>
      <c r="M1554" s="58" t="str">
        <f ca="1">IF(OR('📊 Training Matrix'!$AI$82="EXPIRED",'📊 Training Matrix'!$AI$82="EXPIRING"),'📊 Training Matrix'!$H$82,"")</f>
        <v/>
      </c>
    </row>
    <row r="1555" spans="1:13" ht="15" customHeight="1" x14ac:dyDescent="0.2">
      <c r="A1555" s="58" t="str">
        <f ca="1">IF(OR('📊 Training Matrix'!$AK$82="EXPIRED",'📊 Training Matrix'!$AK$82="EXPIRING"),'📊 Training Matrix'!$A$82,"")</f>
        <v/>
      </c>
      <c r="B1555" s="58" t="str">
        <f ca="1">IF(OR('📊 Training Matrix'!$AK$82="EXPIRED",'📊 Training Matrix'!$AK$82="EXPIRING"),'📊 Training Matrix'!$B$82,"")</f>
        <v/>
      </c>
      <c r="C1555" s="58" t="str">
        <f ca="1">IF(OR('📊 Training Matrix'!$AK$82="EXPIRED",'📊 Training Matrix'!$AK$82="EXPIRING"),'📊 Training Matrix'!$C$82,"")</f>
        <v/>
      </c>
      <c r="D1555" s="58" t="str">
        <f ca="1">IF(OR('📊 Training Matrix'!$AK$82="EXPIRED",'📊 Training Matrix'!$AK$82="EXPIRING"),'📊 Training Matrix'!$D$82,"")</f>
        <v/>
      </c>
      <c r="E1555" s="58" t="str">
        <f ca="1">IF(OR('📊 Training Matrix'!$AK$82="EXPIRED",'📊 Training Matrix'!$AK$82="EXPIRING"),'📊 Training Matrix'!$F$82,"")</f>
        <v/>
      </c>
      <c r="F1555" s="58" t="str">
        <f ca="1">IF(OR('📊 Training Matrix'!$AK$82="EXPIRED",'📊 Training Matrix'!$AK$82="EXPIRING"),'📊 Training Matrix'!$E$82,"")</f>
        <v/>
      </c>
      <c r="G1555" s="58" t="str">
        <f ca="1">IF(OR('📊 Training Matrix'!$AK$82="EXPIRED",'📊 Training Matrix'!$AK$82="EXPIRING"),"GS-001","")</f>
        <v/>
      </c>
      <c r="H1555" s="58" t="str">
        <f ca="1">IF(OR('📊 Training Matrix'!$AK$82="EXPIRED",'📊 Training Matrix'!$AK$82="EXPIRING"),"Gas Safe Reg.","")</f>
        <v/>
      </c>
      <c r="I1555" s="58" t="str">
        <f ca="1">IF(OR('📊 Training Matrix'!$AK$82="EXPIRED",'📊 Training Matrix'!$AK$82="EXPIRING"),IF(ISNUMBER('📊 Training Matrix'!$AJ$82),TEXT('📊 Training Matrix'!$AJ$82,"DD/MM/YYYY"),""),"")</f>
        <v/>
      </c>
      <c r="J1555" s="58" t="str">
        <f ca="1">IF(OR('📊 Training Matrix'!$AK$82="EXPIRED",'📊 Training Matrix'!$AK$82="EXPIRING"),TEXT('📊 Training Matrix'!$AJ$82+365,"DD/MM/YYYY"),"")</f>
        <v/>
      </c>
      <c r="K1555" s="58" t="str">
        <f ca="1">IF(OR('📊 Training Matrix'!$AK$82="EXPIRED",'📊 Training Matrix'!$AK$82="EXPIRING"),'📊 Training Matrix'!$AK$82,"")</f>
        <v/>
      </c>
      <c r="L1555" s="58" t="str">
        <f ca="1">IF(OR('📊 Training Matrix'!$AK$82="EXPIRED",'📊 Training Matrix'!$AK$82="EXPIRING"),IF('📊 Training Matrix'!$AK$82="EXPIRED","Overdue by "&amp;TEXT(TODAY()-('📊 Training Matrix'!$AJ$82+365),"0")&amp;" days","Expires in "&amp;TEXT(('📊 Training Matrix'!$AJ$82+365)-TODAY(),"0")&amp;" days"),"—")</f>
        <v>—</v>
      </c>
      <c r="M1555" s="58" t="str">
        <f ca="1">IF(OR('📊 Training Matrix'!$AK$82="EXPIRED",'📊 Training Matrix'!$AK$82="EXPIRING"),'📊 Training Matrix'!$H$82,"")</f>
        <v/>
      </c>
    </row>
    <row r="1556" spans="1:13" ht="15" customHeight="1" x14ac:dyDescent="0.2">
      <c r="A1556" s="58" t="str">
        <f ca="1">IF(OR('📊 Training Matrix'!$AM$82="EXPIRED",'📊 Training Matrix'!$AM$82="EXPIRING"),'📊 Training Matrix'!$A$82,"")</f>
        <v/>
      </c>
      <c r="B1556" s="58" t="str">
        <f ca="1">IF(OR('📊 Training Matrix'!$AM$82="EXPIRED",'📊 Training Matrix'!$AM$82="EXPIRING"),'📊 Training Matrix'!$B$82,"")</f>
        <v/>
      </c>
      <c r="C1556" s="58" t="str">
        <f ca="1">IF(OR('📊 Training Matrix'!$AM$82="EXPIRED",'📊 Training Matrix'!$AM$82="EXPIRING"),'📊 Training Matrix'!$C$82,"")</f>
        <v/>
      </c>
      <c r="D1556" s="58" t="str">
        <f ca="1">IF(OR('📊 Training Matrix'!$AM$82="EXPIRED",'📊 Training Matrix'!$AM$82="EXPIRING"),'📊 Training Matrix'!$D$82,"")</f>
        <v/>
      </c>
      <c r="E1556" s="58" t="str">
        <f ca="1">IF(OR('📊 Training Matrix'!$AM$82="EXPIRED",'📊 Training Matrix'!$AM$82="EXPIRING"),'📊 Training Matrix'!$F$82,"")</f>
        <v/>
      </c>
      <c r="F1556" s="58" t="str">
        <f ca="1">IF(OR('📊 Training Matrix'!$AM$82="EXPIRED",'📊 Training Matrix'!$AM$82="EXPIRING"),'📊 Training Matrix'!$E$82,"")</f>
        <v/>
      </c>
      <c r="G1556" s="58" t="str">
        <f ca="1">IF(OR('📊 Training Matrix'!$AM$82="EXPIRED",'📊 Training Matrix'!$AM$82="EXPIRING"),"GS-002","")</f>
        <v/>
      </c>
      <c r="H1556" s="58" t="str">
        <f ca="1">IF(OR('📊 Training Matrix'!$AM$82="EXPIRED",'📊 Training Matrix'!$AM$82="EXPIRING"),"ACS Gas (CCN1)","")</f>
        <v/>
      </c>
      <c r="I1556" s="58" t="str">
        <f ca="1">IF(OR('📊 Training Matrix'!$AM$82="EXPIRED",'📊 Training Matrix'!$AM$82="EXPIRING"),IF(ISNUMBER('📊 Training Matrix'!$AL$82),TEXT('📊 Training Matrix'!$AL$82,"DD/MM/YYYY"),""),"")</f>
        <v/>
      </c>
      <c r="J1556" s="58" t="str">
        <f ca="1">IF(OR('📊 Training Matrix'!$AM$82="EXPIRED",'📊 Training Matrix'!$AM$82="EXPIRING"),TEXT('📊 Training Matrix'!$AL$82+365,"DD/MM/YYYY"),"")</f>
        <v/>
      </c>
      <c r="K1556" s="58" t="str">
        <f ca="1">IF(OR('📊 Training Matrix'!$AM$82="EXPIRED",'📊 Training Matrix'!$AM$82="EXPIRING"),'📊 Training Matrix'!$AM$82,"")</f>
        <v/>
      </c>
      <c r="L1556" s="58" t="str">
        <f ca="1">IF(OR('📊 Training Matrix'!$AM$82="EXPIRED",'📊 Training Matrix'!$AM$82="EXPIRING"),IF('📊 Training Matrix'!$AM$82="EXPIRED","Overdue by "&amp;TEXT(TODAY()-('📊 Training Matrix'!$AL$82+365),"0")&amp;" days","Expires in "&amp;TEXT(('📊 Training Matrix'!$AL$82+365)-TODAY(),"0")&amp;" days"),"—")</f>
        <v>—</v>
      </c>
      <c r="M1556" s="58" t="str">
        <f ca="1">IF(OR('📊 Training Matrix'!$AM$82="EXPIRED",'📊 Training Matrix'!$AM$82="EXPIRING"),'📊 Training Matrix'!$H$82,"")</f>
        <v/>
      </c>
    </row>
    <row r="1557" spans="1:13" ht="15" customHeight="1" x14ac:dyDescent="0.2">
      <c r="A1557" s="58" t="str">
        <f ca="1">IF(OR('📊 Training Matrix'!$AO$82="EXPIRED",'📊 Training Matrix'!$AO$82="EXPIRING"),'📊 Training Matrix'!$A$82,"")</f>
        <v/>
      </c>
      <c r="B1557" s="58" t="str">
        <f ca="1">IF(OR('📊 Training Matrix'!$AO$82="EXPIRED",'📊 Training Matrix'!$AO$82="EXPIRING"),'📊 Training Matrix'!$B$82,"")</f>
        <v/>
      </c>
      <c r="C1557" s="58" t="str">
        <f ca="1">IF(OR('📊 Training Matrix'!$AO$82="EXPIRED",'📊 Training Matrix'!$AO$82="EXPIRING"),'📊 Training Matrix'!$C$82,"")</f>
        <v/>
      </c>
      <c r="D1557" s="58" t="str">
        <f ca="1">IF(OR('📊 Training Matrix'!$AO$82="EXPIRED",'📊 Training Matrix'!$AO$82="EXPIRING"),'📊 Training Matrix'!$D$82,"")</f>
        <v/>
      </c>
      <c r="E1557" s="58" t="str">
        <f ca="1">IF(OR('📊 Training Matrix'!$AO$82="EXPIRED",'📊 Training Matrix'!$AO$82="EXPIRING"),'📊 Training Matrix'!$F$82,"")</f>
        <v/>
      </c>
      <c r="F1557" s="58" t="str">
        <f ca="1">IF(OR('📊 Training Matrix'!$AO$82="EXPIRED",'📊 Training Matrix'!$AO$82="EXPIRING"),'📊 Training Matrix'!$E$82,"")</f>
        <v/>
      </c>
      <c r="G1557" s="58" t="str">
        <f ca="1">IF(OR('📊 Training Matrix'!$AO$82="EXPIRED",'📊 Training Matrix'!$AO$82="EXPIRING"),"WA-001","")</f>
        <v/>
      </c>
      <c r="H1557" s="58" t="str">
        <f ca="1">IF(OR('📊 Training Matrix'!$AO$82="EXPIRED",'📊 Training Matrix'!$AO$82="EXPIRING"),"WIAPS Cert.","")</f>
        <v/>
      </c>
      <c r="I1557" s="58" t="str">
        <f ca="1">IF(OR('📊 Training Matrix'!$AO$82="EXPIRED",'📊 Training Matrix'!$AO$82="EXPIRING"),IF(ISNUMBER('📊 Training Matrix'!$AN$82),TEXT('📊 Training Matrix'!$AN$82,"DD/MM/YYYY"),""),"")</f>
        <v/>
      </c>
      <c r="J1557" s="58" t="str">
        <f ca="1">IF(OR('📊 Training Matrix'!$AO$82="EXPIRED",'📊 Training Matrix'!$AO$82="EXPIRING"),TEXT('📊 Training Matrix'!$AN$82+365,"DD/MM/YYYY"),"")</f>
        <v/>
      </c>
      <c r="K1557" s="58" t="str">
        <f ca="1">IF(OR('📊 Training Matrix'!$AO$82="EXPIRED",'📊 Training Matrix'!$AO$82="EXPIRING"),'📊 Training Matrix'!$AO$82,"")</f>
        <v/>
      </c>
      <c r="L1557" s="58" t="str">
        <f ca="1">IF(OR('📊 Training Matrix'!$AO$82="EXPIRED",'📊 Training Matrix'!$AO$82="EXPIRING"),IF('📊 Training Matrix'!$AO$82="EXPIRED","Overdue by "&amp;TEXT(TODAY()-('📊 Training Matrix'!$AN$82+365),"0")&amp;" days","Expires in "&amp;TEXT(('📊 Training Matrix'!$AN$82+365)-TODAY(),"0")&amp;" days"),"—")</f>
        <v>—</v>
      </c>
      <c r="M1557" s="58" t="str">
        <f ca="1">IF(OR('📊 Training Matrix'!$AO$82="EXPIRED",'📊 Training Matrix'!$AO$82="EXPIRING"),'📊 Training Matrix'!$H$82,"")</f>
        <v/>
      </c>
    </row>
    <row r="1558" spans="1:13" ht="15" customHeight="1" x14ac:dyDescent="0.2">
      <c r="A1558" s="58" t="str">
        <f ca="1">IF(OR('📊 Training Matrix'!$AQ$82="EXPIRED",'📊 Training Matrix'!$AQ$82="EXPIRING"),'📊 Training Matrix'!$A$82,"")</f>
        <v/>
      </c>
      <c r="B1558" s="58" t="str">
        <f ca="1">IF(OR('📊 Training Matrix'!$AQ$82="EXPIRED",'📊 Training Matrix'!$AQ$82="EXPIRING"),'📊 Training Matrix'!$B$82,"")</f>
        <v/>
      </c>
      <c r="C1558" s="58" t="str">
        <f ca="1">IF(OR('📊 Training Matrix'!$AQ$82="EXPIRED",'📊 Training Matrix'!$AQ$82="EXPIRING"),'📊 Training Matrix'!$C$82,"")</f>
        <v/>
      </c>
      <c r="D1558" s="58" t="str">
        <f ca="1">IF(OR('📊 Training Matrix'!$AQ$82="EXPIRED",'📊 Training Matrix'!$AQ$82="EXPIRING"),'📊 Training Matrix'!$D$82,"")</f>
        <v/>
      </c>
      <c r="E1558" s="58" t="str">
        <f ca="1">IF(OR('📊 Training Matrix'!$AQ$82="EXPIRED",'📊 Training Matrix'!$AQ$82="EXPIRING"),'📊 Training Matrix'!$F$82,"")</f>
        <v/>
      </c>
      <c r="F1558" s="58" t="str">
        <f ca="1">IF(OR('📊 Training Matrix'!$AQ$82="EXPIRED",'📊 Training Matrix'!$AQ$82="EXPIRING"),'📊 Training Matrix'!$E$82,"")</f>
        <v/>
      </c>
      <c r="G1558" s="58" t="str">
        <f ca="1">IF(OR('📊 Training Matrix'!$AQ$82="EXPIRED",'📊 Training Matrix'!$AQ$82="EXPIRING"),"DR-004","")</f>
        <v/>
      </c>
      <c r="H1558" s="58" t="str">
        <f ca="1">IF(OR('📊 Training Matrix'!$AQ$82="EXPIRED",'📊 Training Matrix'!$AQ$82="EXPIRING"),"CPCS Excavator","")</f>
        <v/>
      </c>
      <c r="I1558" s="58" t="str">
        <f ca="1">IF(OR('📊 Training Matrix'!$AQ$82="EXPIRED",'📊 Training Matrix'!$AQ$82="EXPIRING"),IF(ISNUMBER('📊 Training Matrix'!$AP$82),TEXT('📊 Training Matrix'!$AP$82,"DD/MM/YYYY"),""),"")</f>
        <v/>
      </c>
      <c r="J1558" s="58" t="str">
        <f ca="1">IF(OR('📊 Training Matrix'!$AQ$82="EXPIRED",'📊 Training Matrix'!$AQ$82="EXPIRING"),TEXT('📊 Training Matrix'!$AP$82+365,"DD/MM/YYYY"),"")</f>
        <v/>
      </c>
      <c r="K1558" s="58" t="str">
        <f ca="1">IF(OR('📊 Training Matrix'!$AQ$82="EXPIRED",'📊 Training Matrix'!$AQ$82="EXPIRING"),'📊 Training Matrix'!$AQ$82,"")</f>
        <v/>
      </c>
      <c r="L1558" s="58" t="str">
        <f ca="1">IF(OR('📊 Training Matrix'!$AQ$82="EXPIRED",'📊 Training Matrix'!$AQ$82="EXPIRING"),IF('📊 Training Matrix'!$AQ$82="EXPIRED","Overdue by "&amp;TEXT(TODAY()-('📊 Training Matrix'!$AP$82+365),"0")&amp;" days","Expires in "&amp;TEXT(('📊 Training Matrix'!$AP$82+365)-TODAY(),"0")&amp;" days"),"—")</f>
        <v>—</v>
      </c>
      <c r="M1558" s="58" t="str">
        <f ca="1">IF(OR('📊 Training Matrix'!$AQ$82="EXPIRED",'📊 Training Matrix'!$AQ$82="EXPIRING"),'📊 Training Matrix'!$H$82,"")</f>
        <v/>
      </c>
    </row>
    <row r="1559" spans="1:13" ht="15" customHeight="1" x14ac:dyDescent="0.2">
      <c r="A1559" s="58" t="str">
        <f ca="1">IF(OR('📊 Training Matrix'!$AS$82="EXPIRED",'📊 Training Matrix'!$AS$82="EXPIRING"),'📊 Training Matrix'!$A$82,"")</f>
        <v/>
      </c>
      <c r="B1559" s="58" t="str">
        <f ca="1">IF(OR('📊 Training Matrix'!$AS$82="EXPIRED",'📊 Training Matrix'!$AS$82="EXPIRING"),'📊 Training Matrix'!$B$82,"")</f>
        <v/>
      </c>
      <c r="C1559" s="58" t="str">
        <f ca="1">IF(OR('📊 Training Matrix'!$AS$82="EXPIRED",'📊 Training Matrix'!$AS$82="EXPIRING"),'📊 Training Matrix'!$C$82,"")</f>
        <v/>
      </c>
      <c r="D1559" s="58" t="str">
        <f ca="1">IF(OR('📊 Training Matrix'!$AS$82="EXPIRED",'📊 Training Matrix'!$AS$82="EXPIRING"),'📊 Training Matrix'!$D$82,"")</f>
        <v/>
      </c>
      <c r="E1559" s="58" t="str">
        <f ca="1">IF(OR('📊 Training Matrix'!$AS$82="EXPIRED",'📊 Training Matrix'!$AS$82="EXPIRING"),'📊 Training Matrix'!$F$82,"")</f>
        <v/>
      </c>
      <c r="F1559" s="58" t="str">
        <f ca="1">IF(OR('📊 Training Matrix'!$AS$82="EXPIRED",'📊 Training Matrix'!$AS$82="EXPIRING"),'📊 Training Matrix'!$E$82,"")</f>
        <v/>
      </c>
      <c r="G1559" s="58" t="str">
        <f ca="1">IF(OR('📊 Training Matrix'!$AS$82="EXPIRED",'📊 Training Matrix'!$AS$82="EXPIRING"),"MG-002","")</f>
        <v/>
      </c>
      <c r="H1559" s="58" t="str">
        <f ca="1">IF(OR('📊 Training Matrix'!$AS$82="EXPIRED",'📊 Training Matrix'!$AS$82="EXPIRING"),"SMSTS","")</f>
        <v/>
      </c>
      <c r="I1559" s="58" t="str">
        <f ca="1">IF(OR('📊 Training Matrix'!$AS$82="EXPIRED",'📊 Training Matrix'!$AS$82="EXPIRING"),IF(ISNUMBER('📊 Training Matrix'!$AR$82),TEXT('📊 Training Matrix'!$AR$82,"DD/MM/YYYY"),""),"")</f>
        <v/>
      </c>
      <c r="J1559" s="58" t="str">
        <f ca="1">IF(OR('📊 Training Matrix'!$AS$82="EXPIRED",'📊 Training Matrix'!$AS$82="EXPIRING"),TEXT('📊 Training Matrix'!$AR$82+365,"DD/MM/YYYY"),"")</f>
        <v/>
      </c>
      <c r="K1559" s="58" t="str">
        <f ca="1">IF(OR('📊 Training Matrix'!$AS$82="EXPIRED",'📊 Training Matrix'!$AS$82="EXPIRING"),'📊 Training Matrix'!$AS$82,"")</f>
        <v/>
      </c>
      <c r="L1559" s="58" t="str">
        <f ca="1">IF(OR('📊 Training Matrix'!$AS$82="EXPIRED",'📊 Training Matrix'!$AS$82="EXPIRING"),IF('📊 Training Matrix'!$AS$82="EXPIRED","Overdue by "&amp;TEXT(TODAY()-('📊 Training Matrix'!$AR$82+365),"0")&amp;" days","Expires in "&amp;TEXT(('📊 Training Matrix'!$AR$82+365)-TODAY(),"0")&amp;" days"),"—")</f>
        <v>—</v>
      </c>
      <c r="M1559" s="58" t="str">
        <f ca="1">IF(OR('📊 Training Matrix'!$AS$82="EXPIRED",'📊 Training Matrix'!$AS$82="EXPIRING"),'📊 Training Matrix'!$H$82,"")</f>
        <v/>
      </c>
    </row>
    <row r="1560" spans="1:13" ht="15" customHeight="1" x14ac:dyDescent="0.2">
      <c r="A1560" s="58" t="str">
        <f ca="1">IF(OR('📊 Training Matrix'!$AU$82="EXPIRED",'📊 Training Matrix'!$AU$82="EXPIRING"),'📊 Training Matrix'!$A$82,"")</f>
        <v/>
      </c>
      <c r="B1560" s="58" t="str">
        <f ca="1">IF(OR('📊 Training Matrix'!$AU$82="EXPIRED",'📊 Training Matrix'!$AU$82="EXPIRING"),'📊 Training Matrix'!$B$82,"")</f>
        <v/>
      </c>
      <c r="C1560" s="58" t="str">
        <f ca="1">IF(OR('📊 Training Matrix'!$AU$82="EXPIRED",'📊 Training Matrix'!$AU$82="EXPIRING"),'📊 Training Matrix'!$C$82,"")</f>
        <v/>
      </c>
      <c r="D1560" s="58" t="str">
        <f ca="1">IF(OR('📊 Training Matrix'!$AU$82="EXPIRED",'📊 Training Matrix'!$AU$82="EXPIRING"),'📊 Training Matrix'!$D$82,"")</f>
        <v/>
      </c>
      <c r="E1560" s="58" t="str">
        <f ca="1">IF(OR('📊 Training Matrix'!$AU$82="EXPIRED",'📊 Training Matrix'!$AU$82="EXPIRING"),'📊 Training Matrix'!$F$82,"")</f>
        <v/>
      </c>
      <c r="F1560" s="58" t="str">
        <f ca="1">IF(OR('📊 Training Matrix'!$AU$82="EXPIRED",'📊 Training Matrix'!$AU$82="EXPIRING"),'📊 Training Matrix'!$E$82,"")</f>
        <v/>
      </c>
      <c r="G1560" s="58" t="str">
        <f ca="1">IF(OR('📊 Training Matrix'!$AU$82="EXPIRED",'📊 Training Matrix'!$AU$82="EXPIRING"),"MG-003","")</f>
        <v/>
      </c>
      <c r="H1560" s="58" t="str">
        <f ca="1">IF(OR('📊 Training Matrix'!$AU$82="EXPIRED",'📊 Training Matrix'!$AU$82="EXPIRING"),"SSSTS","")</f>
        <v/>
      </c>
      <c r="I1560" s="58" t="str">
        <f ca="1">IF(OR('📊 Training Matrix'!$AU$82="EXPIRED",'📊 Training Matrix'!$AU$82="EXPIRING"),IF(ISNUMBER('📊 Training Matrix'!$AT$82),TEXT('📊 Training Matrix'!$AT$82,"DD/MM/YYYY"),""),"")</f>
        <v/>
      </c>
      <c r="J1560" s="58" t="str">
        <f ca="1">IF(OR('📊 Training Matrix'!$AU$82="EXPIRED",'📊 Training Matrix'!$AU$82="EXPIRING"),TEXT('📊 Training Matrix'!$AT$82+365,"DD/MM/YYYY"),"")</f>
        <v/>
      </c>
      <c r="K1560" s="58" t="str">
        <f ca="1">IF(OR('📊 Training Matrix'!$AU$82="EXPIRED",'📊 Training Matrix'!$AU$82="EXPIRING"),'📊 Training Matrix'!$AU$82,"")</f>
        <v/>
      </c>
      <c r="L1560" s="58" t="str">
        <f ca="1">IF(OR('📊 Training Matrix'!$AU$82="EXPIRED",'📊 Training Matrix'!$AU$82="EXPIRING"),IF('📊 Training Matrix'!$AU$82="EXPIRED","Overdue by "&amp;TEXT(TODAY()-('📊 Training Matrix'!$AT$82+365),"0")&amp;" days","Expires in "&amp;TEXT(('📊 Training Matrix'!$AT$82+365)-TODAY(),"0")&amp;" days"),"—")</f>
        <v>—</v>
      </c>
      <c r="M1560" s="58" t="str">
        <f ca="1">IF(OR('📊 Training Matrix'!$AU$82="EXPIRED",'📊 Training Matrix'!$AU$82="EXPIRING"),'📊 Training Matrix'!$H$82,"")</f>
        <v/>
      </c>
    </row>
    <row r="1561" spans="1:13" ht="15" customHeight="1" x14ac:dyDescent="0.2">
      <c r="A1561" s="58" t="str">
        <f ca="1">IF(OR('📊 Training Matrix'!$AW$82="EXPIRED",'📊 Training Matrix'!$AW$82="EXPIRING"),'📊 Training Matrix'!$A$82,"")</f>
        <v/>
      </c>
      <c r="B1561" s="58" t="str">
        <f ca="1">IF(OR('📊 Training Matrix'!$AW$82="EXPIRED",'📊 Training Matrix'!$AW$82="EXPIRING"),'📊 Training Matrix'!$B$82,"")</f>
        <v/>
      </c>
      <c r="C1561" s="58" t="str">
        <f ca="1">IF(OR('📊 Training Matrix'!$AW$82="EXPIRED",'📊 Training Matrix'!$AW$82="EXPIRING"),'📊 Training Matrix'!$C$82,"")</f>
        <v/>
      </c>
      <c r="D1561" s="58" t="str">
        <f ca="1">IF(OR('📊 Training Matrix'!$AW$82="EXPIRED",'📊 Training Matrix'!$AW$82="EXPIRING"),'📊 Training Matrix'!$D$82,"")</f>
        <v/>
      </c>
      <c r="E1561" s="58" t="str">
        <f ca="1">IF(OR('📊 Training Matrix'!$AW$82="EXPIRED",'📊 Training Matrix'!$AW$82="EXPIRING"),'📊 Training Matrix'!$F$82,"")</f>
        <v/>
      </c>
      <c r="F1561" s="58" t="str">
        <f ca="1">IF(OR('📊 Training Matrix'!$AW$82="EXPIRED",'📊 Training Matrix'!$AW$82="EXPIRING"),'📊 Training Matrix'!$E$82,"")</f>
        <v/>
      </c>
      <c r="G1561" s="58" t="str">
        <f ca="1">IF(OR('📊 Training Matrix'!$AW$82="EXPIRED",'📊 Training Matrix'!$AW$82="EXPIRING"),"IT-002","")</f>
        <v/>
      </c>
      <c r="H1561" s="58" t="str">
        <f ca="1">IF(OR('📊 Training Matrix'!$AW$82="EXPIRED",'📊 Training Matrix'!$AW$82="EXPIRING"),"GDPR Awareness","")</f>
        <v/>
      </c>
      <c r="I1561" s="58" t="str">
        <f ca="1">IF(OR('📊 Training Matrix'!$AW$82="EXPIRED",'📊 Training Matrix'!$AW$82="EXPIRING"),IF(ISNUMBER('📊 Training Matrix'!$AV$82),TEXT('📊 Training Matrix'!$AV$82,"DD/MM/YYYY"),""),"")</f>
        <v/>
      </c>
      <c r="J1561" s="58" t="str">
        <f ca="1">IF(OR('📊 Training Matrix'!$AW$82="EXPIRED",'📊 Training Matrix'!$AW$82="EXPIRING"),TEXT('📊 Training Matrix'!$AV$82+365,"DD/MM/YYYY"),"")</f>
        <v/>
      </c>
      <c r="K1561" s="58" t="str">
        <f ca="1">IF(OR('📊 Training Matrix'!$AW$82="EXPIRED",'📊 Training Matrix'!$AW$82="EXPIRING"),'📊 Training Matrix'!$AW$82,"")</f>
        <v/>
      </c>
      <c r="L1561" s="58" t="str">
        <f ca="1">IF(OR('📊 Training Matrix'!$AW$82="EXPIRED",'📊 Training Matrix'!$AW$82="EXPIRING"),IF('📊 Training Matrix'!$AW$82="EXPIRED","Overdue by "&amp;TEXT(TODAY()-('📊 Training Matrix'!$AV$82+365),"0")&amp;" days","Expires in "&amp;TEXT(('📊 Training Matrix'!$AV$82+365)-TODAY(),"0")&amp;" days"),"—")</f>
        <v>—</v>
      </c>
      <c r="M1561" s="58" t="str">
        <f ca="1">IF(OR('📊 Training Matrix'!$AW$82="EXPIRED",'📊 Training Matrix'!$AW$82="EXPIRING"),'📊 Training Matrix'!$H$82,"")</f>
        <v/>
      </c>
    </row>
    <row r="1562" spans="1:13" ht="15" customHeight="1" x14ac:dyDescent="0.2">
      <c r="A1562" s="58" t="str">
        <f ca="1">IF(OR('📊 Training Matrix'!$K$83="EXPIRED",'📊 Training Matrix'!$K$83="EXPIRING"),'📊 Training Matrix'!$A$83,"")</f>
        <v/>
      </c>
      <c r="B1562" s="58" t="str">
        <f ca="1">IF(OR('📊 Training Matrix'!$K$83="EXPIRED",'📊 Training Matrix'!$K$83="EXPIRING"),'📊 Training Matrix'!$B$83,"")</f>
        <v/>
      </c>
      <c r="C1562" s="58" t="str">
        <f ca="1">IF(OR('📊 Training Matrix'!$K$83="EXPIRED",'📊 Training Matrix'!$K$83="EXPIRING"),'📊 Training Matrix'!$C$83,"")</f>
        <v/>
      </c>
      <c r="D1562" s="58" t="str">
        <f ca="1">IF(OR('📊 Training Matrix'!$K$83="EXPIRED",'📊 Training Matrix'!$K$83="EXPIRING"),'📊 Training Matrix'!$D$83,"")</f>
        <v/>
      </c>
      <c r="E1562" s="58" t="str">
        <f ca="1">IF(OR('📊 Training Matrix'!$K$83="EXPIRED",'📊 Training Matrix'!$K$83="EXPIRING"),'📊 Training Matrix'!$F$83,"")</f>
        <v/>
      </c>
      <c r="F1562" s="58" t="str">
        <f ca="1">IF(OR('📊 Training Matrix'!$K$83="EXPIRED",'📊 Training Matrix'!$K$83="EXPIRING"),'📊 Training Matrix'!$E$83,"")</f>
        <v/>
      </c>
      <c r="G1562" s="58" t="str">
        <f ca="1">IF(OR('📊 Training Matrix'!$K$83="EXPIRED",'📊 Training Matrix'!$K$83="EXPIRING"),"HS-001","")</f>
        <v/>
      </c>
      <c r="H1562" s="58" t="str">
        <f ca="1">IF(OR('📊 Training Matrix'!$K$83="EXPIRED",'📊 Training Matrix'!$K$83="EXPIRING"),"H&amp;S Induction","")</f>
        <v/>
      </c>
      <c r="I1562" s="58" t="str">
        <f ca="1">IF(OR('📊 Training Matrix'!$K$83="EXPIRED",'📊 Training Matrix'!$K$83="EXPIRING"),IF(ISNUMBER('📊 Training Matrix'!$J$83),TEXT('📊 Training Matrix'!$J$83,"DD/MM/YYYY"),""),"")</f>
        <v/>
      </c>
      <c r="J1562" s="58" t="str">
        <f ca="1">IF(OR('📊 Training Matrix'!$K$83="EXPIRED",'📊 Training Matrix'!$K$83="EXPIRING"),TEXT('📊 Training Matrix'!$J$83+365,"DD/MM/YYYY"),"")</f>
        <v/>
      </c>
      <c r="K1562" s="58" t="str">
        <f ca="1">IF(OR('📊 Training Matrix'!$K$83="EXPIRED",'📊 Training Matrix'!$K$83="EXPIRING"),'📊 Training Matrix'!$K$83,"")</f>
        <v/>
      </c>
      <c r="L1562" s="58" t="str">
        <f ca="1">IF(OR('📊 Training Matrix'!$K$83="EXPIRED",'📊 Training Matrix'!$K$83="EXPIRING"),IF('📊 Training Matrix'!$K$83="EXPIRED","Overdue by "&amp;TEXT(TODAY()-('📊 Training Matrix'!$J$83+365),"0")&amp;" days","Expires in "&amp;TEXT(('📊 Training Matrix'!$J$83+365)-TODAY(),"0")&amp;" days"),"—")</f>
        <v>—</v>
      </c>
      <c r="M1562" s="58" t="str">
        <f ca="1">IF(OR('📊 Training Matrix'!$K$83="EXPIRED",'📊 Training Matrix'!$K$83="EXPIRING"),'📊 Training Matrix'!$H$83,"")</f>
        <v/>
      </c>
    </row>
    <row r="1563" spans="1:13" ht="15" customHeight="1" x14ac:dyDescent="0.2">
      <c r="A1563" s="58" t="str">
        <f ca="1">IF(OR('📊 Training Matrix'!$M$83="EXPIRED",'📊 Training Matrix'!$M$83="EXPIRING"),'📊 Training Matrix'!$A$83,"")</f>
        <v/>
      </c>
      <c r="B1563" s="58" t="str">
        <f ca="1">IF(OR('📊 Training Matrix'!$M$83="EXPIRED",'📊 Training Matrix'!$M$83="EXPIRING"),'📊 Training Matrix'!$B$83,"")</f>
        <v/>
      </c>
      <c r="C1563" s="58" t="str">
        <f ca="1">IF(OR('📊 Training Matrix'!$M$83="EXPIRED",'📊 Training Matrix'!$M$83="EXPIRING"),'📊 Training Matrix'!$C$83,"")</f>
        <v/>
      </c>
      <c r="D1563" s="58" t="str">
        <f ca="1">IF(OR('📊 Training Matrix'!$M$83="EXPIRED",'📊 Training Matrix'!$M$83="EXPIRING"),'📊 Training Matrix'!$D$83,"")</f>
        <v/>
      </c>
      <c r="E1563" s="58" t="str">
        <f ca="1">IF(OR('📊 Training Matrix'!$M$83="EXPIRED",'📊 Training Matrix'!$M$83="EXPIRING"),'📊 Training Matrix'!$F$83,"")</f>
        <v/>
      </c>
      <c r="F1563" s="58" t="str">
        <f ca="1">IF(OR('📊 Training Matrix'!$M$83="EXPIRED",'📊 Training Matrix'!$M$83="EXPIRING"),'📊 Training Matrix'!$E$83,"")</f>
        <v/>
      </c>
      <c r="G1563" s="58" t="str">
        <f ca="1">IF(OR('📊 Training Matrix'!$M$83="EXPIRED",'📊 Training Matrix'!$M$83="EXPIRING"),"HS-002","")</f>
        <v/>
      </c>
      <c r="H1563" s="58" t="str">
        <f ca="1">IF(OR('📊 Training Matrix'!$M$83="EXPIRED",'📊 Training Matrix'!$M$83="EXPIRING"),"Working at Height","")</f>
        <v/>
      </c>
      <c r="I1563" s="58" t="str">
        <f ca="1">IF(OR('📊 Training Matrix'!$M$83="EXPIRED",'📊 Training Matrix'!$M$83="EXPIRING"),IF(ISNUMBER('📊 Training Matrix'!$L$83),TEXT('📊 Training Matrix'!$L$83,"DD/MM/YYYY"),""),"")</f>
        <v/>
      </c>
      <c r="J1563" s="58" t="str">
        <f ca="1">IF(OR('📊 Training Matrix'!$M$83="EXPIRED",'📊 Training Matrix'!$M$83="EXPIRING"),TEXT('📊 Training Matrix'!$L$83+365,"DD/MM/YYYY"),"")</f>
        <v/>
      </c>
      <c r="K1563" s="58" t="str">
        <f ca="1">IF(OR('📊 Training Matrix'!$M$83="EXPIRED",'📊 Training Matrix'!$M$83="EXPIRING"),'📊 Training Matrix'!$M$83,"")</f>
        <v/>
      </c>
      <c r="L1563" s="58" t="str">
        <f ca="1">IF(OR('📊 Training Matrix'!$M$83="EXPIRED",'📊 Training Matrix'!$M$83="EXPIRING"),IF('📊 Training Matrix'!$M$83="EXPIRED","Overdue by "&amp;TEXT(TODAY()-('📊 Training Matrix'!$L$83+365),"0")&amp;" days","Expires in "&amp;TEXT(('📊 Training Matrix'!$L$83+365)-TODAY(),"0")&amp;" days"),"—")</f>
        <v>—</v>
      </c>
      <c r="M1563" s="58" t="str">
        <f ca="1">IF(OR('📊 Training Matrix'!$M$83="EXPIRED",'📊 Training Matrix'!$M$83="EXPIRING"),'📊 Training Matrix'!$H$83,"")</f>
        <v/>
      </c>
    </row>
    <row r="1564" spans="1:13" ht="15" customHeight="1" x14ac:dyDescent="0.2">
      <c r="A1564" s="58" t="str">
        <f ca="1">IF(OR('📊 Training Matrix'!$O$83="EXPIRED",'📊 Training Matrix'!$O$83="EXPIRING"),'📊 Training Matrix'!$A$83,"")</f>
        <v/>
      </c>
      <c r="B1564" s="58" t="str">
        <f ca="1">IF(OR('📊 Training Matrix'!$O$83="EXPIRED",'📊 Training Matrix'!$O$83="EXPIRING"),'📊 Training Matrix'!$B$83,"")</f>
        <v/>
      </c>
      <c r="C1564" s="58" t="str">
        <f ca="1">IF(OR('📊 Training Matrix'!$O$83="EXPIRED",'📊 Training Matrix'!$O$83="EXPIRING"),'📊 Training Matrix'!$C$83,"")</f>
        <v/>
      </c>
      <c r="D1564" s="58" t="str">
        <f ca="1">IF(OR('📊 Training Matrix'!$O$83="EXPIRED",'📊 Training Matrix'!$O$83="EXPIRING"),'📊 Training Matrix'!$D$83,"")</f>
        <v/>
      </c>
      <c r="E1564" s="58" t="str">
        <f ca="1">IF(OR('📊 Training Matrix'!$O$83="EXPIRED",'📊 Training Matrix'!$O$83="EXPIRING"),'📊 Training Matrix'!$F$83,"")</f>
        <v/>
      </c>
      <c r="F1564" s="58" t="str">
        <f ca="1">IF(OR('📊 Training Matrix'!$O$83="EXPIRED",'📊 Training Matrix'!$O$83="EXPIRING"),'📊 Training Matrix'!$E$83,"")</f>
        <v/>
      </c>
      <c r="G1564" s="58" t="str">
        <f ca="1">IF(OR('📊 Training Matrix'!$O$83="EXPIRED",'📊 Training Matrix'!$O$83="EXPIRING"),"HS-003","")</f>
        <v/>
      </c>
      <c r="H1564" s="58" t="str">
        <f ca="1">IF(OR('📊 Training Matrix'!$O$83="EXPIRED",'📊 Training Matrix'!$O$83="EXPIRING"),"Confined Space","")</f>
        <v/>
      </c>
      <c r="I1564" s="58" t="str">
        <f ca="1">IF(OR('📊 Training Matrix'!$O$83="EXPIRED",'📊 Training Matrix'!$O$83="EXPIRING"),IF(ISNUMBER('📊 Training Matrix'!$N$83),TEXT('📊 Training Matrix'!$N$83,"DD/MM/YYYY"),""),"")</f>
        <v/>
      </c>
      <c r="J1564" s="58" t="str">
        <f ca="1">IF(OR('📊 Training Matrix'!$O$83="EXPIRED",'📊 Training Matrix'!$O$83="EXPIRING"),TEXT('📊 Training Matrix'!$N$83+365,"DD/MM/YYYY"),"")</f>
        <v/>
      </c>
      <c r="K1564" s="58" t="str">
        <f ca="1">IF(OR('📊 Training Matrix'!$O$83="EXPIRED",'📊 Training Matrix'!$O$83="EXPIRING"),'📊 Training Matrix'!$O$83,"")</f>
        <v/>
      </c>
      <c r="L1564" s="58" t="str">
        <f ca="1">IF(OR('📊 Training Matrix'!$O$83="EXPIRED",'📊 Training Matrix'!$O$83="EXPIRING"),IF('📊 Training Matrix'!$O$83="EXPIRED","Overdue by "&amp;TEXT(TODAY()-('📊 Training Matrix'!$N$83+365),"0")&amp;" days","Expires in "&amp;TEXT(('📊 Training Matrix'!$N$83+365)-TODAY(),"0")&amp;" days"),"—")</f>
        <v>—</v>
      </c>
      <c r="M1564" s="58" t="str">
        <f ca="1">IF(OR('📊 Training Matrix'!$O$83="EXPIRED",'📊 Training Matrix'!$O$83="EXPIRING"),'📊 Training Matrix'!$H$83,"")</f>
        <v/>
      </c>
    </row>
    <row r="1565" spans="1:13" ht="15" customHeight="1" x14ac:dyDescent="0.2">
      <c r="A1565" s="58" t="str">
        <f ca="1">IF(OR('📊 Training Matrix'!$Q$83="EXPIRED",'📊 Training Matrix'!$Q$83="EXPIRING"),'📊 Training Matrix'!$A$83,"")</f>
        <v/>
      </c>
      <c r="B1565" s="58" t="str">
        <f ca="1">IF(OR('📊 Training Matrix'!$Q$83="EXPIRED",'📊 Training Matrix'!$Q$83="EXPIRING"),'📊 Training Matrix'!$B$83,"")</f>
        <v/>
      </c>
      <c r="C1565" s="58" t="str">
        <f ca="1">IF(OR('📊 Training Matrix'!$Q$83="EXPIRED",'📊 Training Matrix'!$Q$83="EXPIRING"),'📊 Training Matrix'!$C$83,"")</f>
        <v/>
      </c>
      <c r="D1565" s="58" t="str">
        <f ca="1">IF(OR('📊 Training Matrix'!$Q$83="EXPIRED",'📊 Training Matrix'!$Q$83="EXPIRING"),'📊 Training Matrix'!$D$83,"")</f>
        <v/>
      </c>
      <c r="E1565" s="58" t="str">
        <f ca="1">IF(OR('📊 Training Matrix'!$Q$83="EXPIRED",'📊 Training Matrix'!$Q$83="EXPIRING"),'📊 Training Matrix'!$F$83,"")</f>
        <v/>
      </c>
      <c r="F1565" s="58" t="str">
        <f ca="1">IF(OR('📊 Training Matrix'!$Q$83="EXPIRED",'📊 Training Matrix'!$Q$83="EXPIRING"),'📊 Training Matrix'!$E$83,"")</f>
        <v/>
      </c>
      <c r="G1565" s="58" t="str">
        <f ca="1">IF(OR('📊 Training Matrix'!$Q$83="EXPIRED",'📊 Training Matrix'!$Q$83="EXPIRING"),"HS-004","")</f>
        <v/>
      </c>
      <c r="H1565" s="58" t="str">
        <f ca="1">IF(OR('📊 Training Matrix'!$Q$83="EXPIRED",'📊 Training Matrix'!$Q$83="EXPIRING"),"Manual Handling","")</f>
        <v/>
      </c>
      <c r="I1565" s="58" t="str">
        <f ca="1">IF(OR('📊 Training Matrix'!$Q$83="EXPIRED",'📊 Training Matrix'!$Q$83="EXPIRING"),IF(ISNUMBER('📊 Training Matrix'!$P$83),TEXT('📊 Training Matrix'!$P$83,"DD/MM/YYYY"),""),"")</f>
        <v/>
      </c>
      <c r="J1565" s="58" t="str">
        <f ca="1">IF(OR('📊 Training Matrix'!$Q$83="EXPIRED",'📊 Training Matrix'!$Q$83="EXPIRING"),TEXT('📊 Training Matrix'!$P$83+365,"DD/MM/YYYY"),"")</f>
        <v/>
      </c>
      <c r="K1565" s="58" t="str">
        <f ca="1">IF(OR('📊 Training Matrix'!$Q$83="EXPIRED",'📊 Training Matrix'!$Q$83="EXPIRING"),'📊 Training Matrix'!$Q$83,"")</f>
        <v/>
      </c>
      <c r="L1565" s="58" t="str">
        <f ca="1">IF(OR('📊 Training Matrix'!$Q$83="EXPIRED",'📊 Training Matrix'!$Q$83="EXPIRING"),IF('📊 Training Matrix'!$Q$83="EXPIRED","Overdue by "&amp;TEXT(TODAY()-('📊 Training Matrix'!$P$83+365),"0")&amp;" days","Expires in "&amp;TEXT(('📊 Training Matrix'!$P$83+365)-TODAY(),"0")&amp;" days"),"—")</f>
        <v>—</v>
      </c>
      <c r="M1565" s="58" t="str">
        <f ca="1">IF(OR('📊 Training Matrix'!$Q$83="EXPIRED",'📊 Training Matrix'!$Q$83="EXPIRING"),'📊 Training Matrix'!$H$83,"")</f>
        <v/>
      </c>
    </row>
    <row r="1566" spans="1:13" ht="15" customHeight="1" x14ac:dyDescent="0.2">
      <c r="A1566" s="58" t="str">
        <f ca="1">IF(OR('📊 Training Matrix'!$S$83="EXPIRED",'📊 Training Matrix'!$S$83="EXPIRING"),'📊 Training Matrix'!$A$83,"")</f>
        <v/>
      </c>
      <c r="B1566" s="58" t="str">
        <f ca="1">IF(OR('📊 Training Matrix'!$S$83="EXPIRED",'📊 Training Matrix'!$S$83="EXPIRING"),'📊 Training Matrix'!$B$83,"")</f>
        <v/>
      </c>
      <c r="C1566" s="58" t="str">
        <f ca="1">IF(OR('📊 Training Matrix'!$S$83="EXPIRED",'📊 Training Matrix'!$S$83="EXPIRING"),'📊 Training Matrix'!$C$83,"")</f>
        <v/>
      </c>
      <c r="D1566" s="58" t="str">
        <f ca="1">IF(OR('📊 Training Matrix'!$S$83="EXPIRED",'📊 Training Matrix'!$S$83="EXPIRING"),'📊 Training Matrix'!$D$83,"")</f>
        <v/>
      </c>
      <c r="E1566" s="58" t="str">
        <f ca="1">IF(OR('📊 Training Matrix'!$S$83="EXPIRED",'📊 Training Matrix'!$S$83="EXPIRING"),'📊 Training Matrix'!$F$83,"")</f>
        <v/>
      </c>
      <c r="F1566" s="58" t="str">
        <f ca="1">IF(OR('📊 Training Matrix'!$S$83="EXPIRED",'📊 Training Matrix'!$S$83="EXPIRING"),'📊 Training Matrix'!$E$83,"")</f>
        <v/>
      </c>
      <c r="G1566" s="58" t="str">
        <f ca="1">IF(OR('📊 Training Matrix'!$S$83="EXPIRED",'📊 Training Matrix'!$S$83="EXPIRING"),"HS-005","")</f>
        <v/>
      </c>
      <c r="H1566" s="58" t="str">
        <f ca="1">IF(OR('📊 Training Matrix'!$S$83="EXPIRED",'📊 Training Matrix'!$S$83="EXPIRING"),"First Aid (FAW)","")</f>
        <v/>
      </c>
      <c r="I1566" s="58" t="str">
        <f ca="1">IF(OR('📊 Training Matrix'!$S$83="EXPIRED",'📊 Training Matrix'!$S$83="EXPIRING"),IF(ISNUMBER('📊 Training Matrix'!$R$83),TEXT('📊 Training Matrix'!$R$83,"DD/MM/YYYY"),""),"")</f>
        <v/>
      </c>
      <c r="J1566" s="58" t="str">
        <f ca="1">IF(OR('📊 Training Matrix'!$S$83="EXPIRED",'📊 Training Matrix'!$S$83="EXPIRING"),TEXT('📊 Training Matrix'!$R$83+365,"DD/MM/YYYY"),"")</f>
        <v/>
      </c>
      <c r="K1566" s="58" t="str">
        <f ca="1">IF(OR('📊 Training Matrix'!$S$83="EXPIRED",'📊 Training Matrix'!$S$83="EXPIRING"),'📊 Training Matrix'!$S$83,"")</f>
        <v/>
      </c>
      <c r="L1566" s="58" t="str">
        <f ca="1">IF(OR('📊 Training Matrix'!$S$83="EXPIRED",'📊 Training Matrix'!$S$83="EXPIRING"),IF('📊 Training Matrix'!$S$83="EXPIRED","Overdue by "&amp;TEXT(TODAY()-('📊 Training Matrix'!$R$83+365),"0")&amp;" days","Expires in "&amp;TEXT(('📊 Training Matrix'!$R$83+365)-TODAY(),"0")&amp;" days"),"—")</f>
        <v>—</v>
      </c>
      <c r="M1566" s="58" t="str">
        <f ca="1">IF(OR('📊 Training Matrix'!$S$83="EXPIRED",'📊 Training Matrix'!$S$83="EXPIRING"),'📊 Training Matrix'!$H$83,"")</f>
        <v/>
      </c>
    </row>
    <row r="1567" spans="1:13" ht="15" customHeight="1" x14ac:dyDescent="0.2">
      <c r="A1567" s="58" t="str">
        <f ca="1">IF(OR('📊 Training Matrix'!$U$83="EXPIRED",'📊 Training Matrix'!$U$83="EXPIRING"),'📊 Training Matrix'!$A$83,"")</f>
        <v/>
      </c>
      <c r="B1567" s="58" t="str">
        <f ca="1">IF(OR('📊 Training Matrix'!$U$83="EXPIRED",'📊 Training Matrix'!$U$83="EXPIRING"),'📊 Training Matrix'!$B$83,"")</f>
        <v/>
      </c>
      <c r="C1567" s="58" t="str">
        <f ca="1">IF(OR('📊 Training Matrix'!$U$83="EXPIRED",'📊 Training Matrix'!$U$83="EXPIRING"),'📊 Training Matrix'!$C$83,"")</f>
        <v/>
      </c>
      <c r="D1567" s="58" t="str">
        <f ca="1">IF(OR('📊 Training Matrix'!$U$83="EXPIRED",'📊 Training Matrix'!$U$83="EXPIRING"),'📊 Training Matrix'!$D$83,"")</f>
        <v/>
      </c>
      <c r="E1567" s="58" t="str">
        <f ca="1">IF(OR('📊 Training Matrix'!$U$83="EXPIRED",'📊 Training Matrix'!$U$83="EXPIRING"),'📊 Training Matrix'!$F$83,"")</f>
        <v/>
      </c>
      <c r="F1567" s="58" t="str">
        <f ca="1">IF(OR('📊 Training Matrix'!$U$83="EXPIRED",'📊 Training Matrix'!$U$83="EXPIRING"),'📊 Training Matrix'!$E$83,"")</f>
        <v/>
      </c>
      <c r="G1567" s="58" t="str">
        <f ca="1">IF(OR('📊 Training Matrix'!$U$83="EXPIRED",'📊 Training Matrix'!$U$83="EXPIRING"),"HS-006","")</f>
        <v/>
      </c>
      <c r="H1567" s="58" t="str">
        <f ca="1">IF(OR('📊 Training Matrix'!$U$83="EXPIRED",'📊 Training Matrix'!$U$83="EXPIRING"),"Asbestos Awareness","")</f>
        <v/>
      </c>
      <c r="I1567" s="58" t="str">
        <f ca="1">IF(OR('📊 Training Matrix'!$U$83="EXPIRED",'📊 Training Matrix'!$U$83="EXPIRING"),IF(ISNUMBER('📊 Training Matrix'!$T$83),TEXT('📊 Training Matrix'!$T$83,"DD/MM/YYYY"),""),"")</f>
        <v/>
      </c>
      <c r="J1567" s="58" t="str">
        <f ca="1">IF(OR('📊 Training Matrix'!$U$83="EXPIRED",'📊 Training Matrix'!$U$83="EXPIRING"),TEXT('📊 Training Matrix'!$T$83+365,"DD/MM/YYYY"),"")</f>
        <v/>
      </c>
      <c r="K1567" s="58" t="str">
        <f ca="1">IF(OR('📊 Training Matrix'!$U$83="EXPIRED",'📊 Training Matrix'!$U$83="EXPIRING"),'📊 Training Matrix'!$U$83,"")</f>
        <v/>
      </c>
      <c r="L1567" s="58" t="str">
        <f ca="1">IF(OR('📊 Training Matrix'!$U$83="EXPIRED",'📊 Training Matrix'!$U$83="EXPIRING"),IF('📊 Training Matrix'!$U$83="EXPIRED","Overdue by "&amp;TEXT(TODAY()-('📊 Training Matrix'!$T$83+365),"0")&amp;" days","Expires in "&amp;TEXT(('📊 Training Matrix'!$T$83+365)-TODAY(),"0")&amp;" days"),"—")</f>
        <v>—</v>
      </c>
      <c r="M1567" s="58" t="str">
        <f ca="1">IF(OR('📊 Training Matrix'!$U$83="EXPIRED",'📊 Training Matrix'!$U$83="EXPIRING"),'📊 Training Matrix'!$H$83,"")</f>
        <v/>
      </c>
    </row>
    <row r="1568" spans="1:13" ht="15" customHeight="1" x14ac:dyDescent="0.2">
      <c r="A1568" s="58" t="str">
        <f ca="1">IF(OR('📊 Training Matrix'!$W$83="EXPIRED",'📊 Training Matrix'!$W$83="EXPIRING"),'📊 Training Matrix'!$A$83,"")</f>
        <v/>
      </c>
      <c r="B1568" s="58" t="str">
        <f ca="1">IF(OR('📊 Training Matrix'!$W$83="EXPIRED",'📊 Training Matrix'!$W$83="EXPIRING"),'📊 Training Matrix'!$B$83,"")</f>
        <v/>
      </c>
      <c r="C1568" s="58" t="str">
        <f ca="1">IF(OR('📊 Training Matrix'!$W$83="EXPIRED",'📊 Training Matrix'!$W$83="EXPIRING"),'📊 Training Matrix'!$C$83,"")</f>
        <v/>
      </c>
      <c r="D1568" s="58" t="str">
        <f ca="1">IF(OR('📊 Training Matrix'!$W$83="EXPIRED",'📊 Training Matrix'!$W$83="EXPIRING"),'📊 Training Matrix'!$D$83,"")</f>
        <v/>
      </c>
      <c r="E1568" s="58" t="str">
        <f ca="1">IF(OR('📊 Training Matrix'!$W$83="EXPIRED",'📊 Training Matrix'!$W$83="EXPIRING"),'📊 Training Matrix'!$F$83,"")</f>
        <v/>
      </c>
      <c r="F1568" s="58" t="str">
        <f ca="1">IF(OR('📊 Training Matrix'!$W$83="EXPIRED",'📊 Training Matrix'!$W$83="EXPIRING"),'📊 Training Matrix'!$E$83,"")</f>
        <v/>
      </c>
      <c r="G1568" s="58" t="str">
        <f ca="1">IF(OR('📊 Training Matrix'!$W$83="EXPIRED",'📊 Training Matrix'!$W$83="EXPIRING"),"EL-001","")</f>
        <v/>
      </c>
      <c r="H1568" s="58" t="str">
        <f ca="1">IF(OR('📊 Training Matrix'!$W$83="EXPIRED",'📊 Training Matrix'!$W$83="EXPIRING"),"C&amp;G 2391 Inspection","")</f>
        <v/>
      </c>
      <c r="I1568" s="58" t="str">
        <f ca="1">IF(OR('📊 Training Matrix'!$W$83="EXPIRED",'📊 Training Matrix'!$W$83="EXPIRING"),IF(ISNUMBER('📊 Training Matrix'!$V$83),TEXT('📊 Training Matrix'!$V$83,"DD/MM/YYYY"),""),"")</f>
        <v/>
      </c>
      <c r="J1568" s="58" t="str">
        <f ca="1">IF(OR('📊 Training Matrix'!$W$83="EXPIRED",'📊 Training Matrix'!$W$83="EXPIRING"),TEXT('📊 Training Matrix'!$V$83+365,"DD/MM/YYYY"),"")</f>
        <v/>
      </c>
      <c r="K1568" s="58" t="str">
        <f ca="1">IF(OR('📊 Training Matrix'!$W$83="EXPIRED",'📊 Training Matrix'!$W$83="EXPIRING"),'📊 Training Matrix'!$W$83,"")</f>
        <v/>
      </c>
      <c r="L1568" s="58" t="str">
        <f ca="1">IF(OR('📊 Training Matrix'!$W$83="EXPIRED",'📊 Training Matrix'!$W$83="EXPIRING"),IF('📊 Training Matrix'!$W$83="EXPIRED","Overdue by "&amp;TEXT(TODAY()-('📊 Training Matrix'!$V$83+365),"0")&amp;" days","Expires in "&amp;TEXT(('📊 Training Matrix'!$V$83+365)-TODAY(),"0")&amp;" days"),"—")</f>
        <v>—</v>
      </c>
      <c r="M1568" s="58" t="str">
        <f ca="1">IF(OR('📊 Training Matrix'!$W$83="EXPIRED",'📊 Training Matrix'!$W$83="EXPIRING"),'📊 Training Matrix'!$H$83,"")</f>
        <v/>
      </c>
    </row>
    <row r="1569" spans="1:13" ht="15" customHeight="1" x14ac:dyDescent="0.2">
      <c r="A1569" s="58" t="str">
        <f ca="1">IF(OR('📊 Training Matrix'!$Y$83="EXPIRED",'📊 Training Matrix'!$Y$83="EXPIRING"),'📊 Training Matrix'!$A$83,"")</f>
        <v/>
      </c>
      <c r="B1569" s="58" t="str">
        <f ca="1">IF(OR('📊 Training Matrix'!$Y$83="EXPIRED",'📊 Training Matrix'!$Y$83="EXPIRING"),'📊 Training Matrix'!$B$83,"")</f>
        <v/>
      </c>
      <c r="C1569" s="58" t="str">
        <f ca="1">IF(OR('📊 Training Matrix'!$Y$83="EXPIRED",'📊 Training Matrix'!$Y$83="EXPIRING"),'📊 Training Matrix'!$C$83,"")</f>
        <v/>
      </c>
      <c r="D1569" s="58" t="str">
        <f ca="1">IF(OR('📊 Training Matrix'!$Y$83="EXPIRED",'📊 Training Matrix'!$Y$83="EXPIRING"),'📊 Training Matrix'!$D$83,"")</f>
        <v/>
      </c>
      <c r="E1569" s="58" t="str">
        <f ca="1">IF(OR('📊 Training Matrix'!$Y$83="EXPIRED",'📊 Training Matrix'!$Y$83="EXPIRING"),'📊 Training Matrix'!$F$83,"")</f>
        <v/>
      </c>
      <c r="F1569" s="58" t="str">
        <f ca="1">IF(OR('📊 Training Matrix'!$Y$83="EXPIRED",'📊 Training Matrix'!$Y$83="EXPIRING"),'📊 Training Matrix'!$E$83,"")</f>
        <v/>
      </c>
      <c r="G1569" s="58" t="str">
        <f ca="1">IF(OR('📊 Training Matrix'!$Y$83="EXPIRED",'📊 Training Matrix'!$Y$83="EXPIRING"),"EL-002","")</f>
        <v/>
      </c>
      <c r="H1569" s="58" t="str">
        <f ca="1">IF(OR('📊 Training Matrix'!$Y$83="EXPIRED",'📊 Training Matrix'!$Y$83="EXPIRING"),"18th Edition","")</f>
        <v/>
      </c>
      <c r="I1569" s="58" t="str">
        <f ca="1">IF(OR('📊 Training Matrix'!$Y$83="EXPIRED",'📊 Training Matrix'!$Y$83="EXPIRING"),IF(ISNUMBER('📊 Training Matrix'!$X$83),TEXT('📊 Training Matrix'!$X$83,"DD/MM/YYYY"),""),"")</f>
        <v/>
      </c>
      <c r="J1569" s="58" t="str">
        <f ca="1">IF(OR('📊 Training Matrix'!$Y$83="EXPIRED",'📊 Training Matrix'!$Y$83="EXPIRING"),TEXT('📊 Training Matrix'!$X$83+365,"DD/MM/YYYY"),"")</f>
        <v/>
      </c>
      <c r="K1569" s="58" t="str">
        <f ca="1">IF(OR('📊 Training Matrix'!$Y$83="EXPIRED",'📊 Training Matrix'!$Y$83="EXPIRING"),'📊 Training Matrix'!$Y$83,"")</f>
        <v/>
      </c>
      <c r="L1569" s="58" t="str">
        <f ca="1">IF(OR('📊 Training Matrix'!$Y$83="EXPIRED",'📊 Training Matrix'!$Y$83="EXPIRING"),IF('📊 Training Matrix'!$Y$83="EXPIRED","Overdue by "&amp;TEXT(TODAY()-('📊 Training Matrix'!$X$83+365),"0")&amp;" days","Expires in "&amp;TEXT(('📊 Training Matrix'!$X$83+365)-TODAY(),"0")&amp;" days"),"—")</f>
        <v>—</v>
      </c>
      <c r="M1569" s="58" t="str">
        <f ca="1">IF(OR('📊 Training Matrix'!$Y$83="EXPIRED",'📊 Training Matrix'!$Y$83="EXPIRING"),'📊 Training Matrix'!$H$83,"")</f>
        <v/>
      </c>
    </row>
    <row r="1570" spans="1:13" ht="15" customHeight="1" x14ac:dyDescent="0.2">
      <c r="A1570" s="58" t="str">
        <f ca="1">IF(OR('📊 Training Matrix'!$AA$83="EXPIRED",'📊 Training Matrix'!$AA$83="EXPIRING"),'📊 Training Matrix'!$A$83,"")</f>
        <v/>
      </c>
      <c r="B1570" s="58" t="str">
        <f ca="1">IF(OR('📊 Training Matrix'!$AA$83="EXPIRED",'📊 Training Matrix'!$AA$83="EXPIRING"),'📊 Training Matrix'!$B$83,"")</f>
        <v/>
      </c>
      <c r="C1570" s="58" t="str">
        <f ca="1">IF(OR('📊 Training Matrix'!$AA$83="EXPIRED",'📊 Training Matrix'!$AA$83="EXPIRING"),'📊 Training Matrix'!$C$83,"")</f>
        <v/>
      </c>
      <c r="D1570" s="58" t="str">
        <f ca="1">IF(OR('📊 Training Matrix'!$AA$83="EXPIRED",'📊 Training Matrix'!$AA$83="EXPIRING"),'📊 Training Matrix'!$D$83,"")</f>
        <v/>
      </c>
      <c r="E1570" s="58" t="str">
        <f ca="1">IF(OR('📊 Training Matrix'!$AA$83="EXPIRED",'📊 Training Matrix'!$AA$83="EXPIRING"),'📊 Training Matrix'!$F$83,"")</f>
        <v/>
      </c>
      <c r="F1570" s="58" t="str">
        <f ca="1">IF(OR('📊 Training Matrix'!$AA$83="EXPIRED",'📊 Training Matrix'!$AA$83="EXPIRING"),'📊 Training Matrix'!$E$83,"")</f>
        <v/>
      </c>
      <c r="G1570" s="58" t="str">
        <f ca="1">IF(OR('📊 Training Matrix'!$AA$83="EXPIRED",'📊 Training Matrix'!$AA$83="EXPIRING"),"EL-003","")</f>
        <v/>
      </c>
      <c r="H1570" s="58" t="str">
        <f ca="1">IF(OR('📊 Training Matrix'!$AA$83="EXPIRED",'📊 Training Matrix'!$AA$83="EXPIRING"),"HV Auth. Person","")</f>
        <v/>
      </c>
      <c r="I1570" s="58" t="str">
        <f ca="1">IF(OR('📊 Training Matrix'!$AA$83="EXPIRED",'📊 Training Matrix'!$AA$83="EXPIRING"),IF(ISNUMBER('📊 Training Matrix'!$Z$83),TEXT('📊 Training Matrix'!$Z$83,"DD/MM/YYYY"),""),"")</f>
        <v/>
      </c>
      <c r="J1570" s="58" t="str">
        <f ca="1">IF(OR('📊 Training Matrix'!$AA$83="EXPIRED",'📊 Training Matrix'!$AA$83="EXPIRING"),TEXT('📊 Training Matrix'!$Z$83+365,"DD/MM/YYYY"),"")</f>
        <v/>
      </c>
      <c r="K1570" s="58" t="str">
        <f ca="1">IF(OR('📊 Training Matrix'!$AA$83="EXPIRED",'📊 Training Matrix'!$AA$83="EXPIRING"),'📊 Training Matrix'!$AA$83,"")</f>
        <v/>
      </c>
      <c r="L1570" s="58" t="str">
        <f ca="1">IF(OR('📊 Training Matrix'!$AA$83="EXPIRED",'📊 Training Matrix'!$AA$83="EXPIRING"),IF('📊 Training Matrix'!$AA$83="EXPIRED","Overdue by "&amp;TEXT(TODAY()-('📊 Training Matrix'!$Z$83+365),"0")&amp;" days","Expires in "&amp;TEXT(('📊 Training Matrix'!$Z$83+365)-TODAY(),"0")&amp;" days"),"—")</f>
        <v>—</v>
      </c>
      <c r="M1570" s="58" t="str">
        <f ca="1">IF(OR('📊 Training Matrix'!$AA$83="EXPIRED",'📊 Training Matrix'!$AA$83="EXPIRING"),'📊 Training Matrix'!$H$83,"")</f>
        <v/>
      </c>
    </row>
    <row r="1571" spans="1:13" ht="15" customHeight="1" x14ac:dyDescent="0.2">
      <c r="A1571" s="58" t="str">
        <f ca="1">IF(OR('📊 Training Matrix'!$AC$83="EXPIRED",'📊 Training Matrix'!$AC$83="EXPIRING"),'📊 Training Matrix'!$A$83,"")</f>
        <v/>
      </c>
      <c r="B1571" s="58" t="str">
        <f ca="1">IF(OR('📊 Training Matrix'!$AC$83="EXPIRED",'📊 Training Matrix'!$AC$83="EXPIRING"),'📊 Training Matrix'!$B$83,"")</f>
        <v/>
      </c>
      <c r="C1571" s="58" t="str">
        <f ca="1">IF(OR('📊 Training Matrix'!$AC$83="EXPIRED",'📊 Training Matrix'!$AC$83="EXPIRING"),'📊 Training Matrix'!$C$83,"")</f>
        <v/>
      </c>
      <c r="D1571" s="58" t="str">
        <f ca="1">IF(OR('📊 Training Matrix'!$AC$83="EXPIRED",'📊 Training Matrix'!$AC$83="EXPIRING"),'📊 Training Matrix'!$D$83,"")</f>
        <v/>
      </c>
      <c r="E1571" s="58" t="str">
        <f ca="1">IF(OR('📊 Training Matrix'!$AC$83="EXPIRED",'📊 Training Matrix'!$AC$83="EXPIRING"),'📊 Training Matrix'!$F$83,"")</f>
        <v/>
      </c>
      <c r="F1571" s="58" t="str">
        <f ca="1">IF(OR('📊 Training Matrix'!$AC$83="EXPIRED",'📊 Training Matrix'!$AC$83="EXPIRING"),'📊 Training Matrix'!$E$83,"")</f>
        <v/>
      </c>
      <c r="G1571" s="58" t="str">
        <f ca="1">IF(OR('📊 Training Matrix'!$AC$83="EXPIRED",'📊 Training Matrix'!$AC$83="EXPIRING"),"EL-004","")</f>
        <v/>
      </c>
      <c r="H1571" s="58" t="str">
        <f ca="1">IF(OR('📊 Training Matrix'!$AC$83="EXPIRED",'📊 Training Matrix'!$AC$83="EXPIRING"),"LV Switching","")</f>
        <v/>
      </c>
      <c r="I1571" s="58" t="str">
        <f ca="1">IF(OR('📊 Training Matrix'!$AC$83="EXPIRED",'📊 Training Matrix'!$AC$83="EXPIRING"),IF(ISNUMBER('📊 Training Matrix'!$AB$83),TEXT('📊 Training Matrix'!$AB$83,"DD/MM/YYYY"),""),"")</f>
        <v/>
      </c>
      <c r="J1571" s="58" t="str">
        <f ca="1">IF(OR('📊 Training Matrix'!$AC$83="EXPIRED",'📊 Training Matrix'!$AC$83="EXPIRING"),TEXT('📊 Training Matrix'!$AB$83+365,"DD/MM/YYYY"),"")</f>
        <v/>
      </c>
      <c r="K1571" s="58" t="str">
        <f ca="1">IF(OR('📊 Training Matrix'!$AC$83="EXPIRED",'📊 Training Matrix'!$AC$83="EXPIRING"),'📊 Training Matrix'!$AC$83,"")</f>
        <v/>
      </c>
      <c r="L1571" s="58" t="str">
        <f ca="1">IF(OR('📊 Training Matrix'!$AC$83="EXPIRED",'📊 Training Matrix'!$AC$83="EXPIRING"),IF('📊 Training Matrix'!$AC$83="EXPIRED","Overdue by "&amp;TEXT(TODAY()-('📊 Training Matrix'!$AB$83+365),"0")&amp;" days","Expires in "&amp;TEXT(('📊 Training Matrix'!$AB$83+365)-TODAY(),"0")&amp;" days"),"—")</f>
        <v>—</v>
      </c>
      <c r="M1571" s="58" t="str">
        <f ca="1">IF(OR('📊 Training Matrix'!$AC$83="EXPIRED",'📊 Training Matrix'!$AC$83="EXPIRING"),'📊 Training Matrix'!$H$83,"")</f>
        <v/>
      </c>
    </row>
    <row r="1572" spans="1:13" ht="15" customHeight="1" x14ac:dyDescent="0.2">
      <c r="A1572" s="58" t="str">
        <f ca="1">IF(OR('📊 Training Matrix'!$AE$83="EXPIRED",'📊 Training Matrix'!$AE$83="EXPIRING"),'📊 Training Matrix'!$A$83,"")</f>
        <v/>
      </c>
      <c r="B1572" s="58" t="str">
        <f ca="1">IF(OR('📊 Training Matrix'!$AE$83="EXPIRED",'📊 Training Matrix'!$AE$83="EXPIRING"),'📊 Training Matrix'!$B$83,"")</f>
        <v/>
      </c>
      <c r="C1572" s="58" t="str">
        <f ca="1">IF(OR('📊 Training Matrix'!$AE$83="EXPIRED",'📊 Training Matrix'!$AE$83="EXPIRING"),'📊 Training Matrix'!$C$83,"")</f>
        <v/>
      </c>
      <c r="D1572" s="58" t="str">
        <f ca="1">IF(OR('📊 Training Matrix'!$AE$83="EXPIRED",'📊 Training Matrix'!$AE$83="EXPIRING"),'📊 Training Matrix'!$D$83,"")</f>
        <v/>
      </c>
      <c r="E1572" s="58" t="str">
        <f ca="1">IF(OR('📊 Training Matrix'!$AE$83="EXPIRED",'📊 Training Matrix'!$AE$83="EXPIRING"),'📊 Training Matrix'!$F$83,"")</f>
        <v/>
      </c>
      <c r="F1572" s="58" t="str">
        <f ca="1">IF(OR('📊 Training Matrix'!$AE$83="EXPIRED",'📊 Training Matrix'!$AE$83="EXPIRING"),'📊 Training Matrix'!$E$83,"")</f>
        <v/>
      </c>
      <c r="G1572" s="58" t="str">
        <f ca="1">IF(OR('📊 Training Matrix'!$AE$83="EXPIRED",'📊 Training Matrix'!$AE$83="EXPIRING"),"CV-005","")</f>
        <v/>
      </c>
      <c r="H1572" s="58" t="str">
        <f ca="1">IF(OR('📊 Training Matrix'!$AE$83="EXPIRED",'📊 Training Matrix'!$AE$83="EXPIRING"),"NRSWA Supervisor","")</f>
        <v/>
      </c>
      <c r="I1572" s="58" t="str">
        <f ca="1">IF(OR('📊 Training Matrix'!$AE$83="EXPIRED",'📊 Training Matrix'!$AE$83="EXPIRING"),IF(ISNUMBER('📊 Training Matrix'!$AD$83),TEXT('📊 Training Matrix'!$AD$83,"DD/MM/YYYY"),""),"")</f>
        <v/>
      </c>
      <c r="J1572" s="58" t="str">
        <f ca="1">IF(OR('📊 Training Matrix'!$AE$83="EXPIRED",'📊 Training Matrix'!$AE$83="EXPIRING"),TEXT('📊 Training Matrix'!$AD$83+365,"DD/MM/YYYY"),"")</f>
        <v/>
      </c>
      <c r="K1572" s="58" t="str">
        <f ca="1">IF(OR('📊 Training Matrix'!$AE$83="EXPIRED",'📊 Training Matrix'!$AE$83="EXPIRING"),'📊 Training Matrix'!$AE$83,"")</f>
        <v/>
      </c>
      <c r="L1572" s="58" t="str">
        <f ca="1">IF(OR('📊 Training Matrix'!$AE$83="EXPIRED",'📊 Training Matrix'!$AE$83="EXPIRING"),IF('📊 Training Matrix'!$AE$83="EXPIRED","Overdue by "&amp;TEXT(TODAY()-('📊 Training Matrix'!$AD$83+365),"0")&amp;" days","Expires in "&amp;TEXT(('📊 Training Matrix'!$AD$83+365)-TODAY(),"0")&amp;" days"),"—")</f>
        <v>—</v>
      </c>
      <c r="M1572" s="58" t="str">
        <f ca="1">IF(OR('📊 Training Matrix'!$AE$83="EXPIRED",'📊 Training Matrix'!$AE$83="EXPIRING"),'📊 Training Matrix'!$H$83,"")</f>
        <v/>
      </c>
    </row>
    <row r="1573" spans="1:13" ht="15" customHeight="1" x14ac:dyDescent="0.2">
      <c r="A1573" s="58" t="str">
        <f ca="1">IF(OR('📊 Training Matrix'!$AG$83="EXPIRED",'📊 Training Matrix'!$AG$83="EXPIRING"),'📊 Training Matrix'!$A$83,"")</f>
        <v/>
      </c>
      <c r="B1573" s="58" t="str">
        <f ca="1">IF(OR('📊 Training Matrix'!$AG$83="EXPIRED",'📊 Training Matrix'!$AG$83="EXPIRING"),'📊 Training Matrix'!$B$83,"")</f>
        <v/>
      </c>
      <c r="C1573" s="58" t="str">
        <f ca="1">IF(OR('📊 Training Matrix'!$AG$83="EXPIRED",'📊 Training Matrix'!$AG$83="EXPIRING"),'📊 Training Matrix'!$C$83,"")</f>
        <v/>
      </c>
      <c r="D1573" s="58" t="str">
        <f ca="1">IF(OR('📊 Training Matrix'!$AG$83="EXPIRED",'📊 Training Matrix'!$AG$83="EXPIRING"),'📊 Training Matrix'!$D$83,"")</f>
        <v/>
      </c>
      <c r="E1573" s="58" t="str">
        <f ca="1">IF(OR('📊 Training Matrix'!$AG$83="EXPIRED",'📊 Training Matrix'!$AG$83="EXPIRING"),'📊 Training Matrix'!$F$83,"")</f>
        <v/>
      </c>
      <c r="F1573" s="58" t="str">
        <f ca="1">IF(OR('📊 Training Matrix'!$AG$83="EXPIRED",'📊 Training Matrix'!$AG$83="EXPIRING"),'📊 Training Matrix'!$E$83,"")</f>
        <v/>
      </c>
      <c r="G1573" s="58" t="str">
        <f ca="1">IF(OR('📊 Training Matrix'!$AG$83="EXPIRED",'📊 Training Matrix'!$AG$83="EXPIRING"),"CV-006","")</f>
        <v/>
      </c>
      <c r="H1573" s="58" t="str">
        <f ca="1">IF(OR('📊 Training Matrix'!$AG$83="EXPIRED",'📊 Training Matrix'!$AG$83="EXPIRING"),"NRSWA Operative","")</f>
        <v/>
      </c>
      <c r="I1573" s="58" t="str">
        <f ca="1">IF(OR('📊 Training Matrix'!$AG$83="EXPIRED",'📊 Training Matrix'!$AG$83="EXPIRING"),IF(ISNUMBER('📊 Training Matrix'!$AF$83),TEXT('📊 Training Matrix'!$AF$83,"DD/MM/YYYY"),""),"")</f>
        <v/>
      </c>
      <c r="J1573" s="58" t="str">
        <f ca="1">IF(OR('📊 Training Matrix'!$AG$83="EXPIRED",'📊 Training Matrix'!$AG$83="EXPIRING"),TEXT('📊 Training Matrix'!$AF$83+365,"DD/MM/YYYY"),"")</f>
        <v/>
      </c>
      <c r="K1573" s="58" t="str">
        <f ca="1">IF(OR('📊 Training Matrix'!$AG$83="EXPIRED",'📊 Training Matrix'!$AG$83="EXPIRING"),'📊 Training Matrix'!$AG$83,"")</f>
        <v/>
      </c>
      <c r="L1573" s="58" t="str">
        <f ca="1">IF(OR('📊 Training Matrix'!$AG$83="EXPIRED",'📊 Training Matrix'!$AG$83="EXPIRING"),IF('📊 Training Matrix'!$AG$83="EXPIRED","Overdue by "&amp;TEXT(TODAY()-('📊 Training Matrix'!$AF$83+365),"0")&amp;" days","Expires in "&amp;TEXT(('📊 Training Matrix'!$AF$83+365)-TODAY(),"0")&amp;" days"),"—")</f>
        <v>—</v>
      </c>
      <c r="M1573" s="58" t="str">
        <f ca="1">IF(OR('📊 Training Matrix'!$AG$83="EXPIRED",'📊 Training Matrix'!$AG$83="EXPIRING"),'📊 Training Matrix'!$H$83,"")</f>
        <v/>
      </c>
    </row>
    <row r="1574" spans="1:13" ht="15" customHeight="1" x14ac:dyDescent="0.2">
      <c r="A1574" s="58" t="str">
        <f ca="1">IF(OR('📊 Training Matrix'!$AI$83="EXPIRED",'📊 Training Matrix'!$AI$83="EXPIRING"),'📊 Training Matrix'!$A$83,"")</f>
        <v/>
      </c>
      <c r="B1574" s="58" t="str">
        <f ca="1">IF(OR('📊 Training Matrix'!$AI$83="EXPIRED",'📊 Training Matrix'!$AI$83="EXPIRING"),'📊 Training Matrix'!$B$83,"")</f>
        <v/>
      </c>
      <c r="C1574" s="58" t="str">
        <f ca="1">IF(OR('📊 Training Matrix'!$AI$83="EXPIRED",'📊 Training Matrix'!$AI$83="EXPIRING"),'📊 Training Matrix'!$C$83,"")</f>
        <v/>
      </c>
      <c r="D1574" s="58" t="str">
        <f ca="1">IF(OR('📊 Training Matrix'!$AI$83="EXPIRED",'📊 Training Matrix'!$AI$83="EXPIRING"),'📊 Training Matrix'!$D$83,"")</f>
        <v/>
      </c>
      <c r="E1574" s="58" t="str">
        <f ca="1">IF(OR('📊 Training Matrix'!$AI$83="EXPIRED",'📊 Training Matrix'!$AI$83="EXPIRING"),'📊 Training Matrix'!$F$83,"")</f>
        <v/>
      </c>
      <c r="F1574" s="58" t="str">
        <f ca="1">IF(OR('📊 Training Matrix'!$AI$83="EXPIRED",'📊 Training Matrix'!$AI$83="EXPIRING"),'📊 Training Matrix'!$E$83,"")</f>
        <v/>
      </c>
      <c r="G1574" s="58" t="str">
        <f ca="1">IF(OR('📊 Training Matrix'!$AI$83="EXPIRED",'📊 Training Matrix'!$AI$83="EXPIRING"),"CV-002","")</f>
        <v/>
      </c>
      <c r="H1574" s="58" t="str">
        <f ca="1">IF(OR('📊 Training Matrix'!$AI$83="EXPIRED",'📊 Training Matrix'!$AI$83="EXPIRING"),"CSCS Blue Card","")</f>
        <v/>
      </c>
      <c r="I1574" s="58" t="str">
        <f ca="1">IF(OR('📊 Training Matrix'!$AI$83="EXPIRED",'📊 Training Matrix'!$AI$83="EXPIRING"),IF(ISNUMBER('📊 Training Matrix'!$AH$83),TEXT('📊 Training Matrix'!$AH$83,"DD/MM/YYYY"),""),"")</f>
        <v/>
      </c>
      <c r="J1574" s="58" t="str">
        <f ca="1">IF(OR('📊 Training Matrix'!$AI$83="EXPIRED",'📊 Training Matrix'!$AI$83="EXPIRING"),TEXT('📊 Training Matrix'!$AH$83+365,"DD/MM/YYYY"),"")</f>
        <v/>
      </c>
      <c r="K1574" s="58" t="str">
        <f ca="1">IF(OR('📊 Training Matrix'!$AI$83="EXPIRED",'📊 Training Matrix'!$AI$83="EXPIRING"),'📊 Training Matrix'!$AI$83,"")</f>
        <v/>
      </c>
      <c r="L1574" s="58" t="str">
        <f ca="1">IF(OR('📊 Training Matrix'!$AI$83="EXPIRED",'📊 Training Matrix'!$AI$83="EXPIRING"),IF('📊 Training Matrix'!$AI$83="EXPIRED","Overdue by "&amp;TEXT(TODAY()-('📊 Training Matrix'!$AH$83+365),"0")&amp;" days","Expires in "&amp;TEXT(('📊 Training Matrix'!$AH$83+365)-TODAY(),"0")&amp;" days"),"—")</f>
        <v>—</v>
      </c>
      <c r="M1574" s="58" t="str">
        <f ca="1">IF(OR('📊 Training Matrix'!$AI$83="EXPIRED",'📊 Training Matrix'!$AI$83="EXPIRING"),'📊 Training Matrix'!$H$83,"")</f>
        <v/>
      </c>
    </row>
    <row r="1575" spans="1:13" ht="15" customHeight="1" x14ac:dyDescent="0.2">
      <c r="A1575" s="58" t="str">
        <f ca="1">IF(OR('📊 Training Matrix'!$AK$83="EXPIRED",'📊 Training Matrix'!$AK$83="EXPIRING"),'📊 Training Matrix'!$A$83,"")</f>
        <v/>
      </c>
      <c r="B1575" s="58" t="str">
        <f ca="1">IF(OR('📊 Training Matrix'!$AK$83="EXPIRED",'📊 Training Matrix'!$AK$83="EXPIRING"),'📊 Training Matrix'!$B$83,"")</f>
        <v/>
      </c>
      <c r="C1575" s="58" t="str">
        <f ca="1">IF(OR('📊 Training Matrix'!$AK$83="EXPIRED",'📊 Training Matrix'!$AK$83="EXPIRING"),'📊 Training Matrix'!$C$83,"")</f>
        <v/>
      </c>
      <c r="D1575" s="58" t="str">
        <f ca="1">IF(OR('📊 Training Matrix'!$AK$83="EXPIRED",'📊 Training Matrix'!$AK$83="EXPIRING"),'📊 Training Matrix'!$D$83,"")</f>
        <v/>
      </c>
      <c r="E1575" s="58" t="str">
        <f ca="1">IF(OR('📊 Training Matrix'!$AK$83="EXPIRED",'📊 Training Matrix'!$AK$83="EXPIRING"),'📊 Training Matrix'!$F$83,"")</f>
        <v/>
      </c>
      <c r="F1575" s="58" t="str">
        <f ca="1">IF(OR('📊 Training Matrix'!$AK$83="EXPIRED",'📊 Training Matrix'!$AK$83="EXPIRING"),'📊 Training Matrix'!$E$83,"")</f>
        <v/>
      </c>
      <c r="G1575" s="58" t="str">
        <f ca="1">IF(OR('📊 Training Matrix'!$AK$83="EXPIRED",'📊 Training Matrix'!$AK$83="EXPIRING"),"GS-001","")</f>
        <v/>
      </c>
      <c r="H1575" s="58" t="str">
        <f ca="1">IF(OR('📊 Training Matrix'!$AK$83="EXPIRED",'📊 Training Matrix'!$AK$83="EXPIRING"),"Gas Safe Reg.","")</f>
        <v/>
      </c>
      <c r="I1575" s="58" t="str">
        <f ca="1">IF(OR('📊 Training Matrix'!$AK$83="EXPIRED",'📊 Training Matrix'!$AK$83="EXPIRING"),IF(ISNUMBER('📊 Training Matrix'!$AJ$83),TEXT('📊 Training Matrix'!$AJ$83,"DD/MM/YYYY"),""),"")</f>
        <v/>
      </c>
      <c r="J1575" s="58" t="str">
        <f ca="1">IF(OR('📊 Training Matrix'!$AK$83="EXPIRED",'📊 Training Matrix'!$AK$83="EXPIRING"),TEXT('📊 Training Matrix'!$AJ$83+365,"DD/MM/YYYY"),"")</f>
        <v/>
      </c>
      <c r="K1575" s="58" t="str">
        <f ca="1">IF(OR('📊 Training Matrix'!$AK$83="EXPIRED",'📊 Training Matrix'!$AK$83="EXPIRING"),'📊 Training Matrix'!$AK$83,"")</f>
        <v/>
      </c>
      <c r="L1575" s="58" t="str">
        <f ca="1">IF(OR('📊 Training Matrix'!$AK$83="EXPIRED",'📊 Training Matrix'!$AK$83="EXPIRING"),IF('📊 Training Matrix'!$AK$83="EXPIRED","Overdue by "&amp;TEXT(TODAY()-('📊 Training Matrix'!$AJ$83+365),"0")&amp;" days","Expires in "&amp;TEXT(('📊 Training Matrix'!$AJ$83+365)-TODAY(),"0")&amp;" days"),"—")</f>
        <v>—</v>
      </c>
      <c r="M1575" s="58" t="str">
        <f ca="1">IF(OR('📊 Training Matrix'!$AK$83="EXPIRED",'📊 Training Matrix'!$AK$83="EXPIRING"),'📊 Training Matrix'!$H$83,"")</f>
        <v/>
      </c>
    </row>
    <row r="1576" spans="1:13" ht="15" customHeight="1" x14ac:dyDescent="0.2">
      <c r="A1576" s="58" t="str">
        <f ca="1">IF(OR('📊 Training Matrix'!$AM$83="EXPIRED",'📊 Training Matrix'!$AM$83="EXPIRING"),'📊 Training Matrix'!$A$83,"")</f>
        <v/>
      </c>
      <c r="B1576" s="58" t="str">
        <f ca="1">IF(OR('📊 Training Matrix'!$AM$83="EXPIRED",'📊 Training Matrix'!$AM$83="EXPIRING"),'📊 Training Matrix'!$B$83,"")</f>
        <v/>
      </c>
      <c r="C1576" s="58" t="str">
        <f ca="1">IF(OR('📊 Training Matrix'!$AM$83="EXPIRED",'📊 Training Matrix'!$AM$83="EXPIRING"),'📊 Training Matrix'!$C$83,"")</f>
        <v/>
      </c>
      <c r="D1576" s="58" t="str">
        <f ca="1">IF(OR('📊 Training Matrix'!$AM$83="EXPIRED",'📊 Training Matrix'!$AM$83="EXPIRING"),'📊 Training Matrix'!$D$83,"")</f>
        <v/>
      </c>
      <c r="E1576" s="58" t="str">
        <f ca="1">IF(OR('📊 Training Matrix'!$AM$83="EXPIRED",'📊 Training Matrix'!$AM$83="EXPIRING"),'📊 Training Matrix'!$F$83,"")</f>
        <v/>
      </c>
      <c r="F1576" s="58" t="str">
        <f ca="1">IF(OR('📊 Training Matrix'!$AM$83="EXPIRED",'📊 Training Matrix'!$AM$83="EXPIRING"),'📊 Training Matrix'!$E$83,"")</f>
        <v/>
      </c>
      <c r="G1576" s="58" t="str">
        <f ca="1">IF(OR('📊 Training Matrix'!$AM$83="EXPIRED",'📊 Training Matrix'!$AM$83="EXPIRING"),"GS-002","")</f>
        <v/>
      </c>
      <c r="H1576" s="58" t="str">
        <f ca="1">IF(OR('📊 Training Matrix'!$AM$83="EXPIRED",'📊 Training Matrix'!$AM$83="EXPIRING"),"ACS Gas (CCN1)","")</f>
        <v/>
      </c>
      <c r="I1576" s="58" t="str">
        <f ca="1">IF(OR('📊 Training Matrix'!$AM$83="EXPIRED",'📊 Training Matrix'!$AM$83="EXPIRING"),IF(ISNUMBER('📊 Training Matrix'!$AL$83),TEXT('📊 Training Matrix'!$AL$83,"DD/MM/YYYY"),""),"")</f>
        <v/>
      </c>
      <c r="J1576" s="58" t="str">
        <f ca="1">IF(OR('📊 Training Matrix'!$AM$83="EXPIRED",'📊 Training Matrix'!$AM$83="EXPIRING"),TEXT('📊 Training Matrix'!$AL$83+365,"DD/MM/YYYY"),"")</f>
        <v/>
      </c>
      <c r="K1576" s="58" t="str">
        <f ca="1">IF(OR('📊 Training Matrix'!$AM$83="EXPIRED",'📊 Training Matrix'!$AM$83="EXPIRING"),'📊 Training Matrix'!$AM$83,"")</f>
        <v/>
      </c>
      <c r="L1576" s="58" t="str">
        <f ca="1">IF(OR('📊 Training Matrix'!$AM$83="EXPIRED",'📊 Training Matrix'!$AM$83="EXPIRING"),IF('📊 Training Matrix'!$AM$83="EXPIRED","Overdue by "&amp;TEXT(TODAY()-('📊 Training Matrix'!$AL$83+365),"0")&amp;" days","Expires in "&amp;TEXT(('📊 Training Matrix'!$AL$83+365)-TODAY(),"0")&amp;" days"),"—")</f>
        <v>—</v>
      </c>
      <c r="M1576" s="58" t="str">
        <f ca="1">IF(OR('📊 Training Matrix'!$AM$83="EXPIRED",'📊 Training Matrix'!$AM$83="EXPIRING"),'📊 Training Matrix'!$H$83,"")</f>
        <v/>
      </c>
    </row>
    <row r="1577" spans="1:13" ht="15" customHeight="1" x14ac:dyDescent="0.2">
      <c r="A1577" s="58" t="str">
        <f ca="1">IF(OR('📊 Training Matrix'!$AO$83="EXPIRED",'📊 Training Matrix'!$AO$83="EXPIRING"),'📊 Training Matrix'!$A$83,"")</f>
        <v/>
      </c>
      <c r="B1577" s="58" t="str">
        <f ca="1">IF(OR('📊 Training Matrix'!$AO$83="EXPIRED",'📊 Training Matrix'!$AO$83="EXPIRING"),'📊 Training Matrix'!$B$83,"")</f>
        <v/>
      </c>
      <c r="C1577" s="58" t="str">
        <f ca="1">IF(OR('📊 Training Matrix'!$AO$83="EXPIRED",'📊 Training Matrix'!$AO$83="EXPIRING"),'📊 Training Matrix'!$C$83,"")</f>
        <v/>
      </c>
      <c r="D1577" s="58" t="str">
        <f ca="1">IF(OR('📊 Training Matrix'!$AO$83="EXPIRED",'📊 Training Matrix'!$AO$83="EXPIRING"),'📊 Training Matrix'!$D$83,"")</f>
        <v/>
      </c>
      <c r="E1577" s="58" t="str">
        <f ca="1">IF(OR('📊 Training Matrix'!$AO$83="EXPIRED",'📊 Training Matrix'!$AO$83="EXPIRING"),'📊 Training Matrix'!$F$83,"")</f>
        <v/>
      </c>
      <c r="F1577" s="58" t="str">
        <f ca="1">IF(OR('📊 Training Matrix'!$AO$83="EXPIRED",'📊 Training Matrix'!$AO$83="EXPIRING"),'📊 Training Matrix'!$E$83,"")</f>
        <v/>
      </c>
      <c r="G1577" s="58" t="str">
        <f ca="1">IF(OR('📊 Training Matrix'!$AO$83="EXPIRED",'📊 Training Matrix'!$AO$83="EXPIRING"),"WA-001","")</f>
        <v/>
      </c>
      <c r="H1577" s="58" t="str">
        <f ca="1">IF(OR('📊 Training Matrix'!$AO$83="EXPIRED",'📊 Training Matrix'!$AO$83="EXPIRING"),"WIAPS Cert.","")</f>
        <v/>
      </c>
      <c r="I1577" s="58" t="str">
        <f ca="1">IF(OR('📊 Training Matrix'!$AO$83="EXPIRED",'📊 Training Matrix'!$AO$83="EXPIRING"),IF(ISNUMBER('📊 Training Matrix'!$AN$83),TEXT('📊 Training Matrix'!$AN$83,"DD/MM/YYYY"),""),"")</f>
        <v/>
      </c>
      <c r="J1577" s="58" t="str">
        <f ca="1">IF(OR('📊 Training Matrix'!$AO$83="EXPIRED",'📊 Training Matrix'!$AO$83="EXPIRING"),TEXT('📊 Training Matrix'!$AN$83+365,"DD/MM/YYYY"),"")</f>
        <v/>
      </c>
      <c r="K1577" s="58" t="str">
        <f ca="1">IF(OR('📊 Training Matrix'!$AO$83="EXPIRED",'📊 Training Matrix'!$AO$83="EXPIRING"),'📊 Training Matrix'!$AO$83,"")</f>
        <v/>
      </c>
      <c r="L1577" s="58" t="str">
        <f ca="1">IF(OR('📊 Training Matrix'!$AO$83="EXPIRED",'📊 Training Matrix'!$AO$83="EXPIRING"),IF('📊 Training Matrix'!$AO$83="EXPIRED","Overdue by "&amp;TEXT(TODAY()-('📊 Training Matrix'!$AN$83+365),"0")&amp;" days","Expires in "&amp;TEXT(('📊 Training Matrix'!$AN$83+365)-TODAY(),"0")&amp;" days"),"—")</f>
        <v>—</v>
      </c>
      <c r="M1577" s="58" t="str">
        <f ca="1">IF(OR('📊 Training Matrix'!$AO$83="EXPIRED",'📊 Training Matrix'!$AO$83="EXPIRING"),'📊 Training Matrix'!$H$83,"")</f>
        <v/>
      </c>
    </row>
    <row r="1578" spans="1:13" ht="15" customHeight="1" x14ac:dyDescent="0.2">
      <c r="A1578" s="58" t="str">
        <f ca="1">IF(OR('📊 Training Matrix'!$AQ$83="EXPIRED",'📊 Training Matrix'!$AQ$83="EXPIRING"),'📊 Training Matrix'!$A$83,"")</f>
        <v/>
      </c>
      <c r="B1578" s="58" t="str">
        <f ca="1">IF(OR('📊 Training Matrix'!$AQ$83="EXPIRED",'📊 Training Matrix'!$AQ$83="EXPIRING"),'📊 Training Matrix'!$B$83,"")</f>
        <v/>
      </c>
      <c r="C1578" s="58" t="str">
        <f ca="1">IF(OR('📊 Training Matrix'!$AQ$83="EXPIRED",'📊 Training Matrix'!$AQ$83="EXPIRING"),'📊 Training Matrix'!$C$83,"")</f>
        <v/>
      </c>
      <c r="D1578" s="58" t="str">
        <f ca="1">IF(OR('📊 Training Matrix'!$AQ$83="EXPIRED",'📊 Training Matrix'!$AQ$83="EXPIRING"),'📊 Training Matrix'!$D$83,"")</f>
        <v/>
      </c>
      <c r="E1578" s="58" t="str">
        <f ca="1">IF(OR('📊 Training Matrix'!$AQ$83="EXPIRED",'📊 Training Matrix'!$AQ$83="EXPIRING"),'📊 Training Matrix'!$F$83,"")</f>
        <v/>
      </c>
      <c r="F1578" s="58" t="str">
        <f ca="1">IF(OR('📊 Training Matrix'!$AQ$83="EXPIRED",'📊 Training Matrix'!$AQ$83="EXPIRING"),'📊 Training Matrix'!$E$83,"")</f>
        <v/>
      </c>
      <c r="G1578" s="58" t="str">
        <f ca="1">IF(OR('📊 Training Matrix'!$AQ$83="EXPIRED",'📊 Training Matrix'!$AQ$83="EXPIRING"),"DR-004","")</f>
        <v/>
      </c>
      <c r="H1578" s="58" t="str">
        <f ca="1">IF(OR('📊 Training Matrix'!$AQ$83="EXPIRED",'📊 Training Matrix'!$AQ$83="EXPIRING"),"CPCS Excavator","")</f>
        <v/>
      </c>
      <c r="I1578" s="58" t="str">
        <f ca="1">IF(OR('📊 Training Matrix'!$AQ$83="EXPIRED",'📊 Training Matrix'!$AQ$83="EXPIRING"),IF(ISNUMBER('📊 Training Matrix'!$AP$83),TEXT('📊 Training Matrix'!$AP$83,"DD/MM/YYYY"),""),"")</f>
        <v/>
      </c>
      <c r="J1578" s="58" t="str">
        <f ca="1">IF(OR('📊 Training Matrix'!$AQ$83="EXPIRED",'📊 Training Matrix'!$AQ$83="EXPIRING"),TEXT('📊 Training Matrix'!$AP$83+365,"DD/MM/YYYY"),"")</f>
        <v/>
      </c>
      <c r="K1578" s="58" t="str">
        <f ca="1">IF(OR('📊 Training Matrix'!$AQ$83="EXPIRED",'📊 Training Matrix'!$AQ$83="EXPIRING"),'📊 Training Matrix'!$AQ$83,"")</f>
        <v/>
      </c>
      <c r="L1578" s="58" t="str">
        <f ca="1">IF(OR('📊 Training Matrix'!$AQ$83="EXPIRED",'📊 Training Matrix'!$AQ$83="EXPIRING"),IF('📊 Training Matrix'!$AQ$83="EXPIRED","Overdue by "&amp;TEXT(TODAY()-('📊 Training Matrix'!$AP$83+365),"0")&amp;" days","Expires in "&amp;TEXT(('📊 Training Matrix'!$AP$83+365)-TODAY(),"0")&amp;" days"),"—")</f>
        <v>—</v>
      </c>
      <c r="M1578" s="58" t="str">
        <f ca="1">IF(OR('📊 Training Matrix'!$AQ$83="EXPIRED",'📊 Training Matrix'!$AQ$83="EXPIRING"),'📊 Training Matrix'!$H$83,"")</f>
        <v/>
      </c>
    </row>
    <row r="1579" spans="1:13" ht="15" customHeight="1" x14ac:dyDescent="0.2">
      <c r="A1579" s="58" t="str">
        <f ca="1">IF(OR('📊 Training Matrix'!$AS$83="EXPIRED",'📊 Training Matrix'!$AS$83="EXPIRING"),'📊 Training Matrix'!$A$83,"")</f>
        <v/>
      </c>
      <c r="B1579" s="58" t="str">
        <f ca="1">IF(OR('📊 Training Matrix'!$AS$83="EXPIRED",'📊 Training Matrix'!$AS$83="EXPIRING"),'📊 Training Matrix'!$B$83,"")</f>
        <v/>
      </c>
      <c r="C1579" s="58" t="str">
        <f ca="1">IF(OR('📊 Training Matrix'!$AS$83="EXPIRED",'📊 Training Matrix'!$AS$83="EXPIRING"),'📊 Training Matrix'!$C$83,"")</f>
        <v/>
      </c>
      <c r="D1579" s="58" t="str">
        <f ca="1">IF(OR('📊 Training Matrix'!$AS$83="EXPIRED",'📊 Training Matrix'!$AS$83="EXPIRING"),'📊 Training Matrix'!$D$83,"")</f>
        <v/>
      </c>
      <c r="E1579" s="58" t="str">
        <f ca="1">IF(OR('📊 Training Matrix'!$AS$83="EXPIRED",'📊 Training Matrix'!$AS$83="EXPIRING"),'📊 Training Matrix'!$F$83,"")</f>
        <v/>
      </c>
      <c r="F1579" s="58" t="str">
        <f ca="1">IF(OR('📊 Training Matrix'!$AS$83="EXPIRED",'📊 Training Matrix'!$AS$83="EXPIRING"),'📊 Training Matrix'!$E$83,"")</f>
        <v/>
      </c>
      <c r="G1579" s="58" t="str">
        <f ca="1">IF(OR('📊 Training Matrix'!$AS$83="EXPIRED",'📊 Training Matrix'!$AS$83="EXPIRING"),"MG-002","")</f>
        <v/>
      </c>
      <c r="H1579" s="58" t="str">
        <f ca="1">IF(OR('📊 Training Matrix'!$AS$83="EXPIRED",'📊 Training Matrix'!$AS$83="EXPIRING"),"SMSTS","")</f>
        <v/>
      </c>
      <c r="I1579" s="58" t="str">
        <f ca="1">IF(OR('📊 Training Matrix'!$AS$83="EXPIRED",'📊 Training Matrix'!$AS$83="EXPIRING"),IF(ISNUMBER('📊 Training Matrix'!$AR$83),TEXT('📊 Training Matrix'!$AR$83,"DD/MM/YYYY"),""),"")</f>
        <v/>
      </c>
      <c r="J1579" s="58" t="str">
        <f ca="1">IF(OR('📊 Training Matrix'!$AS$83="EXPIRED",'📊 Training Matrix'!$AS$83="EXPIRING"),TEXT('📊 Training Matrix'!$AR$83+365,"DD/MM/YYYY"),"")</f>
        <v/>
      </c>
      <c r="K1579" s="58" t="str">
        <f ca="1">IF(OR('📊 Training Matrix'!$AS$83="EXPIRED",'📊 Training Matrix'!$AS$83="EXPIRING"),'📊 Training Matrix'!$AS$83,"")</f>
        <v/>
      </c>
      <c r="L1579" s="58" t="str">
        <f ca="1">IF(OR('📊 Training Matrix'!$AS$83="EXPIRED",'📊 Training Matrix'!$AS$83="EXPIRING"),IF('📊 Training Matrix'!$AS$83="EXPIRED","Overdue by "&amp;TEXT(TODAY()-('📊 Training Matrix'!$AR$83+365),"0")&amp;" days","Expires in "&amp;TEXT(('📊 Training Matrix'!$AR$83+365)-TODAY(),"0")&amp;" days"),"—")</f>
        <v>—</v>
      </c>
      <c r="M1579" s="58" t="str">
        <f ca="1">IF(OR('📊 Training Matrix'!$AS$83="EXPIRED",'📊 Training Matrix'!$AS$83="EXPIRING"),'📊 Training Matrix'!$H$83,"")</f>
        <v/>
      </c>
    </row>
    <row r="1580" spans="1:13" ht="15" customHeight="1" x14ac:dyDescent="0.2">
      <c r="A1580" s="58" t="str">
        <f ca="1">IF(OR('📊 Training Matrix'!$AU$83="EXPIRED",'📊 Training Matrix'!$AU$83="EXPIRING"),'📊 Training Matrix'!$A$83,"")</f>
        <v/>
      </c>
      <c r="B1580" s="58" t="str">
        <f ca="1">IF(OR('📊 Training Matrix'!$AU$83="EXPIRED",'📊 Training Matrix'!$AU$83="EXPIRING"),'📊 Training Matrix'!$B$83,"")</f>
        <v/>
      </c>
      <c r="C1580" s="58" t="str">
        <f ca="1">IF(OR('📊 Training Matrix'!$AU$83="EXPIRED",'📊 Training Matrix'!$AU$83="EXPIRING"),'📊 Training Matrix'!$C$83,"")</f>
        <v/>
      </c>
      <c r="D1580" s="58" t="str">
        <f ca="1">IF(OR('📊 Training Matrix'!$AU$83="EXPIRED",'📊 Training Matrix'!$AU$83="EXPIRING"),'📊 Training Matrix'!$D$83,"")</f>
        <v/>
      </c>
      <c r="E1580" s="58" t="str">
        <f ca="1">IF(OR('📊 Training Matrix'!$AU$83="EXPIRED",'📊 Training Matrix'!$AU$83="EXPIRING"),'📊 Training Matrix'!$F$83,"")</f>
        <v/>
      </c>
      <c r="F1580" s="58" t="str">
        <f ca="1">IF(OR('📊 Training Matrix'!$AU$83="EXPIRED",'📊 Training Matrix'!$AU$83="EXPIRING"),'📊 Training Matrix'!$E$83,"")</f>
        <v/>
      </c>
      <c r="G1580" s="58" t="str">
        <f ca="1">IF(OR('📊 Training Matrix'!$AU$83="EXPIRED",'📊 Training Matrix'!$AU$83="EXPIRING"),"MG-003","")</f>
        <v/>
      </c>
      <c r="H1580" s="58" t="str">
        <f ca="1">IF(OR('📊 Training Matrix'!$AU$83="EXPIRED",'📊 Training Matrix'!$AU$83="EXPIRING"),"SSSTS","")</f>
        <v/>
      </c>
      <c r="I1580" s="58" t="str">
        <f ca="1">IF(OR('📊 Training Matrix'!$AU$83="EXPIRED",'📊 Training Matrix'!$AU$83="EXPIRING"),IF(ISNUMBER('📊 Training Matrix'!$AT$83),TEXT('📊 Training Matrix'!$AT$83,"DD/MM/YYYY"),""),"")</f>
        <v/>
      </c>
      <c r="J1580" s="58" t="str">
        <f ca="1">IF(OR('📊 Training Matrix'!$AU$83="EXPIRED",'📊 Training Matrix'!$AU$83="EXPIRING"),TEXT('📊 Training Matrix'!$AT$83+365,"DD/MM/YYYY"),"")</f>
        <v/>
      </c>
      <c r="K1580" s="58" t="str">
        <f ca="1">IF(OR('📊 Training Matrix'!$AU$83="EXPIRED",'📊 Training Matrix'!$AU$83="EXPIRING"),'📊 Training Matrix'!$AU$83,"")</f>
        <v/>
      </c>
      <c r="L1580" s="58" t="str">
        <f ca="1">IF(OR('📊 Training Matrix'!$AU$83="EXPIRED",'📊 Training Matrix'!$AU$83="EXPIRING"),IF('📊 Training Matrix'!$AU$83="EXPIRED","Overdue by "&amp;TEXT(TODAY()-('📊 Training Matrix'!$AT$83+365),"0")&amp;" days","Expires in "&amp;TEXT(('📊 Training Matrix'!$AT$83+365)-TODAY(),"0")&amp;" days"),"—")</f>
        <v>—</v>
      </c>
      <c r="M1580" s="58" t="str">
        <f ca="1">IF(OR('📊 Training Matrix'!$AU$83="EXPIRED",'📊 Training Matrix'!$AU$83="EXPIRING"),'📊 Training Matrix'!$H$83,"")</f>
        <v/>
      </c>
    </row>
    <row r="1581" spans="1:13" ht="15" customHeight="1" x14ac:dyDescent="0.2">
      <c r="A1581" s="58" t="str">
        <f ca="1">IF(OR('📊 Training Matrix'!$AW$83="EXPIRED",'📊 Training Matrix'!$AW$83="EXPIRING"),'📊 Training Matrix'!$A$83,"")</f>
        <v/>
      </c>
      <c r="B1581" s="58" t="str">
        <f ca="1">IF(OR('📊 Training Matrix'!$AW$83="EXPIRED",'📊 Training Matrix'!$AW$83="EXPIRING"),'📊 Training Matrix'!$B$83,"")</f>
        <v/>
      </c>
      <c r="C1581" s="58" t="str">
        <f ca="1">IF(OR('📊 Training Matrix'!$AW$83="EXPIRED",'📊 Training Matrix'!$AW$83="EXPIRING"),'📊 Training Matrix'!$C$83,"")</f>
        <v/>
      </c>
      <c r="D1581" s="58" t="str">
        <f ca="1">IF(OR('📊 Training Matrix'!$AW$83="EXPIRED",'📊 Training Matrix'!$AW$83="EXPIRING"),'📊 Training Matrix'!$D$83,"")</f>
        <v/>
      </c>
      <c r="E1581" s="58" t="str">
        <f ca="1">IF(OR('📊 Training Matrix'!$AW$83="EXPIRED",'📊 Training Matrix'!$AW$83="EXPIRING"),'📊 Training Matrix'!$F$83,"")</f>
        <v/>
      </c>
      <c r="F1581" s="58" t="str">
        <f ca="1">IF(OR('📊 Training Matrix'!$AW$83="EXPIRED",'📊 Training Matrix'!$AW$83="EXPIRING"),'📊 Training Matrix'!$E$83,"")</f>
        <v/>
      </c>
      <c r="G1581" s="58" t="str">
        <f ca="1">IF(OR('📊 Training Matrix'!$AW$83="EXPIRED",'📊 Training Matrix'!$AW$83="EXPIRING"),"IT-002","")</f>
        <v/>
      </c>
      <c r="H1581" s="58" t="str">
        <f ca="1">IF(OR('📊 Training Matrix'!$AW$83="EXPIRED",'📊 Training Matrix'!$AW$83="EXPIRING"),"GDPR Awareness","")</f>
        <v/>
      </c>
      <c r="I1581" s="58" t="str">
        <f ca="1">IF(OR('📊 Training Matrix'!$AW$83="EXPIRED",'📊 Training Matrix'!$AW$83="EXPIRING"),IF(ISNUMBER('📊 Training Matrix'!$AV$83),TEXT('📊 Training Matrix'!$AV$83,"DD/MM/YYYY"),""),"")</f>
        <v/>
      </c>
      <c r="J1581" s="58" t="str">
        <f ca="1">IF(OR('📊 Training Matrix'!$AW$83="EXPIRED",'📊 Training Matrix'!$AW$83="EXPIRING"),TEXT('📊 Training Matrix'!$AV$83+365,"DD/MM/YYYY"),"")</f>
        <v/>
      </c>
      <c r="K1581" s="58" t="str">
        <f ca="1">IF(OR('📊 Training Matrix'!$AW$83="EXPIRED",'📊 Training Matrix'!$AW$83="EXPIRING"),'📊 Training Matrix'!$AW$83,"")</f>
        <v/>
      </c>
      <c r="L1581" s="58" t="str">
        <f ca="1">IF(OR('📊 Training Matrix'!$AW$83="EXPIRED",'📊 Training Matrix'!$AW$83="EXPIRING"),IF('📊 Training Matrix'!$AW$83="EXPIRED","Overdue by "&amp;TEXT(TODAY()-('📊 Training Matrix'!$AV$83+365),"0")&amp;" days","Expires in "&amp;TEXT(('📊 Training Matrix'!$AV$83+365)-TODAY(),"0")&amp;" days"),"—")</f>
        <v>—</v>
      </c>
      <c r="M1581" s="58" t="str">
        <f ca="1">IF(OR('📊 Training Matrix'!$AW$83="EXPIRED",'📊 Training Matrix'!$AW$83="EXPIRING"),'📊 Training Matrix'!$H$83,"")</f>
        <v/>
      </c>
    </row>
    <row r="1582" spans="1:13" ht="15" customHeight="1" x14ac:dyDescent="0.2">
      <c r="A1582" s="58" t="str">
        <f ca="1">IF(OR('📊 Training Matrix'!$K$84="EXPIRED",'📊 Training Matrix'!$K$84="EXPIRING"),'📊 Training Matrix'!$A$84,"")</f>
        <v/>
      </c>
      <c r="B1582" s="58" t="str">
        <f ca="1">IF(OR('📊 Training Matrix'!$K$84="EXPIRED",'📊 Training Matrix'!$K$84="EXPIRING"),'📊 Training Matrix'!$B$84,"")</f>
        <v/>
      </c>
      <c r="C1582" s="58" t="str">
        <f ca="1">IF(OR('📊 Training Matrix'!$K$84="EXPIRED",'📊 Training Matrix'!$K$84="EXPIRING"),'📊 Training Matrix'!$C$84,"")</f>
        <v/>
      </c>
      <c r="D1582" s="58" t="str">
        <f ca="1">IF(OR('📊 Training Matrix'!$K$84="EXPIRED",'📊 Training Matrix'!$K$84="EXPIRING"),'📊 Training Matrix'!$D$84,"")</f>
        <v/>
      </c>
      <c r="E1582" s="58" t="str">
        <f ca="1">IF(OR('📊 Training Matrix'!$K$84="EXPIRED",'📊 Training Matrix'!$K$84="EXPIRING"),'📊 Training Matrix'!$F$84,"")</f>
        <v/>
      </c>
      <c r="F1582" s="58" t="str">
        <f ca="1">IF(OR('📊 Training Matrix'!$K$84="EXPIRED",'📊 Training Matrix'!$K$84="EXPIRING"),'📊 Training Matrix'!$E$84,"")</f>
        <v/>
      </c>
      <c r="G1582" s="58" t="str">
        <f ca="1">IF(OR('📊 Training Matrix'!$K$84="EXPIRED",'📊 Training Matrix'!$K$84="EXPIRING"),"HS-001","")</f>
        <v/>
      </c>
      <c r="H1582" s="58" t="str">
        <f ca="1">IF(OR('📊 Training Matrix'!$K$84="EXPIRED",'📊 Training Matrix'!$K$84="EXPIRING"),"H&amp;S Induction","")</f>
        <v/>
      </c>
      <c r="I1582" s="58" t="str">
        <f ca="1">IF(OR('📊 Training Matrix'!$K$84="EXPIRED",'📊 Training Matrix'!$K$84="EXPIRING"),IF(ISNUMBER('📊 Training Matrix'!$J$84),TEXT('📊 Training Matrix'!$J$84,"DD/MM/YYYY"),""),"")</f>
        <v/>
      </c>
      <c r="J1582" s="58" t="str">
        <f ca="1">IF(OR('📊 Training Matrix'!$K$84="EXPIRED",'📊 Training Matrix'!$K$84="EXPIRING"),TEXT('📊 Training Matrix'!$J$84+365,"DD/MM/YYYY"),"")</f>
        <v/>
      </c>
      <c r="K1582" s="58" t="str">
        <f ca="1">IF(OR('📊 Training Matrix'!$K$84="EXPIRED",'📊 Training Matrix'!$K$84="EXPIRING"),'📊 Training Matrix'!$K$84,"")</f>
        <v/>
      </c>
      <c r="L1582" s="58" t="str">
        <f ca="1">IF(OR('📊 Training Matrix'!$K$84="EXPIRED",'📊 Training Matrix'!$K$84="EXPIRING"),IF('📊 Training Matrix'!$K$84="EXPIRED","Overdue by "&amp;TEXT(TODAY()-('📊 Training Matrix'!$J$84+365),"0")&amp;" days","Expires in "&amp;TEXT(('📊 Training Matrix'!$J$84+365)-TODAY(),"0")&amp;" days"),"—")</f>
        <v>—</v>
      </c>
      <c r="M1582" s="58" t="str">
        <f ca="1">IF(OR('📊 Training Matrix'!$K$84="EXPIRED",'📊 Training Matrix'!$K$84="EXPIRING"),'📊 Training Matrix'!$H$84,"")</f>
        <v/>
      </c>
    </row>
    <row r="1583" spans="1:13" ht="15" customHeight="1" x14ac:dyDescent="0.2">
      <c r="A1583" s="58" t="str">
        <f ca="1">IF(OR('📊 Training Matrix'!$M$84="EXPIRED",'📊 Training Matrix'!$M$84="EXPIRING"),'📊 Training Matrix'!$A$84,"")</f>
        <v/>
      </c>
      <c r="B1583" s="58" t="str">
        <f ca="1">IF(OR('📊 Training Matrix'!$M$84="EXPIRED",'📊 Training Matrix'!$M$84="EXPIRING"),'📊 Training Matrix'!$B$84,"")</f>
        <v/>
      </c>
      <c r="C1583" s="58" t="str">
        <f ca="1">IF(OR('📊 Training Matrix'!$M$84="EXPIRED",'📊 Training Matrix'!$M$84="EXPIRING"),'📊 Training Matrix'!$C$84,"")</f>
        <v/>
      </c>
      <c r="D1583" s="58" t="str">
        <f ca="1">IF(OR('📊 Training Matrix'!$M$84="EXPIRED",'📊 Training Matrix'!$M$84="EXPIRING"),'📊 Training Matrix'!$D$84,"")</f>
        <v/>
      </c>
      <c r="E1583" s="58" t="str">
        <f ca="1">IF(OR('📊 Training Matrix'!$M$84="EXPIRED",'📊 Training Matrix'!$M$84="EXPIRING"),'📊 Training Matrix'!$F$84,"")</f>
        <v/>
      </c>
      <c r="F1583" s="58" t="str">
        <f ca="1">IF(OR('📊 Training Matrix'!$M$84="EXPIRED",'📊 Training Matrix'!$M$84="EXPIRING"),'📊 Training Matrix'!$E$84,"")</f>
        <v/>
      </c>
      <c r="G1583" s="58" t="str">
        <f ca="1">IF(OR('📊 Training Matrix'!$M$84="EXPIRED",'📊 Training Matrix'!$M$84="EXPIRING"),"HS-002","")</f>
        <v/>
      </c>
      <c r="H1583" s="58" t="str">
        <f ca="1">IF(OR('📊 Training Matrix'!$M$84="EXPIRED",'📊 Training Matrix'!$M$84="EXPIRING"),"Working at Height","")</f>
        <v/>
      </c>
      <c r="I1583" s="58" t="str">
        <f ca="1">IF(OR('📊 Training Matrix'!$M$84="EXPIRED",'📊 Training Matrix'!$M$84="EXPIRING"),IF(ISNUMBER('📊 Training Matrix'!$L$84),TEXT('📊 Training Matrix'!$L$84,"DD/MM/YYYY"),""),"")</f>
        <v/>
      </c>
      <c r="J1583" s="58" t="str">
        <f ca="1">IF(OR('📊 Training Matrix'!$M$84="EXPIRED",'📊 Training Matrix'!$M$84="EXPIRING"),TEXT('📊 Training Matrix'!$L$84+365,"DD/MM/YYYY"),"")</f>
        <v/>
      </c>
      <c r="K1583" s="58" t="str">
        <f ca="1">IF(OR('📊 Training Matrix'!$M$84="EXPIRED",'📊 Training Matrix'!$M$84="EXPIRING"),'📊 Training Matrix'!$M$84,"")</f>
        <v/>
      </c>
      <c r="L1583" s="58" t="str">
        <f ca="1">IF(OR('📊 Training Matrix'!$M$84="EXPIRED",'📊 Training Matrix'!$M$84="EXPIRING"),IF('📊 Training Matrix'!$M$84="EXPIRED","Overdue by "&amp;TEXT(TODAY()-('📊 Training Matrix'!$L$84+365),"0")&amp;" days","Expires in "&amp;TEXT(('📊 Training Matrix'!$L$84+365)-TODAY(),"0")&amp;" days"),"—")</f>
        <v>—</v>
      </c>
      <c r="M1583" s="58" t="str">
        <f ca="1">IF(OR('📊 Training Matrix'!$M$84="EXPIRED",'📊 Training Matrix'!$M$84="EXPIRING"),'📊 Training Matrix'!$H$84,"")</f>
        <v/>
      </c>
    </row>
    <row r="1584" spans="1:13" ht="15" customHeight="1" x14ac:dyDescent="0.2">
      <c r="A1584" s="58" t="str">
        <f ca="1">IF(OR('📊 Training Matrix'!$O$84="EXPIRED",'📊 Training Matrix'!$O$84="EXPIRING"),'📊 Training Matrix'!$A$84,"")</f>
        <v/>
      </c>
      <c r="B1584" s="58" t="str">
        <f ca="1">IF(OR('📊 Training Matrix'!$O$84="EXPIRED",'📊 Training Matrix'!$O$84="EXPIRING"),'📊 Training Matrix'!$B$84,"")</f>
        <v/>
      </c>
      <c r="C1584" s="58" t="str">
        <f ca="1">IF(OR('📊 Training Matrix'!$O$84="EXPIRED",'📊 Training Matrix'!$O$84="EXPIRING"),'📊 Training Matrix'!$C$84,"")</f>
        <v/>
      </c>
      <c r="D1584" s="58" t="str">
        <f ca="1">IF(OR('📊 Training Matrix'!$O$84="EXPIRED",'📊 Training Matrix'!$O$84="EXPIRING"),'📊 Training Matrix'!$D$84,"")</f>
        <v/>
      </c>
      <c r="E1584" s="58" t="str">
        <f ca="1">IF(OR('📊 Training Matrix'!$O$84="EXPIRED",'📊 Training Matrix'!$O$84="EXPIRING"),'📊 Training Matrix'!$F$84,"")</f>
        <v/>
      </c>
      <c r="F1584" s="58" t="str">
        <f ca="1">IF(OR('📊 Training Matrix'!$O$84="EXPIRED",'📊 Training Matrix'!$O$84="EXPIRING"),'📊 Training Matrix'!$E$84,"")</f>
        <v/>
      </c>
      <c r="G1584" s="58" t="str">
        <f ca="1">IF(OR('📊 Training Matrix'!$O$84="EXPIRED",'📊 Training Matrix'!$O$84="EXPIRING"),"HS-003","")</f>
        <v/>
      </c>
      <c r="H1584" s="58" t="str">
        <f ca="1">IF(OR('📊 Training Matrix'!$O$84="EXPIRED",'📊 Training Matrix'!$O$84="EXPIRING"),"Confined Space","")</f>
        <v/>
      </c>
      <c r="I1584" s="58" t="str">
        <f ca="1">IF(OR('📊 Training Matrix'!$O$84="EXPIRED",'📊 Training Matrix'!$O$84="EXPIRING"),IF(ISNUMBER('📊 Training Matrix'!$N$84),TEXT('📊 Training Matrix'!$N$84,"DD/MM/YYYY"),""),"")</f>
        <v/>
      </c>
      <c r="J1584" s="58" t="str">
        <f ca="1">IF(OR('📊 Training Matrix'!$O$84="EXPIRED",'📊 Training Matrix'!$O$84="EXPIRING"),TEXT('📊 Training Matrix'!$N$84+365,"DD/MM/YYYY"),"")</f>
        <v/>
      </c>
      <c r="K1584" s="58" t="str">
        <f ca="1">IF(OR('📊 Training Matrix'!$O$84="EXPIRED",'📊 Training Matrix'!$O$84="EXPIRING"),'📊 Training Matrix'!$O$84,"")</f>
        <v/>
      </c>
      <c r="L1584" s="58" t="str">
        <f ca="1">IF(OR('📊 Training Matrix'!$O$84="EXPIRED",'📊 Training Matrix'!$O$84="EXPIRING"),IF('📊 Training Matrix'!$O$84="EXPIRED","Overdue by "&amp;TEXT(TODAY()-('📊 Training Matrix'!$N$84+365),"0")&amp;" days","Expires in "&amp;TEXT(('📊 Training Matrix'!$N$84+365)-TODAY(),"0")&amp;" days"),"—")</f>
        <v>—</v>
      </c>
      <c r="M1584" s="58" t="str">
        <f ca="1">IF(OR('📊 Training Matrix'!$O$84="EXPIRED",'📊 Training Matrix'!$O$84="EXPIRING"),'📊 Training Matrix'!$H$84,"")</f>
        <v/>
      </c>
    </row>
    <row r="1585" spans="1:13" ht="15" customHeight="1" x14ac:dyDescent="0.2">
      <c r="A1585" s="58" t="str">
        <f ca="1">IF(OR('📊 Training Matrix'!$Q$84="EXPIRED",'📊 Training Matrix'!$Q$84="EXPIRING"),'📊 Training Matrix'!$A$84,"")</f>
        <v/>
      </c>
      <c r="B1585" s="58" t="str">
        <f ca="1">IF(OR('📊 Training Matrix'!$Q$84="EXPIRED",'📊 Training Matrix'!$Q$84="EXPIRING"),'📊 Training Matrix'!$B$84,"")</f>
        <v/>
      </c>
      <c r="C1585" s="58" t="str">
        <f ca="1">IF(OR('📊 Training Matrix'!$Q$84="EXPIRED",'📊 Training Matrix'!$Q$84="EXPIRING"),'📊 Training Matrix'!$C$84,"")</f>
        <v/>
      </c>
      <c r="D1585" s="58" t="str">
        <f ca="1">IF(OR('📊 Training Matrix'!$Q$84="EXPIRED",'📊 Training Matrix'!$Q$84="EXPIRING"),'📊 Training Matrix'!$D$84,"")</f>
        <v/>
      </c>
      <c r="E1585" s="58" t="str">
        <f ca="1">IF(OR('📊 Training Matrix'!$Q$84="EXPIRED",'📊 Training Matrix'!$Q$84="EXPIRING"),'📊 Training Matrix'!$F$84,"")</f>
        <v/>
      </c>
      <c r="F1585" s="58" t="str">
        <f ca="1">IF(OR('📊 Training Matrix'!$Q$84="EXPIRED",'📊 Training Matrix'!$Q$84="EXPIRING"),'📊 Training Matrix'!$E$84,"")</f>
        <v/>
      </c>
      <c r="G1585" s="58" t="str">
        <f ca="1">IF(OR('📊 Training Matrix'!$Q$84="EXPIRED",'📊 Training Matrix'!$Q$84="EXPIRING"),"HS-004","")</f>
        <v/>
      </c>
      <c r="H1585" s="58" t="str">
        <f ca="1">IF(OR('📊 Training Matrix'!$Q$84="EXPIRED",'📊 Training Matrix'!$Q$84="EXPIRING"),"Manual Handling","")</f>
        <v/>
      </c>
      <c r="I1585" s="58" t="str">
        <f ca="1">IF(OR('📊 Training Matrix'!$Q$84="EXPIRED",'📊 Training Matrix'!$Q$84="EXPIRING"),IF(ISNUMBER('📊 Training Matrix'!$P$84),TEXT('📊 Training Matrix'!$P$84,"DD/MM/YYYY"),""),"")</f>
        <v/>
      </c>
      <c r="J1585" s="58" t="str">
        <f ca="1">IF(OR('📊 Training Matrix'!$Q$84="EXPIRED",'📊 Training Matrix'!$Q$84="EXPIRING"),TEXT('📊 Training Matrix'!$P$84+365,"DD/MM/YYYY"),"")</f>
        <v/>
      </c>
      <c r="K1585" s="58" t="str">
        <f ca="1">IF(OR('📊 Training Matrix'!$Q$84="EXPIRED",'📊 Training Matrix'!$Q$84="EXPIRING"),'📊 Training Matrix'!$Q$84,"")</f>
        <v/>
      </c>
      <c r="L1585" s="58" t="str">
        <f ca="1">IF(OR('📊 Training Matrix'!$Q$84="EXPIRED",'📊 Training Matrix'!$Q$84="EXPIRING"),IF('📊 Training Matrix'!$Q$84="EXPIRED","Overdue by "&amp;TEXT(TODAY()-('📊 Training Matrix'!$P$84+365),"0")&amp;" days","Expires in "&amp;TEXT(('📊 Training Matrix'!$P$84+365)-TODAY(),"0")&amp;" days"),"—")</f>
        <v>—</v>
      </c>
      <c r="M1585" s="58" t="str">
        <f ca="1">IF(OR('📊 Training Matrix'!$Q$84="EXPIRED",'📊 Training Matrix'!$Q$84="EXPIRING"),'📊 Training Matrix'!$H$84,"")</f>
        <v/>
      </c>
    </row>
    <row r="1586" spans="1:13" ht="15" customHeight="1" x14ac:dyDescent="0.2">
      <c r="A1586" s="58" t="str">
        <f ca="1">IF(OR('📊 Training Matrix'!$S$84="EXPIRED",'📊 Training Matrix'!$S$84="EXPIRING"),'📊 Training Matrix'!$A$84,"")</f>
        <v/>
      </c>
      <c r="B1586" s="58" t="str">
        <f ca="1">IF(OR('📊 Training Matrix'!$S$84="EXPIRED",'📊 Training Matrix'!$S$84="EXPIRING"),'📊 Training Matrix'!$B$84,"")</f>
        <v/>
      </c>
      <c r="C1586" s="58" t="str">
        <f ca="1">IF(OR('📊 Training Matrix'!$S$84="EXPIRED",'📊 Training Matrix'!$S$84="EXPIRING"),'📊 Training Matrix'!$C$84,"")</f>
        <v/>
      </c>
      <c r="D1586" s="58" t="str">
        <f ca="1">IF(OR('📊 Training Matrix'!$S$84="EXPIRED",'📊 Training Matrix'!$S$84="EXPIRING"),'📊 Training Matrix'!$D$84,"")</f>
        <v/>
      </c>
      <c r="E1586" s="58" t="str">
        <f ca="1">IF(OR('📊 Training Matrix'!$S$84="EXPIRED",'📊 Training Matrix'!$S$84="EXPIRING"),'📊 Training Matrix'!$F$84,"")</f>
        <v/>
      </c>
      <c r="F1586" s="58" t="str">
        <f ca="1">IF(OR('📊 Training Matrix'!$S$84="EXPIRED",'📊 Training Matrix'!$S$84="EXPIRING"),'📊 Training Matrix'!$E$84,"")</f>
        <v/>
      </c>
      <c r="G1586" s="58" t="str">
        <f ca="1">IF(OR('📊 Training Matrix'!$S$84="EXPIRED",'📊 Training Matrix'!$S$84="EXPIRING"),"HS-005","")</f>
        <v/>
      </c>
      <c r="H1586" s="58" t="str">
        <f ca="1">IF(OR('📊 Training Matrix'!$S$84="EXPIRED",'📊 Training Matrix'!$S$84="EXPIRING"),"First Aid (FAW)","")</f>
        <v/>
      </c>
      <c r="I1586" s="58" t="str">
        <f ca="1">IF(OR('📊 Training Matrix'!$S$84="EXPIRED",'📊 Training Matrix'!$S$84="EXPIRING"),IF(ISNUMBER('📊 Training Matrix'!$R$84),TEXT('📊 Training Matrix'!$R$84,"DD/MM/YYYY"),""),"")</f>
        <v/>
      </c>
      <c r="J1586" s="58" t="str">
        <f ca="1">IF(OR('📊 Training Matrix'!$S$84="EXPIRED",'📊 Training Matrix'!$S$84="EXPIRING"),TEXT('📊 Training Matrix'!$R$84+365,"DD/MM/YYYY"),"")</f>
        <v/>
      </c>
      <c r="K1586" s="58" t="str">
        <f ca="1">IF(OR('📊 Training Matrix'!$S$84="EXPIRED",'📊 Training Matrix'!$S$84="EXPIRING"),'📊 Training Matrix'!$S$84,"")</f>
        <v/>
      </c>
      <c r="L1586" s="58" t="str">
        <f ca="1">IF(OR('📊 Training Matrix'!$S$84="EXPIRED",'📊 Training Matrix'!$S$84="EXPIRING"),IF('📊 Training Matrix'!$S$84="EXPIRED","Overdue by "&amp;TEXT(TODAY()-('📊 Training Matrix'!$R$84+365),"0")&amp;" days","Expires in "&amp;TEXT(('📊 Training Matrix'!$R$84+365)-TODAY(),"0")&amp;" days"),"—")</f>
        <v>—</v>
      </c>
      <c r="M1586" s="58" t="str">
        <f ca="1">IF(OR('📊 Training Matrix'!$S$84="EXPIRED",'📊 Training Matrix'!$S$84="EXPIRING"),'📊 Training Matrix'!$H$84,"")</f>
        <v/>
      </c>
    </row>
    <row r="1587" spans="1:13" ht="15" customHeight="1" x14ac:dyDescent="0.2">
      <c r="A1587" s="58" t="str">
        <f ca="1">IF(OR('📊 Training Matrix'!$U$84="EXPIRED",'📊 Training Matrix'!$U$84="EXPIRING"),'📊 Training Matrix'!$A$84,"")</f>
        <v/>
      </c>
      <c r="B1587" s="58" t="str">
        <f ca="1">IF(OR('📊 Training Matrix'!$U$84="EXPIRED",'📊 Training Matrix'!$U$84="EXPIRING"),'📊 Training Matrix'!$B$84,"")</f>
        <v/>
      </c>
      <c r="C1587" s="58" t="str">
        <f ca="1">IF(OR('📊 Training Matrix'!$U$84="EXPIRED",'📊 Training Matrix'!$U$84="EXPIRING"),'📊 Training Matrix'!$C$84,"")</f>
        <v/>
      </c>
      <c r="D1587" s="58" t="str">
        <f ca="1">IF(OR('📊 Training Matrix'!$U$84="EXPIRED",'📊 Training Matrix'!$U$84="EXPIRING"),'📊 Training Matrix'!$D$84,"")</f>
        <v/>
      </c>
      <c r="E1587" s="58" t="str">
        <f ca="1">IF(OR('📊 Training Matrix'!$U$84="EXPIRED",'📊 Training Matrix'!$U$84="EXPIRING"),'📊 Training Matrix'!$F$84,"")</f>
        <v/>
      </c>
      <c r="F1587" s="58" t="str">
        <f ca="1">IF(OR('📊 Training Matrix'!$U$84="EXPIRED",'📊 Training Matrix'!$U$84="EXPIRING"),'📊 Training Matrix'!$E$84,"")</f>
        <v/>
      </c>
      <c r="G1587" s="58" t="str">
        <f ca="1">IF(OR('📊 Training Matrix'!$U$84="EXPIRED",'📊 Training Matrix'!$U$84="EXPIRING"),"HS-006","")</f>
        <v/>
      </c>
      <c r="H1587" s="58" t="str">
        <f ca="1">IF(OR('📊 Training Matrix'!$U$84="EXPIRED",'📊 Training Matrix'!$U$84="EXPIRING"),"Asbestos Awareness","")</f>
        <v/>
      </c>
      <c r="I1587" s="58" t="str">
        <f ca="1">IF(OR('📊 Training Matrix'!$U$84="EXPIRED",'📊 Training Matrix'!$U$84="EXPIRING"),IF(ISNUMBER('📊 Training Matrix'!$T$84),TEXT('📊 Training Matrix'!$T$84,"DD/MM/YYYY"),""),"")</f>
        <v/>
      </c>
      <c r="J1587" s="58" t="str">
        <f ca="1">IF(OR('📊 Training Matrix'!$U$84="EXPIRED",'📊 Training Matrix'!$U$84="EXPIRING"),TEXT('📊 Training Matrix'!$T$84+365,"DD/MM/YYYY"),"")</f>
        <v/>
      </c>
      <c r="K1587" s="58" t="str">
        <f ca="1">IF(OR('📊 Training Matrix'!$U$84="EXPIRED",'📊 Training Matrix'!$U$84="EXPIRING"),'📊 Training Matrix'!$U$84,"")</f>
        <v/>
      </c>
      <c r="L1587" s="58" t="str">
        <f ca="1">IF(OR('📊 Training Matrix'!$U$84="EXPIRED",'📊 Training Matrix'!$U$84="EXPIRING"),IF('📊 Training Matrix'!$U$84="EXPIRED","Overdue by "&amp;TEXT(TODAY()-('📊 Training Matrix'!$T$84+365),"0")&amp;" days","Expires in "&amp;TEXT(('📊 Training Matrix'!$T$84+365)-TODAY(),"0")&amp;" days"),"—")</f>
        <v>—</v>
      </c>
      <c r="M1587" s="58" t="str">
        <f ca="1">IF(OR('📊 Training Matrix'!$U$84="EXPIRED",'📊 Training Matrix'!$U$84="EXPIRING"),'📊 Training Matrix'!$H$84,"")</f>
        <v/>
      </c>
    </row>
    <row r="1588" spans="1:13" ht="15" customHeight="1" x14ac:dyDescent="0.2">
      <c r="A1588" s="58" t="str">
        <f ca="1">IF(OR('📊 Training Matrix'!$W$84="EXPIRED",'📊 Training Matrix'!$W$84="EXPIRING"),'📊 Training Matrix'!$A$84,"")</f>
        <v/>
      </c>
      <c r="B1588" s="58" t="str">
        <f ca="1">IF(OR('📊 Training Matrix'!$W$84="EXPIRED",'📊 Training Matrix'!$W$84="EXPIRING"),'📊 Training Matrix'!$B$84,"")</f>
        <v/>
      </c>
      <c r="C1588" s="58" t="str">
        <f ca="1">IF(OR('📊 Training Matrix'!$W$84="EXPIRED",'📊 Training Matrix'!$W$84="EXPIRING"),'📊 Training Matrix'!$C$84,"")</f>
        <v/>
      </c>
      <c r="D1588" s="58" t="str">
        <f ca="1">IF(OR('📊 Training Matrix'!$W$84="EXPIRED",'📊 Training Matrix'!$W$84="EXPIRING"),'📊 Training Matrix'!$D$84,"")</f>
        <v/>
      </c>
      <c r="E1588" s="58" t="str">
        <f ca="1">IF(OR('📊 Training Matrix'!$W$84="EXPIRED",'📊 Training Matrix'!$W$84="EXPIRING"),'📊 Training Matrix'!$F$84,"")</f>
        <v/>
      </c>
      <c r="F1588" s="58" t="str">
        <f ca="1">IF(OR('📊 Training Matrix'!$W$84="EXPIRED",'📊 Training Matrix'!$W$84="EXPIRING"),'📊 Training Matrix'!$E$84,"")</f>
        <v/>
      </c>
      <c r="G1588" s="58" t="str">
        <f ca="1">IF(OR('📊 Training Matrix'!$W$84="EXPIRED",'📊 Training Matrix'!$W$84="EXPIRING"),"EL-001","")</f>
        <v/>
      </c>
      <c r="H1588" s="58" t="str">
        <f ca="1">IF(OR('📊 Training Matrix'!$W$84="EXPIRED",'📊 Training Matrix'!$W$84="EXPIRING"),"C&amp;G 2391 Inspection","")</f>
        <v/>
      </c>
      <c r="I1588" s="58" t="str">
        <f ca="1">IF(OR('📊 Training Matrix'!$W$84="EXPIRED",'📊 Training Matrix'!$W$84="EXPIRING"),IF(ISNUMBER('📊 Training Matrix'!$V$84),TEXT('📊 Training Matrix'!$V$84,"DD/MM/YYYY"),""),"")</f>
        <v/>
      </c>
      <c r="J1588" s="58" t="str">
        <f ca="1">IF(OR('📊 Training Matrix'!$W$84="EXPIRED",'📊 Training Matrix'!$W$84="EXPIRING"),TEXT('📊 Training Matrix'!$V$84+365,"DD/MM/YYYY"),"")</f>
        <v/>
      </c>
      <c r="K1588" s="58" t="str">
        <f ca="1">IF(OR('📊 Training Matrix'!$W$84="EXPIRED",'📊 Training Matrix'!$W$84="EXPIRING"),'📊 Training Matrix'!$W$84,"")</f>
        <v/>
      </c>
      <c r="L1588" s="58" t="str">
        <f ca="1">IF(OR('📊 Training Matrix'!$W$84="EXPIRED",'📊 Training Matrix'!$W$84="EXPIRING"),IF('📊 Training Matrix'!$W$84="EXPIRED","Overdue by "&amp;TEXT(TODAY()-('📊 Training Matrix'!$V$84+365),"0")&amp;" days","Expires in "&amp;TEXT(('📊 Training Matrix'!$V$84+365)-TODAY(),"0")&amp;" days"),"—")</f>
        <v>—</v>
      </c>
      <c r="M1588" s="58" t="str">
        <f ca="1">IF(OR('📊 Training Matrix'!$W$84="EXPIRED",'📊 Training Matrix'!$W$84="EXPIRING"),'📊 Training Matrix'!$H$84,"")</f>
        <v/>
      </c>
    </row>
    <row r="1589" spans="1:13" ht="15" customHeight="1" x14ac:dyDescent="0.2">
      <c r="A1589" s="58" t="str">
        <f ca="1">IF(OR('📊 Training Matrix'!$Y$84="EXPIRED",'📊 Training Matrix'!$Y$84="EXPIRING"),'📊 Training Matrix'!$A$84,"")</f>
        <v/>
      </c>
      <c r="B1589" s="58" t="str">
        <f ca="1">IF(OR('📊 Training Matrix'!$Y$84="EXPIRED",'📊 Training Matrix'!$Y$84="EXPIRING"),'📊 Training Matrix'!$B$84,"")</f>
        <v/>
      </c>
      <c r="C1589" s="58" t="str">
        <f ca="1">IF(OR('📊 Training Matrix'!$Y$84="EXPIRED",'📊 Training Matrix'!$Y$84="EXPIRING"),'📊 Training Matrix'!$C$84,"")</f>
        <v/>
      </c>
      <c r="D1589" s="58" t="str">
        <f ca="1">IF(OR('📊 Training Matrix'!$Y$84="EXPIRED",'📊 Training Matrix'!$Y$84="EXPIRING"),'📊 Training Matrix'!$D$84,"")</f>
        <v/>
      </c>
      <c r="E1589" s="58" t="str">
        <f ca="1">IF(OR('📊 Training Matrix'!$Y$84="EXPIRED",'📊 Training Matrix'!$Y$84="EXPIRING"),'📊 Training Matrix'!$F$84,"")</f>
        <v/>
      </c>
      <c r="F1589" s="58" t="str">
        <f ca="1">IF(OR('📊 Training Matrix'!$Y$84="EXPIRED",'📊 Training Matrix'!$Y$84="EXPIRING"),'📊 Training Matrix'!$E$84,"")</f>
        <v/>
      </c>
      <c r="G1589" s="58" t="str">
        <f ca="1">IF(OR('📊 Training Matrix'!$Y$84="EXPIRED",'📊 Training Matrix'!$Y$84="EXPIRING"),"EL-002","")</f>
        <v/>
      </c>
      <c r="H1589" s="58" t="str">
        <f ca="1">IF(OR('📊 Training Matrix'!$Y$84="EXPIRED",'📊 Training Matrix'!$Y$84="EXPIRING"),"18th Edition","")</f>
        <v/>
      </c>
      <c r="I1589" s="58" t="str">
        <f ca="1">IF(OR('📊 Training Matrix'!$Y$84="EXPIRED",'📊 Training Matrix'!$Y$84="EXPIRING"),IF(ISNUMBER('📊 Training Matrix'!$X$84),TEXT('📊 Training Matrix'!$X$84,"DD/MM/YYYY"),""),"")</f>
        <v/>
      </c>
      <c r="J1589" s="58" t="str">
        <f ca="1">IF(OR('📊 Training Matrix'!$Y$84="EXPIRED",'📊 Training Matrix'!$Y$84="EXPIRING"),TEXT('📊 Training Matrix'!$X$84+365,"DD/MM/YYYY"),"")</f>
        <v/>
      </c>
      <c r="K1589" s="58" t="str">
        <f ca="1">IF(OR('📊 Training Matrix'!$Y$84="EXPIRED",'📊 Training Matrix'!$Y$84="EXPIRING"),'📊 Training Matrix'!$Y$84,"")</f>
        <v/>
      </c>
      <c r="L1589" s="58" t="str">
        <f ca="1">IF(OR('📊 Training Matrix'!$Y$84="EXPIRED",'📊 Training Matrix'!$Y$84="EXPIRING"),IF('📊 Training Matrix'!$Y$84="EXPIRED","Overdue by "&amp;TEXT(TODAY()-('📊 Training Matrix'!$X$84+365),"0")&amp;" days","Expires in "&amp;TEXT(('📊 Training Matrix'!$X$84+365)-TODAY(),"0")&amp;" days"),"—")</f>
        <v>—</v>
      </c>
      <c r="M1589" s="58" t="str">
        <f ca="1">IF(OR('📊 Training Matrix'!$Y$84="EXPIRED",'📊 Training Matrix'!$Y$84="EXPIRING"),'📊 Training Matrix'!$H$84,"")</f>
        <v/>
      </c>
    </row>
    <row r="1590" spans="1:13" ht="15" customHeight="1" x14ac:dyDescent="0.2">
      <c r="A1590" s="58" t="str">
        <f ca="1">IF(OR('📊 Training Matrix'!$AA$84="EXPIRED",'📊 Training Matrix'!$AA$84="EXPIRING"),'📊 Training Matrix'!$A$84,"")</f>
        <v/>
      </c>
      <c r="B1590" s="58" t="str">
        <f ca="1">IF(OR('📊 Training Matrix'!$AA$84="EXPIRED",'📊 Training Matrix'!$AA$84="EXPIRING"),'📊 Training Matrix'!$B$84,"")</f>
        <v/>
      </c>
      <c r="C1590" s="58" t="str">
        <f ca="1">IF(OR('📊 Training Matrix'!$AA$84="EXPIRED",'📊 Training Matrix'!$AA$84="EXPIRING"),'📊 Training Matrix'!$C$84,"")</f>
        <v/>
      </c>
      <c r="D1590" s="58" t="str">
        <f ca="1">IF(OR('📊 Training Matrix'!$AA$84="EXPIRED",'📊 Training Matrix'!$AA$84="EXPIRING"),'📊 Training Matrix'!$D$84,"")</f>
        <v/>
      </c>
      <c r="E1590" s="58" t="str">
        <f ca="1">IF(OR('📊 Training Matrix'!$AA$84="EXPIRED",'📊 Training Matrix'!$AA$84="EXPIRING"),'📊 Training Matrix'!$F$84,"")</f>
        <v/>
      </c>
      <c r="F1590" s="58" t="str">
        <f ca="1">IF(OR('📊 Training Matrix'!$AA$84="EXPIRED",'📊 Training Matrix'!$AA$84="EXPIRING"),'📊 Training Matrix'!$E$84,"")</f>
        <v/>
      </c>
      <c r="G1590" s="58" t="str">
        <f ca="1">IF(OR('📊 Training Matrix'!$AA$84="EXPIRED",'📊 Training Matrix'!$AA$84="EXPIRING"),"EL-003","")</f>
        <v/>
      </c>
      <c r="H1590" s="58" t="str">
        <f ca="1">IF(OR('📊 Training Matrix'!$AA$84="EXPIRED",'📊 Training Matrix'!$AA$84="EXPIRING"),"HV Auth. Person","")</f>
        <v/>
      </c>
      <c r="I1590" s="58" t="str">
        <f ca="1">IF(OR('📊 Training Matrix'!$AA$84="EXPIRED",'📊 Training Matrix'!$AA$84="EXPIRING"),IF(ISNUMBER('📊 Training Matrix'!$Z$84),TEXT('📊 Training Matrix'!$Z$84,"DD/MM/YYYY"),""),"")</f>
        <v/>
      </c>
      <c r="J1590" s="58" t="str">
        <f ca="1">IF(OR('📊 Training Matrix'!$AA$84="EXPIRED",'📊 Training Matrix'!$AA$84="EXPIRING"),TEXT('📊 Training Matrix'!$Z$84+365,"DD/MM/YYYY"),"")</f>
        <v/>
      </c>
      <c r="K1590" s="58" t="str">
        <f ca="1">IF(OR('📊 Training Matrix'!$AA$84="EXPIRED",'📊 Training Matrix'!$AA$84="EXPIRING"),'📊 Training Matrix'!$AA$84,"")</f>
        <v/>
      </c>
      <c r="L1590" s="58" t="str">
        <f ca="1">IF(OR('📊 Training Matrix'!$AA$84="EXPIRED",'📊 Training Matrix'!$AA$84="EXPIRING"),IF('📊 Training Matrix'!$AA$84="EXPIRED","Overdue by "&amp;TEXT(TODAY()-('📊 Training Matrix'!$Z$84+365),"0")&amp;" days","Expires in "&amp;TEXT(('📊 Training Matrix'!$Z$84+365)-TODAY(),"0")&amp;" days"),"—")</f>
        <v>—</v>
      </c>
      <c r="M1590" s="58" t="str">
        <f ca="1">IF(OR('📊 Training Matrix'!$AA$84="EXPIRED",'📊 Training Matrix'!$AA$84="EXPIRING"),'📊 Training Matrix'!$H$84,"")</f>
        <v/>
      </c>
    </row>
    <row r="1591" spans="1:13" ht="15" customHeight="1" x14ac:dyDescent="0.2">
      <c r="A1591" s="58" t="str">
        <f ca="1">IF(OR('📊 Training Matrix'!$AC$84="EXPIRED",'📊 Training Matrix'!$AC$84="EXPIRING"),'📊 Training Matrix'!$A$84,"")</f>
        <v/>
      </c>
      <c r="B1591" s="58" t="str">
        <f ca="1">IF(OR('📊 Training Matrix'!$AC$84="EXPIRED",'📊 Training Matrix'!$AC$84="EXPIRING"),'📊 Training Matrix'!$B$84,"")</f>
        <v/>
      </c>
      <c r="C1591" s="58" t="str">
        <f ca="1">IF(OR('📊 Training Matrix'!$AC$84="EXPIRED",'📊 Training Matrix'!$AC$84="EXPIRING"),'📊 Training Matrix'!$C$84,"")</f>
        <v/>
      </c>
      <c r="D1591" s="58" t="str">
        <f ca="1">IF(OR('📊 Training Matrix'!$AC$84="EXPIRED",'📊 Training Matrix'!$AC$84="EXPIRING"),'📊 Training Matrix'!$D$84,"")</f>
        <v/>
      </c>
      <c r="E1591" s="58" t="str">
        <f ca="1">IF(OR('📊 Training Matrix'!$AC$84="EXPIRED",'📊 Training Matrix'!$AC$84="EXPIRING"),'📊 Training Matrix'!$F$84,"")</f>
        <v/>
      </c>
      <c r="F1591" s="58" t="str">
        <f ca="1">IF(OR('📊 Training Matrix'!$AC$84="EXPIRED",'📊 Training Matrix'!$AC$84="EXPIRING"),'📊 Training Matrix'!$E$84,"")</f>
        <v/>
      </c>
      <c r="G1591" s="58" t="str">
        <f ca="1">IF(OR('📊 Training Matrix'!$AC$84="EXPIRED",'📊 Training Matrix'!$AC$84="EXPIRING"),"EL-004","")</f>
        <v/>
      </c>
      <c r="H1591" s="58" t="str">
        <f ca="1">IF(OR('📊 Training Matrix'!$AC$84="EXPIRED",'📊 Training Matrix'!$AC$84="EXPIRING"),"LV Switching","")</f>
        <v/>
      </c>
      <c r="I1591" s="58" t="str">
        <f ca="1">IF(OR('📊 Training Matrix'!$AC$84="EXPIRED",'📊 Training Matrix'!$AC$84="EXPIRING"),IF(ISNUMBER('📊 Training Matrix'!$AB$84),TEXT('📊 Training Matrix'!$AB$84,"DD/MM/YYYY"),""),"")</f>
        <v/>
      </c>
      <c r="J1591" s="58" t="str">
        <f ca="1">IF(OR('📊 Training Matrix'!$AC$84="EXPIRED",'📊 Training Matrix'!$AC$84="EXPIRING"),TEXT('📊 Training Matrix'!$AB$84+365,"DD/MM/YYYY"),"")</f>
        <v/>
      </c>
      <c r="K1591" s="58" t="str">
        <f ca="1">IF(OR('📊 Training Matrix'!$AC$84="EXPIRED",'📊 Training Matrix'!$AC$84="EXPIRING"),'📊 Training Matrix'!$AC$84,"")</f>
        <v/>
      </c>
      <c r="L1591" s="58" t="str">
        <f ca="1">IF(OR('📊 Training Matrix'!$AC$84="EXPIRED",'📊 Training Matrix'!$AC$84="EXPIRING"),IF('📊 Training Matrix'!$AC$84="EXPIRED","Overdue by "&amp;TEXT(TODAY()-('📊 Training Matrix'!$AB$84+365),"0")&amp;" days","Expires in "&amp;TEXT(('📊 Training Matrix'!$AB$84+365)-TODAY(),"0")&amp;" days"),"—")</f>
        <v>—</v>
      </c>
      <c r="M1591" s="58" t="str">
        <f ca="1">IF(OR('📊 Training Matrix'!$AC$84="EXPIRED",'📊 Training Matrix'!$AC$84="EXPIRING"),'📊 Training Matrix'!$H$84,"")</f>
        <v/>
      </c>
    </row>
    <row r="1592" spans="1:13" ht="15" customHeight="1" x14ac:dyDescent="0.2">
      <c r="A1592" s="58" t="str">
        <f ca="1">IF(OR('📊 Training Matrix'!$AE$84="EXPIRED",'📊 Training Matrix'!$AE$84="EXPIRING"),'📊 Training Matrix'!$A$84,"")</f>
        <v/>
      </c>
      <c r="B1592" s="58" t="str">
        <f ca="1">IF(OR('📊 Training Matrix'!$AE$84="EXPIRED",'📊 Training Matrix'!$AE$84="EXPIRING"),'📊 Training Matrix'!$B$84,"")</f>
        <v/>
      </c>
      <c r="C1592" s="58" t="str">
        <f ca="1">IF(OR('📊 Training Matrix'!$AE$84="EXPIRED",'📊 Training Matrix'!$AE$84="EXPIRING"),'📊 Training Matrix'!$C$84,"")</f>
        <v/>
      </c>
      <c r="D1592" s="58" t="str">
        <f ca="1">IF(OR('📊 Training Matrix'!$AE$84="EXPIRED",'📊 Training Matrix'!$AE$84="EXPIRING"),'📊 Training Matrix'!$D$84,"")</f>
        <v/>
      </c>
      <c r="E1592" s="58" t="str">
        <f ca="1">IF(OR('📊 Training Matrix'!$AE$84="EXPIRED",'📊 Training Matrix'!$AE$84="EXPIRING"),'📊 Training Matrix'!$F$84,"")</f>
        <v/>
      </c>
      <c r="F1592" s="58" t="str">
        <f ca="1">IF(OR('📊 Training Matrix'!$AE$84="EXPIRED",'📊 Training Matrix'!$AE$84="EXPIRING"),'📊 Training Matrix'!$E$84,"")</f>
        <v/>
      </c>
      <c r="G1592" s="58" t="str">
        <f ca="1">IF(OR('📊 Training Matrix'!$AE$84="EXPIRED",'📊 Training Matrix'!$AE$84="EXPIRING"),"CV-005","")</f>
        <v/>
      </c>
      <c r="H1592" s="58" t="str">
        <f ca="1">IF(OR('📊 Training Matrix'!$AE$84="EXPIRED",'📊 Training Matrix'!$AE$84="EXPIRING"),"NRSWA Supervisor","")</f>
        <v/>
      </c>
      <c r="I1592" s="58" t="str">
        <f ca="1">IF(OR('📊 Training Matrix'!$AE$84="EXPIRED",'📊 Training Matrix'!$AE$84="EXPIRING"),IF(ISNUMBER('📊 Training Matrix'!$AD$84),TEXT('📊 Training Matrix'!$AD$84,"DD/MM/YYYY"),""),"")</f>
        <v/>
      </c>
      <c r="J1592" s="58" t="str">
        <f ca="1">IF(OR('📊 Training Matrix'!$AE$84="EXPIRED",'📊 Training Matrix'!$AE$84="EXPIRING"),TEXT('📊 Training Matrix'!$AD$84+365,"DD/MM/YYYY"),"")</f>
        <v/>
      </c>
      <c r="K1592" s="58" t="str">
        <f ca="1">IF(OR('📊 Training Matrix'!$AE$84="EXPIRED",'📊 Training Matrix'!$AE$84="EXPIRING"),'📊 Training Matrix'!$AE$84,"")</f>
        <v/>
      </c>
      <c r="L1592" s="58" t="str">
        <f ca="1">IF(OR('📊 Training Matrix'!$AE$84="EXPIRED",'📊 Training Matrix'!$AE$84="EXPIRING"),IF('📊 Training Matrix'!$AE$84="EXPIRED","Overdue by "&amp;TEXT(TODAY()-('📊 Training Matrix'!$AD$84+365),"0")&amp;" days","Expires in "&amp;TEXT(('📊 Training Matrix'!$AD$84+365)-TODAY(),"0")&amp;" days"),"—")</f>
        <v>—</v>
      </c>
      <c r="M1592" s="58" t="str">
        <f ca="1">IF(OR('📊 Training Matrix'!$AE$84="EXPIRED",'📊 Training Matrix'!$AE$84="EXPIRING"),'📊 Training Matrix'!$H$84,"")</f>
        <v/>
      </c>
    </row>
    <row r="1593" spans="1:13" ht="15" customHeight="1" x14ac:dyDescent="0.2">
      <c r="A1593" s="58" t="str">
        <f ca="1">IF(OR('📊 Training Matrix'!$AG$84="EXPIRED",'📊 Training Matrix'!$AG$84="EXPIRING"),'📊 Training Matrix'!$A$84,"")</f>
        <v/>
      </c>
      <c r="B1593" s="58" t="str">
        <f ca="1">IF(OR('📊 Training Matrix'!$AG$84="EXPIRED",'📊 Training Matrix'!$AG$84="EXPIRING"),'📊 Training Matrix'!$B$84,"")</f>
        <v/>
      </c>
      <c r="C1593" s="58" t="str">
        <f ca="1">IF(OR('📊 Training Matrix'!$AG$84="EXPIRED",'📊 Training Matrix'!$AG$84="EXPIRING"),'📊 Training Matrix'!$C$84,"")</f>
        <v/>
      </c>
      <c r="D1593" s="58" t="str">
        <f ca="1">IF(OR('📊 Training Matrix'!$AG$84="EXPIRED",'📊 Training Matrix'!$AG$84="EXPIRING"),'📊 Training Matrix'!$D$84,"")</f>
        <v/>
      </c>
      <c r="E1593" s="58" t="str">
        <f ca="1">IF(OR('📊 Training Matrix'!$AG$84="EXPIRED",'📊 Training Matrix'!$AG$84="EXPIRING"),'📊 Training Matrix'!$F$84,"")</f>
        <v/>
      </c>
      <c r="F1593" s="58" t="str">
        <f ca="1">IF(OR('📊 Training Matrix'!$AG$84="EXPIRED",'📊 Training Matrix'!$AG$84="EXPIRING"),'📊 Training Matrix'!$E$84,"")</f>
        <v/>
      </c>
      <c r="G1593" s="58" t="str">
        <f ca="1">IF(OR('📊 Training Matrix'!$AG$84="EXPIRED",'📊 Training Matrix'!$AG$84="EXPIRING"),"CV-006","")</f>
        <v/>
      </c>
      <c r="H1593" s="58" t="str">
        <f ca="1">IF(OR('📊 Training Matrix'!$AG$84="EXPIRED",'📊 Training Matrix'!$AG$84="EXPIRING"),"NRSWA Operative","")</f>
        <v/>
      </c>
      <c r="I1593" s="58" t="str">
        <f ca="1">IF(OR('📊 Training Matrix'!$AG$84="EXPIRED",'📊 Training Matrix'!$AG$84="EXPIRING"),IF(ISNUMBER('📊 Training Matrix'!$AF$84),TEXT('📊 Training Matrix'!$AF$84,"DD/MM/YYYY"),""),"")</f>
        <v/>
      </c>
      <c r="J1593" s="58" t="str">
        <f ca="1">IF(OR('📊 Training Matrix'!$AG$84="EXPIRED",'📊 Training Matrix'!$AG$84="EXPIRING"),TEXT('📊 Training Matrix'!$AF$84+365,"DD/MM/YYYY"),"")</f>
        <v/>
      </c>
      <c r="K1593" s="58" t="str">
        <f ca="1">IF(OR('📊 Training Matrix'!$AG$84="EXPIRED",'📊 Training Matrix'!$AG$84="EXPIRING"),'📊 Training Matrix'!$AG$84,"")</f>
        <v/>
      </c>
      <c r="L1593" s="58" t="str">
        <f ca="1">IF(OR('📊 Training Matrix'!$AG$84="EXPIRED",'📊 Training Matrix'!$AG$84="EXPIRING"),IF('📊 Training Matrix'!$AG$84="EXPIRED","Overdue by "&amp;TEXT(TODAY()-('📊 Training Matrix'!$AF$84+365),"0")&amp;" days","Expires in "&amp;TEXT(('📊 Training Matrix'!$AF$84+365)-TODAY(),"0")&amp;" days"),"—")</f>
        <v>—</v>
      </c>
      <c r="M1593" s="58" t="str">
        <f ca="1">IF(OR('📊 Training Matrix'!$AG$84="EXPIRED",'📊 Training Matrix'!$AG$84="EXPIRING"),'📊 Training Matrix'!$H$84,"")</f>
        <v/>
      </c>
    </row>
    <row r="1594" spans="1:13" ht="15" customHeight="1" x14ac:dyDescent="0.2">
      <c r="A1594" s="58" t="str">
        <f ca="1">IF(OR('📊 Training Matrix'!$AI$84="EXPIRED",'📊 Training Matrix'!$AI$84="EXPIRING"),'📊 Training Matrix'!$A$84,"")</f>
        <v/>
      </c>
      <c r="B1594" s="58" t="str">
        <f ca="1">IF(OR('📊 Training Matrix'!$AI$84="EXPIRED",'📊 Training Matrix'!$AI$84="EXPIRING"),'📊 Training Matrix'!$B$84,"")</f>
        <v/>
      </c>
      <c r="C1594" s="58" t="str">
        <f ca="1">IF(OR('📊 Training Matrix'!$AI$84="EXPIRED",'📊 Training Matrix'!$AI$84="EXPIRING"),'📊 Training Matrix'!$C$84,"")</f>
        <v/>
      </c>
      <c r="D1594" s="58" t="str">
        <f ca="1">IF(OR('📊 Training Matrix'!$AI$84="EXPIRED",'📊 Training Matrix'!$AI$84="EXPIRING"),'📊 Training Matrix'!$D$84,"")</f>
        <v/>
      </c>
      <c r="E1594" s="58" t="str">
        <f ca="1">IF(OR('📊 Training Matrix'!$AI$84="EXPIRED",'📊 Training Matrix'!$AI$84="EXPIRING"),'📊 Training Matrix'!$F$84,"")</f>
        <v/>
      </c>
      <c r="F1594" s="58" t="str">
        <f ca="1">IF(OR('📊 Training Matrix'!$AI$84="EXPIRED",'📊 Training Matrix'!$AI$84="EXPIRING"),'📊 Training Matrix'!$E$84,"")</f>
        <v/>
      </c>
      <c r="G1594" s="58" t="str">
        <f ca="1">IF(OR('📊 Training Matrix'!$AI$84="EXPIRED",'📊 Training Matrix'!$AI$84="EXPIRING"),"CV-002","")</f>
        <v/>
      </c>
      <c r="H1594" s="58" t="str">
        <f ca="1">IF(OR('📊 Training Matrix'!$AI$84="EXPIRED",'📊 Training Matrix'!$AI$84="EXPIRING"),"CSCS Blue Card","")</f>
        <v/>
      </c>
      <c r="I1594" s="58" t="str">
        <f ca="1">IF(OR('📊 Training Matrix'!$AI$84="EXPIRED",'📊 Training Matrix'!$AI$84="EXPIRING"),IF(ISNUMBER('📊 Training Matrix'!$AH$84),TEXT('📊 Training Matrix'!$AH$84,"DD/MM/YYYY"),""),"")</f>
        <v/>
      </c>
      <c r="J1594" s="58" t="str">
        <f ca="1">IF(OR('📊 Training Matrix'!$AI$84="EXPIRED",'📊 Training Matrix'!$AI$84="EXPIRING"),TEXT('📊 Training Matrix'!$AH$84+365,"DD/MM/YYYY"),"")</f>
        <v/>
      </c>
      <c r="K1594" s="58" t="str">
        <f ca="1">IF(OR('📊 Training Matrix'!$AI$84="EXPIRED",'📊 Training Matrix'!$AI$84="EXPIRING"),'📊 Training Matrix'!$AI$84,"")</f>
        <v/>
      </c>
      <c r="L1594" s="58" t="str">
        <f ca="1">IF(OR('📊 Training Matrix'!$AI$84="EXPIRED",'📊 Training Matrix'!$AI$84="EXPIRING"),IF('📊 Training Matrix'!$AI$84="EXPIRED","Overdue by "&amp;TEXT(TODAY()-('📊 Training Matrix'!$AH$84+365),"0")&amp;" days","Expires in "&amp;TEXT(('📊 Training Matrix'!$AH$84+365)-TODAY(),"0")&amp;" days"),"—")</f>
        <v>—</v>
      </c>
      <c r="M1594" s="58" t="str">
        <f ca="1">IF(OR('📊 Training Matrix'!$AI$84="EXPIRED",'📊 Training Matrix'!$AI$84="EXPIRING"),'📊 Training Matrix'!$H$84,"")</f>
        <v/>
      </c>
    </row>
    <row r="1595" spans="1:13" ht="15" customHeight="1" x14ac:dyDescent="0.2">
      <c r="A1595" s="58" t="str">
        <f ca="1">IF(OR('📊 Training Matrix'!$AK$84="EXPIRED",'📊 Training Matrix'!$AK$84="EXPIRING"),'📊 Training Matrix'!$A$84,"")</f>
        <v/>
      </c>
      <c r="B1595" s="58" t="str">
        <f ca="1">IF(OR('📊 Training Matrix'!$AK$84="EXPIRED",'📊 Training Matrix'!$AK$84="EXPIRING"),'📊 Training Matrix'!$B$84,"")</f>
        <v/>
      </c>
      <c r="C1595" s="58" t="str">
        <f ca="1">IF(OR('📊 Training Matrix'!$AK$84="EXPIRED",'📊 Training Matrix'!$AK$84="EXPIRING"),'📊 Training Matrix'!$C$84,"")</f>
        <v/>
      </c>
      <c r="D1595" s="58" t="str">
        <f ca="1">IF(OR('📊 Training Matrix'!$AK$84="EXPIRED",'📊 Training Matrix'!$AK$84="EXPIRING"),'📊 Training Matrix'!$D$84,"")</f>
        <v/>
      </c>
      <c r="E1595" s="58" t="str">
        <f ca="1">IF(OR('📊 Training Matrix'!$AK$84="EXPIRED",'📊 Training Matrix'!$AK$84="EXPIRING"),'📊 Training Matrix'!$F$84,"")</f>
        <v/>
      </c>
      <c r="F1595" s="58" t="str">
        <f ca="1">IF(OR('📊 Training Matrix'!$AK$84="EXPIRED",'📊 Training Matrix'!$AK$84="EXPIRING"),'📊 Training Matrix'!$E$84,"")</f>
        <v/>
      </c>
      <c r="G1595" s="58" t="str">
        <f ca="1">IF(OR('📊 Training Matrix'!$AK$84="EXPIRED",'📊 Training Matrix'!$AK$84="EXPIRING"),"GS-001","")</f>
        <v/>
      </c>
      <c r="H1595" s="58" t="str">
        <f ca="1">IF(OR('📊 Training Matrix'!$AK$84="EXPIRED",'📊 Training Matrix'!$AK$84="EXPIRING"),"Gas Safe Reg.","")</f>
        <v/>
      </c>
      <c r="I1595" s="58" t="str">
        <f ca="1">IF(OR('📊 Training Matrix'!$AK$84="EXPIRED",'📊 Training Matrix'!$AK$84="EXPIRING"),IF(ISNUMBER('📊 Training Matrix'!$AJ$84),TEXT('📊 Training Matrix'!$AJ$84,"DD/MM/YYYY"),""),"")</f>
        <v/>
      </c>
      <c r="J1595" s="58" t="str">
        <f ca="1">IF(OR('📊 Training Matrix'!$AK$84="EXPIRED",'📊 Training Matrix'!$AK$84="EXPIRING"),TEXT('📊 Training Matrix'!$AJ$84+365,"DD/MM/YYYY"),"")</f>
        <v/>
      </c>
      <c r="K1595" s="58" t="str">
        <f ca="1">IF(OR('📊 Training Matrix'!$AK$84="EXPIRED",'📊 Training Matrix'!$AK$84="EXPIRING"),'📊 Training Matrix'!$AK$84,"")</f>
        <v/>
      </c>
      <c r="L1595" s="58" t="str">
        <f ca="1">IF(OR('📊 Training Matrix'!$AK$84="EXPIRED",'📊 Training Matrix'!$AK$84="EXPIRING"),IF('📊 Training Matrix'!$AK$84="EXPIRED","Overdue by "&amp;TEXT(TODAY()-('📊 Training Matrix'!$AJ$84+365),"0")&amp;" days","Expires in "&amp;TEXT(('📊 Training Matrix'!$AJ$84+365)-TODAY(),"0")&amp;" days"),"—")</f>
        <v>—</v>
      </c>
      <c r="M1595" s="58" t="str">
        <f ca="1">IF(OR('📊 Training Matrix'!$AK$84="EXPIRED",'📊 Training Matrix'!$AK$84="EXPIRING"),'📊 Training Matrix'!$H$84,"")</f>
        <v/>
      </c>
    </row>
    <row r="1596" spans="1:13" ht="15" customHeight="1" x14ac:dyDescent="0.2">
      <c r="A1596" s="58" t="str">
        <f ca="1">IF(OR('📊 Training Matrix'!$AM$84="EXPIRED",'📊 Training Matrix'!$AM$84="EXPIRING"),'📊 Training Matrix'!$A$84,"")</f>
        <v/>
      </c>
      <c r="B1596" s="58" t="str">
        <f ca="1">IF(OR('📊 Training Matrix'!$AM$84="EXPIRED",'📊 Training Matrix'!$AM$84="EXPIRING"),'📊 Training Matrix'!$B$84,"")</f>
        <v/>
      </c>
      <c r="C1596" s="58" t="str">
        <f ca="1">IF(OR('📊 Training Matrix'!$AM$84="EXPIRED",'📊 Training Matrix'!$AM$84="EXPIRING"),'📊 Training Matrix'!$C$84,"")</f>
        <v/>
      </c>
      <c r="D1596" s="58" t="str">
        <f ca="1">IF(OR('📊 Training Matrix'!$AM$84="EXPIRED",'📊 Training Matrix'!$AM$84="EXPIRING"),'📊 Training Matrix'!$D$84,"")</f>
        <v/>
      </c>
      <c r="E1596" s="58" t="str">
        <f ca="1">IF(OR('📊 Training Matrix'!$AM$84="EXPIRED",'📊 Training Matrix'!$AM$84="EXPIRING"),'📊 Training Matrix'!$F$84,"")</f>
        <v/>
      </c>
      <c r="F1596" s="58" t="str">
        <f ca="1">IF(OR('📊 Training Matrix'!$AM$84="EXPIRED",'📊 Training Matrix'!$AM$84="EXPIRING"),'📊 Training Matrix'!$E$84,"")</f>
        <v/>
      </c>
      <c r="G1596" s="58" t="str">
        <f ca="1">IF(OR('📊 Training Matrix'!$AM$84="EXPIRED",'📊 Training Matrix'!$AM$84="EXPIRING"),"GS-002","")</f>
        <v/>
      </c>
      <c r="H1596" s="58" t="str">
        <f ca="1">IF(OR('📊 Training Matrix'!$AM$84="EXPIRED",'📊 Training Matrix'!$AM$84="EXPIRING"),"ACS Gas (CCN1)","")</f>
        <v/>
      </c>
      <c r="I1596" s="58" t="str">
        <f ca="1">IF(OR('📊 Training Matrix'!$AM$84="EXPIRED",'📊 Training Matrix'!$AM$84="EXPIRING"),IF(ISNUMBER('📊 Training Matrix'!$AL$84),TEXT('📊 Training Matrix'!$AL$84,"DD/MM/YYYY"),""),"")</f>
        <v/>
      </c>
      <c r="J1596" s="58" t="str">
        <f ca="1">IF(OR('📊 Training Matrix'!$AM$84="EXPIRED",'📊 Training Matrix'!$AM$84="EXPIRING"),TEXT('📊 Training Matrix'!$AL$84+365,"DD/MM/YYYY"),"")</f>
        <v/>
      </c>
      <c r="K1596" s="58" t="str">
        <f ca="1">IF(OR('📊 Training Matrix'!$AM$84="EXPIRED",'📊 Training Matrix'!$AM$84="EXPIRING"),'📊 Training Matrix'!$AM$84,"")</f>
        <v/>
      </c>
      <c r="L1596" s="58" t="str">
        <f ca="1">IF(OR('📊 Training Matrix'!$AM$84="EXPIRED",'📊 Training Matrix'!$AM$84="EXPIRING"),IF('📊 Training Matrix'!$AM$84="EXPIRED","Overdue by "&amp;TEXT(TODAY()-('📊 Training Matrix'!$AL$84+365),"0")&amp;" days","Expires in "&amp;TEXT(('📊 Training Matrix'!$AL$84+365)-TODAY(),"0")&amp;" days"),"—")</f>
        <v>—</v>
      </c>
      <c r="M1596" s="58" t="str">
        <f ca="1">IF(OR('📊 Training Matrix'!$AM$84="EXPIRED",'📊 Training Matrix'!$AM$84="EXPIRING"),'📊 Training Matrix'!$H$84,"")</f>
        <v/>
      </c>
    </row>
    <row r="1597" spans="1:13" ht="15" customHeight="1" x14ac:dyDescent="0.2">
      <c r="A1597" s="58" t="str">
        <f ca="1">IF(OR('📊 Training Matrix'!$AO$84="EXPIRED",'📊 Training Matrix'!$AO$84="EXPIRING"),'📊 Training Matrix'!$A$84,"")</f>
        <v/>
      </c>
      <c r="B1597" s="58" t="str">
        <f ca="1">IF(OR('📊 Training Matrix'!$AO$84="EXPIRED",'📊 Training Matrix'!$AO$84="EXPIRING"),'📊 Training Matrix'!$B$84,"")</f>
        <v/>
      </c>
      <c r="C1597" s="58" t="str">
        <f ca="1">IF(OR('📊 Training Matrix'!$AO$84="EXPIRED",'📊 Training Matrix'!$AO$84="EXPIRING"),'📊 Training Matrix'!$C$84,"")</f>
        <v/>
      </c>
      <c r="D1597" s="58" t="str">
        <f ca="1">IF(OR('📊 Training Matrix'!$AO$84="EXPIRED",'📊 Training Matrix'!$AO$84="EXPIRING"),'📊 Training Matrix'!$D$84,"")</f>
        <v/>
      </c>
      <c r="E1597" s="58" t="str">
        <f ca="1">IF(OR('📊 Training Matrix'!$AO$84="EXPIRED",'📊 Training Matrix'!$AO$84="EXPIRING"),'📊 Training Matrix'!$F$84,"")</f>
        <v/>
      </c>
      <c r="F1597" s="58" t="str">
        <f ca="1">IF(OR('📊 Training Matrix'!$AO$84="EXPIRED",'📊 Training Matrix'!$AO$84="EXPIRING"),'📊 Training Matrix'!$E$84,"")</f>
        <v/>
      </c>
      <c r="G1597" s="58" t="str">
        <f ca="1">IF(OR('📊 Training Matrix'!$AO$84="EXPIRED",'📊 Training Matrix'!$AO$84="EXPIRING"),"WA-001","")</f>
        <v/>
      </c>
      <c r="H1597" s="58" t="str">
        <f ca="1">IF(OR('📊 Training Matrix'!$AO$84="EXPIRED",'📊 Training Matrix'!$AO$84="EXPIRING"),"WIAPS Cert.","")</f>
        <v/>
      </c>
      <c r="I1597" s="58" t="str">
        <f ca="1">IF(OR('📊 Training Matrix'!$AO$84="EXPIRED",'📊 Training Matrix'!$AO$84="EXPIRING"),IF(ISNUMBER('📊 Training Matrix'!$AN$84),TEXT('📊 Training Matrix'!$AN$84,"DD/MM/YYYY"),""),"")</f>
        <v/>
      </c>
      <c r="J1597" s="58" t="str">
        <f ca="1">IF(OR('📊 Training Matrix'!$AO$84="EXPIRED",'📊 Training Matrix'!$AO$84="EXPIRING"),TEXT('📊 Training Matrix'!$AN$84+365,"DD/MM/YYYY"),"")</f>
        <v/>
      </c>
      <c r="K1597" s="58" t="str">
        <f ca="1">IF(OR('📊 Training Matrix'!$AO$84="EXPIRED",'📊 Training Matrix'!$AO$84="EXPIRING"),'📊 Training Matrix'!$AO$84,"")</f>
        <v/>
      </c>
      <c r="L1597" s="58" t="str">
        <f ca="1">IF(OR('📊 Training Matrix'!$AO$84="EXPIRED",'📊 Training Matrix'!$AO$84="EXPIRING"),IF('📊 Training Matrix'!$AO$84="EXPIRED","Overdue by "&amp;TEXT(TODAY()-('📊 Training Matrix'!$AN$84+365),"0")&amp;" days","Expires in "&amp;TEXT(('📊 Training Matrix'!$AN$84+365)-TODAY(),"0")&amp;" days"),"—")</f>
        <v>—</v>
      </c>
      <c r="M1597" s="58" t="str">
        <f ca="1">IF(OR('📊 Training Matrix'!$AO$84="EXPIRED",'📊 Training Matrix'!$AO$84="EXPIRING"),'📊 Training Matrix'!$H$84,"")</f>
        <v/>
      </c>
    </row>
    <row r="1598" spans="1:13" ht="15" customHeight="1" x14ac:dyDescent="0.2">
      <c r="A1598" s="58" t="str">
        <f ca="1">IF(OR('📊 Training Matrix'!$AQ$84="EXPIRED",'📊 Training Matrix'!$AQ$84="EXPIRING"),'📊 Training Matrix'!$A$84,"")</f>
        <v/>
      </c>
      <c r="B1598" s="58" t="str">
        <f ca="1">IF(OR('📊 Training Matrix'!$AQ$84="EXPIRED",'📊 Training Matrix'!$AQ$84="EXPIRING"),'📊 Training Matrix'!$B$84,"")</f>
        <v/>
      </c>
      <c r="C1598" s="58" t="str">
        <f ca="1">IF(OR('📊 Training Matrix'!$AQ$84="EXPIRED",'📊 Training Matrix'!$AQ$84="EXPIRING"),'📊 Training Matrix'!$C$84,"")</f>
        <v/>
      </c>
      <c r="D1598" s="58" t="str">
        <f ca="1">IF(OR('📊 Training Matrix'!$AQ$84="EXPIRED",'📊 Training Matrix'!$AQ$84="EXPIRING"),'📊 Training Matrix'!$D$84,"")</f>
        <v/>
      </c>
      <c r="E1598" s="58" t="str">
        <f ca="1">IF(OR('📊 Training Matrix'!$AQ$84="EXPIRED",'📊 Training Matrix'!$AQ$84="EXPIRING"),'📊 Training Matrix'!$F$84,"")</f>
        <v/>
      </c>
      <c r="F1598" s="58" t="str">
        <f ca="1">IF(OR('📊 Training Matrix'!$AQ$84="EXPIRED",'📊 Training Matrix'!$AQ$84="EXPIRING"),'📊 Training Matrix'!$E$84,"")</f>
        <v/>
      </c>
      <c r="G1598" s="58" t="str">
        <f ca="1">IF(OR('📊 Training Matrix'!$AQ$84="EXPIRED",'📊 Training Matrix'!$AQ$84="EXPIRING"),"DR-004","")</f>
        <v/>
      </c>
      <c r="H1598" s="58" t="str">
        <f ca="1">IF(OR('📊 Training Matrix'!$AQ$84="EXPIRED",'📊 Training Matrix'!$AQ$84="EXPIRING"),"CPCS Excavator","")</f>
        <v/>
      </c>
      <c r="I1598" s="58" t="str">
        <f ca="1">IF(OR('📊 Training Matrix'!$AQ$84="EXPIRED",'📊 Training Matrix'!$AQ$84="EXPIRING"),IF(ISNUMBER('📊 Training Matrix'!$AP$84),TEXT('📊 Training Matrix'!$AP$84,"DD/MM/YYYY"),""),"")</f>
        <v/>
      </c>
      <c r="J1598" s="58" t="str">
        <f ca="1">IF(OR('📊 Training Matrix'!$AQ$84="EXPIRED",'📊 Training Matrix'!$AQ$84="EXPIRING"),TEXT('📊 Training Matrix'!$AP$84+365,"DD/MM/YYYY"),"")</f>
        <v/>
      </c>
      <c r="K1598" s="58" t="str">
        <f ca="1">IF(OR('📊 Training Matrix'!$AQ$84="EXPIRED",'📊 Training Matrix'!$AQ$84="EXPIRING"),'📊 Training Matrix'!$AQ$84,"")</f>
        <v/>
      </c>
      <c r="L1598" s="58" t="str">
        <f ca="1">IF(OR('📊 Training Matrix'!$AQ$84="EXPIRED",'📊 Training Matrix'!$AQ$84="EXPIRING"),IF('📊 Training Matrix'!$AQ$84="EXPIRED","Overdue by "&amp;TEXT(TODAY()-('📊 Training Matrix'!$AP$84+365),"0")&amp;" days","Expires in "&amp;TEXT(('📊 Training Matrix'!$AP$84+365)-TODAY(),"0")&amp;" days"),"—")</f>
        <v>—</v>
      </c>
      <c r="M1598" s="58" t="str">
        <f ca="1">IF(OR('📊 Training Matrix'!$AQ$84="EXPIRED",'📊 Training Matrix'!$AQ$84="EXPIRING"),'📊 Training Matrix'!$H$84,"")</f>
        <v/>
      </c>
    </row>
    <row r="1599" spans="1:13" ht="15" customHeight="1" x14ac:dyDescent="0.2">
      <c r="A1599" s="58" t="str">
        <f ca="1">IF(OR('📊 Training Matrix'!$AS$84="EXPIRED",'📊 Training Matrix'!$AS$84="EXPIRING"),'📊 Training Matrix'!$A$84,"")</f>
        <v/>
      </c>
      <c r="B1599" s="58" t="str">
        <f ca="1">IF(OR('📊 Training Matrix'!$AS$84="EXPIRED",'📊 Training Matrix'!$AS$84="EXPIRING"),'📊 Training Matrix'!$B$84,"")</f>
        <v/>
      </c>
      <c r="C1599" s="58" t="str">
        <f ca="1">IF(OR('📊 Training Matrix'!$AS$84="EXPIRED",'📊 Training Matrix'!$AS$84="EXPIRING"),'📊 Training Matrix'!$C$84,"")</f>
        <v/>
      </c>
      <c r="D1599" s="58" t="str">
        <f ca="1">IF(OR('📊 Training Matrix'!$AS$84="EXPIRED",'📊 Training Matrix'!$AS$84="EXPIRING"),'📊 Training Matrix'!$D$84,"")</f>
        <v/>
      </c>
      <c r="E1599" s="58" t="str">
        <f ca="1">IF(OR('📊 Training Matrix'!$AS$84="EXPIRED",'📊 Training Matrix'!$AS$84="EXPIRING"),'📊 Training Matrix'!$F$84,"")</f>
        <v/>
      </c>
      <c r="F1599" s="58" t="str">
        <f ca="1">IF(OR('📊 Training Matrix'!$AS$84="EXPIRED",'📊 Training Matrix'!$AS$84="EXPIRING"),'📊 Training Matrix'!$E$84,"")</f>
        <v/>
      </c>
      <c r="G1599" s="58" t="str">
        <f ca="1">IF(OR('📊 Training Matrix'!$AS$84="EXPIRED",'📊 Training Matrix'!$AS$84="EXPIRING"),"MG-002","")</f>
        <v/>
      </c>
      <c r="H1599" s="58" t="str">
        <f ca="1">IF(OR('📊 Training Matrix'!$AS$84="EXPIRED",'📊 Training Matrix'!$AS$84="EXPIRING"),"SMSTS","")</f>
        <v/>
      </c>
      <c r="I1599" s="58" t="str">
        <f ca="1">IF(OR('📊 Training Matrix'!$AS$84="EXPIRED",'📊 Training Matrix'!$AS$84="EXPIRING"),IF(ISNUMBER('📊 Training Matrix'!$AR$84),TEXT('📊 Training Matrix'!$AR$84,"DD/MM/YYYY"),""),"")</f>
        <v/>
      </c>
      <c r="J1599" s="58" t="str">
        <f ca="1">IF(OR('📊 Training Matrix'!$AS$84="EXPIRED",'📊 Training Matrix'!$AS$84="EXPIRING"),TEXT('📊 Training Matrix'!$AR$84+365,"DD/MM/YYYY"),"")</f>
        <v/>
      </c>
      <c r="K1599" s="58" t="str">
        <f ca="1">IF(OR('📊 Training Matrix'!$AS$84="EXPIRED",'📊 Training Matrix'!$AS$84="EXPIRING"),'📊 Training Matrix'!$AS$84,"")</f>
        <v/>
      </c>
      <c r="L1599" s="58" t="str">
        <f ca="1">IF(OR('📊 Training Matrix'!$AS$84="EXPIRED",'📊 Training Matrix'!$AS$84="EXPIRING"),IF('📊 Training Matrix'!$AS$84="EXPIRED","Overdue by "&amp;TEXT(TODAY()-('📊 Training Matrix'!$AR$84+365),"0")&amp;" days","Expires in "&amp;TEXT(('📊 Training Matrix'!$AR$84+365)-TODAY(),"0")&amp;" days"),"—")</f>
        <v>—</v>
      </c>
      <c r="M1599" s="58" t="str">
        <f ca="1">IF(OR('📊 Training Matrix'!$AS$84="EXPIRED",'📊 Training Matrix'!$AS$84="EXPIRING"),'📊 Training Matrix'!$H$84,"")</f>
        <v/>
      </c>
    </row>
    <row r="1600" spans="1:13" ht="15" customHeight="1" x14ac:dyDescent="0.2">
      <c r="A1600" s="58" t="str">
        <f ca="1">IF(OR('📊 Training Matrix'!$AU$84="EXPIRED",'📊 Training Matrix'!$AU$84="EXPIRING"),'📊 Training Matrix'!$A$84,"")</f>
        <v/>
      </c>
      <c r="B1600" s="58" t="str">
        <f ca="1">IF(OR('📊 Training Matrix'!$AU$84="EXPIRED",'📊 Training Matrix'!$AU$84="EXPIRING"),'📊 Training Matrix'!$B$84,"")</f>
        <v/>
      </c>
      <c r="C1600" s="58" t="str">
        <f ca="1">IF(OR('📊 Training Matrix'!$AU$84="EXPIRED",'📊 Training Matrix'!$AU$84="EXPIRING"),'📊 Training Matrix'!$C$84,"")</f>
        <v/>
      </c>
      <c r="D1600" s="58" t="str">
        <f ca="1">IF(OR('📊 Training Matrix'!$AU$84="EXPIRED",'📊 Training Matrix'!$AU$84="EXPIRING"),'📊 Training Matrix'!$D$84,"")</f>
        <v/>
      </c>
      <c r="E1600" s="58" t="str">
        <f ca="1">IF(OR('📊 Training Matrix'!$AU$84="EXPIRED",'📊 Training Matrix'!$AU$84="EXPIRING"),'📊 Training Matrix'!$F$84,"")</f>
        <v/>
      </c>
      <c r="F1600" s="58" t="str">
        <f ca="1">IF(OR('📊 Training Matrix'!$AU$84="EXPIRED",'📊 Training Matrix'!$AU$84="EXPIRING"),'📊 Training Matrix'!$E$84,"")</f>
        <v/>
      </c>
      <c r="G1600" s="58" t="str">
        <f ca="1">IF(OR('📊 Training Matrix'!$AU$84="EXPIRED",'📊 Training Matrix'!$AU$84="EXPIRING"),"MG-003","")</f>
        <v/>
      </c>
      <c r="H1600" s="58" t="str">
        <f ca="1">IF(OR('📊 Training Matrix'!$AU$84="EXPIRED",'📊 Training Matrix'!$AU$84="EXPIRING"),"SSSTS","")</f>
        <v/>
      </c>
      <c r="I1600" s="58" t="str">
        <f ca="1">IF(OR('📊 Training Matrix'!$AU$84="EXPIRED",'📊 Training Matrix'!$AU$84="EXPIRING"),IF(ISNUMBER('📊 Training Matrix'!$AT$84),TEXT('📊 Training Matrix'!$AT$84,"DD/MM/YYYY"),""),"")</f>
        <v/>
      </c>
      <c r="J1600" s="58" t="str">
        <f ca="1">IF(OR('📊 Training Matrix'!$AU$84="EXPIRED",'📊 Training Matrix'!$AU$84="EXPIRING"),TEXT('📊 Training Matrix'!$AT$84+365,"DD/MM/YYYY"),"")</f>
        <v/>
      </c>
      <c r="K1600" s="58" t="str">
        <f ca="1">IF(OR('📊 Training Matrix'!$AU$84="EXPIRED",'📊 Training Matrix'!$AU$84="EXPIRING"),'📊 Training Matrix'!$AU$84,"")</f>
        <v/>
      </c>
      <c r="L1600" s="58" t="str">
        <f ca="1">IF(OR('📊 Training Matrix'!$AU$84="EXPIRED",'📊 Training Matrix'!$AU$84="EXPIRING"),IF('📊 Training Matrix'!$AU$84="EXPIRED","Overdue by "&amp;TEXT(TODAY()-('📊 Training Matrix'!$AT$84+365),"0")&amp;" days","Expires in "&amp;TEXT(('📊 Training Matrix'!$AT$84+365)-TODAY(),"0")&amp;" days"),"—")</f>
        <v>—</v>
      </c>
      <c r="M1600" s="58" t="str">
        <f ca="1">IF(OR('📊 Training Matrix'!$AU$84="EXPIRED",'📊 Training Matrix'!$AU$84="EXPIRING"),'📊 Training Matrix'!$H$84,"")</f>
        <v/>
      </c>
    </row>
    <row r="1601" spans="1:13" ht="15" customHeight="1" x14ac:dyDescent="0.2">
      <c r="A1601" s="58" t="str">
        <f ca="1">IF(OR('📊 Training Matrix'!$AW$84="EXPIRED",'📊 Training Matrix'!$AW$84="EXPIRING"),'📊 Training Matrix'!$A$84,"")</f>
        <v/>
      </c>
      <c r="B1601" s="58" t="str">
        <f ca="1">IF(OR('📊 Training Matrix'!$AW$84="EXPIRED",'📊 Training Matrix'!$AW$84="EXPIRING"),'📊 Training Matrix'!$B$84,"")</f>
        <v/>
      </c>
      <c r="C1601" s="58" t="str">
        <f ca="1">IF(OR('📊 Training Matrix'!$AW$84="EXPIRED",'📊 Training Matrix'!$AW$84="EXPIRING"),'📊 Training Matrix'!$C$84,"")</f>
        <v/>
      </c>
      <c r="D1601" s="58" t="str">
        <f ca="1">IF(OR('📊 Training Matrix'!$AW$84="EXPIRED",'📊 Training Matrix'!$AW$84="EXPIRING"),'📊 Training Matrix'!$D$84,"")</f>
        <v/>
      </c>
      <c r="E1601" s="58" t="str">
        <f ca="1">IF(OR('📊 Training Matrix'!$AW$84="EXPIRED",'📊 Training Matrix'!$AW$84="EXPIRING"),'📊 Training Matrix'!$F$84,"")</f>
        <v/>
      </c>
      <c r="F1601" s="58" t="str">
        <f ca="1">IF(OR('📊 Training Matrix'!$AW$84="EXPIRED",'📊 Training Matrix'!$AW$84="EXPIRING"),'📊 Training Matrix'!$E$84,"")</f>
        <v/>
      </c>
      <c r="G1601" s="58" t="str">
        <f ca="1">IF(OR('📊 Training Matrix'!$AW$84="EXPIRED",'📊 Training Matrix'!$AW$84="EXPIRING"),"IT-002","")</f>
        <v/>
      </c>
      <c r="H1601" s="58" t="str">
        <f ca="1">IF(OR('📊 Training Matrix'!$AW$84="EXPIRED",'📊 Training Matrix'!$AW$84="EXPIRING"),"GDPR Awareness","")</f>
        <v/>
      </c>
      <c r="I1601" s="58" t="str">
        <f ca="1">IF(OR('📊 Training Matrix'!$AW$84="EXPIRED",'📊 Training Matrix'!$AW$84="EXPIRING"),IF(ISNUMBER('📊 Training Matrix'!$AV$84),TEXT('📊 Training Matrix'!$AV$84,"DD/MM/YYYY"),""),"")</f>
        <v/>
      </c>
      <c r="J1601" s="58" t="str">
        <f ca="1">IF(OR('📊 Training Matrix'!$AW$84="EXPIRED",'📊 Training Matrix'!$AW$84="EXPIRING"),TEXT('📊 Training Matrix'!$AV$84+365,"DD/MM/YYYY"),"")</f>
        <v/>
      </c>
      <c r="K1601" s="58" t="str">
        <f ca="1">IF(OR('📊 Training Matrix'!$AW$84="EXPIRED",'📊 Training Matrix'!$AW$84="EXPIRING"),'📊 Training Matrix'!$AW$84,"")</f>
        <v/>
      </c>
      <c r="L1601" s="58" t="str">
        <f ca="1">IF(OR('📊 Training Matrix'!$AW$84="EXPIRED",'📊 Training Matrix'!$AW$84="EXPIRING"),IF('📊 Training Matrix'!$AW$84="EXPIRED","Overdue by "&amp;TEXT(TODAY()-('📊 Training Matrix'!$AV$84+365),"0")&amp;" days","Expires in "&amp;TEXT(('📊 Training Matrix'!$AV$84+365)-TODAY(),"0")&amp;" days"),"—")</f>
        <v>—</v>
      </c>
      <c r="M1601" s="58" t="str">
        <f ca="1">IF(OR('📊 Training Matrix'!$AW$84="EXPIRED",'📊 Training Matrix'!$AW$84="EXPIRING"),'📊 Training Matrix'!$H$84,"")</f>
        <v/>
      </c>
    </row>
    <row r="1602" spans="1:13" ht="15" customHeight="1" x14ac:dyDescent="0.2">
      <c r="A1602" s="58" t="str">
        <f ca="1">IF(OR('📊 Training Matrix'!$K$85="EXPIRED",'📊 Training Matrix'!$K$85="EXPIRING"),'📊 Training Matrix'!$A$85,"")</f>
        <v/>
      </c>
      <c r="B1602" s="58" t="str">
        <f ca="1">IF(OR('📊 Training Matrix'!$K$85="EXPIRED",'📊 Training Matrix'!$K$85="EXPIRING"),'📊 Training Matrix'!$B$85,"")</f>
        <v/>
      </c>
      <c r="C1602" s="58" t="str">
        <f ca="1">IF(OR('📊 Training Matrix'!$K$85="EXPIRED",'📊 Training Matrix'!$K$85="EXPIRING"),'📊 Training Matrix'!$C$85,"")</f>
        <v/>
      </c>
      <c r="D1602" s="58" t="str">
        <f ca="1">IF(OR('📊 Training Matrix'!$K$85="EXPIRED",'📊 Training Matrix'!$K$85="EXPIRING"),'📊 Training Matrix'!$D$85,"")</f>
        <v/>
      </c>
      <c r="E1602" s="58" t="str">
        <f ca="1">IF(OR('📊 Training Matrix'!$K$85="EXPIRED",'📊 Training Matrix'!$K$85="EXPIRING"),'📊 Training Matrix'!$F$85,"")</f>
        <v/>
      </c>
      <c r="F1602" s="58" t="str">
        <f ca="1">IF(OR('📊 Training Matrix'!$K$85="EXPIRED",'📊 Training Matrix'!$K$85="EXPIRING"),'📊 Training Matrix'!$E$85,"")</f>
        <v/>
      </c>
      <c r="G1602" s="58" t="str">
        <f ca="1">IF(OR('📊 Training Matrix'!$K$85="EXPIRED",'📊 Training Matrix'!$K$85="EXPIRING"),"HS-001","")</f>
        <v/>
      </c>
      <c r="H1602" s="58" t="str">
        <f ca="1">IF(OR('📊 Training Matrix'!$K$85="EXPIRED",'📊 Training Matrix'!$K$85="EXPIRING"),"H&amp;S Induction","")</f>
        <v/>
      </c>
      <c r="I1602" s="58" t="str">
        <f ca="1">IF(OR('📊 Training Matrix'!$K$85="EXPIRED",'📊 Training Matrix'!$K$85="EXPIRING"),IF(ISNUMBER('📊 Training Matrix'!$J$85),TEXT('📊 Training Matrix'!$J$85,"DD/MM/YYYY"),""),"")</f>
        <v/>
      </c>
      <c r="J1602" s="58" t="str">
        <f ca="1">IF(OR('📊 Training Matrix'!$K$85="EXPIRED",'📊 Training Matrix'!$K$85="EXPIRING"),TEXT('📊 Training Matrix'!$J$85+365,"DD/MM/YYYY"),"")</f>
        <v/>
      </c>
      <c r="K1602" s="58" t="str">
        <f ca="1">IF(OR('📊 Training Matrix'!$K$85="EXPIRED",'📊 Training Matrix'!$K$85="EXPIRING"),'📊 Training Matrix'!$K$85,"")</f>
        <v/>
      </c>
      <c r="L1602" s="58" t="str">
        <f ca="1">IF(OR('📊 Training Matrix'!$K$85="EXPIRED",'📊 Training Matrix'!$K$85="EXPIRING"),IF('📊 Training Matrix'!$K$85="EXPIRED","Overdue by "&amp;TEXT(TODAY()-('📊 Training Matrix'!$J$85+365),"0")&amp;" days","Expires in "&amp;TEXT(('📊 Training Matrix'!$J$85+365)-TODAY(),"0")&amp;" days"),"—")</f>
        <v>—</v>
      </c>
      <c r="M1602" s="58" t="str">
        <f ca="1">IF(OR('📊 Training Matrix'!$K$85="EXPIRED",'📊 Training Matrix'!$K$85="EXPIRING"),'📊 Training Matrix'!$H$85,"")</f>
        <v/>
      </c>
    </row>
    <row r="1603" spans="1:13" ht="15" customHeight="1" x14ac:dyDescent="0.2">
      <c r="A1603" s="58" t="str">
        <f ca="1">IF(OR('📊 Training Matrix'!$M$85="EXPIRED",'📊 Training Matrix'!$M$85="EXPIRING"),'📊 Training Matrix'!$A$85,"")</f>
        <v/>
      </c>
      <c r="B1603" s="58" t="str">
        <f ca="1">IF(OR('📊 Training Matrix'!$M$85="EXPIRED",'📊 Training Matrix'!$M$85="EXPIRING"),'📊 Training Matrix'!$B$85,"")</f>
        <v/>
      </c>
      <c r="C1603" s="58" t="str">
        <f ca="1">IF(OR('📊 Training Matrix'!$M$85="EXPIRED",'📊 Training Matrix'!$M$85="EXPIRING"),'📊 Training Matrix'!$C$85,"")</f>
        <v/>
      </c>
      <c r="D1603" s="58" t="str">
        <f ca="1">IF(OR('📊 Training Matrix'!$M$85="EXPIRED",'📊 Training Matrix'!$M$85="EXPIRING"),'📊 Training Matrix'!$D$85,"")</f>
        <v/>
      </c>
      <c r="E1603" s="58" t="str">
        <f ca="1">IF(OR('📊 Training Matrix'!$M$85="EXPIRED",'📊 Training Matrix'!$M$85="EXPIRING"),'📊 Training Matrix'!$F$85,"")</f>
        <v/>
      </c>
      <c r="F1603" s="58" t="str">
        <f ca="1">IF(OR('📊 Training Matrix'!$M$85="EXPIRED",'📊 Training Matrix'!$M$85="EXPIRING"),'📊 Training Matrix'!$E$85,"")</f>
        <v/>
      </c>
      <c r="G1603" s="58" t="str">
        <f ca="1">IF(OR('📊 Training Matrix'!$M$85="EXPIRED",'📊 Training Matrix'!$M$85="EXPIRING"),"HS-002","")</f>
        <v/>
      </c>
      <c r="H1603" s="58" t="str">
        <f ca="1">IF(OR('📊 Training Matrix'!$M$85="EXPIRED",'📊 Training Matrix'!$M$85="EXPIRING"),"Working at Height","")</f>
        <v/>
      </c>
      <c r="I1603" s="58" t="str">
        <f ca="1">IF(OR('📊 Training Matrix'!$M$85="EXPIRED",'📊 Training Matrix'!$M$85="EXPIRING"),IF(ISNUMBER('📊 Training Matrix'!$L$85),TEXT('📊 Training Matrix'!$L$85,"DD/MM/YYYY"),""),"")</f>
        <v/>
      </c>
      <c r="J1603" s="58" t="str">
        <f ca="1">IF(OR('📊 Training Matrix'!$M$85="EXPIRED",'📊 Training Matrix'!$M$85="EXPIRING"),TEXT('📊 Training Matrix'!$L$85+365,"DD/MM/YYYY"),"")</f>
        <v/>
      </c>
      <c r="K1603" s="58" t="str">
        <f ca="1">IF(OR('📊 Training Matrix'!$M$85="EXPIRED",'📊 Training Matrix'!$M$85="EXPIRING"),'📊 Training Matrix'!$M$85,"")</f>
        <v/>
      </c>
      <c r="L1603" s="58" t="str">
        <f ca="1">IF(OR('📊 Training Matrix'!$M$85="EXPIRED",'📊 Training Matrix'!$M$85="EXPIRING"),IF('📊 Training Matrix'!$M$85="EXPIRED","Overdue by "&amp;TEXT(TODAY()-('📊 Training Matrix'!$L$85+365),"0")&amp;" days","Expires in "&amp;TEXT(('📊 Training Matrix'!$L$85+365)-TODAY(),"0")&amp;" days"),"—")</f>
        <v>—</v>
      </c>
      <c r="M1603" s="58" t="str">
        <f ca="1">IF(OR('📊 Training Matrix'!$M$85="EXPIRED",'📊 Training Matrix'!$M$85="EXPIRING"),'📊 Training Matrix'!$H$85,"")</f>
        <v/>
      </c>
    </row>
    <row r="1604" spans="1:13" ht="15" customHeight="1" x14ac:dyDescent="0.2">
      <c r="A1604" s="58" t="str">
        <f ca="1">IF(OR('📊 Training Matrix'!$O$85="EXPIRED",'📊 Training Matrix'!$O$85="EXPIRING"),'📊 Training Matrix'!$A$85,"")</f>
        <v/>
      </c>
      <c r="B1604" s="58" t="str">
        <f ca="1">IF(OR('📊 Training Matrix'!$O$85="EXPIRED",'📊 Training Matrix'!$O$85="EXPIRING"),'📊 Training Matrix'!$B$85,"")</f>
        <v/>
      </c>
      <c r="C1604" s="58" t="str">
        <f ca="1">IF(OR('📊 Training Matrix'!$O$85="EXPIRED",'📊 Training Matrix'!$O$85="EXPIRING"),'📊 Training Matrix'!$C$85,"")</f>
        <v/>
      </c>
      <c r="D1604" s="58" t="str">
        <f ca="1">IF(OR('📊 Training Matrix'!$O$85="EXPIRED",'📊 Training Matrix'!$O$85="EXPIRING"),'📊 Training Matrix'!$D$85,"")</f>
        <v/>
      </c>
      <c r="E1604" s="58" t="str">
        <f ca="1">IF(OR('📊 Training Matrix'!$O$85="EXPIRED",'📊 Training Matrix'!$O$85="EXPIRING"),'📊 Training Matrix'!$F$85,"")</f>
        <v/>
      </c>
      <c r="F1604" s="58" t="str">
        <f ca="1">IF(OR('📊 Training Matrix'!$O$85="EXPIRED",'📊 Training Matrix'!$O$85="EXPIRING"),'📊 Training Matrix'!$E$85,"")</f>
        <v/>
      </c>
      <c r="G1604" s="58" t="str">
        <f ca="1">IF(OR('📊 Training Matrix'!$O$85="EXPIRED",'📊 Training Matrix'!$O$85="EXPIRING"),"HS-003","")</f>
        <v/>
      </c>
      <c r="H1604" s="58" t="str">
        <f ca="1">IF(OR('📊 Training Matrix'!$O$85="EXPIRED",'📊 Training Matrix'!$O$85="EXPIRING"),"Confined Space","")</f>
        <v/>
      </c>
      <c r="I1604" s="58" t="str">
        <f ca="1">IF(OR('📊 Training Matrix'!$O$85="EXPIRED",'📊 Training Matrix'!$O$85="EXPIRING"),IF(ISNUMBER('📊 Training Matrix'!$N$85),TEXT('📊 Training Matrix'!$N$85,"DD/MM/YYYY"),""),"")</f>
        <v/>
      </c>
      <c r="J1604" s="58" t="str">
        <f ca="1">IF(OR('📊 Training Matrix'!$O$85="EXPIRED",'📊 Training Matrix'!$O$85="EXPIRING"),TEXT('📊 Training Matrix'!$N$85+365,"DD/MM/YYYY"),"")</f>
        <v/>
      </c>
      <c r="K1604" s="58" t="str">
        <f ca="1">IF(OR('📊 Training Matrix'!$O$85="EXPIRED",'📊 Training Matrix'!$O$85="EXPIRING"),'📊 Training Matrix'!$O$85,"")</f>
        <v/>
      </c>
      <c r="L1604" s="58" t="str">
        <f ca="1">IF(OR('📊 Training Matrix'!$O$85="EXPIRED",'📊 Training Matrix'!$O$85="EXPIRING"),IF('📊 Training Matrix'!$O$85="EXPIRED","Overdue by "&amp;TEXT(TODAY()-('📊 Training Matrix'!$N$85+365),"0")&amp;" days","Expires in "&amp;TEXT(('📊 Training Matrix'!$N$85+365)-TODAY(),"0")&amp;" days"),"—")</f>
        <v>—</v>
      </c>
      <c r="M1604" s="58" t="str">
        <f ca="1">IF(OR('📊 Training Matrix'!$O$85="EXPIRED",'📊 Training Matrix'!$O$85="EXPIRING"),'📊 Training Matrix'!$H$85,"")</f>
        <v/>
      </c>
    </row>
    <row r="1605" spans="1:13" ht="15" customHeight="1" x14ac:dyDescent="0.2">
      <c r="A1605" s="58" t="str">
        <f ca="1">IF(OR('📊 Training Matrix'!$Q$85="EXPIRED",'📊 Training Matrix'!$Q$85="EXPIRING"),'📊 Training Matrix'!$A$85,"")</f>
        <v/>
      </c>
      <c r="B1605" s="58" t="str">
        <f ca="1">IF(OR('📊 Training Matrix'!$Q$85="EXPIRED",'📊 Training Matrix'!$Q$85="EXPIRING"),'📊 Training Matrix'!$B$85,"")</f>
        <v/>
      </c>
      <c r="C1605" s="58" t="str">
        <f ca="1">IF(OR('📊 Training Matrix'!$Q$85="EXPIRED",'📊 Training Matrix'!$Q$85="EXPIRING"),'📊 Training Matrix'!$C$85,"")</f>
        <v/>
      </c>
      <c r="D1605" s="58" t="str">
        <f ca="1">IF(OR('📊 Training Matrix'!$Q$85="EXPIRED",'📊 Training Matrix'!$Q$85="EXPIRING"),'📊 Training Matrix'!$D$85,"")</f>
        <v/>
      </c>
      <c r="E1605" s="58" t="str">
        <f ca="1">IF(OR('📊 Training Matrix'!$Q$85="EXPIRED",'📊 Training Matrix'!$Q$85="EXPIRING"),'📊 Training Matrix'!$F$85,"")</f>
        <v/>
      </c>
      <c r="F1605" s="58" t="str">
        <f ca="1">IF(OR('📊 Training Matrix'!$Q$85="EXPIRED",'📊 Training Matrix'!$Q$85="EXPIRING"),'📊 Training Matrix'!$E$85,"")</f>
        <v/>
      </c>
      <c r="G1605" s="58" t="str">
        <f ca="1">IF(OR('📊 Training Matrix'!$Q$85="EXPIRED",'📊 Training Matrix'!$Q$85="EXPIRING"),"HS-004","")</f>
        <v/>
      </c>
      <c r="H1605" s="58" t="str">
        <f ca="1">IF(OR('📊 Training Matrix'!$Q$85="EXPIRED",'📊 Training Matrix'!$Q$85="EXPIRING"),"Manual Handling","")</f>
        <v/>
      </c>
      <c r="I1605" s="58" t="str">
        <f ca="1">IF(OR('📊 Training Matrix'!$Q$85="EXPIRED",'📊 Training Matrix'!$Q$85="EXPIRING"),IF(ISNUMBER('📊 Training Matrix'!$P$85),TEXT('📊 Training Matrix'!$P$85,"DD/MM/YYYY"),""),"")</f>
        <v/>
      </c>
      <c r="J1605" s="58" t="str">
        <f ca="1">IF(OR('📊 Training Matrix'!$Q$85="EXPIRED",'📊 Training Matrix'!$Q$85="EXPIRING"),TEXT('📊 Training Matrix'!$P$85+365,"DD/MM/YYYY"),"")</f>
        <v/>
      </c>
      <c r="K1605" s="58" t="str">
        <f ca="1">IF(OR('📊 Training Matrix'!$Q$85="EXPIRED",'📊 Training Matrix'!$Q$85="EXPIRING"),'📊 Training Matrix'!$Q$85,"")</f>
        <v/>
      </c>
      <c r="L1605" s="58" t="str">
        <f ca="1">IF(OR('📊 Training Matrix'!$Q$85="EXPIRED",'📊 Training Matrix'!$Q$85="EXPIRING"),IF('📊 Training Matrix'!$Q$85="EXPIRED","Overdue by "&amp;TEXT(TODAY()-('📊 Training Matrix'!$P$85+365),"0")&amp;" days","Expires in "&amp;TEXT(('📊 Training Matrix'!$P$85+365)-TODAY(),"0")&amp;" days"),"—")</f>
        <v>—</v>
      </c>
      <c r="M1605" s="58" t="str">
        <f ca="1">IF(OR('📊 Training Matrix'!$Q$85="EXPIRED",'📊 Training Matrix'!$Q$85="EXPIRING"),'📊 Training Matrix'!$H$85,"")</f>
        <v/>
      </c>
    </row>
    <row r="1606" spans="1:13" ht="15" customHeight="1" x14ac:dyDescent="0.2">
      <c r="A1606" s="58" t="str">
        <f ca="1">IF(OR('📊 Training Matrix'!$S$85="EXPIRED",'📊 Training Matrix'!$S$85="EXPIRING"),'📊 Training Matrix'!$A$85,"")</f>
        <v/>
      </c>
      <c r="B1606" s="58" t="str">
        <f ca="1">IF(OR('📊 Training Matrix'!$S$85="EXPIRED",'📊 Training Matrix'!$S$85="EXPIRING"),'📊 Training Matrix'!$B$85,"")</f>
        <v/>
      </c>
      <c r="C1606" s="58" t="str">
        <f ca="1">IF(OR('📊 Training Matrix'!$S$85="EXPIRED",'📊 Training Matrix'!$S$85="EXPIRING"),'📊 Training Matrix'!$C$85,"")</f>
        <v/>
      </c>
      <c r="D1606" s="58" t="str">
        <f ca="1">IF(OR('📊 Training Matrix'!$S$85="EXPIRED",'📊 Training Matrix'!$S$85="EXPIRING"),'📊 Training Matrix'!$D$85,"")</f>
        <v/>
      </c>
      <c r="E1606" s="58" t="str">
        <f ca="1">IF(OR('📊 Training Matrix'!$S$85="EXPIRED",'📊 Training Matrix'!$S$85="EXPIRING"),'📊 Training Matrix'!$F$85,"")</f>
        <v/>
      </c>
      <c r="F1606" s="58" t="str">
        <f ca="1">IF(OR('📊 Training Matrix'!$S$85="EXPIRED",'📊 Training Matrix'!$S$85="EXPIRING"),'📊 Training Matrix'!$E$85,"")</f>
        <v/>
      </c>
      <c r="G1606" s="58" t="str">
        <f ca="1">IF(OR('📊 Training Matrix'!$S$85="EXPIRED",'📊 Training Matrix'!$S$85="EXPIRING"),"HS-005","")</f>
        <v/>
      </c>
      <c r="H1606" s="58" t="str">
        <f ca="1">IF(OR('📊 Training Matrix'!$S$85="EXPIRED",'📊 Training Matrix'!$S$85="EXPIRING"),"First Aid (FAW)","")</f>
        <v/>
      </c>
      <c r="I1606" s="58" t="str">
        <f ca="1">IF(OR('📊 Training Matrix'!$S$85="EXPIRED",'📊 Training Matrix'!$S$85="EXPIRING"),IF(ISNUMBER('📊 Training Matrix'!$R$85),TEXT('📊 Training Matrix'!$R$85,"DD/MM/YYYY"),""),"")</f>
        <v/>
      </c>
      <c r="J1606" s="58" t="str">
        <f ca="1">IF(OR('📊 Training Matrix'!$S$85="EXPIRED",'📊 Training Matrix'!$S$85="EXPIRING"),TEXT('📊 Training Matrix'!$R$85+365,"DD/MM/YYYY"),"")</f>
        <v/>
      </c>
      <c r="K1606" s="58" t="str">
        <f ca="1">IF(OR('📊 Training Matrix'!$S$85="EXPIRED",'📊 Training Matrix'!$S$85="EXPIRING"),'📊 Training Matrix'!$S$85,"")</f>
        <v/>
      </c>
      <c r="L1606" s="58" t="str">
        <f ca="1">IF(OR('📊 Training Matrix'!$S$85="EXPIRED",'📊 Training Matrix'!$S$85="EXPIRING"),IF('📊 Training Matrix'!$S$85="EXPIRED","Overdue by "&amp;TEXT(TODAY()-('📊 Training Matrix'!$R$85+365),"0")&amp;" days","Expires in "&amp;TEXT(('📊 Training Matrix'!$R$85+365)-TODAY(),"0")&amp;" days"),"—")</f>
        <v>—</v>
      </c>
      <c r="M1606" s="58" t="str">
        <f ca="1">IF(OR('📊 Training Matrix'!$S$85="EXPIRED",'📊 Training Matrix'!$S$85="EXPIRING"),'📊 Training Matrix'!$H$85,"")</f>
        <v/>
      </c>
    </row>
    <row r="1607" spans="1:13" ht="15" customHeight="1" x14ac:dyDescent="0.2">
      <c r="A1607" s="58" t="str">
        <f ca="1">IF(OR('📊 Training Matrix'!$U$85="EXPIRED",'📊 Training Matrix'!$U$85="EXPIRING"),'📊 Training Matrix'!$A$85,"")</f>
        <v/>
      </c>
      <c r="B1607" s="58" t="str">
        <f ca="1">IF(OR('📊 Training Matrix'!$U$85="EXPIRED",'📊 Training Matrix'!$U$85="EXPIRING"),'📊 Training Matrix'!$B$85,"")</f>
        <v/>
      </c>
      <c r="C1607" s="58" t="str">
        <f ca="1">IF(OR('📊 Training Matrix'!$U$85="EXPIRED",'📊 Training Matrix'!$U$85="EXPIRING"),'📊 Training Matrix'!$C$85,"")</f>
        <v/>
      </c>
      <c r="D1607" s="58" t="str">
        <f ca="1">IF(OR('📊 Training Matrix'!$U$85="EXPIRED",'📊 Training Matrix'!$U$85="EXPIRING"),'📊 Training Matrix'!$D$85,"")</f>
        <v/>
      </c>
      <c r="E1607" s="58" t="str">
        <f ca="1">IF(OR('📊 Training Matrix'!$U$85="EXPIRED",'📊 Training Matrix'!$U$85="EXPIRING"),'📊 Training Matrix'!$F$85,"")</f>
        <v/>
      </c>
      <c r="F1607" s="58" t="str">
        <f ca="1">IF(OR('📊 Training Matrix'!$U$85="EXPIRED",'📊 Training Matrix'!$U$85="EXPIRING"),'📊 Training Matrix'!$E$85,"")</f>
        <v/>
      </c>
      <c r="G1607" s="58" t="str">
        <f ca="1">IF(OR('📊 Training Matrix'!$U$85="EXPIRED",'📊 Training Matrix'!$U$85="EXPIRING"),"HS-006","")</f>
        <v/>
      </c>
      <c r="H1607" s="58" t="str">
        <f ca="1">IF(OR('📊 Training Matrix'!$U$85="EXPIRED",'📊 Training Matrix'!$U$85="EXPIRING"),"Asbestos Awareness","")</f>
        <v/>
      </c>
      <c r="I1607" s="58" t="str">
        <f ca="1">IF(OR('📊 Training Matrix'!$U$85="EXPIRED",'📊 Training Matrix'!$U$85="EXPIRING"),IF(ISNUMBER('📊 Training Matrix'!$T$85),TEXT('📊 Training Matrix'!$T$85,"DD/MM/YYYY"),""),"")</f>
        <v/>
      </c>
      <c r="J1607" s="58" t="str">
        <f ca="1">IF(OR('📊 Training Matrix'!$U$85="EXPIRED",'📊 Training Matrix'!$U$85="EXPIRING"),TEXT('📊 Training Matrix'!$T$85+365,"DD/MM/YYYY"),"")</f>
        <v/>
      </c>
      <c r="K1607" s="58" t="str">
        <f ca="1">IF(OR('📊 Training Matrix'!$U$85="EXPIRED",'📊 Training Matrix'!$U$85="EXPIRING"),'📊 Training Matrix'!$U$85,"")</f>
        <v/>
      </c>
      <c r="L1607" s="58" t="str">
        <f ca="1">IF(OR('📊 Training Matrix'!$U$85="EXPIRED",'📊 Training Matrix'!$U$85="EXPIRING"),IF('📊 Training Matrix'!$U$85="EXPIRED","Overdue by "&amp;TEXT(TODAY()-('📊 Training Matrix'!$T$85+365),"0")&amp;" days","Expires in "&amp;TEXT(('📊 Training Matrix'!$T$85+365)-TODAY(),"0")&amp;" days"),"—")</f>
        <v>—</v>
      </c>
      <c r="M1607" s="58" t="str">
        <f ca="1">IF(OR('📊 Training Matrix'!$U$85="EXPIRED",'📊 Training Matrix'!$U$85="EXPIRING"),'📊 Training Matrix'!$H$85,"")</f>
        <v/>
      </c>
    </row>
    <row r="1608" spans="1:13" ht="15" customHeight="1" x14ac:dyDescent="0.2">
      <c r="A1608" s="58" t="str">
        <f ca="1">IF(OR('📊 Training Matrix'!$W$85="EXPIRED",'📊 Training Matrix'!$W$85="EXPIRING"),'📊 Training Matrix'!$A$85,"")</f>
        <v/>
      </c>
      <c r="B1608" s="58" t="str">
        <f ca="1">IF(OR('📊 Training Matrix'!$W$85="EXPIRED",'📊 Training Matrix'!$W$85="EXPIRING"),'📊 Training Matrix'!$B$85,"")</f>
        <v/>
      </c>
      <c r="C1608" s="58" t="str">
        <f ca="1">IF(OR('📊 Training Matrix'!$W$85="EXPIRED",'📊 Training Matrix'!$W$85="EXPIRING"),'📊 Training Matrix'!$C$85,"")</f>
        <v/>
      </c>
      <c r="D1608" s="58" t="str">
        <f ca="1">IF(OR('📊 Training Matrix'!$W$85="EXPIRED",'📊 Training Matrix'!$W$85="EXPIRING"),'📊 Training Matrix'!$D$85,"")</f>
        <v/>
      </c>
      <c r="E1608" s="58" t="str">
        <f ca="1">IF(OR('📊 Training Matrix'!$W$85="EXPIRED",'📊 Training Matrix'!$W$85="EXPIRING"),'📊 Training Matrix'!$F$85,"")</f>
        <v/>
      </c>
      <c r="F1608" s="58" t="str">
        <f ca="1">IF(OR('📊 Training Matrix'!$W$85="EXPIRED",'📊 Training Matrix'!$W$85="EXPIRING"),'📊 Training Matrix'!$E$85,"")</f>
        <v/>
      </c>
      <c r="G1608" s="58" t="str">
        <f ca="1">IF(OR('📊 Training Matrix'!$W$85="EXPIRED",'📊 Training Matrix'!$W$85="EXPIRING"),"EL-001","")</f>
        <v/>
      </c>
      <c r="H1608" s="58" t="str">
        <f ca="1">IF(OR('📊 Training Matrix'!$W$85="EXPIRED",'📊 Training Matrix'!$W$85="EXPIRING"),"C&amp;G 2391 Inspection","")</f>
        <v/>
      </c>
      <c r="I1608" s="58" t="str">
        <f ca="1">IF(OR('📊 Training Matrix'!$W$85="EXPIRED",'📊 Training Matrix'!$W$85="EXPIRING"),IF(ISNUMBER('📊 Training Matrix'!$V$85),TEXT('📊 Training Matrix'!$V$85,"DD/MM/YYYY"),""),"")</f>
        <v/>
      </c>
      <c r="J1608" s="58" t="str">
        <f ca="1">IF(OR('📊 Training Matrix'!$W$85="EXPIRED",'📊 Training Matrix'!$W$85="EXPIRING"),TEXT('📊 Training Matrix'!$V$85+365,"DD/MM/YYYY"),"")</f>
        <v/>
      </c>
      <c r="K1608" s="58" t="str">
        <f ca="1">IF(OR('📊 Training Matrix'!$W$85="EXPIRED",'📊 Training Matrix'!$W$85="EXPIRING"),'📊 Training Matrix'!$W$85,"")</f>
        <v/>
      </c>
      <c r="L1608" s="58" t="str">
        <f ca="1">IF(OR('📊 Training Matrix'!$W$85="EXPIRED",'📊 Training Matrix'!$W$85="EXPIRING"),IF('📊 Training Matrix'!$W$85="EXPIRED","Overdue by "&amp;TEXT(TODAY()-('📊 Training Matrix'!$V$85+365),"0")&amp;" days","Expires in "&amp;TEXT(('📊 Training Matrix'!$V$85+365)-TODAY(),"0")&amp;" days"),"—")</f>
        <v>—</v>
      </c>
      <c r="M1608" s="58" t="str">
        <f ca="1">IF(OR('📊 Training Matrix'!$W$85="EXPIRED",'📊 Training Matrix'!$W$85="EXPIRING"),'📊 Training Matrix'!$H$85,"")</f>
        <v/>
      </c>
    </row>
    <row r="1609" spans="1:13" ht="15" customHeight="1" x14ac:dyDescent="0.2">
      <c r="A1609" s="58" t="str">
        <f ca="1">IF(OR('📊 Training Matrix'!$Y$85="EXPIRED",'📊 Training Matrix'!$Y$85="EXPIRING"),'📊 Training Matrix'!$A$85,"")</f>
        <v/>
      </c>
      <c r="B1609" s="58" t="str">
        <f ca="1">IF(OR('📊 Training Matrix'!$Y$85="EXPIRED",'📊 Training Matrix'!$Y$85="EXPIRING"),'📊 Training Matrix'!$B$85,"")</f>
        <v/>
      </c>
      <c r="C1609" s="58" t="str">
        <f ca="1">IF(OR('📊 Training Matrix'!$Y$85="EXPIRED",'📊 Training Matrix'!$Y$85="EXPIRING"),'📊 Training Matrix'!$C$85,"")</f>
        <v/>
      </c>
      <c r="D1609" s="58" t="str">
        <f ca="1">IF(OR('📊 Training Matrix'!$Y$85="EXPIRED",'📊 Training Matrix'!$Y$85="EXPIRING"),'📊 Training Matrix'!$D$85,"")</f>
        <v/>
      </c>
      <c r="E1609" s="58" t="str">
        <f ca="1">IF(OR('📊 Training Matrix'!$Y$85="EXPIRED",'📊 Training Matrix'!$Y$85="EXPIRING"),'📊 Training Matrix'!$F$85,"")</f>
        <v/>
      </c>
      <c r="F1609" s="58" t="str">
        <f ca="1">IF(OR('📊 Training Matrix'!$Y$85="EXPIRED",'📊 Training Matrix'!$Y$85="EXPIRING"),'📊 Training Matrix'!$E$85,"")</f>
        <v/>
      </c>
      <c r="G1609" s="58" t="str">
        <f ca="1">IF(OR('📊 Training Matrix'!$Y$85="EXPIRED",'📊 Training Matrix'!$Y$85="EXPIRING"),"EL-002","")</f>
        <v/>
      </c>
      <c r="H1609" s="58" t="str">
        <f ca="1">IF(OR('📊 Training Matrix'!$Y$85="EXPIRED",'📊 Training Matrix'!$Y$85="EXPIRING"),"18th Edition","")</f>
        <v/>
      </c>
      <c r="I1609" s="58" t="str">
        <f ca="1">IF(OR('📊 Training Matrix'!$Y$85="EXPIRED",'📊 Training Matrix'!$Y$85="EXPIRING"),IF(ISNUMBER('📊 Training Matrix'!$X$85),TEXT('📊 Training Matrix'!$X$85,"DD/MM/YYYY"),""),"")</f>
        <v/>
      </c>
      <c r="J1609" s="58" t="str">
        <f ca="1">IF(OR('📊 Training Matrix'!$Y$85="EXPIRED",'📊 Training Matrix'!$Y$85="EXPIRING"),TEXT('📊 Training Matrix'!$X$85+365,"DD/MM/YYYY"),"")</f>
        <v/>
      </c>
      <c r="K1609" s="58" t="str">
        <f ca="1">IF(OR('📊 Training Matrix'!$Y$85="EXPIRED",'📊 Training Matrix'!$Y$85="EXPIRING"),'📊 Training Matrix'!$Y$85,"")</f>
        <v/>
      </c>
      <c r="L1609" s="58" t="str">
        <f ca="1">IF(OR('📊 Training Matrix'!$Y$85="EXPIRED",'📊 Training Matrix'!$Y$85="EXPIRING"),IF('📊 Training Matrix'!$Y$85="EXPIRED","Overdue by "&amp;TEXT(TODAY()-('📊 Training Matrix'!$X$85+365),"0")&amp;" days","Expires in "&amp;TEXT(('📊 Training Matrix'!$X$85+365)-TODAY(),"0")&amp;" days"),"—")</f>
        <v>—</v>
      </c>
      <c r="M1609" s="58" t="str">
        <f ca="1">IF(OR('📊 Training Matrix'!$Y$85="EXPIRED",'📊 Training Matrix'!$Y$85="EXPIRING"),'📊 Training Matrix'!$H$85,"")</f>
        <v/>
      </c>
    </row>
    <row r="1610" spans="1:13" ht="15" customHeight="1" x14ac:dyDescent="0.2">
      <c r="A1610" s="58" t="str">
        <f ca="1">IF(OR('📊 Training Matrix'!$AA$85="EXPIRED",'📊 Training Matrix'!$AA$85="EXPIRING"),'📊 Training Matrix'!$A$85,"")</f>
        <v/>
      </c>
      <c r="B1610" s="58" t="str">
        <f ca="1">IF(OR('📊 Training Matrix'!$AA$85="EXPIRED",'📊 Training Matrix'!$AA$85="EXPIRING"),'📊 Training Matrix'!$B$85,"")</f>
        <v/>
      </c>
      <c r="C1610" s="58" t="str">
        <f ca="1">IF(OR('📊 Training Matrix'!$AA$85="EXPIRED",'📊 Training Matrix'!$AA$85="EXPIRING"),'📊 Training Matrix'!$C$85,"")</f>
        <v/>
      </c>
      <c r="D1610" s="58" t="str">
        <f ca="1">IF(OR('📊 Training Matrix'!$AA$85="EXPIRED",'📊 Training Matrix'!$AA$85="EXPIRING"),'📊 Training Matrix'!$D$85,"")</f>
        <v/>
      </c>
      <c r="E1610" s="58" t="str">
        <f ca="1">IF(OR('📊 Training Matrix'!$AA$85="EXPIRED",'📊 Training Matrix'!$AA$85="EXPIRING"),'📊 Training Matrix'!$F$85,"")</f>
        <v/>
      </c>
      <c r="F1610" s="58" t="str">
        <f ca="1">IF(OR('📊 Training Matrix'!$AA$85="EXPIRED",'📊 Training Matrix'!$AA$85="EXPIRING"),'📊 Training Matrix'!$E$85,"")</f>
        <v/>
      </c>
      <c r="G1610" s="58" t="str">
        <f ca="1">IF(OR('📊 Training Matrix'!$AA$85="EXPIRED",'📊 Training Matrix'!$AA$85="EXPIRING"),"EL-003","")</f>
        <v/>
      </c>
      <c r="H1610" s="58" t="str">
        <f ca="1">IF(OR('📊 Training Matrix'!$AA$85="EXPIRED",'📊 Training Matrix'!$AA$85="EXPIRING"),"HV Auth. Person","")</f>
        <v/>
      </c>
      <c r="I1610" s="58" t="str">
        <f ca="1">IF(OR('📊 Training Matrix'!$AA$85="EXPIRED",'📊 Training Matrix'!$AA$85="EXPIRING"),IF(ISNUMBER('📊 Training Matrix'!$Z$85),TEXT('📊 Training Matrix'!$Z$85,"DD/MM/YYYY"),""),"")</f>
        <v/>
      </c>
      <c r="J1610" s="58" t="str">
        <f ca="1">IF(OR('📊 Training Matrix'!$AA$85="EXPIRED",'📊 Training Matrix'!$AA$85="EXPIRING"),TEXT('📊 Training Matrix'!$Z$85+365,"DD/MM/YYYY"),"")</f>
        <v/>
      </c>
      <c r="K1610" s="58" t="str">
        <f ca="1">IF(OR('📊 Training Matrix'!$AA$85="EXPIRED",'📊 Training Matrix'!$AA$85="EXPIRING"),'📊 Training Matrix'!$AA$85,"")</f>
        <v/>
      </c>
      <c r="L1610" s="58" t="str">
        <f ca="1">IF(OR('📊 Training Matrix'!$AA$85="EXPIRED",'📊 Training Matrix'!$AA$85="EXPIRING"),IF('📊 Training Matrix'!$AA$85="EXPIRED","Overdue by "&amp;TEXT(TODAY()-('📊 Training Matrix'!$Z$85+365),"0")&amp;" days","Expires in "&amp;TEXT(('📊 Training Matrix'!$Z$85+365)-TODAY(),"0")&amp;" days"),"—")</f>
        <v>—</v>
      </c>
      <c r="M1610" s="58" t="str">
        <f ca="1">IF(OR('📊 Training Matrix'!$AA$85="EXPIRED",'📊 Training Matrix'!$AA$85="EXPIRING"),'📊 Training Matrix'!$H$85,"")</f>
        <v/>
      </c>
    </row>
    <row r="1611" spans="1:13" ht="15" customHeight="1" x14ac:dyDescent="0.2">
      <c r="A1611" s="58" t="str">
        <f ca="1">IF(OR('📊 Training Matrix'!$AC$85="EXPIRED",'📊 Training Matrix'!$AC$85="EXPIRING"),'📊 Training Matrix'!$A$85,"")</f>
        <v/>
      </c>
      <c r="B1611" s="58" t="str">
        <f ca="1">IF(OR('📊 Training Matrix'!$AC$85="EXPIRED",'📊 Training Matrix'!$AC$85="EXPIRING"),'📊 Training Matrix'!$B$85,"")</f>
        <v/>
      </c>
      <c r="C1611" s="58" t="str">
        <f ca="1">IF(OR('📊 Training Matrix'!$AC$85="EXPIRED",'📊 Training Matrix'!$AC$85="EXPIRING"),'📊 Training Matrix'!$C$85,"")</f>
        <v/>
      </c>
      <c r="D1611" s="58" t="str">
        <f ca="1">IF(OR('📊 Training Matrix'!$AC$85="EXPIRED",'📊 Training Matrix'!$AC$85="EXPIRING"),'📊 Training Matrix'!$D$85,"")</f>
        <v/>
      </c>
      <c r="E1611" s="58" t="str">
        <f ca="1">IF(OR('📊 Training Matrix'!$AC$85="EXPIRED",'📊 Training Matrix'!$AC$85="EXPIRING"),'📊 Training Matrix'!$F$85,"")</f>
        <v/>
      </c>
      <c r="F1611" s="58" t="str">
        <f ca="1">IF(OR('📊 Training Matrix'!$AC$85="EXPIRED",'📊 Training Matrix'!$AC$85="EXPIRING"),'📊 Training Matrix'!$E$85,"")</f>
        <v/>
      </c>
      <c r="G1611" s="58" t="str">
        <f ca="1">IF(OR('📊 Training Matrix'!$AC$85="EXPIRED",'📊 Training Matrix'!$AC$85="EXPIRING"),"EL-004","")</f>
        <v/>
      </c>
      <c r="H1611" s="58" t="str">
        <f ca="1">IF(OR('📊 Training Matrix'!$AC$85="EXPIRED",'📊 Training Matrix'!$AC$85="EXPIRING"),"LV Switching","")</f>
        <v/>
      </c>
      <c r="I1611" s="58" t="str">
        <f ca="1">IF(OR('📊 Training Matrix'!$AC$85="EXPIRED",'📊 Training Matrix'!$AC$85="EXPIRING"),IF(ISNUMBER('📊 Training Matrix'!$AB$85),TEXT('📊 Training Matrix'!$AB$85,"DD/MM/YYYY"),""),"")</f>
        <v/>
      </c>
      <c r="J1611" s="58" t="str">
        <f ca="1">IF(OR('📊 Training Matrix'!$AC$85="EXPIRED",'📊 Training Matrix'!$AC$85="EXPIRING"),TEXT('📊 Training Matrix'!$AB$85+365,"DD/MM/YYYY"),"")</f>
        <v/>
      </c>
      <c r="K1611" s="58" t="str">
        <f ca="1">IF(OR('📊 Training Matrix'!$AC$85="EXPIRED",'📊 Training Matrix'!$AC$85="EXPIRING"),'📊 Training Matrix'!$AC$85,"")</f>
        <v/>
      </c>
      <c r="L1611" s="58" t="str">
        <f ca="1">IF(OR('📊 Training Matrix'!$AC$85="EXPIRED",'📊 Training Matrix'!$AC$85="EXPIRING"),IF('📊 Training Matrix'!$AC$85="EXPIRED","Overdue by "&amp;TEXT(TODAY()-('📊 Training Matrix'!$AB$85+365),"0")&amp;" days","Expires in "&amp;TEXT(('📊 Training Matrix'!$AB$85+365)-TODAY(),"0")&amp;" days"),"—")</f>
        <v>—</v>
      </c>
      <c r="M1611" s="58" t="str">
        <f ca="1">IF(OR('📊 Training Matrix'!$AC$85="EXPIRED",'📊 Training Matrix'!$AC$85="EXPIRING"),'📊 Training Matrix'!$H$85,"")</f>
        <v/>
      </c>
    </row>
    <row r="1612" spans="1:13" ht="15" customHeight="1" x14ac:dyDescent="0.2">
      <c r="A1612" s="58" t="str">
        <f ca="1">IF(OR('📊 Training Matrix'!$AE$85="EXPIRED",'📊 Training Matrix'!$AE$85="EXPIRING"),'📊 Training Matrix'!$A$85,"")</f>
        <v/>
      </c>
      <c r="B1612" s="58" t="str">
        <f ca="1">IF(OR('📊 Training Matrix'!$AE$85="EXPIRED",'📊 Training Matrix'!$AE$85="EXPIRING"),'📊 Training Matrix'!$B$85,"")</f>
        <v/>
      </c>
      <c r="C1612" s="58" t="str">
        <f ca="1">IF(OR('📊 Training Matrix'!$AE$85="EXPIRED",'📊 Training Matrix'!$AE$85="EXPIRING"),'📊 Training Matrix'!$C$85,"")</f>
        <v/>
      </c>
      <c r="D1612" s="58" t="str">
        <f ca="1">IF(OR('📊 Training Matrix'!$AE$85="EXPIRED",'📊 Training Matrix'!$AE$85="EXPIRING"),'📊 Training Matrix'!$D$85,"")</f>
        <v/>
      </c>
      <c r="E1612" s="58" t="str">
        <f ca="1">IF(OR('📊 Training Matrix'!$AE$85="EXPIRED",'📊 Training Matrix'!$AE$85="EXPIRING"),'📊 Training Matrix'!$F$85,"")</f>
        <v/>
      </c>
      <c r="F1612" s="58" t="str">
        <f ca="1">IF(OR('📊 Training Matrix'!$AE$85="EXPIRED",'📊 Training Matrix'!$AE$85="EXPIRING"),'📊 Training Matrix'!$E$85,"")</f>
        <v/>
      </c>
      <c r="G1612" s="58" t="str">
        <f ca="1">IF(OR('📊 Training Matrix'!$AE$85="EXPIRED",'📊 Training Matrix'!$AE$85="EXPIRING"),"CV-005","")</f>
        <v/>
      </c>
      <c r="H1612" s="58" t="str">
        <f ca="1">IF(OR('📊 Training Matrix'!$AE$85="EXPIRED",'📊 Training Matrix'!$AE$85="EXPIRING"),"NRSWA Supervisor","")</f>
        <v/>
      </c>
      <c r="I1612" s="58" t="str">
        <f ca="1">IF(OR('📊 Training Matrix'!$AE$85="EXPIRED",'📊 Training Matrix'!$AE$85="EXPIRING"),IF(ISNUMBER('📊 Training Matrix'!$AD$85),TEXT('📊 Training Matrix'!$AD$85,"DD/MM/YYYY"),""),"")</f>
        <v/>
      </c>
      <c r="J1612" s="58" t="str">
        <f ca="1">IF(OR('📊 Training Matrix'!$AE$85="EXPIRED",'📊 Training Matrix'!$AE$85="EXPIRING"),TEXT('📊 Training Matrix'!$AD$85+365,"DD/MM/YYYY"),"")</f>
        <v/>
      </c>
      <c r="K1612" s="58" t="str">
        <f ca="1">IF(OR('📊 Training Matrix'!$AE$85="EXPIRED",'📊 Training Matrix'!$AE$85="EXPIRING"),'📊 Training Matrix'!$AE$85,"")</f>
        <v/>
      </c>
      <c r="L1612" s="58" t="str">
        <f ca="1">IF(OR('📊 Training Matrix'!$AE$85="EXPIRED",'📊 Training Matrix'!$AE$85="EXPIRING"),IF('📊 Training Matrix'!$AE$85="EXPIRED","Overdue by "&amp;TEXT(TODAY()-('📊 Training Matrix'!$AD$85+365),"0")&amp;" days","Expires in "&amp;TEXT(('📊 Training Matrix'!$AD$85+365)-TODAY(),"0")&amp;" days"),"—")</f>
        <v>—</v>
      </c>
      <c r="M1612" s="58" t="str">
        <f ca="1">IF(OR('📊 Training Matrix'!$AE$85="EXPIRED",'📊 Training Matrix'!$AE$85="EXPIRING"),'📊 Training Matrix'!$H$85,"")</f>
        <v/>
      </c>
    </row>
    <row r="1613" spans="1:13" ht="15" customHeight="1" x14ac:dyDescent="0.2">
      <c r="A1613" s="58" t="str">
        <f ca="1">IF(OR('📊 Training Matrix'!$AG$85="EXPIRED",'📊 Training Matrix'!$AG$85="EXPIRING"),'📊 Training Matrix'!$A$85,"")</f>
        <v/>
      </c>
      <c r="B1613" s="58" t="str">
        <f ca="1">IF(OR('📊 Training Matrix'!$AG$85="EXPIRED",'📊 Training Matrix'!$AG$85="EXPIRING"),'📊 Training Matrix'!$B$85,"")</f>
        <v/>
      </c>
      <c r="C1613" s="58" t="str">
        <f ca="1">IF(OR('📊 Training Matrix'!$AG$85="EXPIRED",'📊 Training Matrix'!$AG$85="EXPIRING"),'📊 Training Matrix'!$C$85,"")</f>
        <v/>
      </c>
      <c r="D1613" s="58" t="str">
        <f ca="1">IF(OR('📊 Training Matrix'!$AG$85="EXPIRED",'📊 Training Matrix'!$AG$85="EXPIRING"),'📊 Training Matrix'!$D$85,"")</f>
        <v/>
      </c>
      <c r="E1613" s="58" t="str">
        <f ca="1">IF(OR('📊 Training Matrix'!$AG$85="EXPIRED",'📊 Training Matrix'!$AG$85="EXPIRING"),'📊 Training Matrix'!$F$85,"")</f>
        <v/>
      </c>
      <c r="F1613" s="58" t="str">
        <f ca="1">IF(OR('📊 Training Matrix'!$AG$85="EXPIRED",'📊 Training Matrix'!$AG$85="EXPIRING"),'📊 Training Matrix'!$E$85,"")</f>
        <v/>
      </c>
      <c r="G1613" s="58" t="str">
        <f ca="1">IF(OR('📊 Training Matrix'!$AG$85="EXPIRED",'📊 Training Matrix'!$AG$85="EXPIRING"),"CV-006","")</f>
        <v/>
      </c>
      <c r="H1613" s="58" t="str">
        <f ca="1">IF(OR('📊 Training Matrix'!$AG$85="EXPIRED",'📊 Training Matrix'!$AG$85="EXPIRING"),"NRSWA Operative","")</f>
        <v/>
      </c>
      <c r="I1613" s="58" t="str">
        <f ca="1">IF(OR('📊 Training Matrix'!$AG$85="EXPIRED",'📊 Training Matrix'!$AG$85="EXPIRING"),IF(ISNUMBER('📊 Training Matrix'!$AF$85),TEXT('📊 Training Matrix'!$AF$85,"DD/MM/YYYY"),""),"")</f>
        <v/>
      </c>
      <c r="J1613" s="58" t="str">
        <f ca="1">IF(OR('📊 Training Matrix'!$AG$85="EXPIRED",'📊 Training Matrix'!$AG$85="EXPIRING"),TEXT('📊 Training Matrix'!$AF$85+365,"DD/MM/YYYY"),"")</f>
        <v/>
      </c>
      <c r="K1613" s="58" t="str">
        <f ca="1">IF(OR('📊 Training Matrix'!$AG$85="EXPIRED",'📊 Training Matrix'!$AG$85="EXPIRING"),'📊 Training Matrix'!$AG$85,"")</f>
        <v/>
      </c>
      <c r="L1613" s="58" t="str">
        <f ca="1">IF(OR('📊 Training Matrix'!$AG$85="EXPIRED",'📊 Training Matrix'!$AG$85="EXPIRING"),IF('📊 Training Matrix'!$AG$85="EXPIRED","Overdue by "&amp;TEXT(TODAY()-('📊 Training Matrix'!$AF$85+365),"0")&amp;" days","Expires in "&amp;TEXT(('📊 Training Matrix'!$AF$85+365)-TODAY(),"0")&amp;" days"),"—")</f>
        <v>—</v>
      </c>
      <c r="M1613" s="58" t="str">
        <f ca="1">IF(OR('📊 Training Matrix'!$AG$85="EXPIRED",'📊 Training Matrix'!$AG$85="EXPIRING"),'📊 Training Matrix'!$H$85,"")</f>
        <v/>
      </c>
    </row>
    <row r="1614" spans="1:13" ht="15" customHeight="1" x14ac:dyDescent="0.2">
      <c r="A1614" s="58" t="str">
        <f ca="1">IF(OR('📊 Training Matrix'!$AI$85="EXPIRED",'📊 Training Matrix'!$AI$85="EXPIRING"),'📊 Training Matrix'!$A$85,"")</f>
        <v/>
      </c>
      <c r="B1614" s="58" t="str">
        <f ca="1">IF(OR('📊 Training Matrix'!$AI$85="EXPIRED",'📊 Training Matrix'!$AI$85="EXPIRING"),'📊 Training Matrix'!$B$85,"")</f>
        <v/>
      </c>
      <c r="C1614" s="58" t="str">
        <f ca="1">IF(OR('📊 Training Matrix'!$AI$85="EXPIRED",'📊 Training Matrix'!$AI$85="EXPIRING"),'📊 Training Matrix'!$C$85,"")</f>
        <v/>
      </c>
      <c r="D1614" s="58" t="str">
        <f ca="1">IF(OR('📊 Training Matrix'!$AI$85="EXPIRED",'📊 Training Matrix'!$AI$85="EXPIRING"),'📊 Training Matrix'!$D$85,"")</f>
        <v/>
      </c>
      <c r="E1614" s="58" t="str">
        <f ca="1">IF(OR('📊 Training Matrix'!$AI$85="EXPIRED",'📊 Training Matrix'!$AI$85="EXPIRING"),'📊 Training Matrix'!$F$85,"")</f>
        <v/>
      </c>
      <c r="F1614" s="58" t="str">
        <f ca="1">IF(OR('📊 Training Matrix'!$AI$85="EXPIRED",'📊 Training Matrix'!$AI$85="EXPIRING"),'📊 Training Matrix'!$E$85,"")</f>
        <v/>
      </c>
      <c r="G1614" s="58" t="str">
        <f ca="1">IF(OR('📊 Training Matrix'!$AI$85="EXPIRED",'📊 Training Matrix'!$AI$85="EXPIRING"),"CV-002","")</f>
        <v/>
      </c>
      <c r="H1614" s="58" t="str">
        <f ca="1">IF(OR('📊 Training Matrix'!$AI$85="EXPIRED",'📊 Training Matrix'!$AI$85="EXPIRING"),"CSCS Blue Card","")</f>
        <v/>
      </c>
      <c r="I1614" s="58" t="str">
        <f ca="1">IF(OR('📊 Training Matrix'!$AI$85="EXPIRED",'📊 Training Matrix'!$AI$85="EXPIRING"),IF(ISNUMBER('📊 Training Matrix'!$AH$85),TEXT('📊 Training Matrix'!$AH$85,"DD/MM/YYYY"),""),"")</f>
        <v/>
      </c>
      <c r="J1614" s="58" t="str">
        <f ca="1">IF(OR('📊 Training Matrix'!$AI$85="EXPIRED",'📊 Training Matrix'!$AI$85="EXPIRING"),TEXT('📊 Training Matrix'!$AH$85+365,"DD/MM/YYYY"),"")</f>
        <v/>
      </c>
      <c r="K1614" s="58" t="str">
        <f ca="1">IF(OR('📊 Training Matrix'!$AI$85="EXPIRED",'📊 Training Matrix'!$AI$85="EXPIRING"),'📊 Training Matrix'!$AI$85,"")</f>
        <v/>
      </c>
      <c r="L1614" s="58" t="str">
        <f ca="1">IF(OR('📊 Training Matrix'!$AI$85="EXPIRED",'📊 Training Matrix'!$AI$85="EXPIRING"),IF('📊 Training Matrix'!$AI$85="EXPIRED","Overdue by "&amp;TEXT(TODAY()-('📊 Training Matrix'!$AH$85+365),"0")&amp;" days","Expires in "&amp;TEXT(('📊 Training Matrix'!$AH$85+365)-TODAY(),"0")&amp;" days"),"—")</f>
        <v>—</v>
      </c>
      <c r="M1614" s="58" t="str">
        <f ca="1">IF(OR('📊 Training Matrix'!$AI$85="EXPIRED",'📊 Training Matrix'!$AI$85="EXPIRING"),'📊 Training Matrix'!$H$85,"")</f>
        <v/>
      </c>
    </row>
    <row r="1615" spans="1:13" ht="15" customHeight="1" x14ac:dyDescent="0.2">
      <c r="A1615" s="58" t="str">
        <f ca="1">IF(OR('📊 Training Matrix'!$AK$85="EXPIRED",'📊 Training Matrix'!$AK$85="EXPIRING"),'📊 Training Matrix'!$A$85,"")</f>
        <v/>
      </c>
      <c r="B1615" s="58" t="str">
        <f ca="1">IF(OR('📊 Training Matrix'!$AK$85="EXPIRED",'📊 Training Matrix'!$AK$85="EXPIRING"),'📊 Training Matrix'!$B$85,"")</f>
        <v/>
      </c>
      <c r="C1615" s="58" t="str">
        <f ca="1">IF(OR('📊 Training Matrix'!$AK$85="EXPIRED",'📊 Training Matrix'!$AK$85="EXPIRING"),'📊 Training Matrix'!$C$85,"")</f>
        <v/>
      </c>
      <c r="D1615" s="58" t="str">
        <f ca="1">IF(OR('📊 Training Matrix'!$AK$85="EXPIRED",'📊 Training Matrix'!$AK$85="EXPIRING"),'📊 Training Matrix'!$D$85,"")</f>
        <v/>
      </c>
      <c r="E1615" s="58" t="str">
        <f ca="1">IF(OR('📊 Training Matrix'!$AK$85="EXPIRED",'📊 Training Matrix'!$AK$85="EXPIRING"),'📊 Training Matrix'!$F$85,"")</f>
        <v/>
      </c>
      <c r="F1615" s="58" t="str">
        <f ca="1">IF(OR('📊 Training Matrix'!$AK$85="EXPIRED",'📊 Training Matrix'!$AK$85="EXPIRING"),'📊 Training Matrix'!$E$85,"")</f>
        <v/>
      </c>
      <c r="G1615" s="58" t="str">
        <f ca="1">IF(OR('📊 Training Matrix'!$AK$85="EXPIRED",'📊 Training Matrix'!$AK$85="EXPIRING"),"GS-001","")</f>
        <v/>
      </c>
      <c r="H1615" s="58" t="str">
        <f ca="1">IF(OR('📊 Training Matrix'!$AK$85="EXPIRED",'📊 Training Matrix'!$AK$85="EXPIRING"),"Gas Safe Reg.","")</f>
        <v/>
      </c>
      <c r="I1615" s="58" t="str">
        <f ca="1">IF(OR('📊 Training Matrix'!$AK$85="EXPIRED",'📊 Training Matrix'!$AK$85="EXPIRING"),IF(ISNUMBER('📊 Training Matrix'!$AJ$85),TEXT('📊 Training Matrix'!$AJ$85,"DD/MM/YYYY"),""),"")</f>
        <v/>
      </c>
      <c r="J1615" s="58" t="str">
        <f ca="1">IF(OR('📊 Training Matrix'!$AK$85="EXPIRED",'📊 Training Matrix'!$AK$85="EXPIRING"),TEXT('📊 Training Matrix'!$AJ$85+365,"DD/MM/YYYY"),"")</f>
        <v/>
      </c>
      <c r="K1615" s="58" t="str">
        <f ca="1">IF(OR('📊 Training Matrix'!$AK$85="EXPIRED",'📊 Training Matrix'!$AK$85="EXPIRING"),'📊 Training Matrix'!$AK$85,"")</f>
        <v/>
      </c>
      <c r="L1615" s="58" t="str">
        <f ca="1">IF(OR('📊 Training Matrix'!$AK$85="EXPIRED",'📊 Training Matrix'!$AK$85="EXPIRING"),IF('📊 Training Matrix'!$AK$85="EXPIRED","Overdue by "&amp;TEXT(TODAY()-('📊 Training Matrix'!$AJ$85+365),"0")&amp;" days","Expires in "&amp;TEXT(('📊 Training Matrix'!$AJ$85+365)-TODAY(),"0")&amp;" days"),"—")</f>
        <v>—</v>
      </c>
      <c r="M1615" s="58" t="str">
        <f ca="1">IF(OR('📊 Training Matrix'!$AK$85="EXPIRED",'📊 Training Matrix'!$AK$85="EXPIRING"),'📊 Training Matrix'!$H$85,"")</f>
        <v/>
      </c>
    </row>
    <row r="1616" spans="1:13" ht="15" customHeight="1" x14ac:dyDescent="0.2">
      <c r="A1616" s="58" t="str">
        <f ca="1">IF(OR('📊 Training Matrix'!$AM$85="EXPIRED",'📊 Training Matrix'!$AM$85="EXPIRING"),'📊 Training Matrix'!$A$85,"")</f>
        <v/>
      </c>
      <c r="B1616" s="58" t="str">
        <f ca="1">IF(OR('📊 Training Matrix'!$AM$85="EXPIRED",'📊 Training Matrix'!$AM$85="EXPIRING"),'📊 Training Matrix'!$B$85,"")</f>
        <v/>
      </c>
      <c r="C1616" s="58" t="str">
        <f ca="1">IF(OR('📊 Training Matrix'!$AM$85="EXPIRED",'📊 Training Matrix'!$AM$85="EXPIRING"),'📊 Training Matrix'!$C$85,"")</f>
        <v/>
      </c>
      <c r="D1616" s="58" t="str">
        <f ca="1">IF(OR('📊 Training Matrix'!$AM$85="EXPIRED",'📊 Training Matrix'!$AM$85="EXPIRING"),'📊 Training Matrix'!$D$85,"")</f>
        <v/>
      </c>
      <c r="E1616" s="58" t="str">
        <f ca="1">IF(OR('📊 Training Matrix'!$AM$85="EXPIRED",'📊 Training Matrix'!$AM$85="EXPIRING"),'📊 Training Matrix'!$F$85,"")</f>
        <v/>
      </c>
      <c r="F1616" s="58" t="str">
        <f ca="1">IF(OR('📊 Training Matrix'!$AM$85="EXPIRED",'📊 Training Matrix'!$AM$85="EXPIRING"),'📊 Training Matrix'!$E$85,"")</f>
        <v/>
      </c>
      <c r="G1616" s="58" t="str">
        <f ca="1">IF(OR('📊 Training Matrix'!$AM$85="EXPIRED",'📊 Training Matrix'!$AM$85="EXPIRING"),"GS-002","")</f>
        <v/>
      </c>
      <c r="H1616" s="58" t="str">
        <f ca="1">IF(OR('📊 Training Matrix'!$AM$85="EXPIRED",'📊 Training Matrix'!$AM$85="EXPIRING"),"ACS Gas (CCN1)","")</f>
        <v/>
      </c>
      <c r="I1616" s="58" t="str">
        <f ca="1">IF(OR('📊 Training Matrix'!$AM$85="EXPIRED",'📊 Training Matrix'!$AM$85="EXPIRING"),IF(ISNUMBER('📊 Training Matrix'!$AL$85),TEXT('📊 Training Matrix'!$AL$85,"DD/MM/YYYY"),""),"")</f>
        <v/>
      </c>
      <c r="J1616" s="58" t="str">
        <f ca="1">IF(OR('📊 Training Matrix'!$AM$85="EXPIRED",'📊 Training Matrix'!$AM$85="EXPIRING"),TEXT('📊 Training Matrix'!$AL$85+365,"DD/MM/YYYY"),"")</f>
        <v/>
      </c>
      <c r="K1616" s="58" t="str">
        <f ca="1">IF(OR('📊 Training Matrix'!$AM$85="EXPIRED",'📊 Training Matrix'!$AM$85="EXPIRING"),'📊 Training Matrix'!$AM$85,"")</f>
        <v/>
      </c>
      <c r="L1616" s="58" t="str">
        <f ca="1">IF(OR('📊 Training Matrix'!$AM$85="EXPIRED",'📊 Training Matrix'!$AM$85="EXPIRING"),IF('📊 Training Matrix'!$AM$85="EXPIRED","Overdue by "&amp;TEXT(TODAY()-('📊 Training Matrix'!$AL$85+365),"0")&amp;" days","Expires in "&amp;TEXT(('📊 Training Matrix'!$AL$85+365)-TODAY(),"0")&amp;" days"),"—")</f>
        <v>—</v>
      </c>
      <c r="M1616" s="58" t="str">
        <f ca="1">IF(OR('📊 Training Matrix'!$AM$85="EXPIRED",'📊 Training Matrix'!$AM$85="EXPIRING"),'📊 Training Matrix'!$H$85,"")</f>
        <v/>
      </c>
    </row>
    <row r="1617" spans="1:13" ht="15" customHeight="1" x14ac:dyDescent="0.2">
      <c r="A1617" s="58" t="str">
        <f ca="1">IF(OR('📊 Training Matrix'!$AO$85="EXPIRED",'📊 Training Matrix'!$AO$85="EXPIRING"),'📊 Training Matrix'!$A$85,"")</f>
        <v/>
      </c>
      <c r="B1617" s="58" t="str">
        <f ca="1">IF(OR('📊 Training Matrix'!$AO$85="EXPIRED",'📊 Training Matrix'!$AO$85="EXPIRING"),'📊 Training Matrix'!$B$85,"")</f>
        <v/>
      </c>
      <c r="C1617" s="58" t="str">
        <f ca="1">IF(OR('📊 Training Matrix'!$AO$85="EXPIRED",'📊 Training Matrix'!$AO$85="EXPIRING"),'📊 Training Matrix'!$C$85,"")</f>
        <v/>
      </c>
      <c r="D1617" s="58" t="str">
        <f ca="1">IF(OR('📊 Training Matrix'!$AO$85="EXPIRED",'📊 Training Matrix'!$AO$85="EXPIRING"),'📊 Training Matrix'!$D$85,"")</f>
        <v/>
      </c>
      <c r="E1617" s="58" t="str">
        <f ca="1">IF(OR('📊 Training Matrix'!$AO$85="EXPIRED",'📊 Training Matrix'!$AO$85="EXPIRING"),'📊 Training Matrix'!$F$85,"")</f>
        <v/>
      </c>
      <c r="F1617" s="58" t="str">
        <f ca="1">IF(OR('📊 Training Matrix'!$AO$85="EXPIRED",'📊 Training Matrix'!$AO$85="EXPIRING"),'📊 Training Matrix'!$E$85,"")</f>
        <v/>
      </c>
      <c r="G1617" s="58" t="str">
        <f ca="1">IF(OR('📊 Training Matrix'!$AO$85="EXPIRED",'📊 Training Matrix'!$AO$85="EXPIRING"),"WA-001","")</f>
        <v/>
      </c>
      <c r="H1617" s="58" t="str">
        <f ca="1">IF(OR('📊 Training Matrix'!$AO$85="EXPIRED",'📊 Training Matrix'!$AO$85="EXPIRING"),"WIAPS Cert.","")</f>
        <v/>
      </c>
      <c r="I1617" s="58" t="str">
        <f ca="1">IF(OR('📊 Training Matrix'!$AO$85="EXPIRED",'📊 Training Matrix'!$AO$85="EXPIRING"),IF(ISNUMBER('📊 Training Matrix'!$AN$85),TEXT('📊 Training Matrix'!$AN$85,"DD/MM/YYYY"),""),"")</f>
        <v/>
      </c>
      <c r="J1617" s="58" t="str">
        <f ca="1">IF(OR('📊 Training Matrix'!$AO$85="EXPIRED",'📊 Training Matrix'!$AO$85="EXPIRING"),TEXT('📊 Training Matrix'!$AN$85+365,"DD/MM/YYYY"),"")</f>
        <v/>
      </c>
      <c r="K1617" s="58" t="str">
        <f ca="1">IF(OR('📊 Training Matrix'!$AO$85="EXPIRED",'📊 Training Matrix'!$AO$85="EXPIRING"),'📊 Training Matrix'!$AO$85,"")</f>
        <v/>
      </c>
      <c r="L1617" s="58" t="str">
        <f ca="1">IF(OR('📊 Training Matrix'!$AO$85="EXPIRED",'📊 Training Matrix'!$AO$85="EXPIRING"),IF('📊 Training Matrix'!$AO$85="EXPIRED","Overdue by "&amp;TEXT(TODAY()-('📊 Training Matrix'!$AN$85+365),"0")&amp;" days","Expires in "&amp;TEXT(('📊 Training Matrix'!$AN$85+365)-TODAY(),"0")&amp;" days"),"—")</f>
        <v>—</v>
      </c>
      <c r="M1617" s="58" t="str">
        <f ca="1">IF(OR('📊 Training Matrix'!$AO$85="EXPIRED",'📊 Training Matrix'!$AO$85="EXPIRING"),'📊 Training Matrix'!$H$85,"")</f>
        <v/>
      </c>
    </row>
    <row r="1618" spans="1:13" ht="15" customHeight="1" x14ac:dyDescent="0.2">
      <c r="A1618" s="58" t="str">
        <f ca="1">IF(OR('📊 Training Matrix'!$AQ$85="EXPIRED",'📊 Training Matrix'!$AQ$85="EXPIRING"),'📊 Training Matrix'!$A$85,"")</f>
        <v/>
      </c>
      <c r="B1618" s="58" t="str">
        <f ca="1">IF(OR('📊 Training Matrix'!$AQ$85="EXPIRED",'📊 Training Matrix'!$AQ$85="EXPIRING"),'📊 Training Matrix'!$B$85,"")</f>
        <v/>
      </c>
      <c r="C1618" s="58" t="str">
        <f ca="1">IF(OR('📊 Training Matrix'!$AQ$85="EXPIRED",'📊 Training Matrix'!$AQ$85="EXPIRING"),'📊 Training Matrix'!$C$85,"")</f>
        <v/>
      </c>
      <c r="D1618" s="58" t="str">
        <f ca="1">IF(OR('📊 Training Matrix'!$AQ$85="EXPIRED",'📊 Training Matrix'!$AQ$85="EXPIRING"),'📊 Training Matrix'!$D$85,"")</f>
        <v/>
      </c>
      <c r="E1618" s="58" t="str">
        <f ca="1">IF(OR('📊 Training Matrix'!$AQ$85="EXPIRED",'📊 Training Matrix'!$AQ$85="EXPIRING"),'📊 Training Matrix'!$F$85,"")</f>
        <v/>
      </c>
      <c r="F1618" s="58" t="str">
        <f ca="1">IF(OR('📊 Training Matrix'!$AQ$85="EXPIRED",'📊 Training Matrix'!$AQ$85="EXPIRING"),'📊 Training Matrix'!$E$85,"")</f>
        <v/>
      </c>
      <c r="G1618" s="58" t="str">
        <f ca="1">IF(OR('📊 Training Matrix'!$AQ$85="EXPIRED",'📊 Training Matrix'!$AQ$85="EXPIRING"),"DR-004","")</f>
        <v/>
      </c>
      <c r="H1618" s="58" t="str">
        <f ca="1">IF(OR('📊 Training Matrix'!$AQ$85="EXPIRED",'📊 Training Matrix'!$AQ$85="EXPIRING"),"CPCS Excavator","")</f>
        <v/>
      </c>
      <c r="I1618" s="58" t="str">
        <f ca="1">IF(OR('📊 Training Matrix'!$AQ$85="EXPIRED",'📊 Training Matrix'!$AQ$85="EXPIRING"),IF(ISNUMBER('📊 Training Matrix'!$AP$85),TEXT('📊 Training Matrix'!$AP$85,"DD/MM/YYYY"),""),"")</f>
        <v/>
      </c>
      <c r="J1618" s="58" t="str">
        <f ca="1">IF(OR('📊 Training Matrix'!$AQ$85="EXPIRED",'📊 Training Matrix'!$AQ$85="EXPIRING"),TEXT('📊 Training Matrix'!$AP$85+365,"DD/MM/YYYY"),"")</f>
        <v/>
      </c>
      <c r="K1618" s="58" t="str">
        <f ca="1">IF(OR('📊 Training Matrix'!$AQ$85="EXPIRED",'📊 Training Matrix'!$AQ$85="EXPIRING"),'📊 Training Matrix'!$AQ$85,"")</f>
        <v/>
      </c>
      <c r="L1618" s="58" t="str">
        <f ca="1">IF(OR('📊 Training Matrix'!$AQ$85="EXPIRED",'📊 Training Matrix'!$AQ$85="EXPIRING"),IF('📊 Training Matrix'!$AQ$85="EXPIRED","Overdue by "&amp;TEXT(TODAY()-('📊 Training Matrix'!$AP$85+365),"0")&amp;" days","Expires in "&amp;TEXT(('📊 Training Matrix'!$AP$85+365)-TODAY(),"0")&amp;" days"),"—")</f>
        <v>—</v>
      </c>
      <c r="M1618" s="58" t="str">
        <f ca="1">IF(OR('📊 Training Matrix'!$AQ$85="EXPIRED",'📊 Training Matrix'!$AQ$85="EXPIRING"),'📊 Training Matrix'!$H$85,"")</f>
        <v/>
      </c>
    </row>
    <row r="1619" spans="1:13" ht="15" customHeight="1" x14ac:dyDescent="0.2">
      <c r="A1619" s="58" t="str">
        <f ca="1">IF(OR('📊 Training Matrix'!$AS$85="EXPIRED",'📊 Training Matrix'!$AS$85="EXPIRING"),'📊 Training Matrix'!$A$85,"")</f>
        <v/>
      </c>
      <c r="B1619" s="58" t="str">
        <f ca="1">IF(OR('📊 Training Matrix'!$AS$85="EXPIRED",'📊 Training Matrix'!$AS$85="EXPIRING"),'📊 Training Matrix'!$B$85,"")</f>
        <v/>
      </c>
      <c r="C1619" s="58" t="str">
        <f ca="1">IF(OR('📊 Training Matrix'!$AS$85="EXPIRED",'📊 Training Matrix'!$AS$85="EXPIRING"),'📊 Training Matrix'!$C$85,"")</f>
        <v/>
      </c>
      <c r="D1619" s="58" t="str">
        <f ca="1">IF(OR('📊 Training Matrix'!$AS$85="EXPIRED",'📊 Training Matrix'!$AS$85="EXPIRING"),'📊 Training Matrix'!$D$85,"")</f>
        <v/>
      </c>
      <c r="E1619" s="58" t="str">
        <f ca="1">IF(OR('📊 Training Matrix'!$AS$85="EXPIRED",'📊 Training Matrix'!$AS$85="EXPIRING"),'📊 Training Matrix'!$F$85,"")</f>
        <v/>
      </c>
      <c r="F1619" s="58" t="str">
        <f ca="1">IF(OR('📊 Training Matrix'!$AS$85="EXPIRED",'📊 Training Matrix'!$AS$85="EXPIRING"),'📊 Training Matrix'!$E$85,"")</f>
        <v/>
      </c>
      <c r="G1619" s="58" t="str">
        <f ca="1">IF(OR('📊 Training Matrix'!$AS$85="EXPIRED",'📊 Training Matrix'!$AS$85="EXPIRING"),"MG-002","")</f>
        <v/>
      </c>
      <c r="H1619" s="58" t="str">
        <f ca="1">IF(OR('📊 Training Matrix'!$AS$85="EXPIRED",'📊 Training Matrix'!$AS$85="EXPIRING"),"SMSTS","")</f>
        <v/>
      </c>
      <c r="I1619" s="58" t="str">
        <f ca="1">IF(OR('📊 Training Matrix'!$AS$85="EXPIRED",'📊 Training Matrix'!$AS$85="EXPIRING"),IF(ISNUMBER('📊 Training Matrix'!$AR$85),TEXT('📊 Training Matrix'!$AR$85,"DD/MM/YYYY"),""),"")</f>
        <v/>
      </c>
      <c r="J1619" s="58" t="str">
        <f ca="1">IF(OR('📊 Training Matrix'!$AS$85="EXPIRED",'📊 Training Matrix'!$AS$85="EXPIRING"),TEXT('📊 Training Matrix'!$AR$85+365,"DD/MM/YYYY"),"")</f>
        <v/>
      </c>
      <c r="K1619" s="58" t="str">
        <f ca="1">IF(OR('📊 Training Matrix'!$AS$85="EXPIRED",'📊 Training Matrix'!$AS$85="EXPIRING"),'📊 Training Matrix'!$AS$85,"")</f>
        <v/>
      </c>
      <c r="L1619" s="58" t="str">
        <f ca="1">IF(OR('📊 Training Matrix'!$AS$85="EXPIRED",'📊 Training Matrix'!$AS$85="EXPIRING"),IF('📊 Training Matrix'!$AS$85="EXPIRED","Overdue by "&amp;TEXT(TODAY()-('📊 Training Matrix'!$AR$85+365),"0")&amp;" days","Expires in "&amp;TEXT(('📊 Training Matrix'!$AR$85+365)-TODAY(),"0")&amp;" days"),"—")</f>
        <v>—</v>
      </c>
      <c r="M1619" s="58" t="str">
        <f ca="1">IF(OR('📊 Training Matrix'!$AS$85="EXPIRED",'📊 Training Matrix'!$AS$85="EXPIRING"),'📊 Training Matrix'!$H$85,"")</f>
        <v/>
      </c>
    </row>
    <row r="1620" spans="1:13" ht="15" customHeight="1" x14ac:dyDescent="0.2">
      <c r="A1620" s="58" t="str">
        <f ca="1">IF(OR('📊 Training Matrix'!$AU$85="EXPIRED",'📊 Training Matrix'!$AU$85="EXPIRING"),'📊 Training Matrix'!$A$85,"")</f>
        <v/>
      </c>
      <c r="B1620" s="58" t="str">
        <f ca="1">IF(OR('📊 Training Matrix'!$AU$85="EXPIRED",'📊 Training Matrix'!$AU$85="EXPIRING"),'📊 Training Matrix'!$B$85,"")</f>
        <v/>
      </c>
      <c r="C1620" s="58" t="str">
        <f ca="1">IF(OR('📊 Training Matrix'!$AU$85="EXPIRED",'📊 Training Matrix'!$AU$85="EXPIRING"),'📊 Training Matrix'!$C$85,"")</f>
        <v/>
      </c>
      <c r="D1620" s="58" t="str">
        <f ca="1">IF(OR('📊 Training Matrix'!$AU$85="EXPIRED",'📊 Training Matrix'!$AU$85="EXPIRING"),'📊 Training Matrix'!$D$85,"")</f>
        <v/>
      </c>
      <c r="E1620" s="58" t="str">
        <f ca="1">IF(OR('📊 Training Matrix'!$AU$85="EXPIRED",'📊 Training Matrix'!$AU$85="EXPIRING"),'📊 Training Matrix'!$F$85,"")</f>
        <v/>
      </c>
      <c r="F1620" s="58" t="str">
        <f ca="1">IF(OR('📊 Training Matrix'!$AU$85="EXPIRED",'📊 Training Matrix'!$AU$85="EXPIRING"),'📊 Training Matrix'!$E$85,"")</f>
        <v/>
      </c>
      <c r="G1620" s="58" t="str">
        <f ca="1">IF(OR('📊 Training Matrix'!$AU$85="EXPIRED",'📊 Training Matrix'!$AU$85="EXPIRING"),"MG-003","")</f>
        <v/>
      </c>
      <c r="H1620" s="58" t="str">
        <f ca="1">IF(OR('📊 Training Matrix'!$AU$85="EXPIRED",'📊 Training Matrix'!$AU$85="EXPIRING"),"SSSTS","")</f>
        <v/>
      </c>
      <c r="I1620" s="58" t="str">
        <f ca="1">IF(OR('📊 Training Matrix'!$AU$85="EXPIRED",'📊 Training Matrix'!$AU$85="EXPIRING"),IF(ISNUMBER('📊 Training Matrix'!$AT$85),TEXT('📊 Training Matrix'!$AT$85,"DD/MM/YYYY"),""),"")</f>
        <v/>
      </c>
      <c r="J1620" s="58" t="str">
        <f ca="1">IF(OR('📊 Training Matrix'!$AU$85="EXPIRED",'📊 Training Matrix'!$AU$85="EXPIRING"),TEXT('📊 Training Matrix'!$AT$85+365,"DD/MM/YYYY"),"")</f>
        <v/>
      </c>
      <c r="K1620" s="58" t="str">
        <f ca="1">IF(OR('📊 Training Matrix'!$AU$85="EXPIRED",'📊 Training Matrix'!$AU$85="EXPIRING"),'📊 Training Matrix'!$AU$85,"")</f>
        <v/>
      </c>
      <c r="L1620" s="58" t="str">
        <f ca="1">IF(OR('📊 Training Matrix'!$AU$85="EXPIRED",'📊 Training Matrix'!$AU$85="EXPIRING"),IF('📊 Training Matrix'!$AU$85="EXPIRED","Overdue by "&amp;TEXT(TODAY()-('📊 Training Matrix'!$AT$85+365),"0")&amp;" days","Expires in "&amp;TEXT(('📊 Training Matrix'!$AT$85+365)-TODAY(),"0")&amp;" days"),"—")</f>
        <v>—</v>
      </c>
      <c r="M1620" s="58" t="str">
        <f ca="1">IF(OR('📊 Training Matrix'!$AU$85="EXPIRED",'📊 Training Matrix'!$AU$85="EXPIRING"),'📊 Training Matrix'!$H$85,"")</f>
        <v/>
      </c>
    </row>
    <row r="1621" spans="1:13" ht="15" customHeight="1" x14ac:dyDescent="0.2">
      <c r="A1621" s="58" t="str">
        <f ca="1">IF(OR('📊 Training Matrix'!$AW$85="EXPIRED",'📊 Training Matrix'!$AW$85="EXPIRING"),'📊 Training Matrix'!$A$85,"")</f>
        <v/>
      </c>
      <c r="B1621" s="58" t="str">
        <f ca="1">IF(OR('📊 Training Matrix'!$AW$85="EXPIRED",'📊 Training Matrix'!$AW$85="EXPIRING"),'📊 Training Matrix'!$B$85,"")</f>
        <v/>
      </c>
      <c r="C1621" s="58" t="str">
        <f ca="1">IF(OR('📊 Training Matrix'!$AW$85="EXPIRED",'📊 Training Matrix'!$AW$85="EXPIRING"),'📊 Training Matrix'!$C$85,"")</f>
        <v/>
      </c>
      <c r="D1621" s="58" t="str">
        <f ca="1">IF(OR('📊 Training Matrix'!$AW$85="EXPIRED",'📊 Training Matrix'!$AW$85="EXPIRING"),'📊 Training Matrix'!$D$85,"")</f>
        <v/>
      </c>
      <c r="E1621" s="58" t="str">
        <f ca="1">IF(OR('📊 Training Matrix'!$AW$85="EXPIRED",'📊 Training Matrix'!$AW$85="EXPIRING"),'📊 Training Matrix'!$F$85,"")</f>
        <v/>
      </c>
      <c r="F1621" s="58" t="str">
        <f ca="1">IF(OR('📊 Training Matrix'!$AW$85="EXPIRED",'📊 Training Matrix'!$AW$85="EXPIRING"),'📊 Training Matrix'!$E$85,"")</f>
        <v/>
      </c>
      <c r="G1621" s="58" t="str">
        <f ca="1">IF(OR('📊 Training Matrix'!$AW$85="EXPIRED",'📊 Training Matrix'!$AW$85="EXPIRING"),"IT-002","")</f>
        <v/>
      </c>
      <c r="H1621" s="58" t="str">
        <f ca="1">IF(OR('📊 Training Matrix'!$AW$85="EXPIRED",'📊 Training Matrix'!$AW$85="EXPIRING"),"GDPR Awareness","")</f>
        <v/>
      </c>
      <c r="I1621" s="58" t="str">
        <f ca="1">IF(OR('📊 Training Matrix'!$AW$85="EXPIRED",'📊 Training Matrix'!$AW$85="EXPIRING"),IF(ISNUMBER('📊 Training Matrix'!$AV$85),TEXT('📊 Training Matrix'!$AV$85,"DD/MM/YYYY"),""),"")</f>
        <v/>
      </c>
      <c r="J1621" s="58" t="str">
        <f ca="1">IF(OR('📊 Training Matrix'!$AW$85="EXPIRED",'📊 Training Matrix'!$AW$85="EXPIRING"),TEXT('📊 Training Matrix'!$AV$85+365,"DD/MM/YYYY"),"")</f>
        <v/>
      </c>
      <c r="K1621" s="58" t="str">
        <f ca="1">IF(OR('📊 Training Matrix'!$AW$85="EXPIRED",'📊 Training Matrix'!$AW$85="EXPIRING"),'📊 Training Matrix'!$AW$85,"")</f>
        <v/>
      </c>
      <c r="L1621" s="58" t="str">
        <f ca="1">IF(OR('📊 Training Matrix'!$AW$85="EXPIRED",'📊 Training Matrix'!$AW$85="EXPIRING"),IF('📊 Training Matrix'!$AW$85="EXPIRED","Overdue by "&amp;TEXT(TODAY()-('📊 Training Matrix'!$AV$85+365),"0")&amp;" days","Expires in "&amp;TEXT(('📊 Training Matrix'!$AV$85+365)-TODAY(),"0")&amp;" days"),"—")</f>
        <v>—</v>
      </c>
      <c r="M1621" s="58" t="str">
        <f ca="1">IF(OR('📊 Training Matrix'!$AW$85="EXPIRED",'📊 Training Matrix'!$AW$85="EXPIRING"),'📊 Training Matrix'!$H$85,"")</f>
        <v/>
      </c>
    </row>
    <row r="1622" spans="1:13" ht="15" customHeight="1" x14ac:dyDescent="0.2">
      <c r="A1622" s="58" t="str">
        <f ca="1">IF(OR('📊 Training Matrix'!$K$86="EXPIRED",'📊 Training Matrix'!$K$86="EXPIRING"),'📊 Training Matrix'!$A$86,"")</f>
        <v/>
      </c>
      <c r="B1622" s="58" t="str">
        <f ca="1">IF(OR('📊 Training Matrix'!$K$86="EXPIRED",'📊 Training Matrix'!$K$86="EXPIRING"),'📊 Training Matrix'!$B$86,"")</f>
        <v/>
      </c>
      <c r="C1622" s="58" t="str">
        <f ca="1">IF(OR('📊 Training Matrix'!$K$86="EXPIRED",'📊 Training Matrix'!$K$86="EXPIRING"),'📊 Training Matrix'!$C$86,"")</f>
        <v/>
      </c>
      <c r="D1622" s="58" t="str">
        <f ca="1">IF(OR('📊 Training Matrix'!$K$86="EXPIRED",'📊 Training Matrix'!$K$86="EXPIRING"),'📊 Training Matrix'!$D$86,"")</f>
        <v/>
      </c>
      <c r="E1622" s="58" t="str">
        <f ca="1">IF(OR('📊 Training Matrix'!$K$86="EXPIRED",'📊 Training Matrix'!$K$86="EXPIRING"),'📊 Training Matrix'!$F$86,"")</f>
        <v/>
      </c>
      <c r="F1622" s="58" t="str">
        <f ca="1">IF(OR('📊 Training Matrix'!$K$86="EXPIRED",'📊 Training Matrix'!$K$86="EXPIRING"),'📊 Training Matrix'!$E$86,"")</f>
        <v/>
      </c>
      <c r="G1622" s="58" t="str">
        <f ca="1">IF(OR('📊 Training Matrix'!$K$86="EXPIRED",'📊 Training Matrix'!$K$86="EXPIRING"),"HS-001","")</f>
        <v/>
      </c>
      <c r="H1622" s="58" t="str">
        <f ca="1">IF(OR('📊 Training Matrix'!$K$86="EXPIRED",'📊 Training Matrix'!$K$86="EXPIRING"),"H&amp;S Induction","")</f>
        <v/>
      </c>
      <c r="I1622" s="58" t="str">
        <f ca="1">IF(OR('📊 Training Matrix'!$K$86="EXPIRED",'📊 Training Matrix'!$K$86="EXPIRING"),IF(ISNUMBER('📊 Training Matrix'!$J$86),TEXT('📊 Training Matrix'!$J$86,"DD/MM/YYYY"),""),"")</f>
        <v/>
      </c>
      <c r="J1622" s="58" t="str">
        <f ca="1">IF(OR('📊 Training Matrix'!$K$86="EXPIRED",'📊 Training Matrix'!$K$86="EXPIRING"),TEXT('📊 Training Matrix'!$J$86+365,"DD/MM/YYYY"),"")</f>
        <v/>
      </c>
      <c r="K1622" s="58" t="str">
        <f ca="1">IF(OR('📊 Training Matrix'!$K$86="EXPIRED",'📊 Training Matrix'!$K$86="EXPIRING"),'📊 Training Matrix'!$K$86,"")</f>
        <v/>
      </c>
      <c r="L1622" s="58" t="str">
        <f ca="1">IF(OR('📊 Training Matrix'!$K$86="EXPIRED",'📊 Training Matrix'!$K$86="EXPIRING"),IF('📊 Training Matrix'!$K$86="EXPIRED","Overdue by "&amp;TEXT(TODAY()-('📊 Training Matrix'!$J$86+365),"0")&amp;" days","Expires in "&amp;TEXT(('📊 Training Matrix'!$J$86+365)-TODAY(),"0")&amp;" days"),"—")</f>
        <v>—</v>
      </c>
      <c r="M1622" s="58" t="str">
        <f ca="1">IF(OR('📊 Training Matrix'!$K$86="EXPIRED",'📊 Training Matrix'!$K$86="EXPIRING"),'📊 Training Matrix'!$H$86,"")</f>
        <v/>
      </c>
    </row>
    <row r="1623" spans="1:13" ht="15" customHeight="1" x14ac:dyDescent="0.2">
      <c r="A1623" s="58" t="str">
        <f ca="1">IF(OR('📊 Training Matrix'!$M$86="EXPIRED",'📊 Training Matrix'!$M$86="EXPIRING"),'📊 Training Matrix'!$A$86,"")</f>
        <v/>
      </c>
      <c r="B1623" s="58" t="str">
        <f ca="1">IF(OR('📊 Training Matrix'!$M$86="EXPIRED",'📊 Training Matrix'!$M$86="EXPIRING"),'📊 Training Matrix'!$B$86,"")</f>
        <v/>
      </c>
      <c r="C1623" s="58" t="str">
        <f ca="1">IF(OR('📊 Training Matrix'!$M$86="EXPIRED",'📊 Training Matrix'!$M$86="EXPIRING"),'📊 Training Matrix'!$C$86,"")</f>
        <v/>
      </c>
      <c r="D1623" s="58" t="str">
        <f ca="1">IF(OR('📊 Training Matrix'!$M$86="EXPIRED",'📊 Training Matrix'!$M$86="EXPIRING"),'📊 Training Matrix'!$D$86,"")</f>
        <v/>
      </c>
      <c r="E1623" s="58" t="str">
        <f ca="1">IF(OR('📊 Training Matrix'!$M$86="EXPIRED",'📊 Training Matrix'!$M$86="EXPIRING"),'📊 Training Matrix'!$F$86,"")</f>
        <v/>
      </c>
      <c r="F1623" s="58" t="str">
        <f ca="1">IF(OR('📊 Training Matrix'!$M$86="EXPIRED",'📊 Training Matrix'!$M$86="EXPIRING"),'📊 Training Matrix'!$E$86,"")</f>
        <v/>
      </c>
      <c r="G1623" s="58" t="str">
        <f ca="1">IF(OR('📊 Training Matrix'!$M$86="EXPIRED",'📊 Training Matrix'!$M$86="EXPIRING"),"HS-002","")</f>
        <v/>
      </c>
      <c r="H1623" s="58" t="str">
        <f ca="1">IF(OR('📊 Training Matrix'!$M$86="EXPIRED",'📊 Training Matrix'!$M$86="EXPIRING"),"Working at Height","")</f>
        <v/>
      </c>
      <c r="I1623" s="58" t="str">
        <f ca="1">IF(OR('📊 Training Matrix'!$M$86="EXPIRED",'📊 Training Matrix'!$M$86="EXPIRING"),IF(ISNUMBER('📊 Training Matrix'!$L$86),TEXT('📊 Training Matrix'!$L$86,"DD/MM/YYYY"),""),"")</f>
        <v/>
      </c>
      <c r="J1623" s="58" t="str">
        <f ca="1">IF(OR('📊 Training Matrix'!$M$86="EXPIRED",'📊 Training Matrix'!$M$86="EXPIRING"),TEXT('📊 Training Matrix'!$L$86+365,"DD/MM/YYYY"),"")</f>
        <v/>
      </c>
      <c r="K1623" s="58" t="str">
        <f ca="1">IF(OR('📊 Training Matrix'!$M$86="EXPIRED",'📊 Training Matrix'!$M$86="EXPIRING"),'📊 Training Matrix'!$M$86,"")</f>
        <v/>
      </c>
      <c r="L1623" s="58" t="str">
        <f ca="1">IF(OR('📊 Training Matrix'!$M$86="EXPIRED",'📊 Training Matrix'!$M$86="EXPIRING"),IF('📊 Training Matrix'!$M$86="EXPIRED","Overdue by "&amp;TEXT(TODAY()-('📊 Training Matrix'!$L$86+365),"0")&amp;" days","Expires in "&amp;TEXT(('📊 Training Matrix'!$L$86+365)-TODAY(),"0")&amp;" days"),"—")</f>
        <v>—</v>
      </c>
      <c r="M1623" s="58" t="str">
        <f ca="1">IF(OR('📊 Training Matrix'!$M$86="EXPIRED",'📊 Training Matrix'!$M$86="EXPIRING"),'📊 Training Matrix'!$H$86,"")</f>
        <v/>
      </c>
    </row>
    <row r="1624" spans="1:13" ht="15" customHeight="1" x14ac:dyDescent="0.2">
      <c r="A1624" s="58" t="str">
        <f ca="1">IF(OR('📊 Training Matrix'!$O$86="EXPIRED",'📊 Training Matrix'!$O$86="EXPIRING"),'📊 Training Matrix'!$A$86,"")</f>
        <v/>
      </c>
      <c r="B1624" s="58" t="str">
        <f ca="1">IF(OR('📊 Training Matrix'!$O$86="EXPIRED",'📊 Training Matrix'!$O$86="EXPIRING"),'📊 Training Matrix'!$B$86,"")</f>
        <v/>
      </c>
      <c r="C1624" s="58" t="str">
        <f ca="1">IF(OR('📊 Training Matrix'!$O$86="EXPIRED",'📊 Training Matrix'!$O$86="EXPIRING"),'📊 Training Matrix'!$C$86,"")</f>
        <v/>
      </c>
      <c r="D1624" s="58" t="str">
        <f ca="1">IF(OR('📊 Training Matrix'!$O$86="EXPIRED",'📊 Training Matrix'!$O$86="EXPIRING"),'📊 Training Matrix'!$D$86,"")</f>
        <v/>
      </c>
      <c r="E1624" s="58" t="str">
        <f ca="1">IF(OR('📊 Training Matrix'!$O$86="EXPIRED",'📊 Training Matrix'!$O$86="EXPIRING"),'📊 Training Matrix'!$F$86,"")</f>
        <v/>
      </c>
      <c r="F1624" s="58" t="str">
        <f ca="1">IF(OR('📊 Training Matrix'!$O$86="EXPIRED",'📊 Training Matrix'!$O$86="EXPIRING"),'📊 Training Matrix'!$E$86,"")</f>
        <v/>
      </c>
      <c r="G1624" s="58" t="str">
        <f ca="1">IF(OR('📊 Training Matrix'!$O$86="EXPIRED",'📊 Training Matrix'!$O$86="EXPIRING"),"HS-003","")</f>
        <v/>
      </c>
      <c r="H1624" s="58" t="str">
        <f ca="1">IF(OR('📊 Training Matrix'!$O$86="EXPIRED",'📊 Training Matrix'!$O$86="EXPIRING"),"Confined Space","")</f>
        <v/>
      </c>
      <c r="I1624" s="58" t="str">
        <f ca="1">IF(OR('📊 Training Matrix'!$O$86="EXPIRED",'📊 Training Matrix'!$O$86="EXPIRING"),IF(ISNUMBER('📊 Training Matrix'!$N$86),TEXT('📊 Training Matrix'!$N$86,"DD/MM/YYYY"),""),"")</f>
        <v/>
      </c>
      <c r="J1624" s="58" t="str">
        <f ca="1">IF(OR('📊 Training Matrix'!$O$86="EXPIRED",'📊 Training Matrix'!$O$86="EXPIRING"),TEXT('📊 Training Matrix'!$N$86+365,"DD/MM/YYYY"),"")</f>
        <v/>
      </c>
      <c r="K1624" s="58" t="str">
        <f ca="1">IF(OR('📊 Training Matrix'!$O$86="EXPIRED",'📊 Training Matrix'!$O$86="EXPIRING"),'📊 Training Matrix'!$O$86,"")</f>
        <v/>
      </c>
      <c r="L1624" s="58" t="str">
        <f ca="1">IF(OR('📊 Training Matrix'!$O$86="EXPIRED",'📊 Training Matrix'!$O$86="EXPIRING"),IF('📊 Training Matrix'!$O$86="EXPIRED","Overdue by "&amp;TEXT(TODAY()-('📊 Training Matrix'!$N$86+365),"0")&amp;" days","Expires in "&amp;TEXT(('📊 Training Matrix'!$N$86+365)-TODAY(),"0")&amp;" days"),"—")</f>
        <v>—</v>
      </c>
      <c r="M1624" s="58" t="str">
        <f ca="1">IF(OR('📊 Training Matrix'!$O$86="EXPIRED",'📊 Training Matrix'!$O$86="EXPIRING"),'📊 Training Matrix'!$H$86,"")</f>
        <v/>
      </c>
    </row>
    <row r="1625" spans="1:13" ht="15" customHeight="1" x14ac:dyDescent="0.2">
      <c r="A1625" s="58" t="str">
        <f ca="1">IF(OR('📊 Training Matrix'!$Q$86="EXPIRED",'📊 Training Matrix'!$Q$86="EXPIRING"),'📊 Training Matrix'!$A$86,"")</f>
        <v/>
      </c>
      <c r="B1625" s="58" t="str">
        <f ca="1">IF(OR('📊 Training Matrix'!$Q$86="EXPIRED",'📊 Training Matrix'!$Q$86="EXPIRING"),'📊 Training Matrix'!$B$86,"")</f>
        <v/>
      </c>
      <c r="C1625" s="58" t="str">
        <f ca="1">IF(OR('📊 Training Matrix'!$Q$86="EXPIRED",'📊 Training Matrix'!$Q$86="EXPIRING"),'📊 Training Matrix'!$C$86,"")</f>
        <v/>
      </c>
      <c r="D1625" s="58" t="str">
        <f ca="1">IF(OR('📊 Training Matrix'!$Q$86="EXPIRED",'📊 Training Matrix'!$Q$86="EXPIRING"),'📊 Training Matrix'!$D$86,"")</f>
        <v/>
      </c>
      <c r="E1625" s="58" t="str">
        <f ca="1">IF(OR('📊 Training Matrix'!$Q$86="EXPIRED",'📊 Training Matrix'!$Q$86="EXPIRING"),'📊 Training Matrix'!$F$86,"")</f>
        <v/>
      </c>
      <c r="F1625" s="58" t="str">
        <f ca="1">IF(OR('📊 Training Matrix'!$Q$86="EXPIRED",'📊 Training Matrix'!$Q$86="EXPIRING"),'📊 Training Matrix'!$E$86,"")</f>
        <v/>
      </c>
      <c r="G1625" s="58" t="str">
        <f ca="1">IF(OR('📊 Training Matrix'!$Q$86="EXPIRED",'📊 Training Matrix'!$Q$86="EXPIRING"),"HS-004","")</f>
        <v/>
      </c>
      <c r="H1625" s="58" t="str">
        <f ca="1">IF(OR('📊 Training Matrix'!$Q$86="EXPIRED",'📊 Training Matrix'!$Q$86="EXPIRING"),"Manual Handling","")</f>
        <v/>
      </c>
      <c r="I1625" s="58" t="str">
        <f ca="1">IF(OR('📊 Training Matrix'!$Q$86="EXPIRED",'📊 Training Matrix'!$Q$86="EXPIRING"),IF(ISNUMBER('📊 Training Matrix'!$P$86),TEXT('📊 Training Matrix'!$P$86,"DD/MM/YYYY"),""),"")</f>
        <v/>
      </c>
      <c r="J1625" s="58" t="str">
        <f ca="1">IF(OR('📊 Training Matrix'!$Q$86="EXPIRED",'📊 Training Matrix'!$Q$86="EXPIRING"),TEXT('📊 Training Matrix'!$P$86+365,"DD/MM/YYYY"),"")</f>
        <v/>
      </c>
      <c r="K1625" s="58" t="str">
        <f ca="1">IF(OR('📊 Training Matrix'!$Q$86="EXPIRED",'📊 Training Matrix'!$Q$86="EXPIRING"),'📊 Training Matrix'!$Q$86,"")</f>
        <v/>
      </c>
      <c r="L1625" s="58" t="str">
        <f ca="1">IF(OR('📊 Training Matrix'!$Q$86="EXPIRED",'📊 Training Matrix'!$Q$86="EXPIRING"),IF('📊 Training Matrix'!$Q$86="EXPIRED","Overdue by "&amp;TEXT(TODAY()-('📊 Training Matrix'!$P$86+365),"0")&amp;" days","Expires in "&amp;TEXT(('📊 Training Matrix'!$P$86+365)-TODAY(),"0")&amp;" days"),"—")</f>
        <v>—</v>
      </c>
      <c r="M1625" s="58" t="str">
        <f ca="1">IF(OR('📊 Training Matrix'!$Q$86="EXPIRED",'📊 Training Matrix'!$Q$86="EXPIRING"),'📊 Training Matrix'!$H$86,"")</f>
        <v/>
      </c>
    </row>
    <row r="1626" spans="1:13" ht="15" customHeight="1" x14ac:dyDescent="0.2">
      <c r="A1626" s="58" t="str">
        <f ca="1">IF(OR('📊 Training Matrix'!$S$86="EXPIRED",'📊 Training Matrix'!$S$86="EXPIRING"),'📊 Training Matrix'!$A$86,"")</f>
        <v/>
      </c>
      <c r="B1626" s="58" t="str">
        <f ca="1">IF(OR('📊 Training Matrix'!$S$86="EXPIRED",'📊 Training Matrix'!$S$86="EXPIRING"),'📊 Training Matrix'!$B$86,"")</f>
        <v/>
      </c>
      <c r="C1626" s="58" t="str">
        <f ca="1">IF(OR('📊 Training Matrix'!$S$86="EXPIRED",'📊 Training Matrix'!$S$86="EXPIRING"),'📊 Training Matrix'!$C$86,"")</f>
        <v/>
      </c>
      <c r="D1626" s="58" t="str">
        <f ca="1">IF(OR('📊 Training Matrix'!$S$86="EXPIRED",'📊 Training Matrix'!$S$86="EXPIRING"),'📊 Training Matrix'!$D$86,"")</f>
        <v/>
      </c>
      <c r="E1626" s="58" t="str">
        <f ca="1">IF(OR('📊 Training Matrix'!$S$86="EXPIRED",'📊 Training Matrix'!$S$86="EXPIRING"),'📊 Training Matrix'!$F$86,"")</f>
        <v/>
      </c>
      <c r="F1626" s="58" t="str">
        <f ca="1">IF(OR('📊 Training Matrix'!$S$86="EXPIRED",'📊 Training Matrix'!$S$86="EXPIRING"),'📊 Training Matrix'!$E$86,"")</f>
        <v/>
      </c>
      <c r="G1626" s="58" t="str">
        <f ca="1">IF(OR('📊 Training Matrix'!$S$86="EXPIRED",'📊 Training Matrix'!$S$86="EXPIRING"),"HS-005","")</f>
        <v/>
      </c>
      <c r="H1626" s="58" t="str">
        <f ca="1">IF(OR('📊 Training Matrix'!$S$86="EXPIRED",'📊 Training Matrix'!$S$86="EXPIRING"),"First Aid (FAW)","")</f>
        <v/>
      </c>
      <c r="I1626" s="58" t="str">
        <f ca="1">IF(OR('📊 Training Matrix'!$S$86="EXPIRED",'📊 Training Matrix'!$S$86="EXPIRING"),IF(ISNUMBER('📊 Training Matrix'!$R$86),TEXT('📊 Training Matrix'!$R$86,"DD/MM/YYYY"),""),"")</f>
        <v/>
      </c>
      <c r="J1626" s="58" t="str">
        <f ca="1">IF(OR('📊 Training Matrix'!$S$86="EXPIRED",'📊 Training Matrix'!$S$86="EXPIRING"),TEXT('📊 Training Matrix'!$R$86+365,"DD/MM/YYYY"),"")</f>
        <v/>
      </c>
      <c r="K1626" s="58" t="str">
        <f ca="1">IF(OR('📊 Training Matrix'!$S$86="EXPIRED",'📊 Training Matrix'!$S$86="EXPIRING"),'📊 Training Matrix'!$S$86,"")</f>
        <v/>
      </c>
      <c r="L1626" s="58" t="str">
        <f ca="1">IF(OR('📊 Training Matrix'!$S$86="EXPIRED",'📊 Training Matrix'!$S$86="EXPIRING"),IF('📊 Training Matrix'!$S$86="EXPIRED","Overdue by "&amp;TEXT(TODAY()-('📊 Training Matrix'!$R$86+365),"0")&amp;" days","Expires in "&amp;TEXT(('📊 Training Matrix'!$R$86+365)-TODAY(),"0")&amp;" days"),"—")</f>
        <v>—</v>
      </c>
      <c r="M1626" s="58" t="str">
        <f ca="1">IF(OR('📊 Training Matrix'!$S$86="EXPIRED",'📊 Training Matrix'!$S$86="EXPIRING"),'📊 Training Matrix'!$H$86,"")</f>
        <v/>
      </c>
    </row>
    <row r="1627" spans="1:13" ht="15" customHeight="1" x14ac:dyDescent="0.2">
      <c r="A1627" s="58" t="str">
        <f ca="1">IF(OR('📊 Training Matrix'!$U$86="EXPIRED",'📊 Training Matrix'!$U$86="EXPIRING"),'📊 Training Matrix'!$A$86,"")</f>
        <v/>
      </c>
      <c r="B1627" s="58" t="str">
        <f ca="1">IF(OR('📊 Training Matrix'!$U$86="EXPIRED",'📊 Training Matrix'!$U$86="EXPIRING"),'📊 Training Matrix'!$B$86,"")</f>
        <v/>
      </c>
      <c r="C1627" s="58" t="str">
        <f ca="1">IF(OR('📊 Training Matrix'!$U$86="EXPIRED",'📊 Training Matrix'!$U$86="EXPIRING"),'📊 Training Matrix'!$C$86,"")</f>
        <v/>
      </c>
      <c r="D1627" s="58" t="str">
        <f ca="1">IF(OR('📊 Training Matrix'!$U$86="EXPIRED",'📊 Training Matrix'!$U$86="EXPIRING"),'📊 Training Matrix'!$D$86,"")</f>
        <v/>
      </c>
      <c r="E1627" s="58" t="str">
        <f ca="1">IF(OR('📊 Training Matrix'!$U$86="EXPIRED",'📊 Training Matrix'!$U$86="EXPIRING"),'📊 Training Matrix'!$F$86,"")</f>
        <v/>
      </c>
      <c r="F1627" s="58" t="str">
        <f ca="1">IF(OR('📊 Training Matrix'!$U$86="EXPIRED",'📊 Training Matrix'!$U$86="EXPIRING"),'📊 Training Matrix'!$E$86,"")</f>
        <v/>
      </c>
      <c r="G1627" s="58" t="str">
        <f ca="1">IF(OR('📊 Training Matrix'!$U$86="EXPIRED",'📊 Training Matrix'!$U$86="EXPIRING"),"HS-006","")</f>
        <v/>
      </c>
      <c r="H1627" s="58" t="str">
        <f ca="1">IF(OR('📊 Training Matrix'!$U$86="EXPIRED",'📊 Training Matrix'!$U$86="EXPIRING"),"Asbestos Awareness","")</f>
        <v/>
      </c>
      <c r="I1627" s="58" t="str">
        <f ca="1">IF(OR('📊 Training Matrix'!$U$86="EXPIRED",'📊 Training Matrix'!$U$86="EXPIRING"),IF(ISNUMBER('📊 Training Matrix'!$T$86),TEXT('📊 Training Matrix'!$T$86,"DD/MM/YYYY"),""),"")</f>
        <v/>
      </c>
      <c r="J1627" s="58" t="str">
        <f ca="1">IF(OR('📊 Training Matrix'!$U$86="EXPIRED",'📊 Training Matrix'!$U$86="EXPIRING"),TEXT('📊 Training Matrix'!$T$86+365,"DD/MM/YYYY"),"")</f>
        <v/>
      </c>
      <c r="K1627" s="58" t="str">
        <f ca="1">IF(OR('📊 Training Matrix'!$U$86="EXPIRED",'📊 Training Matrix'!$U$86="EXPIRING"),'📊 Training Matrix'!$U$86,"")</f>
        <v/>
      </c>
      <c r="L1627" s="58" t="str">
        <f ca="1">IF(OR('📊 Training Matrix'!$U$86="EXPIRED",'📊 Training Matrix'!$U$86="EXPIRING"),IF('📊 Training Matrix'!$U$86="EXPIRED","Overdue by "&amp;TEXT(TODAY()-('📊 Training Matrix'!$T$86+365),"0")&amp;" days","Expires in "&amp;TEXT(('📊 Training Matrix'!$T$86+365)-TODAY(),"0")&amp;" days"),"—")</f>
        <v>—</v>
      </c>
      <c r="M1627" s="58" t="str">
        <f ca="1">IF(OR('📊 Training Matrix'!$U$86="EXPIRED",'📊 Training Matrix'!$U$86="EXPIRING"),'📊 Training Matrix'!$H$86,"")</f>
        <v/>
      </c>
    </row>
    <row r="1628" spans="1:13" ht="15" customHeight="1" x14ac:dyDescent="0.2">
      <c r="A1628" s="58" t="str">
        <f ca="1">IF(OR('📊 Training Matrix'!$W$86="EXPIRED",'📊 Training Matrix'!$W$86="EXPIRING"),'📊 Training Matrix'!$A$86,"")</f>
        <v/>
      </c>
      <c r="B1628" s="58" t="str">
        <f ca="1">IF(OR('📊 Training Matrix'!$W$86="EXPIRED",'📊 Training Matrix'!$W$86="EXPIRING"),'📊 Training Matrix'!$B$86,"")</f>
        <v/>
      </c>
      <c r="C1628" s="58" t="str">
        <f ca="1">IF(OR('📊 Training Matrix'!$W$86="EXPIRED",'📊 Training Matrix'!$W$86="EXPIRING"),'📊 Training Matrix'!$C$86,"")</f>
        <v/>
      </c>
      <c r="D1628" s="58" t="str">
        <f ca="1">IF(OR('📊 Training Matrix'!$W$86="EXPIRED",'📊 Training Matrix'!$W$86="EXPIRING"),'📊 Training Matrix'!$D$86,"")</f>
        <v/>
      </c>
      <c r="E1628" s="58" t="str">
        <f ca="1">IF(OR('📊 Training Matrix'!$W$86="EXPIRED",'📊 Training Matrix'!$W$86="EXPIRING"),'📊 Training Matrix'!$F$86,"")</f>
        <v/>
      </c>
      <c r="F1628" s="58" t="str">
        <f ca="1">IF(OR('📊 Training Matrix'!$W$86="EXPIRED",'📊 Training Matrix'!$W$86="EXPIRING"),'📊 Training Matrix'!$E$86,"")</f>
        <v/>
      </c>
      <c r="G1628" s="58" t="str">
        <f ca="1">IF(OR('📊 Training Matrix'!$W$86="EXPIRED",'📊 Training Matrix'!$W$86="EXPIRING"),"EL-001","")</f>
        <v/>
      </c>
      <c r="H1628" s="58" t="str">
        <f ca="1">IF(OR('📊 Training Matrix'!$W$86="EXPIRED",'📊 Training Matrix'!$W$86="EXPIRING"),"C&amp;G 2391 Inspection","")</f>
        <v/>
      </c>
      <c r="I1628" s="58" t="str">
        <f ca="1">IF(OR('📊 Training Matrix'!$W$86="EXPIRED",'📊 Training Matrix'!$W$86="EXPIRING"),IF(ISNUMBER('📊 Training Matrix'!$V$86),TEXT('📊 Training Matrix'!$V$86,"DD/MM/YYYY"),""),"")</f>
        <v/>
      </c>
      <c r="J1628" s="58" t="str">
        <f ca="1">IF(OR('📊 Training Matrix'!$W$86="EXPIRED",'📊 Training Matrix'!$W$86="EXPIRING"),TEXT('📊 Training Matrix'!$V$86+365,"DD/MM/YYYY"),"")</f>
        <v/>
      </c>
      <c r="K1628" s="58" t="str">
        <f ca="1">IF(OR('📊 Training Matrix'!$W$86="EXPIRED",'📊 Training Matrix'!$W$86="EXPIRING"),'📊 Training Matrix'!$W$86,"")</f>
        <v/>
      </c>
      <c r="L1628" s="58" t="str">
        <f ca="1">IF(OR('📊 Training Matrix'!$W$86="EXPIRED",'📊 Training Matrix'!$W$86="EXPIRING"),IF('📊 Training Matrix'!$W$86="EXPIRED","Overdue by "&amp;TEXT(TODAY()-('📊 Training Matrix'!$V$86+365),"0")&amp;" days","Expires in "&amp;TEXT(('📊 Training Matrix'!$V$86+365)-TODAY(),"0")&amp;" days"),"—")</f>
        <v>—</v>
      </c>
      <c r="M1628" s="58" t="str">
        <f ca="1">IF(OR('📊 Training Matrix'!$W$86="EXPIRED",'📊 Training Matrix'!$W$86="EXPIRING"),'📊 Training Matrix'!$H$86,"")</f>
        <v/>
      </c>
    </row>
    <row r="1629" spans="1:13" ht="15" customHeight="1" x14ac:dyDescent="0.2">
      <c r="A1629" s="58" t="str">
        <f ca="1">IF(OR('📊 Training Matrix'!$Y$86="EXPIRED",'📊 Training Matrix'!$Y$86="EXPIRING"),'📊 Training Matrix'!$A$86,"")</f>
        <v/>
      </c>
      <c r="B1629" s="58" t="str">
        <f ca="1">IF(OR('📊 Training Matrix'!$Y$86="EXPIRED",'📊 Training Matrix'!$Y$86="EXPIRING"),'📊 Training Matrix'!$B$86,"")</f>
        <v/>
      </c>
      <c r="C1629" s="58" t="str">
        <f ca="1">IF(OR('📊 Training Matrix'!$Y$86="EXPIRED",'📊 Training Matrix'!$Y$86="EXPIRING"),'📊 Training Matrix'!$C$86,"")</f>
        <v/>
      </c>
      <c r="D1629" s="58" t="str">
        <f ca="1">IF(OR('📊 Training Matrix'!$Y$86="EXPIRED",'📊 Training Matrix'!$Y$86="EXPIRING"),'📊 Training Matrix'!$D$86,"")</f>
        <v/>
      </c>
      <c r="E1629" s="58" t="str">
        <f ca="1">IF(OR('📊 Training Matrix'!$Y$86="EXPIRED",'📊 Training Matrix'!$Y$86="EXPIRING"),'📊 Training Matrix'!$F$86,"")</f>
        <v/>
      </c>
      <c r="F1629" s="58" t="str">
        <f ca="1">IF(OR('📊 Training Matrix'!$Y$86="EXPIRED",'📊 Training Matrix'!$Y$86="EXPIRING"),'📊 Training Matrix'!$E$86,"")</f>
        <v/>
      </c>
      <c r="G1629" s="58" t="str">
        <f ca="1">IF(OR('📊 Training Matrix'!$Y$86="EXPIRED",'📊 Training Matrix'!$Y$86="EXPIRING"),"EL-002","")</f>
        <v/>
      </c>
      <c r="H1629" s="58" t="str">
        <f ca="1">IF(OR('📊 Training Matrix'!$Y$86="EXPIRED",'📊 Training Matrix'!$Y$86="EXPIRING"),"18th Edition","")</f>
        <v/>
      </c>
      <c r="I1629" s="58" t="str">
        <f ca="1">IF(OR('📊 Training Matrix'!$Y$86="EXPIRED",'📊 Training Matrix'!$Y$86="EXPIRING"),IF(ISNUMBER('📊 Training Matrix'!$X$86),TEXT('📊 Training Matrix'!$X$86,"DD/MM/YYYY"),""),"")</f>
        <v/>
      </c>
      <c r="J1629" s="58" t="str">
        <f ca="1">IF(OR('📊 Training Matrix'!$Y$86="EXPIRED",'📊 Training Matrix'!$Y$86="EXPIRING"),TEXT('📊 Training Matrix'!$X$86+365,"DD/MM/YYYY"),"")</f>
        <v/>
      </c>
      <c r="K1629" s="58" t="str">
        <f ca="1">IF(OR('📊 Training Matrix'!$Y$86="EXPIRED",'📊 Training Matrix'!$Y$86="EXPIRING"),'📊 Training Matrix'!$Y$86,"")</f>
        <v/>
      </c>
      <c r="L1629" s="58" t="str">
        <f ca="1">IF(OR('📊 Training Matrix'!$Y$86="EXPIRED",'📊 Training Matrix'!$Y$86="EXPIRING"),IF('📊 Training Matrix'!$Y$86="EXPIRED","Overdue by "&amp;TEXT(TODAY()-('📊 Training Matrix'!$X$86+365),"0")&amp;" days","Expires in "&amp;TEXT(('📊 Training Matrix'!$X$86+365)-TODAY(),"0")&amp;" days"),"—")</f>
        <v>—</v>
      </c>
      <c r="M1629" s="58" t="str">
        <f ca="1">IF(OR('📊 Training Matrix'!$Y$86="EXPIRED",'📊 Training Matrix'!$Y$86="EXPIRING"),'📊 Training Matrix'!$H$86,"")</f>
        <v/>
      </c>
    </row>
    <row r="1630" spans="1:13" ht="15" customHeight="1" x14ac:dyDescent="0.2">
      <c r="A1630" s="58" t="str">
        <f ca="1">IF(OR('📊 Training Matrix'!$AA$86="EXPIRED",'📊 Training Matrix'!$AA$86="EXPIRING"),'📊 Training Matrix'!$A$86,"")</f>
        <v/>
      </c>
      <c r="B1630" s="58" t="str">
        <f ca="1">IF(OR('📊 Training Matrix'!$AA$86="EXPIRED",'📊 Training Matrix'!$AA$86="EXPIRING"),'📊 Training Matrix'!$B$86,"")</f>
        <v/>
      </c>
      <c r="C1630" s="58" t="str">
        <f ca="1">IF(OR('📊 Training Matrix'!$AA$86="EXPIRED",'📊 Training Matrix'!$AA$86="EXPIRING"),'📊 Training Matrix'!$C$86,"")</f>
        <v/>
      </c>
      <c r="D1630" s="58" t="str">
        <f ca="1">IF(OR('📊 Training Matrix'!$AA$86="EXPIRED",'📊 Training Matrix'!$AA$86="EXPIRING"),'📊 Training Matrix'!$D$86,"")</f>
        <v/>
      </c>
      <c r="E1630" s="58" t="str">
        <f ca="1">IF(OR('📊 Training Matrix'!$AA$86="EXPIRED",'📊 Training Matrix'!$AA$86="EXPIRING"),'📊 Training Matrix'!$F$86,"")</f>
        <v/>
      </c>
      <c r="F1630" s="58" t="str">
        <f ca="1">IF(OR('📊 Training Matrix'!$AA$86="EXPIRED",'📊 Training Matrix'!$AA$86="EXPIRING"),'📊 Training Matrix'!$E$86,"")</f>
        <v/>
      </c>
      <c r="G1630" s="58" t="str">
        <f ca="1">IF(OR('📊 Training Matrix'!$AA$86="EXPIRED",'📊 Training Matrix'!$AA$86="EXPIRING"),"EL-003","")</f>
        <v/>
      </c>
      <c r="H1630" s="58" t="str">
        <f ca="1">IF(OR('📊 Training Matrix'!$AA$86="EXPIRED",'📊 Training Matrix'!$AA$86="EXPIRING"),"HV Auth. Person","")</f>
        <v/>
      </c>
      <c r="I1630" s="58" t="str">
        <f ca="1">IF(OR('📊 Training Matrix'!$AA$86="EXPIRED",'📊 Training Matrix'!$AA$86="EXPIRING"),IF(ISNUMBER('📊 Training Matrix'!$Z$86),TEXT('📊 Training Matrix'!$Z$86,"DD/MM/YYYY"),""),"")</f>
        <v/>
      </c>
      <c r="J1630" s="58" t="str">
        <f ca="1">IF(OR('📊 Training Matrix'!$AA$86="EXPIRED",'📊 Training Matrix'!$AA$86="EXPIRING"),TEXT('📊 Training Matrix'!$Z$86+365,"DD/MM/YYYY"),"")</f>
        <v/>
      </c>
      <c r="K1630" s="58" t="str">
        <f ca="1">IF(OR('📊 Training Matrix'!$AA$86="EXPIRED",'📊 Training Matrix'!$AA$86="EXPIRING"),'📊 Training Matrix'!$AA$86,"")</f>
        <v/>
      </c>
      <c r="L1630" s="58" t="str">
        <f ca="1">IF(OR('📊 Training Matrix'!$AA$86="EXPIRED",'📊 Training Matrix'!$AA$86="EXPIRING"),IF('📊 Training Matrix'!$AA$86="EXPIRED","Overdue by "&amp;TEXT(TODAY()-('📊 Training Matrix'!$Z$86+365),"0")&amp;" days","Expires in "&amp;TEXT(('📊 Training Matrix'!$Z$86+365)-TODAY(),"0")&amp;" days"),"—")</f>
        <v>—</v>
      </c>
      <c r="M1630" s="58" t="str">
        <f ca="1">IF(OR('📊 Training Matrix'!$AA$86="EXPIRED",'📊 Training Matrix'!$AA$86="EXPIRING"),'📊 Training Matrix'!$H$86,"")</f>
        <v/>
      </c>
    </row>
    <row r="1631" spans="1:13" ht="15" customHeight="1" x14ac:dyDescent="0.2">
      <c r="A1631" s="58" t="str">
        <f ca="1">IF(OR('📊 Training Matrix'!$AC$86="EXPIRED",'📊 Training Matrix'!$AC$86="EXPIRING"),'📊 Training Matrix'!$A$86,"")</f>
        <v/>
      </c>
      <c r="B1631" s="58" t="str">
        <f ca="1">IF(OR('📊 Training Matrix'!$AC$86="EXPIRED",'📊 Training Matrix'!$AC$86="EXPIRING"),'📊 Training Matrix'!$B$86,"")</f>
        <v/>
      </c>
      <c r="C1631" s="58" t="str">
        <f ca="1">IF(OR('📊 Training Matrix'!$AC$86="EXPIRED",'📊 Training Matrix'!$AC$86="EXPIRING"),'📊 Training Matrix'!$C$86,"")</f>
        <v/>
      </c>
      <c r="D1631" s="58" t="str">
        <f ca="1">IF(OR('📊 Training Matrix'!$AC$86="EXPIRED",'📊 Training Matrix'!$AC$86="EXPIRING"),'📊 Training Matrix'!$D$86,"")</f>
        <v/>
      </c>
      <c r="E1631" s="58" t="str">
        <f ca="1">IF(OR('📊 Training Matrix'!$AC$86="EXPIRED",'📊 Training Matrix'!$AC$86="EXPIRING"),'📊 Training Matrix'!$F$86,"")</f>
        <v/>
      </c>
      <c r="F1631" s="58" t="str">
        <f ca="1">IF(OR('📊 Training Matrix'!$AC$86="EXPIRED",'📊 Training Matrix'!$AC$86="EXPIRING"),'📊 Training Matrix'!$E$86,"")</f>
        <v/>
      </c>
      <c r="G1631" s="58" t="str">
        <f ca="1">IF(OR('📊 Training Matrix'!$AC$86="EXPIRED",'📊 Training Matrix'!$AC$86="EXPIRING"),"EL-004","")</f>
        <v/>
      </c>
      <c r="H1631" s="58" t="str">
        <f ca="1">IF(OR('📊 Training Matrix'!$AC$86="EXPIRED",'📊 Training Matrix'!$AC$86="EXPIRING"),"LV Switching","")</f>
        <v/>
      </c>
      <c r="I1631" s="58" t="str">
        <f ca="1">IF(OR('📊 Training Matrix'!$AC$86="EXPIRED",'📊 Training Matrix'!$AC$86="EXPIRING"),IF(ISNUMBER('📊 Training Matrix'!$AB$86),TEXT('📊 Training Matrix'!$AB$86,"DD/MM/YYYY"),""),"")</f>
        <v/>
      </c>
      <c r="J1631" s="58" t="str">
        <f ca="1">IF(OR('📊 Training Matrix'!$AC$86="EXPIRED",'📊 Training Matrix'!$AC$86="EXPIRING"),TEXT('📊 Training Matrix'!$AB$86+365,"DD/MM/YYYY"),"")</f>
        <v/>
      </c>
      <c r="K1631" s="58" t="str">
        <f ca="1">IF(OR('📊 Training Matrix'!$AC$86="EXPIRED",'📊 Training Matrix'!$AC$86="EXPIRING"),'📊 Training Matrix'!$AC$86,"")</f>
        <v/>
      </c>
      <c r="L1631" s="58" t="str">
        <f ca="1">IF(OR('📊 Training Matrix'!$AC$86="EXPIRED",'📊 Training Matrix'!$AC$86="EXPIRING"),IF('📊 Training Matrix'!$AC$86="EXPIRED","Overdue by "&amp;TEXT(TODAY()-('📊 Training Matrix'!$AB$86+365),"0")&amp;" days","Expires in "&amp;TEXT(('📊 Training Matrix'!$AB$86+365)-TODAY(),"0")&amp;" days"),"—")</f>
        <v>—</v>
      </c>
      <c r="M1631" s="58" t="str">
        <f ca="1">IF(OR('📊 Training Matrix'!$AC$86="EXPIRED",'📊 Training Matrix'!$AC$86="EXPIRING"),'📊 Training Matrix'!$H$86,"")</f>
        <v/>
      </c>
    </row>
    <row r="1632" spans="1:13" ht="15" customHeight="1" x14ac:dyDescent="0.2">
      <c r="A1632" s="58" t="str">
        <f ca="1">IF(OR('📊 Training Matrix'!$AE$86="EXPIRED",'📊 Training Matrix'!$AE$86="EXPIRING"),'📊 Training Matrix'!$A$86,"")</f>
        <v/>
      </c>
      <c r="B1632" s="58" t="str">
        <f ca="1">IF(OR('📊 Training Matrix'!$AE$86="EXPIRED",'📊 Training Matrix'!$AE$86="EXPIRING"),'📊 Training Matrix'!$B$86,"")</f>
        <v/>
      </c>
      <c r="C1632" s="58" t="str">
        <f ca="1">IF(OR('📊 Training Matrix'!$AE$86="EXPIRED",'📊 Training Matrix'!$AE$86="EXPIRING"),'📊 Training Matrix'!$C$86,"")</f>
        <v/>
      </c>
      <c r="D1632" s="58" t="str">
        <f ca="1">IF(OR('📊 Training Matrix'!$AE$86="EXPIRED",'📊 Training Matrix'!$AE$86="EXPIRING"),'📊 Training Matrix'!$D$86,"")</f>
        <v/>
      </c>
      <c r="E1632" s="58" t="str">
        <f ca="1">IF(OR('📊 Training Matrix'!$AE$86="EXPIRED",'📊 Training Matrix'!$AE$86="EXPIRING"),'📊 Training Matrix'!$F$86,"")</f>
        <v/>
      </c>
      <c r="F1632" s="58" t="str">
        <f ca="1">IF(OR('📊 Training Matrix'!$AE$86="EXPIRED",'📊 Training Matrix'!$AE$86="EXPIRING"),'📊 Training Matrix'!$E$86,"")</f>
        <v/>
      </c>
      <c r="G1632" s="58" t="str">
        <f ca="1">IF(OR('📊 Training Matrix'!$AE$86="EXPIRED",'📊 Training Matrix'!$AE$86="EXPIRING"),"CV-005","")</f>
        <v/>
      </c>
      <c r="H1632" s="58" t="str">
        <f ca="1">IF(OR('📊 Training Matrix'!$AE$86="EXPIRED",'📊 Training Matrix'!$AE$86="EXPIRING"),"NRSWA Supervisor","")</f>
        <v/>
      </c>
      <c r="I1632" s="58" t="str">
        <f ca="1">IF(OR('📊 Training Matrix'!$AE$86="EXPIRED",'📊 Training Matrix'!$AE$86="EXPIRING"),IF(ISNUMBER('📊 Training Matrix'!$AD$86),TEXT('📊 Training Matrix'!$AD$86,"DD/MM/YYYY"),""),"")</f>
        <v/>
      </c>
      <c r="J1632" s="58" t="str">
        <f ca="1">IF(OR('📊 Training Matrix'!$AE$86="EXPIRED",'📊 Training Matrix'!$AE$86="EXPIRING"),TEXT('📊 Training Matrix'!$AD$86+365,"DD/MM/YYYY"),"")</f>
        <v/>
      </c>
      <c r="K1632" s="58" t="str">
        <f ca="1">IF(OR('📊 Training Matrix'!$AE$86="EXPIRED",'📊 Training Matrix'!$AE$86="EXPIRING"),'📊 Training Matrix'!$AE$86,"")</f>
        <v/>
      </c>
      <c r="L1632" s="58" t="str">
        <f ca="1">IF(OR('📊 Training Matrix'!$AE$86="EXPIRED",'📊 Training Matrix'!$AE$86="EXPIRING"),IF('📊 Training Matrix'!$AE$86="EXPIRED","Overdue by "&amp;TEXT(TODAY()-('📊 Training Matrix'!$AD$86+365),"0")&amp;" days","Expires in "&amp;TEXT(('📊 Training Matrix'!$AD$86+365)-TODAY(),"0")&amp;" days"),"—")</f>
        <v>—</v>
      </c>
      <c r="M1632" s="58" t="str">
        <f ca="1">IF(OR('📊 Training Matrix'!$AE$86="EXPIRED",'📊 Training Matrix'!$AE$86="EXPIRING"),'📊 Training Matrix'!$H$86,"")</f>
        <v/>
      </c>
    </row>
    <row r="1633" spans="1:13" ht="15" customHeight="1" x14ac:dyDescent="0.2">
      <c r="A1633" s="58" t="str">
        <f ca="1">IF(OR('📊 Training Matrix'!$AG$86="EXPIRED",'📊 Training Matrix'!$AG$86="EXPIRING"),'📊 Training Matrix'!$A$86,"")</f>
        <v/>
      </c>
      <c r="B1633" s="58" t="str">
        <f ca="1">IF(OR('📊 Training Matrix'!$AG$86="EXPIRED",'📊 Training Matrix'!$AG$86="EXPIRING"),'📊 Training Matrix'!$B$86,"")</f>
        <v/>
      </c>
      <c r="C1633" s="58" t="str">
        <f ca="1">IF(OR('📊 Training Matrix'!$AG$86="EXPIRED",'📊 Training Matrix'!$AG$86="EXPIRING"),'📊 Training Matrix'!$C$86,"")</f>
        <v/>
      </c>
      <c r="D1633" s="58" t="str">
        <f ca="1">IF(OR('📊 Training Matrix'!$AG$86="EXPIRED",'📊 Training Matrix'!$AG$86="EXPIRING"),'📊 Training Matrix'!$D$86,"")</f>
        <v/>
      </c>
      <c r="E1633" s="58" t="str">
        <f ca="1">IF(OR('📊 Training Matrix'!$AG$86="EXPIRED",'📊 Training Matrix'!$AG$86="EXPIRING"),'📊 Training Matrix'!$F$86,"")</f>
        <v/>
      </c>
      <c r="F1633" s="58" t="str">
        <f ca="1">IF(OR('📊 Training Matrix'!$AG$86="EXPIRED",'📊 Training Matrix'!$AG$86="EXPIRING"),'📊 Training Matrix'!$E$86,"")</f>
        <v/>
      </c>
      <c r="G1633" s="58" t="str">
        <f ca="1">IF(OR('📊 Training Matrix'!$AG$86="EXPIRED",'📊 Training Matrix'!$AG$86="EXPIRING"),"CV-006","")</f>
        <v/>
      </c>
      <c r="H1633" s="58" t="str">
        <f ca="1">IF(OR('📊 Training Matrix'!$AG$86="EXPIRED",'📊 Training Matrix'!$AG$86="EXPIRING"),"NRSWA Operative","")</f>
        <v/>
      </c>
      <c r="I1633" s="58" t="str">
        <f ca="1">IF(OR('📊 Training Matrix'!$AG$86="EXPIRED",'📊 Training Matrix'!$AG$86="EXPIRING"),IF(ISNUMBER('📊 Training Matrix'!$AF$86),TEXT('📊 Training Matrix'!$AF$86,"DD/MM/YYYY"),""),"")</f>
        <v/>
      </c>
      <c r="J1633" s="58" t="str">
        <f ca="1">IF(OR('📊 Training Matrix'!$AG$86="EXPIRED",'📊 Training Matrix'!$AG$86="EXPIRING"),TEXT('📊 Training Matrix'!$AF$86+365,"DD/MM/YYYY"),"")</f>
        <v/>
      </c>
      <c r="K1633" s="58" t="str">
        <f ca="1">IF(OR('📊 Training Matrix'!$AG$86="EXPIRED",'📊 Training Matrix'!$AG$86="EXPIRING"),'📊 Training Matrix'!$AG$86,"")</f>
        <v/>
      </c>
      <c r="L1633" s="58" t="str">
        <f ca="1">IF(OR('📊 Training Matrix'!$AG$86="EXPIRED",'📊 Training Matrix'!$AG$86="EXPIRING"),IF('📊 Training Matrix'!$AG$86="EXPIRED","Overdue by "&amp;TEXT(TODAY()-('📊 Training Matrix'!$AF$86+365),"0")&amp;" days","Expires in "&amp;TEXT(('📊 Training Matrix'!$AF$86+365)-TODAY(),"0")&amp;" days"),"—")</f>
        <v>—</v>
      </c>
      <c r="M1633" s="58" t="str">
        <f ca="1">IF(OR('📊 Training Matrix'!$AG$86="EXPIRED",'📊 Training Matrix'!$AG$86="EXPIRING"),'📊 Training Matrix'!$H$86,"")</f>
        <v/>
      </c>
    </row>
    <row r="1634" spans="1:13" ht="15" customHeight="1" x14ac:dyDescent="0.2">
      <c r="A1634" s="58" t="str">
        <f ca="1">IF(OR('📊 Training Matrix'!$AI$86="EXPIRED",'📊 Training Matrix'!$AI$86="EXPIRING"),'📊 Training Matrix'!$A$86,"")</f>
        <v/>
      </c>
      <c r="B1634" s="58" t="str">
        <f ca="1">IF(OR('📊 Training Matrix'!$AI$86="EXPIRED",'📊 Training Matrix'!$AI$86="EXPIRING"),'📊 Training Matrix'!$B$86,"")</f>
        <v/>
      </c>
      <c r="C1634" s="58" t="str">
        <f ca="1">IF(OR('📊 Training Matrix'!$AI$86="EXPIRED",'📊 Training Matrix'!$AI$86="EXPIRING"),'📊 Training Matrix'!$C$86,"")</f>
        <v/>
      </c>
      <c r="D1634" s="58" t="str">
        <f ca="1">IF(OR('📊 Training Matrix'!$AI$86="EXPIRED",'📊 Training Matrix'!$AI$86="EXPIRING"),'📊 Training Matrix'!$D$86,"")</f>
        <v/>
      </c>
      <c r="E1634" s="58" t="str">
        <f ca="1">IF(OR('📊 Training Matrix'!$AI$86="EXPIRED",'📊 Training Matrix'!$AI$86="EXPIRING"),'📊 Training Matrix'!$F$86,"")</f>
        <v/>
      </c>
      <c r="F1634" s="58" t="str">
        <f ca="1">IF(OR('📊 Training Matrix'!$AI$86="EXPIRED",'📊 Training Matrix'!$AI$86="EXPIRING"),'📊 Training Matrix'!$E$86,"")</f>
        <v/>
      </c>
      <c r="G1634" s="58" t="str">
        <f ca="1">IF(OR('📊 Training Matrix'!$AI$86="EXPIRED",'📊 Training Matrix'!$AI$86="EXPIRING"),"CV-002","")</f>
        <v/>
      </c>
      <c r="H1634" s="58" t="str">
        <f ca="1">IF(OR('📊 Training Matrix'!$AI$86="EXPIRED",'📊 Training Matrix'!$AI$86="EXPIRING"),"CSCS Blue Card","")</f>
        <v/>
      </c>
      <c r="I1634" s="58" t="str">
        <f ca="1">IF(OR('📊 Training Matrix'!$AI$86="EXPIRED",'📊 Training Matrix'!$AI$86="EXPIRING"),IF(ISNUMBER('📊 Training Matrix'!$AH$86),TEXT('📊 Training Matrix'!$AH$86,"DD/MM/YYYY"),""),"")</f>
        <v/>
      </c>
      <c r="J1634" s="58" t="str">
        <f ca="1">IF(OR('📊 Training Matrix'!$AI$86="EXPIRED",'📊 Training Matrix'!$AI$86="EXPIRING"),TEXT('📊 Training Matrix'!$AH$86+365,"DD/MM/YYYY"),"")</f>
        <v/>
      </c>
      <c r="K1634" s="58" t="str">
        <f ca="1">IF(OR('📊 Training Matrix'!$AI$86="EXPIRED",'📊 Training Matrix'!$AI$86="EXPIRING"),'📊 Training Matrix'!$AI$86,"")</f>
        <v/>
      </c>
      <c r="L1634" s="58" t="str">
        <f ca="1">IF(OR('📊 Training Matrix'!$AI$86="EXPIRED",'📊 Training Matrix'!$AI$86="EXPIRING"),IF('📊 Training Matrix'!$AI$86="EXPIRED","Overdue by "&amp;TEXT(TODAY()-('📊 Training Matrix'!$AH$86+365),"0")&amp;" days","Expires in "&amp;TEXT(('📊 Training Matrix'!$AH$86+365)-TODAY(),"0")&amp;" days"),"—")</f>
        <v>—</v>
      </c>
      <c r="M1634" s="58" t="str">
        <f ca="1">IF(OR('📊 Training Matrix'!$AI$86="EXPIRED",'📊 Training Matrix'!$AI$86="EXPIRING"),'📊 Training Matrix'!$H$86,"")</f>
        <v/>
      </c>
    </row>
    <row r="1635" spans="1:13" ht="15" customHeight="1" x14ac:dyDescent="0.2">
      <c r="A1635" s="58" t="str">
        <f ca="1">IF(OR('📊 Training Matrix'!$AK$86="EXPIRED",'📊 Training Matrix'!$AK$86="EXPIRING"),'📊 Training Matrix'!$A$86,"")</f>
        <v/>
      </c>
      <c r="B1635" s="58" t="str">
        <f ca="1">IF(OR('📊 Training Matrix'!$AK$86="EXPIRED",'📊 Training Matrix'!$AK$86="EXPIRING"),'📊 Training Matrix'!$B$86,"")</f>
        <v/>
      </c>
      <c r="C1635" s="58" t="str">
        <f ca="1">IF(OR('📊 Training Matrix'!$AK$86="EXPIRED",'📊 Training Matrix'!$AK$86="EXPIRING"),'📊 Training Matrix'!$C$86,"")</f>
        <v/>
      </c>
      <c r="D1635" s="58" t="str">
        <f ca="1">IF(OR('📊 Training Matrix'!$AK$86="EXPIRED",'📊 Training Matrix'!$AK$86="EXPIRING"),'📊 Training Matrix'!$D$86,"")</f>
        <v/>
      </c>
      <c r="E1635" s="58" t="str">
        <f ca="1">IF(OR('📊 Training Matrix'!$AK$86="EXPIRED",'📊 Training Matrix'!$AK$86="EXPIRING"),'📊 Training Matrix'!$F$86,"")</f>
        <v/>
      </c>
      <c r="F1635" s="58" t="str">
        <f ca="1">IF(OR('📊 Training Matrix'!$AK$86="EXPIRED",'📊 Training Matrix'!$AK$86="EXPIRING"),'📊 Training Matrix'!$E$86,"")</f>
        <v/>
      </c>
      <c r="G1635" s="58" t="str">
        <f ca="1">IF(OR('📊 Training Matrix'!$AK$86="EXPIRED",'📊 Training Matrix'!$AK$86="EXPIRING"),"GS-001","")</f>
        <v/>
      </c>
      <c r="H1635" s="58" t="str">
        <f ca="1">IF(OR('📊 Training Matrix'!$AK$86="EXPIRED",'📊 Training Matrix'!$AK$86="EXPIRING"),"Gas Safe Reg.","")</f>
        <v/>
      </c>
      <c r="I1635" s="58" t="str">
        <f ca="1">IF(OR('📊 Training Matrix'!$AK$86="EXPIRED",'📊 Training Matrix'!$AK$86="EXPIRING"),IF(ISNUMBER('📊 Training Matrix'!$AJ$86),TEXT('📊 Training Matrix'!$AJ$86,"DD/MM/YYYY"),""),"")</f>
        <v/>
      </c>
      <c r="J1635" s="58" t="str">
        <f ca="1">IF(OR('📊 Training Matrix'!$AK$86="EXPIRED",'📊 Training Matrix'!$AK$86="EXPIRING"),TEXT('📊 Training Matrix'!$AJ$86+365,"DD/MM/YYYY"),"")</f>
        <v/>
      </c>
      <c r="K1635" s="58" t="str">
        <f ca="1">IF(OR('📊 Training Matrix'!$AK$86="EXPIRED",'📊 Training Matrix'!$AK$86="EXPIRING"),'📊 Training Matrix'!$AK$86,"")</f>
        <v/>
      </c>
      <c r="L1635" s="58" t="str">
        <f ca="1">IF(OR('📊 Training Matrix'!$AK$86="EXPIRED",'📊 Training Matrix'!$AK$86="EXPIRING"),IF('📊 Training Matrix'!$AK$86="EXPIRED","Overdue by "&amp;TEXT(TODAY()-('📊 Training Matrix'!$AJ$86+365),"0")&amp;" days","Expires in "&amp;TEXT(('📊 Training Matrix'!$AJ$86+365)-TODAY(),"0")&amp;" days"),"—")</f>
        <v>—</v>
      </c>
      <c r="M1635" s="58" t="str">
        <f ca="1">IF(OR('📊 Training Matrix'!$AK$86="EXPIRED",'📊 Training Matrix'!$AK$86="EXPIRING"),'📊 Training Matrix'!$H$86,"")</f>
        <v/>
      </c>
    </row>
    <row r="1636" spans="1:13" ht="15" customHeight="1" x14ac:dyDescent="0.2">
      <c r="A1636" s="58" t="str">
        <f ca="1">IF(OR('📊 Training Matrix'!$AM$86="EXPIRED",'📊 Training Matrix'!$AM$86="EXPIRING"),'📊 Training Matrix'!$A$86,"")</f>
        <v/>
      </c>
      <c r="B1636" s="58" t="str">
        <f ca="1">IF(OR('📊 Training Matrix'!$AM$86="EXPIRED",'📊 Training Matrix'!$AM$86="EXPIRING"),'📊 Training Matrix'!$B$86,"")</f>
        <v/>
      </c>
      <c r="C1636" s="58" t="str">
        <f ca="1">IF(OR('📊 Training Matrix'!$AM$86="EXPIRED",'📊 Training Matrix'!$AM$86="EXPIRING"),'📊 Training Matrix'!$C$86,"")</f>
        <v/>
      </c>
      <c r="D1636" s="58" t="str">
        <f ca="1">IF(OR('📊 Training Matrix'!$AM$86="EXPIRED",'📊 Training Matrix'!$AM$86="EXPIRING"),'📊 Training Matrix'!$D$86,"")</f>
        <v/>
      </c>
      <c r="E1636" s="58" t="str">
        <f ca="1">IF(OR('📊 Training Matrix'!$AM$86="EXPIRED",'📊 Training Matrix'!$AM$86="EXPIRING"),'📊 Training Matrix'!$F$86,"")</f>
        <v/>
      </c>
      <c r="F1636" s="58" t="str">
        <f ca="1">IF(OR('📊 Training Matrix'!$AM$86="EXPIRED",'📊 Training Matrix'!$AM$86="EXPIRING"),'📊 Training Matrix'!$E$86,"")</f>
        <v/>
      </c>
      <c r="G1636" s="58" t="str">
        <f ca="1">IF(OR('📊 Training Matrix'!$AM$86="EXPIRED",'📊 Training Matrix'!$AM$86="EXPIRING"),"GS-002","")</f>
        <v/>
      </c>
      <c r="H1636" s="58" t="str">
        <f ca="1">IF(OR('📊 Training Matrix'!$AM$86="EXPIRED",'📊 Training Matrix'!$AM$86="EXPIRING"),"ACS Gas (CCN1)","")</f>
        <v/>
      </c>
      <c r="I1636" s="58" t="str">
        <f ca="1">IF(OR('📊 Training Matrix'!$AM$86="EXPIRED",'📊 Training Matrix'!$AM$86="EXPIRING"),IF(ISNUMBER('📊 Training Matrix'!$AL$86),TEXT('📊 Training Matrix'!$AL$86,"DD/MM/YYYY"),""),"")</f>
        <v/>
      </c>
      <c r="J1636" s="58" t="str">
        <f ca="1">IF(OR('📊 Training Matrix'!$AM$86="EXPIRED",'📊 Training Matrix'!$AM$86="EXPIRING"),TEXT('📊 Training Matrix'!$AL$86+365,"DD/MM/YYYY"),"")</f>
        <v/>
      </c>
      <c r="K1636" s="58" t="str">
        <f ca="1">IF(OR('📊 Training Matrix'!$AM$86="EXPIRED",'📊 Training Matrix'!$AM$86="EXPIRING"),'📊 Training Matrix'!$AM$86,"")</f>
        <v/>
      </c>
      <c r="L1636" s="58" t="str">
        <f ca="1">IF(OR('📊 Training Matrix'!$AM$86="EXPIRED",'📊 Training Matrix'!$AM$86="EXPIRING"),IF('📊 Training Matrix'!$AM$86="EXPIRED","Overdue by "&amp;TEXT(TODAY()-('📊 Training Matrix'!$AL$86+365),"0")&amp;" days","Expires in "&amp;TEXT(('📊 Training Matrix'!$AL$86+365)-TODAY(),"0")&amp;" days"),"—")</f>
        <v>—</v>
      </c>
      <c r="M1636" s="58" t="str">
        <f ca="1">IF(OR('📊 Training Matrix'!$AM$86="EXPIRED",'📊 Training Matrix'!$AM$86="EXPIRING"),'📊 Training Matrix'!$H$86,"")</f>
        <v/>
      </c>
    </row>
    <row r="1637" spans="1:13" ht="15" customHeight="1" x14ac:dyDescent="0.2">
      <c r="A1637" s="58" t="str">
        <f ca="1">IF(OR('📊 Training Matrix'!$AO$86="EXPIRED",'📊 Training Matrix'!$AO$86="EXPIRING"),'📊 Training Matrix'!$A$86,"")</f>
        <v/>
      </c>
      <c r="B1637" s="58" t="str">
        <f ca="1">IF(OR('📊 Training Matrix'!$AO$86="EXPIRED",'📊 Training Matrix'!$AO$86="EXPIRING"),'📊 Training Matrix'!$B$86,"")</f>
        <v/>
      </c>
      <c r="C1637" s="58" t="str">
        <f ca="1">IF(OR('📊 Training Matrix'!$AO$86="EXPIRED",'📊 Training Matrix'!$AO$86="EXPIRING"),'📊 Training Matrix'!$C$86,"")</f>
        <v/>
      </c>
      <c r="D1637" s="58" t="str">
        <f ca="1">IF(OR('📊 Training Matrix'!$AO$86="EXPIRED",'📊 Training Matrix'!$AO$86="EXPIRING"),'📊 Training Matrix'!$D$86,"")</f>
        <v/>
      </c>
      <c r="E1637" s="58" t="str">
        <f ca="1">IF(OR('📊 Training Matrix'!$AO$86="EXPIRED",'📊 Training Matrix'!$AO$86="EXPIRING"),'📊 Training Matrix'!$F$86,"")</f>
        <v/>
      </c>
      <c r="F1637" s="58" t="str">
        <f ca="1">IF(OR('📊 Training Matrix'!$AO$86="EXPIRED",'📊 Training Matrix'!$AO$86="EXPIRING"),'📊 Training Matrix'!$E$86,"")</f>
        <v/>
      </c>
      <c r="G1637" s="58" t="str">
        <f ca="1">IF(OR('📊 Training Matrix'!$AO$86="EXPIRED",'📊 Training Matrix'!$AO$86="EXPIRING"),"WA-001","")</f>
        <v/>
      </c>
      <c r="H1637" s="58" t="str">
        <f ca="1">IF(OR('📊 Training Matrix'!$AO$86="EXPIRED",'📊 Training Matrix'!$AO$86="EXPIRING"),"WIAPS Cert.","")</f>
        <v/>
      </c>
      <c r="I1637" s="58" t="str">
        <f ca="1">IF(OR('📊 Training Matrix'!$AO$86="EXPIRED",'📊 Training Matrix'!$AO$86="EXPIRING"),IF(ISNUMBER('📊 Training Matrix'!$AN$86),TEXT('📊 Training Matrix'!$AN$86,"DD/MM/YYYY"),""),"")</f>
        <v/>
      </c>
      <c r="J1637" s="58" t="str">
        <f ca="1">IF(OR('📊 Training Matrix'!$AO$86="EXPIRED",'📊 Training Matrix'!$AO$86="EXPIRING"),TEXT('📊 Training Matrix'!$AN$86+365,"DD/MM/YYYY"),"")</f>
        <v/>
      </c>
      <c r="K1637" s="58" t="str">
        <f ca="1">IF(OR('📊 Training Matrix'!$AO$86="EXPIRED",'📊 Training Matrix'!$AO$86="EXPIRING"),'📊 Training Matrix'!$AO$86,"")</f>
        <v/>
      </c>
      <c r="L1637" s="58" t="str">
        <f ca="1">IF(OR('📊 Training Matrix'!$AO$86="EXPIRED",'📊 Training Matrix'!$AO$86="EXPIRING"),IF('📊 Training Matrix'!$AO$86="EXPIRED","Overdue by "&amp;TEXT(TODAY()-('📊 Training Matrix'!$AN$86+365),"0")&amp;" days","Expires in "&amp;TEXT(('📊 Training Matrix'!$AN$86+365)-TODAY(),"0")&amp;" days"),"—")</f>
        <v>—</v>
      </c>
      <c r="M1637" s="58" t="str">
        <f ca="1">IF(OR('📊 Training Matrix'!$AO$86="EXPIRED",'📊 Training Matrix'!$AO$86="EXPIRING"),'📊 Training Matrix'!$H$86,"")</f>
        <v/>
      </c>
    </row>
    <row r="1638" spans="1:13" ht="15" customHeight="1" x14ac:dyDescent="0.2">
      <c r="A1638" s="58" t="str">
        <f ca="1">IF(OR('📊 Training Matrix'!$AQ$86="EXPIRED",'📊 Training Matrix'!$AQ$86="EXPIRING"),'📊 Training Matrix'!$A$86,"")</f>
        <v/>
      </c>
      <c r="B1638" s="58" t="str">
        <f ca="1">IF(OR('📊 Training Matrix'!$AQ$86="EXPIRED",'📊 Training Matrix'!$AQ$86="EXPIRING"),'📊 Training Matrix'!$B$86,"")</f>
        <v/>
      </c>
      <c r="C1638" s="58" t="str">
        <f ca="1">IF(OR('📊 Training Matrix'!$AQ$86="EXPIRED",'📊 Training Matrix'!$AQ$86="EXPIRING"),'📊 Training Matrix'!$C$86,"")</f>
        <v/>
      </c>
      <c r="D1638" s="58" t="str">
        <f ca="1">IF(OR('📊 Training Matrix'!$AQ$86="EXPIRED",'📊 Training Matrix'!$AQ$86="EXPIRING"),'📊 Training Matrix'!$D$86,"")</f>
        <v/>
      </c>
      <c r="E1638" s="58" t="str">
        <f ca="1">IF(OR('📊 Training Matrix'!$AQ$86="EXPIRED",'📊 Training Matrix'!$AQ$86="EXPIRING"),'📊 Training Matrix'!$F$86,"")</f>
        <v/>
      </c>
      <c r="F1638" s="58" t="str">
        <f ca="1">IF(OR('📊 Training Matrix'!$AQ$86="EXPIRED",'📊 Training Matrix'!$AQ$86="EXPIRING"),'📊 Training Matrix'!$E$86,"")</f>
        <v/>
      </c>
      <c r="G1638" s="58" t="str">
        <f ca="1">IF(OR('📊 Training Matrix'!$AQ$86="EXPIRED",'📊 Training Matrix'!$AQ$86="EXPIRING"),"DR-004","")</f>
        <v/>
      </c>
      <c r="H1638" s="58" t="str">
        <f ca="1">IF(OR('📊 Training Matrix'!$AQ$86="EXPIRED",'📊 Training Matrix'!$AQ$86="EXPIRING"),"CPCS Excavator","")</f>
        <v/>
      </c>
      <c r="I1638" s="58" t="str">
        <f ca="1">IF(OR('📊 Training Matrix'!$AQ$86="EXPIRED",'📊 Training Matrix'!$AQ$86="EXPIRING"),IF(ISNUMBER('📊 Training Matrix'!$AP$86),TEXT('📊 Training Matrix'!$AP$86,"DD/MM/YYYY"),""),"")</f>
        <v/>
      </c>
      <c r="J1638" s="58" t="str">
        <f ca="1">IF(OR('📊 Training Matrix'!$AQ$86="EXPIRED",'📊 Training Matrix'!$AQ$86="EXPIRING"),TEXT('📊 Training Matrix'!$AP$86+365,"DD/MM/YYYY"),"")</f>
        <v/>
      </c>
      <c r="K1638" s="58" t="str">
        <f ca="1">IF(OR('📊 Training Matrix'!$AQ$86="EXPIRED",'📊 Training Matrix'!$AQ$86="EXPIRING"),'📊 Training Matrix'!$AQ$86,"")</f>
        <v/>
      </c>
      <c r="L1638" s="58" t="str">
        <f ca="1">IF(OR('📊 Training Matrix'!$AQ$86="EXPIRED",'📊 Training Matrix'!$AQ$86="EXPIRING"),IF('📊 Training Matrix'!$AQ$86="EXPIRED","Overdue by "&amp;TEXT(TODAY()-('📊 Training Matrix'!$AP$86+365),"0")&amp;" days","Expires in "&amp;TEXT(('📊 Training Matrix'!$AP$86+365)-TODAY(),"0")&amp;" days"),"—")</f>
        <v>—</v>
      </c>
      <c r="M1638" s="58" t="str">
        <f ca="1">IF(OR('📊 Training Matrix'!$AQ$86="EXPIRED",'📊 Training Matrix'!$AQ$86="EXPIRING"),'📊 Training Matrix'!$H$86,"")</f>
        <v/>
      </c>
    </row>
    <row r="1639" spans="1:13" ht="15" customHeight="1" x14ac:dyDescent="0.2">
      <c r="A1639" s="58" t="str">
        <f ca="1">IF(OR('📊 Training Matrix'!$AS$86="EXPIRED",'📊 Training Matrix'!$AS$86="EXPIRING"),'📊 Training Matrix'!$A$86,"")</f>
        <v/>
      </c>
      <c r="B1639" s="58" t="str">
        <f ca="1">IF(OR('📊 Training Matrix'!$AS$86="EXPIRED",'📊 Training Matrix'!$AS$86="EXPIRING"),'📊 Training Matrix'!$B$86,"")</f>
        <v/>
      </c>
      <c r="C1639" s="58" t="str">
        <f ca="1">IF(OR('📊 Training Matrix'!$AS$86="EXPIRED",'📊 Training Matrix'!$AS$86="EXPIRING"),'📊 Training Matrix'!$C$86,"")</f>
        <v/>
      </c>
      <c r="D1639" s="58" t="str">
        <f ca="1">IF(OR('📊 Training Matrix'!$AS$86="EXPIRED",'📊 Training Matrix'!$AS$86="EXPIRING"),'📊 Training Matrix'!$D$86,"")</f>
        <v/>
      </c>
      <c r="E1639" s="58" t="str">
        <f ca="1">IF(OR('📊 Training Matrix'!$AS$86="EXPIRED",'📊 Training Matrix'!$AS$86="EXPIRING"),'📊 Training Matrix'!$F$86,"")</f>
        <v/>
      </c>
      <c r="F1639" s="58" t="str">
        <f ca="1">IF(OR('📊 Training Matrix'!$AS$86="EXPIRED",'📊 Training Matrix'!$AS$86="EXPIRING"),'📊 Training Matrix'!$E$86,"")</f>
        <v/>
      </c>
      <c r="G1639" s="58" t="str">
        <f ca="1">IF(OR('📊 Training Matrix'!$AS$86="EXPIRED",'📊 Training Matrix'!$AS$86="EXPIRING"),"MG-002","")</f>
        <v/>
      </c>
      <c r="H1639" s="58" t="str">
        <f ca="1">IF(OR('📊 Training Matrix'!$AS$86="EXPIRED",'📊 Training Matrix'!$AS$86="EXPIRING"),"SMSTS","")</f>
        <v/>
      </c>
      <c r="I1639" s="58" t="str">
        <f ca="1">IF(OR('📊 Training Matrix'!$AS$86="EXPIRED",'📊 Training Matrix'!$AS$86="EXPIRING"),IF(ISNUMBER('📊 Training Matrix'!$AR$86),TEXT('📊 Training Matrix'!$AR$86,"DD/MM/YYYY"),""),"")</f>
        <v/>
      </c>
      <c r="J1639" s="58" t="str">
        <f ca="1">IF(OR('📊 Training Matrix'!$AS$86="EXPIRED",'📊 Training Matrix'!$AS$86="EXPIRING"),TEXT('📊 Training Matrix'!$AR$86+365,"DD/MM/YYYY"),"")</f>
        <v/>
      </c>
      <c r="K1639" s="58" t="str">
        <f ca="1">IF(OR('📊 Training Matrix'!$AS$86="EXPIRED",'📊 Training Matrix'!$AS$86="EXPIRING"),'📊 Training Matrix'!$AS$86,"")</f>
        <v/>
      </c>
      <c r="L1639" s="58" t="str">
        <f ca="1">IF(OR('📊 Training Matrix'!$AS$86="EXPIRED",'📊 Training Matrix'!$AS$86="EXPIRING"),IF('📊 Training Matrix'!$AS$86="EXPIRED","Overdue by "&amp;TEXT(TODAY()-('📊 Training Matrix'!$AR$86+365),"0")&amp;" days","Expires in "&amp;TEXT(('📊 Training Matrix'!$AR$86+365)-TODAY(),"0")&amp;" days"),"—")</f>
        <v>—</v>
      </c>
      <c r="M1639" s="58" t="str">
        <f ca="1">IF(OR('📊 Training Matrix'!$AS$86="EXPIRED",'📊 Training Matrix'!$AS$86="EXPIRING"),'📊 Training Matrix'!$H$86,"")</f>
        <v/>
      </c>
    </row>
    <row r="1640" spans="1:13" ht="15" customHeight="1" x14ac:dyDescent="0.2">
      <c r="A1640" s="58" t="str">
        <f ca="1">IF(OR('📊 Training Matrix'!$AU$86="EXPIRED",'📊 Training Matrix'!$AU$86="EXPIRING"),'📊 Training Matrix'!$A$86,"")</f>
        <v/>
      </c>
      <c r="B1640" s="58" t="str">
        <f ca="1">IF(OR('📊 Training Matrix'!$AU$86="EXPIRED",'📊 Training Matrix'!$AU$86="EXPIRING"),'📊 Training Matrix'!$B$86,"")</f>
        <v/>
      </c>
      <c r="C1640" s="58" t="str">
        <f ca="1">IF(OR('📊 Training Matrix'!$AU$86="EXPIRED",'📊 Training Matrix'!$AU$86="EXPIRING"),'📊 Training Matrix'!$C$86,"")</f>
        <v/>
      </c>
      <c r="D1640" s="58" t="str">
        <f ca="1">IF(OR('📊 Training Matrix'!$AU$86="EXPIRED",'📊 Training Matrix'!$AU$86="EXPIRING"),'📊 Training Matrix'!$D$86,"")</f>
        <v/>
      </c>
      <c r="E1640" s="58" t="str">
        <f ca="1">IF(OR('📊 Training Matrix'!$AU$86="EXPIRED",'📊 Training Matrix'!$AU$86="EXPIRING"),'📊 Training Matrix'!$F$86,"")</f>
        <v/>
      </c>
      <c r="F1640" s="58" t="str">
        <f ca="1">IF(OR('📊 Training Matrix'!$AU$86="EXPIRED",'📊 Training Matrix'!$AU$86="EXPIRING"),'📊 Training Matrix'!$E$86,"")</f>
        <v/>
      </c>
      <c r="G1640" s="58" t="str">
        <f ca="1">IF(OR('📊 Training Matrix'!$AU$86="EXPIRED",'📊 Training Matrix'!$AU$86="EXPIRING"),"MG-003","")</f>
        <v/>
      </c>
      <c r="H1640" s="58" t="str">
        <f ca="1">IF(OR('📊 Training Matrix'!$AU$86="EXPIRED",'📊 Training Matrix'!$AU$86="EXPIRING"),"SSSTS","")</f>
        <v/>
      </c>
      <c r="I1640" s="58" t="str">
        <f ca="1">IF(OR('📊 Training Matrix'!$AU$86="EXPIRED",'📊 Training Matrix'!$AU$86="EXPIRING"),IF(ISNUMBER('📊 Training Matrix'!$AT$86),TEXT('📊 Training Matrix'!$AT$86,"DD/MM/YYYY"),""),"")</f>
        <v/>
      </c>
      <c r="J1640" s="58" t="str">
        <f ca="1">IF(OR('📊 Training Matrix'!$AU$86="EXPIRED",'📊 Training Matrix'!$AU$86="EXPIRING"),TEXT('📊 Training Matrix'!$AT$86+365,"DD/MM/YYYY"),"")</f>
        <v/>
      </c>
      <c r="K1640" s="58" t="str">
        <f ca="1">IF(OR('📊 Training Matrix'!$AU$86="EXPIRED",'📊 Training Matrix'!$AU$86="EXPIRING"),'📊 Training Matrix'!$AU$86,"")</f>
        <v/>
      </c>
      <c r="L1640" s="58" t="str">
        <f ca="1">IF(OR('📊 Training Matrix'!$AU$86="EXPIRED",'📊 Training Matrix'!$AU$86="EXPIRING"),IF('📊 Training Matrix'!$AU$86="EXPIRED","Overdue by "&amp;TEXT(TODAY()-('📊 Training Matrix'!$AT$86+365),"0")&amp;" days","Expires in "&amp;TEXT(('📊 Training Matrix'!$AT$86+365)-TODAY(),"0")&amp;" days"),"—")</f>
        <v>—</v>
      </c>
      <c r="M1640" s="58" t="str">
        <f ca="1">IF(OR('📊 Training Matrix'!$AU$86="EXPIRED",'📊 Training Matrix'!$AU$86="EXPIRING"),'📊 Training Matrix'!$H$86,"")</f>
        <v/>
      </c>
    </row>
    <row r="1641" spans="1:13" ht="15" customHeight="1" x14ac:dyDescent="0.2">
      <c r="A1641" s="58" t="str">
        <f ca="1">IF(OR('📊 Training Matrix'!$AW$86="EXPIRED",'📊 Training Matrix'!$AW$86="EXPIRING"),'📊 Training Matrix'!$A$86,"")</f>
        <v/>
      </c>
      <c r="B1641" s="58" t="str">
        <f ca="1">IF(OR('📊 Training Matrix'!$AW$86="EXPIRED",'📊 Training Matrix'!$AW$86="EXPIRING"),'📊 Training Matrix'!$B$86,"")</f>
        <v/>
      </c>
      <c r="C1641" s="58" t="str">
        <f ca="1">IF(OR('📊 Training Matrix'!$AW$86="EXPIRED",'📊 Training Matrix'!$AW$86="EXPIRING"),'📊 Training Matrix'!$C$86,"")</f>
        <v/>
      </c>
      <c r="D1641" s="58" t="str">
        <f ca="1">IF(OR('📊 Training Matrix'!$AW$86="EXPIRED",'📊 Training Matrix'!$AW$86="EXPIRING"),'📊 Training Matrix'!$D$86,"")</f>
        <v/>
      </c>
      <c r="E1641" s="58" t="str">
        <f ca="1">IF(OR('📊 Training Matrix'!$AW$86="EXPIRED",'📊 Training Matrix'!$AW$86="EXPIRING"),'📊 Training Matrix'!$F$86,"")</f>
        <v/>
      </c>
      <c r="F1641" s="58" t="str">
        <f ca="1">IF(OR('📊 Training Matrix'!$AW$86="EXPIRED",'📊 Training Matrix'!$AW$86="EXPIRING"),'📊 Training Matrix'!$E$86,"")</f>
        <v/>
      </c>
      <c r="G1641" s="58" t="str">
        <f ca="1">IF(OR('📊 Training Matrix'!$AW$86="EXPIRED",'📊 Training Matrix'!$AW$86="EXPIRING"),"IT-002","")</f>
        <v/>
      </c>
      <c r="H1641" s="58" t="str">
        <f ca="1">IF(OR('📊 Training Matrix'!$AW$86="EXPIRED",'📊 Training Matrix'!$AW$86="EXPIRING"),"GDPR Awareness","")</f>
        <v/>
      </c>
      <c r="I1641" s="58" t="str">
        <f ca="1">IF(OR('📊 Training Matrix'!$AW$86="EXPIRED",'📊 Training Matrix'!$AW$86="EXPIRING"),IF(ISNUMBER('📊 Training Matrix'!$AV$86),TEXT('📊 Training Matrix'!$AV$86,"DD/MM/YYYY"),""),"")</f>
        <v/>
      </c>
      <c r="J1641" s="58" t="str">
        <f ca="1">IF(OR('📊 Training Matrix'!$AW$86="EXPIRED",'📊 Training Matrix'!$AW$86="EXPIRING"),TEXT('📊 Training Matrix'!$AV$86+365,"DD/MM/YYYY"),"")</f>
        <v/>
      </c>
      <c r="K1641" s="58" t="str">
        <f ca="1">IF(OR('📊 Training Matrix'!$AW$86="EXPIRED",'📊 Training Matrix'!$AW$86="EXPIRING"),'📊 Training Matrix'!$AW$86,"")</f>
        <v/>
      </c>
      <c r="L1641" s="58" t="str">
        <f ca="1">IF(OR('📊 Training Matrix'!$AW$86="EXPIRED",'📊 Training Matrix'!$AW$86="EXPIRING"),IF('📊 Training Matrix'!$AW$86="EXPIRED","Overdue by "&amp;TEXT(TODAY()-('📊 Training Matrix'!$AV$86+365),"0")&amp;" days","Expires in "&amp;TEXT(('📊 Training Matrix'!$AV$86+365)-TODAY(),"0")&amp;" days"),"—")</f>
        <v>—</v>
      </c>
      <c r="M1641" s="58" t="str">
        <f ca="1">IF(OR('📊 Training Matrix'!$AW$86="EXPIRED",'📊 Training Matrix'!$AW$86="EXPIRING"),'📊 Training Matrix'!$H$86,"")</f>
        <v/>
      </c>
    </row>
    <row r="1642" spans="1:13" ht="15" customHeight="1" x14ac:dyDescent="0.2">
      <c r="A1642" s="58" t="str">
        <f ca="1">IF(OR('📊 Training Matrix'!$K$87="EXPIRED",'📊 Training Matrix'!$K$87="EXPIRING"),'📊 Training Matrix'!$A$87,"")</f>
        <v/>
      </c>
      <c r="B1642" s="58" t="str">
        <f ca="1">IF(OR('📊 Training Matrix'!$K$87="EXPIRED",'📊 Training Matrix'!$K$87="EXPIRING"),'📊 Training Matrix'!$B$87,"")</f>
        <v/>
      </c>
      <c r="C1642" s="58" t="str">
        <f ca="1">IF(OR('📊 Training Matrix'!$K$87="EXPIRED",'📊 Training Matrix'!$K$87="EXPIRING"),'📊 Training Matrix'!$C$87,"")</f>
        <v/>
      </c>
      <c r="D1642" s="58" t="str">
        <f ca="1">IF(OR('📊 Training Matrix'!$K$87="EXPIRED",'📊 Training Matrix'!$K$87="EXPIRING"),'📊 Training Matrix'!$D$87,"")</f>
        <v/>
      </c>
      <c r="E1642" s="58" t="str">
        <f ca="1">IF(OR('📊 Training Matrix'!$K$87="EXPIRED",'📊 Training Matrix'!$K$87="EXPIRING"),'📊 Training Matrix'!$F$87,"")</f>
        <v/>
      </c>
      <c r="F1642" s="58" t="str">
        <f ca="1">IF(OR('📊 Training Matrix'!$K$87="EXPIRED",'📊 Training Matrix'!$K$87="EXPIRING"),'📊 Training Matrix'!$E$87,"")</f>
        <v/>
      </c>
      <c r="G1642" s="58" t="str">
        <f ca="1">IF(OR('📊 Training Matrix'!$K$87="EXPIRED",'📊 Training Matrix'!$K$87="EXPIRING"),"HS-001","")</f>
        <v/>
      </c>
      <c r="H1642" s="58" t="str">
        <f ca="1">IF(OR('📊 Training Matrix'!$K$87="EXPIRED",'📊 Training Matrix'!$K$87="EXPIRING"),"H&amp;S Induction","")</f>
        <v/>
      </c>
      <c r="I1642" s="58" t="str">
        <f ca="1">IF(OR('📊 Training Matrix'!$K$87="EXPIRED",'📊 Training Matrix'!$K$87="EXPIRING"),IF(ISNUMBER('📊 Training Matrix'!$J$87),TEXT('📊 Training Matrix'!$J$87,"DD/MM/YYYY"),""),"")</f>
        <v/>
      </c>
      <c r="J1642" s="58" t="str">
        <f ca="1">IF(OR('📊 Training Matrix'!$K$87="EXPIRED",'📊 Training Matrix'!$K$87="EXPIRING"),TEXT('📊 Training Matrix'!$J$87+365,"DD/MM/YYYY"),"")</f>
        <v/>
      </c>
      <c r="K1642" s="58" t="str">
        <f ca="1">IF(OR('📊 Training Matrix'!$K$87="EXPIRED",'📊 Training Matrix'!$K$87="EXPIRING"),'📊 Training Matrix'!$K$87,"")</f>
        <v/>
      </c>
      <c r="L1642" s="58" t="str">
        <f ca="1">IF(OR('📊 Training Matrix'!$K$87="EXPIRED",'📊 Training Matrix'!$K$87="EXPIRING"),IF('📊 Training Matrix'!$K$87="EXPIRED","Overdue by "&amp;TEXT(TODAY()-('📊 Training Matrix'!$J$87+365),"0")&amp;" days","Expires in "&amp;TEXT(('📊 Training Matrix'!$J$87+365)-TODAY(),"0")&amp;" days"),"—")</f>
        <v>—</v>
      </c>
      <c r="M1642" s="58" t="str">
        <f ca="1">IF(OR('📊 Training Matrix'!$K$87="EXPIRED",'📊 Training Matrix'!$K$87="EXPIRING"),'📊 Training Matrix'!$H$87,"")</f>
        <v/>
      </c>
    </row>
    <row r="1643" spans="1:13" ht="15" customHeight="1" x14ac:dyDescent="0.2">
      <c r="A1643" s="58" t="str">
        <f ca="1">IF(OR('📊 Training Matrix'!$M$87="EXPIRED",'📊 Training Matrix'!$M$87="EXPIRING"),'📊 Training Matrix'!$A$87,"")</f>
        <v/>
      </c>
      <c r="B1643" s="58" t="str">
        <f ca="1">IF(OR('📊 Training Matrix'!$M$87="EXPIRED",'📊 Training Matrix'!$M$87="EXPIRING"),'📊 Training Matrix'!$B$87,"")</f>
        <v/>
      </c>
      <c r="C1643" s="58" t="str">
        <f ca="1">IF(OR('📊 Training Matrix'!$M$87="EXPIRED",'📊 Training Matrix'!$M$87="EXPIRING"),'📊 Training Matrix'!$C$87,"")</f>
        <v/>
      </c>
      <c r="D1643" s="58" t="str">
        <f ca="1">IF(OR('📊 Training Matrix'!$M$87="EXPIRED",'📊 Training Matrix'!$M$87="EXPIRING"),'📊 Training Matrix'!$D$87,"")</f>
        <v/>
      </c>
      <c r="E1643" s="58" t="str">
        <f ca="1">IF(OR('📊 Training Matrix'!$M$87="EXPIRED",'📊 Training Matrix'!$M$87="EXPIRING"),'📊 Training Matrix'!$F$87,"")</f>
        <v/>
      </c>
      <c r="F1643" s="58" t="str">
        <f ca="1">IF(OR('📊 Training Matrix'!$M$87="EXPIRED",'📊 Training Matrix'!$M$87="EXPIRING"),'📊 Training Matrix'!$E$87,"")</f>
        <v/>
      </c>
      <c r="G1643" s="58" t="str">
        <f ca="1">IF(OR('📊 Training Matrix'!$M$87="EXPIRED",'📊 Training Matrix'!$M$87="EXPIRING"),"HS-002","")</f>
        <v/>
      </c>
      <c r="H1643" s="58" t="str">
        <f ca="1">IF(OR('📊 Training Matrix'!$M$87="EXPIRED",'📊 Training Matrix'!$M$87="EXPIRING"),"Working at Height","")</f>
        <v/>
      </c>
      <c r="I1643" s="58" t="str">
        <f ca="1">IF(OR('📊 Training Matrix'!$M$87="EXPIRED",'📊 Training Matrix'!$M$87="EXPIRING"),IF(ISNUMBER('📊 Training Matrix'!$L$87),TEXT('📊 Training Matrix'!$L$87,"DD/MM/YYYY"),""),"")</f>
        <v/>
      </c>
      <c r="J1643" s="58" t="str">
        <f ca="1">IF(OR('📊 Training Matrix'!$M$87="EXPIRED",'📊 Training Matrix'!$M$87="EXPIRING"),TEXT('📊 Training Matrix'!$L$87+365,"DD/MM/YYYY"),"")</f>
        <v/>
      </c>
      <c r="K1643" s="58" t="str">
        <f ca="1">IF(OR('📊 Training Matrix'!$M$87="EXPIRED",'📊 Training Matrix'!$M$87="EXPIRING"),'📊 Training Matrix'!$M$87,"")</f>
        <v/>
      </c>
      <c r="L1643" s="58" t="str">
        <f ca="1">IF(OR('📊 Training Matrix'!$M$87="EXPIRED",'📊 Training Matrix'!$M$87="EXPIRING"),IF('📊 Training Matrix'!$M$87="EXPIRED","Overdue by "&amp;TEXT(TODAY()-('📊 Training Matrix'!$L$87+365),"0")&amp;" days","Expires in "&amp;TEXT(('📊 Training Matrix'!$L$87+365)-TODAY(),"0")&amp;" days"),"—")</f>
        <v>—</v>
      </c>
      <c r="M1643" s="58" t="str">
        <f ca="1">IF(OR('📊 Training Matrix'!$M$87="EXPIRED",'📊 Training Matrix'!$M$87="EXPIRING"),'📊 Training Matrix'!$H$87,"")</f>
        <v/>
      </c>
    </row>
    <row r="1644" spans="1:13" ht="15" customHeight="1" x14ac:dyDescent="0.2">
      <c r="A1644" s="58" t="str">
        <f ca="1">IF(OR('📊 Training Matrix'!$O$87="EXPIRED",'📊 Training Matrix'!$O$87="EXPIRING"),'📊 Training Matrix'!$A$87,"")</f>
        <v/>
      </c>
      <c r="B1644" s="58" t="str">
        <f ca="1">IF(OR('📊 Training Matrix'!$O$87="EXPIRED",'📊 Training Matrix'!$O$87="EXPIRING"),'📊 Training Matrix'!$B$87,"")</f>
        <v/>
      </c>
      <c r="C1644" s="58" t="str">
        <f ca="1">IF(OR('📊 Training Matrix'!$O$87="EXPIRED",'📊 Training Matrix'!$O$87="EXPIRING"),'📊 Training Matrix'!$C$87,"")</f>
        <v/>
      </c>
      <c r="D1644" s="58" t="str">
        <f ca="1">IF(OR('📊 Training Matrix'!$O$87="EXPIRED",'📊 Training Matrix'!$O$87="EXPIRING"),'📊 Training Matrix'!$D$87,"")</f>
        <v/>
      </c>
      <c r="E1644" s="58" t="str">
        <f ca="1">IF(OR('📊 Training Matrix'!$O$87="EXPIRED",'📊 Training Matrix'!$O$87="EXPIRING"),'📊 Training Matrix'!$F$87,"")</f>
        <v/>
      </c>
      <c r="F1644" s="58" t="str">
        <f ca="1">IF(OR('📊 Training Matrix'!$O$87="EXPIRED",'📊 Training Matrix'!$O$87="EXPIRING"),'📊 Training Matrix'!$E$87,"")</f>
        <v/>
      </c>
      <c r="G1644" s="58" t="str">
        <f ca="1">IF(OR('📊 Training Matrix'!$O$87="EXPIRED",'📊 Training Matrix'!$O$87="EXPIRING"),"HS-003","")</f>
        <v/>
      </c>
      <c r="H1644" s="58" t="str">
        <f ca="1">IF(OR('📊 Training Matrix'!$O$87="EXPIRED",'📊 Training Matrix'!$O$87="EXPIRING"),"Confined Space","")</f>
        <v/>
      </c>
      <c r="I1644" s="58" t="str">
        <f ca="1">IF(OR('📊 Training Matrix'!$O$87="EXPIRED",'📊 Training Matrix'!$O$87="EXPIRING"),IF(ISNUMBER('📊 Training Matrix'!$N$87),TEXT('📊 Training Matrix'!$N$87,"DD/MM/YYYY"),""),"")</f>
        <v/>
      </c>
      <c r="J1644" s="58" t="str">
        <f ca="1">IF(OR('📊 Training Matrix'!$O$87="EXPIRED",'📊 Training Matrix'!$O$87="EXPIRING"),TEXT('📊 Training Matrix'!$N$87+365,"DD/MM/YYYY"),"")</f>
        <v/>
      </c>
      <c r="K1644" s="58" t="str">
        <f ca="1">IF(OR('📊 Training Matrix'!$O$87="EXPIRED",'📊 Training Matrix'!$O$87="EXPIRING"),'📊 Training Matrix'!$O$87,"")</f>
        <v/>
      </c>
      <c r="L1644" s="58" t="str">
        <f ca="1">IF(OR('📊 Training Matrix'!$O$87="EXPIRED",'📊 Training Matrix'!$O$87="EXPIRING"),IF('📊 Training Matrix'!$O$87="EXPIRED","Overdue by "&amp;TEXT(TODAY()-('📊 Training Matrix'!$N$87+365),"0")&amp;" days","Expires in "&amp;TEXT(('📊 Training Matrix'!$N$87+365)-TODAY(),"0")&amp;" days"),"—")</f>
        <v>—</v>
      </c>
      <c r="M1644" s="58" t="str">
        <f ca="1">IF(OR('📊 Training Matrix'!$O$87="EXPIRED",'📊 Training Matrix'!$O$87="EXPIRING"),'📊 Training Matrix'!$H$87,"")</f>
        <v/>
      </c>
    </row>
    <row r="1645" spans="1:13" ht="15" customHeight="1" x14ac:dyDescent="0.2">
      <c r="A1645" s="58" t="str">
        <f ca="1">IF(OR('📊 Training Matrix'!$Q$87="EXPIRED",'📊 Training Matrix'!$Q$87="EXPIRING"),'📊 Training Matrix'!$A$87,"")</f>
        <v/>
      </c>
      <c r="B1645" s="58" t="str">
        <f ca="1">IF(OR('📊 Training Matrix'!$Q$87="EXPIRED",'📊 Training Matrix'!$Q$87="EXPIRING"),'📊 Training Matrix'!$B$87,"")</f>
        <v/>
      </c>
      <c r="C1645" s="58" t="str">
        <f ca="1">IF(OR('📊 Training Matrix'!$Q$87="EXPIRED",'📊 Training Matrix'!$Q$87="EXPIRING"),'📊 Training Matrix'!$C$87,"")</f>
        <v/>
      </c>
      <c r="D1645" s="58" t="str">
        <f ca="1">IF(OR('📊 Training Matrix'!$Q$87="EXPIRED",'📊 Training Matrix'!$Q$87="EXPIRING"),'📊 Training Matrix'!$D$87,"")</f>
        <v/>
      </c>
      <c r="E1645" s="58" t="str">
        <f ca="1">IF(OR('📊 Training Matrix'!$Q$87="EXPIRED",'📊 Training Matrix'!$Q$87="EXPIRING"),'📊 Training Matrix'!$F$87,"")</f>
        <v/>
      </c>
      <c r="F1645" s="58" t="str">
        <f ca="1">IF(OR('📊 Training Matrix'!$Q$87="EXPIRED",'📊 Training Matrix'!$Q$87="EXPIRING"),'📊 Training Matrix'!$E$87,"")</f>
        <v/>
      </c>
      <c r="G1645" s="58" t="str">
        <f ca="1">IF(OR('📊 Training Matrix'!$Q$87="EXPIRED",'📊 Training Matrix'!$Q$87="EXPIRING"),"HS-004","")</f>
        <v/>
      </c>
      <c r="H1645" s="58" t="str">
        <f ca="1">IF(OR('📊 Training Matrix'!$Q$87="EXPIRED",'📊 Training Matrix'!$Q$87="EXPIRING"),"Manual Handling","")</f>
        <v/>
      </c>
      <c r="I1645" s="58" t="str">
        <f ca="1">IF(OR('📊 Training Matrix'!$Q$87="EXPIRED",'📊 Training Matrix'!$Q$87="EXPIRING"),IF(ISNUMBER('📊 Training Matrix'!$P$87),TEXT('📊 Training Matrix'!$P$87,"DD/MM/YYYY"),""),"")</f>
        <v/>
      </c>
      <c r="J1645" s="58" t="str">
        <f ca="1">IF(OR('📊 Training Matrix'!$Q$87="EXPIRED",'📊 Training Matrix'!$Q$87="EXPIRING"),TEXT('📊 Training Matrix'!$P$87+365,"DD/MM/YYYY"),"")</f>
        <v/>
      </c>
      <c r="K1645" s="58" t="str">
        <f ca="1">IF(OR('📊 Training Matrix'!$Q$87="EXPIRED",'📊 Training Matrix'!$Q$87="EXPIRING"),'📊 Training Matrix'!$Q$87,"")</f>
        <v/>
      </c>
      <c r="L1645" s="58" t="str">
        <f ca="1">IF(OR('📊 Training Matrix'!$Q$87="EXPIRED",'📊 Training Matrix'!$Q$87="EXPIRING"),IF('📊 Training Matrix'!$Q$87="EXPIRED","Overdue by "&amp;TEXT(TODAY()-('📊 Training Matrix'!$P$87+365),"0")&amp;" days","Expires in "&amp;TEXT(('📊 Training Matrix'!$P$87+365)-TODAY(),"0")&amp;" days"),"—")</f>
        <v>—</v>
      </c>
      <c r="M1645" s="58" t="str">
        <f ca="1">IF(OR('📊 Training Matrix'!$Q$87="EXPIRED",'📊 Training Matrix'!$Q$87="EXPIRING"),'📊 Training Matrix'!$H$87,"")</f>
        <v/>
      </c>
    </row>
    <row r="1646" spans="1:13" ht="15" customHeight="1" x14ac:dyDescent="0.2">
      <c r="A1646" s="58" t="str">
        <f ca="1">IF(OR('📊 Training Matrix'!$S$87="EXPIRED",'📊 Training Matrix'!$S$87="EXPIRING"),'📊 Training Matrix'!$A$87,"")</f>
        <v/>
      </c>
      <c r="B1646" s="58" t="str">
        <f ca="1">IF(OR('📊 Training Matrix'!$S$87="EXPIRED",'📊 Training Matrix'!$S$87="EXPIRING"),'📊 Training Matrix'!$B$87,"")</f>
        <v/>
      </c>
      <c r="C1646" s="58" t="str">
        <f ca="1">IF(OR('📊 Training Matrix'!$S$87="EXPIRED",'📊 Training Matrix'!$S$87="EXPIRING"),'📊 Training Matrix'!$C$87,"")</f>
        <v/>
      </c>
      <c r="D1646" s="58" t="str">
        <f ca="1">IF(OR('📊 Training Matrix'!$S$87="EXPIRED",'📊 Training Matrix'!$S$87="EXPIRING"),'📊 Training Matrix'!$D$87,"")</f>
        <v/>
      </c>
      <c r="E1646" s="58" t="str">
        <f ca="1">IF(OR('📊 Training Matrix'!$S$87="EXPIRED",'📊 Training Matrix'!$S$87="EXPIRING"),'📊 Training Matrix'!$F$87,"")</f>
        <v/>
      </c>
      <c r="F1646" s="58" t="str">
        <f ca="1">IF(OR('📊 Training Matrix'!$S$87="EXPIRED",'📊 Training Matrix'!$S$87="EXPIRING"),'📊 Training Matrix'!$E$87,"")</f>
        <v/>
      </c>
      <c r="G1646" s="58" t="str">
        <f ca="1">IF(OR('📊 Training Matrix'!$S$87="EXPIRED",'📊 Training Matrix'!$S$87="EXPIRING"),"HS-005","")</f>
        <v/>
      </c>
      <c r="H1646" s="58" t="str">
        <f ca="1">IF(OR('📊 Training Matrix'!$S$87="EXPIRED",'📊 Training Matrix'!$S$87="EXPIRING"),"First Aid (FAW)","")</f>
        <v/>
      </c>
      <c r="I1646" s="58" t="str">
        <f ca="1">IF(OR('📊 Training Matrix'!$S$87="EXPIRED",'📊 Training Matrix'!$S$87="EXPIRING"),IF(ISNUMBER('📊 Training Matrix'!$R$87),TEXT('📊 Training Matrix'!$R$87,"DD/MM/YYYY"),""),"")</f>
        <v/>
      </c>
      <c r="J1646" s="58" t="str">
        <f ca="1">IF(OR('📊 Training Matrix'!$S$87="EXPIRED",'📊 Training Matrix'!$S$87="EXPIRING"),TEXT('📊 Training Matrix'!$R$87+365,"DD/MM/YYYY"),"")</f>
        <v/>
      </c>
      <c r="K1646" s="58" t="str">
        <f ca="1">IF(OR('📊 Training Matrix'!$S$87="EXPIRED",'📊 Training Matrix'!$S$87="EXPIRING"),'📊 Training Matrix'!$S$87,"")</f>
        <v/>
      </c>
      <c r="L1646" s="58" t="str">
        <f ca="1">IF(OR('📊 Training Matrix'!$S$87="EXPIRED",'📊 Training Matrix'!$S$87="EXPIRING"),IF('📊 Training Matrix'!$S$87="EXPIRED","Overdue by "&amp;TEXT(TODAY()-('📊 Training Matrix'!$R$87+365),"0")&amp;" days","Expires in "&amp;TEXT(('📊 Training Matrix'!$R$87+365)-TODAY(),"0")&amp;" days"),"—")</f>
        <v>—</v>
      </c>
      <c r="M1646" s="58" t="str">
        <f ca="1">IF(OR('📊 Training Matrix'!$S$87="EXPIRED",'📊 Training Matrix'!$S$87="EXPIRING"),'📊 Training Matrix'!$H$87,"")</f>
        <v/>
      </c>
    </row>
    <row r="1647" spans="1:13" ht="15" customHeight="1" x14ac:dyDescent="0.2">
      <c r="A1647" s="58" t="str">
        <f ca="1">IF(OR('📊 Training Matrix'!$U$87="EXPIRED",'📊 Training Matrix'!$U$87="EXPIRING"),'📊 Training Matrix'!$A$87,"")</f>
        <v/>
      </c>
      <c r="B1647" s="58" t="str">
        <f ca="1">IF(OR('📊 Training Matrix'!$U$87="EXPIRED",'📊 Training Matrix'!$U$87="EXPIRING"),'📊 Training Matrix'!$B$87,"")</f>
        <v/>
      </c>
      <c r="C1647" s="58" t="str">
        <f ca="1">IF(OR('📊 Training Matrix'!$U$87="EXPIRED",'📊 Training Matrix'!$U$87="EXPIRING"),'📊 Training Matrix'!$C$87,"")</f>
        <v/>
      </c>
      <c r="D1647" s="58" t="str">
        <f ca="1">IF(OR('📊 Training Matrix'!$U$87="EXPIRED",'📊 Training Matrix'!$U$87="EXPIRING"),'📊 Training Matrix'!$D$87,"")</f>
        <v/>
      </c>
      <c r="E1647" s="58" t="str">
        <f ca="1">IF(OR('📊 Training Matrix'!$U$87="EXPIRED",'📊 Training Matrix'!$U$87="EXPIRING"),'📊 Training Matrix'!$F$87,"")</f>
        <v/>
      </c>
      <c r="F1647" s="58" t="str">
        <f ca="1">IF(OR('📊 Training Matrix'!$U$87="EXPIRED",'📊 Training Matrix'!$U$87="EXPIRING"),'📊 Training Matrix'!$E$87,"")</f>
        <v/>
      </c>
      <c r="G1647" s="58" t="str">
        <f ca="1">IF(OR('📊 Training Matrix'!$U$87="EXPIRED",'📊 Training Matrix'!$U$87="EXPIRING"),"HS-006","")</f>
        <v/>
      </c>
      <c r="H1647" s="58" t="str">
        <f ca="1">IF(OR('📊 Training Matrix'!$U$87="EXPIRED",'📊 Training Matrix'!$U$87="EXPIRING"),"Asbestos Awareness","")</f>
        <v/>
      </c>
      <c r="I1647" s="58" t="str">
        <f ca="1">IF(OR('📊 Training Matrix'!$U$87="EXPIRED",'📊 Training Matrix'!$U$87="EXPIRING"),IF(ISNUMBER('📊 Training Matrix'!$T$87),TEXT('📊 Training Matrix'!$T$87,"DD/MM/YYYY"),""),"")</f>
        <v/>
      </c>
      <c r="J1647" s="58" t="str">
        <f ca="1">IF(OR('📊 Training Matrix'!$U$87="EXPIRED",'📊 Training Matrix'!$U$87="EXPIRING"),TEXT('📊 Training Matrix'!$T$87+365,"DD/MM/YYYY"),"")</f>
        <v/>
      </c>
      <c r="K1647" s="58" t="str">
        <f ca="1">IF(OR('📊 Training Matrix'!$U$87="EXPIRED",'📊 Training Matrix'!$U$87="EXPIRING"),'📊 Training Matrix'!$U$87,"")</f>
        <v/>
      </c>
      <c r="L1647" s="58" t="str">
        <f ca="1">IF(OR('📊 Training Matrix'!$U$87="EXPIRED",'📊 Training Matrix'!$U$87="EXPIRING"),IF('📊 Training Matrix'!$U$87="EXPIRED","Overdue by "&amp;TEXT(TODAY()-('📊 Training Matrix'!$T$87+365),"0")&amp;" days","Expires in "&amp;TEXT(('📊 Training Matrix'!$T$87+365)-TODAY(),"0")&amp;" days"),"—")</f>
        <v>—</v>
      </c>
      <c r="M1647" s="58" t="str">
        <f ca="1">IF(OR('📊 Training Matrix'!$U$87="EXPIRED",'📊 Training Matrix'!$U$87="EXPIRING"),'📊 Training Matrix'!$H$87,"")</f>
        <v/>
      </c>
    </row>
    <row r="1648" spans="1:13" ht="15" customHeight="1" x14ac:dyDescent="0.2">
      <c r="A1648" s="58" t="str">
        <f ca="1">IF(OR('📊 Training Matrix'!$W$87="EXPIRED",'📊 Training Matrix'!$W$87="EXPIRING"),'📊 Training Matrix'!$A$87,"")</f>
        <v/>
      </c>
      <c r="B1648" s="58" t="str">
        <f ca="1">IF(OR('📊 Training Matrix'!$W$87="EXPIRED",'📊 Training Matrix'!$W$87="EXPIRING"),'📊 Training Matrix'!$B$87,"")</f>
        <v/>
      </c>
      <c r="C1648" s="58" t="str">
        <f ca="1">IF(OR('📊 Training Matrix'!$W$87="EXPIRED",'📊 Training Matrix'!$W$87="EXPIRING"),'📊 Training Matrix'!$C$87,"")</f>
        <v/>
      </c>
      <c r="D1648" s="58" t="str">
        <f ca="1">IF(OR('📊 Training Matrix'!$W$87="EXPIRED",'📊 Training Matrix'!$W$87="EXPIRING"),'📊 Training Matrix'!$D$87,"")</f>
        <v/>
      </c>
      <c r="E1648" s="58" t="str">
        <f ca="1">IF(OR('📊 Training Matrix'!$W$87="EXPIRED",'📊 Training Matrix'!$W$87="EXPIRING"),'📊 Training Matrix'!$F$87,"")</f>
        <v/>
      </c>
      <c r="F1648" s="58" t="str">
        <f ca="1">IF(OR('📊 Training Matrix'!$W$87="EXPIRED",'📊 Training Matrix'!$W$87="EXPIRING"),'📊 Training Matrix'!$E$87,"")</f>
        <v/>
      </c>
      <c r="G1648" s="58" t="str">
        <f ca="1">IF(OR('📊 Training Matrix'!$W$87="EXPIRED",'📊 Training Matrix'!$W$87="EXPIRING"),"EL-001","")</f>
        <v/>
      </c>
      <c r="H1648" s="58" t="str">
        <f ca="1">IF(OR('📊 Training Matrix'!$W$87="EXPIRED",'📊 Training Matrix'!$W$87="EXPIRING"),"C&amp;G 2391 Inspection","")</f>
        <v/>
      </c>
      <c r="I1648" s="58" t="str">
        <f ca="1">IF(OR('📊 Training Matrix'!$W$87="EXPIRED",'📊 Training Matrix'!$W$87="EXPIRING"),IF(ISNUMBER('📊 Training Matrix'!$V$87),TEXT('📊 Training Matrix'!$V$87,"DD/MM/YYYY"),""),"")</f>
        <v/>
      </c>
      <c r="J1648" s="58" t="str">
        <f ca="1">IF(OR('📊 Training Matrix'!$W$87="EXPIRED",'📊 Training Matrix'!$W$87="EXPIRING"),TEXT('📊 Training Matrix'!$V$87+365,"DD/MM/YYYY"),"")</f>
        <v/>
      </c>
      <c r="K1648" s="58" t="str">
        <f ca="1">IF(OR('📊 Training Matrix'!$W$87="EXPIRED",'📊 Training Matrix'!$W$87="EXPIRING"),'📊 Training Matrix'!$W$87,"")</f>
        <v/>
      </c>
      <c r="L1648" s="58" t="str">
        <f ca="1">IF(OR('📊 Training Matrix'!$W$87="EXPIRED",'📊 Training Matrix'!$W$87="EXPIRING"),IF('📊 Training Matrix'!$W$87="EXPIRED","Overdue by "&amp;TEXT(TODAY()-('📊 Training Matrix'!$V$87+365),"0")&amp;" days","Expires in "&amp;TEXT(('📊 Training Matrix'!$V$87+365)-TODAY(),"0")&amp;" days"),"—")</f>
        <v>—</v>
      </c>
      <c r="M1648" s="58" t="str">
        <f ca="1">IF(OR('📊 Training Matrix'!$W$87="EXPIRED",'📊 Training Matrix'!$W$87="EXPIRING"),'📊 Training Matrix'!$H$87,"")</f>
        <v/>
      </c>
    </row>
    <row r="1649" spans="1:13" ht="15" customHeight="1" x14ac:dyDescent="0.2">
      <c r="A1649" s="58" t="str">
        <f ca="1">IF(OR('📊 Training Matrix'!$Y$87="EXPIRED",'📊 Training Matrix'!$Y$87="EXPIRING"),'📊 Training Matrix'!$A$87,"")</f>
        <v/>
      </c>
      <c r="B1649" s="58" t="str">
        <f ca="1">IF(OR('📊 Training Matrix'!$Y$87="EXPIRED",'📊 Training Matrix'!$Y$87="EXPIRING"),'📊 Training Matrix'!$B$87,"")</f>
        <v/>
      </c>
      <c r="C1649" s="58" t="str">
        <f ca="1">IF(OR('📊 Training Matrix'!$Y$87="EXPIRED",'📊 Training Matrix'!$Y$87="EXPIRING"),'📊 Training Matrix'!$C$87,"")</f>
        <v/>
      </c>
      <c r="D1649" s="58" t="str">
        <f ca="1">IF(OR('📊 Training Matrix'!$Y$87="EXPIRED",'📊 Training Matrix'!$Y$87="EXPIRING"),'📊 Training Matrix'!$D$87,"")</f>
        <v/>
      </c>
      <c r="E1649" s="58" t="str">
        <f ca="1">IF(OR('📊 Training Matrix'!$Y$87="EXPIRED",'📊 Training Matrix'!$Y$87="EXPIRING"),'📊 Training Matrix'!$F$87,"")</f>
        <v/>
      </c>
      <c r="F1649" s="58" t="str">
        <f ca="1">IF(OR('📊 Training Matrix'!$Y$87="EXPIRED",'📊 Training Matrix'!$Y$87="EXPIRING"),'📊 Training Matrix'!$E$87,"")</f>
        <v/>
      </c>
      <c r="G1649" s="58" t="str">
        <f ca="1">IF(OR('📊 Training Matrix'!$Y$87="EXPIRED",'📊 Training Matrix'!$Y$87="EXPIRING"),"EL-002","")</f>
        <v/>
      </c>
      <c r="H1649" s="58" t="str">
        <f ca="1">IF(OR('📊 Training Matrix'!$Y$87="EXPIRED",'📊 Training Matrix'!$Y$87="EXPIRING"),"18th Edition","")</f>
        <v/>
      </c>
      <c r="I1649" s="58" t="str">
        <f ca="1">IF(OR('📊 Training Matrix'!$Y$87="EXPIRED",'📊 Training Matrix'!$Y$87="EXPIRING"),IF(ISNUMBER('📊 Training Matrix'!$X$87),TEXT('📊 Training Matrix'!$X$87,"DD/MM/YYYY"),""),"")</f>
        <v/>
      </c>
      <c r="J1649" s="58" t="str">
        <f ca="1">IF(OR('📊 Training Matrix'!$Y$87="EXPIRED",'📊 Training Matrix'!$Y$87="EXPIRING"),TEXT('📊 Training Matrix'!$X$87+365,"DD/MM/YYYY"),"")</f>
        <v/>
      </c>
      <c r="K1649" s="58" t="str">
        <f ca="1">IF(OR('📊 Training Matrix'!$Y$87="EXPIRED",'📊 Training Matrix'!$Y$87="EXPIRING"),'📊 Training Matrix'!$Y$87,"")</f>
        <v/>
      </c>
      <c r="L1649" s="58" t="str">
        <f ca="1">IF(OR('📊 Training Matrix'!$Y$87="EXPIRED",'📊 Training Matrix'!$Y$87="EXPIRING"),IF('📊 Training Matrix'!$Y$87="EXPIRED","Overdue by "&amp;TEXT(TODAY()-('📊 Training Matrix'!$X$87+365),"0")&amp;" days","Expires in "&amp;TEXT(('📊 Training Matrix'!$X$87+365)-TODAY(),"0")&amp;" days"),"—")</f>
        <v>—</v>
      </c>
      <c r="M1649" s="58" t="str">
        <f ca="1">IF(OR('📊 Training Matrix'!$Y$87="EXPIRED",'📊 Training Matrix'!$Y$87="EXPIRING"),'📊 Training Matrix'!$H$87,"")</f>
        <v/>
      </c>
    </row>
    <row r="1650" spans="1:13" ht="15" customHeight="1" x14ac:dyDescent="0.2">
      <c r="A1650" s="58" t="str">
        <f ca="1">IF(OR('📊 Training Matrix'!$AA$87="EXPIRED",'📊 Training Matrix'!$AA$87="EXPIRING"),'📊 Training Matrix'!$A$87,"")</f>
        <v/>
      </c>
      <c r="B1650" s="58" t="str">
        <f ca="1">IF(OR('📊 Training Matrix'!$AA$87="EXPIRED",'📊 Training Matrix'!$AA$87="EXPIRING"),'📊 Training Matrix'!$B$87,"")</f>
        <v/>
      </c>
      <c r="C1650" s="58" t="str">
        <f ca="1">IF(OR('📊 Training Matrix'!$AA$87="EXPIRED",'📊 Training Matrix'!$AA$87="EXPIRING"),'📊 Training Matrix'!$C$87,"")</f>
        <v/>
      </c>
      <c r="D1650" s="58" t="str">
        <f ca="1">IF(OR('📊 Training Matrix'!$AA$87="EXPIRED",'📊 Training Matrix'!$AA$87="EXPIRING"),'📊 Training Matrix'!$D$87,"")</f>
        <v/>
      </c>
      <c r="E1650" s="58" t="str">
        <f ca="1">IF(OR('📊 Training Matrix'!$AA$87="EXPIRED",'📊 Training Matrix'!$AA$87="EXPIRING"),'📊 Training Matrix'!$F$87,"")</f>
        <v/>
      </c>
      <c r="F1650" s="58" t="str">
        <f ca="1">IF(OR('📊 Training Matrix'!$AA$87="EXPIRED",'📊 Training Matrix'!$AA$87="EXPIRING"),'📊 Training Matrix'!$E$87,"")</f>
        <v/>
      </c>
      <c r="G1650" s="58" t="str">
        <f ca="1">IF(OR('📊 Training Matrix'!$AA$87="EXPIRED",'📊 Training Matrix'!$AA$87="EXPIRING"),"EL-003","")</f>
        <v/>
      </c>
      <c r="H1650" s="58" t="str">
        <f ca="1">IF(OR('📊 Training Matrix'!$AA$87="EXPIRED",'📊 Training Matrix'!$AA$87="EXPIRING"),"HV Auth. Person","")</f>
        <v/>
      </c>
      <c r="I1650" s="58" t="str">
        <f ca="1">IF(OR('📊 Training Matrix'!$AA$87="EXPIRED",'📊 Training Matrix'!$AA$87="EXPIRING"),IF(ISNUMBER('📊 Training Matrix'!$Z$87),TEXT('📊 Training Matrix'!$Z$87,"DD/MM/YYYY"),""),"")</f>
        <v/>
      </c>
      <c r="J1650" s="58" t="str">
        <f ca="1">IF(OR('📊 Training Matrix'!$AA$87="EXPIRED",'📊 Training Matrix'!$AA$87="EXPIRING"),TEXT('📊 Training Matrix'!$Z$87+365,"DD/MM/YYYY"),"")</f>
        <v/>
      </c>
      <c r="K1650" s="58" t="str">
        <f ca="1">IF(OR('📊 Training Matrix'!$AA$87="EXPIRED",'📊 Training Matrix'!$AA$87="EXPIRING"),'📊 Training Matrix'!$AA$87,"")</f>
        <v/>
      </c>
      <c r="L1650" s="58" t="str">
        <f ca="1">IF(OR('📊 Training Matrix'!$AA$87="EXPIRED",'📊 Training Matrix'!$AA$87="EXPIRING"),IF('📊 Training Matrix'!$AA$87="EXPIRED","Overdue by "&amp;TEXT(TODAY()-('📊 Training Matrix'!$Z$87+365),"0")&amp;" days","Expires in "&amp;TEXT(('📊 Training Matrix'!$Z$87+365)-TODAY(),"0")&amp;" days"),"—")</f>
        <v>—</v>
      </c>
      <c r="M1650" s="58" t="str">
        <f ca="1">IF(OR('📊 Training Matrix'!$AA$87="EXPIRED",'📊 Training Matrix'!$AA$87="EXPIRING"),'📊 Training Matrix'!$H$87,"")</f>
        <v/>
      </c>
    </row>
    <row r="1651" spans="1:13" ht="15" customHeight="1" x14ac:dyDescent="0.2">
      <c r="A1651" s="58" t="str">
        <f ca="1">IF(OR('📊 Training Matrix'!$AC$87="EXPIRED",'📊 Training Matrix'!$AC$87="EXPIRING"),'📊 Training Matrix'!$A$87,"")</f>
        <v/>
      </c>
      <c r="B1651" s="58" t="str">
        <f ca="1">IF(OR('📊 Training Matrix'!$AC$87="EXPIRED",'📊 Training Matrix'!$AC$87="EXPIRING"),'📊 Training Matrix'!$B$87,"")</f>
        <v/>
      </c>
      <c r="C1651" s="58" t="str">
        <f ca="1">IF(OR('📊 Training Matrix'!$AC$87="EXPIRED",'📊 Training Matrix'!$AC$87="EXPIRING"),'📊 Training Matrix'!$C$87,"")</f>
        <v/>
      </c>
      <c r="D1651" s="58" t="str">
        <f ca="1">IF(OR('📊 Training Matrix'!$AC$87="EXPIRED",'📊 Training Matrix'!$AC$87="EXPIRING"),'📊 Training Matrix'!$D$87,"")</f>
        <v/>
      </c>
      <c r="E1651" s="58" t="str">
        <f ca="1">IF(OR('📊 Training Matrix'!$AC$87="EXPIRED",'📊 Training Matrix'!$AC$87="EXPIRING"),'📊 Training Matrix'!$F$87,"")</f>
        <v/>
      </c>
      <c r="F1651" s="58" t="str">
        <f ca="1">IF(OR('📊 Training Matrix'!$AC$87="EXPIRED",'📊 Training Matrix'!$AC$87="EXPIRING"),'📊 Training Matrix'!$E$87,"")</f>
        <v/>
      </c>
      <c r="G1651" s="58" t="str">
        <f ca="1">IF(OR('📊 Training Matrix'!$AC$87="EXPIRED",'📊 Training Matrix'!$AC$87="EXPIRING"),"EL-004","")</f>
        <v/>
      </c>
      <c r="H1651" s="58" t="str">
        <f ca="1">IF(OR('📊 Training Matrix'!$AC$87="EXPIRED",'📊 Training Matrix'!$AC$87="EXPIRING"),"LV Switching","")</f>
        <v/>
      </c>
      <c r="I1651" s="58" t="str">
        <f ca="1">IF(OR('📊 Training Matrix'!$AC$87="EXPIRED",'📊 Training Matrix'!$AC$87="EXPIRING"),IF(ISNUMBER('📊 Training Matrix'!$AB$87),TEXT('📊 Training Matrix'!$AB$87,"DD/MM/YYYY"),""),"")</f>
        <v/>
      </c>
      <c r="J1651" s="58" t="str">
        <f ca="1">IF(OR('📊 Training Matrix'!$AC$87="EXPIRED",'📊 Training Matrix'!$AC$87="EXPIRING"),TEXT('📊 Training Matrix'!$AB$87+365,"DD/MM/YYYY"),"")</f>
        <v/>
      </c>
      <c r="K1651" s="58" t="str">
        <f ca="1">IF(OR('📊 Training Matrix'!$AC$87="EXPIRED",'📊 Training Matrix'!$AC$87="EXPIRING"),'📊 Training Matrix'!$AC$87,"")</f>
        <v/>
      </c>
      <c r="L1651" s="58" t="str">
        <f ca="1">IF(OR('📊 Training Matrix'!$AC$87="EXPIRED",'📊 Training Matrix'!$AC$87="EXPIRING"),IF('📊 Training Matrix'!$AC$87="EXPIRED","Overdue by "&amp;TEXT(TODAY()-('📊 Training Matrix'!$AB$87+365),"0")&amp;" days","Expires in "&amp;TEXT(('📊 Training Matrix'!$AB$87+365)-TODAY(),"0")&amp;" days"),"—")</f>
        <v>—</v>
      </c>
      <c r="M1651" s="58" t="str">
        <f ca="1">IF(OR('📊 Training Matrix'!$AC$87="EXPIRED",'📊 Training Matrix'!$AC$87="EXPIRING"),'📊 Training Matrix'!$H$87,"")</f>
        <v/>
      </c>
    </row>
    <row r="1652" spans="1:13" ht="15" customHeight="1" x14ac:dyDescent="0.2">
      <c r="A1652" s="58" t="str">
        <f ca="1">IF(OR('📊 Training Matrix'!$AE$87="EXPIRED",'📊 Training Matrix'!$AE$87="EXPIRING"),'📊 Training Matrix'!$A$87,"")</f>
        <v/>
      </c>
      <c r="B1652" s="58" t="str">
        <f ca="1">IF(OR('📊 Training Matrix'!$AE$87="EXPIRED",'📊 Training Matrix'!$AE$87="EXPIRING"),'📊 Training Matrix'!$B$87,"")</f>
        <v/>
      </c>
      <c r="C1652" s="58" t="str">
        <f ca="1">IF(OR('📊 Training Matrix'!$AE$87="EXPIRED",'📊 Training Matrix'!$AE$87="EXPIRING"),'📊 Training Matrix'!$C$87,"")</f>
        <v/>
      </c>
      <c r="D1652" s="58" t="str">
        <f ca="1">IF(OR('📊 Training Matrix'!$AE$87="EXPIRED",'📊 Training Matrix'!$AE$87="EXPIRING"),'📊 Training Matrix'!$D$87,"")</f>
        <v/>
      </c>
      <c r="E1652" s="58" t="str">
        <f ca="1">IF(OR('📊 Training Matrix'!$AE$87="EXPIRED",'📊 Training Matrix'!$AE$87="EXPIRING"),'📊 Training Matrix'!$F$87,"")</f>
        <v/>
      </c>
      <c r="F1652" s="58" t="str">
        <f ca="1">IF(OR('📊 Training Matrix'!$AE$87="EXPIRED",'📊 Training Matrix'!$AE$87="EXPIRING"),'📊 Training Matrix'!$E$87,"")</f>
        <v/>
      </c>
      <c r="G1652" s="58" t="str">
        <f ca="1">IF(OR('📊 Training Matrix'!$AE$87="EXPIRED",'📊 Training Matrix'!$AE$87="EXPIRING"),"CV-005","")</f>
        <v/>
      </c>
      <c r="H1652" s="58" t="str">
        <f ca="1">IF(OR('📊 Training Matrix'!$AE$87="EXPIRED",'📊 Training Matrix'!$AE$87="EXPIRING"),"NRSWA Supervisor","")</f>
        <v/>
      </c>
      <c r="I1652" s="58" t="str">
        <f ca="1">IF(OR('📊 Training Matrix'!$AE$87="EXPIRED",'📊 Training Matrix'!$AE$87="EXPIRING"),IF(ISNUMBER('📊 Training Matrix'!$AD$87),TEXT('📊 Training Matrix'!$AD$87,"DD/MM/YYYY"),""),"")</f>
        <v/>
      </c>
      <c r="J1652" s="58" t="str">
        <f ca="1">IF(OR('📊 Training Matrix'!$AE$87="EXPIRED",'📊 Training Matrix'!$AE$87="EXPIRING"),TEXT('📊 Training Matrix'!$AD$87+365,"DD/MM/YYYY"),"")</f>
        <v/>
      </c>
      <c r="K1652" s="58" t="str">
        <f ca="1">IF(OR('📊 Training Matrix'!$AE$87="EXPIRED",'📊 Training Matrix'!$AE$87="EXPIRING"),'📊 Training Matrix'!$AE$87,"")</f>
        <v/>
      </c>
      <c r="L1652" s="58" t="str">
        <f ca="1">IF(OR('📊 Training Matrix'!$AE$87="EXPIRED",'📊 Training Matrix'!$AE$87="EXPIRING"),IF('📊 Training Matrix'!$AE$87="EXPIRED","Overdue by "&amp;TEXT(TODAY()-('📊 Training Matrix'!$AD$87+365),"0")&amp;" days","Expires in "&amp;TEXT(('📊 Training Matrix'!$AD$87+365)-TODAY(),"0")&amp;" days"),"—")</f>
        <v>—</v>
      </c>
      <c r="M1652" s="58" t="str">
        <f ca="1">IF(OR('📊 Training Matrix'!$AE$87="EXPIRED",'📊 Training Matrix'!$AE$87="EXPIRING"),'📊 Training Matrix'!$H$87,"")</f>
        <v/>
      </c>
    </row>
    <row r="1653" spans="1:13" ht="15" customHeight="1" x14ac:dyDescent="0.2">
      <c r="A1653" s="58" t="str">
        <f ca="1">IF(OR('📊 Training Matrix'!$AG$87="EXPIRED",'📊 Training Matrix'!$AG$87="EXPIRING"),'📊 Training Matrix'!$A$87,"")</f>
        <v/>
      </c>
      <c r="B1653" s="58" t="str">
        <f ca="1">IF(OR('📊 Training Matrix'!$AG$87="EXPIRED",'📊 Training Matrix'!$AG$87="EXPIRING"),'📊 Training Matrix'!$B$87,"")</f>
        <v/>
      </c>
      <c r="C1653" s="58" t="str">
        <f ca="1">IF(OR('📊 Training Matrix'!$AG$87="EXPIRED",'📊 Training Matrix'!$AG$87="EXPIRING"),'📊 Training Matrix'!$C$87,"")</f>
        <v/>
      </c>
      <c r="D1653" s="58" t="str">
        <f ca="1">IF(OR('📊 Training Matrix'!$AG$87="EXPIRED",'📊 Training Matrix'!$AG$87="EXPIRING"),'📊 Training Matrix'!$D$87,"")</f>
        <v/>
      </c>
      <c r="E1653" s="58" t="str">
        <f ca="1">IF(OR('📊 Training Matrix'!$AG$87="EXPIRED",'📊 Training Matrix'!$AG$87="EXPIRING"),'📊 Training Matrix'!$F$87,"")</f>
        <v/>
      </c>
      <c r="F1653" s="58" t="str">
        <f ca="1">IF(OR('📊 Training Matrix'!$AG$87="EXPIRED",'📊 Training Matrix'!$AG$87="EXPIRING"),'📊 Training Matrix'!$E$87,"")</f>
        <v/>
      </c>
      <c r="G1653" s="58" t="str">
        <f ca="1">IF(OR('📊 Training Matrix'!$AG$87="EXPIRED",'📊 Training Matrix'!$AG$87="EXPIRING"),"CV-006","")</f>
        <v/>
      </c>
      <c r="H1653" s="58" t="str">
        <f ca="1">IF(OR('📊 Training Matrix'!$AG$87="EXPIRED",'📊 Training Matrix'!$AG$87="EXPIRING"),"NRSWA Operative","")</f>
        <v/>
      </c>
      <c r="I1653" s="58" t="str">
        <f ca="1">IF(OR('📊 Training Matrix'!$AG$87="EXPIRED",'📊 Training Matrix'!$AG$87="EXPIRING"),IF(ISNUMBER('📊 Training Matrix'!$AF$87),TEXT('📊 Training Matrix'!$AF$87,"DD/MM/YYYY"),""),"")</f>
        <v/>
      </c>
      <c r="J1653" s="58" t="str">
        <f ca="1">IF(OR('📊 Training Matrix'!$AG$87="EXPIRED",'📊 Training Matrix'!$AG$87="EXPIRING"),TEXT('📊 Training Matrix'!$AF$87+365,"DD/MM/YYYY"),"")</f>
        <v/>
      </c>
      <c r="K1653" s="58" t="str">
        <f ca="1">IF(OR('📊 Training Matrix'!$AG$87="EXPIRED",'📊 Training Matrix'!$AG$87="EXPIRING"),'📊 Training Matrix'!$AG$87,"")</f>
        <v/>
      </c>
      <c r="L1653" s="58" t="str">
        <f ca="1">IF(OR('📊 Training Matrix'!$AG$87="EXPIRED",'📊 Training Matrix'!$AG$87="EXPIRING"),IF('📊 Training Matrix'!$AG$87="EXPIRED","Overdue by "&amp;TEXT(TODAY()-('📊 Training Matrix'!$AF$87+365),"0")&amp;" days","Expires in "&amp;TEXT(('📊 Training Matrix'!$AF$87+365)-TODAY(),"0")&amp;" days"),"—")</f>
        <v>—</v>
      </c>
      <c r="M1653" s="58" t="str">
        <f ca="1">IF(OR('📊 Training Matrix'!$AG$87="EXPIRED",'📊 Training Matrix'!$AG$87="EXPIRING"),'📊 Training Matrix'!$H$87,"")</f>
        <v/>
      </c>
    </row>
    <row r="1654" spans="1:13" ht="15" customHeight="1" x14ac:dyDescent="0.2">
      <c r="A1654" s="58" t="str">
        <f ca="1">IF(OR('📊 Training Matrix'!$AI$87="EXPIRED",'📊 Training Matrix'!$AI$87="EXPIRING"),'📊 Training Matrix'!$A$87,"")</f>
        <v/>
      </c>
      <c r="B1654" s="58" t="str">
        <f ca="1">IF(OR('📊 Training Matrix'!$AI$87="EXPIRED",'📊 Training Matrix'!$AI$87="EXPIRING"),'📊 Training Matrix'!$B$87,"")</f>
        <v/>
      </c>
      <c r="C1654" s="58" t="str">
        <f ca="1">IF(OR('📊 Training Matrix'!$AI$87="EXPIRED",'📊 Training Matrix'!$AI$87="EXPIRING"),'📊 Training Matrix'!$C$87,"")</f>
        <v/>
      </c>
      <c r="D1654" s="58" t="str">
        <f ca="1">IF(OR('📊 Training Matrix'!$AI$87="EXPIRED",'📊 Training Matrix'!$AI$87="EXPIRING"),'📊 Training Matrix'!$D$87,"")</f>
        <v/>
      </c>
      <c r="E1654" s="58" t="str">
        <f ca="1">IF(OR('📊 Training Matrix'!$AI$87="EXPIRED",'📊 Training Matrix'!$AI$87="EXPIRING"),'📊 Training Matrix'!$F$87,"")</f>
        <v/>
      </c>
      <c r="F1654" s="58" t="str">
        <f ca="1">IF(OR('📊 Training Matrix'!$AI$87="EXPIRED",'📊 Training Matrix'!$AI$87="EXPIRING"),'📊 Training Matrix'!$E$87,"")</f>
        <v/>
      </c>
      <c r="G1654" s="58" t="str">
        <f ca="1">IF(OR('📊 Training Matrix'!$AI$87="EXPIRED",'📊 Training Matrix'!$AI$87="EXPIRING"),"CV-002","")</f>
        <v/>
      </c>
      <c r="H1654" s="58" t="str">
        <f ca="1">IF(OR('📊 Training Matrix'!$AI$87="EXPIRED",'📊 Training Matrix'!$AI$87="EXPIRING"),"CSCS Blue Card","")</f>
        <v/>
      </c>
      <c r="I1654" s="58" t="str">
        <f ca="1">IF(OR('📊 Training Matrix'!$AI$87="EXPIRED",'📊 Training Matrix'!$AI$87="EXPIRING"),IF(ISNUMBER('📊 Training Matrix'!$AH$87),TEXT('📊 Training Matrix'!$AH$87,"DD/MM/YYYY"),""),"")</f>
        <v/>
      </c>
      <c r="J1654" s="58" t="str">
        <f ca="1">IF(OR('📊 Training Matrix'!$AI$87="EXPIRED",'📊 Training Matrix'!$AI$87="EXPIRING"),TEXT('📊 Training Matrix'!$AH$87+365,"DD/MM/YYYY"),"")</f>
        <v/>
      </c>
      <c r="K1654" s="58" t="str">
        <f ca="1">IF(OR('📊 Training Matrix'!$AI$87="EXPIRED",'📊 Training Matrix'!$AI$87="EXPIRING"),'📊 Training Matrix'!$AI$87,"")</f>
        <v/>
      </c>
      <c r="L1654" s="58" t="str">
        <f ca="1">IF(OR('📊 Training Matrix'!$AI$87="EXPIRED",'📊 Training Matrix'!$AI$87="EXPIRING"),IF('📊 Training Matrix'!$AI$87="EXPIRED","Overdue by "&amp;TEXT(TODAY()-('📊 Training Matrix'!$AH$87+365),"0")&amp;" days","Expires in "&amp;TEXT(('📊 Training Matrix'!$AH$87+365)-TODAY(),"0")&amp;" days"),"—")</f>
        <v>—</v>
      </c>
      <c r="M1654" s="58" t="str">
        <f ca="1">IF(OR('📊 Training Matrix'!$AI$87="EXPIRED",'📊 Training Matrix'!$AI$87="EXPIRING"),'📊 Training Matrix'!$H$87,"")</f>
        <v/>
      </c>
    </row>
    <row r="1655" spans="1:13" ht="15" customHeight="1" x14ac:dyDescent="0.2">
      <c r="A1655" s="58" t="str">
        <f ca="1">IF(OR('📊 Training Matrix'!$AK$87="EXPIRED",'📊 Training Matrix'!$AK$87="EXPIRING"),'📊 Training Matrix'!$A$87,"")</f>
        <v/>
      </c>
      <c r="B1655" s="58" t="str">
        <f ca="1">IF(OR('📊 Training Matrix'!$AK$87="EXPIRED",'📊 Training Matrix'!$AK$87="EXPIRING"),'📊 Training Matrix'!$B$87,"")</f>
        <v/>
      </c>
      <c r="C1655" s="58" t="str">
        <f ca="1">IF(OR('📊 Training Matrix'!$AK$87="EXPIRED",'📊 Training Matrix'!$AK$87="EXPIRING"),'📊 Training Matrix'!$C$87,"")</f>
        <v/>
      </c>
      <c r="D1655" s="58" t="str">
        <f ca="1">IF(OR('📊 Training Matrix'!$AK$87="EXPIRED",'📊 Training Matrix'!$AK$87="EXPIRING"),'📊 Training Matrix'!$D$87,"")</f>
        <v/>
      </c>
      <c r="E1655" s="58" t="str">
        <f ca="1">IF(OR('📊 Training Matrix'!$AK$87="EXPIRED",'📊 Training Matrix'!$AK$87="EXPIRING"),'📊 Training Matrix'!$F$87,"")</f>
        <v/>
      </c>
      <c r="F1655" s="58" t="str">
        <f ca="1">IF(OR('📊 Training Matrix'!$AK$87="EXPIRED",'📊 Training Matrix'!$AK$87="EXPIRING"),'📊 Training Matrix'!$E$87,"")</f>
        <v/>
      </c>
      <c r="G1655" s="58" t="str">
        <f ca="1">IF(OR('📊 Training Matrix'!$AK$87="EXPIRED",'📊 Training Matrix'!$AK$87="EXPIRING"),"GS-001","")</f>
        <v/>
      </c>
      <c r="H1655" s="58" t="str">
        <f ca="1">IF(OR('📊 Training Matrix'!$AK$87="EXPIRED",'📊 Training Matrix'!$AK$87="EXPIRING"),"Gas Safe Reg.","")</f>
        <v/>
      </c>
      <c r="I1655" s="58" t="str">
        <f ca="1">IF(OR('📊 Training Matrix'!$AK$87="EXPIRED",'📊 Training Matrix'!$AK$87="EXPIRING"),IF(ISNUMBER('📊 Training Matrix'!$AJ$87),TEXT('📊 Training Matrix'!$AJ$87,"DD/MM/YYYY"),""),"")</f>
        <v/>
      </c>
      <c r="J1655" s="58" t="str">
        <f ca="1">IF(OR('📊 Training Matrix'!$AK$87="EXPIRED",'📊 Training Matrix'!$AK$87="EXPIRING"),TEXT('📊 Training Matrix'!$AJ$87+365,"DD/MM/YYYY"),"")</f>
        <v/>
      </c>
      <c r="K1655" s="58" t="str">
        <f ca="1">IF(OR('📊 Training Matrix'!$AK$87="EXPIRED",'📊 Training Matrix'!$AK$87="EXPIRING"),'📊 Training Matrix'!$AK$87,"")</f>
        <v/>
      </c>
      <c r="L1655" s="58" t="str">
        <f ca="1">IF(OR('📊 Training Matrix'!$AK$87="EXPIRED",'📊 Training Matrix'!$AK$87="EXPIRING"),IF('📊 Training Matrix'!$AK$87="EXPIRED","Overdue by "&amp;TEXT(TODAY()-('📊 Training Matrix'!$AJ$87+365),"0")&amp;" days","Expires in "&amp;TEXT(('📊 Training Matrix'!$AJ$87+365)-TODAY(),"0")&amp;" days"),"—")</f>
        <v>—</v>
      </c>
      <c r="M1655" s="58" t="str">
        <f ca="1">IF(OR('📊 Training Matrix'!$AK$87="EXPIRED",'📊 Training Matrix'!$AK$87="EXPIRING"),'📊 Training Matrix'!$H$87,"")</f>
        <v/>
      </c>
    </row>
    <row r="1656" spans="1:13" ht="15" customHeight="1" x14ac:dyDescent="0.2">
      <c r="A1656" s="58" t="str">
        <f ca="1">IF(OR('📊 Training Matrix'!$AM$87="EXPIRED",'📊 Training Matrix'!$AM$87="EXPIRING"),'📊 Training Matrix'!$A$87,"")</f>
        <v/>
      </c>
      <c r="B1656" s="58" t="str">
        <f ca="1">IF(OR('📊 Training Matrix'!$AM$87="EXPIRED",'📊 Training Matrix'!$AM$87="EXPIRING"),'📊 Training Matrix'!$B$87,"")</f>
        <v/>
      </c>
      <c r="C1656" s="58" t="str">
        <f ca="1">IF(OR('📊 Training Matrix'!$AM$87="EXPIRED",'📊 Training Matrix'!$AM$87="EXPIRING"),'📊 Training Matrix'!$C$87,"")</f>
        <v/>
      </c>
      <c r="D1656" s="58" t="str">
        <f ca="1">IF(OR('📊 Training Matrix'!$AM$87="EXPIRED",'📊 Training Matrix'!$AM$87="EXPIRING"),'📊 Training Matrix'!$D$87,"")</f>
        <v/>
      </c>
      <c r="E1656" s="58" t="str">
        <f ca="1">IF(OR('📊 Training Matrix'!$AM$87="EXPIRED",'📊 Training Matrix'!$AM$87="EXPIRING"),'📊 Training Matrix'!$F$87,"")</f>
        <v/>
      </c>
      <c r="F1656" s="58" t="str">
        <f ca="1">IF(OR('📊 Training Matrix'!$AM$87="EXPIRED",'📊 Training Matrix'!$AM$87="EXPIRING"),'📊 Training Matrix'!$E$87,"")</f>
        <v/>
      </c>
      <c r="G1656" s="58" t="str">
        <f ca="1">IF(OR('📊 Training Matrix'!$AM$87="EXPIRED",'📊 Training Matrix'!$AM$87="EXPIRING"),"GS-002","")</f>
        <v/>
      </c>
      <c r="H1656" s="58" t="str">
        <f ca="1">IF(OR('📊 Training Matrix'!$AM$87="EXPIRED",'📊 Training Matrix'!$AM$87="EXPIRING"),"ACS Gas (CCN1)","")</f>
        <v/>
      </c>
      <c r="I1656" s="58" t="str">
        <f ca="1">IF(OR('📊 Training Matrix'!$AM$87="EXPIRED",'📊 Training Matrix'!$AM$87="EXPIRING"),IF(ISNUMBER('📊 Training Matrix'!$AL$87),TEXT('📊 Training Matrix'!$AL$87,"DD/MM/YYYY"),""),"")</f>
        <v/>
      </c>
      <c r="J1656" s="58" t="str">
        <f ca="1">IF(OR('📊 Training Matrix'!$AM$87="EXPIRED",'📊 Training Matrix'!$AM$87="EXPIRING"),TEXT('📊 Training Matrix'!$AL$87+365,"DD/MM/YYYY"),"")</f>
        <v/>
      </c>
      <c r="K1656" s="58" t="str">
        <f ca="1">IF(OR('📊 Training Matrix'!$AM$87="EXPIRED",'📊 Training Matrix'!$AM$87="EXPIRING"),'📊 Training Matrix'!$AM$87,"")</f>
        <v/>
      </c>
      <c r="L1656" s="58" t="str">
        <f ca="1">IF(OR('📊 Training Matrix'!$AM$87="EXPIRED",'📊 Training Matrix'!$AM$87="EXPIRING"),IF('📊 Training Matrix'!$AM$87="EXPIRED","Overdue by "&amp;TEXT(TODAY()-('📊 Training Matrix'!$AL$87+365),"0")&amp;" days","Expires in "&amp;TEXT(('📊 Training Matrix'!$AL$87+365)-TODAY(),"0")&amp;" days"),"—")</f>
        <v>—</v>
      </c>
      <c r="M1656" s="58" t="str">
        <f ca="1">IF(OR('📊 Training Matrix'!$AM$87="EXPIRED",'📊 Training Matrix'!$AM$87="EXPIRING"),'📊 Training Matrix'!$H$87,"")</f>
        <v/>
      </c>
    </row>
    <row r="1657" spans="1:13" ht="15" customHeight="1" x14ac:dyDescent="0.2">
      <c r="A1657" s="58" t="str">
        <f ca="1">IF(OR('📊 Training Matrix'!$AO$87="EXPIRED",'📊 Training Matrix'!$AO$87="EXPIRING"),'📊 Training Matrix'!$A$87,"")</f>
        <v/>
      </c>
      <c r="B1657" s="58" t="str">
        <f ca="1">IF(OR('📊 Training Matrix'!$AO$87="EXPIRED",'📊 Training Matrix'!$AO$87="EXPIRING"),'📊 Training Matrix'!$B$87,"")</f>
        <v/>
      </c>
      <c r="C1657" s="58" t="str">
        <f ca="1">IF(OR('📊 Training Matrix'!$AO$87="EXPIRED",'📊 Training Matrix'!$AO$87="EXPIRING"),'📊 Training Matrix'!$C$87,"")</f>
        <v/>
      </c>
      <c r="D1657" s="58" t="str">
        <f ca="1">IF(OR('📊 Training Matrix'!$AO$87="EXPIRED",'📊 Training Matrix'!$AO$87="EXPIRING"),'📊 Training Matrix'!$D$87,"")</f>
        <v/>
      </c>
      <c r="E1657" s="58" t="str">
        <f ca="1">IF(OR('📊 Training Matrix'!$AO$87="EXPIRED",'📊 Training Matrix'!$AO$87="EXPIRING"),'📊 Training Matrix'!$F$87,"")</f>
        <v/>
      </c>
      <c r="F1657" s="58" t="str">
        <f ca="1">IF(OR('📊 Training Matrix'!$AO$87="EXPIRED",'📊 Training Matrix'!$AO$87="EXPIRING"),'📊 Training Matrix'!$E$87,"")</f>
        <v/>
      </c>
      <c r="G1657" s="58" t="str">
        <f ca="1">IF(OR('📊 Training Matrix'!$AO$87="EXPIRED",'📊 Training Matrix'!$AO$87="EXPIRING"),"WA-001","")</f>
        <v/>
      </c>
      <c r="H1657" s="58" t="str">
        <f ca="1">IF(OR('📊 Training Matrix'!$AO$87="EXPIRED",'📊 Training Matrix'!$AO$87="EXPIRING"),"WIAPS Cert.","")</f>
        <v/>
      </c>
      <c r="I1657" s="58" t="str">
        <f ca="1">IF(OR('📊 Training Matrix'!$AO$87="EXPIRED",'📊 Training Matrix'!$AO$87="EXPIRING"),IF(ISNUMBER('📊 Training Matrix'!$AN$87),TEXT('📊 Training Matrix'!$AN$87,"DD/MM/YYYY"),""),"")</f>
        <v/>
      </c>
      <c r="J1657" s="58" t="str">
        <f ca="1">IF(OR('📊 Training Matrix'!$AO$87="EXPIRED",'📊 Training Matrix'!$AO$87="EXPIRING"),TEXT('📊 Training Matrix'!$AN$87+365,"DD/MM/YYYY"),"")</f>
        <v/>
      </c>
      <c r="K1657" s="58" t="str">
        <f ca="1">IF(OR('📊 Training Matrix'!$AO$87="EXPIRED",'📊 Training Matrix'!$AO$87="EXPIRING"),'📊 Training Matrix'!$AO$87,"")</f>
        <v/>
      </c>
      <c r="L1657" s="58" t="str">
        <f ca="1">IF(OR('📊 Training Matrix'!$AO$87="EXPIRED",'📊 Training Matrix'!$AO$87="EXPIRING"),IF('📊 Training Matrix'!$AO$87="EXPIRED","Overdue by "&amp;TEXT(TODAY()-('📊 Training Matrix'!$AN$87+365),"0")&amp;" days","Expires in "&amp;TEXT(('📊 Training Matrix'!$AN$87+365)-TODAY(),"0")&amp;" days"),"—")</f>
        <v>—</v>
      </c>
      <c r="M1657" s="58" t="str">
        <f ca="1">IF(OR('📊 Training Matrix'!$AO$87="EXPIRED",'📊 Training Matrix'!$AO$87="EXPIRING"),'📊 Training Matrix'!$H$87,"")</f>
        <v/>
      </c>
    </row>
    <row r="1658" spans="1:13" ht="15" customHeight="1" x14ac:dyDescent="0.2">
      <c r="A1658" s="58" t="str">
        <f ca="1">IF(OR('📊 Training Matrix'!$AQ$87="EXPIRED",'📊 Training Matrix'!$AQ$87="EXPIRING"),'📊 Training Matrix'!$A$87,"")</f>
        <v/>
      </c>
      <c r="B1658" s="58" t="str">
        <f ca="1">IF(OR('📊 Training Matrix'!$AQ$87="EXPIRED",'📊 Training Matrix'!$AQ$87="EXPIRING"),'📊 Training Matrix'!$B$87,"")</f>
        <v/>
      </c>
      <c r="C1658" s="58" t="str">
        <f ca="1">IF(OR('📊 Training Matrix'!$AQ$87="EXPIRED",'📊 Training Matrix'!$AQ$87="EXPIRING"),'📊 Training Matrix'!$C$87,"")</f>
        <v/>
      </c>
      <c r="D1658" s="58" t="str">
        <f ca="1">IF(OR('📊 Training Matrix'!$AQ$87="EXPIRED",'📊 Training Matrix'!$AQ$87="EXPIRING"),'📊 Training Matrix'!$D$87,"")</f>
        <v/>
      </c>
      <c r="E1658" s="58" t="str">
        <f ca="1">IF(OR('📊 Training Matrix'!$AQ$87="EXPIRED",'📊 Training Matrix'!$AQ$87="EXPIRING"),'📊 Training Matrix'!$F$87,"")</f>
        <v/>
      </c>
      <c r="F1658" s="58" t="str">
        <f ca="1">IF(OR('📊 Training Matrix'!$AQ$87="EXPIRED",'📊 Training Matrix'!$AQ$87="EXPIRING"),'📊 Training Matrix'!$E$87,"")</f>
        <v/>
      </c>
      <c r="G1658" s="58" t="str">
        <f ca="1">IF(OR('📊 Training Matrix'!$AQ$87="EXPIRED",'📊 Training Matrix'!$AQ$87="EXPIRING"),"DR-004","")</f>
        <v/>
      </c>
      <c r="H1658" s="58" t="str">
        <f ca="1">IF(OR('📊 Training Matrix'!$AQ$87="EXPIRED",'📊 Training Matrix'!$AQ$87="EXPIRING"),"CPCS Excavator","")</f>
        <v/>
      </c>
      <c r="I1658" s="58" t="str">
        <f ca="1">IF(OR('📊 Training Matrix'!$AQ$87="EXPIRED",'📊 Training Matrix'!$AQ$87="EXPIRING"),IF(ISNUMBER('📊 Training Matrix'!$AP$87),TEXT('📊 Training Matrix'!$AP$87,"DD/MM/YYYY"),""),"")</f>
        <v/>
      </c>
      <c r="J1658" s="58" t="str">
        <f ca="1">IF(OR('📊 Training Matrix'!$AQ$87="EXPIRED",'📊 Training Matrix'!$AQ$87="EXPIRING"),TEXT('📊 Training Matrix'!$AP$87+365,"DD/MM/YYYY"),"")</f>
        <v/>
      </c>
      <c r="K1658" s="58" t="str">
        <f ca="1">IF(OR('📊 Training Matrix'!$AQ$87="EXPIRED",'📊 Training Matrix'!$AQ$87="EXPIRING"),'📊 Training Matrix'!$AQ$87,"")</f>
        <v/>
      </c>
      <c r="L1658" s="58" t="str">
        <f ca="1">IF(OR('📊 Training Matrix'!$AQ$87="EXPIRED",'📊 Training Matrix'!$AQ$87="EXPIRING"),IF('📊 Training Matrix'!$AQ$87="EXPIRED","Overdue by "&amp;TEXT(TODAY()-('📊 Training Matrix'!$AP$87+365),"0")&amp;" days","Expires in "&amp;TEXT(('📊 Training Matrix'!$AP$87+365)-TODAY(),"0")&amp;" days"),"—")</f>
        <v>—</v>
      </c>
      <c r="M1658" s="58" t="str">
        <f ca="1">IF(OR('📊 Training Matrix'!$AQ$87="EXPIRED",'📊 Training Matrix'!$AQ$87="EXPIRING"),'📊 Training Matrix'!$H$87,"")</f>
        <v/>
      </c>
    </row>
    <row r="1659" spans="1:13" ht="15" customHeight="1" x14ac:dyDescent="0.2">
      <c r="A1659" s="58" t="str">
        <f ca="1">IF(OR('📊 Training Matrix'!$AS$87="EXPIRED",'📊 Training Matrix'!$AS$87="EXPIRING"),'📊 Training Matrix'!$A$87,"")</f>
        <v/>
      </c>
      <c r="B1659" s="58" t="str">
        <f ca="1">IF(OR('📊 Training Matrix'!$AS$87="EXPIRED",'📊 Training Matrix'!$AS$87="EXPIRING"),'📊 Training Matrix'!$B$87,"")</f>
        <v/>
      </c>
      <c r="C1659" s="58" t="str">
        <f ca="1">IF(OR('📊 Training Matrix'!$AS$87="EXPIRED",'📊 Training Matrix'!$AS$87="EXPIRING"),'📊 Training Matrix'!$C$87,"")</f>
        <v/>
      </c>
      <c r="D1659" s="58" t="str">
        <f ca="1">IF(OR('📊 Training Matrix'!$AS$87="EXPIRED",'📊 Training Matrix'!$AS$87="EXPIRING"),'📊 Training Matrix'!$D$87,"")</f>
        <v/>
      </c>
      <c r="E1659" s="58" t="str">
        <f ca="1">IF(OR('📊 Training Matrix'!$AS$87="EXPIRED",'📊 Training Matrix'!$AS$87="EXPIRING"),'📊 Training Matrix'!$F$87,"")</f>
        <v/>
      </c>
      <c r="F1659" s="58" t="str">
        <f ca="1">IF(OR('📊 Training Matrix'!$AS$87="EXPIRED",'📊 Training Matrix'!$AS$87="EXPIRING"),'📊 Training Matrix'!$E$87,"")</f>
        <v/>
      </c>
      <c r="G1659" s="58" t="str">
        <f ca="1">IF(OR('📊 Training Matrix'!$AS$87="EXPIRED",'📊 Training Matrix'!$AS$87="EXPIRING"),"MG-002","")</f>
        <v/>
      </c>
      <c r="H1659" s="58" t="str">
        <f ca="1">IF(OR('📊 Training Matrix'!$AS$87="EXPIRED",'📊 Training Matrix'!$AS$87="EXPIRING"),"SMSTS","")</f>
        <v/>
      </c>
      <c r="I1659" s="58" t="str">
        <f ca="1">IF(OR('📊 Training Matrix'!$AS$87="EXPIRED",'📊 Training Matrix'!$AS$87="EXPIRING"),IF(ISNUMBER('📊 Training Matrix'!$AR$87),TEXT('📊 Training Matrix'!$AR$87,"DD/MM/YYYY"),""),"")</f>
        <v/>
      </c>
      <c r="J1659" s="58" t="str">
        <f ca="1">IF(OR('📊 Training Matrix'!$AS$87="EXPIRED",'📊 Training Matrix'!$AS$87="EXPIRING"),TEXT('📊 Training Matrix'!$AR$87+365,"DD/MM/YYYY"),"")</f>
        <v/>
      </c>
      <c r="K1659" s="58" t="str">
        <f ca="1">IF(OR('📊 Training Matrix'!$AS$87="EXPIRED",'📊 Training Matrix'!$AS$87="EXPIRING"),'📊 Training Matrix'!$AS$87,"")</f>
        <v/>
      </c>
      <c r="L1659" s="58" t="str">
        <f ca="1">IF(OR('📊 Training Matrix'!$AS$87="EXPIRED",'📊 Training Matrix'!$AS$87="EXPIRING"),IF('📊 Training Matrix'!$AS$87="EXPIRED","Overdue by "&amp;TEXT(TODAY()-('📊 Training Matrix'!$AR$87+365),"0")&amp;" days","Expires in "&amp;TEXT(('📊 Training Matrix'!$AR$87+365)-TODAY(),"0")&amp;" days"),"—")</f>
        <v>—</v>
      </c>
      <c r="M1659" s="58" t="str">
        <f ca="1">IF(OR('📊 Training Matrix'!$AS$87="EXPIRED",'📊 Training Matrix'!$AS$87="EXPIRING"),'📊 Training Matrix'!$H$87,"")</f>
        <v/>
      </c>
    </row>
    <row r="1660" spans="1:13" ht="15" customHeight="1" x14ac:dyDescent="0.2">
      <c r="A1660" s="58" t="str">
        <f ca="1">IF(OR('📊 Training Matrix'!$AU$87="EXPIRED",'📊 Training Matrix'!$AU$87="EXPIRING"),'📊 Training Matrix'!$A$87,"")</f>
        <v/>
      </c>
      <c r="B1660" s="58" t="str">
        <f ca="1">IF(OR('📊 Training Matrix'!$AU$87="EXPIRED",'📊 Training Matrix'!$AU$87="EXPIRING"),'📊 Training Matrix'!$B$87,"")</f>
        <v/>
      </c>
      <c r="C1660" s="58" t="str">
        <f ca="1">IF(OR('📊 Training Matrix'!$AU$87="EXPIRED",'📊 Training Matrix'!$AU$87="EXPIRING"),'📊 Training Matrix'!$C$87,"")</f>
        <v/>
      </c>
      <c r="D1660" s="58" t="str">
        <f ca="1">IF(OR('📊 Training Matrix'!$AU$87="EXPIRED",'📊 Training Matrix'!$AU$87="EXPIRING"),'📊 Training Matrix'!$D$87,"")</f>
        <v/>
      </c>
      <c r="E1660" s="58" t="str">
        <f ca="1">IF(OR('📊 Training Matrix'!$AU$87="EXPIRED",'📊 Training Matrix'!$AU$87="EXPIRING"),'📊 Training Matrix'!$F$87,"")</f>
        <v/>
      </c>
      <c r="F1660" s="58" t="str">
        <f ca="1">IF(OR('📊 Training Matrix'!$AU$87="EXPIRED",'📊 Training Matrix'!$AU$87="EXPIRING"),'📊 Training Matrix'!$E$87,"")</f>
        <v/>
      </c>
      <c r="G1660" s="58" t="str">
        <f ca="1">IF(OR('📊 Training Matrix'!$AU$87="EXPIRED",'📊 Training Matrix'!$AU$87="EXPIRING"),"MG-003","")</f>
        <v/>
      </c>
      <c r="H1660" s="58" t="str">
        <f ca="1">IF(OR('📊 Training Matrix'!$AU$87="EXPIRED",'📊 Training Matrix'!$AU$87="EXPIRING"),"SSSTS","")</f>
        <v/>
      </c>
      <c r="I1660" s="58" t="str">
        <f ca="1">IF(OR('📊 Training Matrix'!$AU$87="EXPIRED",'📊 Training Matrix'!$AU$87="EXPIRING"),IF(ISNUMBER('📊 Training Matrix'!$AT$87),TEXT('📊 Training Matrix'!$AT$87,"DD/MM/YYYY"),""),"")</f>
        <v/>
      </c>
      <c r="J1660" s="58" t="str">
        <f ca="1">IF(OR('📊 Training Matrix'!$AU$87="EXPIRED",'📊 Training Matrix'!$AU$87="EXPIRING"),TEXT('📊 Training Matrix'!$AT$87+365,"DD/MM/YYYY"),"")</f>
        <v/>
      </c>
      <c r="K1660" s="58" t="str">
        <f ca="1">IF(OR('📊 Training Matrix'!$AU$87="EXPIRED",'📊 Training Matrix'!$AU$87="EXPIRING"),'📊 Training Matrix'!$AU$87,"")</f>
        <v/>
      </c>
      <c r="L1660" s="58" t="str">
        <f ca="1">IF(OR('📊 Training Matrix'!$AU$87="EXPIRED",'📊 Training Matrix'!$AU$87="EXPIRING"),IF('📊 Training Matrix'!$AU$87="EXPIRED","Overdue by "&amp;TEXT(TODAY()-('📊 Training Matrix'!$AT$87+365),"0")&amp;" days","Expires in "&amp;TEXT(('📊 Training Matrix'!$AT$87+365)-TODAY(),"0")&amp;" days"),"—")</f>
        <v>—</v>
      </c>
      <c r="M1660" s="58" t="str">
        <f ca="1">IF(OR('📊 Training Matrix'!$AU$87="EXPIRED",'📊 Training Matrix'!$AU$87="EXPIRING"),'📊 Training Matrix'!$H$87,"")</f>
        <v/>
      </c>
    </row>
    <row r="1661" spans="1:13" ht="15" customHeight="1" x14ac:dyDescent="0.2">
      <c r="A1661" s="58" t="str">
        <f ca="1">IF(OR('📊 Training Matrix'!$AW$87="EXPIRED",'📊 Training Matrix'!$AW$87="EXPIRING"),'📊 Training Matrix'!$A$87,"")</f>
        <v/>
      </c>
      <c r="B1661" s="58" t="str">
        <f ca="1">IF(OR('📊 Training Matrix'!$AW$87="EXPIRED",'📊 Training Matrix'!$AW$87="EXPIRING"),'📊 Training Matrix'!$B$87,"")</f>
        <v/>
      </c>
      <c r="C1661" s="58" t="str">
        <f ca="1">IF(OR('📊 Training Matrix'!$AW$87="EXPIRED",'📊 Training Matrix'!$AW$87="EXPIRING"),'📊 Training Matrix'!$C$87,"")</f>
        <v/>
      </c>
      <c r="D1661" s="58" t="str">
        <f ca="1">IF(OR('📊 Training Matrix'!$AW$87="EXPIRED",'📊 Training Matrix'!$AW$87="EXPIRING"),'📊 Training Matrix'!$D$87,"")</f>
        <v/>
      </c>
      <c r="E1661" s="58" t="str">
        <f ca="1">IF(OR('📊 Training Matrix'!$AW$87="EXPIRED",'📊 Training Matrix'!$AW$87="EXPIRING"),'📊 Training Matrix'!$F$87,"")</f>
        <v/>
      </c>
      <c r="F1661" s="58" t="str">
        <f ca="1">IF(OR('📊 Training Matrix'!$AW$87="EXPIRED",'📊 Training Matrix'!$AW$87="EXPIRING"),'📊 Training Matrix'!$E$87,"")</f>
        <v/>
      </c>
      <c r="G1661" s="58" t="str">
        <f ca="1">IF(OR('📊 Training Matrix'!$AW$87="EXPIRED",'📊 Training Matrix'!$AW$87="EXPIRING"),"IT-002","")</f>
        <v/>
      </c>
      <c r="H1661" s="58" t="str">
        <f ca="1">IF(OR('📊 Training Matrix'!$AW$87="EXPIRED",'📊 Training Matrix'!$AW$87="EXPIRING"),"GDPR Awareness","")</f>
        <v/>
      </c>
      <c r="I1661" s="58" t="str">
        <f ca="1">IF(OR('📊 Training Matrix'!$AW$87="EXPIRED",'📊 Training Matrix'!$AW$87="EXPIRING"),IF(ISNUMBER('📊 Training Matrix'!$AV$87),TEXT('📊 Training Matrix'!$AV$87,"DD/MM/YYYY"),""),"")</f>
        <v/>
      </c>
      <c r="J1661" s="58" t="str">
        <f ca="1">IF(OR('📊 Training Matrix'!$AW$87="EXPIRED",'📊 Training Matrix'!$AW$87="EXPIRING"),TEXT('📊 Training Matrix'!$AV$87+365,"DD/MM/YYYY"),"")</f>
        <v/>
      </c>
      <c r="K1661" s="58" t="str">
        <f ca="1">IF(OR('📊 Training Matrix'!$AW$87="EXPIRED",'📊 Training Matrix'!$AW$87="EXPIRING"),'📊 Training Matrix'!$AW$87,"")</f>
        <v/>
      </c>
      <c r="L1661" s="58" t="str">
        <f ca="1">IF(OR('📊 Training Matrix'!$AW$87="EXPIRED",'📊 Training Matrix'!$AW$87="EXPIRING"),IF('📊 Training Matrix'!$AW$87="EXPIRED","Overdue by "&amp;TEXT(TODAY()-('📊 Training Matrix'!$AV$87+365),"0")&amp;" days","Expires in "&amp;TEXT(('📊 Training Matrix'!$AV$87+365)-TODAY(),"0")&amp;" days"),"—")</f>
        <v>—</v>
      </c>
      <c r="M1661" s="58" t="str">
        <f ca="1">IF(OR('📊 Training Matrix'!$AW$87="EXPIRED",'📊 Training Matrix'!$AW$87="EXPIRING"),'📊 Training Matrix'!$H$87,"")</f>
        <v/>
      </c>
    </row>
    <row r="1662" spans="1:13" ht="15" customHeight="1" x14ac:dyDescent="0.2">
      <c r="A1662" s="58" t="str">
        <f ca="1">IF(OR('📊 Training Matrix'!$K$88="EXPIRED",'📊 Training Matrix'!$K$88="EXPIRING"),'📊 Training Matrix'!$A$88,"")</f>
        <v/>
      </c>
      <c r="B1662" s="58" t="str">
        <f ca="1">IF(OR('📊 Training Matrix'!$K$88="EXPIRED",'📊 Training Matrix'!$K$88="EXPIRING"),'📊 Training Matrix'!$B$88,"")</f>
        <v/>
      </c>
      <c r="C1662" s="58" t="str">
        <f ca="1">IF(OR('📊 Training Matrix'!$K$88="EXPIRED",'📊 Training Matrix'!$K$88="EXPIRING"),'📊 Training Matrix'!$C$88,"")</f>
        <v/>
      </c>
      <c r="D1662" s="58" t="str">
        <f ca="1">IF(OR('📊 Training Matrix'!$K$88="EXPIRED",'📊 Training Matrix'!$K$88="EXPIRING"),'📊 Training Matrix'!$D$88,"")</f>
        <v/>
      </c>
      <c r="E1662" s="58" t="str">
        <f ca="1">IF(OR('📊 Training Matrix'!$K$88="EXPIRED",'📊 Training Matrix'!$K$88="EXPIRING"),'📊 Training Matrix'!$F$88,"")</f>
        <v/>
      </c>
      <c r="F1662" s="58" t="str">
        <f ca="1">IF(OR('📊 Training Matrix'!$K$88="EXPIRED",'📊 Training Matrix'!$K$88="EXPIRING"),'📊 Training Matrix'!$E$88,"")</f>
        <v/>
      </c>
      <c r="G1662" s="58" t="str">
        <f ca="1">IF(OR('📊 Training Matrix'!$K$88="EXPIRED",'📊 Training Matrix'!$K$88="EXPIRING"),"HS-001","")</f>
        <v/>
      </c>
      <c r="H1662" s="58" t="str">
        <f ca="1">IF(OR('📊 Training Matrix'!$K$88="EXPIRED",'📊 Training Matrix'!$K$88="EXPIRING"),"H&amp;S Induction","")</f>
        <v/>
      </c>
      <c r="I1662" s="58" t="str">
        <f ca="1">IF(OR('📊 Training Matrix'!$K$88="EXPIRED",'📊 Training Matrix'!$K$88="EXPIRING"),IF(ISNUMBER('📊 Training Matrix'!$J$88),TEXT('📊 Training Matrix'!$J$88,"DD/MM/YYYY"),""),"")</f>
        <v/>
      </c>
      <c r="J1662" s="58" t="str">
        <f ca="1">IF(OR('📊 Training Matrix'!$K$88="EXPIRED",'📊 Training Matrix'!$K$88="EXPIRING"),TEXT('📊 Training Matrix'!$J$88+365,"DD/MM/YYYY"),"")</f>
        <v/>
      </c>
      <c r="K1662" s="58" t="str">
        <f ca="1">IF(OR('📊 Training Matrix'!$K$88="EXPIRED",'📊 Training Matrix'!$K$88="EXPIRING"),'📊 Training Matrix'!$K$88,"")</f>
        <v/>
      </c>
      <c r="L1662" s="58" t="str">
        <f ca="1">IF(OR('📊 Training Matrix'!$K$88="EXPIRED",'📊 Training Matrix'!$K$88="EXPIRING"),IF('📊 Training Matrix'!$K$88="EXPIRED","Overdue by "&amp;TEXT(TODAY()-('📊 Training Matrix'!$J$88+365),"0")&amp;" days","Expires in "&amp;TEXT(('📊 Training Matrix'!$J$88+365)-TODAY(),"0")&amp;" days"),"—")</f>
        <v>—</v>
      </c>
      <c r="M1662" s="58" t="str">
        <f ca="1">IF(OR('📊 Training Matrix'!$K$88="EXPIRED",'📊 Training Matrix'!$K$88="EXPIRING"),'📊 Training Matrix'!$H$88,"")</f>
        <v/>
      </c>
    </row>
    <row r="1663" spans="1:13" ht="15" customHeight="1" x14ac:dyDescent="0.2">
      <c r="A1663" s="58" t="str">
        <f ca="1">IF(OR('📊 Training Matrix'!$M$88="EXPIRED",'📊 Training Matrix'!$M$88="EXPIRING"),'📊 Training Matrix'!$A$88,"")</f>
        <v/>
      </c>
      <c r="B1663" s="58" t="str">
        <f ca="1">IF(OR('📊 Training Matrix'!$M$88="EXPIRED",'📊 Training Matrix'!$M$88="EXPIRING"),'📊 Training Matrix'!$B$88,"")</f>
        <v/>
      </c>
      <c r="C1663" s="58" t="str">
        <f ca="1">IF(OR('📊 Training Matrix'!$M$88="EXPIRED",'📊 Training Matrix'!$M$88="EXPIRING"),'📊 Training Matrix'!$C$88,"")</f>
        <v/>
      </c>
      <c r="D1663" s="58" t="str">
        <f ca="1">IF(OR('📊 Training Matrix'!$M$88="EXPIRED",'📊 Training Matrix'!$M$88="EXPIRING"),'📊 Training Matrix'!$D$88,"")</f>
        <v/>
      </c>
      <c r="E1663" s="58" t="str">
        <f ca="1">IF(OR('📊 Training Matrix'!$M$88="EXPIRED",'📊 Training Matrix'!$M$88="EXPIRING"),'📊 Training Matrix'!$F$88,"")</f>
        <v/>
      </c>
      <c r="F1663" s="58" t="str">
        <f ca="1">IF(OR('📊 Training Matrix'!$M$88="EXPIRED",'📊 Training Matrix'!$M$88="EXPIRING"),'📊 Training Matrix'!$E$88,"")</f>
        <v/>
      </c>
      <c r="G1663" s="58" t="str">
        <f ca="1">IF(OR('📊 Training Matrix'!$M$88="EXPIRED",'📊 Training Matrix'!$M$88="EXPIRING"),"HS-002","")</f>
        <v/>
      </c>
      <c r="H1663" s="58" t="str">
        <f ca="1">IF(OR('📊 Training Matrix'!$M$88="EXPIRED",'📊 Training Matrix'!$M$88="EXPIRING"),"Working at Height","")</f>
        <v/>
      </c>
      <c r="I1663" s="58" t="str">
        <f ca="1">IF(OR('📊 Training Matrix'!$M$88="EXPIRED",'📊 Training Matrix'!$M$88="EXPIRING"),IF(ISNUMBER('📊 Training Matrix'!$L$88),TEXT('📊 Training Matrix'!$L$88,"DD/MM/YYYY"),""),"")</f>
        <v/>
      </c>
      <c r="J1663" s="58" t="str">
        <f ca="1">IF(OR('📊 Training Matrix'!$M$88="EXPIRED",'📊 Training Matrix'!$M$88="EXPIRING"),TEXT('📊 Training Matrix'!$L$88+365,"DD/MM/YYYY"),"")</f>
        <v/>
      </c>
      <c r="K1663" s="58" t="str">
        <f ca="1">IF(OR('📊 Training Matrix'!$M$88="EXPIRED",'📊 Training Matrix'!$M$88="EXPIRING"),'📊 Training Matrix'!$M$88,"")</f>
        <v/>
      </c>
      <c r="L1663" s="58" t="str">
        <f ca="1">IF(OR('📊 Training Matrix'!$M$88="EXPIRED",'📊 Training Matrix'!$M$88="EXPIRING"),IF('📊 Training Matrix'!$M$88="EXPIRED","Overdue by "&amp;TEXT(TODAY()-('📊 Training Matrix'!$L$88+365),"0")&amp;" days","Expires in "&amp;TEXT(('📊 Training Matrix'!$L$88+365)-TODAY(),"0")&amp;" days"),"—")</f>
        <v>—</v>
      </c>
      <c r="M1663" s="58" t="str">
        <f ca="1">IF(OR('📊 Training Matrix'!$M$88="EXPIRED",'📊 Training Matrix'!$M$88="EXPIRING"),'📊 Training Matrix'!$H$88,"")</f>
        <v/>
      </c>
    </row>
    <row r="1664" spans="1:13" ht="15" customHeight="1" x14ac:dyDescent="0.2">
      <c r="A1664" s="58" t="str">
        <f ca="1">IF(OR('📊 Training Matrix'!$O$88="EXPIRED",'📊 Training Matrix'!$O$88="EXPIRING"),'📊 Training Matrix'!$A$88,"")</f>
        <v/>
      </c>
      <c r="B1664" s="58" t="str">
        <f ca="1">IF(OR('📊 Training Matrix'!$O$88="EXPIRED",'📊 Training Matrix'!$O$88="EXPIRING"),'📊 Training Matrix'!$B$88,"")</f>
        <v/>
      </c>
      <c r="C1664" s="58" t="str">
        <f ca="1">IF(OR('📊 Training Matrix'!$O$88="EXPIRED",'📊 Training Matrix'!$O$88="EXPIRING"),'📊 Training Matrix'!$C$88,"")</f>
        <v/>
      </c>
      <c r="D1664" s="58" t="str">
        <f ca="1">IF(OR('📊 Training Matrix'!$O$88="EXPIRED",'📊 Training Matrix'!$O$88="EXPIRING"),'📊 Training Matrix'!$D$88,"")</f>
        <v/>
      </c>
      <c r="E1664" s="58" t="str">
        <f ca="1">IF(OR('📊 Training Matrix'!$O$88="EXPIRED",'📊 Training Matrix'!$O$88="EXPIRING"),'📊 Training Matrix'!$F$88,"")</f>
        <v/>
      </c>
      <c r="F1664" s="58" t="str">
        <f ca="1">IF(OR('📊 Training Matrix'!$O$88="EXPIRED",'📊 Training Matrix'!$O$88="EXPIRING"),'📊 Training Matrix'!$E$88,"")</f>
        <v/>
      </c>
      <c r="G1664" s="58" t="str">
        <f ca="1">IF(OR('📊 Training Matrix'!$O$88="EXPIRED",'📊 Training Matrix'!$O$88="EXPIRING"),"HS-003","")</f>
        <v/>
      </c>
      <c r="H1664" s="58" t="str">
        <f ca="1">IF(OR('📊 Training Matrix'!$O$88="EXPIRED",'📊 Training Matrix'!$O$88="EXPIRING"),"Confined Space","")</f>
        <v/>
      </c>
      <c r="I1664" s="58" t="str">
        <f ca="1">IF(OR('📊 Training Matrix'!$O$88="EXPIRED",'📊 Training Matrix'!$O$88="EXPIRING"),IF(ISNUMBER('📊 Training Matrix'!$N$88),TEXT('📊 Training Matrix'!$N$88,"DD/MM/YYYY"),""),"")</f>
        <v/>
      </c>
      <c r="J1664" s="58" t="str">
        <f ca="1">IF(OR('📊 Training Matrix'!$O$88="EXPIRED",'📊 Training Matrix'!$O$88="EXPIRING"),TEXT('📊 Training Matrix'!$N$88+365,"DD/MM/YYYY"),"")</f>
        <v/>
      </c>
      <c r="K1664" s="58" t="str">
        <f ca="1">IF(OR('📊 Training Matrix'!$O$88="EXPIRED",'📊 Training Matrix'!$O$88="EXPIRING"),'📊 Training Matrix'!$O$88,"")</f>
        <v/>
      </c>
      <c r="L1664" s="58" t="str">
        <f ca="1">IF(OR('📊 Training Matrix'!$O$88="EXPIRED",'📊 Training Matrix'!$O$88="EXPIRING"),IF('📊 Training Matrix'!$O$88="EXPIRED","Overdue by "&amp;TEXT(TODAY()-('📊 Training Matrix'!$N$88+365),"0")&amp;" days","Expires in "&amp;TEXT(('📊 Training Matrix'!$N$88+365)-TODAY(),"0")&amp;" days"),"—")</f>
        <v>—</v>
      </c>
      <c r="M1664" s="58" t="str">
        <f ca="1">IF(OR('📊 Training Matrix'!$O$88="EXPIRED",'📊 Training Matrix'!$O$88="EXPIRING"),'📊 Training Matrix'!$H$88,"")</f>
        <v/>
      </c>
    </row>
    <row r="1665" spans="1:13" ht="15" customHeight="1" x14ac:dyDescent="0.2">
      <c r="A1665" s="58" t="str">
        <f ca="1">IF(OR('📊 Training Matrix'!$Q$88="EXPIRED",'📊 Training Matrix'!$Q$88="EXPIRING"),'📊 Training Matrix'!$A$88,"")</f>
        <v/>
      </c>
      <c r="B1665" s="58" t="str">
        <f ca="1">IF(OR('📊 Training Matrix'!$Q$88="EXPIRED",'📊 Training Matrix'!$Q$88="EXPIRING"),'📊 Training Matrix'!$B$88,"")</f>
        <v/>
      </c>
      <c r="C1665" s="58" t="str">
        <f ca="1">IF(OR('📊 Training Matrix'!$Q$88="EXPIRED",'📊 Training Matrix'!$Q$88="EXPIRING"),'📊 Training Matrix'!$C$88,"")</f>
        <v/>
      </c>
      <c r="D1665" s="58" t="str">
        <f ca="1">IF(OR('📊 Training Matrix'!$Q$88="EXPIRED",'📊 Training Matrix'!$Q$88="EXPIRING"),'📊 Training Matrix'!$D$88,"")</f>
        <v/>
      </c>
      <c r="E1665" s="58" t="str">
        <f ca="1">IF(OR('📊 Training Matrix'!$Q$88="EXPIRED",'📊 Training Matrix'!$Q$88="EXPIRING"),'📊 Training Matrix'!$F$88,"")</f>
        <v/>
      </c>
      <c r="F1665" s="58" t="str">
        <f ca="1">IF(OR('📊 Training Matrix'!$Q$88="EXPIRED",'📊 Training Matrix'!$Q$88="EXPIRING"),'📊 Training Matrix'!$E$88,"")</f>
        <v/>
      </c>
      <c r="G1665" s="58" t="str">
        <f ca="1">IF(OR('📊 Training Matrix'!$Q$88="EXPIRED",'📊 Training Matrix'!$Q$88="EXPIRING"),"HS-004","")</f>
        <v/>
      </c>
      <c r="H1665" s="58" t="str">
        <f ca="1">IF(OR('📊 Training Matrix'!$Q$88="EXPIRED",'📊 Training Matrix'!$Q$88="EXPIRING"),"Manual Handling","")</f>
        <v/>
      </c>
      <c r="I1665" s="58" t="str">
        <f ca="1">IF(OR('📊 Training Matrix'!$Q$88="EXPIRED",'📊 Training Matrix'!$Q$88="EXPIRING"),IF(ISNUMBER('📊 Training Matrix'!$P$88),TEXT('📊 Training Matrix'!$P$88,"DD/MM/YYYY"),""),"")</f>
        <v/>
      </c>
      <c r="J1665" s="58" t="str">
        <f ca="1">IF(OR('📊 Training Matrix'!$Q$88="EXPIRED",'📊 Training Matrix'!$Q$88="EXPIRING"),TEXT('📊 Training Matrix'!$P$88+365,"DD/MM/YYYY"),"")</f>
        <v/>
      </c>
      <c r="K1665" s="58" t="str">
        <f ca="1">IF(OR('📊 Training Matrix'!$Q$88="EXPIRED",'📊 Training Matrix'!$Q$88="EXPIRING"),'📊 Training Matrix'!$Q$88,"")</f>
        <v/>
      </c>
      <c r="L1665" s="58" t="str">
        <f ca="1">IF(OR('📊 Training Matrix'!$Q$88="EXPIRED",'📊 Training Matrix'!$Q$88="EXPIRING"),IF('📊 Training Matrix'!$Q$88="EXPIRED","Overdue by "&amp;TEXT(TODAY()-('📊 Training Matrix'!$P$88+365),"0")&amp;" days","Expires in "&amp;TEXT(('📊 Training Matrix'!$P$88+365)-TODAY(),"0")&amp;" days"),"—")</f>
        <v>—</v>
      </c>
      <c r="M1665" s="58" t="str">
        <f ca="1">IF(OR('📊 Training Matrix'!$Q$88="EXPIRED",'📊 Training Matrix'!$Q$88="EXPIRING"),'📊 Training Matrix'!$H$88,"")</f>
        <v/>
      </c>
    </row>
    <row r="1666" spans="1:13" ht="15" customHeight="1" x14ac:dyDescent="0.2">
      <c r="A1666" s="58" t="str">
        <f ca="1">IF(OR('📊 Training Matrix'!$S$88="EXPIRED",'📊 Training Matrix'!$S$88="EXPIRING"),'📊 Training Matrix'!$A$88,"")</f>
        <v/>
      </c>
      <c r="B1666" s="58" t="str">
        <f ca="1">IF(OR('📊 Training Matrix'!$S$88="EXPIRED",'📊 Training Matrix'!$S$88="EXPIRING"),'📊 Training Matrix'!$B$88,"")</f>
        <v/>
      </c>
      <c r="C1666" s="58" t="str">
        <f ca="1">IF(OR('📊 Training Matrix'!$S$88="EXPIRED",'📊 Training Matrix'!$S$88="EXPIRING"),'📊 Training Matrix'!$C$88,"")</f>
        <v/>
      </c>
      <c r="D1666" s="58" t="str">
        <f ca="1">IF(OR('📊 Training Matrix'!$S$88="EXPIRED",'📊 Training Matrix'!$S$88="EXPIRING"),'📊 Training Matrix'!$D$88,"")</f>
        <v/>
      </c>
      <c r="E1666" s="58" t="str">
        <f ca="1">IF(OR('📊 Training Matrix'!$S$88="EXPIRED",'📊 Training Matrix'!$S$88="EXPIRING"),'📊 Training Matrix'!$F$88,"")</f>
        <v/>
      </c>
      <c r="F1666" s="58" t="str">
        <f ca="1">IF(OR('📊 Training Matrix'!$S$88="EXPIRED",'📊 Training Matrix'!$S$88="EXPIRING"),'📊 Training Matrix'!$E$88,"")</f>
        <v/>
      </c>
      <c r="G1666" s="58" t="str">
        <f ca="1">IF(OR('📊 Training Matrix'!$S$88="EXPIRED",'📊 Training Matrix'!$S$88="EXPIRING"),"HS-005","")</f>
        <v/>
      </c>
      <c r="H1666" s="58" t="str">
        <f ca="1">IF(OR('📊 Training Matrix'!$S$88="EXPIRED",'📊 Training Matrix'!$S$88="EXPIRING"),"First Aid (FAW)","")</f>
        <v/>
      </c>
      <c r="I1666" s="58" t="str">
        <f ca="1">IF(OR('📊 Training Matrix'!$S$88="EXPIRED",'📊 Training Matrix'!$S$88="EXPIRING"),IF(ISNUMBER('📊 Training Matrix'!$R$88),TEXT('📊 Training Matrix'!$R$88,"DD/MM/YYYY"),""),"")</f>
        <v/>
      </c>
      <c r="J1666" s="58" t="str">
        <f ca="1">IF(OR('📊 Training Matrix'!$S$88="EXPIRED",'📊 Training Matrix'!$S$88="EXPIRING"),TEXT('📊 Training Matrix'!$R$88+365,"DD/MM/YYYY"),"")</f>
        <v/>
      </c>
      <c r="K1666" s="58" t="str">
        <f ca="1">IF(OR('📊 Training Matrix'!$S$88="EXPIRED",'📊 Training Matrix'!$S$88="EXPIRING"),'📊 Training Matrix'!$S$88,"")</f>
        <v/>
      </c>
      <c r="L1666" s="58" t="str">
        <f ca="1">IF(OR('📊 Training Matrix'!$S$88="EXPIRED",'📊 Training Matrix'!$S$88="EXPIRING"),IF('📊 Training Matrix'!$S$88="EXPIRED","Overdue by "&amp;TEXT(TODAY()-('📊 Training Matrix'!$R$88+365),"0")&amp;" days","Expires in "&amp;TEXT(('📊 Training Matrix'!$R$88+365)-TODAY(),"0")&amp;" days"),"—")</f>
        <v>—</v>
      </c>
      <c r="M1666" s="58" t="str">
        <f ca="1">IF(OR('📊 Training Matrix'!$S$88="EXPIRED",'📊 Training Matrix'!$S$88="EXPIRING"),'📊 Training Matrix'!$H$88,"")</f>
        <v/>
      </c>
    </row>
    <row r="1667" spans="1:13" ht="15" customHeight="1" x14ac:dyDescent="0.2">
      <c r="A1667" s="58" t="str">
        <f ca="1">IF(OR('📊 Training Matrix'!$U$88="EXPIRED",'📊 Training Matrix'!$U$88="EXPIRING"),'📊 Training Matrix'!$A$88,"")</f>
        <v/>
      </c>
      <c r="B1667" s="58" t="str">
        <f ca="1">IF(OR('📊 Training Matrix'!$U$88="EXPIRED",'📊 Training Matrix'!$U$88="EXPIRING"),'📊 Training Matrix'!$B$88,"")</f>
        <v/>
      </c>
      <c r="C1667" s="58" t="str">
        <f ca="1">IF(OR('📊 Training Matrix'!$U$88="EXPIRED",'📊 Training Matrix'!$U$88="EXPIRING"),'📊 Training Matrix'!$C$88,"")</f>
        <v/>
      </c>
      <c r="D1667" s="58" t="str">
        <f ca="1">IF(OR('📊 Training Matrix'!$U$88="EXPIRED",'📊 Training Matrix'!$U$88="EXPIRING"),'📊 Training Matrix'!$D$88,"")</f>
        <v/>
      </c>
      <c r="E1667" s="58" t="str">
        <f ca="1">IF(OR('📊 Training Matrix'!$U$88="EXPIRED",'📊 Training Matrix'!$U$88="EXPIRING"),'📊 Training Matrix'!$F$88,"")</f>
        <v/>
      </c>
      <c r="F1667" s="58" t="str">
        <f ca="1">IF(OR('📊 Training Matrix'!$U$88="EXPIRED",'📊 Training Matrix'!$U$88="EXPIRING"),'📊 Training Matrix'!$E$88,"")</f>
        <v/>
      </c>
      <c r="G1667" s="58" t="str">
        <f ca="1">IF(OR('📊 Training Matrix'!$U$88="EXPIRED",'📊 Training Matrix'!$U$88="EXPIRING"),"HS-006","")</f>
        <v/>
      </c>
      <c r="H1667" s="58" t="str">
        <f ca="1">IF(OR('📊 Training Matrix'!$U$88="EXPIRED",'📊 Training Matrix'!$U$88="EXPIRING"),"Asbestos Awareness","")</f>
        <v/>
      </c>
      <c r="I1667" s="58" t="str">
        <f ca="1">IF(OR('📊 Training Matrix'!$U$88="EXPIRED",'📊 Training Matrix'!$U$88="EXPIRING"),IF(ISNUMBER('📊 Training Matrix'!$T$88),TEXT('📊 Training Matrix'!$T$88,"DD/MM/YYYY"),""),"")</f>
        <v/>
      </c>
      <c r="J1667" s="58" t="str">
        <f ca="1">IF(OR('📊 Training Matrix'!$U$88="EXPIRED",'📊 Training Matrix'!$U$88="EXPIRING"),TEXT('📊 Training Matrix'!$T$88+365,"DD/MM/YYYY"),"")</f>
        <v/>
      </c>
      <c r="K1667" s="58" t="str">
        <f ca="1">IF(OR('📊 Training Matrix'!$U$88="EXPIRED",'📊 Training Matrix'!$U$88="EXPIRING"),'📊 Training Matrix'!$U$88,"")</f>
        <v/>
      </c>
      <c r="L1667" s="58" t="str">
        <f ca="1">IF(OR('📊 Training Matrix'!$U$88="EXPIRED",'📊 Training Matrix'!$U$88="EXPIRING"),IF('📊 Training Matrix'!$U$88="EXPIRED","Overdue by "&amp;TEXT(TODAY()-('📊 Training Matrix'!$T$88+365),"0")&amp;" days","Expires in "&amp;TEXT(('📊 Training Matrix'!$T$88+365)-TODAY(),"0")&amp;" days"),"—")</f>
        <v>—</v>
      </c>
      <c r="M1667" s="58" t="str">
        <f ca="1">IF(OR('📊 Training Matrix'!$U$88="EXPIRED",'📊 Training Matrix'!$U$88="EXPIRING"),'📊 Training Matrix'!$H$88,"")</f>
        <v/>
      </c>
    </row>
    <row r="1668" spans="1:13" ht="15" customHeight="1" x14ac:dyDescent="0.2">
      <c r="A1668" s="58" t="str">
        <f ca="1">IF(OR('📊 Training Matrix'!$W$88="EXPIRED",'📊 Training Matrix'!$W$88="EXPIRING"),'📊 Training Matrix'!$A$88,"")</f>
        <v/>
      </c>
      <c r="B1668" s="58" t="str">
        <f ca="1">IF(OR('📊 Training Matrix'!$W$88="EXPIRED",'📊 Training Matrix'!$W$88="EXPIRING"),'📊 Training Matrix'!$B$88,"")</f>
        <v/>
      </c>
      <c r="C1668" s="58" t="str">
        <f ca="1">IF(OR('📊 Training Matrix'!$W$88="EXPIRED",'📊 Training Matrix'!$W$88="EXPIRING"),'📊 Training Matrix'!$C$88,"")</f>
        <v/>
      </c>
      <c r="D1668" s="58" t="str">
        <f ca="1">IF(OR('📊 Training Matrix'!$W$88="EXPIRED",'📊 Training Matrix'!$W$88="EXPIRING"),'📊 Training Matrix'!$D$88,"")</f>
        <v/>
      </c>
      <c r="E1668" s="58" t="str">
        <f ca="1">IF(OR('📊 Training Matrix'!$W$88="EXPIRED",'📊 Training Matrix'!$W$88="EXPIRING"),'📊 Training Matrix'!$F$88,"")</f>
        <v/>
      </c>
      <c r="F1668" s="58" t="str">
        <f ca="1">IF(OR('📊 Training Matrix'!$W$88="EXPIRED",'📊 Training Matrix'!$W$88="EXPIRING"),'📊 Training Matrix'!$E$88,"")</f>
        <v/>
      </c>
      <c r="G1668" s="58" t="str">
        <f ca="1">IF(OR('📊 Training Matrix'!$W$88="EXPIRED",'📊 Training Matrix'!$W$88="EXPIRING"),"EL-001","")</f>
        <v/>
      </c>
      <c r="H1668" s="58" t="str">
        <f ca="1">IF(OR('📊 Training Matrix'!$W$88="EXPIRED",'📊 Training Matrix'!$W$88="EXPIRING"),"C&amp;G 2391 Inspection","")</f>
        <v/>
      </c>
      <c r="I1668" s="58" t="str">
        <f ca="1">IF(OR('📊 Training Matrix'!$W$88="EXPIRED",'📊 Training Matrix'!$W$88="EXPIRING"),IF(ISNUMBER('📊 Training Matrix'!$V$88),TEXT('📊 Training Matrix'!$V$88,"DD/MM/YYYY"),""),"")</f>
        <v/>
      </c>
      <c r="J1668" s="58" t="str">
        <f ca="1">IF(OR('📊 Training Matrix'!$W$88="EXPIRED",'📊 Training Matrix'!$W$88="EXPIRING"),TEXT('📊 Training Matrix'!$V$88+365,"DD/MM/YYYY"),"")</f>
        <v/>
      </c>
      <c r="K1668" s="58" t="str">
        <f ca="1">IF(OR('📊 Training Matrix'!$W$88="EXPIRED",'📊 Training Matrix'!$W$88="EXPIRING"),'📊 Training Matrix'!$W$88,"")</f>
        <v/>
      </c>
      <c r="L1668" s="58" t="str">
        <f ca="1">IF(OR('📊 Training Matrix'!$W$88="EXPIRED",'📊 Training Matrix'!$W$88="EXPIRING"),IF('📊 Training Matrix'!$W$88="EXPIRED","Overdue by "&amp;TEXT(TODAY()-('📊 Training Matrix'!$V$88+365),"0")&amp;" days","Expires in "&amp;TEXT(('📊 Training Matrix'!$V$88+365)-TODAY(),"0")&amp;" days"),"—")</f>
        <v>—</v>
      </c>
      <c r="M1668" s="58" t="str">
        <f ca="1">IF(OR('📊 Training Matrix'!$W$88="EXPIRED",'📊 Training Matrix'!$W$88="EXPIRING"),'📊 Training Matrix'!$H$88,"")</f>
        <v/>
      </c>
    </row>
    <row r="1669" spans="1:13" ht="15" customHeight="1" x14ac:dyDescent="0.2">
      <c r="A1669" s="58" t="str">
        <f ca="1">IF(OR('📊 Training Matrix'!$Y$88="EXPIRED",'📊 Training Matrix'!$Y$88="EXPIRING"),'📊 Training Matrix'!$A$88,"")</f>
        <v/>
      </c>
      <c r="B1669" s="58" t="str">
        <f ca="1">IF(OR('📊 Training Matrix'!$Y$88="EXPIRED",'📊 Training Matrix'!$Y$88="EXPIRING"),'📊 Training Matrix'!$B$88,"")</f>
        <v/>
      </c>
      <c r="C1669" s="58" t="str">
        <f ca="1">IF(OR('📊 Training Matrix'!$Y$88="EXPIRED",'📊 Training Matrix'!$Y$88="EXPIRING"),'📊 Training Matrix'!$C$88,"")</f>
        <v/>
      </c>
      <c r="D1669" s="58" t="str">
        <f ca="1">IF(OR('📊 Training Matrix'!$Y$88="EXPIRED",'📊 Training Matrix'!$Y$88="EXPIRING"),'📊 Training Matrix'!$D$88,"")</f>
        <v/>
      </c>
      <c r="E1669" s="58" t="str">
        <f ca="1">IF(OR('📊 Training Matrix'!$Y$88="EXPIRED",'📊 Training Matrix'!$Y$88="EXPIRING"),'📊 Training Matrix'!$F$88,"")</f>
        <v/>
      </c>
      <c r="F1669" s="58" t="str">
        <f ca="1">IF(OR('📊 Training Matrix'!$Y$88="EXPIRED",'📊 Training Matrix'!$Y$88="EXPIRING"),'📊 Training Matrix'!$E$88,"")</f>
        <v/>
      </c>
      <c r="G1669" s="58" t="str">
        <f ca="1">IF(OR('📊 Training Matrix'!$Y$88="EXPIRED",'📊 Training Matrix'!$Y$88="EXPIRING"),"EL-002","")</f>
        <v/>
      </c>
      <c r="H1669" s="58" t="str">
        <f ca="1">IF(OR('📊 Training Matrix'!$Y$88="EXPIRED",'📊 Training Matrix'!$Y$88="EXPIRING"),"18th Edition","")</f>
        <v/>
      </c>
      <c r="I1669" s="58" t="str">
        <f ca="1">IF(OR('📊 Training Matrix'!$Y$88="EXPIRED",'📊 Training Matrix'!$Y$88="EXPIRING"),IF(ISNUMBER('📊 Training Matrix'!$X$88),TEXT('📊 Training Matrix'!$X$88,"DD/MM/YYYY"),""),"")</f>
        <v/>
      </c>
      <c r="J1669" s="58" t="str">
        <f ca="1">IF(OR('📊 Training Matrix'!$Y$88="EXPIRED",'📊 Training Matrix'!$Y$88="EXPIRING"),TEXT('📊 Training Matrix'!$X$88+365,"DD/MM/YYYY"),"")</f>
        <v/>
      </c>
      <c r="K1669" s="58" t="str">
        <f ca="1">IF(OR('📊 Training Matrix'!$Y$88="EXPIRED",'📊 Training Matrix'!$Y$88="EXPIRING"),'📊 Training Matrix'!$Y$88,"")</f>
        <v/>
      </c>
      <c r="L1669" s="58" t="str">
        <f ca="1">IF(OR('📊 Training Matrix'!$Y$88="EXPIRED",'📊 Training Matrix'!$Y$88="EXPIRING"),IF('📊 Training Matrix'!$Y$88="EXPIRED","Overdue by "&amp;TEXT(TODAY()-('📊 Training Matrix'!$X$88+365),"0")&amp;" days","Expires in "&amp;TEXT(('📊 Training Matrix'!$X$88+365)-TODAY(),"0")&amp;" days"),"—")</f>
        <v>—</v>
      </c>
      <c r="M1669" s="58" t="str">
        <f ca="1">IF(OR('📊 Training Matrix'!$Y$88="EXPIRED",'📊 Training Matrix'!$Y$88="EXPIRING"),'📊 Training Matrix'!$H$88,"")</f>
        <v/>
      </c>
    </row>
    <row r="1670" spans="1:13" ht="15" customHeight="1" x14ac:dyDescent="0.2">
      <c r="A1670" s="58" t="str">
        <f ca="1">IF(OR('📊 Training Matrix'!$AA$88="EXPIRED",'📊 Training Matrix'!$AA$88="EXPIRING"),'📊 Training Matrix'!$A$88,"")</f>
        <v/>
      </c>
      <c r="B1670" s="58" t="str">
        <f ca="1">IF(OR('📊 Training Matrix'!$AA$88="EXPIRED",'📊 Training Matrix'!$AA$88="EXPIRING"),'📊 Training Matrix'!$B$88,"")</f>
        <v/>
      </c>
      <c r="C1670" s="58" t="str">
        <f ca="1">IF(OR('📊 Training Matrix'!$AA$88="EXPIRED",'📊 Training Matrix'!$AA$88="EXPIRING"),'📊 Training Matrix'!$C$88,"")</f>
        <v/>
      </c>
      <c r="D1670" s="58" t="str">
        <f ca="1">IF(OR('📊 Training Matrix'!$AA$88="EXPIRED",'📊 Training Matrix'!$AA$88="EXPIRING"),'📊 Training Matrix'!$D$88,"")</f>
        <v/>
      </c>
      <c r="E1670" s="58" t="str">
        <f ca="1">IF(OR('📊 Training Matrix'!$AA$88="EXPIRED",'📊 Training Matrix'!$AA$88="EXPIRING"),'📊 Training Matrix'!$F$88,"")</f>
        <v/>
      </c>
      <c r="F1670" s="58" t="str">
        <f ca="1">IF(OR('📊 Training Matrix'!$AA$88="EXPIRED",'📊 Training Matrix'!$AA$88="EXPIRING"),'📊 Training Matrix'!$E$88,"")</f>
        <v/>
      </c>
      <c r="G1670" s="58" t="str">
        <f ca="1">IF(OR('📊 Training Matrix'!$AA$88="EXPIRED",'📊 Training Matrix'!$AA$88="EXPIRING"),"EL-003","")</f>
        <v/>
      </c>
      <c r="H1670" s="58" t="str">
        <f ca="1">IF(OR('📊 Training Matrix'!$AA$88="EXPIRED",'📊 Training Matrix'!$AA$88="EXPIRING"),"HV Auth. Person","")</f>
        <v/>
      </c>
      <c r="I1670" s="58" t="str">
        <f ca="1">IF(OR('📊 Training Matrix'!$AA$88="EXPIRED",'📊 Training Matrix'!$AA$88="EXPIRING"),IF(ISNUMBER('📊 Training Matrix'!$Z$88),TEXT('📊 Training Matrix'!$Z$88,"DD/MM/YYYY"),""),"")</f>
        <v/>
      </c>
      <c r="J1670" s="58" t="str">
        <f ca="1">IF(OR('📊 Training Matrix'!$AA$88="EXPIRED",'📊 Training Matrix'!$AA$88="EXPIRING"),TEXT('📊 Training Matrix'!$Z$88+365,"DD/MM/YYYY"),"")</f>
        <v/>
      </c>
      <c r="K1670" s="58" t="str">
        <f ca="1">IF(OR('📊 Training Matrix'!$AA$88="EXPIRED",'📊 Training Matrix'!$AA$88="EXPIRING"),'📊 Training Matrix'!$AA$88,"")</f>
        <v/>
      </c>
      <c r="L1670" s="58" t="str">
        <f ca="1">IF(OR('📊 Training Matrix'!$AA$88="EXPIRED",'📊 Training Matrix'!$AA$88="EXPIRING"),IF('📊 Training Matrix'!$AA$88="EXPIRED","Overdue by "&amp;TEXT(TODAY()-('📊 Training Matrix'!$Z$88+365),"0")&amp;" days","Expires in "&amp;TEXT(('📊 Training Matrix'!$Z$88+365)-TODAY(),"0")&amp;" days"),"—")</f>
        <v>—</v>
      </c>
      <c r="M1670" s="58" t="str">
        <f ca="1">IF(OR('📊 Training Matrix'!$AA$88="EXPIRED",'📊 Training Matrix'!$AA$88="EXPIRING"),'📊 Training Matrix'!$H$88,"")</f>
        <v/>
      </c>
    </row>
    <row r="1671" spans="1:13" ht="15" customHeight="1" x14ac:dyDescent="0.2">
      <c r="A1671" s="58" t="str">
        <f ca="1">IF(OR('📊 Training Matrix'!$AC$88="EXPIRED",'📊 Training Matrix'!$AC$88="EXPIRING"),'📊 Training Matrix'!$A$88,"")</f>
        <v/>
      </c>
      <c r="B1671" s="58" t="str">
        <f ca="1">IF(OR('📊 Training Matrix'!$AC$88="EXPIRED",'📊 Training Matrix'!$AC$88="EXPIRING"),'📊 Training Matrix'!$B$88,"")</f>
        <v/>
      </c>
      <c r="C1671" s="58" t="str">
        <f ca="1">IF(OR('📊 Training Matrix'!$AC$88="EXPIRED",'📊 Training Matrix'!$AC$88="EXPIRING"),'📊 Training Matrix'!$C$88,"")</f>
        <v/>
      </c>
      <c r="D1671" s="58" t="str">
        <f ca="1">IF(OR('📊 Training Matrix'!$AC$88="EXPIRED",'📊 Training Matrix'!$AC$88="EXPIRING"),'📊 Training Matrix'!$D$88,"")</f>
        <v/>
      </c>
      <c r="E1671" s="58" t="str">
        <f ca="1">IF(OR('📊 Training Matrix'!$AC$88="EXPIRED",'📊 Training Matrix'!$AC$88="EXPIRING"),'📊 Training Matrix'!$F$88,"")</f>
        <v/>
      </c>
      <c r="F1671" s="58" t="str">
        <f ca="1">IF(OR('📊 Training Matrix'!$AC$88="EXPIRED",'📊 Training Matrix'!$AC$88="EXPIRING"),'📊 Training Matrix'!$E$88,"")</f>
        <v/>
      </c>
      <c r="G1671" s="58" t="str">
        <f ca="1">IF(OR('📊 Training Matrix'!$AC$88="EXPIRED",'📊 Training Matrix'!$AC$88="EXPIRING"),"EL-004","")</f>
        <v/>
      </c>
      <c r="H1671" s="58" t="str">
        <f ca="1">IF(OR('📊 Training Matrix'!$AC$88="EXPIRED",'📊 Training Matrix'!$AC$88="EXPIRING"),"LV Switching","")</f>
        <v/>
      </c>
      <c r="I1671" s="58" t="str">
        <f ca="1">IF(OR('📊 Training Matrix'!$AC$88="EXPIRED",'📊 Training Matrix'!$AC$88="EXPIRING"),IF(ISNUMBER('📊 Training Matrix'!$AB$88),TEXT('📊 Training Matrix'!$AB$88,"DD/MM/YYYY"),""),"")</f>
        <v/>
      </c>
      <c r="J1671" s="58" t="str">
        <f ca="1">IF(OR('📊 Training Matrix'!$AC$88="EXPIRED",'📊 Training Matrix'!$AC$88="EXPIRING"),TEXT('📊 Training Matrix'!$AB$88+365,"DD/MM/YYYY"),"")</f>
        <v/>
      </c>
      <c r="K1671" s="58" t="str">
        <f ca="1">IF(OR('📊 Training Matrix'!$AC$88="EXPIRED",'📊 Training Matrix'!$AC$88="EXPIRING"),'📊 Training Matrix'!$AC$88,"")</f>
        <v/>
      </c>
      <c r="L1671" s="58" t="str">
        <f ca="1">IF(OR('📊 Training Matrix'!$AC$88="EXPIRED",'📊 Training Matrix'!$AC$88="EXPIRING"),IF('📊 Training Matrix'!$AC$88="EXPIRED","Overdue by "&amp;TEXT(TODAY()-('📊 Training Matrix'!$AB$88+365),"0")&amp;" days","Expires in "&amp;TEXT(('📊 Training Matrix'!$AB$88+365)-TODAY(),"0")&amp;" days"),"—")</f>
        <v>—</v>
      </c>
      <c r="M1671" s="58" t="str">
        <f ca="1">IF(OR('📊 Training Matrix'!$AC$88="EXPIRED",'📊 Training Matrix'!$AC$88="EXPIRING"),'📊 Training Matrix'!$H$88,"")</f>
        <v/>
      </c>
    </row>
    <row r="1672" spans="1:13" ht="15" customHeight="1" x14ac:dyDescent="0.2">
      <c r="A1672" s="58" t="str">
        <f ca="1">IF(OR('📊 Training Matrix'!$AE$88="EXPIRED",'📊 Training Matrix'!$AE$88="EXPIRING"),'📊 Training Matrix'!$A$88,"")</f>
        <v/>
      </c>
      <c r="B1672" s="58" t="str">
        <f ca="1">IF(OR('📊 Training Matrix'!$AE$88="EXPIRED",'📊 Training Matrix'!$AE$88="EXPIRING"),'📊 Training Matrix'!$B$88,"")</f>
        <v/>
      </c>
      <c r="C1672" s="58" t="str">
        <f ca="1">IF(OR('📊 Training Matrix'!$AE$88="EXPIRED",'📊 Training Matrix'!$AE$88="EXPIRING"),'📊 Training Matrix'!$C$88,"")</f>
        <v/>
      </c>
      <c r="D1672" s="58" t="str">
        <f ca="1">IF(OR('📊 Training Matrix'!$AE$88="EXPIRED",'📊 Training Matrix'!$AE$88="EXPIRING"),'📊 Training Matrix'!$D$88,"")</f>
        <v/>
      </c>
      <c r="E1672" s="58" t="str">
        <f ca="1">IF(OR('📊 Training Matrix'!$AE$88="EXPIRED",'📊 Training Matrix'!$AE$88="EXPIRING"),'📊 Training Matrix'!$F$88,"")</f>
        <v/>
      </c>
      <c r="F1672" s="58" t="str">
        <f ca="1">IF(OR('📊 Training Matrix'!$AE$88="EXPIRED",'📊 Training Matrix'!$AE$88="EXPIRING"),'📊 Training Matrix'!$E$88,"")</f>
        <v/>
      </c>
      <c r="G1672" s="58" t="str">
        <f ca="1">IF(OR('📊 Training Matrix'!$AE$88="EXPIRED",'📊 Training Matrix'!$AE$88="EXPIRING"),"CV-005","")</f>
        <v/>
      </c>
      <c r="H1672" s="58" t="str">
        <f ca="1">IF(OR('📊 Training Matrix'!$AE$88="EXPIRED",'📊 Training Matrix'!$AE$88="EXPIRING"),"NRSWA Supervisor","")</f>
        <v/>
      </c>
      <c r="I1672" s="58" t="str">
        <f ca="1">IF(OR('📊 Training Matrix'!$AE$88="EXPIRED",'📊 Training Matrix'!$AE$88="EXPIRING"),IF(ISNUMBER('📊 Training Matrix'!$AD$88),TEXT('📊 Training Matrix'!$AD$88,"DD/MM/YYYY"),""),"")</f>
        <v/>
      </c>
      <c r="J1672" s="58" t="str">
        <f ca="1">IF(OR('📊 Training Matrix'!$AE$88="EXPIRED",'📊 Training Matrix'!$AE$88="EXPIRING"),TEXT('📊 Training Matrix'!$AD$88+365,"DD/MM/YYYY"),"")</f>
        <v/>
      </c>
      <c r="K1672" s="58" t="str">
        <f ca="1">IF(OR('📊 Training Matrix'!$AE$88="EXPIRED",'📊 Training Matrix'!$AE$88="EXPIRING"),'📊 Training Matrix'!$AE$88,"")</f>
        <v/>
      </c>
      <c r="L1672" s="58" t="str">
        <f ca="1">IF(OR('📊 Training Matrix'!$AE$88="EXPIRED",'📊 Training Matrix'!$AE$88="EXPIRING"),IF('📊 Training Matrix'!$AE$88="EXPIRED","Overdue by "&amp;TEXT(TODAY()-('📊 Training Matrix'!$AD$88+365),"0")&amp;" days","Expires in "&amp;TEXT(('📊 Training Matrix'!$AD$88+365)-TODAY(),"0")&amp;" days"),"—")</f>
        <v>—</v>
      </c>
      <c r="M1672" s="58" t="str">
        <f ca="1">IF(OR('📊 Training Matrix'!$AE$88="EXPIRED",'📊 Training Matrix'!$AE$88="EXPIRING"),'📊 Training Matrix'!$H$88,"")</f>
        <v/>
      </c>
    </row>
    <row r="1673" spans="1:13" ht="15" customHeight="1" x14ac:dyDescent="0.2">
      <c r="A1673" s="58" t="str">
        <f ca="1">IF(OR('📊 Training Matrix'!$AG$88="EXPIRED",'📊 Training Matrix'!$AG$88="EXPIRING"),'📊 Training Matrix'!$A$88,"")</f>
        <v/>
      </c>
      <c r="B1673" s="58" t="str">
        <f ca="1">IF(OR('📊 Training Matrix'!$AG$88="EXPIRED",'📊 Training Matrix'!$AG$88="EXPIRING"),'📊 Training Matrix'!$B$88,"")</f>
        <v/>
      </c>
      <c r="C1673" s="58" t="str">
        <f ca="1">IF(OR('📊 Training Matrix'!$AG$88="EXPIRED",'📊 Training Matrix'!$AG$88="EXPIRING"),'📊 Training Matrix'!$C$88,"")</f>
        <v/>
      </c>
      <c r="D1673" s="58" t="str">
        <f ca="1">IF(OR('📊 Training Matrix'!$AG$88="EXPIRED",'📊 Training Matrix'!$AG$88="EXPIRING"),'📊 Training Matrix'!$D$88,"")</f>
        <v/>
      </c>
      <c r="E1673" s="58" t="str">
        <f ca="1">IF(OR('📊 Training Matrix'!$AG$88="EXPIRED",'📊 Training Matrix'!$AG$88="EXPIRING"),'📊 Training Matrix'!$F$88,"")</f>
        <v/>
      </c>
      <c r="F1673" s="58" t="str">
        <f ca="1">IF(OR('📊 Training Matrix'!$AG$88="EXPIRED",'📊 Training Matrix'!$AG$88="EXPIRING"),'📊 Training Matrix'!$E$88,"")</f>
        <v/>
      </c>
      <c r="G1673" s="58" t="str">
        <f ca="1">IF(OR('📊 Training Matrix'!$AG$88="EXPIRED",'📊 Training Matrix'!$AG$88="EXPIRING"),"CV-006","")</f>
        <v/>
      </c>
      <c r="H1673" s="58" t="str">
        <f ca="1">IF(OR('📊 Training Matrix'!$AG$88="EXPIRED",'📊 Training Matrix'!$AG$88="EXPIRING"),"NRSWA Operative","")</f>
        <v/>
      </c>
      <c r="I1673" s="58" t="str">
        <f ca="1">IF(OR('📊 Training Matrix'!$AG$88="EXPIRED",'📊 Training Matrix'!$AG$88="EXPIRING"),IF(ISNUMBER('📊 Training Matrix'!$AF$88),TEXT('📊 Training Matrix'!$AF$88,"DD/MM/YYYY"),""),"")</f>
        <v/>
      </c>
      <c r="J1673" s="58" t="str">
        <f ca="1">IF(OR('📊 Training Matrix'!$AG$88="EXPIRED",'📊 Training Matrix'!$AG$88="EXPIRING"),TEXT('📊 Training Matrix'!$AF$88+365,"DD/MM/YYYY"),"")</f>
        <v/>
      </c>
      <c r="K1673" s="58" t="str">
        <f ca="1">IF(OR('📊 Training Matrix'!$AG$88="EXPIRED",'📊 Training Matrix'!$AG$88="EXPIRING"),'📊 Training Matrix'!$AG$88,"")</f>
        <v/>
      </c>
      <c r="L1673" s="58" t="str">
        <f ca="1">IF(OR('📊 Training Matrix'!$AG$88="EXPIRED",'📊 Training Matrix'!$AG$88="EXPIRING"),IF('📊 Training Matrix'!$AG$88="EXPIRED","Overdue by "&amp;TEXT(TODAY()-('📊 Training Matrix'!$AF$88+365),"0")&amp;" days","Expires in "&amp;TEXT(('📊 Training Matrix'!$AF$88+365)-TODAY(),"0")&amp;" days"),"—")</f>
        <v>—</v>
      </c>
      <c r="M1673" s="58" t="str">
        <f ca="1">IF(OR('📊 Training Matrix'!$AG$88="EXPIRED",'📊 Training Matrix'!$AG$88="EXPIRING"),'📊 Training Matrix'!$H$88,"")</f>
        <v/>
      </c>
    </row>
    <row r="1674" spans="1:13" ht="15" customHeight="1" x14ac:dyDescent="0.2">
      <c r="A1674" s="58" t="str">
        <f ca="1">IF(OR('📊 Training Matrix'!$AI$88="EXPIRED",'📊 Training Matrix'!$AI$88="EXPIRING"),'📊 Training Matrix'!$A$88,"")</f>
        <v/>
      </c>
      <c r="B1674" s="58" t="str">
        <f ca="1">IF(OR('📊 Training Matrix'!$AI$88="EXPIRED",'📊 Training Matrix'!$AI$88="EXPIRING"),'📊 Training Matrix'!$B$88,"")</f>
        <v/>
      </c>
      <c r="C1674" s="58" t="str">
        <f ca="1">IF(OR('📊 Training Matrix'!$AI$88="EXPIRED",'📊 Training Matrix'!$AI$88="EXPIRING"),'📊 Training Matrix'!$C$88,"")</f>
        <v/>
      </c>
      <c r="D1674" s="58" t="str">
        <f ca="1">IF(OR('📊 Training Matrix'!$AI$88="EXPIRED",'📊 Training Matrix'!$AI$88="EXPIRING"),'📊 Training Matrix'!$D$88,"")</f>
        <v/>
      </c>
      <c r="E1674" s="58" t="str">
        <f ca="1">IF(OR('📊 Training Matrix'!$AI$88="EXPIRED",'📊 Training Matrix'!$AI$88="EXPIRING"),'📊 Training Matrix'!$F$88,"")</f>
        <v/>
      </c>
      <c r="F1674" s="58" t="str">
        <f ca="1">IF(OR('📊 Training Matrix'!$AI$88="EXPIRED",'📊 Training Matrix'!$AI$88="EXPIRING"),'📊 Training Matrix'!$E$88,"")</f>
        <v/>
      </c>
      <c r="G1674" s="58" t="str">
        <f ca="1">IF(OR('📊 Training Matrix'!$AI$88="EXPIRED",'📊 Training Matrix'!$AI$88="EXPIRING"),"CV-002","")</f>
        <v/>
      </c>
      <c r="H1674" s="58" t="str">
        <f ca="1">IF(OR('📊 Training Matrix'!$AI$88="EXPIRED",'📊 Training Matrix'!$AI$88="EXPIRING"),"CSCS Blue Card","")</f>
        <v/>
      </c>
      <c r="I1674" s="58" t="str">
        <f ca="1">IF(OR('📊 Training Matrix'!$AI$88="EXPIRED",'📊 Training Matrix'!$AI$88="EXPIRING"),IF(ISNUMBER('📊 Training Matrix'!$AH$88),TEXT('📊 Training Matrix'!$AH$88,"DD/MM/YYYY"),""),"")</f>
        <v/>
      </c>
      <c r="J1674" s="58" t="str">
        <f ca="1">IF(OR('📊 Training Matrix'!$AI$88="EXPIRED",'📊 Training Matrix'!$AI$88="EXPIRING"),TEXT('📊 Training Matrix'!$AH$88+365,"DD/MM/YYYY"),"")</f>
        <v/>
      </c>
      <c r="K1674" s="58" t="str">
        <f ca="1">IF(OR('📊 Training Matrix'!$AI$88="EXPIRED",'📊 Training Matrix'!$AI$88="EXPIRING"),'📊 Training Matrix'!$AI$88,"")</f>
        <v/>
      </c>
      <c r="L1674" s="58" t="str">
        <f ca="1">IF(OR('📊 Training Matrix'!$AI$88="EXPIRED",'📊 Training Matrix'!$AI$88="EXPIRING"),IF('📊 Training Matrix'!$AI$88="EXPIRED","Overdue by "&amp;TEXT(TODAY()-('📊 Training Matrix'!$AH$88+365),"0")&amp;" days","Expires in "&amp;TEXT(('📊 Training Matrix'!$AH$88+365)-TODAY(),"0")&amp;" days"),"—")</f>
        <v>—</v>
      </c>
      <c r="M1674" s="58" t="str">
        <f ca="1">IF(OR('📊 Training Matrix'!$AI$88="EXPIRED",'📊 Training Matrix'!$AI$88="EXPIRING"),'📊 Training Matrix'!$H$88,"")</f>
        <v/>
      </c>
    </row>
    <row r="1675" spans="1:13" ht="15" customHeight="1" x14ac:dyDescent="0.2">
      <c r="A1675" s="58" t="str">
        <f ca="1">IF(OR('📊 Training Matrix'!$AK$88="EXPIRED",'📊 Training Matrix'!$AK$88="EXPIRING"),'📊 Training Matrix'!$A$88,"")</f>
        <v/>
      </c>
      <c r="B1675" s="58" t="str">
        <f ca="1">IF(OR('📊 Training Matrix'!$AK$88="EXPIRED",'📊 Training Matrix'!$AK$88="EXPIRING"),'📊 Training Matrix'!$B$88,"")</f>
        <v/>
      </c>
      <c r="C1675" s="58" t="str">
        <f ca="1">IF(OR('📊 Training Matrix'!$AK$88="EXPIRED",'📊 Training Matrix'!$AK$88="EXPIRING"),'📊 Training Matrix'!$C$88,"")</f>
        <v/>
      </c>
      <c r="D1675" s="58" t="str">
        <f ca="1">IF(OR('📊 Training Matrix'!$AK$88="EXPIRED",'📊 Training Matrix'!$AK$88="EXPIRING"),'📊 Training Matrix'!$D$88,"")</f>
        <v/>
      </c>
      <c r="E1675" s="58" t="str">
        <f ca="1">IF(OR('📊 Training Matrix'!$AK$88="EXPIRED",'📊 Training Matrix'!$AK$88="EXPIRING"),'📊 Training Matrix'!$F$88,"")</f>
        <v/>
      </c>
      <c r="F1675" s="58" t="str">
        <f ca="1">IF(OR('📊 Training Matrix'!$AK$88="EXPIRED",'📊 Training Matrix'!$AK$88="EXPIRING"),'📊 Training Matrix'!$E$88,"")</f>
        <v/>
      </c>
      <c r="G1675" s="58" t="str">
        <f ca="1">IF(OR('📊 Training Matrix'!$AK$88="EXPIRED",'📊 Training Matrix'!$AK$88="EXPIRING"),"GS-001","")</f>
        <v/>
      </c>
      <c r="H1675" s="58" t="str">
        <f ca="1">IF(OR('📊 Training Matrix'!$AK$88="EXPIRED",'📊 Training Matrix'!$AK$88="EXPIRING"),"Gas Safe Reg.","")</f>
        <v/>
      </c>
      <c r="I1675" s="58" t="str">
        <f ca="1">IF(OR('📊 Training Matrix'!$AK$88="EXPIRED",'📊 Training Matrix'!$AK$88="EXPIRING"),IF(ISNUMBER('📊 Training Matrix'!$AJ$88),TEXT('📊 Training Matrix'!$AJ$88,"DD/MM/YYYY"),""),"")</f>
        <v/>
      </c>
      <c r="J1675" s="58" t="str">
        <f ca="1">IF(OR('📊 Training Matrix'!$AK$88="EXPIRED",'📊 Training Matrix'!$AK$88="EXPIRING"),TEXT('📊 Training Matrix'!$AJ$88+365,"DD/MM/YYYY"),"")</f>
        <v/>
      </c>
      <c r="K1675" s="58" t="str">
        <f ca="1">IF(OR('📊 Training Matrix'!$AK$88="EXPIRED",'📊 Training Matrix'!$AK$88="EXPIRING"),'📊 Training Matrix'!$AK$88,"")</f>
        <v/>
      </c>
      <c r="L1675" s="58" t="str">
        <f ca="1">IF(OR('📊 Training Matrix'!$AK$88="EXPIRED",'📊 Training Matrix'!$AK$88="EXPIRING"),IF('📊 Training Matrix'!$AK$88="EXPIRED","Overdue by "&amp;TEXT(TODAY()-('📊 Training Matrix'!$AJ$88+365),"0")&amp;" days","Expires in "&amp;TEXT(('📊 Training Matrix'!$AJ$88+365)-TODAY(),"0")&amp;" days"),"—")</f>
        <v>—</v>
      </c>
      <c r="M1675" s="58" t="str">
        <f ca="1">IF(OR('📊 Training Matrix'!$AK$88="EXPIRED",'📊 Training Matrix'!$AK$88="EXPIRING"),'📊 Training Matrix'!$H$88,"")</f>
        <v/>
      </c>
    </row>
    <row r="1676" spans="1:13" ht="15" customHeight="1" x14ac:dyDescent="0.2">
      <c r="A1676" s="58" t="str">
        <f ca="1">IF(OR('📊 Training Matrix'!$AM$88="EXPIRED",'📊 Training Matrix'!$AM$88="EXPIRING"),'📊 Training Matrix'!$A$88,"")</f>
        <v/>
      </c>
      <c r="B1676" s="58" t="str">
        <f ca="1">IF(OR('📊 Training Matrix'!$AM$88="EXPIRED",'📊 Training Matrix'!$AM$88="EXPIRING"),'📊 Training Matrix'!$B$88,"")</f>
        <v/>
      </c>
      <c r="C1676" s="58" t="str">
        <f ca="1">IF(OR('📊 Training Matrix'!$AM$88="EXPIRED",'📊 Training Matrix'!$AM$88="EXPIRING"),'📊 Training Matrix'!$C$88,"")</f>
        <v/>
      </c>
      <c r="D1676" s="58" t="str">
        <f ca="1">IF(OR('📊 Training Matrix'!$AM$88="EXPIRED",'📊 Training Matrix'!$AM$88="EXPIRING"),'📊 Training Matrix'!$D$88,"")</f>
        <v/>
      </c>
      <c r="E1676" s="58" t="str">
        <f ca="1">IF(OR('📊 Training Matrix'!$AM$88="EXPIRED",'📊 Training Matrix'!$AM$88="EXPIRING"),'📊 Training Matrix'!$F$88,"")</f>
        <v/>
      </c>
      <c r="F1676" s="58" t="str">
        <f ca="1">IF(OR('📊 Training Matrix'!$AM$88="EXPIRED",'📊 Training Matrix'!$AM$88="EXPIRING"),'📊 Training Matrix'!$E$88,"")</f>
        <v/>
      </c>
      <c r="G1676" s="58" t="str">
        <f ca="1">IF(OR('📊 Training Matrix'!$AM$88="EXPIRED",'📊 Training Matrix'!$AM$88="EXPIRING"),"GS-002","")</f>
        <v/>
      </c>
      <c r="H1676" s="58" t="str">
        <f ca="1">IF(OR('📊 Training Matrix'!$AM$88="EXPIRED",'📊 Training Matrix'!$AM$88="EXPIRING"),"ACS Gas (CCN1)","")</f>
        <v/>
      </c>
      <c r="I1676" s="58" t="str">
        <f ca="1">IF(OR('📊 Training Matrix'!$AM$88="EXPIRED",'📊 Training Matrix'!$AM$88="EXPIRING"),IF(ISNUMBER('📊 Training Matrix'!$AL$88),TEXT('📊 Training Matrix'!$AL$88,"DD/MM/YYYY"),""),"")</f>
        <v/>
      </c>
      <c r="J1676" s="58" t="str">
        <f ca="1">IF(OR('📊 Training Matrix'!$AM$88="EXPIRED",'📊 Training Matrix'!$AM$88="EXPIRING"),TEXT('📊 Training Matrix'!$AL$88+365,"DD/MM/YYYY"),"")</f>
        <v/>
      </c>
      <c r="K1676" s="58" t="str">
        <f ca="1">IF(OR('📊 Training Matrix'!$AM$88="EXPIRED",'📊 Training Matrix'!$AM$88="EXPIRING"),'📊 Training Matrix'!$AM$88,"")</f>
        <v/>
      </c>
      <c r="L1676" s="58" t="str">
        <f ca="1">IF(OR('📊 Training Matrix'!$AM$88="EXPIRED",'📊 Training Matrix'!$AM$88="EXPIRING"),IF('📊 Training Matrix'!$AM$88="EXPIRED","Overdue by "&amp;TEXT(TODAY()-('📊 Training Matrix'!$AL$88+365),"0")&amp;" days","Expires in "&amp;TEXT(('📊 Training Matrix'!$AL$88+365)-TODAY(),"0")&amp;" days"),"—")</f>
        <v>—</v>
      </c>
      <c r="M1676" s="58" t="str">
        <f ca="1">IF(OR('📊 Training Matrix'!$AM$88="EXPIRED",'📊 Training Matrix'!$AM$88="EXPIRING"),'📊 Training Matrix'!$H$88,"")</f>
        <v/>
      </c>
    </row>
    <row r="1677" spans="1:13" ht="15" customHeight="1" x14ac:dyDescent="0.2">
      <c r="A1677" s="58" t="str">
        <f ca="1">IF(OR('📊 Training Matrix'!$AO$88="EXPIRED",'📊 Training Matrix'!$AO$88="EXPIRING"),'📊 Training Matrix'!$A$88,"")</f>
        <v/>
      </c>
      <c r="B1677" s="58" t="str">
        <f ca="1">IF(OR('📊 Training Matrix'!$AO$88="EXPIRED",'📊 Training Matrix'!$AO$88="EXPIRING"),'📊 Training Matrix'!$B$88,"")</f>
        <v/>
      </c>
      <c r="C1677" s="58" t="str">
        <f ca="1">IF(OR('📊 Training Matrix'!$AO$88="EXPIRED",'📊 Training Matrix'!$AO$88="EXPIRING"),'📊 Training Matrix'!$C$88,"")</f>
        <v/>
      </c>
      <c r="D1677" s="58" t="str">
        <f ca="1">IF(OR('📊 Training Matrix'!$AO$88="EXPIRED",'📊 Training Matrix'!$AO$88="EXPIRING"),'📊 Training Matrix'!$D$88,"")</f>
        <v/>
      </c>
      <c r="E1677" s="58" t="str">
        <f ca="1">IF(OR('📊 Training Matrix'!$AO$88="EXPIRED",'📊 Training Matrix'!$AO$88="EXPIRING"),'📊 Training Matrix'!$F$88,"")</f>
        <v/>
      </c>
      <c r="F1677" s="58" t="str">
        <f ca="1">IF(OR('📊 Training Matrix'!$AO$88="EXPIRED",'📊 Training Matrix'!$AO$88="EXPIRING"),'📊 Training Matrix'!$E$88,"")</f>
        <v/>
      </c>
      <c r="G1677" s="58" t="str">
        <f ca="1">IF(OR('📊 Training Matrix'!$AO$88="EXPIRED",'📊 Training Matrix'!$AO$88="EXPIRING"),"WA-001","")</f>
        <v/>
      </c>
      <c r="H1677" s="58" t="str">
        <f ca="1">IF(OR('📊 Training Matrix'!$AO$88="EXPIRED",'📊 Training Matrix'!$AO$88="EXPIRING"),"WIAPS Cert.","")</f>
        <v/>
      </c>
      <c r="I1677" s="58" t="str">
        <f ca="1">IF(OR('📊 Training Matrix'!$AO$88="EXPIRED",'📊 Training Matrix'!$AO$88="EXPIRING"),IF(ISNUMBER('📊 Training Matrix'!$AN$88),TEXT('📊 Training Matrix'!$AN$88,"DD/MM/YYYY"),""),"")</f>
        <v/>
      </c>
      <c r="J1677" s="58" t="str">
        <f ca="1">IF(OR('📊 Training Matrix'!$AO$88="EXPIRED",'📊 Training Matrix'!$AO$88="EXPIRING"),TEXT('📊 Training Matrix'!$AN$88+365,"DD/MM/YYYY"),"")</f>
        <v/>
      </c>
      <c r="K1677" s="58" t="str">
        <f ca="1">IF(OR('📊 Training Matrix'!$AO$88="EXPIRED",'📊 Training Matrix'!$AO$88="EXPIRING"),'📊 Training Matrix'!$AO$88,"")</f>
        <v/>
      </c>
      <c r="L1677" s="58" t="str">
        <f ca="1">IF(OR('📊 Training Matrix'!$AO$88="EXPIRED",'📊 Training Matrix'!$AO$88="EXPIRING"),IF('📊 Training Matrix'!$AO$88="EXPIRED","Overdue by "&amp;TEXT(TODAY()-('📊 Training Matrix'!$AN$88+365),"0")&amp;" days","Expires in "&amp;TEXT(('📊 Training Matrix'!$AN$88+365)-TODAY(),"0")&amp;" days"),"—")</f>
        <v>—</v>
      </c>
      <c r="M1677" s="58" t="str">
        <f ca="1">IF(OR('📊 Training Matrix'!$AO$88="EXPIRED",'📊 Training Matrix'!$AO$88="EXPIRING"),'📊 Training Matrix'!$H$88,"")</f>
        <v/>
      </c>
    </row>
    <row r="1678" spans="1:13" ht="15" customHeight="1" x14ac:dyDescent="0.2">
      <c r="A1678" s="58" t="str">
        <f ca="1">IF(OR('📊 Training Matrix'!$AQ$88="EXPIRED",'📊 Training Matrix'!$AQ$88="EXPIRING"),'📊 Training Matrix'!$A$88,"")</f>
        <v/>
      </c>
      <c r="B1678" s="58" t="str">
        <f ca="1">IF(OR('📊 Training Matrix'!$AQ$88="EXPIRED",'📊 Training Matrix'!$AQ$88="EXPIRING"),'📊 Training Matrix'!$B$88,"")</f>
        <v/>
      </c>
      <c r="C1678" s="58" t="str">
        <f ca="1">IF(OR('📊 Training Matrix'!$AQ$88="EXPIRED",'📊 Training Matrix'!$AQ$88="EXPIRING"),'📊 Training Matrix'!$C$88,"")</f>
        <v/>
      </c>
      <c r="D1678" s="58" t="str">
        <f ca="1">IF(OR('📊 Training Matrix'!$AQ$88="EXPIRED",'📊 Training Matrix'!$AQ$88="EXPIRING"),'📊 Training Matrix'!$D$88,"")</f>
        <v/>
      </c>
      <c r="E1678" s="58" t="str">
        <f ca="1">IF(OR('📊 Training Matrix'!$AQ$88="EXPIRED",'📊 Training Matrix'!$AQ$88="EXPIRING"),'📊 Training Matrix'!$F$88,"")</f>
        <v/>
      </c>
      <c r="F1678" s="58" t="str">
        <f ca="1">IF(OR('📊 Training Matrix'!$AQ$88="EXPIRED",'📊 Training Matrix'!$AQ$88="EXPIRING"),'📊 Training Matrix'!$E$88,"")</f>
        <v/>
      </c>
      <c r="G1678" s="58" t="str">
        <f ca="1">IF(OR('📊 Training Matrix'!$AQ$88="EXPIRED",'📊 Training Matrix'!$AQ$88="EXPIRING"),"DR-004","")</f>
        <v/>
      </c>
      <c r="H1678" s="58" t="str">
        <f ca="1">IF(OR('📊 Training Matrix'!$AQ$88="EXPIRED",'📊 Training Matrix'!$AQ$88="EXPIRING"),"CPCS Excavator","")</f>
        <v/>
      </c>
      <c r="I1678" s="58" t="str">
        <f ca="1">IF(OR('📊 Training Matrix'!$AQ$88="EXPIRED",'📊 Training Matrix'!$AQ$88="EXPIRING"),IF(ISNUMBER('📊 Training Matrix'!$AP$88),TEXT('📊 Training Matrix'!$AP$88,"DD/MM/YYYY"),""),"")</f>
        <v/>
      </c>
      <c r="J1678" s="58" t="str">
        <f ca="1">IF(OR('📊 Training Matrix'!$AQ$88="EXPIRED",'📊 Training Matrix'!$AQ$88="EXPIRING"),TEXT('📊 Training Matrix'!$AP$88+365,"DD/MM/YYYY"),"")</f>
        <v/>
      </c>
      <c r="K1678" s="58" t="str">
        <f ca="1">IF(OR('📊 Training Matrix'!$AQ$88="EXPIRED",'📊 Training Matrix'!$AQ$88="EXPIRING"),'📊 Training Matrix'!$AQ$88,"")</f>
        <v/>
      </c>
      <c r="L1678" s="58" t="str">
        <f ca="1">IF(OR('📊 Training Matrix'!$AQ$88="EXPIRED",'📊 Training Matrix'!$AQ$88="EXPIRING"),IF('📊 Training Matrix'!$AQ$88="EXPIRED","Overdue by "&amp;TEXT(TODAY()-('📊 Training Matrix'!$AP$88+365),"0")&amp;" days","Expires in "&amp;TEXT(('📊 Training Matrix'!$AP$88+365)-TODAY(),"0")&amp;" days"),"—")</f>
        <v>—</v>
      </c>
      <c r="M1678" s="58" t="str">
        <f ca="1">IF(OR('📊 Training Matrix'!$AQ$88="EXPIRED",'📊 Training Matrix'!$AQ$88="EXPIRING"),'📊 Training Matrix'!$H$88,"")</f>
        <v/>
      </c>
    </row>
    <row r="1679" spans="1:13" ht="15" customHeight="1" x14ac:dyDescent="0.2">
      <c r="A1679" s="58" t="str">
        <f ca="1">IF(OR('📊 Training Matrix'!$AS$88="EXPIRED",'📊 Training Matrix'!$AS$88="EXPIRING"),'📊 Training Matrix'!$A$88,"")</f>
        <v/>
      </c>
      <c r="B1679" s="58" t="str">
        <f ca="1">IF(OR('📊 Training Matrix'!$AS$88="EXPIRED",'📊 Training Matrix'!$AS$88="EXPIRING"),'📊 Training Matrix'!$B$88,"")</f>
        <v/>
      </c>
      <c r="C1679" s="58" t="str">
        <f ca="1">IF(OR('📊 Training Matrix'!$AS$88="EXPIRED",'📊 Training Matrix'!$AS$88="EXPIRING"),'📊 Training Matrix'!$C$88,"")</f>
        <v/>
      </c>
      <c r="D1679" s="58" t="str">
        <f ca="1">IF(OR('📊 Training Matrix'!$AS$88="EXPIRED",'📊 Training Matrix'!$AS$88="EXPIRING"),'📊 Training Matrix'!$D$88,"")</f>
        <v/>
      </c>
      <c r="E1679" s="58" t="str">
        <f ca="1">IF(OR('📊 Training Matrix'!$AS$88="EXPIRED",'📊 Training Matrix'!$AS$88="EXPIRING"),'📊 Training Matrix'!$F$88,"")</f>
        <v/>
      </c>
      <c r="F1679" s="58" t="str">
        <f ca="1">IF(OR('📊 Training Matrix'!$AS$88="EXPIRED",'📊 Training Matrix'!$AS$88="EXPIRING"),'📊 Training Matrix'!$E$88,"")</f>
        <v/>
      </c>
      <c r="G1679" s="58" t="str">
        <f ca="1">IF(OR('📊 Training Matrix'!$AS$88="EXPIRED",'📊 Training Matrix'!$AS$88="EXPIRING"),"MG-002","")</f>
        <v/>
      </c>
      <c r="H1679" s="58" t="str">
        <f ca="1">IF(OR('📊 Training Matrix'!$AS$88="EXPIRED",'📊 Training Matrix'!$AS$88="EXPIRING"),"SMSTS","")</f>
        <v/>
      </c>
      <c r="I1679" s="58" t="str">
        <f ca="1">IF(OR('📊 Training Matrix'!$AS$88="EXPIRED",'📊 Training Matrix'!$AS$88="EXPIRING"),IF(ISNUMBER('📊 Training Matrix'!$AR$88),TEXT('📊 Training Matrix'!$AR$88,"DD/MM/YYYY"),""),"")</f>
        <v/>
      </c>
      <c r="J1679" s="58" t="str">
        <f ca="1">IF(OR('📊 Training Matrix'!$AS$88="EXPIRED",'📊 Training Matrix'!$AS$88="EXPIRING"),TEXT('📊 Training Matrix'!$AR$88+365,"DD/MM/YYYY"),"")</f>
        <v/>
      </c>
      <c r="K1679" s="58" t="str">
        <f ca="1">IF(OR('📊 Training Matrix'!$AS$88="EXPIRED",'📊 Training Matrix'!$AS$88="EXPIRING"),'📊 Training Matrix'!$AS$88,"")</f>
        <v/>
      </c>
      <c r="L1679" s="58" t="str">
        <f ca="1">IF(OR('📊 Training Matrix'!$AS$88="EXPIRED",'📊 Training Matrix'!$AS$88="EXPIRING"),IF('📊 Training Matrix'!$AS$88="EXPIRED","Overdue by "&amp;TEXT(TODAY()-('📊 Training Matrix'!$AR$88+365),"0")&amp;" days","Expires in "&amp;TEXT(('📊 Training Matrix'!$AR$88+365)-TODAY(),"0")&amp;" days"),"—")</f>
        <v>—</v>
      </c>
      <c r="M1679" s="58" t="str">
        <f ca="1">IF(OR('📊 Training Matrix'!$AS$88="EXPIRED",'📊 Training Matrix'!$AS$88="EXPIRING"),'📊 Training Matrix'!$H$88,"")</f>
        <v/>
      </c>
    </row>
    <row r="1680" spans="1:13" ht="15" customHeight="1" x14ac:dyDescent="0.2">
      <c r="A1680" s="58" t="str">
        <f ca="1">IF(OR('📊 Training Matrix'!$AU$88="EXPIRED",'📊 Training Matrix'!$AU$88="EXPIRING"),'📊 Training Matrix'!$A$88,"")</f>
        <v/>
      </c>
      <c r="B1680" s="58" t="str">
        <f ca="1">IF(OR('📊 Training Matrix'!$AU$88="EXPIRED",'📊 Training Matrix'!$AU$88="EXPIRING"),'📊 Training Matrix'!$B$88,"")</f>
        <v/>
      </c>
      <c r="C1680" s="58" t="str">
        <f ca="1">IF(OR('📊 Training Matrix'!$AU$88="EXPIRED",'📊 Training Matrix'!$AU$88="EXPIRING"),'📊 Training Matrix'!$C$88,"")</f>
        <v/>
      </c>
      <c r="D1680" s="58" t="str">
        <f ca="1">IF(OR('📊 Training Matrix'!$AU$88="EXPIRED",'📊 Training Matrix'!$AU$88="EXPIRING"),'📊 Training Matrix'!$D$88,"")</f>
        <v/>
      </c>
      <c r="E1680" s="58" t="str">
        <f ca="1">IF(OR('📊 Training Matrix'!$AU$88="EXPIRED",'📊 Training Matrix'!$AU$88="EXPIRING"),'📊 Training Matrix'!$F$88,"")</f>
        <v/>
      </c>
      <c r="F1680" s="58" t="str">
        <f ca="1">IF(OR('📊 Training Matrix'!$AU$88="EXPIRED",'📊 Training Matrix'!$AU$88="EXPIRING"),'📊 Training Matrix'!$E$88,"")</f>
        <v/>
      </c>
      <c r="G1680" s="58" t="str">
        <f ca="1">IF(OR('📊 Training Matrix'!$AU$88="EXPIRED",'📊 Training Matrix'!$AU$88="EXPIRING"),"MG-003","")</f>
        <v/>
      </c>
      <c r="H1680" s="58" t="str">
        <f ca="1">IF(OR('📊 Training Matrix'!$AU$88="EXPIRED",'📊 Training Matrix'!$AU$88="EXPIRING"),"SSSTS","")</f>
        <v/>
      </c>
      <c r="I1680" s="58" t="str">
        <f ca="1">IF(OR('📊 Training Matrix'!$AU$88="EXPIRED",'📊 Training Matrix'!$AU$88="EXPIRING"),IF(ISNUMBER('📊 Training Matrix'!$AT$88),TEXT('📊 Training Matrix'!$AT$88,"DD/MM/YYYY"),""),"")</f>
        <v/>
      </c>
      <c r="J1680" s="58" t="str">
        <f ca="1">IF(OR('📊 Training Matrix'!$AU$88="EXPIRED",'📊 Training Matrix'!$AU$88="EXPIRING"),TEXT('📊 Training Matrix'!$AT$88+365,"DD/MM/YYYY"),"")</f>
        <v/>
      </c>
      <c r="K1680" s="58" t="str">
        <f ca="1">IF(OR('📊 Training Matrix'!$AU$88="EXPIRED",'📊 Training Matrix'!$AU$88="EXPIRING"),'📊 Training Matrix'!$AU$88,"")</f>
        <v/>
      </c>
      <c r="L1680" s="58" t="str">
        <f ca="1">IF(OR('📊 Training Matrix'!$AU$88="EXPIRED",'📊 Training Matrix'!$AU$88="EXPIRING"),IF('📊 Training Matrix'!$AU$88="EXPIRED","Overdue by "&amp;TEXT(TODAY()-('📊 Training Matrix'!$AT$88+365),"0")&amp;" days","Expires in "&amp;TEXT(('📊 Training Matrix'!$AT$88+365)-TODAY(),"0")&amp;" days"),"—")</f>
        <v>—</v>
      </c>
      <c r="M1680" s="58" t="str">
        <f ca="1">IF(OR('📊 Training Matrix'!$AU$88="EXPIRED",'📊 Training Matrix'!$AU$88="EXPIRING"),'📊 Training Matrix'!$H$88,"")</f>
        <v/>
      </c>
    </row>
    <row r="1681" spans="1:13" ht="15" customHeight="1" x14ac:dyDescent="0.2">
      <c r="A1681" s="58" t="str">
        <f ca="1">IF(OR('📊 Training Matrix'!$AW$88="EXPIRED",'📊 Training Matrix'!$AW$88="EXPIRING"),'📊 Training Matrix'!$A$88,"")</f>
        <v/>
      </c>
      <c r="B1681" s="58" t="str">
        <f ca="1">IF(OR('📊 Training Matrix'!$AW$88="EXPIRED",'📊 Training Matrix'!$AW$88="EXPIRING"),'📊 Training Matrix'!$B$88,"")</f>
        <v/>
      </c>
      <c r="C1681" s="58" t="str">
        <f ca="1">IF(OR('📊 Training Matrix'!$AW$88="EXPIRED",'📊 Training Matrix'!$AW$88="EXPIRING"),'📊 Training Matrix'!$C$88,"")</f>
        <v/>
      </c>
      <c r="D1681" s="58" t="str">
        <f ca="1">IF(OR('📊 Training Matrix'!$AW$88="EXPIRED",'📊 Training Matrix'!$AW$88="EXPIRING"),'📊 Training Matrix'!$D$88,"")</f>
        <v/>
      </c>
      <c r="E1681" s="58" t="str">
        <f ca="1">IF(OR('📊 Training Matrix'!$AW$88="EXPIRED",'📊 Training Matrix'!$AW$88="EXPIRING"),'📊 Training Matrix'!$F$88,"")</f>
        <v/>
      </c>
      <c r="F1681" s="58" t="str">
        <f ca="1">IF(OR('📊 Training Matrix'!$AW$88="EXPIRED",'📊 Training Matrix'!$AW$88="EXPIRING"),'📊 Training Matrix'!$E$88,"")</f>
        <v/>
      </c>
      <c r="G1681" s="58" t="str">
        <f ca="1">IF(OR('📊 Training Matrix'!$AW$88="EXPIRED",'📊 Training Matrix'!$AW$88="EXPIRING"),"IT-002","")</f>
        <v/>
      </c>
      <c r="H1681" s="58" t="str">
        <f ca="1">IF(OR('📊 Training Matrix'!$AW$88="EXPIRED",'📊 Training Matrix'!$AW$88="EXPIRING"),"GDPR Awareness","")</f>
        <v/>
      </c>
      <c r="I1681" s="58" t="str">
        <f ca="1">IF(OR('📊 Training Matrix'!$AW$88="EXPIRED",'📊 Training Matrix'!$AW$88="EXPIRING"),IF(ISNUMBER('📊 Training Matrix'!$AV$88),TEXT('📊 Training Matrix'!$AV$88,"DD/MM/YYYY"),""),"")</f>
        <v/>
      </c>
      <c r="J1681" s="58" t="str">
        <f ca="1">IF(OR('📊 Training Matrix'!$AW$88="EXPIRED",'📊 Training Matrix'!$AW$88="EXPIRING"),TEXT('📊 Training Matrix'!$AV$88+365,"DD/MM/YYYY"),"")</f>
        <v/>
      </c>
      <c r="K1681" s="58" t="str">
        <f ca="1">IF(OR('📊 Training Matrix'!$AW$88="EXPIRED",'📊 Training Matrix'!$AW$88="EXPIRING"),'📊 Training Matrix'!$AW$88,"")</f>
        <v/>
      </c>
      <c r="L1681" s="58" t="str">
        <f ca="1">IF(OR('📊 Training Matrix'!$AW$88="EXPIRED",'📊 Training Matrix'!$AW$88="EXPIRING"),IF('📊 Training Matrix'!$AW$88="EXPIRED","Overdue by "&amp;TEXT(TODAY()-('📊 Training Matrix'!$AV$88+365),"0")&amp;" days","Expires in "&amp;TEXT(('📊 Training Matrix'!$AV$88+365)-TODAY(),"0")&amp;" days"),"—")</f>
        <v>—</v>
      </c>
      <c r="M1681" s="58" t="str">
        <f ca="1">IF(OR('📊 Training Matrix'!$AW$88="EXPIRED",'📊 Training Matrix'!$AW$88="EXPIRING"),'📊 Training Matrix'!$H$88,"")</f>
        <v/>
      </c>
    </row>
    <row r="1682" spans="1:13" ht="15" customHeight="1" x14ac:dyDescent="0.2">
      <c r="A1682" s="58" t="str">
        <f ca="1">IF(OR('📊 Training Matrix'!$K$89="EXPIRED",'📊 Training Matrix'!$K$89="EXPIRING"),'📊 Training Matrix'!$A$89,"")</f>
        <v/>
      </c>
      <c r="B1682" s="58" t="str">
        <f ca="1">IF(OR('📊 Training Matrix'!$K$89="EXPIRED",'📊 Training Matrix'!$K$89="EXPIRING"),'📊 Training Matrix'!$B$89,"")</f>
        <v/>
      </c>
      <c r="C1682" s="58" t="str">
        <f ca="1">IF(OR('📊 Training Matrix'!$K$89="EXPIRED",'📊 Training Matrix'!$K$89="EXPIRING"),'📊 Training Matrix'!$C$89,"")</f>
        <v/>
      </c>
      <c r="D1682" s="58" t="str">
        <f ca="1">IF(OR('📊 Training Matrix'!$K$89="EXPIRED",'📊 Training Matrix'!$K$89="EXPIRING"),'📊 Training Matrix'!$D$89,"")</f>
        <v/>
      </c>
      <c r="E1682" s="58" t="str">
        <f ca="1">IF(OR('📊 Training Matrix'!$K$89="EXPIRED",'📊 Training Matrix'!$K$89="EXPIRING"),'📊 Training Matrix'!$F$89,"")</f>
        <v/>
      </c>
      <c r="F1682" s="58" t="str">
        <f ca="1">IF(OR('📊 Training Matrix'!$K$89="EXPIRED",'📊 Training Matrix'!$K$89="EXPIRING"),'📊 Training Matrix'!$E$89,"")</f>
        <v/>
      </c>
      <c r="G1682" s="58" t="str">
        <f ca="1">IF(OR('📊 Training Matrix'!$K$89="EXPIRED",'📊 Training Matrix'!$K$89="EXPIRING"),"HS-001","")</f>
        <v/>
      </c>
      <c r="H1682" s="58" t="str">
        <f ca="1">IF(OR('📊 Training Matrix'!$K$89="EXPIRED",'📊 Training Matrix'!$K$89="EXPIRING"),"H&amp;S Induction","")</f>
        <v/>
      </c>
      <c r="I1682" s="58" t="str">
        <f ca="1">IF(OR('📊 Training Matrix'!$K$89="EXPIRED",'📊 Training Matrix'!$K$89="EXPIRING"),IF(ISNUMBER('📊 Training Matrix'!$J$89),TEXT('📊 Training Matrix'!$J$89,"DD/MM/YYYY"),""),"")</f>
        <v/>
      </c>
      <c r="J1682" s="58" t="str">
        <f ca="1">IF(OR('📊 Training Matrix'!$K$89="EXPIRED",'📊 Training Matrix'!$K$89="EXPIRING"),TEXT('📊 Training Matrix'!$J$89+365,"DD/MM/YYYY"),"")</f>
        <v/>
      </c>
      <c r="K1682" s="58" t="str">
        <f ca="1">IF(OR('📊 Training Matrix'!$K$89="EXPIRED",'📊 Training Matrix'!$K$89="EXPIRING"),'📊 Training Matrix'!$K$89,"")</f>
        <v/>
      </c>
      <c r="L1682" s="58" t="str">
        <f ca="1">IF(OR('📊 Training Matrix'!$K$89="EXPIRED",'📊 Training Matrix'!$K$89="EXPIRING"),IF('📊 Training Matrix'!$K$89="EXPIRED","Overdue by "&amp;TEXT(TODAY()-('📊 Training Matrix'!$J$89+365),"0")&amp;" days","Expires in "&amp;TEXT(('📊 Training Matrix'!$J$89+365)-TODAY(),"0")&amp;" days"),"—")</f>
        <v>—</v>
      </c>
      <c r="M1682" s="58" t="str">
        <f ca="1">IF(OR('📊 Training Matrix'!$K$89="EXPIRED",'📊 Training Matrix'!$K$89="EXPIRING"),'📊 Training Matrix'!$H$89,"")</f>
        <v/>
      </c>
    </row>
    <row r="1683" spans="1:13" ht="15" customHeight="1" x14ac:dyDescent="0.2">
      <c r="A1683" s="58" t="str">
        <f ca="1">IF(OR('📊 Training Matrix'!$M$89="EXPIRED",'📊 Training Matrix'!$M$89="EXPIRING"),'📊 Training Matrix'!$A$89,"")</f>
        <v/>
      </c>
      <c r="B1683" s="58" t="str">
        <f ca="1">IF(OR('📊 Training Matrix'!$M$89="EXPIRED",'📊 Training Matrix'!$M$89="EXPIRING"),'📊 Training Matrix'!$B$89,"")</f>
        <v/>
      </c>
      <c r="C1683" s="58" t="str">
        <f ca="1">IF(OR('📊 Training Matrix'!$M$89="EXPIRED",'📊 Training Matrix'!$M$89="EXPIRING"),'📊 Training Matrix'!$C$89,"")</f>
        <v/>
      </c>
      <c r="D1683" s="58" t="str">
        <f ca="1">IF(OR('📊 Training Matrix'!$M$89="EXPIRED",'📊 Training Matrix'!$M$89="EXPIRING"),'📊 Training Matrix'!$D$89,"")</f>
        <v/>
      </c>
      <c r="E1683" s="58" t="str">
        <f ca="1">IF(OR('📊 Training Matrix'!$M$89="EXPIRED",'📊 Training Matrix'!$M$89="EXPIRING"),'📊 Training Matrix'!$F$89,"")</f>
        <v/>
      </c>
      <c r="F1683" s="58" t="str">
        <f ca="1">IF(OR('📊 Training Matrix'!$M$89="EXPIRED",'📊 Training Matrix'!$M$89="EXPIRING"),'📊 Training Matrix'!$E$89,"")</f>
        <v/>
      </c>
      <c r="G1683" s="58" t="str">
        <f ca="1">IF(OR('📊 Training Matrix'!$M$89="EXPIRED",'📊 Training Matrix'!$M$89="EXPIRING"),"HS-002","")</f>
        <v/>
      </c>
      <c r="H1683" s="58" t="str">
        <f ca="1">IF(OR('📊 Training Matrix'!$M$89="EXPIRED",'📊 Training Matrix'!$M$89="EXPIRING"),"Working at Height","")</f>
        <v/>
      </c>
      <c r="I1683" s="58" t="str">
        <f ca="1">IF(OR('📊 Training Matrix'!$M$89="EXPIRED",'📊 Training Matrix'!$M$89="EXPIRING"),IF(ISNUMBER('📊 Training Matrix'!$L$89),TEXT('📊 Training Matrix'!$L$89,"DD/MM/YYYY"),""),"")</f>
        <v/>
      </c>
      <c r="J1683" s="58" t="str">
        <f ca="1">IF(OR('📊 Training Matrix'!$M$89="EXPIRED",'📊 Training Matrix'!$M$89="EXPIRING"),TEXT('📊 Training Matrix'!$L$89+365,"DD/MM/YYYY"),"")</f>
        <v/>
      </c>
      <c r="K1683" s="58" t="str">
        <f ca="1">IF(OR('📊 Training Matrix'!$M$89="EXPIRED",'📊 Training Matrix'!$M$89="EXPIRING"),'📊 Training Matrix'!$M$89,"")</f>
        <v/>
      </c>
      <c r="L1683" s="58" t="str">
        <f ca="1">IF(OR('📊 Training Matrix'!$M$89="EXPIRED",'📊 Training Matrix'!$M$89="EXPIRING"),IF('📊 Training Matrix'!$M$89="EXPIRED","Overdue by "&amp;TEXT(TODAY()-('📊 Training Matrix'!$L$89+365),"0")&amp;" days","Expires in "&amp;TEXT(('📊 Training Matrix'!$L$89+365)-TODAY(),"0")&amp;" days"),"—")</f>
        <v>—</v>
      </c>
      <c r="M1683" s="58" t="str">
        <f ca="1">IF(OR('📊 Training Matrix'!$M$89="EXPIRED",'📊 Training Matrix'!$M$89="EXPIRING"),'📊 Training Matrix'!$H$89,"")</f>
        <v/>
      </c>
    </row>
    <row r="1684" spans="1:13" ht="15" customHeight="1" x14ac:dyDescent="0.2">
      <c r="A1684" s="58" t="str">
        <f ca="1">IF(OR('📊 Training Matrix'!$O$89="EXPIRED",'📊 Training Matrix'!$O$89="EXPIRING"),'📊 Training Matrix'!$A$89,"")</f>
        <v/>
      </c>
      <c r="B1684" s="58" t="str">
        <f ca="1">IF(OR('📊 Training Matrix'!$O$89="EXPIRED",'📊 Training Matrix'!$O$89="EXPIRING"),'📊 Training Matrix'!$B$89,"")</f>
        <v/>
      </c>
      <c r="C1684" s="58" t="str">
        <f ca="1">IF(OR('📊 Training Matrix'!$O$89="EXPIRED",'📊 Training Matrix'!$O$89="EXPIRING"),'📊 Training Matrix'!$C$89,"")</f>
        <v/>
      </c>
      <c r="D1684" s="58" t="str">
        <f ca="1">IF(OR('📊 Training Matrix'!$O$89="EXPIRED",'📊 Training Matrix'!$O$89="EXPIRING"),'📊 Training Matrix'!$D$89,"")</f>
        <v/>
      </c>
      <c r="E1684" s="58" t="str">
        <f ca="1">IF(OR('📊 Training Matrix'!$O$89="EXPIRED",'📊 Training Matrix'!$O$89="EXPIRING"),'📊 Training Matrix'!$F$89,"")</f>
        <v/>
      </c>
      <c r="F1684" s="58" t="str">
        <f ca="1">IF(OR('📊 Training Matrix'!$O$89="EXPIRED",'📊 Training Matrix'!$O$89="EXPIRING"),'📊 Training Matrix'!$E$89,"")</f>
        <v/>
      </c>
      <c r="G1684" s="58" t="str">
        <f ca="1">IF(OR('📊 Training Matrix'!$O$89="EXPIRED",'📊 Training Matrix'!$O$89="EXPIRING"),"HS-003","")</f>
        <v/>
      </c>
      <c r="H1684" s="58" t="str">
        <f ca="1">IF(OR('📊 Training Matrix'!$O$89="EXPIRED",'📊 Training Matrix'!$O$89="EXPIRING"),"Confined Space","")</f>
        <v/>
      </c>
      <c r="I1684" s="58" t="str">
        <f ca="1">IF(OR('📊 Training Matrix'!$O$89="EXPIRED",'📊 Training Matrix'!$O$89="EXPIRING"),IF(ISNUMBER('📊 Training Matrix'!$N$89),TEXT('📊 Training Matrix'!$N$89,"DD/MM/YYYY"),""),"")</f>
        <v/>
      </c>
      <c r="J1684" s="58" t="str">
        <f ca="1">IF(OR('📊 Training Matrix'!$O$89="EXPIRED",'📊 Training Matrix'!$O$89="EXPIRING"),TEXT('📊 Training Matrix'!$N$89+365,"DD/MM/YYYY"),"")</f>
        <v/>
      </c>
      <c r="K1684" s="58" t="str">
        <f ca="1">IF(OR('📊 Training Matrix'!$O$89="EXPIRED",'📊 Training Matrix'!$O$89="EXPIRING"),'📊 Training Matrix'!$O$89,"")</f>
        <v/>
      </c>
      <c r="L1684" s="58" t="str">
        <f ca="1">IF(OR('📊 Training Matrix'!$O$89="EXPIRED",'📊 Training Matrix'!$O$89="EXPIRING"),IF('📊 Training Matrix'!$O$89="EXPIRED","Overdue by "&amp;TEXT(TODAY()-('📊 Training Matrix'!$N$89+365),"0")&amp;" days","Expires in "&amp;TEXT(('📊 Training Matrix'!$N$89+365)-TODAY(),"0")&amp;" days"),"—")</f>
        <v>—</v>
      </c>
      <c r="M1684" s="58" t="str">
        <f ca="1">IF(OR('📊 Training Matrix'!$O$89="EXPIRED",'📊 Training Matrix'!$O$89="EXPIRING"),'📊 Training Matrix'!$H$89,"")</f>
        <v/>
      </c>
    </row>
    <row r="1685" spans="1:13" ht="15" customHeight="1" x14ac:dyDescent="0.2">
      <c r="A1685" s="58" t="str">
        <f ca="1">IF(OR('📊 Training Matrix'!$Q$89="EXPIRED",'📊 Training Matrix'!$Q$89="EXPIRING"),'📊 Training Matrix'!$A$89,"")</f>
        <v/>
      </c>
      <c r="B1685" s="58" t="str">
        <f ca="1">IF(OR('📊 Training Matrix'!$Q$89="EXPIRED",'📊 Training Matrix'!$Q$89="EXPIRING"),'📊 Training Matrix'!$B$89,"")</f>
        <v/>
      </c>
      <c r="C1685" s="58" t="str">
        <f ca="1">IF(OR('📊 Training Matrix'!$Q$89="EXPIRED",'📊 Training Matrix'!$Q$89="EXPIRING"),'📊 Training Matrix'!$C$89,"")</f>
        <v/>
      </c>
      <c r="D1685" s="58" t="str">
        <f ca="1">IF(OR('📊 Training Matrix'!$Q$89="EXPIRED",'📊 Training Matrix'!$Q$89="EXPIRING"),'📊 Training Matrix'!$D$89,"")</f>
        <v/>
      </c>
      <c r="E1685" s="58" t="str">
        <f ca="1">IF(OR('📊 Training Matrix'!$Q$89="EXPIRED",'📊 Training Matrix'!$Q$89="EXPIRING"),'📊 Training Matrix'!$F$89,"")</f>
        <v/>
      </c>
      <c r="F1685" s="58" t="str">
        <f ca="1">IF(OR('📊 Training Matrix'!$Q$89="EXPIRED",'📊 Training Matrix'!$Q$89="EXPIRING"),'📊 Training Matrix'!$E$89,"")</f>
        <v/>
      </c>
      <c r="G1685" s="58" t="str">
        <f ca="1">IF(OR('📊 Training Matrix'!$Q$89="EXPIRED",'📊 Training Matrix'!$Q$89="EXPIRING"),"HS-004","")</f>
        <v/>
      </c>
      <c r="H1685" s="58" t="str">
        <f ca="1">IF(OR('📊 Training Matrix'!$Q$89="EXPIRED",'📊 Training Matrix'!$Q$89="EXPIRING"),"Manual Handling","")</f>
        <v/>
      </c>
      <c r="I1685" s="58" t="str">
        <f ca="1">IF(OR('📊 Training Matrix'!$Q$89="EXPIRED",'📊 Training Matrix'!$Q$89="EXPIRING"),IF(ISNUMBER('📊 Training Matrix'!$P$89),TEXT('📊 Training Matrix'!$P$89,"DD/MM/YYYY"),""),"")</f>
        <v/>
      </c>
      <c r="J1685" s="58" t="str">
        <f ca="1">IF(OR('📊 Training Matrix'!$Q$89="EXPIRED",'📊 Training Matrix'!$Q$89="EXPIRING"),TEXT('📊 Training Matrix'!$P$89+365,"DD/MM/YYYY"),"")</f>
        <v/>
      </c>
      <c r="K1685" s="58" t="str">
        <f ca="1">IF(OR('📊 Training Matrix'!$Q$89="EXPIRED",'📊 Training Matrix'!$Q$89="EXPIRING"),'📊 Training Matrix'!$Q$89,"")</f>
        <v/>
      </c>
      <c r="L1685" s="58" t="str">
        <f ca="1">IF(OR('📊 Training Matrix'!$Q$89="EXPIRED",'📊 Training Matrix'!$Q$89="EXPIRING"),IF('📊 Training Matrix'!$Q$89="EXPIRED","Overdue by "&amp;TEXT(TODAY()-('📊 Training Matrix'!$P$89+365),"0")&amp;" days","Expires in "&amp;TEXT(('📊 Training Matrix'!$P$89+365)-TODAY(),"0")&amp;" days"),"—")</f>
        <v>—</v>
      </c>
      <c r="M1685" s="58" t="str">
        <f ca="1">IF(OR('📊 Training Matrix'!$Q$89="EXPIRED",'📊 Training Matrix'!$Q$89="EXPIRING"),'📊 Training Matrix'!$H$89,"")</f>
        <v/>
      </c>
    </row>
    <row r="1686" spans="1:13" ht="15" customHeight="1" x14ac:dyDescent="0.2">
      <c r="A1686" s="58" t="str">
        <f ca="1">IF(OR('📊 Training Matrix'!$S$89="EXPIRED",'📊 Training Matrix'!$S$89="EXPIRING"),'📊 Training Matrix'!$A$89,"")</f>
        <v/>
      </c>
      <c r="B1686" s="58" t="str">
        <f ca="1">IF(OR('📊 Training Matrix'!$S$89="EXPIRED",'📊 Training Matrix'!$S$89="EXPIRING"),'📊 Training Matrix'!$B$89,"")</f>
        <v/>
      </c>
      <c r="C1686" s="58" t="str">
        <f ca="1">IF(OR('📊 Training Matrix'!$S$89="EXPIRED",'📊 Training Matrix'!$S$89="EXPIRING"),'📊 Training Matrix'!$C$89,"")</f>
        <v/>
      </c>
      <c r="D1686" s="58" t="str">
        <f ca="1">IF(OR('📊 Training Matrix'!$S$89="EXPIRED",'📊 Training Matrix'!$S$89="EXPIRING"),'📊 Training Matrix'!$D$89,"")</f>
        <v/>
      </c>
      <c r="E1686" s="58" t="str">
        <f ca="1">IF(OR('📊 Training Matrix'!$S$89="EXPIRED",'📊 Training Matrix'!$S$89="EXPIRING"),'📊 Training Matrix'!$F$89,"")</f>
        <v/>
      </c>
      <c r="F1686" s="58" t="str">
        <f ca="1">IF(OR('📊 Training Matrix'!$S$89="EXPIRED",'📊 Training Matrix'!$S$89="EXPIRING"),'📊 Training Matrix'!$E$89,"")</f>
        <v/>
      </c>
      <c r="G1686" s="58" t="str">
        <f ca="1">IF(OR('📊 Training Matrix'!$S$89="EXPIRED",'📊 Training Matrix'!$S$89="EXPIRING"),"HS-005","")</f>
        <v/>
      </c>
      <c r="H1686" s="58" t="str">
        <f ca="1">IF(OR('📊 Training Matrix'!$S$89="EXPIRED",'📊 Training Matrix'!$S$89="EXPIRING"),"First Aid (FAW)","")</f>
        <v/>
      </c>
      <c r="I1686" s="58" t="str">
        <f ca="1">IF(OR('📊 Training Matrix'!$S$89="EXPIRED",'📊 Training Matrix'!$S$89="EXPIRING"),IF(ISNUMBER('📊 Training Matrix'!$R$89),TEXT('📊 Training Matrix'!$R$89,"DD/MM/YYYY"),""),"")</f>
        <v/>
      </c>
      <c r="J1686" s="58" t="str">
        <f ca="1">IF(OR('📊 Training Matrix'!$S$89="EXPIRED",'📊 Training Matrix'!$S$89="EXPIRING"),TEXT('📊 Training Matrix'!$R$89+365,"DD/MM/YYYY"),"")</f>
        <v/>
      </c>
      <c r="K1686" s="58" t="str">
        <f ca="1">IF(OR('📊 Training Matrix'!$S$89="EXPIRED",'📊 Training Matrix'!$S$89="EXPIRING"),'📊 Training Matrix'!$S$89,"")</f>
        <v/>
      </c>
      <c r="L1686" s="58" t="str">
        <f ca="1">IF(OR('📊 Training Matrix'!$S$89="EXPIRED",'📊 Training Matrix'!$S$89="EXPIRING"),IF('📊 Training Matrix'!$S$89="EXPIRED","Overdue by "&amp;TEXT(TODAY()-('📊 Training Matrix'!$R$89+365),"0")&amp;" days","Expires in "&amp;TEXT(('📊 Training Matrix'!$R$89+365)-TODAY(),"0")&amp;" days"),"—")</f>
        <v>—</v>
      </c>
      <c r="M1686" s="58" t="str">
        <f ca="1">IF(OR('📊 Training Matrix'!$S$89="EXPIRED",'📊 Training Matrix'!$S$89="EXPIRING"),'📊 Training Matrix'!$H$89,"")</f>
        <v/>
      </c>
    </row>
    <row r="1687" spans="1:13" ht="15" customHeight="1" x14ac:dyDescent="0.2">
      <c r="A1687" s="58" t="str">
        <f ca="1">IF(OR('📊 Training Matrix'!$U$89="EXPIRED",'📊 Training Matrix'!$U$89="EXPIRING"),'📊 Training Matrix'!$A$89,"")</f>
        <v/>
      </c>
      <c r="B1687" s="58" t="str">
        <f ca="1">IF(OR('📊 Training Matrix'!$U$89="EXPIRED",'📊 Training Matrix'!$U$89="EXPIRING"),'📊 Training Matrix'!$B$89,"")</f>
        <v/>
      </c>
      <c r="C1687" s="58" t="str">
        <f ca="1">IF(OR('📊 Training Matrix'!$U$89="EXPIRED",'📊 Training Matrix'!$U$89="EXPIRING"),'📊 Training Matrix'!$C$89,"")</f>
        <v/>
      </c>
      <c r="D1687" s="58" t="str">
        <f ca="1">IF(OR('📊 Training Matrix'!$U$89="EXPIRED",'📊 Training Matrix'!$U$89="EXPIRING"),'📊 Training Matrix'!$D$89,"")</f>
        <v/>
      </c>
      <c r="E1687" s="58" t="str">
        <f ca="1">IF(OR('📊 Training Matrix'!$U$89="EXPIRED",'📊 Training Matrix'!$U$89="EXPIRING"),'📊 Training Matrix'!$F$89,"")</f>
        <v/>
      </c>
      <c r="F1687" s="58" t="str">
        <f ca="1">IF(OR('📊 Training Matrix'!$U$89="EXPIRED",'📊 Training Matrix'!$U$89="EXPIRING"),'📊 Training Matrix'!$E$89,"")</f>
        <v/>
      </c>
      <c r="G1687" s="58" t="str">
        <f ca="1">IF(OR('📊 Training Matrix'!$U$89="EXPIRED",'📊 Training Matrix'!$U$89="EXPIRING"),"HS-006","")</f>
        <v/>
      </c>
      <c r="H1687" s="58" t="str">
        <f ca="1">IF(OR('📊 Training Matrix'!$U$89="EXPIRED",'📊 Training Matrix'!$U$89="EXPIRING"),"Asbestos Awareness","")</f>
        <v/>
      </c>
      <c r="I1687" s="58" t="str">
        <f ca="1">IF(OR('📊 Training Matrix'!$U$89="EXPIRED",'📊 Training Matrix'!$U$89="EXPIRING"),IF(ISNUMBER('📊 Training Matrix'!$T$89),TEXT('📊 Training Matrix'!$T$89,"DD/MM/YYYY"),""),"")</f>
        <v/>
      </c>
      <c r="J1687" s="58" t="str">
        <f ca="1">IF(OR('📊 Training Matrix'!$U$89="EXPIRED",'📊 Training Matrix'!$U$89="EXPIRING"),TEXT('📊 Training Matrix'!$T$89+365,"DD/MM/YYYY"),"")</f>
        <v/>
      </c>
      <c r="K1687" s="58" t="str">
        <f ca="1">IF(OR('📊 Training Matrix'!$U$89="EXPIRED",'📊 Training Matrix'!$U$89="EXPIRING"),'📊 Training Matrix'!$U$89,"")</f>
        <v/>
      </c>
      <c r="L1687" s="58" t="str">
        <f ca="1">IF(OR('📊 Training Matrix'!$U$89="EXPIRED",'📊 Training Matrix'!$U$89="EXPIRING"),IF('📊 Training Matrix'!$U$89="EXPIRED","Overdue by "&amp;TEXT(TODAY()-('📊 Training Matrix'!$T$89+365),"0")&amp;" days","Expires in "&amp;TEXT(('📊 Training Matrix'!$T$89+365)-TODAY(),"0")&amp;" days"),"—")</f>
        <v>—</v>
      </c>
      <c r="M1687" s="58" t="str">
        <f ca="1">IF(OR('📊 Training Matrix'!$U$89="EXPIRED",'📊 Training Matrix'!$U$89="EXPIRING"),'📊 Training Matrix'!$H$89,"")</f>
        <v/>
      </c>
    </row>
    <row r="1688" spans="1:13" ht="15" customHeight="1" x14ac:dyDescent="0.2">
      <c r="A1688" s="58" t="str">
        <f ca="1">IF(OR('📊 Training Matrix'!$W$89="EXPIRED",'📊 Training Matrix'!$W$89="EXPIRING"),'📊 Training Matrix'!$A$89,"")</f>
        <v/>
      </c>
      <c r="B1688" s="58" t="str">
        <f ca="1">IF(OR('📊 Training Matrix'!$W$89="EXPIRED",'📊 Training Matrix'!$W$89="EXPIRING"),'📊 Training Matrix'!$B$89,"")</f>
        <v/>
      </c>
      <c r="C1688" s="58" t="str">
        <f ca="1">IF(OR('📊 Training Matrix'!$W$89="EXPIRED",'📊 Training Matrix'!$W$89="EXPIRING"),'📊 Training Matrix'!$C$89,"")</f>
        <v/>
      </c>
      <c r="D1688" s="58" t="str">
        <f ca="1">IF(OR('📊 Training Matrix'!$W$89="EXPIRED",'📊 Training Matrix'!$W$89="EXPIRING"),'📊 Training Matrix'!$D$89,"")</f>
        <v/>
      </c>
      <c r="E1688" s="58" t="str">
        <f ca="1">IF(OR('📊 Training Matrix'!$W$89="EXPIRED",'📊 Training Matrix'!$W$89="EXPIRING"),'📊 Training Matrix'!$F$89,"")</f>
        <v/>
      </c>
      <c r="F1688" s="58" t="str">
        <f ca="1">IF(OR('📊 Training Matrix'!$W$89="EXPIRED",'📊 Training Matrix'!$W$89="EXPIRING"),'📊 Training Matrix'!$E$89,"")</f>
        <v/>
      </c>
      <c r="G1688" s="58" t="str">
        <f ca="1">IF(OR('📊 Training Matrix'!$W$89="EXPIRED",'📊 Training Matrix'!$W$89="EXPIRING"),"EL-001","")</f>
        <v/>
      </c>
      <c r="H1688" s="58" t="str">
        <f ca="1">IF(OR('📊 Training Matrix'!$W$89="EXPIRED",'📊 Training Matrix'!$W$89="EXPIRING"),"C&amp;G 2391 Inspection","")</f>
        <v/>
      </c>
      <c r="I1688" s="58" t="str">
        <f ca="1">IF(OR('📊 Training Matrix'!$W$89="EXPIRED",'📊 Training Matrix'!$W$89="EXPIRING"),IF(ISNUMBER('📊 Training Matrix'!$V$89),TEXT('📊 Training Matrix'!$V$89,"DD/MM/YYYY"),""),"")</f>
        <v/>
      </c>
      <c r="J1688" s="58" t="str">
        <f ca="1">IF(OR('📊 Training Matrix'!$W$89="EXPIRED",'📊 Training Matrix'!$W$89="EXPIRING"),TEXT('📊 Training Matrix'!$V$89+365,"DD/MM/YYYY"),"")</f>
        <v/>
      </c>
      <c r="K1688" s="58" t="str">
        <f ca="1">IF(OR('📊 Training Matrix'!$W$89="EXPIRED",'📊 Training Matrix'!$W$89="EXPIRING"),'📊 Training Matrix'!$W$89,"")</f>
        <v/>
      </c>
      <c r="L1688" s="58" t="str">
        <f ca="1">IF(OR('📊 Training Matrix'!$W$89="EXPIRED",'📊 Training Matrix'!$W$89="EXPIRING"),IF('📊 Training Matrix'!$W$89="EXPIRED","Overdue by "&amp;TEXT(TODAY()-('📊 Training Matrix'!$V$89+365),"0")&amp;" days","Expires in "&amp;TEXT(('📊 Training Matrix'!$V$89+365)-TODAY(),"0")&amp;" days"),"—")</f>
        <v>—</v>
      </c>
      <c r="M1688" s="58" t="str">
        <f ca="1">IF(OR('📊 Training Matrix'!$W$89="EXPIRED",'📊 Training Matrix'!$W$89="EXPIRING"),'📊 Training Matrix'!$H$89,"")</f>
        <v/>
      </c>
    </row>
    <row r="1689" spans="1:13" ht="15" customHeight="1" x14ac:dyDescent="0.2">
      <c r="A1689" s="58" t="str">
        <f ca="1">IF(OR('📊 Training Matrix'!$Y$89="EXPIRED",'📊 Training Matrix'!$Y$89="EXPIRING"),'📊 Training Matrix'!$A$89,"")</f>
        <v/>
      </c>
      <c r="B1689" s="58" t="str">
        <f ca="1">IF(OR('📊 Training Matrix'!$Y$89="EXPIRED",'📊 Training Matrix'!$Y$89="EXPIRING"),'📊 Training Matrix'!$B$89,"")</f>
        <v/>
      </c>
      <c r="C1689" s="58" t="str">
        <f ca="1">IF(OR('📊 Training Matrix'!$Y$89="EXPIRED",'📊 Training Matrix'!$Y$89="EXPIRING"),'📊 Training Matrix'!$C$89,"")</f>
        <v/>
      </c>
      <c r="D1689" s="58" t="str">
        <f ca="1">IF(OR('📊 Training Matrix'!$Y$89="EXPIRED",'📊 Training Matrix'!$Y$89="EXPIRING"),'📊 Training Matrix'!$D$89,"")</f>
        <v/>
      </c>
      <c r="E1689" s="58" t="str">
        <f ca="1">IF(OR('📊 Training Matrix'!$Y$89="EXPIRED",'📊 Training Matrix'!$Y$89="EXPIRING"),'📊 Training Matrix'!$F$89,"")</f>
        <v/>
      </c>
      <c r="F1689" s="58" t="str">
        <f ca="1">IF(OR('📊 Training Matrix'!$Y$89="EXPIRED",'📊 Training Matrix'!$Y$89="EXPIRING"),'📊 Training Matrix'!$E$89,"")</f>
        <v/>
      </c>
      <c r="G1689" s="58" t="str">
        <f ca="1">IF(OR('📊 Training Matrix'!$Y$89="EXPIRED",'📊 Training Matrix'!$Y$89="EXPIRING"),"EL-002","")</f>
        <v/>
      </c>
      <c r="H1689" s="58" t="str">
        <f ca="1">IF(OR('📊 Training Matrix'!$Y$89="EXPIRED",'📊 Training Matrix'!$Y$89="EXPIRING"),"18th Edition","")</f>
        <v/>
      </c>
      <c r="I1689" s="58" t="str">
        <f ca="1">IF(OR('📊 Training Matrix'!$Y$89="EXPIRED",'📊 Training Matrix'!$Y$89="EXPIRING"),IF(ISNUMBER('📊 Training Matrix'!$X$89),TEXT('📊 Training Matrix'!$X$89,"DD/MM/YYYY"),""),"")</f>
        <v/>
      </c>
      <c r="J1689" s="58" t="str">
        <f ca="1">IF(OR('📊 Training Matrix'!$Y$89="EXPIRED",'📊 Training Matrix'!$Y$89="EXPIRING"),TEXT('📊 Training Matrix'!$X$89+365,"DD/MM/YYYY"),"")</f>
        <v/>
      </c>
      <c r="K1689" s="58" t="str">
        <f ca="1">IF(OR('📊 Training Matrix'!$Y$89="EXPIRED",'📊 Training Matrix'!$Y$89="EXPIRING"),'📊 Training Matrix'!$Y$89,"")</f>
        <v/>
      </c>
      <c r="L1689" s="58" t="str">
        <f ca="1">IF(OR('📊 Training Matrix'!$Y$89="EXPIRED",'📊 Training Matrix'!$Y$89="EXPIRING"),IF('📊 Training Matrix'!$Y$89="EXPIRED","Overdue by "&amp;TEXT(TODAY()-('📊 Training Matrix'!$X$89+365),"0")&amp;" days","Expires in "&amp;TEXT(('📊 Training Matrix'!$X$89+365)-TODAY(),"0")&amp;" days"),"—")</f>
        <v>—</v>
      </c>
      <c r="M1689" s="58" t="str">
        <f ca="1">IF(OR('📊 Training Matrix'!$Y$89="EXPIRED",'📊 Training Matrix'!$Y$89="EXPIRING"),'📊 Training Matrix'!$H$89,"")</f>
        <v/>
      </c>
    </row>
    <row r="1690" spans="1:13" ht="15" customHeight="1" x14ac:dyDescent="0.2">
      <c r="A1690" s="58" t="str">
        <f ca="1">IF(OR('📊 Training Matrix'!$AA$89="EXPIRED",'📊 Training Matrix'!$AA$89="EXPIRING"),'📊 Training Matrix'!$A$89,"")</f>
        <v/>
      </c>
      <c r="B1690" s="58" t="str">
        <f ca="1">IF(OR('📊 Training Matrix'!$AA$89="EXPIRED",'📊 Training Matrix'!$AA$89="EXPIRING"),'📊 Training Matrix'!$B$89,"")</f>
        <v/>
      </c>
      <c r="C1690" s="58" t="str">
        <f ca="1">IF(OR('📊 Training Matrix'!$AA$89="EXPIRED",'📊 Training Matrix'!$AA$89="EXPIRING"),'📊 Training Matrix'!$C$89,"")</f>
        <v/>
      </c>
      <c r="D1690" s="58" t="str">
        <f ca="1">IF(OR('📊 Training Matrix'!$AA$89="EXPIRED",'📊 Training Matrix'!$AA$89="EXPIRING"),'📊 Training Matrix'!$D$89,"")</f>
        <v/>
      </c>
      <c r="E1690" s="58" t="str">
        <f ca="1">IF(OR('📊 Training Matrix'!$AA$89="EXPIRED",'📊 Training Matrix'!$AA$89="EXPIRING"),'📊 Training Matrix'!$F$89,"")</f>
        <v/>
      </c>
      <c r="F1690" s="58" t="str">
        <f ca="1">IF(OR('📊 Training Matrix'!$AA$89="EXPIRED",'📊 Training Matrix'!$AA$89="EXPIRING"),'📊 Training Matrix'!$E$89,"")</f>
        <v/>
      </c>
      <c r="G1690" s="58" t="str">
        <f ca="1">IF(OR('📊 Training Matrix'!$AA$89="EXPIRED",'📊 Training Matrix'!$AA$89="EXPIRING"),"EL-003","")</f>
        <v/>
      </c>
      <c r="H1690" s="58" t="str">
        <f ca="1">IF(OR('📊 Training Matrix'!$AA$89="EXPIRED",'📊 Training Matrix'!$AA$89="EXPIRING"),"HV Auth. Person","")</f>
        <v/>
      </c>
      <c r="I1690" s="58" t="str">
        <f ca="1">IF(OR('📊 Training Matrix'!$AA$89="EXPIRED",'📊 Training Matrix'!$AA$89="EXPIRING"),IF(ISNUMBER('📊 Training Matrix'!$Z$89),TEXT('📊 Training Matrix'!$Z$89,"DD/MM/YYYY"),""),"")</f>
        <v/>
      </c>
      <c r="J1690" s="58" t="str">
        <f ca="1">IF(OR('📊 Training Matrix'!$AA$89="EXPIRED",'📊 Training Matrix'!$AA$89="EXPIRING"),TEXT('📊 Training Matrix'!$Z$89+365,"DD/MM/YYYY"),"")</f>
        <v/>
      </c>
      <c r="K1690" s="58" t="str">
        <f ca="1">IF(OR('📊 Training Matrix'!$AA$89="EXPIRED",'📊 Training Matrix'!$AA$89="EXPIRING"),'📊 Training Matrix'!$AA$89,"")</f>
        <v/>
      </c>
      <c r="L1690" s="58" t="str">
        <f ca="1">IF(OR('📊 Training Matrix'!$AA$89="EXPIRED",'📊 Training Matrix'!$AA$89="EXPIRING"),IF('📊 Training Matrix'!$AA$89="EXPIRED","Overdue by "&amp;TEXT(TODAY()-('📊 Training Matrix'!$Z$89+365),"0")&amp;" days","Expires in "&amp;TEXT(('📊 Training Matrix'!$Z$89+365)-TODAY(),"0")&amp;" days"),"—")</f>
        <v>—</v>
      </c>
      <c r="M1690" s="58" t="str">
        <f ca="1">IF(OR('📊 Training Matrix'!$AA$89="EXPIRED",'📊 Training Matrix'!$AA$89="EXPIRING"),'📊 Training Matrix'!$H$89,"")</f>
        <v/>
      </c>
    </row>
    <row r="1691" spans="1:13" ht="15" customHeight="1" x14ac:dyDescent="0.2">
      <c r="A1691" s="58" t="str">
        <f ca="1">IF(OR('📊 Training Matrix'!$AC$89="EXPIRED",'📊 Training Matrix'!$AC$89="EXPIRING"),'📊 Training Matrix'!$A$89,"")</f>
        <v/>
      </c>
      <c r="B1691" s="58" t="str">
        <f ca="1">IF(OR('📊 Training Matrix'!$AC$89="EXPIRED",'📊 Training Matrix'!$AC$89="EXPIRING"),'📊 Training Matrix'!$B$89,"")</f>
        <v/>
      </c>
      <c r="C1691" s="58" t="str">
        <f ca="1">IF(OR('📊 Training Matrix'!$AC$89="EXPIRED",'📊 Training Matrix'!$AC$89="EXPIRING"),'📊 Training Matrix'!$C$89,"")</f>
        <v/>
      </c>
      <c r="D1691" s="58" t="str">
        <f ca="1">IF(OR('📊 Training Matrix'!$AC$89="EXPIRED",'📊 Training Matrix'!$AC$89="EXPIRING"),'📊 Training Matrix'!$D$89,"")</f>
        <v/>
      </c>
      <c r="E1691" s="58" t="str">
        <f ca="1">IF(OR('📊 Training Matrix'!$AC$89="EXPIRED",'📊 Training Matrix'!$AC$89="EXPIRING"),'📊 Training Matrix'!$F$89,"")</f>
        <v/>
      </c>
      <c r="F1691" s="58" t="str">
        <f ca="1">IF(OR('📊 Training Matrix'!$AC$89="EXPIRED",'📊 Training Matrix'!$AC$89="EXPIRING"),'📊 Training Matrix'!$E$89,"")</f>
        <v/>
      </c>
      <c r="G1691" s="58" t="str">
        <f ca="1">IF(OR('📊 Training Matrix'!$AC$89="EXPIRED",'📊 Training Matrix'!$AC$89="EXPIRING"),"EL-004","")</f>
        <v/>
      </c>
      <c r="H1691" s="58" t="str">
        <f ca="1">IF(OR('📊 Training Matrix'!$AC$89="EXPIRED",'📊 Training Matrix'!$AC$89="EXPIRING"),"LV Switching","")</f>
        <v/>
      </c>
      <c r="I1691" s="58" t="str">
        <f ca="1">IF(OR('📊 Training Matrix'!$AC$89="EXPIRED",'📊 Training Matrix'!$AC$89="EXPIRING"),IF(ISNUMBER('📊 Training Matrix'!$AB$89),TEXT('📊 Training Matrix'!$AB$89,"DD/MM/YYYY"),""),"")</f>
        <v/>
      </c>
      <c r="J1691" s="58" t="str">
        <f ca="1">IF(OR('📊 Training Matrix'!$AC$89="EXPIRED",'📊 Training Matrix'!$AC$89="EXPIRING"),TEXT('📊 Training Matrix'!$AB$89+365,"DD/MM/YYYY"),"")</f>
        <v/>
      </c>
      <c r="K1691" s="58" t="str">
        <f ca="1">IF(OR('📊 Training Matrix'!$AC$89="EXPIRED",'📊 Training Matrix'!$AC$89="EXPIRING"),'📊 Training Matrix'!$AC$89,"")</f>
        <v/>
      </c>
      <c r="L1691" s="58" t="str">
        <f ca="1">IF(OR('📊 Training Matrix'!$AC$89="EXPIRED",'📊 Training Matrix'!$AC$89="EXPIRING"),IF('📊 Training Matrix'!$AC$89="EXPIRED","Overdue by "&amp;TEXT(TODAY()-('📊 Training Matrix'!$AB$89+365),"0")&amp;" days","Expires in "&amp;TEXT(('📊 Training Matrix'!$AB$89+365)-TODAY(),"0")&amp;" days"),"—")</f>
        <v>—</v>
      </c>
      <c r="M1691" s="58" t="str">
        <f ca="1">IF(OR('📊 Training Matrix'!$AC$89="EXPIRED",'📊 Training Matrix'!$AC$89="EXPIRING"),'📊 Training Matrix'!$H$89,"")</f>
        <v/>
      </c>
    </row>
    <row r="1692" spans="1:13" ht="15" customHeight="1" x14ac:dyDescent="0.2">
      <c r="A1692" s="58" t="str">
        <f ca="1">IF(OR('📊 Training Matrix'!$AE$89="EXPIRED",'📊 Training Matrix'!$AE$89="EXPIRING"),'📊 Training Matrix'!$A$89,"")</f>
        <v/>
      </c>
      <c r="B1692" s="58" t="str">
        <f ca="1">IF(OR('📊 Training Matrix'!$AE$89="EXPIRED",'📊 Training Matrix'!$AE$89="EXPIRING"),'📊 Training Matrix'!$B$89,"")</f>
        <v/>
      </c>
      <c r="C1692" s="58" t="str">
        <f ca="1">IF(OR('📊 Training Matrix'!$AE$89="EXPIRED",'📊 Training Matrix'!$AE$89="EXPIRING"),'📊 Training Matrix'!$C$89,"")</f>
        <v/>
      </c>
      <c r="D1692" s="58" t="str">
        <f ca="1">IF(OR('📊 Training Matrix'!$AE$89="EXPIRED",'📊 Training Matrix'!$AE$89="EXPIRING"),'📊 Training Matrix'!$D$89,"")</f>
        <v/>
      </c>
      <c r="E1692" s="58" t="str">
        <f ca="1">IF(OR('📊 Training Matrix'!$AE$89="EXPIRED",'📊 Training Matrix'!$AE$89="EXPIRING"),'📊 Training Matrix'!$F$89,"")</f>
        <v/>
      </c>
      <c r="F1692" s="58" t="str">
        <f ca="1">IF(OR('📊 Training Matrix'!$AE$89="EXPIRED",'📊 Training Matrix'!$AE$89="EXPIRING"),'📊 Training Matrix'!$E$89,"")</f>
        <v/>
      </c>
      <c r="G1692" s="58" t="str">
        <f ca="1">IF(OR('📊 Training Matrix'!$AE$89="EXPIRED",'📊 Training Matrix'!$AE$89="EXPIRING"),"CV-005","")</f>
        <v/>
      </c>
      <c r="H1692" s="58" t="str">
        <f ca="1">IF(OR('📊 Training Matrix'!$AE$89="EXPIRED",'📊 Training Matrix'!$AE$89="EXPIRING"),"NRSWA Supervisor","")</f>
        <v/>
      </c>
      <c r="I1692" s="58" t="str">
        <f ca="1">IF(OR('📊 Training Matrix'!$AE$89="EXPIRED",'📊 Training Matrix'!$AE$89="EXPIRING"),IF(ISNUMBER('📊 Training Matrix'!$AD$89),TEXT('📊 Training Matrix'!$AD$89,"DD/MM/YYYY"),""),"")</f>
        <v/>
      </c>
      <c r="J1692" s="58" t="str">
        <f ca="1">IF(OR('📊 Training Matrix'!$AE$89="EXPIRED",'📊 Training Matrix'!$AE$89="EXPIRING"),TEXT('📊 Training Matrix'!$AD$89+365,"DD/MM/YYYY"),"")</f>
        <v/>
      </c>
      <c r="K1692" s="58" t="str">
        <f ca="1">IF(OR('📊 Training Matrix'!$AE$89="EXPIRED",'📊 Training Matrix'!$AE$89="EXPIRING"),'📊 Training Matrix'!$AE$89,"")</f>
        <v/>
      </c>
      <c r="L1692" s="58" t="str">
        <f ca="1">IF(OR('📊 Training Matrix'!$AE$89="EXPIRED",'📊 Training Matrix'!$AE$89="EXPIRING"),IF('📊 Training Matrix'!$AE$89="EXPIRED","Overdue by "&amp;TEXT(TODAY()-('📊 Training Matrix'!$AD$89+365),"0")&amp;" days","Expires in "&amp;TEXT(('📊 Training Matrix'!$AD$89+365)-TODAY(),"0")&amp;" days"),"—")</f>
        <v>—</v>
      </c>
      <c r="M1692" s="58" t="str">
        <f ca="1">IF(OR('📊 Training Matrix'!$AE$89="EXPIRED",'📊 Training Matrix'!$AE$89="EXPIRING"),'📊 Training Matrix'!$H$89,"")</f>
        <v/>
      </c>
    </row>
    <row r="1693" spans="1:13" ht="15" customHeight="1" x14ac:dyDescent="0.2">
      <c r="A1693" s="58" t="str">
        <f ca="1">IF(OR('📊 Training Matrix'!$AG$89="EXPIRED",'📊 Training Matrix'!$AG$89="EXPIRING"),'📊 Training Matrix'!$A$89,"")</f>
        <v/>
      </c>
      <c r="B1693" s="58" t="str">
        <f ca="1">IF(OR('📊 Training Matrix'!$AG$89="EXPIRED",'📊 Training Matrix'!$AG$89="EXPIRING"),'📊 Training Matrix'!$B$89,"")</f>
        <v/>
      </c>
      <c r="C1693" s="58" t="str">
        <f ca="1">IF(OR('📊 Training Matrix'!$AG$89="EXPIRED",'📊 Training Matrix'!$AG$89="EXPIRING"),'📊 Training Matrix'!$C$89,"")</f>
        <v/>
      </c>
      <c r="D1693" s="58" t="str">
        <f ca="1">IF(OR('📊 Training Matrix'!$AG$89="EXPIRED",'📊 Training Matrix'!$AG$89="EXPIRING"),'📊 Training Matrix'!$D$89,"")</f>
        <v/>
      </c>
      <c r="E1693" s="58" t="str">
        <f ca="1">IF(OR('📊 Training Matrix'!$AG$89="EXPIRED",'📊 Training Matrix'!$AG$89="EXPIRING"),'📊 Training Matrix'!$F$89,"")</f>
        <v/>
      </c>
      <c r="F1693" s="58" t="str">
        <f ca="1">IF(OR('📊 Training Matrix'!$AG$89="EXPIRED",'📊 Training Matrix'!$AG$89="EXPIRING"),'📊 Training Matrix'!$E$89,"")</f>
        <v/>
      </c>
      <c r="G1693" s="58" t="str">
        <f ca="1">IF(OR('📊 Training Matrix'!$AG$89="EXPIRED",'📊 Training Matrix'!$AG$89="EXPIRING"),"CV-006","")</f>
        <v/>
      </c>
      <c r="H1693" s="58" t="str">
        <f ca="1">IF(OR('📊 Training Matrix'!$AG$89="EXPIRED",'📊 Training Matrix'!$AG$89="EXPIRING"),"NRSWA Operative","")</f>
        <v/>
      </c>
      <c r="I1693" s="58" t="str">
        <f ca="1">IF(OR('📊 Training Matrix'!$AG$89="EXPIRED",'📊 Training Matrix'!$AG$89="EXPIRING"),IF(ISNUMBER('📊 Training Matrix'!$AF$89),TEXT('📊 Training Matrix'!$AF$89,"DD/MM/YYYY"),""),"")</f>
        <v/>
      </c>
      <c r="J1693" s="58" t="str">
        <f ca="1">IF(OR('📊 Training Matrix'!$AG$89="EXPIRED",'📊 Training Matrix'!$AG$89="EXPIRING"),TEXT('📊 Training Matrix'!$AF$89+365,"DD/MM/YYYY"),"")</f>
        <v/>
      </c>
      <c r="K1693" s="58" t="str">
        <f ca="1">IF(OR('📊 Training Matrix'!$AG$89="EXPIRED",'📊 Training Matrix'!$AG$89="EXPIRING"),'📊 Training Matrix'!$AG$89,"")</f>
        <v/>
      </c>
      <c r="L1693" s="58" t="str">
        <f ca="1">IF(OR('📊 Training Matrix'!$AG$89="EXPIRED",'📊 Training Matrix'!$AG$89="EXPIRING"),IF('📊 Training Matrix'!$AG$89="EXPIRED","Overdue by "&amp;TEXT(TODAY()-('📊 Training Matrix'!$AF$89+365),"0")&amp;" days","Expires in "&amp;TEXT(('📊 Training Matrix'!$AF$89+365)-TODAY(),"0")&amp;" days"),"—")</f>
        <v>—</v>
      </c>
      <c r="M1693" s="58" t="str">
        <f ca="1">IF(OR('📊 Training Matrix'!$AG$89="EXPIRED",'📊 Training Matrix'!$AG$89="EXPIRING"),'📊 Training Matrix'!$H$89,"")</f>
        <v/>
      </c>
    </row>
    <row r="1694" spans="1:13" ht="15" customHeight="1" x14ac:dyDescent="0.2">
      <c r="A1694" s="58" t="str">
        <f ca="1">IF(OR('📊 Training Matrix'!$AI$89="EXPIRED",'📊 Training Matrix'!$AI$89="EXPIRING"),'📊 Training Matrix'!$A$89,"")</f>
        <v/>
      </c>
      <c r="B1694" s="58" t="str">
        <f ca="1">IF(OR('📊 Training Matrix'!$AI$89="EXPIRED",'📊 Training Matrix'!$AI$89="EXPIRING"),'📊 Training Matrix'!$B$89,"")</f>
        <v/>
      </c>
      <c r="C1694" s="58" t="str">
        <f ca="1">IF(OR('📊 Training Matrix'!$AI$89="EXPIRED",'📊 Training Matrix'!$AI$89="EXPIRING"),'📊 Training Matrix'!$C$89,"")</f>
        <v/>
      </c>
      <c r="D1694" s="58" t="str">
        <f ca="1">IF(OR('📊 Training Matrix'!$AI$89="EXPIRED",'📊 Training Matrix'!$AI$89="EXPIRING"),'📊 Training Matrix'!$D$89,"")</f>
        <v/>
      </c>
      <c r="E1694" s="58" t="str">
        <f ca="1">IF(OR('📊 Training Matrix'!$AI$89="EXPIRED",'📊 Training Matrix'!$AI$89="EXPIRING"),'📊 Training Matrix'!$F$89,"")</f>
        <v/>
      </c>
      <c r="F1694" s="58" t="str">
        <f ca="1">IF(OR('📊 Training Matrix'!$AI$89="EXPIRED",'📊 Training Matrix'!$AI$89="EXPIRING"),'📊 Training Matrix'!$E$89,"")</f>
        <v/>
      </c>
      <c r="G1694" s="58" t="str">
        <f ca="1">IF(OR('📊 Training Matrix'!$AI$89="EXPIRED",'📊 Training Matrix'!$AI$89="EXPIRING"),"CV-002","")</f>
        <v/>
      </c>
      <c r="H1694" s="58" t="str">
        <f ca="1">IF(OR('📊 Training Matrix'!$AI$89="EXPIRED",'📊 Training Matrix'!$AI$89="EXPIRING"),"CSCS Blue Card","")</f>
        <v/>
      </c>
      <c r="I1694" s="58" t="str">
        <f ca="1">IF(OR('📊 Training Matrix'!$AI$89="EXPIRED",'📊 Training Matrix'!$AI$89="EXPIRING"),IF(ISNUMBER('📊 Training Matrix'!$AH$89),TEXT('📊 Training Matrix'!$AH$89,"DD/MM/YYYY"),""),"")</f>
        <v/>
      </c>
      <c r="J1694" s="58" t="str">
        <f ca="1">IF(OR('📊 Training Matrix'!$AI$89="EXPIRED",'📊 Training Matrix'!$AI$89="EXPIRING"),TEXT('📊 Training Matrix'!$AH$89+365,"DD/MM/YYYY"),"")</f>
        <v/>
      </c>
      <c r="K1694" s="58" t="str">
        <f ca="1">IF(OR('📊 Training Matrix'!$AI$89="EXPIRED",'📊 Training Matrix'!$AI$89="EXPIRING"),'📊 Training Matrix'!$AI$89,"")</f>
        <v/>
      </c>
      <c r="L1694" s="58" t="str">
        <f ca="1">IF(OR('📊 Training Matrix'!$AI$89="EXPIRED",'📊 Training Matrix'!$AI$89="EXPIRING"),IF('📊 Training Matrix'!$AI$89="EXPIRED","Overdue by "&amp;TEXT(TODAY()-('📊 Training Matrix'!$AH$89+365),"0")&amp;" days","Expires in "&amp;TEXT(('📊 Training Matrix'!$AH$89+365)-TODAY(),"0")&amp;" days"),"—")</f>
        <v>—</v>
      </c>
      <c r="M1694" s="58" t="str">
        <f ca="1">IF(OR('📊 Training Matrix'!$AI$89="EXPIRED",'📊 Training Matrix'!$AI$89="EXPIRING"),'📊 Training Matrix'!$H$89,"")</f>
        <v/>
      </c>
    </row>
    <row r="1695" spans="1:13" ht="15" customHeight="1" x14ac:dyDescent="0.2">
      <c r="A1695" s="58" t="str">
        <f ca="1">IF(OR('📊 Training Matrix'!$AK$89="EXPIRED",'📊 Training Matrix'!$AK$89="EXPIRING"),'📊 Training Matrix'!$A$89,"")</f>
        <v/>
      </c>
      <c r="B1695" s="58" t="str">
        <f ca="1">IF(OR('📊 Training Matrix'!$AK$89="EXPIRED",'📊 Training Matrix'!$AK$89="EXPIRING"),'📊 Training Matrix'!$B$89,"")</f>
        <v/>
      </c>
      <c r="C1695" s="58" t="str">
        <f ca="1">IF(OR('📊 Training Matrix'!$AK$89="EXPIRED",'📊 Training Matrix'!$AK$89="EXPIRING"),'📊 Training Matrix'!$C$89,"")</f>
        <v/>
      </c>
      <c r="D1695" s="58" t="str">
        <f ca="1">IF(OR('📊 Training Matrix'!$AK$89="EXPIRED",'📊 Training Matrix'!$AK$89="EXPIRING"),'📊 Training Matrix'!$D$89,"")</f>
        <v/>
      </c>
      <c r="E1695" s="58" t="str">
        <f ca="1">IF(OR('📊 Training Matrix'!$AK$89="EXPIRED",'📊 Training Matrix'!$AK$89="EXPIRING"),'📊 Training Matrix'!$F$89,"")</f>
        <v/>
      </c>
      <c r="F1695" s="58" t="str">
        <f ca="1">IF(OR('📊 Training Matrix'!$AK$89="EXPIRED",'📊 Training Matrix'!$AK$89="EXPIRING"),'📊 Training Matrix'!$E$89,"")</f>
        <v/>
      </c>
      <c r="G1695" s="58" t="str">
        <f ca="1">IF(OR('📊 Training Matrix'!$AK$89="EXPIRED",'📊 Training Matrix'!$AK$89="EXPIRING"),"GS-001","")</f>
        <v/>
      </c>
      <c r="H1695" s="58" t="str">
        <f ca="1">IF(OR('📊 Training Matrix'!$AK$89="EXPIRED",'📊 Training Matrix'!$AK$89="EXPIRING"),"Gas Safe Reg.","")</f>
        <v/>
      </c>
      <c r="I1695" s="58" t="str">
        <f ca="1">IF(OR('📊 Training Matrix'!$AK$89="EXPIRED",'📊 Training Matrix'!$AK$89="EXPIRING"),IF(ISNUMBER('📊 Training Matrix'!$AJ$89),TEXT('📊 Training Matrix'!$AJ$89,"DD/MM/YYYY"),""),"")</f>
        <v/>
      </c>
      <c r="J1695" s="58" t="str">
        <f ca="1">IF(OR('📊 Training Matrix'!$AK$89="EXPIRED",'📊 Training Matrix'!$AK$89="EXPIRING"),TEXT('📊 Training Matrix'!$AJ$89+365,"DD/MM/YYYY"),"")</f>
        <v/>
      </c>
      <c r="K1695" s="58" t="str">
        <f ca="1">IF(OR('📊 Training Matrix'!$AK$89="EXPIRED",'📊 Training Matrix'!$AK$89="EXPIRING"),'📊 Training Matrix'!$AK$89,"")</f>
        <v/>
      </c>
      <c r="L1695" s="58" t="str">
        <f ca="1">IF(OR('📊 Training Matrix'!$AK$89="EXPIRED",'📊 Training Matrix'!$AK$89="EXPIRING"),IF('📊 Training Matrix'!$AK$89="EXPIRED","Overdue by "&amp;TEXT(TODAY()-('📊 Training Matrix'!$AJ$89+365),"0")&amp;" days","Expires in "&amp;TEXT(('📊 Training Matrix'!$AJ$89+365)-TODAY(),"0")&amp;" days"),"—")</f>
        <v>—</v>
      </c>
      <c r="M1695" s="58" t="str">
        <f ca="1">IF(OR('📊 Training Matrix'!$AK$89="EXPIRED",'📊 Training Matrix'!$AK$89="EXPIRING"),'📊 Training Matrix'!$H$89,"")</f>
        <v/>
      </c>
    </row>
    <row r="1696" spans="1:13" ht="15" customHeight="1" x14ac:dyDescent="0.2">
      <c r="A1696" s="58" t="str">
        <f ca="1">IF(OR('📊 Training Matrix'!$AM$89="EXPIRED",'📊 Training Matrix'!$AM$89="EXPIRING"),'📊 Training Matrix'!$A$89,"")</f>
        <v/>
      </c>
      <c r="B1696" s="58" t="str">
        <f ca="1">IF(OR('📊 Training Matrix'!$AM$89="EXPIRED",'📊 Training Matrix'!$AM$89="EXPIRING"),'📊 Training Matrix'!$B$89,"")</f>
        <v/>
      </c>
      <c r="C1696" s="58" t="str">
        <f ca="1">IF(OR('📊 Training Matrix'!$AM$89="EXPIRED",'📊 Training Matrix'!$AM$89="EXPIRING"),'📊 Training Matrix'!$C$89,"")</f>
        <v/>
      </c>
      <c r="D1696" s="58" t="str">
        <f ca="1">IF(OR('📊 Training Matrix'!$AM$89="EXPIRED",'📊 Training Matrix'!$AM$89="EXPIRING"),'📊 Training Matrix'!$D$89,"")</f>
        <v/>
      </c>
      <c r="E1696" s="58" t="str">
        <f ca="1">IF(OR('📊 Training Matrix'!$AM$89="EXPIRED",'📊 Training Matrix'!$AM$89="EXPIRING"),'📊 Training Matrix'!$F$89,"")</f>
        <v/>
      </c>
      <c r="F1696" s="58" t="str">
        <f ca="1">IF(OR('📊 Training Matrix'!$AM$89="EXPIRED",'📊 Training Matrix'!$AM$89="EXPIRING"),'📊 Training Matrix'!$E$89,"")</f>
        <v/>
      </c>
      <c r="G1696" s="58" t="str">
        <f ca="1">IF(OR('📊 Training Matrix'!$AM$89="EXPIRED",'📊 Training Matrix'!$AM$89="EXPIRING"),"GS-002","")</f>
        <v/>
      </c>
      <c r="H1696" s="58" t="str">
        <f ca="1">IF(OR('📊 Training Matrix'!$AM$89="EXPIRED",'📊 Training Matrix'!$AM$89="EXPIRING"),"ACS Gas (CCN1)","")</f>
        <v/>
      </c>
      <c r="I1696" s="58" t="str">
        <f ca="1">IF(OR('📊 Training Matrix'!$AM$89="EXPIRED",'📊 Training Matrix'!$AM$89="EXPIRING"),IF(ISNUMBER('📊 Training Matrix'!$AL$89),TEXT('📊 Training Matrix'!$AL$89,"DD/MM/YYYY"),""),"")</f>
        <v/>
      </c>
      <c r="J1696" s="58" t="str">
        <f ca="1">IF(OR('📊 Training Matrix'!$AM$89="EXPIRED",'📊 Training Matrix'!$AM$89="EXPIRING"),TEXT('📊 Training Matrix'!$AL$89+365,"DD/MM/YYYY"),"")</f>
        <v/>
      </c>
      <c r="K1696" s="58" t="str">
        <f ca="1">IF(OR('📊 Training Matrix'!$AM$89="EXPIRED",'📊 Training Matrix'!$AM$89="EXPIRING"),'📊 Training Matrix'!$AM$89,"")</f>
        <v/>
      </c>
      <c r="L1696" s="58" t="str">
        <f ca="1">IF(OR('📊 Training Matrix'!$AM$89="EXPIRED",'📊 Training Matrix'!$AM$89="EXPIRING"),IF('📊 Training Matrix'!$AM$89="EXPIRED","Overdue by "&amp;TEXT(TODAY()-('📊 Training Matrix'!$AL$89+365),"0")&amp;" days","Expires in "&amp;TEXT(('📊 Training Matrix'!$AL$89+365)-TODAY(),"0")&amp;" days"),"—")</f>
        <v>—</v>
      </c>
      <c r="M1696" s="58" t="str">
        <f ca="1">IF(OR('📊 Training Matrix'!$AM$89="EXPIRED",'📊 Training Matrix'!$AM$89="EXPIRING"),'📊 Training Matrix'!$H$89,"")</f>
        <v/>
      </c>
    </row>
    <row r="1697" spans="1:13" ht="15" customHeight="1" x14ac:dyDescent="0.2">
      <c r="A1697" s="58" t="str">
        <f ca="1">IF(OR('📊 Training Matrix'!$AO$89="EXPIRED",'📊 Training Matrix'!$AO$89="EXPIRING"),'📊 Training Matrix'!$A$89,"")</f>
        <v/>
      </c>
      <c r="B1697" s="58" t="str">
        <f ca="1">IF(OR('📊 Training Matrix'!$AO$89="EXPIRED",'📊 Training Matrix'!$AO$89="EXPIRING"),'📊 Training Matrix'!$B$89,"")</f>
        <v/>
      </c>
      <c r="C1697" s="58" t="str">
        <f ca="1">IF(OR('📊 Training Matrix'!$AO$89="EXPIRED",'📊 Training Matrix'!$AO$89="EXPIRING"),'📊 Training Matrix'!$C$89,"")</f>
        <v/>
      </c>
      <c r="D1697" s="58" t="str">
        <f ca="1">IF(OR('📊 Training Matrix'!$AO$89="EXPIRED",'📊 Training Matrix'!$AO$89="EXPIRING"),'📊 Training Matrix'!$D$89,"")</f>
        <v/>
      </c>
      <c r="E1697" s="58" t="str">
        <f ca="1">IF(OR('📊 Training Matrix'!$AO$89="EXPIRED",'📊 Training Matrix'!$AO$89="EXPIRING"),'📊 Training Matrix'!$F$89,"")</f>
        <v/>
      </c>
      <c r="F1697" s="58" t="str">
        <f ca="1">IF(OR('📊 Training Matrix'!$AO$89="EXPIRED",'📊 Training Matrix'!$AO$89="EXPIRING"),'📊 Training Matrix'!$E$89,"")</f>
        <v/>
      </c>
      <c r="G1697" s="58" t="str">
        <f ca="1">IF(OR('📊 Training Matrix'!$AO$89="EXPIRED",'📊 Training Matrix'!$AO$89="EXPIRING"),"WA-001","")</f>
        <v/>
      </c>
      <c r="H1697" s="58" t="str">
        <f ca="1">IF(OR('📊 Training Matrix'!$AO$89="EXPIRED",'📊 Training Matrix'!$AO$89="EXPIRING"),"WIAPS Cert.","")</f>
        <v/>
      </c>
      <c r="I1697" s="58" t="str">
        <f ca="1">IF(OR('📊 Training Matrix'!$AO$89="EXPIRED",'📊 Training Matrix'!$AO$89="EXPIRING"),IF(ISNUMBER('📊 Training Matrix'!$AN$89),TEXT('📊 Training Matrix'!$AN$89,"DD/MM/YYYY"),""),"")</f>
        <v/>
      </c>
      <c r="J1697" s="58" t="str">
        <f ca="1">IF(OR('📊 Training Matrix'!$AO$89="EXPIRED",'📊 Training Matrix'!$AO$89="EXPIRING"),TEXT('📊 Training Matrix'!$AN$89+365,"DD/MM/YYYY"),"")</f>
        <v/>
      </c>
      <c r="K1697" s="58" t="str">
        <f ca="1">IF(OR('📊 Training Matrix'!$AO$89="EXPIRED",'📊 Training Matrix'!$AO$89="EXPIRING"),'📊 Training Matrix'!$AO$89,"")</f>
        <v/>
      </c>
      <c r="L1697" s="58" t="str">
        <f ca="1">IF(OR('📊 Training Matrix'!$AO$89="EXPIRED",'📊 Training Matrix'!$AO$89="EXPIRING"),IF('📊 Training Matrix'!$AO$89="EXPIRED","Overdue by "&amp;TEXT(TODAY()-('📊 Training Matrix'!$AN$89+365),"0")&amp;" days","Expires in "&amp;TEXT(('📊 Training Matrix'!$AN$89+365)-TODAY(),"0")&amp;" days"),"—")</f>
        <v>—</v>
      </c>
      <c r="M1697" s="58" t="str">
        <f ca="1">IF(OR('📊 Training Matrix'!$AO$89="EXPIRED",'📊 Training Matrix'!$AO$89="EXPIRING"),'📊 Training Matrix'!$H$89,"")</f>
        <v/>
      </c>
    </row>
    <row r="1698" spans="1:13" ht="15" customHeight="1" x14ac:dyDescent="0.2">
      <c r="A1698" s="58" t="str">
        <f ca="1">IF(OR('📊 Training Matrix'!$AQ$89="EXPIRED",'📊 Training Matrix'!$AQ$89="EXPIRING"),'📊 Training Matrix'!$A$89,"")</f>
        <v/>
      </c>
      <c r="B1698" s="58" t="str">
        <f ca="1">IF(OR('📊 Training Matrix'!$AQ$89="EXPIRED",'📊 Training Matrix'!$AQ$89="EXPIRING"),'📊 Training Matrix'!$B$89,"")</f>
        <v/>
      </c>
      <c r="C1698" s="58" t="str">
        <f ca="1">IF(OR('📊 Training Matrix'!$AQ$89="EXPIRED",'📊 Training Matrix'!$AQ$89="EXPIRING"),'📊 Training Matrix'!$C$89,"")</f>
        <v/>
      </c>
      <c r="D1698" s="58" t="str">
        <f ca="1">IF(OR('📊 Training Matrix'!$AQ$89="EXPIRED",'📊 Training Matrix'!$AQ$89="EXPIRING"),'📊 Training Matrix'!$D$89,"")</f>
        <v/>
      </c>
      <c r="E1698" s="58" t="str">
        <f ca="1">IF(OR('📊 Training Matrix'!$AQ$89="EXPIRED",'📊 Training Matrix'!$AQ$89="EXPIRING"),'📊 Training Matrix'!$F$89,"")</f>
        <v/>
      </c>
      <c r="F1698" s="58" t="str">
        <f ca="1">IF(OR('📊 Training Matrix'!$AQ$89="EXPIRED",'📊 Training Matrix'!$AQ$89="EXPIRING"),'📊 Training Matrix'!$E$89,"")</f>
        <v/>
      </c>
      <c r="G1698" s="58" t="str">
        <f ca="1">IF(OR('📊 Training Matrix'!$AQ$89="EXPIRED",'📊 Training Matrix'!$AQ$89="EXPIRING"),"DR-004","")</f>
        <v/>
      </c>
      <c r="H1698" s="58" t="str">
        <f ca="1">IF(OR('📊 Training Matrix'!$AQ$89="EXPIRED",'📊 Training Matrix'!$AQ$89="EXPIRING"),"CPCS Excavator","")</f>
        <v/>
      </c>
      <c r="I1698" s="58" t="str">
        <f ca="1">IF(OR('📊 Training Matrix'!$AQ$89="EXPIRED",'📊 Training Matrix'!$AQ$89="EXPIRING"),IF(ISNUMBER('📊 Training Matrix'!$AP$89),TEXT('📊 Training Matrix'!$AP$89,"DD/MM/YYYY"),""),"")</f>
        <v/>
      </c>
      <c r="J1698" s="58" t="str">
        <f ca="1">IF(OR('📊 Training Matrix'!$AQ$89="EXPIRED",'📊 Training Matrix'!$AQ$89="EXPIRING"),TEXT('📊 Training Matrix'!$AP$89+365,"DD/MM/YYYY"),"")</f>
        <v/>
      </c>
      <c r="K1698" s="58" t="str">
        <f ca="1">IF(OR('📊 Training Matrix'!$AQ$89="EXPIRED",'📊 Training Matrix'!$AQ$89="EXPIRING"),'📊 Training Matrix'!$AQ$89,"")</f>
        <v/>
      </c>
      <c r="L1698" s="58" t="str">
        <f ca="1">IF(OR('📊 Training Matrix'!$AQ$89="EXPIRED",'📊 Training Matrix'!$AQ$89="EXPIRING"),IF('📊 Training Matrix'!$AQ$89="EXPIRED","Overdue by "&amp;TEXT(TODAY()-('📊 Training Matrix'!$AP$89+365),"0")&amp;" days","Expires in "&amp;TEXT(('📊 Training Matrix'!$AP$89+365)-TODAY(),"0")&amp;" days"),"—")</f>
        <v>—</v>
      </c>
      <c r="M1698" s="58" t="str">
        <f ca="1">IF(OR('📊 Training Matrix'!$AQ$89="EXPIRED",'📊 Training Matrix'!$AQ$89="EXPIRING"),'📊 Training Matrix'!$H$89,"")</f>
        <v/>
      </c>
    </row>
    <row r="1699" spans="1:13" ht="15" customHeight="1" x14ac:dyDescent="0.2">
      <c r="A1699" s="58" t="str">
        <f ca="1">IF(OR('📊 Training Matrix'!$AS$89="EXPIRED",'📊 Training Matrix'!$AS$89="EXPIRING"),'📊 Training Matrix'!$A$89,"")</f>
        <v/>
      </c>
      <c r="B1699" s="58" t="str">
        <f ca="1">IF(OR('📊 Training Matrix'!$AS$89="EXPIRED",'📊 Training Matrix'!$AS$89="EXPIRING"),'📊 Training Matrix'!$B$89,"")</f>
        <v/>
      </c>
      <c r="C1699" s="58" t="str">
        <f ca="1">IF(OR('📊 Training Matrix'!$AS$89="EXPIRED",'📊 Training Matrix'!$AS$89="EXPIRING"),'📊 Training Matrix'!$C$89,"")</f>
        <v/>
      </c>
      <c r="D1699" s="58" t="str">
        <f ca="1">IF(OR('📊 Training Matrix'!$AS$89="EXPIRED",'📊 Training Matrix'!$AS$89="EXPIRING"),'📊 Training Matrix'!$D$89,"")</f>
        <v/>
      </c>
      <c r="E1699" s="58" t="str">
        <f ca="1">IF(OR('📊 Training Matrix'!$AS$89="EXPIRED",'📊 Training Matrix'!$AS$89="EXPIRING"),'📊 Training Matrix'!$F$89,"")</f>
        <v/>
      </c>
      <c r="F1699" s="58" t="str">
        <f ca="1">IF(OR('📊 Training Matrix'!$AS$89="EXPIRED",'📊 Training Matrix'!$AS$89="EXPIRING"),'📊 Training Matrix'!$E$89,"")</f>
        <v/>
      </c>
      <c r="G1699" s="58" t="str">
        <f ca="1">IF(OR('📊 Training Matrix'!$AS$89="EXPIRED",'📊 Training Matrix'!$AS$89="EXPIRING"),"MG-002","")</f>
        <v/>
      </c>
      <c r="H1699" s="58" t="str">
        <f ca="1">IF(OR('📊 Training Matrix'!$AS$89="EXPIRED",'📊 Training Matrix'!$AS$89="EXPIRING"),"SMSTS","")</f>
        <v/>
      </c>
      <c r="I1699" s="58" t="str">
        <f ca="1">IF(OR('📊 Training Matrix'!$AS$89="EXPIRED",'📊 Training Matrix'!$AS$89="EXPIRING"),IF(ISNUMBER('📊 Training Matrix'!$AR$89),TEXT('📊 Training Matrix'!$AR$89,"DD/MM/YYYY"),""),"")</f>
        <v/>
      </c>
      <c r="J1699" s="58" t="str">
        <f ca="1">IF(OR('📊 Training Matrix'!$AS$89="EXPIRED",'📊 Training Matrix'!$AS$89="EXPIRING"),TEXT('📊 Training Matrix'!$AR$89+365,"DD/MM/YYYY"),"")</f>
        <v/>
      </c>
      <c r="K1699" s="58" t="str">
        <f ca="1">IF(OR('📊 Training Matrix'!$AS$89="EXPIRED",'📊 Training Matrix'!$AS$89="EXPIRING"),'📊 Training Matrix'!$AS$89,"")</f>
        <v/>
      </c>
      <c r="L1699" s="58" t="str">
        <f ca="1">IF(OR('📊 Training Matrix'!$AS$89="EXPIRED",'📊 Training Matrix'!$AS$89="EXPIRING"),IF('📊 Training Matrix'!$AS$89="EXPIRED","Overdue by "&amp;TEXT(TODAY()-('📊 Training Matrix'!$AR$89+365),"0")&amp;" days","Expires in "&amp;TEXT(('📊 Training Matrix'!$AR$89+365)-TODAY(),"0")&amp;" days"),"—")</f>
        <v>—</v>
      </c>
      <c r="M1699" s="58" t="str">
        <f ca="1">IF(OR('📊 Training Matrix'!$AS$89="EXPIRED",'📊 Training Matrix'!$AS$89="EXPIRING"),'📊 Training Matrix'!$H$89,"")</f>
        <v/>
      </c>
    </row>
    <row r="1700" spans="1:13" ht="15" customHeight="1" x14ac:dyDescent="0.2">
      <c r="A1700" s="58" t="str">
        <f ca="1">IF(OR('📊 Training Matrix'!$AU$89="EXPIRED",'📊 Training Matrix'!$AU$89="EXPIRING"),'📊 Training Matrix'!$A$89,"")</f>
        <v/>
      </c>
      <c r="B1700" s="58" t="str">
        <f ca="1">IF(OR('📊 Training Matrix'!$AU$89="EXPIRED",'📊 Training Matrix'!$AU$89="EXPIRING"),'📊 Training Matrix'!$B$89,"")</f>
        <v/>
      </c>
      <c r="C1700" s="58" t="str">
        <f ca="1">IF(OR('📊 Training Matrix'!$AU$89="EXPIRED",'📊 Training Matrix'!$AU$89="EXPIRING"),'📊 Training Matrix'!$C$89,"")</f>
        <v/>
      </c>
      <c r="D1700" s="58" t="str">
        <f ca="1">IF(OR('📊 Training Matrix'!$AU$89="EXPIRED",'📊 Training Matrix'!$AU$89="EXPIRING"),'📊 Training Matrix'!$D$89,"")</f>
        <v/>
      </c>
      <c r="E1700" s="58" t="str">
        <f ca="1">IF(OR('📊 Training Matrix'!$AU$89="EXPIRED",'📊 Training Matrix'!$AU$89="EXPIRING"),'📊 Training Matrix'!$F$89,"")</f>
        <v/>
      </c>
      <c r="F1700" s="58" t="str">
        <f ca="1">IF(OR('📊 Training Matrix'!$AU$89="EXPIRED",'📊 Training Matrix'!$AU$89="EXPIRING"),'📊 Training Matrix'!$E$89,"")</f>
        <v/>
      </c>
      <c r="G1700" s="58" t="str">
        <f ca="1">IF(OR('📊 Training Matrix'!$AU$89="EXPIRED",'📊 Training Matrix'!$AU$89="EXPIRING"),"MG-003","")</f>
        <v/>
      </c>
      <c r="H1700" s="58" t="str">
        <f ca="1">IF(OR('📊 Training Matrix'!$AU$89="EXPIRED",'📊 Training Matrix'!$AU$89="EXPIRING"),"SSSTS","")</f>
        <v/>
      </c>
      <c r="I1700" s="58" t="str">
        <f ca="1">IF(OR('📊 Training Matrix'!$AU$89="EXPIRED",'📊 Training Matrix'!$AU$89="EXPIRING"),IF(ISNUMBER('📊 Training Matrix'!$AT$89),TEXT('📊 Training Matrix'!$AT$89,"DD/MM/YYYY"),""),"")</f>
        <v/>
      </c>
      <c r="J1700" s="58" t="str">
        <f ca="1">IF(OR('📊 Training Matrix'!$AU$89="EXPIRED",'📊 Training Matrix'!$AU$89="EXPIRING"),TEXT('📊 Training Matrix'!$AT$89+365,"DD/MM/YYYY"),"")</f>
        <v/>
      </c>
      <c r="K1700" s="58" t="str">
        <f ca="1">IF(OR('📊 Training Matrix'!$AU$89="EXPIRED",'📊 Training Matrix'!$AU$89="EXPIRING"),'📊 Training Matrix'!$AU$89,"")</f>
        <v/>
      </c>
      <c r="L1700" s="58" t="str">
        <f ca="1">IF(OR('📊 Training Matrix'!$AU$89="EXPIRED",'📊 Training Matrix'!$AU$89="EXPIRING"),IF('📊 Training Matrix'!$AU$89="EXPIRED","Overdue by "&amp;TEXT(TODAY()-('📊 Training Matrix'!$AT$89+365),"0")&amp;" days","Expires in "&amp;TEXT(('📊 Training Matrix'!$AT$89+365)-TODAY(),"0")&amp;" days"),"—")</f>
        <v>—</v>
      </c>
      <c r="M1700" s="58" t="str">
        <f ca="1">IF(OR('📊 Training Matrix'!$AU$89="EXPIRED",'📊 Training Matrix'!$AU$89="EXPIRING"),'📊 Training Matrix'!$H$89,"")</f>
        <v/>
      </c>
    </row>
    <row r="1701" spans="1:13" ht="15" customHeight="1" x14ac:dyDescent="0.2">
      <c r="A1701" s="58" t="str">
        <f ca="1">IF(OR('📊 Training Matrix'!$AW$89="EXPIRED",'📊 Training Matrix'!$AW$89="EXPIRING"),'📊 Training Matrix'!$A$89,"")</f>
        <v/>
      </c>
      <c r="B1701" s="58" t="str">
        <f ca="1">IF(OR('📊 Training Matrix'!$AW$89="EXPIRED",'📊 Training Matrix'!$AW$89="EXPIRING"),'📊 Training Matrix'!$B$89,"")</f>
        <v/>
      </c>
      <c r="C1701" s="58" t="str">
        <f ca="1">IF(OR('📊 Training Matrix'!$AW$89="EXPIRED",'📊 Training Matrix'!$AW$89="EXPIRING"),'📊 Training Matrix'!$C$89,"")</f>
        <v/>
      </c>
      <c r="D1701" s="58" t="str">
        <f ca="1">IF(OR('📊 Training Matrix'!$AW$89="EXPIRED",'📊 Training Matrix'!$AW$89="EXPIRING"),'📊 Training Matrix'!$D$89,"")</f>
        <v/>
      </c>
      <c r="E1701" s="58" t="str">
        <f ca="1">IF(OR('📊 Training Matrix'!$AW$89="EXPIRED",'📊 Training Matrix'!$AW$89="EXPIRING"),'📊 Training Matrix'!$F$89,"")</f>
        <v/>
      </c>
      <c r="F1701" s="58" t="str">
        <f ca="1">IF(OR('📊 Training Matrix'!$AW$89="EXPIRED",'📊 Training Matrix'!$AW$89="EXPIRING"),'📊 Training Matrix'!$E$89,"")</f>
        <v/>
      </c>
      <c r="G1701" s="58" t="str">
        <f ca="1">IF(OR('📊 Training Matrix'!$AW$89="EXPIRED",'📊 Training Matrix'!$AW$89="EXPIRING"),"IT-002","")</f>
        <v/>
      </c>
      <c r="H1701" s="58" t="str">
        <f ca="1">IF(OR('📊 Training Matrix'!$AW$89="EXPIRED",'📊 Training Matrix'!$AW$89="EXPIRING"),"GDPR Awareness","")</f>
        <v/>
      </c>
      <c r="I1701" s="58" t="str">
        <f ca="1">IF(OR('📊 Training Matrix'!$AW$89="EXPIRED",'📊 Training Matrix'!$AW$89="EXPIRING"),IF(ISNUMBER('📊 Training Matrix'!$AV$89),TEXT('📊 Training Matrix'!$AV$89,"DD/MM/YYYY"),""),"")</f>
        <v/>
      </c>
      <c r="J1701" s="58" t="str">
        <f ca="1">IF(OR('📊 Training Matrix'!$AW$89="EXPIRED",'📊 Training Matrix'!$AW$89="EXPIRING"),TEXT('📊 Training Matrix'!$AV$89+365,"DD/MM/YYYY"),"")</f>
        <v/>
      </c>
      <c r="K1701" s="58" t="str">
        <f ca="1">IF(OR('📊 Training Matrix'!$AW$89="EXPIRED",'📊 Training Matrix'!$AW$89="EXPIRING"),'📊 Training Matrix'!$AW$89,"")</f>
        <v/>
      </c>
      <c r="L1701" s="58" t="str">
        <f ca="1">IF(OR('📊 Training Matrix'!$AW$89="EXPIRED",'📊 Training Matrix'!$AW$89="EXPIRING"),IF('📊 Training Matrix'!$AW$89="EXPIRED","Overdue by "&amp;TEXT(TODAY()-('📊 Training Matrix'!$AV$89+365),"0")&amp;" days","Expires in "&amp;TEXT(('📊 Training Matrix'!$AV$89+365)-TODAY(),"0")&amp;" days"),"—")</f>
        <v>—</v>
      </c>
      <c r="M1701" s="58" t="str">
        <f ca="1">IF(OR('📊 Training Matrix'!$AW$89="EXPIRED",'📊 Training Matrix'!$AW$89="EXPIRING"),'📊 Training Matrix'!$H$89,"")</f>
        <v/>
      </c>
    </row>
    <row r="1702" spans="1:13" ht="15" customHeight="1" x14ac:dyDescent="0.2">
      <c r="A1702" s="58" t="str">
        <f ca="1">IF(OR('📊 Training Matrix'!$K$90="EXPIRED",'📊 Training Matrix'!$K$90="EXPIRING"),'📊 Training Matrix'!$A$90,"")</f>
        <v/>
      </c>
      <c r="B1702" s="58" t="str">
        <f ca="1">IF(OR('📊 Training Matrix'!$K$90="EXPIRED",'📊 Training Matrix'!$K$90="EXPIRING"),'📊 Training Matrix'!$B$90,"")</f>
        <v/>
      </c>
      <c r="C1702" s="58" t="str">
        <f ca="1">IF(OR('📊 Training Matrix'!$K$90="EXPIRED",'📊 Training Matrix'!$K$90="EXPIRING"),'📊 Training Matrix'!$C$90,"")</f>
        <v/>
      </c>
      <c r="D1702" s="58" t="str">
        <f ca="1">IF(OR('📊 Training Matrix'!$K$90="EXPIRED",'📊 Training Matrix'!$K$90="EXPIRING"),'📊 Training Matrix'!$D$90,"")</f>
        <v/>
      </c>
      <c r="E1702" s="58" t="str">
        <f ca="1">IF(OR('📊 Training Matrix'!$K$90="EXPIRED",'📊 Training Matrix'!$K$90="EXPIRING"),'📊 Training Matrix'!$F$90,"")</f>
        <v/>
      </c>
      <c r="F1702" s="58" t="str">
        <f ca="1">IF(OR('📊 Training Matrix'!$K$90="EXPIRED",'📊 Training Matrix'!$K$90="EXPIRING"),'📊 Training Matrix'!$E$90,"")</f>
        <v/>
      </c>
      <c r="G1702" s="58" t="str">
        <f ca="1">IF(OR('📊 Training Matrix'!$K$90="EXPIRED",'📊 Training Matrix'!$K$90="EXPIRING"),"HS-001","")</f>
        <v/>
      </c>
      <c r="H1702" s="58" t="str">
        <f ca="1">IF(OR('📊 Training Matrix'!$K$90="EXPIRED",'📊 Training Matrix'!$K$90="EXPIRING"),"H&amp;S Induction","")</f>
        <v/>
      </c>
      <c r="I1702" s="58" t="str">
        <f ca="1">IF(OR('📊 Training Matrix'!$K$90="EXPIRED",'📊 Training Matrix'!$K$90="EXPIRING"),IF(ISNUMBER('📊 Training Matrix'!$J$90),TEXT('📊 Training Matrix'!$J$90,"DD/MM/YYYY"),""),"")</f>
        <v/>
      </c>
      <c r="J1702" s="58" t="str">
        <f ca="1">IF(OR('📊 Training Matrix'!$K$90="EXPIRED",'📊 Training Matrix'!$K$90="EXPIRING"),TEXT('📊 Training Matrix'!$J$90+365,"DD/MM/YYYY"),"")</f>
        <v/>
      </c>
      <c r="K1702" s="58" t="str">
        <f ca="1">IF(OR('📊 Training Matrix'!$K$90="EXPIRED",'📊 Training Matrix'!$K$90="EXPIRING"),'📊 Training Matrix'!$K$90,"")</f>
        <v/>
      </c>
      <c r="L1702" s="58" t="str">
        <f ca="1">IF(OR('📊 Training Matrix'!$K$90="EXPIRED",'📊 Training Matrix'!$K$90="EXPIRING"),IF('📊 Training Matrix'!$K$90="EXPIRED","Overdue by "&amp;TEXT(TODAY()-('📊 Training Matrix'!$J$90+365),"0")&amp;" days","Expires in "&amp;TEXT(('📊 Training Matrix'!$J$90+365)-TODAY(),"0")&amp;" days"),"—")</f>
        <v>—</v>
      </c>
      <c r="M1702" s="58" t="str">
        <f ca="1">IF(OR('📊 Training Matrix'!$K$90="EXPIRED",'📊 Training Matrix'!$K$90="EXPIRING"),'📊 Training Matrix'!$H$90,"")</f>
        <v/>
      </c>
    </row>
    <row r="1703" spans="1:13" ht="15" customHeight="1" x14ac:dyDescent="0.2">
      <c r="A1703" s="58" t="str">
        <f ca="1">IF(OR('📊 Training Matrix'!$M$90="EXPIRED",'📊 Training Matrix'!$M$90="EXPIRING"),'📊 Training Matrix'!$A$90,"")</f>
        <v/>
      </c>
      <c r="B1703" s="58" t="str">
        <f ca="1">IF(OR('📊 Training Matrix'!$M$90="EXPIRED",'📊 Training Matrix'!$M$90="EXPIRING"),'📊 Training Matrix'!$B$90,"")</f>
        <v/>
      </c>
      <c r="C1703" s="58" t="str">
        <f ca="1">IF(OR('📊 Training Matrix'!$M$90="EXPIRED",'📊 Training Matrix'!$M$90="EXPIRING"),'📊 Training Matrix'!$C$90,"")</f>
        <v/>
      </c>
      <c r="D1703" s="58" t="str">
        <f ca="1">IF(OR('📊 Training Matrix'!$M$90="EXPIRED",'📊 Training Matrix'!$M$90="EXPIRING"),'📊 Training Matrix'!$D$90,"")</f>
        <v/>
      </c>
      <c r="E1703" s="58" t="str">
        <f ca="1">IF(OR('📊 Training Matrix'!$M$90="EXPIRED",'📊 Training Matrix'!$M$90="EXPIRING"),'📊 Training Matrix'!$F$90,"")</f>
        <v/>
      </c>
      <c r="F1703" s="58" t="str">
        <f ca="1">IF(OR('📊 Training Matrix'!$M$90="EXPIRED",'📊 Training Matrix'!$M$90="EXPIRING"),'📊 Training Matrix'!$E$90,"")</f>
        <v/>
      </c>
      <c r="G1703" s="58" t="str">
        <f ca="1">IF(OR('📊 Training Matrix'!$M$90="EXPIRED",'📊 Training Matrix'!$M$90="EXPIRING"),"HS-002","")</f>
        <v/>
      </c>
      <c r="H1703" s="58" t="str">
        <f ca="1">IF(OR('📊 Training Matrix'!$M$90="EXPIRED",'📊 Training Matrix'!$M$90="EXPIRING"),"Working at Height","")</f>
        <v/>
      </c>
      <c r="I1703" s="58" t="str">
        <f ca="1">IF(OR('📊 Training Matrix'!$M$90="EXPIRED",'📊 Training Matrix'!$M$90="EXPIRING"),IF(ISNUMBER('📊 Training Matrix'!$L$90),TEXT('📊 Training Matrix'!$L$90,"DD/MM/YYYY"),""),"")</f>
        <v/>
      </c>
      <c r="J1703" s="58" t="str">
        <f ca="1">IF(OR('📊 Training Matrix'!$M$90="EXPIRED",'📊 Training Matrix'!$M$90="EXPIRING"),TEXT('📊 Training Matrix'!$L$90+365,"DD/MM/YYYY"),"")</f>
        <v/>
      </c>
      <c r="K1703" s="58" t="str">
        <f ca="1">IF(OR('📊 Training Matrix'!$M$90="EXPIRED",'📊 Training Matrix'!$M$90="EXPIRING"),'📊 Training Matrix'!$M$90,"")</f>
        <v/>
      </c>
      <c r="L1703" s="58" t="str">
        <f ca="1">IF(OR('📊 Training Matrix'!$M$90="EXPIRED",'📊 Training Matrix'!$M$90="EXPIRING"),IF('📊 Training Matrix'!$M$90="EXPIRED","Overdue by "&amp;TEXT(TODAY()-('📊 Training Matrix'!$L$90+365),"0")&amp;" days","Expires in "&amp;TEXT(('📊 Training Matrix'!$L$90+365)-TODAY(),"0")&amp;" days"),"—")</f>
        <v>—</v>
      </c>
      <c r="M1703" s="58" t="str">
        <f ca="1">IF(OR('📊 Training Matrix'!$M$90="EXPIRED",'📊 Training Matrix'!$M$90="EXPIRING"),'📊 Training Matrix'!$H$90,"")</f>
        <v/>
      </c>
    </row>
    <row r="1704" spans="1:13" ht="15" customHeight="1" x14ac:dyDescent="0.2">
      <c r="A1704" s="58" t="str">
        <f ca="1">IF(OR('📊 Training Matrix'!$O$90="EXPIRED",'📊 Training Matrix'!$O$90="EXPIRING"),'📊 Training Matrix'!$A$90,"")</f>
        <v/>
      </c>
      <c r="B1704" s="58" t="str">
        <f ca="1">IF(OR('📊 Training Matrix'!$O$90="EXPIRED",'📊 Training Matrix'!$O$90="EXPIRING"),'📊 Training Matrix'!$B$90,"")</f>
        <v/>
      </c>
      <c r="C1704" s="58" t="str">
        <f ca="1">IF(OR('📊 Training Matrix'!$O$90="EXPIRED",'📊 Training Matrix'!$O$90="EXPIRING"),'📊 Training Matrix'!$C$90,"")</f>
        <v/>
      </c>
      <c r="D1704" s="58" t="str">
        <f ca="1">IF(OR('📊 Training Matrix'!$O$90="EXPIRED",'📊 Training Matrix'!$O$90="EXPIRING"),'📊 Training Matrix'!$D$90,"")</f>
        <v/>
      </c>
      <c r="E1704" s="58" t="str">
        <f ca="1">IF(OR('📊 Training Matrix'!$O$90="EXPIRED",'📊 Training Matrix'!$O$90="EXPIRING"),'📊 Training Matrix'!$F$90,"")</f>
        <v/>
      </c>
      <c r="F1704" s="58" t="str">
        <f ca="1">IF(OR('📊 Training Matrix'!$O$90="EXPIRED",'📊 Training Matrix'!$O$90="EXPIRING"),'📊 Training Matrix'!$E$90,"")</f>
        <v/>
      </c>
      <c r="G1704" s="58" t="str">
        <f ca="1">IF(OR('📊 Training Matrix'!$O$90="EXPIRED",'📊 Training Matrix'!$O$90="EXPIRING"),"HS-003","")</f>
        <v/>
      </c>
      <c r="H1704" s="58" t="str">
        <f ca="1">IF(OR('📊 Training Matrix'!$O$90="EXPIRED",'📊 Training Matrix'!$O$90="EXPIRING"),"Confined Space","")</f>
        <v/>
      </c>
      <c r="I1704" s="58" t="str">
        <f ca="1">IF(OR('📊 Training Matrix'!$O$90="EXPIRED",'📊 Training Matrix'!$O$90="EXPIRING"),IF(ISNUMBER('📊 Training Matrix'!$N$90),TEXT('📊 Training Matrix'!$N$90,"DD/MM/YYYY"),""),"")</f>
        <v/>
      </c>
      <c r="J1704" s="58" t="str">
        <f ca="1">IF(OR('📊 Training Matrix'!$O$90="EXPIRED",'📊 Training Matrix'!$O$90="EXPIRING"),TEXT('📊 Training Matrix'!$N$90+365,"DD/MM/YYYY"),"")</f>
        <v/>
      </c>
      <c r="K1704" s="58" t="str">
        <f ca="1">IF(OR('📊 Training Matrix'!$O$90="EXPIRED",'📊 Training Matrix'!$O$90="EXPIRING"),'📊 Training Matrix'!$O$90,"")</f>
        <v/>
      </c>
      <c r="L1704" s="58" t="str">
        <f ca="1">IF(OR('📊 Training Matrix'!$O$90="EXPIRED",'📊 Training Matrix'!$O$90="EXPIRING"),IF('📊 Training Matrix'!$O$90="EXPIRED","Overdue by "&amp;TEXT(TODAY()-('📊 Training Matrix'!$N$90+365),"0")&amp;" days","Expires in "&amp;TEXT(('📊 Training Matrix'!$N$90+365)-TODAY(),"0")&amp;" days"),"—")</f>
        <v>—</v>
      </c>
      <c r="M1704" s="58" t="str">
        <f ca="1">IF(OR('📊 Training Matrix'!$O$90="EXPIRED",'📊 Training Matrix'!$O$90="EXPIRING"),'📊 Training Matrix'!$H$90,"")</f>
        <v/>
      </c>
    </row>
    <row r="1705" spans="1:13" ht="15" customHeight="1" x14ac:dyDescent="0.2">
      <c r="A1705" s="58" t="str">
        <f ca="1">IF(OR('📊 Training Matrix'!$Q$90="EXPIRED",'📊 Training Matrix'!$Q$90="EXPIRING"),'📊 Training Matrix'!$A$90,"")</f>
        <v/>
      </c>
      <c r="B1705" s="58" t="str">
        <f ca="1">IF(OR('📊 Training Matrix'!$Q$90="EXPIRED",'📊 Training Matrix'!$Q$90="EXPIRING"),'📊 Training Matrix'!$B$90,"")</f>
        <v/>
      </c>
      <c r="C1705" s="58" t="str">
        <f ca="1">IF(OR('📊 Training Matrix'!$Q$90="EXPIRED",'📊 Training Matrix'!$Q$90="EXPIRING"),'📊 Training Matrix'!$C$90,"")</f>
        <v/>
      </c>
      <c r="D1705" s="58" t="str">
        <f ca="1">IF(OR('📊 Training Matrix'!$Q$90="EXPIRED",'📊 Training Matrix'!$Q$90="EXPIRING"),'📊 Training Matrix'!$D$90,"")</f>
        <v/>
      </c>
      <c r="E1705" s="58" t="str">
        <f ca="1">IF(OR('📊 Training Matrix'!$Q$90="EXPIRED",'📊 Training Matrix'!$Q$90="EXPIRING"),'📊 Training Matrix'!$F$90,"")</f>
        <v/>
      </c>
      <c r="F1705" s="58" t="str">
        <f ca="1">IF(OR('📊 Training Matrix'!$Q$90="EXPIRED",'📊 Training Matrix'!$Q$90="EXPIRING"),'📊 Training Matrix'!$E$90,"")</f>
        <v/>
      </c>
      <c r="G1705" s="58" t="str">
        <f ca="1">IF(OR('📊 Training Matrix'!$Q$90="EXPIRED",'📊 Training Matrix'!$Q$90="EXPIRING"),"HS-004","")</f>
        <v/>
      </c>
      <c r="H1705" s="58" t="str">
        <f ca="1">IF(OR('📊 Training Matrix'!$Q$90="EXPIRED",'📊 Training Matrix'!$Q$90="EXPIRING"),"Manual Handling","")</f>
        <v/>
      </c>
      <c r="I1705" s="58" t="str">
        <f ca="1">IF(OR('📊 Training Matrix'!$Q$90="EXPIRED",'📊 Training Matrix'!$Q$90="EXPIRING"),IF(ISNUMBER('📊 Training Matrix'!$P$90),TEXT('📊 Training Matrix'!$P$90,"DD/MM/YYYY"),""),"")</f>
        <v/>
      </c>
      <c r="J1705" s="58" t="str">
        <f ca="1">IF(OR('📊 Training Matrix'!$Q$90="EXPIRED",'📊 Training Matrix'!$Q$90="EXPIRING"),TEXT('📊 Training Matrix'!$P$90+365,"DD/MM/YYYY"),"")</f>
        <v/>
      </c>
      <c r="K1705" s="58" t="str">
        <f ca="1">IF(OR('📊 Training Matrix'!$Q$90="EXPIRED",'📊 Training Matrix'!$Q$90="EXPIRING"),'📊 Training Matrix'!$Q$90,"")</f>
        <v/>
      </c>
      <c r="L1705" s="58" t="str">
        <f ca="1">IF(OR('📊 Training Matrix'!$Q$90="EXPIRED",'📊 Training Matrix'!$Q$90="EXPIRING"),IF('📊 Training Matrix'!$Q$90="EXPIRED","Overdue by "&amp;TEXT(TODAY()-('📊 Training Matrix'!$P$90+365),"0")&amp;" days","Expires in "&amp;TEXT(('📊 Training Matrix'!$P$90+365)-TODAY(),"0")&amp;" days"),"—")</f>
        <v>—</v>
      </c>
      <c r="M1705" s="58" t="str">
        <f ca="1">IF(OR('📊 Training Matrix'!$Q$90="EXPIRED",'📊 Training Matrix'!$Q$90="EXPIRING"),'📊 Training Matrix'!$H$90,"")</f>
        <v/>
      </c>
    </row>
    <row r="1706" spans="1:13" ht="15" customHeight="1" x14ac:dyDescent="0.2">
      <c r="A1706" s="58" t="str">
        <f ca="1">IF(OR('📊 Training Matrix'!$S$90="EXPIRED",'📊 Training Matrix'!$S$90="EXPIRING"),'📊 Training Matrix'!$A$90,"")</f>
        <v/>
      </c>
      <c r="B1706" s="58" t="str">
        <f ca="1">IF(OR('📊 Training Matrix'!$S$90="EXPIRED",'📊 Training Matrix'!$S$90="EXPIRING"),'📊 Training Matrix'!$B$90,"")</f>
        <v/>
      </c>
      <c r="C1706" s="58" t="str">
        <f ca="1">IF(OR('📊 Training Matrix'!$S$90="EXPIRED",'📊 Training Matrix'!$S$90="EXPIRING"),'📊 Training Matrix'!$C$90,"")</f>
        <v/>
      </c>
      <c r="D1706" s="58" t="str">
        <f ca="1">IF(OR('📊 Training Matrix'!$S$90="EXPIRED",'📊 Training Matrix'!$S$90="EXPIRING"),'📊 Training Matrix'!$D$90,"")</f>
        <v/>
      </c>
      <c r="E1706" s="58" t="str">
        <f ca="1">IF(OR('📊 Training Matrix'!$S$90="EXPIRED",'📊 Training Matrix'!$S$90="EXPIRING"),'📊 Training Matrix'!$F$90,"")</f>
        <v/>
      </c>
      <c r="F1706" s="58" t="str">
        <f ca="1">IF(OR('📊 Training Matrix'!$S$90="EXPIRED",'📊 Training Matrix'!$S$90="EXPIRING"),'📊 Training Matrix'!$E$90,"")</f>
        <v/>
      </c>
      <c r="G1706" s="58" t="str">
        <f ca="1">IF(OR('📊 Training Matrix'!$S$90="EXPIRED",'📊 Training Matrix'!$S$90="EXPIRING"),"HS-005","")</f>
        <v/>
      </c>
      <c r="H1706" s="58" t="str">
        <f ca="1">IF(OR('📊 Training Matrix'!$S$90="EXPIRED",'📊 Training Matrix'!$S$90="EXPIRING"),"First Aid (FAW)","")</f>
        <v/>
      </c>
      <c r="I1706" s="58" t="str">
        <f ca="1">IF(OR('📊 Training Matrix'!$S$90="EXPIRED",'📊 Training Matrix'!$S$90="EXPIRING"),IF(ISNUMBER('📊 Training Matrix'!$R$90),TEXT('📊 Training Matrix'!$R$90,"DD/MM/YYYY"),""),"")</f>
        <v/>
      </c>
      <c r="J1706" s="58" t="str">
        <f ca="1">IF(OR('📊 Training Matrix'!$S$90="EXPIRED",'📊 Training Matrix'!$S$90="EXPIRING"),TEXT('📊 Training Matrix'!$R$90+365,"DD/MM/YYYY"),"")</f>
        <v/>
      </c>
      <c r="K1706" s="58" t="str">
        <f ca="1">IF(OR('📊 Training Matrix'!$S$90="EXPIRED",'📊 Training Matrix'!$S$90="EXPIRING"),'📊 Training Matrix'!$S$90,"")</f>
        <v/>
      </c>
      <c r="L1706" s="58" t="str">
        <f ca="1">IF(OR('📊 Training Matrix'!$S$90="EXPIRED",'📊 Training Matrix'!$S$90="EXPIRING"),IF('📊 Training Matrix'!$S$90="EXPIRED","Overdue by "&amp;TEXT(TODAY()-('📊 Training Matrix'!$R$90+365),"0")&amp;" days","Expires in "&amp;TEXT(('📊 Training Matrix'!$R$90+365)-TODAY(),"0")&amp;" days"),"—")</f>
        <v>—</v>
      </c>
      <c r="M1706" s="58" t="str">
        <f ca="1">IF(OR('📊 Training Matrix'!$S$90="EXPIRED",'📊 Training Matrix'!$S$90="EXPIRING"),'📊 Training Matrix'!$H$90,"")</f>
        <v/>
      </c>
    </row>
    <row r="1707" spans="1:13" ht="15" customHeight="1" x14ac:dyDescent="0.2">
      <c r="A1707" s="58" t="str">
        <f ca="1">IF(OR('📊 Training Matrix'!$U$90="EXPIRED",'📊 Training Matrix'!$U$90="EXPIRING"),'📊 Training Matrix'!$A$90,"")</f>
        <v/>
      </c>
      <c r="B1707" s="58" t="str">
        <f ca="1">IF(OR('📊 Training Matrix'!$U$90="EXPIRED",'📊 Training Matrix'!$U$90="EXPIRING"),'📊 Training Matrix'!$B$90,"")</f>
        <v/>
      </c>
      <c r="C1707" s="58" t="str">
        <f ca="1">IF(OR('📊 Training Matrix'!$U$90="EXPIRED",'📊 Training Matrix'!$U$90="EXPIRING"),'📊 Training Matrix'!$C$90,"")</f>
        <v/>
      </c>
      <c r="D1707" s="58" t="str">
        <f ca="1">IF(OR('📊 Training Matrix'!$U$90="EXPIRED",'📊 Training Matrix'!$U$90="EXPIRING"),'📊 Training Matrix'!$D$90,"")</f>
        <v/>
      </c>
      <c r="E1707" s="58" t="str">
        <f ca="1">IF(OR('📊 Training Matrix'!$U$90="EXPIRED",'📊 Training Matrix'!$U$90="EXPIRING"),'📊 Training Matrix'!$F$90,"")</f>
        <v/>
      </c>
      <c r="F1707" s="58" t="str">
        <f ca="1">IF(OR('📊 Training Matrix'!$U$90="EXPIRED",'📊 Training Matrix'!$U$90="EXPIRING"),'📊 Training Matrix'!$E$90,"")</f>
        <v/>
      </c>
      <c r="G1707" s="58" t="str">
        <f ca="1">IF(OR('📊 Training Matrix'!$U$90="EXPIRED",'📊 Training Matrix'!$U$90="EXPIRING"),"HS-006","")</f>
        <v/>
      </c>
      <c r="H1707" s="58" t="str">
        <f ca="1">IF(OR('📊 Training Matrix'!$U$90="EXPIRED",'📊 Training Matrix'!$U$90="EXPIRING"),"Asbestos Awareness","")</f>
        <v/>
      </c>
      <c r="I1707" s="58" t="str">
        <f ca="1">IF(OR('📊 Training Matrix'!$U$90="EXPIRED",'📊 Training Matrix'!$U$90="EXPIRING"),IF(ISNUMBER('📊 Training Matrix'!$T$90),TEXT('📊 Training Matrix'!$T$90,"DD/MM/YYYY"),""),"")</f>
        <v/>
      </c>
      <c r="J1707" s="58" t="str">
        <f ca="1">IF(OR('📊 Training Matrix'!$U$90="EXPIRED",'📊 Training Matrix'!$U$90="EXPIRING"),TEXT('📊 Training Matrix'!$T$90+365,"DD/MM/YYYY"),"")</f>
        <v/>
      </c>
      <c r="K1707" s="58" t="str">
        <f ca="1">IF(OR('📊 Training Matrix'!$U$90="EXPIRED",'📊 Training Matrix'!$U$90="EXPIRING"),'📊 Training Matrix'!$U$90,"")</f>
        <v/>
      </c>
      <c r="L1707" s="58" t="str">
        <f ca="1">IF(OR('📊 Training Matrix'!$U$90="EXPIRED",'📊 Training Matrix'!$U$90="EXPIRING"),IF('📊 Training Matrix'!$U$90="EXPIRED","Overdue by "&amp;TEXT(TODAY()-('📊 Training Matrix'!$T$90+365),"0")&amp;" days","Expires in "&amp;TEXT(('📊 Training Matrix'!$T$90+365)-TODAY(),"0")&amp;" days"),"—")</f>
        <v>—</v>
      </c>
      <c r="M1707" s="58" t="str">
        <f ca="1">IF(OR('📊 Training Matrix'!$U$90="EXPIRED",'📊 Training Matrix'!$U$90="EXPIRING"),'📊 Training Matrix'!$H$90,"")</f>
        <v/>
      </c>
    </row>
    <row r="1708" spans="1:13" ht="15" customHeight="1" x14ac:dyDescent="0.2">
      <c r="A1708" s="58" t="str">
        <f ca="1">IF(OR('📊 Training Matrix'!$W$90="EXPIRED",'📊 Training Matrix'!$W$90="EXPIRING"),'📊 Training Matrix'!$A$90,"")</f>
        <v/>
      </c>
      <c r="B1708" s="58" t="str">
        <f ca="1">IF(OR('📊 Training Matrix'!$W$90="EXPIRED",'📊 Training Matrix'!$W$90="EXPIRING"),'📊 Training Matrix'!$B$90,"")</f>
        <v/>
      </c>
      <c r="C1708" s="58" t="str">
        <f ca="1">IF(OR('📊 Training Matrix'!$W$90="EXPIRED",'📊 Training Matrix'!$W$90="EXPIRING"),'📊 Training Matrix'!$C$90,"")</f>
        <v/>
      </c>
      <c r="D1708" s="58" t="str">
        <f ca="1">IF(OR('📊 Training Matrix'!$W$90="EXPIRED",'📊 Training Matrix'!$W$90="EXPIRING"),'📊 Training Matrix'!$D$90,"")</f>
        <v/>
      </c>
      <c r="E1708" s="58" t="str">
        <f ca="1">IF(OR('📊 Training Matrix'!$W$90="EXPIRED",'📊 Training Matrix'!$W$90="EXPIRING"),'📊 Training Matrix'!$F$90,"")</f>
        <v/>
      </c>
      <c r="F1708" s="58" t="str">
        <f ca="1">IF(OR('📊 Training Matrix'!$W$90="EXPIRED",'📊 Training Matrix'!$W$90="EXPIRING"),'📊 Training Matrix'!$E$90,"")</f>
        <v/>
      </c>
      <c r="G1708" s="58" t="str">
        <f ca="1">IF(OR('📊 Training Matrix'!$W$90="EXPIRED",'📊 Training Matrix'!$W$90="EXPIRING"),"EL-001","")</f>
        <v/>
      </c>
      <c r="H1708" s="58" t="str">
        <f ca="1">IF(OR('📊 Training Matrix'!$W$90="EXPIRED",'📊 Training Matrix'!$W$90="EXPIRING"),"C&amp;G 2391 Inspection","")</f>
        <v/>
      </c>
      <c r="I1708" s="58" t="str">
        <f ca="1">IF(OR('📊 Training Matrix'!$W$90="EXPIRED",'📊 Training Matrix'!$W$90="EXPIRING"),IF(ISNUMBER('📊 Training Matrix'!$V$90),TEXT('📊 Training Matrix'!$V$90,"DD/MM/YYYY"),""),"")</f>
        <v/>
      </c>
      <c r="J1708" s="58" t="str">
        <f ca="1">IF(OR('📊 Training Matrix'!$W$90="EXPIRED",'📊 Training Matrix'!$W$90="EXPIRING"),TEXT('📊 Training Matrix'!$V$90+365,"DD/MM/YYYY"),"")</f>
        <v/>
      </c>
      <c r="K1708" s="58" t="str">
        <f ca="1">IF(OR('📊 Training Matrix'!$W$90="EXPIRED",'📊 Training Matrix'!$W$90="EXPIRING"),'📊 Training Matrix'!$W$90,"")</f>
        <v/>
      </c>
      <c r="L1708" s="58" t="str">
        <f ca="1">IF(OR('📊 Training Matrix'!$W$90="EXPIRED",'📊 Training Matrix'!$W$90="EXPIRING"),IF('📊 Training Matrix'!$W$90="EXPIRED","Overdue by "&amp;TEXT(TODAY()-('📊 Training Matrix'!$V$90+365),"0")&amp;" days","Expires in "&amp;TEXT(('📊 Training Matrix'!$V$90+365)-TODAY(),"0")&amp;" days"),"—")</f>
        <v>—</v>
      </c>
      <c r="M1708" s="58" t="str">
        <f ca="1">IF(OR('📊 Training Matrix'!$W$90="EXPIRED",'📊 Training Matrix'!$W$90="EXPIRING"),'📊 Training Matrix'!$H$90,"")</f>
        <v/>
      </c>
    </row>
    <row r="1709" spans="1:13" ht="15" customHeight="1" x14ac:dyDescent="0.2">
      <c r="A1709" s="58" t="str">
        <f ca="1">IF(OR('📊 Training Matrix'!$Y$90="EXPIRED",'📊 Training Matrix'!$Y$90="EXPIRING"),'📊 Training Matrix'!$A$90,"")</f>
        <v/>
      </c>
      <c r="B1709" s="58" t="str">
        <f ca="1">IF(OR('📊 Training Matrix'!$Y$90="EXPIRED",'📊 Training Matrix'!$Y$90="EXPIRING"),'📊 Training Matrix'!$B$90,"")</f>
        <v/>
      </c>
      <c r="C1709" s="58" t="str">
        <f ca="1">IF(OR('📊 Training Matrix'!$Y$90="EXPIRED",'📊 Training Matrix'!$Y$90="EXPIRING"),'📊 Training Matrix'!$C$90,"")</f>
        <v/>
      </c>
      <c r="D1709" s="58" t="str">
        <f ca="1">IF(OR('📊 Training Matrix'!$Y$90="EXPIRED",'📊 Training Matrix'!$Y$90="EXPIRING"),'📊 Training Matrix'!$D$90,"")</f>
        <v/>
      </c>
      <c r="E1709" s="58" t="str">
        <f ca="1">IF(OR('📊 Training Matrix'!$Y$90="EXPIRED",'📊 Training Matrix'!$Y$90="EXPIRING"),'📊 Training Matrix'!$F$90,"")</f>
        <v/>
      </c>
      <c r="F1709" s="58" t="str">
        <f ca="1">IF(OR('📊 Training Matrix'!$Y$90="EXPIRED",'📊 Training Matrix'!$Y$90="EXPIRING"),'📊 Training Matrix'!$E$90,"")</f>
        <v/>
      </c>
      <c r="G1709" s="58" t="str">
        <f ca="1">IF(OR('📊 Training Matrix'!$Y$90="EXPIRED",'📊 Training Matrix'!$Y$90="EXPIRING"),"EL-002","")</f>
        <v/>
      </c>
      <c r="H1709" s="58" t="str">
        <f ca="1">IF(OR('📊 Training Matrix'!$Y$90="EXPIRED",'📊 Training Matrix'!$Y$90="EXPIRING"),"18th Edition","")</f>
        <v/>
      </c>
      <c r="I1709" s="58" t="str">
        <f ca="1">IF(OR('📊 Training Matrix'!$Y$90="EXPIRED",'📊 Training Matrix'!$Y$90="EXPIRING"),IF(ISNUMBER('📊 Training Matrix'!$X$90),TEXT('📊 Training Matrix'!$X$90,"DD/MM/YYYY"),""),"")</f>
        <v/>
      </c>
      <c r="J1709" s="58" t="str">
        <f ca="1">IF(OR('📊 Training Matrix'!$Y$90="EXPIRED",'📊 Training Matrix'!$Y$90="EXPIRING"),TEXT('📊 Training Matrix'!$X$90+365,"DD/MM/YYYY"),"")</f>
        <v/>
      </c>
      <c r="K1709" s="58" t="str">
        <f ca="1">IF(OR('📊 Training Matrix'!$Y$90="EXPIRED",'📊 Training Matrix'!$Y$90="EXPIRING"),'📊 Training Matrix'!$Y$90,"")</f>
        <v/>
      </c>
      <c r="L1709" s="58" t="str">
        <f ca="1">IF(OR('📊 Training Matrix'!$Y$90="EXPIRED",'📊 Training Matrix'!$Y$90="EXPIRING"),IF('📊 Training Matrix'!$Y$90="EXPIRED","Overdue by "&amp;TEXT(TODAY()-('📊 Training Matrix'!$X$90+365),"0")&amp;" days","Expires in "&amp;TEXT(('📊 Training Matrix'!$X$90+365)-TODAY(),"0")&amp;" days"),"—")</f>
        <v>—</v>
      </c>
      <c r="M1709" s="58" t="str">
        <f ca="1">IF(OR('📊 Training Matrix'!$Y$90="EXPIRED",'📊 Training Matrix'!$Y$90="EXPIRING"),'📊 Training Matrix'!$H$90,"")</f>
        <v/>
      </c>
    </row>
    <row r="1710" spans="1:13" ht="15" customHeight="1" x14ac:dyDescent="0.2">
      <c r="A1710" s="58" t="str">
        <f ca="1">IF(OR('📊 Training Matrix'!$AA$90="EXPIRED",'📊 Training Matrix'!$AA$90="EXPIRING"),'📊 Training Matrix'!$A$90,"")</f>
        <v/>
      </c>
      <c r="B1710" s="58" t="str">
        <f ca="1">IF(OR('📊 Training Matrix'!$AA$90="EXPIRED",'📊 Training Matrix'!$AA$90="EXPIRING"),'📊 Training Matrix'!$B$90,"")</f>
        <v/>
      </c>
      <c r="C1710" s="58" t="str">
        <f ca="1">IF(OR('📊 Training Matrix'!$AA$90="EXPIRED",'📊 Training Matrix'!$AA$90="EXPIRING"),'📊 Training Matrix'!$C$90,"")</f>
        <v/>
      </c>
      <c r="D1710" s="58" t="str">
        <f ca="1">IF(OR('📊 Training Matrix'!$AA$90="EXPIRED",'📊 Training Matrix'!$AA$90="EXPIRING"),'📊 Training Matrix'!$D$90,"")</f>
        <v/>
      </c>
      <c r="E1710" s="58" t="str">
        <f ca="1">IF(OR('📊 Training Matrix'!$AA$90="EXPIRED",'📊 Training Matrix'!$AA$90="EXPIRING"),'📊 Training Matrix'!$F$90,"")</f>
        <v/>
      </c>
      <c r="F1710" s="58" t="str">
        <f ca="1">IF(OR('📊 Training Matrix'!$AA$90="EXPIRED",'📊 Training Matrix'!$AA$90="EXPIRING"),'📊 Training Matrix'!$E$90,"")</f>
        <v/>
      </c>
      <c r="G1710" s="58" t="str">
        <f ca="1">IF(OR('📊 Training Matrix'!$AA$90="EXPIRED",'📊 Training Matrix'!$AA$90="EXPIRING"),"EL-003","")</f>
        <v/>
      </c>
      <c r="H1710" s="58" t="str">
        <f ca="1">IF(OR('📊 Training Matrix'!$AA$90="EXPIRED",'📊 Training Matrix'!$AA$90="EXPIRING"),"HV Auth. Person","")</f>
        <v/>
      </c>
      <c r="I1710" s="58" t="str">
        <f ca="1">IF(OR('📊 Training Matrix'!$AA$90="EXPIRED",'📊 Training Matrix'!$AA$90="EXPIRING"),IF(ISNUMBER('📊 Training Matrix'!$Z$90),TEXT('📊 Training Matrix'!$Z$90,"DD/MM/YYYY"),""),"")</f>
        <v/>
      </c>
      <c r="J1710" s="58" t="str">
        <f ca="1">IF(OR('📊 Training Matrix'!$AA$90="EXPIRED",'📊 Training Matrix'!$AA$90="EXPIRING"),TEXT('📊 Training Matrix'!$Z$90+365,"DD/MM/YYYY"),"")</f>
        <v/>
      </c>
      <c r="K1710" s="58" t="str">
        <f ca="1">IF(OR('📊 Training Matrix'!$AA$90="EXPIRED",'📊 Training Matrix'!$AA$90="EXPIRING"),'📊 Training Matrix'!$AA$90,"")</f>
        <v/>
      </c>
      <c r="L1710" s="58" t="str">
        <f ca="1">IF(OR('📊 Training Matrix'!$AA$90="EXPIRED",'📊 Training Matrix'!$AA$90="EXPIRING"),IF('📊 Training Matrix'!$AA$90="EXPIRED","Overdue by "&amp;TEXT(TODAY()-('📊 Training Matrix'!$Z$90+365),"0")&amp;" days","Expires in "&amp;TEXT(('📊 Training Matrix'!$Z$90+365)-TODAY(),"0")&amp;" days"),"—")</f>
        <v>—</v>
      </c>
      <c r="M1710" s="58" t="str">
        <f ca="1">IF(OR('📊 Training Matrix'!$AA$90="EXPIRED",'📊 Training Matrix'!$AA$90="EXPIRING"),'📊 Training Matrix'!$H$90,"")</f>
        <v/>
      </c>
    </row>
    <row r="1711" spans="1:13" ht="15" customHeight="1" x14ac:dyDescent="0.2">
      <c r="A1711" s="58" t="str">
        <f ca="1">IF(OR('📊 Training Matrix'!$AC$90="EXPIRED",'📊 Training Matrix'!$AC$90="EXPIRING"),'📊 Training Matrix'!$A$90,"")</f>
        <v/>
      </c>
      <c r="B1711" s="58" t="str">
        <f ca="1">IF(OR('📊 Training Matrix'!$AC$90="EXPIRED",'📊 Training Matrix'!$AC$90="EXPIRING"),'📊 Training Matrix'!$B$90,"")</f>
        <v/>
      </c>
      <c r="C1711" s="58" t="str">
        <f ca="1">IF(OR('📊 Training Matrix'!$AC$90="EXPIRED",'📊 Training Matrix'!$AC$90="EXPIRING"),'📊 Training Matrix'!$C$90,"")</f>
        <v/>
      </c>
      <c r="D1711" s="58" t="str">
        <f ca="1">IF(OR('📊 Training Matrix'!$AC$90="EXPIRED",'📊 Training Matrix'!$AC$90="EXPIRING"),'📊 Training Matrix'!$D$90,"")</f>
        <v/>
      </c>
      <c r="E1711" s="58" t="str">
        <f ca="1">IF(OR('📊 Training Matrix'!$AC$90="EXPIRED",'📊 Training Matrix'!$AC$90="EXPIRING"),'📊 Training Matrix'!$F$90,"")</f>
        <v/>
      </c>
      <c r="F1711" s="58" t="str">
        <f ca="1">IF(OR('📊 Training Matrix'!$AC$90="EXPIRED",'📊 Training Matrix'!$AC$90="EXPIRING"),'📊 Training Matrix'!$E$90,"")</f>
        <v/>
      </c>
      <c r="G1711" s="58" t="str">
        <f ca="1">IF(OR('📊 Training Matrix'!$AC$90="EXPIRED",'📊 Training Matrix'!$AC$90="EXPIRING"),"EL-004","")</f>
        <v/>
      </c>
      <c r="H1711" s="58" t="str">
        <f ca="1">IF(OR('📊 Training Matrix'!$AC$90="EXPIRED",'📊 Training Matrix'!$AC$90="EXPIRING"),"LV Switching","")</f>
        <v/>
      </c>
      <c r="I1711" s="58" t="str">
        <f ca="1">IF(OR('📊 Training Matrix'!$AC$90="EXPIRED",'📊 Training Matrix'!$AC$90="EXPIRING"),IF(ISNUMBER('📊 Training Matrix'!$AB$90),TEXT('📊 Training Matrix'!$AB$90,"DD/MM/YYYY"),""),"")</f>
        <v/>
      </c>
      <c r="J1711" s="58" t="str">
        <f ca="1">IF(OR('📊 Training Matrix'!$AC$90="EXPIRED",'📊 Training Matrix'!$AC$90="EXPIRING"),TEXT('📊 Training Matrix'!$AB$90+365,"DD/MM/YYYY"),"")</f>
        <v/>
      </c>
      <c r="K1711" s="58" t="str">
        <f ca="1">IF(OR('📊 Training Matrix'!$AC$90="EXPIRED",'📊 Training Matrix'!$AC$90="EXPIRING"),'📊 Training Matrix'!$AC$90,"")</f>
        <v/>
      </c>
      <c r="L1711" s="58" t="str">
        <f ca="1">IF(OR('📊 Training Matrix'!$AC$90="EXPIRED",'📊 Training Matrix'!$AC$90="EXPIRING"),IF('📊 Training Matrix'!$AC$90="EXPIRED","Overdue by "&amp;TEXT(TODAY()-('📊 Training Matrix'!$AB$90+365),"0")&amp;" days","Expires in "&amp;TEXT(('📊 Training Matrix'!$AB$90+365)-TODAY(),"0")&amp;" days"),"—")</f>
        <v>—</v>
      </c>
      <c r="M1711" s="58" t="str">
        <f ca="1">IF(OR('📊 Training Matrix'!$AC$90="EXPIRED",'📊 Training Matrix'!$AC$90="EXPIRING"),'📊 Training Matrix'!$H$90,"")</f>
        <v/>
      </c>
    </row>
    <row r="1712" spans="1:13" ht="15" customHeight="1" x14ac:dyDescent="0.2">
      <c r="A1712" s="58" t="str">
        <f ca="1">IF(OR('📊 Training Matrix'!$AE$90="EXPIRED",'📊 Training Matrix'!$AE$90="EXPIRING"),'📊 Training Matrix'!$A$90,"")</f>
        <v/>
      </c>
      <c r="B1712" s="58" t="str">
        <f ca="1">IF(OR('📊 Training Matrix'!$AE$90="EXPIRED",'📊 Training Matrix'!$AE$90="EXPIRING"),'📊 Training Matrix'!$B$90,"")</f>
        <v/>
      </c>
      <c r="C1712" s="58" t="str">
        <f ca="1">IF(OR('📊 Training Matrix'!$AE$90="EXPIRED",'📊 Training Matrix'!$AE$90="EXPIRING"),'📊 Training Matrix'!$C$90,"")</f>
        <v/>
      </c>
      <c r="D1712" s="58" t="str">
        <f ca="1">IF(OR('📊 Training Matrix'!$AE$90="EXPIRED",'📊 Training Matrix'!$AE$90="EXPIRING"),'📊 Training Matrix'!$D$90,"")</f>
        <v/>
      </c>
      <c r="E1712" s="58" t="str">
        <f ca="1">IF(OR('📊 Training Matrix'!$AE$90="EXPIRED",'📊 Training Matrix'!$AE$90="EXPIRING"),'📊 Training Matrix'!$F$90,"")</f>
        <v/>
      </c>
      <c r="F1712" s="58" t="str">
        <f ca="1">IF(OR('📊 Training Matrix'!$AE$90="EXPIRED",'📊 Training Matrix'!$AE$90="EXPIRING"),'📊 Training Matrix'!$E$90,"")</f>
        <v/>
      </c>
      <c r="G1712" s="58" t="str">
        <f ca="1">IF(OR('📊 Training Matrix'!$AE$90="EXPIRED",'📊 Training Matrix'!$AE$90="EXPIRING"),"CV-005","")</f>
        <v/>
      </c>
      <c r="H1712" s="58" t="str">
        <f ca="1">IF(OR('📊 Training Matrix'!$AE$90="EXPIRED",'📊 Training Matrix'!$AE$90="EXPIRING"),"NRSWA Supervisor","")</f>
        <v/>
      </c>
      <c r="I1712" s="58" t="str">
        <f ca="1">IF(OR('📊 Training Matrix'!$AE$90="EXPIRED",'📊 Training Matrix'!$AE$90="EXPIRING"),IF(ISNUMBER('📊 Training Matrix'!$AD$90),TEXT('📊 Training Matrix'!$AD$90,"DD/MM/YYYY"),""),"")</f>
        <v/>
      </c>
      <c r="J1712" s="58" t="str">
        <f ca="1">IF(OR('📊 Training Matrix'!$AE$90="EXPIRED",'📊 Training Matrix'!$AE$90="EXPIRING"),TEXT('📊 Training Matrix'!$AD$90+365,"DD/MM/YYYY"),"")</f>
        <v/>
      </c>
      <c r="K1712" s="58" t="str">
        <f ca="1">IF(OR('📊 Training Matrix'!$AE$90="EXPIRED",'📊 Training Matrix'!$AE$90="EXPIRING"),'📊 Training Matrix'!$AE$90,"")</f>
        <v/>
      </c>
      <c r="L1712" s="58" t="str">
        <f ca="1">IF(OR('📊 Training Matrix'!$AE$90="EXPIRED",'📊 Training Matrix'!$AE$90="EXPIRING"),IF('📊 Training Matrix'!$AE$90="EXPIRED","Overdue by "&amp;TEXT(TODAY()-('📊 Training Matrix'!$AD$90+365),"0")&amp;" days","Expires in "&amp;TEXT(('📊 Training Matrix'!$AD$90+365)-TODAY(),"0")&amp;" days"),"—")</f>
        <v>—</v>
      </c>
      <c r="M1712" s="58" t="str">
        <f ca="1">IF(OR('📊 Training Matrix'!$AE$90="EXPIRED",'📊 Training Matrix'!$AE$90="EXPIRING"),'📊 Training Matrix'!$H$90,"")</f>
        <v/>
      </c>
    </row>
    <row r="1713" spans="1:13" ht="15" customHeight="1" x14ac:dyDescent="0.2">
      <c r="A1713" s="58" t="str">
        <f ca="1">IF(OR('📊 Training Matrix'!$AG$90="EXPIRED",'📊 Training Matrix'!$AG$90="EXPIRING"),'📊 Training Matrix'!$A$90,"")</f>
        <v/>
      </c>
      <c r="B1713" s="58" t="str">
        <f ca="1">IF(OR('📊 Training Matrix'!$AG$90="EXPIRED",'📊 Training Matrix'!$AG$90="EXPIRING"),'📊 Training Matrix'!$B$90,"")</f>
        <v/>
      </c>
      <c r="C1713" s="58" t="str">
        <f ca="1">IF(OR('📊 Training Matrix'!$AG$90="EXPIRED",'📊 Training Matrix'!$AG$90="EXPIRING"),'📊 Training Matrix'!$C$90,"")</f>
        <v/>
      </c>
      <c r="D1713" s="58" t="str">
        <f ca="1">IF(OR('📊 Training Matrix'!$AG$90="EXPIRED",'📊 Training Matrix'!$AG$90="EXPIRING"),'📊 Training Matrix'!$D$90,"")</f>
        <v/>
      </c>
      <c r="E1713" s="58" t="str">
        <f ca="1">IF(OR('📊 Training Matrix'!$AG$90="EXPIRED",'📊 Training Matrix'!$AG$90="EXPIRING"),'📊 Training Matrix'!$F$90,"")</f>
        <v/>
      </c>
      <c r="F1713" s="58" t="str">
        <f ca="1">IF(OR('📊 Training Matrix'!$AG$90="EXPIRED",'📊 Training Matrix'!$AG$90="EXPIRING"),'📊 Training Matrix'!$E$90,"")</f>
        <v/>
      </c>
      <c r="G1713" s="58" t="str">
        <f ca="1">IF(OR('📊 Training Matrix'!$AG$90="EXPIRED",'📊 Training Matrix'!$AG$90="EXPIRING"),"CV-006","")</f>
        <v/>
      </c>
      <c r="H1713" s="58" t="str">
        <f ca="1">IF(OR('📊 Training Matrix'!$AG$90="EXPIRED",'📊 Training Matrix'!$AG$90="EXPIRING"),"NRSWA Operative","")</f>
        <v/>
      </c>
      <c r="I1713" s="58" t="str">
        <f ca="1">IF(OR('📊 Training Matrix'!$AG$90="EXPIRED",'📊 Training Matrix'!$AG$90="EXPIRING"),IF(ISNUMBER('📊 Training Matrix'!$AF$90),TEXT('📊 Training Matrix'!$AF$90,"DD/MM/YYYY"),""),"")</f>
        <v/>
      </c>
      <c r="J1713" s="58" t="str">
        <f ca="1">IF(OR('📊 Training Matrix'!$AG$90="EXPIRED",'📊 Training Matrix'!$AG$90="EXPIRING"),TEXT('📊 Training Matrix'!$AF$90+365,"DD/MM/YYYY"),"")</f>
        <v/>
      </c>
      <c r="K1713" s="58" t="str">
        <f ca="1">IF(OR('📊 Training Matrix'!$AG$90="EXPIRED",'📊 Training Matrix'!$AG$90="EXPIRING"),'📊 Training Matrix'!$AG$90,"")</f>
        <v/>
      </c>
      <c r="L1713" s="58" t="str">
        <f ca="1">IF(OR('📊 Training Matrix'!$AG$90="EXPIRED",'📊 Training Matrix'!$AG$90="EXPIRING"),IF('📊 Training Matrix'!$AG$90="EXPIRED","Overdue by "&amp;TEXT(TODAY()-('📊 Training Matrix'!$AF$90+365),"0")&amp;" days","Expires in "&amp;TEXT(('📊 Training Matrix'!$AF$90+365)-TODAY(),"0")&amp;" days"),"—")</f>
        <v>—</v>
      </c>
      <c r="M1713" s="58" t="str">
        <f ca="1">IF(OR('📊 Training Matrix'!$AG$90="EXPIRED",'📊 Training Matrix'!$AG$90="EXPIRING"),'📊 Training Matrix'!$H$90,"")</f>
        <v/>
      </c>
    </row>
    <row r="1714" spans="1:13" ht="15" customHeight="1" x14ac:dyDescent="0.2">
      <c r="A1714" s="58" t="str">
        <f ca="1">IF(OR('📊 Training Matrix'!$AI$90="EXPIRED",'📊 Training Matrix'!$AI$90="EXPIRING"),'📊 Training Matrix'!$A$90,"")</f>
        <v/>
      </c>
      <c r="B1714" s="58" t="str">
        <f ca="1">IF(OR('📊 Training Matrix'!$AI$90="EXPIRED",'📊 Training Matrix'!$AI$90="EXPIRING"),'📊 Training Matrix'!$B$90,"")</f>
        <v/>
      </c>
      <c r="C1714" s="58" t="str">
        <f ca="1">IF(OR('📊 Training Matrix'!$AI$90="EXPIRED",'📊 Training Matrix'!$AI$90="EXPIRING"),'📊 Training Matrix'!$C$90,"")</f>
        <v/>
      </c>
      <c r="D1714" s="58" t="str">
        <f ca="1">IF(OR('📊 Training Matrix'!$AI$90="EXPIRED",'📊 Training Matrix'!$AI$90="EXPIRING"),'📊 Training Matrix'!$D$90,"")</f>
        <v/>
      </c>
      <c r="E1714" s="58" t="str">
        <f ca="1">IF(OR('📊 Training Matrix'!$AI$90="EXPIRED",'📊 Training Matrix'!$AI$90="EXPIRING"),'📊 Training Matrix'!$F$90,"")</f>
        <v/>
      </c>
      <c r="F1714" s="58" t="str">
        <f ca="1">IF(OR('📊 Training Matrix'!$AI$90="EXPIRED",'📊 Training Matrix'!$AI$90="EXPIRING"),'📊 Training Matrix'!$E$90,"")</f>
        <v/>
      </c>
      <c r="G1714" s="58" t="str">
        <f ca="1">IF(OR('📊 Training Matrix'!$AI$90="EXPIRED",'📊 Training Matrix'!$AI$90="EXPIRING"),"CV-002","")</f>
        <v/>
      </c>
      <c r="H1714" s="58" t="str">
        <f ca="1">IF(OR('📊 Training Matrix'!$AI$90="EXPIRED",'📊 Training Matrix'!$AI$90="EXPIRING"),"CSCS Blue Card","")</f>
        <v/>
      </c>
      <c r="I1714" s="58" t="str">
        <f ca="1">IF(OR('📊 Training Matrix'!$AI$90="EXPIRED",'📊 Training Matrix'!$AI$90="EXPIRING"),IF(ISNUMBER('📊 Training Matrix'!$AH$90),TEXT('📊 Training Matrix'!$AH$90,"DD/MM/YYYY"),""),"")</f>
        <v/>
      </c>
      <c r="J1714" s="58" t="str">
        <f ca="1">IF(OR('📊 Training Matrix'!$AI$90="EXPIRED",'📊 Training Matrix'!$AI$90="EXPIRING"),TEXT('📊 Training Matrix'!$AH$90+365,"DD/MM/YYYY"),"")</f>
        <v/>
      </c>
      <c r="K1714" s="58" t="str">
        <f ca="1">IF(OR('📊 Training Matrix'!$AI$90="EXPIRED",'📊 Training Matrix'!$AI$90="EXPIRING"),'📊 Training Matrix'!$AI$90,"")</f>
        <v/>
      </c>
      <c r="L1714" s="58" t="str">
        <f ca="1">IF(OR('📊 Training Matrix'!$AI$90="EXPIRED",'📊 Training Matrix'!$AI$90="EXPIRING"),IF('📊 Training Matrix'!$AI$90="EXPIRED","Overdue by "&amp;TEXT(TODAY()-('📊 Training Matrix'!$AH$90+365),"0")&amp;" days","Expires in "&amp;TEXT(('📊 Training Matrix'!$AH$90+365)-TODAY(),"0")&amp;" days"),"—")</f>
        <v>—</v>
      </c>
      <c r="M1714" s="58" t="str">
        <f ca="1">IF(OR('📊 Training Matrix'!$AI$90="EXPIRED",'📊 Training Matrix'!$AI$90="EXPIRING"),'📊 Training Matrix'!$H$90,"")</f>
        <v/>
      </c>
    </row>
    <row r="1715" spans="1:13" ht="15" customHeight="1" x14ac:dyDescent="0.2">
      <c r="A1715" s="58" t="str">
        <f ca="1">IF(OR('📊 Training Matrix'!$AK$90="EXPIRED",'📊 Training Matrix'!$AK$90="EXPIRING"),'📊 Training Matrix'!$A$90,"")</f>
        <v/>
      </c>
      <c r="B1715" s="58" t="str">
        <f ca="1">IF(OR('📊 Training Matrix'!$AK$90="EXPIRED",'📊 Training Matrix'!$AK$90="EXPIRING"),'📊 Training Matrix'!$B$90,"")</f>
        <v/>
      </c>
      <c r="C1715" s="58" t="str">
        <f ca="1">IF(OR('📊 Training Matrix'!$AK$90="EXPIRED",'📊 Training Matrix'!$AK$90="EXPIRING"),'📊 Training Matrix'!$C$90,"")</f>
        <v/>
      </c>
      <c r="D1715" s="58" t="str">
        <f ca="1">IF(OR('📊 Training Matrix'!$AK$90="EXPIRED",'📊 Training Matrix'!$AK$90="EXPIRING"),'📊 Training Matrix'!$D$90,"")</f>
        <v/>
      </c>
      <c r="E1715" s="58" t="str">
        <f ca="1">IF(OR('📊 Training Matrix'!$AK$90="EXPIRED",'📊 Training Matrix'!$AK$90="EXPIRING"),'📊 Training Matrix'!$F$90,"")</f>
        <v/>
      </c>
      <c r="F1715" s="58" t="str">
        <f ca="1">IF(OR('📊 Training Matrix'!$AK$90="EXPIRED",'📊 Training Matrix'!$AK$90="EXPIRING"),'📊 Training Matrix'!$E$90,"")</f>
        <v/>
      </c>
      <c r="G1715" s="58" t="str">
        <f ca="1">IF(OR('📊 Training Matrix'!$AK$90="EXPIRED",'📊 Training Matrix'!$AK$90="EXPIRING"),"GS-001","")</f>
        <v/>
      </c>
      <c r="H1715" s="58" t="str">
        <f ca="1">IF(OR('📊 Training Matrix'!$AK$90="EXPIRED",'📊 Training Matrix'!$AK$90="EXPIRING"),"Gas Safe Reg.","")</f>
        <v/>
      </c>
      <c r="I1715" s="58" t="str">
        <f ca="1">IF(OR('📊 Training Matrix'!$AK$90="EXPIRED",'📊 Training Matrix'!$AK$90="EXPIRING"),IF(ISNUMBER('📊 Training Matrix'!$AJ$90),TEXT('📊 Training Matrix'!$AJ$90,"DD/MM/YYYY"),""),"")</f>
        <v/>
      </c>
      <c r="J1715" s="58" t="str">
        <f ca="1">IF(OR('📊 Training Matrix'!$AK$90="EXPIRED",'📊 Training Matrix'!$AK$90="EXPIRING"),TEXT('📊 Training Matrix'!$AJ$90+365,"DD/MM/YYYY"),"")</f>
        <v/>
      </c>
      <c r="K1715" s="58" t="str">
        <f ca="1">IF(OR('📊 Training Matrix'!$AK$90="EXPIRED",'📊 Training Matrix'!$AK$90="EXPIRING"),'📊 Training Matrix'!$AK$90,"")</f>
        <v/>
      </c>
      <c r="L1715" s="58" t="str">
        <f ca="1">IF(OR('📊 Training Matrix'!$AK$90="EXPIRED",'📊 Training Matrix'!$AK$90="EXPIRING"),IF('📊 Training Matrix'!$AK$90="EXPIRED","Overdue by "&amp;TEXT(TODAY()-('📊 Training Matrix'!$AJ$90+365),"0")&amp;" days","Expires in "&amp;TEXT(('📊 Training Matrix'!$AJ$90+365)-TODAY(),"0")&amp;" days"),"—")</f>
        <v>—</v>
      </c>
      <c r="M1715" s="58" t="str">
        <f ca="1">IF(OR('📊 Training Matrix'!$AK$90="EXPIRED",'📊 Training Matrix'!$AK$90="EXPIRING"),'📊 Training Matrix'!$H$90,"")</f>
        <v/>
      </c>
    </row>
    <row r="1716" spans="1:13" ht="15" customHeight="1" x14ac:dyDescent="0.2">
      <c r="A1716" s="58" t="str">
        <f ca="1">IF(OR('📊 Training Matrix'!$AM$90="EXPIRED",'📊 Training Matrix'!$AM$90="EXPIRING"),'📊 Training Matrix'!$A$90,"")</f>
        <v/>
      </c>
      <c r="B1716" s="58" t="str">
        <f ca="1">IF(OR('📊 Training Matrix'!$AM$90="EXPIRED",'📊 Training Matrix'!$AM$90="EXPIRING"),'📊 Training Matrix'!$B$90,"")</f>
        <v/>
      </c>
      <c r="C1716" s="58" t="str">
        <f ca="1">IF(OR('📊 Training Matrix'!$AM$90="EXPIRED",'📊 Training Matrix'!$AM$90="EXPIRING"),'📊 Training Matrix'!$C$90,"")</f>
        <v/>
      </c>
      <c r="D1716" s="58" t="str">
        <f ca="1">IF(OR('📊 Training Matrix'!$AM$90="EXPIRED",'📊 Training Matrix'!$AM$90="EXPIRING"),'📊 Training Matrix'!$D$90,"")</f>
        <v/>
      </c>
      <c r="E1716" s="58" t="str">
        <f ca="1">IF(OR('📊 Training Matrix'!$AM$90="EXPIRED",'📊 Training Matrix'!$AM$90="EXPIRING"),'📊 Training Matrix'!$F$90,"")</f>
        <v/>
      </c>
      <c r="F1716" s="58" t="str">
        <f ca="1">IF(OR('📊 Training Matrix'!$AM$90="EXPIRED",'📊 Training Matrix'!$AM$90="EXPIRING"),'📊 Training Matrix'!$E$90,"")</f>
        <v/>
      </c>
      <c r="G1716" s="58" t="str">
        <f ca="1">IF(OR('📊 Training Matrix'!$AM$90="EXPIRED",'📊 Training Matrix'!$AM$90="EXPIRING"),"GS-002","")</f>
        <v/>
      </c>
      <c r="H1716" s="58" t="str">
        <f ca="1">IF(OR('📊 Training Matrix'!$AM$90="EXPIRED",'📊 Training Matrix'!$AM$90="EXPIRING"),"ACS Gas (CCN1)","")</f>
        <v/>
      </c>
      <c r="I1716" s="58" t="str">
        <f ca="1">IF(OR('📊 Training Matrix'!$AM$90="EXPIRED",'📊 Training Matrix'!$AM$90="EXPIRING"),IF(ISNUMBER('📊 Training Matrix'!$AL$90),TEXT('📊 Training Matrix'!$AL$90,"DD/MM/YYYY"),""),"")</f>
        <v/>
      </c>
      <c r="J1716" s="58" t="str">
        <f ca="1">IF(OR('📊 Training Matrix'!$AM$90="EXPIRED",'📊 Training Matrix'!$AM$90="EXPIRING"),TEXT('📊 Training Matrix'!$AL$90+365,"DD/MM/YYYY"),"")</f>
        <v/>
      </c>
      <c r="K1716" s="58" t="str">
        <f ca="1">IF(OR('📊 Training Matrix'!$AM$90="EXPIRED",'📊 Training Matrix'!$AM$90="EXPIRING"),'📊 Training Matrix'!$AM$90,"")</f>
        <v/>
      </c>
      <c r="L1716" s="58" t="str">
        <f ca="1">IF(OR('📊 Training Matrix'!$AM$90="EXPIRED",'📊 Training Matrix'!$AM$90="EXPIRING"),IF('📊 Training Matrix'!$AM$90="EXPIRED","Overdue by "&amp;TEXT(TODAY()-('📊 Training Matrix'!$AL$90+365),"0")&amp;" days","Expires in "&amp;TEXT(('📊 Training Matrix'!$AL$90+365)-TODAY(),"0")&amp;" days"),"—")</f>
        <v>—</v>
      </c>
      <c r="M1716" s="58" t="str">
        <f ca="1">IF(OR('📊 Training Matrix'!$AM$90="EXPIRED",'📊 Training Matrix'!$AM$90="EXPIRING"),'📊 Training Matrix'!$H$90,"")</f>
        <v/>
      </c>
    </row>
    <row r="1717" spans="1:13" ht="15" customHeight="1" x14ac:dyDescent="0.2">
      <c r="A1717" s="58" t="str">
        <f ca="1">IF(OR('📊 Training Matrix'!$AO$90="EXPIRED",'📊 Training Matrix'!$AO$90="EXPIRING"),'📊 Training Matrix'!$A$90,"")</f>
        <v/>
      </c>
      <c r="B1717" s="58" t="str">
        <f ca="1">IF(OR('📊 Training Matrix'!$AO$90="EXPIRED",'📊 Training Matrix'!$AO$90="EXPIRING"),'📊 Training Matrix'!$B$90,"")</f>
        <v/>
      </c>
      <c r="C1717" s="58" t="str">
        <f ca="1">IF(OR('📊 Training Matrix'!$AO$90="EXPIRED",'📊 Training Matrix'!$AO$90="EXPIRING"),'📊 Training Matrix'!$C$90,"")</f>
        <v/>
      </c>
      <c r="D1717" s="58" t="str">
        <f ca="1">IF(OR('📊 Training Matrix'!$AO$90="EXPIRED",'📊 Training Matrix'!$AO$90="EXPIRING"),'📊 Training Matrix'!$D$90,"")</f>
        <v/>
      </c>
      <c r="E1717" s="58" t="str">
        <f ca="1">IF(OR('📊 Training Matrix'!$AO$90="EXPIRED",'📊 Training Matrix'!$AO$90="EXPIRING"),'📊 Training Matrix'!$F$90,"")</f>
        <v/>
      </c>
      <c r="F1717" s="58" t="str">
        <f ca="1">IF(OR('📊 Training Matrix'!$AO$90="EXPIRED",'📊 Training Matrix'!$AO$90="EXPIRING"),'📊 Training Matrix'!$E$90,"")</f>
        <v/>
      </c>
      <c r="G1717" s="58" t="str">
        <f ca="1">IF(OR('📊 Training Matrix'!$AO$90="EXPIRED",'📊 Training Matrix'!$AO$90="EXPIRING"),"WA-001","")</f>
        <v/>
      </c>
      <c r="H1717" s="58" t="str">
        <f ca="1">IF(OR('📊 Training Matrix'!$AO$90="EXPIRED",'📊 Training Matrix'!$AO$90="EXPIRING"),"WIAPS Cert.","")</f>
        <v/>
      </c>
      <c r="I1717" s="58" t="str">
        <f ca="1">IF(OR('📊 Training Matrix'!$AO$90="EXPIRED",'📊 Training Matrix'!$AO$90="EXPIRING"),IF(ISNUMBER('📊 Training Matrix'!$AN$90),TEXT('📊 Training Matrix'!$AN$90,"DD/MM/YYYY"),""),"")</f>
        <v/>
      </c>
      <c r="J1717" s="58" t="str">
        <f ca="1">IF(OR('📊 Training Matrix'!$AO$90="EXPIRED",'📊 Training Matrix'!$AO$90="EXPIRING"),TEXT('📊 Training Matrix'!$AN$90+365,"DD/MM/YYYY"),"")</f>
        <v/>
      </c>
      <c r="K1717" s="58" t="str">
        <f ca="1">IF(OR('📊 Training Matrix'!$AO$90="EXPIRED",'📊 Training Matrix'!$AO$90="EXPIRING"),'📊 Training Matrix'!$AO$90,"")</f>
        <v/>
      </c>
      <c r="L1717" s="58" t="str">
        <f ca="1">IF(OR('📊 Training Matrix'!$AO$90="EXPIRED",'📊 Training Matrix'!$AO$90="EXPIRING"),IF('📊 Training Matrix'!$AO$90="EXPIRED","Overdue by "&amp;TEXT(TODAY()-('📊 Training Matrix'!$AN$90+365),"0")&amp;" days","Expires in "&amp;TEXT(('📊 Training Matrix'!$AN$90+365)-TODAY(),"0")&amp;" days"),"—")</f>
        <v>—</v>
      </c>
      <c r="M1717" s="58" t="str">
        <f ca="1">IF(OR('📊 Training Matrix'!$AO$90="EXPIRED",'📊 Training Matrix'!$AO$90="EXPIRING"),'📊 Training Matrix'!$H$90,"")</f>
        <v/>
      </c>
    </row>
    <row r="1718" spans="1:13" ht="15" customHeight="1" x14ac:dyDescent="0.2">
      <c r="A1718" s="58" t="str">
        <f ca="1">IF(OR('📊 Training Matrix'!$AQ$90="EXPIRED",'📊 Training Matrix'!$AQ$90="EXPIRING"),'📊 Training Matrix'!$A$90,"")</f>
        <v/>
      </c>
      <c r="B1718" s="58" t="str">
        <f ca="1">IF(OR('📊 Training Matrix'!$AQ$90="EXPIRED",'📊 Training Matrix'!$AQ$90="EXPIRING"),'📊 Training Matrix'!$B$90,"")</f>
        <v/>
      </c>
      <c r="C1718" s="58" t="str">
        <f ca="1">IF(OR('📊 Training Matrix'!$AQ$90="EXPIRED",'📊 Training Matrix'!$AQ$90="EXPIRING"),'📊 Training Matrix'!$C$90,"")</f>
        <v/>
      </c>
      <c r="D1718" s="58" t="str">
        <f ca="1">IF(OR('📊 Training Matrix'!$AQ$90="EXPIRED",'📊 Training Matrix'!$AQ$90="EXPIRING"),'📊 Training Matrix'!$D$90,"")</f>
        <v/>
      </c>
      <c r="E1718" s="58" t="str">
        <f ca="1">IF(OR('📊 Training Matrix'!$AQ$90="EXPIRED",'📊 Training Matrix'!$AQ$90="EXPIRING"),'📊 Training Matrix'!$F$90,"")</f>
        <v/>
      </c>
      <c r="F1718" s="58" t="str">
        <f ca="1">IF(OR('📊 Training Matrix'!$AQ$90="EXPIRED",'📊 Training Matrix'!$AQ$90="EXPIRING"),'📊 Training Matrix'!$E$90,"")</f>
        <v/>
      </c>
      <c r="G1718" s="58" t="str">
        <f ca="1">IF(OR('📊 Training Matrix'!$AQ$90="EXPIRED",'📊 Training Matrix'!$AQ$90="EXPIRING"),"DR-004","")</f>
        <v/>
      </c>
      <c r="H1718" s="58" t="str">
        <f ca="1">IF(OR('📊 Training Matrix'!$AQ$90="EXPIRED",'📊 Training Matrix'!$AQ$90="EXPIRING"),"CPCS Excavator","")</f>
        <v/>
      </c>
      <c r="I1718" s="58" t="str">
        <f ca="1">IF(OR('📊 Training Matrix'!$AQ$90="EXPIRED",'📊 Training Matrix'!$AQ$90="EXPIRING"),IF(ISNUMBER('📊 Training Matrix'!$AP$90),TEXT('📊 Training Matrix'!$AP$90,"DD/MM/YYYY"),""),"")</f>
        <v/>
      </c>
      <c r="J1718" s="58" t="str">
        <f ca="1">IF(OR('📊 Training Matrix'!$AQ$90="EXPIRED",'📊 Training Matrix'!$AQ$90="EXPIRING"),TEXT('📊 Training Matrix'!$AP$90+365,"DD/MM/YYYY"),"")</f>
        <v/>
      </c>
      <c r="K1718" s="58" t="str">
        <f ca="1">IF(OR('📊 Training Matrix'!$AQ$90="EXPIRED",'📊 Training Matrix'!$AQ$90="EXPIRING"),'📊 Training Matrix'!$AQ$90,"")</f>
        <v/>
      </c>
      <c r="L1718" s="58" t="str">
        <f ca="1">IF(OR('📊 Training Matrix'!$AQ$90="EXPIRED",'📊 Training Matrix'!$AQ$90="EXPIRING"),IF('📊 Training Matrix'!$AQ$90="EXPIRED","Overdue by "&amp;TEXT(TODAY()-('📊 Training Matrix'!$AP$90+365),"0")&amp;" days","Expires in "&amp;TEXT(('📊 Training Matrix'!$AP$90+365)-TODAY(),"0")&amp;" days"),"—")</f>
        <v>—</v>
      </c>
      <c r="M1718" s="58" t="str">
        <f ca="1">IF(OR('📊 Training Matrix'!$AQ$90="EXPIRED",'📊 Training Matrix'!$AQ$90="EXPIRING"),'📊 Training Matrix'!$H$90,"")</f>
        <v/>
      </c>
    </row>
    <row r="1719" spans="1:13" ht="15" customHeight="1" x14ac:dyDescent="0.2">
      <c r="A1719" s="58" t="str">
        <f ca="1">IF(OR('📊 Training Matrix'!$AS$90="EXPIRED",'📊 Training Matrix'!$AS$90="EXPIRING"),'📊 Training Matrix'!$A$90,"")</f>
        <v/>
      </c>
      <c r="B1719" s="58" t="str">
        <f ca="1">IF(OR('📊 Training Matrix'!$AS$90="EXPIRED",'📊 Training Matrix'!$AS$90="EXPIRING"),'📊 Training Matrix'!$B$90,"")</f>
        <v/>
      </c>
      <c r="C1719" s="58" t="str">
        <f ca="1">IF(OR('📊 Training Matrix'!$AS$90="EXPIRED",'📊 Training Matrix'!$AS$90="EXPIRING"),'📊 Training Matrix'!$C$90,"")</f>
        <v/>
      </c>
      <c r="D1719" s="58" t="str">
        <f ca="1">IF(OR('📊 Training Matrix'!$AS$90="EXPIRED",'📊 Training Matrix'!$AS$90="EXPIRING"),'📊 Training Matrix'!$D$90,"")</f>
        <v/>
      </c>
      <c r="E1719" s="58" t="str">
        <f ca="1">IF(OR('📊 Training Matrix'!$AS$90="EXPIRED",'📊 Training Matrix'!$AS$90="EXPIRING"),'📊 Training Matrix'!$F$90,"")</f>
        <v/>
      </c>
      <c r="F1719" s="58" t="str">
        <f ca="1">IF(OR('📊 Training Matrix'!$AS$90="EXPIRED",'📊 Training Matrix'!$AS$90="EXPIRING"),'📊 Training Matrix'!$E$90,"")</f>
        <v/>
      </c>
      <c r="G1719" s="58" t="str">
        <f ca="1">IF(OR('📊 Training Matrix'!$AS$90="EXPIRED",'📊 Training Matrix'!$AS$90="EXPIRING"),"MG-002","")</f>
        <v/>
      </c>
      <c r="H1719" s="58" t="str">
        <f ca="1">IF(OR('📊 Training Matrix'!$AS$90="EXPIRED",'📊 Training Matrix'!$AS$90="EXPIRING"),"SMSTS","")</f>
        <v/>
      </c>
      <c r="I1719" s="58" t="str">
        <f ca="1">IF(OR('📊 Training Matrix'!$AS$90="EXPIRED",'📊 Training Matrix'!$AS$90="EXPIRING"),IF(ISNUMBER('📊 Training Matrix'!$AR$90),TEXT('📊 Training Matrix'!$AR$90,"DD/MM/YYYY"),""),"")</f>
        <v/>
      </c>
      <c r="J1719" s="58" t="str">
        <f ca="1">IF(OR('📊 Training Matrix'!$AS$90="EXPIRED",'📊 Training Matrix'!$AS$90="EXPIRING"),TEXT('📊 Training Matrix'!$AR$90+365,"DD/MM/YYYY"),"")</f>
        <v/>
      </c>
      <c r="K1719" s="58" t="str">
        <f ca="1">IF(OR('📊 Training Matrix'!$AS$90="EXPIRED",'📊 Training Matrix'!$AS$90="EXPIRING"),'📊 Training Matrix'!$AS$90,"")</f>
        <v/>
      </c>
      <c r="L1719" s="58" t="str">
        <f ca="1">IF(OR('📊 Training Matrix'!$AS$90="EXPIRED",'📊 Training Matrix'!$AS$90="EXPIRING"),IF('📊 Training Matrix'!$AS$90="EXPIRED","Overdue by "&amp;TEXT(TODAY()-('📊 Training Matrix'!$AR$90+365),"0")&amp;" days","Expires in "&amp;TEXT(('📊 Training Matrix'!$AR$90+365)-TODAY(),"0")&amp;" days"),"—")</f>
        <v>—</v>
      </c>
      <c r="M1719" s="58" t="str">
        <f ca="1">IF(OR('📊 Training Matrix'!$AS$90="EXPIRED",'📊 Training Matrix'!$AS$90="EXPIRING"),'📊 Training Matrix'!$H$90,"")</f>
        <v/>
      </c>
    </row>
    <row r="1720" spans="1:13" ht="15" customHeight="1" x14ac:dyDescent="0.2">
      <c r="A1720" s="58" t="str">
        <f ca="1">IF(OR('📊 Training Matrix'!$AU$90="EXPIRED",'📊 Training Matrix'!$AU$90="EXPIRING"),'📊 Training Matrix'!$A$90,"")</f>
        <v/>
      </c>
      <c r="B1720" s="58" t="str">
        <f ca="1">IF(OR('📊 Training Matrix'!$AU$90="EXPIRED",'📊 Training Matrix'!$AU$90="EXPIRING"),'📊 Training Matrix'!$B$90,"")</f>
        <v/>
      </c>
      <c r="C1720" s="58" t="str">
        <f ca="1">IF(OR('📊 Training Matrix'!$AU$90="EXPIRED",'📊 Training Matrix'!$AU$90="EXPIRING"),'📊 Training Matrix'!$C$90,"")</f>
        <v/>
      </c>
      <c r="D1720" s="58" t="str">
        <f ca="1">IF(OR('📊 Training Matrix'!$AU$90="EXPIRED",'📊 Training Matrix'!$AU$90="EXPIRING"),'📊 Training Matrix'!$D$90,"")</f>
        <v/>
      </c>
      <c r="E1720" s="58" t="str">
        <f ca="1">IF(OR('📊 Training Matrix'!$AU$90="EXPIRED",'📊 Training Matrix'!$AU$90="EXPIRING"),'📊 Training Matrix'!$F$90,"")</f>
        <v/>
      </c>
      <c r="F1720" s="58" t="str">
        <f ca="1">IF(OR('📊 Training Matrix'!$AU$90="EXPIRED",'📊 Training Matrix'!$AU$90="EXPIRING"),'📊 Training Matrix'!$E$90,"")</f>
        <v/>
      </c>
      <c r="G1720" s="58" t="str">
        <f ca="1">IF(OR('📊 Training Matrix'!$AU$90="EXPIRED",'📊 Training Matrix'!$AU$90="EXPIRING"),"MG-003","")</f>
        <v/>
      </c>
      <c r="H1720" s="58" t="str">
        <f ca="1">IF(OR('📊 Training Matrix'!$AU$90="EXPIRED",'📊 Training Matrix'!$AU$90="EXPIRING"),"SSSTS","")</f>
        <v/>
      </c>
      <c r="I1720" s="58" t="str">
        <f ca="1">IF(OR('📊 Training Matrix'!$AU$90="EXPIRED",'📊 Training Matrix'!$AU$90="EXPIRING"),IF(ISNUMBER('📊 Training Matrix'!$AT$90),TEXT('📊 Training Matrix'!$AT$90,"DD/MM/YYYY"),""),"")</f>
        <v/>
      </c>
      <c r="J1720" s="58" t="str">
        <f ca="1">IF(OR('📊 Training Matrix'!$AU$90="EXPIRED",'📊 Training Matrix'!$AU$90="EXPIRING"),TEXT('📊 Training Matrix'!$AT$90+365,"DD/MM/YYYY"),"")</f>
        <v/>
      </c>
      <c r="K1720" s="58" t="str">
        <f ca="1">IF(OR('📊 Training Matrix'!$AU$90="EXPIRED",'📊 Training Matrix'!$AU$90="EXPIRING"),'📊 Training Matrix'!$AU$90,"")</f>
        <v/>
      </c>
      <c r="L1720" s="58" t="str">
        <f ca="1">IF(OR('📊 Training Matrix'!$AU$90="EXPIRED",'📊 Training Matrix'!$AU$90="EXPIRING"),IF('📊 Training Matrix'!$AU$90="EXPIRED","Overdue by "&amp;TEXT(TODAY()-('📊 Training Matrix'!$AT$90+365),"0")&amp;" days","Expires in "&amp;TEXT(('📊 Training Matrix'!$AT$90+365)-TODAY(),"0")&amp;" days"),"—")</f>
        <v>—</v>
      </c>
      <c r="M1720" s="58" t="str">
        <f ca="1">IF(OR('📊 Training Matrix'!$AU$90="EXPIRED",'📊 Training Matrix'!$AU$90="EXPIRING"),'📊 Training Matrix'!$H$90,"")</f>
        <v/>
      </c>
    </row>
    <row r="1721" spans="1:13" ht="15" customHeight="1" x14ac:dyDescent="0.2">
      <c r="A1721" s="58" t="str">
        <f ca="1">IF(OR('📊 Training Matrix'!$AW$90="EXPIRED",'📊 Training Matrix'!$AW$90="EXPIRING"),'📊 Training Matrix'!$A$90,"")</f>
        <v/>
      </c>
      <c r="B1721" s="58" t="str">
        <f ca="1">IF(OR('📊 Training Matrix'!$AW$90="EXPIRED",'📊 Training Matrix'!$AW$90="EXPIRING"),'📊 Training Matrix'!$B$90,"")</f>
        <v/>
      </c>
      <c r="C1721" s="58" t="str">
        <f ca="1">IF(OR('📊 Training Matrix'!$AW$90="EXPIRED",'📊 Training Matrix'!$AW$90="EXPIRING"),'📊 Training Matrix'!$C$90,"")</f>
        <v/>
      </c>
      <c r="D1721" s="58" t="str">
        <f ca="1">IF(OR('📊 Training Matrix'!$AW$90="EXPIRED",'📊 Training Matrix'!$AW$90="EXPIRING"),'📊 Training Matrix'!$D$90,"")</f>
        <v/>
      </c>
      <c r="E1721" s="58" t="str">
        <f ca="1">IF(OR('📊 Training Matrix'!$AW$90="EXPIRED",'📊 Training Matrix'!$AW$90="EXPIRING"),'📊 Training Matrix'!$F$90,"")</f>
        <v/>
      </c>
      <c r="F1721" s="58" t="str">
        <f ca="1">IF(OR('📊 Training Matrix'!$AW$90="EXPIRED",'📊 Training Matrix'!$AW$90="EXPIRING"),'📊 Training Matrix'!$E$90,"")</f>
        <v/>
      </c>
      <c r="G1721" s="58" t="str">
        <f ca="1">IF(OR('📊 Training Matrix'!$AW$90="EXPIRED",'📊 Training Matrix'!$AW$90="EXPIRING"),"IT-002","")</f>
        <v/>
      </c>
      <c r="H1721" s="58" t="str">
        <f ca="1">IF(OR('📊 Training Matrix'!$AW$90="EXPIRED",'📊 Training Matrix'!$AW$90="EXPIRING"),"GDPR Awareness","")</f>
        <v/>
      </c>
      <c r="I1721" s="58" t="str">
        <f ca="1">IF(OR('📊 Training Matrix'!$AW$90="EXPIRED",'📊 Training Matrix'!$AW$90="EXPIRING"),IF(ISNUMBER('📊 Training Matrix'!$AV$90),TEXT('📊 Training Matrix'!$AV$90,"DD/MM/YYYY"),""),"")</f>
        <v/>
      </c>
      <c r="J1721" s="58" t="str">
        <f ca="1">IF(OR('📊 Training Matrix'!$AW$90="EXPIRED",'📊 Training Matrix'!$AW$90="EXPIRING"),TEXT('📊 Training Matrix'!$AV$90+365,"DD/MM/YYYY"),"")</f>
        <v/>
      </c>
      <c r="K1721" s="58" t="str">
        <f ca="1">IF(OR('📊 Training Matrix'!$AW$90="EXPIRED",'📊 Training Matrix'!$AW$90="EXPIRING"),'📊 Training Matrix'!$AW$90,"")</f>
        <v/>
      </c>
      <c r="L1721" s="58" t="str">
        <f ca="1">IF(OR('📊 Training Matrix'!$AW$90="EXPIRED",'📊 Training Matrix'!$AW$90="EXPIRING"),IF('📊 Training Matrix'!$AW$90="EXPIRED","Overdue by "&amp;TEXT(TODAY()-('📊 Training Matrix'!$AV$90+365),"0")&amp;" days","Expires in "&amp;TEXT(('📊 Training Matrix'!$AV$90+365)-TODAY(),"0")&amp;" days"),"—")</f>
        <v>—</v>
      </c>
      <c r="M1721" s="58" t="str">
        <f ca="1">IF(OR('📊 Training Matrix'!$AW$90="EXPIRED",'📊 Training Matrix'!$AW$90="EXPIRING"),'📊 Training Matrix'!$H$90,"")</f>
        <v/>
      </c>
    </row>
    <row r="1722" spans="1:13" ht="15" customHeight="1" x14ac:dyDescent="0.2">
      <c r="A1722" s="58" t="str">
        <f ca="1">IF(OR('📊 Training Matrix'!$K$91="EXPIRED",'📊 Training Matrix'!$K$91="EXPIRING"),'📊 Training Matrix'!$A$91,"")</f>
        <v/>
      </c>
      <c r="B1722" s="58" t="str">
        <f ca="1">IF(OR('📊 Training Matrix'!$K$91="EXPIRED",'📊 Training Matrix'!$K$91="EXPIRING"),'📊 Training Matrix'!$B$91,"")</f>
        <v/>
      </c>
      <c r="C1722" s="58" t="str">
        <f ca="1">IF(OR('📊 Training Matrix'!$K$91="EXPIRED",'📊 Training Matrix'!$K$91="EXPIRING"),'📊 Training Matrix'!$C$91,"")</f>
        <v/>
      </c>
      <c r="D1722" s="58" t="str">
        <f ca="1">IF(OR('📊 Training Matrix'!$K$91="EXPIRED",'📊 Training Matrix'!$K$91="EXPIRING"),'📊 Training Matrix'!$D$91,"")</f>
        <v/>
      </c>
      <c r="E1722" s="58" t="str">
        <f ca="1">IF(OR('📊 Training Matrix'!$K$91="EXPIRED",'📊 Training Matrix'!$K$91="EXPIRING"),'📊 Training Matrix'!$F$91,"")</f>
        <v/>
      </c>
      <c r="F1722" s="58" t="str">
        <f ca="1">IF(OR('📊 Training Matrix'!$K$91="EXPIRED",'📊 Training Matrix'!$K$91="EXPIRING"),'📊 Training Matrix'!$E$91,"")</f>
        <v/>
      </c>
      <c r="G1722" s="58" t="str">
        <f ca="1">IF(OR('📊 Training Matrix'!$K$91="EXPIRED",'📊 Training Matrix'!$K$91="EXPIRING"),"HS-001","")</f>
        <v/>
      </c>
      <c r="H1722" s="58" t="str">
        <f ca="1">IF(OR('📊 Training Matrix'!$K$91="EXPIRED",'📊 Training Matrix'!$K$91="EXPIRING"),"H&amp;S Induction","")</f>
        <v/>
      </c>
      <c r="I1722" s="58" t="str">
        <f ca="1">IF(OR('📊 Training Matrix'!$K$91="EXPIRED",'📊 Training Matrix'!$K$91="EXPIRING"),IF(ISNUMBER('📊 Training Matrix'!$J$91),TEXT('📊 Training Matrix'!$J$91,"DD/MM/YYYY"),""),"")</f>
        <v/>
      </c>
      <c r="J1722" s="58" t="str">
        <f ca="1">IF(OR('📊 Training Matrix'!$K$91="EXPIRED",'📊 Training Matrix'!$K$91="EXPIRING"),TEXT('📊 Training Matrix'!$J$91+365,"DD/MM/YYYY"),"")</f>
        <v/>
      </c>
      <c r="K1722" s="58" t="str">
        <f ca="1">IF(OR('📊 Training Matrix'!$K$91="EXPIRED",'📊 Training Matrix'!$K$91="EXPIRING"),'📊 Training Matrix'!$K$91,"")</f>
        <v/>
      </c>
      <c r="L1722" s="58" t="str">
        <f ca="1">IF(OR('📊 Training Matrix'!$K$91="EXPIRED",'📊 Training Matrix'!$K$91="EXPIRING"),IF('📊 Training Matrix'!$K$91="EXPIRED","Overdue by "&amp;TEXT(TODAY()-('📊 Training Matrix'!$J$91+365),"0")&amp;" days","Expires in "&amp;TEXT(('📊 Training Matrix'!$J$91+365)-TODAY(),"0")&amp;" days"),"—")</f>
        <v>—</v>
      </c>
      <c r="M1722" s="58" t="str">
        <f ca="1">IF(OR('📊 Training Matrix'!$K$91="EXPIRED",'📊 Training Matrix'!$K$91="EXPIRING"),'📊 Training Matrix'!$H$91,"")</f>
        <v/>
      </c>
    </row>
    <row r="1723" spans="1:13" ht="15" customHeight="1" x14ac:dyDescent="0.2">
      <c r="A1723" s="58" t="str">
        <f ca="1">IF(OR('📊 Training Matrix'!$M$91="EXPIRED",'📊 Training Matrix'!$M$91="EXPIRING"),'📊 Training Matrix'!$A$91,"")</f>
        <v/>
      </c>
      <c r="B1723" s="58" t="str">
        <f ca="1">IF(OR('📊 Training Matrix'!$M$91="EXPIRED",'📊 Training Matrix'!$M$91="EXPIRING"),'📊 Training Matrix'!$B$91,"")</f>
        <v/>
      </c>
      <c r="C1723" s="58" t="str">
        <f ca="1">IF(OR('📊 Training Matrix'!$M$91="EXPIRED",'📊 Training Matrix'!$M$91="EXPIRING"),'📊 Training Matrix'!$C$91,"")</f>
        <v/>
      </c>
      <c r="D1723" s="58" t="str">
        <f ca="1">IF(OR('📊 Training Matrix'!$M$91="EXPIRED",'📊 Training Matrix'!$M$91="EXPIRING"),'📊 Training Matrix'!$D$91,"")</f>
        <v/>
      </c>
      <c r="E1723" s="58" t="str">
        <f ca="1">IF(OR('📊 Training Matrix'!$M$91="EXPIRED",'📊 Training Matrix'!$M$91="EXPIRING"),'📊 Training Matrix'!$F$91,"")</f>
        <v/>
      </c>
      <c r="F1723" s="58" t="str">
        <f ca="1">IF(OR('📊 Training Matrix'!$M$91="EXPIRED",'📊 Training Matrix'!$M$91="EXPIRING"),'📊 Training Matrix'!$E$91,"")</f>
        <v/>
      </c>
      <c r="G1723" s="58" t="str">
        <f ca="1">IF(OR('📊 Training Matrix'!$M$91="EXPIRED",'📊 Training Matrix'!$M$91="EXPIRING"),"HS-002","")</f>
        <v/>
      </c>
      <c r="H1723" s="58" t="str">
        <f ca="1">IF(OR('📊 Training Matrix'!$M$91="EXPIRED",'📊 Training Matrix'!$M$91="EXPIRING"),"Working at Height","")</f>
        <v/>
      </c>
      <c r="I1723" s="58" t="str">
        <f ca="1">IF(OR('📊 Training Matrix'!$M$91="EXPIRED",'📊 Training Matrix'!$M$91="EXPIRING"),IF(ISNUMBER('📊 Training Matrix'!$L$91),TEXT('📊 Training Matrix'!$L$91,"DD/MM/YYYY"),""),"")</f>
        <v/>
      </c>
      <c r="J1723" s="58" t="str">
        <f ca="1">IF(OR('📊 Training Matrix'!$M$91="EXPIRED",'📊 Training Matrix'!$M$91="EXPIRING"),TEXT('📊 Training Matrix'!$L$91+365,"DD/MM/YYYY"),"")</f>
        <v/>
      </c>
      <c r="K1723" s="58" t="str">
        <f ca="1">IF(OR('📊 Training Matrix'!$M$91="EXPIRED",'📊 Training Matrix'!$M$91="EXPIRING"),'📊 Training Matrix'!$M$91,"")</f>
        <v/>
      </c>
      <c r="L1723" s="58" t="str">
        <f ca="1">IF(OR('📊 Training Matrix'!$M$91="EXPIRED",'📊 Training Matrix'!$M$91="EXPIRING"),IF('📊 Training Matrix'!$M$91="EXPIRED","Overdue by "&amp;TEXT(TODAY()-('📊 Training Matrix'!$L$91+365),"0")&amp;" days","Expires in "&amp;TEXT(('📊 Training Matrix'!$L$91+365)-TODAY(),"0")&amp;" days"),"—")</f>
        <v>—</v>
      </c>
      <c r="M1723" s="58" t="str">
        <f ca="1">IF(OR('📊 Training Matrix'!$M$91="EXPIRED",'📊 Training Matrix'!$M$91="EXPIRING"),'📊 Training Matrix'!$H$91,"")</f>
        <v/>
      </c>
    </row>
    <row r="1724" spans="1:13" ht="15" customHeight="1" x14ac:dyDescent="0.2">
      <c r="A1724" s="58" t="str">
        <f ca="1">IF(OR('📊 Training Matrix'!$O$91="EXPIRED",'📊 Training Matrix'!$O$91="EXPIRING"),'📊 Training Matrix'!$A$91,"")</f>
        <v/>
      </c>
      <c r="B1724" s="58" t="str">
        <f ca="1">IF(OR('📊 Training Matrix'!$O$91="EXPIRED",'📊 Training Matrix'!$O$91="EXPIRING"),'📊 Training Matrix'!$B$91,"")</f>
        <v/>
      </c>
      <c r="C1724" s="58" t="str">
        <f ca="1">IF(OR('📊 Training Matrix'!$O$91="EXPIRED",'📊 Training Matrix'!$O$91="EXPIRING"),'📊 Training Matrix'!$C$91,"")</f>
        <v/>
      </c>
      <c r="D1724" s="58" t="str">
        <f ca="1">IF(OR('📊 Training Matrix'!$O$91="EXPIRED",'📊 Training Matrix'!$O$91="EXPIRING"),'📊 Training Matrix'!$D$91,"")</f>
        <v/>
      </c>
      <c r="E1724" s="58" t="str">
        <f ca="1">IF(OR('📊 Training Matrix'!$O$91="EXPIRED",'📊 Training Matrix'!$O$91="EXPIRING"),'📊 Training Matrix'!$F$91,"")</f>
        <v/>
      </c>
      <c r="F1724" s="58" t="str">
        <f ca="1">IF(OR('📊 Training Matrix'!$O$91="EXPIRED",'📊 Training Matrix'!$O$91="EXPIRING"),'📊 Training Matrix'!$E$91,"")</f>
        <v/>
      </c>
      <c r="G1724" s="58" t="str">
        <f ca="1">IF(OR('📊 Training Matrix'!$O$91="EXPIRED",'📊 Training Matrix'!$O$91="EXPIRING"),"HS-003","")</f>
        <v/>
      </c>
      <c r="H1724" s="58" t="str">
        <f ca="1">IF(OR('📊 Training Matrix'!$O$91="EXPIRED",'📊 Training Matrix'!$O$91="EXPIRING"),"Confined Space","")</f>
        <v/>
      </c>
      <c r="I1724" s="58" t="str">
        <f ca="1">IF(OR('📊 Training Matrix'!$O$91="EXPIRED",'📊 Training Matrix'!$O$91="EXPIRING"),IF(ISNUMBER('📊 Training Matrix'!$N$91),TEXT('📊 Training Matrix'!$N$91,"DD/MM/YYYY"),""),"")</f>
        <v/>
      </c>
      <c r="J1724" s="58" t="str">
        <f ca="1">IF(OR('📊 Training Matrix'!$O$91="EXPIRED",'📊 Training Matrix'!$O$91="EXPIRING"),TEXT('📊 Training Matrix'!$N$91+365,"DD/MM/YYYY"),"")</f>
        <v/>
      </c>
      <c r="K1724" s="58" t="str">
        <f ca="1">IF(OR('📊 Training Matrix'!$O$91="EXPIRED",'📊 Training Matrix'!$O$91="EXPIRING"),'📊 Training Matrix'!$O$91,"")</f>
        <v/>
      </c>
      <c r="L1724" s="58" t="str">
        <f ca="1">IF(OR('📊 Training Matrix'!$O$91="EXPIRED",'📊 Training Matrix'!$O$91="EXPIRING"),IF('📊 Training Matrix'!$O$91="EXPIRED","Overdue by "&amp;TEXT(TODAY()-('📊 Training Matrix'!$N$91+365),"0")&amp;" days","Expires in "&amp;TEXT(('📊 Training Matrix'!$N$91+365)-TODAY(),"0")&amp;" days"),"—")</f>
        <v>—</v>
      </c>
      <c r="M1724" s="58" t="str">
        <f ca="1">IF(OR('📊 Training Matrix'!$O$91="EXPIRED",'📊 Training Matrix'!$O$91="EXPIRING"),'📊 Training Matrix'!$H$91,"")</f>
        <v/>
      </c>
    </row>
    <row r="1725" spans="1:13" ht="15" customHeight="1" x14ac:dyDescent="0.2">
      <c r="A1725" s="58" t="str">
        <f ca="1">IF(OR('📊 Training Matrix'!$Q$91="EXPIRED",'📊 Training Matrix'!$Q$91="EXPIRING"),'📊 Training Matrix'!$A$91,"")</f>
        <v/>
      </c>
      <c r="B1725" s="58" t="str">
        <f ca="1">IF(OR('📊 Training Matrix'!$Q$91="EXPIRED",'📊 Training Matrix'!$Q$91="EXPIRING"),'📊 Training Matrix'!$B$91,"")</f>
        <v/>
      </c>
      <c r="C1725" s="58" t="str">
        <f ca="1">IF(OR('📊 Training Matrix'!$Q$91="EXPIRED",'📊 Training Matrix'!$Q$91="EXPIRING"),'📊 Training Matrix'!$C$91,"")</f>
        <v/>
      </c>
      <c r="D1725" s="58" t="str">
        <f ca="1">IF(OR('📊 Training Matrix'!$Q$91="EXPIRED",'📊 Training Matrix'!$Q$91="EXPIRING"),'📊 Training Matrix'!$D$91,"")</f>
        <v/>
      </c>
      <c r="E1725" s="58" t="str">
        <f ca="1">IF(OR('📊 Training Matrix'!$Q$91="EXPIRED",'📊 Training Matrix'!$Q$91="EXPIRING"),'📊 Training Matrix'!$F$91,"")</f>
        <v/>
      </c>
      <c r="F1725" s="58" t="str">
        <f ca="1">IF(OR('📊 Training Matrix'!$Q$91="EXPIRED",'📊 Training Matrix'!$Q$91="EXPIRING"),'📊 Training Matrix'!$E$91,"")</f>
        <v/>
      </c>
      <c r="G1725" s="58" t="str">
        <f ca="1">IF(OR('📊 Training Matrix'!$Q$91="EXPIRED",'📊 Training Matrix'!$Q$91="EXPIRING"),"HS-004","")</f>
        <v/>
      </c>
      <c r="H1725" s="58" t="str">
        <f ca="1">IF(OR('📊 Training Matrix'!$Q$91="EXPIRED",'📊 Training Matrix'!$Q$91="EXPIRING"),"Manual Handling","")</f>
        <v/>
      </c>
      <c r="I1725" s="58" t="str">
        <f ca="1">IF(OR('📊 Training Matrix'!$Q$91="EXPIRED",'📊 Training Matrix'!$Q$91="EXPIRING"),IF(ISNUMBER('📊 Training Matrix'!$P$91),TEXT('📊 Training Matrix'!$P$91,"DD/MM/YYYY"),""),"")</f>
        <v/>
      </c>
      <c r="J1725" s="58" t="str">
        <f ca="1">IF(OR('📊 Training Matrix'!$Q$91="EXPIRED",'📊 Training Matrix'!$Q$91="EXPIRING"),TEXT('📊 Training Matrix'!$P$91+365,"DD/MM/YYYY"),"")</f>
        <v/>
      </c>
      <c r="K1725" s="58" t="str">
        <f ca="1">IF(OR('📊 Training Matrix'!$Q$91="EXPIRED",'📊 Training Matrix'!$Q$91="EXPIRING"),'📊 Training Matrix'!$Q$91,"")</f>
        <v/>
      </c>
      <c r="L1725" s="58" t="str">
        <f ca="1">IF(OR('📊 Training Matrix'!$Q$91="EXPIRED",'📊 Training Matrix'!$Q$91="EXPIRING"),IF('📊 Training Matrix'!$Q$91="EXPIRED","Overdue by "&amp;TEXT(TODAY()-('📊 Training Matrix'!$P$91+365),"0")&amp;" days","Expires in "&amp;TEXT(('📊 Training Matrix'!$P$91+365)-TODAY(),"0")&amp;" days"),"—")</f>
        <v>—</v>
      </c>
      <c r="M1725" s="58" t="str">
        <f ca="1">IF(OR('📊 Training Matrix'!$Q$91="EXPIRED",'📊 Training Matrix'!$Q$91="EXPIRING"),'📊 Training Matrix'!$H$91,"")</f>
        <v/>
      </c>
    </row>
    <row r="1726" spans="1:13" ht="15" customHeight="1" x14ac:dyDescent="0.2">
      <c r="A1726" s="58" t="str">
        <f ca="1">IF(OR('📊 Training Matrix'!$S$91="EXPIRED",'📊 Training Matrix'!$S$91="EXPIRING"),'📊 Training Matrix'!$A$91,"")</f>
        <v/>
      </c>
      <c r="B1726" s="58" t="str">
        <f ca="1">IF(OR('📊 Training Matrix'!$S$91="EXPIRED",'📊 Training Matrix'!$S$91="EXPIRING"),'📊 Training Matrix'!$B$91,"")</f>
        <v/>
      </c>
      <c r="C1726" s="58" t="str">
        <f ca="1">IF(OR('📊 Training Matrix'!$S$91="EXPIRED",'📊 Training Matrix'!$S$91="EXPIRING"),'📊 Training Matrix'!$C$91,"")</f>
        <v/>
      </c>
      <c r="D1726" s="58" t="str">
        <f ca="1">IF(OR('📊 Training Matrix'!$S$91="EXPIRED",'📊 Training Matrix'!$S$91="EXPIRING"),'📊 Training Matrix'!$D$91,"")</f>
        <v/>
      </c>
      <c r="E1726" s="58" t="str">
        <f ca="1">IF(OR('📊 Training Matrix'!$S$91="EXPIRED",'📊 Training Matrix'!$S$91="EXPIRING"),'📊 Training Matrix'!$F$91,"")</f>
        <v/>
      </c>
      <c r="F1726" s="58" t="str">
        <f ca="1">IF(OR('📊 Training Matrix'!$S$91="EXPIRED",'📊 Training Matrix'!$S$91="EXPIRING"),'📊 Training Matrix'!$E$91,"")</f>
        <v/>
      </c>
      <c r="G1726" s="58" t="str">
        <f ca="1">IF(OR('📊 Training Matrix'!$S$91="EXPIRED",'📊 Training Matrix'!$S$91="EXPIRING"),"HS-005","")</f>
        <v/>
      </c>
      <c r="H1726" s="58" t="str">
        <f ca="1">IF(OR('📊 Training Matrix'!$S$91="EXPIRED",'📊 Training Matrix'!$S$91="EXPIRING"),"First Aid (FAW)","")</f>
        <v/>
      </c>
      <c r="I1726" s="58" t="str">
        <f ca="1">IF(OR('📊 Training Matrix'!$S$91="EXPIRED",'📊 Training Matrix'!$S$91="EXPIRING"),IF(ISNUMBER('📊 Training Matrix'!$R$91),TEXT('📊 Training Matrix'!$R$91,"DD/MM/YYYY"),""),"")</f>
        <v/>
      </c>
      <c r="J1726" s="58" t="str">
        <f ca="1">IF(OR('📊 Training Matrix'!$S$91="EXPIRED",'📊 Training Matrix'!$S$91="EXPIRING"),TEXT('📊 Training Matrix'!$R$91+365,"DD/MM/YYYY"),"")</f>
        <v/>
      </c>
      <c r="K1726" s="58" t="str">
        <f ca="1">IF(OR('📊 Training Matrix'!$S$91="EXPIRED",'📊 Training Matrix'!$S$91="EXPIRING"),'📊 Training Matrix'!$S$91,"")</f>
        <v/>
      </c>
      <c r="L1726" s="58" t="str">
        <f ca="1">IF(OR('📊 Training Matrix'!$S$91="EXPIRED",'📊 Training Matrix'!$S$91="EXPIRING"),IF('📊 Training Matrix'!$S$91="EXPIRED","Overdue by "&amp;TEXT(TODAY()-('📊 Training Matrix'!$R$91+365),"0")&amp;" days","Expires in "&amp;TEXT(('📊 Training Matrix'!$R$91+365)-TODAY(),"0")&amp;" days"),"—")</f>
        <v>—</v>
      </c>
      <c r="M1726" s="58" t="str">
        <f ca="1">IF(OR('📊 Training Matrix'!$S$91="EXPIRED",'📊 Training Matrix'!$S$91="EXPIRING"),'📊 Training Matrix'!$H$91,"")</f>
        <v/>
      </c>
    </row>
    <row r="1727" spans="1:13" ht="15" customHeight="1" x14ac:dyDescent="0.2">
      <c r="A1727" s="58" t="str">
        <f ca="1">IF(OR('📊 Training Matrix'!$U$91="EXPIRED",'📊 Training Matrix'!$U$91="EXPIRING"),'📊 Training Matrix'!$A$91,"")</f>
        <v/>
      </c>
      <c r="B1727" s="58" t="str">
        <f ca="1">IF(OR('📊 Training Matrix'!$U$91="EXPIRED",'📊 Training Matrix'!$U$91="EXPIRING"),'📊 Training Matrix'!$B$91,"")</f>
        <v/>
      </c>
      <c r="C1727" s="58" t="str">
        <f ca="1">IF(OR('📊 Training Matrix'!$U$91="EXPIRED",'📊 Training Matrix'!$U$91="EXPIRING"),'📊 Training Matrix'!$C$91,"")</f>
        <v/>
      </c>
      <c r="D1727" s="58" t="str">
        <f ca="1">IF(OR('📊 Training Matrix'!$U$91="EXPIRED",'📊 Training Matrix'!$U$91="EXPIRING"),'📊 Training Matrix'!$D$91,"")</f>
        <v/>
      </c>
      <c r="E1727" s="58" t="str">
        <f ca="1">IF(OR('📊 Training Matrix'!$U$91="EXPIRED",'📊 Training Matrix'!$U$91="EXPIRING"),'📊 Training Matrix'!$F$91,"")</f>
        <v/>
      </c>
      <c r="F1727" s="58" t="str">
        <f ca="1">IF(OR('📊 Training Matrix'!$U$91="EXPIRED",'📊 Training Matrix'!$U$91="EXPIRING"),'📊 Training Matrix'!$E$91,"")</f>
        <v/>
      </c>
      <c r="G1727" s="58" t="str">
        <f ca="1">IF(OR('📊 Training Matrix'!$U$91="EXPIRED",'📊 Training Matrix'!$U$91="EXPIRING"),"HS-006","")</f>
        <v/>
      </c>
      <c r="H1727" s="58" t="str">
        <f ca="1">IF(OR('📊 Training Matrix'!$U$91="EXPIRED",'📊 Training Matrix'!$U$91="EXPIRING"),"Asbestos Awareness","")</f>
        <v/>
      </c>
      <c r="I1727" s="58" t="str">
        <f ca="1">IF(OR('📊 Training Matrix'!$U$91="EXPIRED",'📊 Training Matrix'!$U$91="EXPIRING"),IF(ISNUMBER('📊 Training Matrix'!$T$91),TEXT('📊 Training Matrix'!$T$91,"DD/MM/YYYY"),""),"")</f>
        <v/>
      </c>
      <c r="J1727" s="58" t="str">
        <f ca="1">IF(OR('📊 Training Matrix'!$U$91="EXPIRED",'📊 Training Matrix'!$U$91="EXPIRING"),TEXT('📊 Training Matrix'!$T$91+365,"DD/MM/YYYY"),"")</f>
        <v/>
      </c>
      <c r="K1727" s="58" t="str">
        <f ca="1">IF(OR('📊 Training Matrix'!$U$91="EXPIRED",'📊 Training Matrix'!$U$91="EXPIRING"),'📊 Training Matrix'!$U$91,"")</f>
        <v/>
      </c>
      <c r="L1727" s="58" t="str">
        <f ca="1">IF(OR('📊 Training Matrix'!$U$91="EXPIRED",'📊 Training Matrix'!$U$91="EXPIRING"),IF('📊 Training Matrix'!$U$91="EXPIRED","Overdue by "&amp;TEXT(TODAY()-('📊 Training Matrix'!$T$91+365),"0")&amp;" days","Expires in "&amp;TEXT(('📊 Training Matrix'!$T$91+365)-TODAY(),"0")&amp;" days"),"—")</f>
        <v>—</v>
      </c>
      <c r="M1727" s="58" t="str">
        <f ca="1">IF(OR('📊 Training Matrix'!$U$91="EXPIRED",'📊 Training Matrix'!$U$91="EXPIRING"),'📊 Training Matrix'!$H$91,"")</f>
        <v/>
      </c>
    </row>
    <row r="1728" spans="1:13" ht="15" customHeight="1" x14ac:dyDescent="0.2">
      <c r="A1728" s="58" t="str">
        <f ca="1">IF(OR('📊 Training Matrix'!$W$91="EXPIRED",'📊 Training Matrix'!$W$91="EXPIRING"),'📊 Training Matrix'!$A$91,"")</f>
        <v/>
      </c>
      <c r="B1728" s="58" t="str">
        <f ca="1">IF(OR('📊 Training Matrix'!$W$91="EXPIRED",'📊 Training Matrix'!$W$91="EXPIRING"),'📊 Training Matrix'!$B$91,"")</f>
        <v/>
      </c>
      <c r="C1728" s="58" t="str">
        <f ca="1">IF(OR('📊 Training Matrix'!$W$91="EXPIRED",'📊 Training Matrix'!$W$91="EXPIRING"),'📊 Training Matrix'!$C$91,"")</f>
        <v/>
      </c>
      <c r="D1728" s="58" t="str">
        <f ca="1">IF(OR('📊 Training Matrix'!$W$91="EXPIRED",'📊 Training Matrix'!$W$91="EXPIRING"),'📊 Training Matrix'!$D$91,"")</f>
        <v/>
      </c>
      <c r="E1728" s="58" t="str">
        <f ca="1">IF(OR('📊 Training Matrix'!$W$91="EXPIRED",'📊 Training Matrix'!$W$91="EXPIRING"),'📊 Training Matrix'!$F$91,"")</f>
        <v/>
      </c>
      <c r="F1728" s="58" t="str">
        <f ca="1">IF(OR('📊 Training Matrix'!$W$91="EXPIRED",'📊 Training Matrix'!$W$91="EXPIRING"),'📊 Training Matrix'!$E$91,"")</f>
        <v/>
      </c>
      <c r="G1728" s="58" t="str">
        <f ca="1">IF(OR('📊 Training Matrix'!$W$91="EXPIRED",'📊 Training Matrix'!$W$91="EXPIRING"),"EL-001","")</f>
        <v/>
      </c>
      <c r="H1728" s="58" t="str">
        <f ca="1">IF(OR('📊 Training Matrix'!$W$91="EXPIRED",'📊 Training Matrix'!$W$91="EXPIRING"),"C&amp;G 2391 Inspection","")</f>
        <v/>
      </c>
      <c r="I1728" s="58" t="str">
        <f ca="1">IF(OR('📊 Training Matrix'!$W$91="EXPIRED",'📊 Training Matrix'!$W$91="EXPIRING"),IF(ISNUMBER('📊 Training Matrix'!$V$91),TEXT('📊 Training Matrix'!$V$91,"DD/MM/YYYY"),""),"")</f>
        <v/>
      </c>
      <c r="J1728" s="58" t="str">
        <f ca="1">IF(OR('📊 Training Matrix'!$W$91="EXPIRED",'📊 Training Matrix'!$W$91="EXPIRING"),TEXT('📊 Training Matrix'!$V$91+365,"DD/MM/YYYY"),"")</f>
        <v/>
      </c>
      <c r="K1728" s="58" t="str">
        <f ca="1">IF(OR('📊 Training Matrix'!$W$91="EXPIRED",'📊 Training Matrix'!$W$91="EXPIRING"),'📊 Training Matrix'!$W$91,"")</f>
        <v/>
      </c>
      <c r="L1728" s="58" t="str">
        <f ca="1">IF(OR('📊 Training Matrix'!$W$91="EXPIRED",'📊 Training Matrix'!$W$91="EXPIRING"),IF('📊 Training Matrix'!$W$91="EXPIRED","Overdue by "&amp;TEXT(TODAY()-('📊 Training Matrix'!$V$91+365),"0")&amp;" days","Expires in "&amp;TEXT(('📊 Training Matrix'!$V$91+365)-TODAY(),"0")&amp;" days"),"—")</f>
        <v>—</v>
      </c>
      <c r="M1728" s="58" t="str">
        <f ca="1">IF(OR('📊 Training Matrix'!$W$91="EXPIRED",'📊 Training Matrix'!$W$91="EXPIRING"),'📊 Training Matrix'!$H$91,"")</f>
        <v/>
      </c>
    </row>
    <row r="1729" spans="1:13" ht="15" customHeight="1" x14ac:dyDescent="0.2">
      <c r="A1729" s="58" t="str">
        <f ca="1">IF(OR('📊 Training Matrix'!$Y$91="EXPIRED",'📊 Training Matrix'!$Y$91="EXPIRING"),'📊 Training Matrix'!$A$91,"")</f>
        <v/>
      </c>
      <c r="B1729" s="58" t="str">
        <f ca="1">IF(OR('📊 Training Matrix'!$Y$91="EXPIRED",'📊 Training Matrix'!$Y$91="EXPIRING"),'📊 Training Matrix'!$B$91,"")</f>
        <v/>
      </c>
      <c r="C1729" s="58" t="str">
        <f ca="1">IF(OR('📊 Training Matrix'!$Y$91="EXPIRED",'📊 Training Matrix'!$Y$91="EXPIRING"),'📊 Training Matrix'!$C$91,"")</f>
        <v/>
      </c>
      <c r="D1729" s="58" t="str">
        <f ca="1">IF(OR('📊 Training Matrix'!$Y$91="EXPIRED",'📊 Training Matrix'!$Y$91="EXPIRING"),'📊 Training Matrix'!$D$91,"")</f>
        <v/>
      </c>
      <c r="E1729" s="58" t="str">
        <f ca="1">IF(OR('📊 Training Matrix'!$Y$91="EXPIRED",'📊 Training Matrix'!$Y$91="EXPIRING"),'📊 Training Matrix'!$F$91,"")</f>
        <v/>
      </c>
      <c r="F1729" s="58" t="str">
        <f ca="1">IF(OR('📊 Training Matrix'!$Y$91="EXPIRED",'📊 Training Matrix'!$Y$91="EXPIRING"),'📊 Training Matrix'!$E$91,"")</f>
        <v/>
      </c>
      <c r="G1729" s="58" t="str">
        <f ca="1">IF(OR('📊 Training Matrix'!$Y$91="EXPIRED",'📊 Training Matrix'!$Y$91="EXPIRING"),"EL-002","")</f>
        <v/>
      </c>
      <c r="H1729" s="58" t="str">
        <f ca="1">IF(OR('📊 Training Matrix'!$Y$91="EXPIRED",'📊 Training Matrix'!$Y$91="EXPIRING"),"18th Edition","")</f>
        <v/>
      </c>
      <c r="I1729" s="58" t="str">
        <f ca="1">IF(OR('📊 Training Matrix'!$Y$91="EXPIRED",'📊 Training Matrix'!$Y$91="EXPIRING"),IF(ISNUMBER('📊 Training Matrix'!$X$91),TEXT('📊 Training Matrix'!$X$91,"DD/MM/YYYY"),""),"")</f>
        <v/>
      </c>
      <c r="J1729" s="58" t="str">
        <f ca="1">IF(OR('📊 Training Matrix'!$Y$91="EXPIRED",'📊 Training Matrix'!$Y$91="EXPIRING"),TEXT('📊 Training Matrix'!$X$91+365,"DD/MM/YYYY"),"")</f>
        <v/>
      </c>
      <c r="K1729" s="58" t="str">
        <f ca="1">IF(OR('📊 Training Matrix'!$Y$91="EXPIRED",'📊 Training Matrix'!$Y$91="EXPIRING"),'📊 Training Matrix'!$Y$91,"")</f>
        <v/>
      </c>
      <c r="L1729" s="58" t="str">
        <f ca="1">IF(OR('📊 Training Matrix'!$Y$91="EXPIRED",'📊 Training Matrix'!$Y$91="EXPIRING"),IF('📊 Training Matrix'!$Y$91="EXPIRED","Overdue by "&amp;TEXT(TODAY()-('📊 Training Matrix'!$X$91+365),"0")&amp;" days","Expires in "&amp;TEXT(('📊 Training Matrix'!$X$91+365)-TODAY(),"0")&amp;" days"),"—")</f>
        <v>—</v>
      </c>
      <c r="M1729" s="58" t="str">
        <f ca="1">IF(OR('📊 Training Matrix'!$Y$91="EXPIRED",'📊 Training Matrix'!$Y$91="EXPIRING"),'📊 Training Matrix'!$H$91,"")</f>
        <v/>
      </c>
    </row>
    <row r="1730" spans="1:13" ht="15" customHeight="1" x14ac:dyDescent="0.2">
      <c r="A1730" s="58" t="str">
        <f ca="1">IF(OR('📊 Training Matrix'!$AA$91="EXPIRED",'📊 Training Matrix'!$AA$91="EXPIRING"),'📊 Training Matrix'!$A$91,"")</f>
        <v/>
      </c>
      <c r="B1730" s="58" t="str">
        <f ca="1">IF(OR('📊 Training Matrix'!$AA$91="EXPIRED",'📊 Training Matrix'!$AA$91="EXPIRING"),'📊 Training Matrix'!$B$91,"")</f>
        <v/>
      </c>
      <c r="C1730" s="58" t="str">
        <f ca="1">IF(OR('📊 Training Matrix'!$AA$91="EXPIRED",'📊 Training Matrix'!$AA$91="EXPIRING"),'📊 Training Matrix'!$C$91,"")</f>
        <v/>
      </c>
      <c r="D1730" s="58" t="str">
        <f ca="1">IF(OR('📊 Training Matrix'!$AA$91="EXPIRED",'📊 Training Matrix'!$AA$91="EXPIRING"),'📊 Training Matrix'!$D$91,"")</f>
        <v/>
      </c>
      <c r="E1730" s="58" t="str">
        <f ca="1">IF(OR('📊 Training Matrix'!$AA$91="EXPIRED",'📊 Training Matrix'!$AA$91="EXPIRING"),'📊 Training Matrix'!$F$91,"")</f>
        <v/>
      </c>
      <c r="F1730" s="58" t="str">
        <f ca="1">IF(OR('📊 Training Matrix'!$AA$91="EXPIRED",'📊 Training Matrix'!$AA$91="EXPIRING"),'📊 Training Matrix'!$E$91,"")</f>
        <v/>
      </c>
      <c r="G1730" s="58" t="str">
        <f ca="1">IF(OR('📊 Training Matrix'!$AA$91="EXPIRED",'📊 Training Matrix'!$AA$91="EXPIRING"),"EL-003","")</f>
        <v/>
      </c>
      <c r="H1730" s="58" t="str">
        <f ca="1">IF(OR('📊 Training Matrix'!$AA$91="EXPIRED",'📊 Training Matrix'!$AA$91="EXPIRING"),"HV Auth. Person","")</f>
        <v/>
      </c>
      <c r="I1730" s="58" t="str">
        <f ca="1">IF(OR('📊 Training Matrix'!$AA$91="EXPIRED",'📊 Training Matrix'!$AA$91="EXPIRING"),IF(ISNUMBER('📊 Training Matrix'!$Z$91),TEXT('📊 Training Matrix'!$Z$91,"DD/MM/YYYY"),""),"")</f>
        <v/>
      </c>
      <c r="J1730" s="58" t="str">
        <f ca="1">IF(OR('📊 Training Matrix'!$AA$91="EXPIRED",'📊 Training Matrix'!$AA$91="EXPIRING"),TEXT('📊 Training Matrix'!$Z$91+365,"DD/MM/YYYY"),"")</f>
        <v/>
      </c>
      <c r="K1730" s="58" t="str">
        <f ca="1">IF(OR('📊 Training Matrix'!$AA$91="EXPIRED",'📊 Training Matrix'!$AA$91="EXPIRING"),'📊 Training Matrix'!$AA$91,"")</f>
        <v/>
      </c>
      <c r="L1730" s="58" t="str">
        <f ca="1">IF(OR('📊 Training Matrix'!$AA$91="EXPIRED",'📊 Training Matrix'!$AA$91="EXPIRING"),IF('📊 Training Matrix'!$AA$91="EXPIRED","Overdue by "&amp;TEXT(TODAY()-('📊 Training Matrix'!$Z$91+365),"0")&amp;" days","Expires in "&amp;TEXT(('📊 Training Matrix'!$Z$91+365)-TODAY(),"0")&amp;" days"),"—")</f>
        <v>—</v>
      </c>
      <c r="M1730" s="58" t="str">
        <f ca="1">IF(OR('📊 Training Matrix'!$AA$91="EXPIRED",'📊 Training Matrix'!$AA$91="EXPIRING"),'📊 Training Matrix'!$H$91,"")</f>
        <v/>
      </c>
    </row>
    <row r="1731" spans="1:13" ht="15" customHeight="1" x14ac:dyDescent="0.2">
      <c r="A1731" s="58" t="str">
        <f ca="1">IF(OR('📊 Training Matrix'!$AC$91="EXPIRED",'📊 Training Matrix'!$AC$91="EXPIRING"),'📊 Training Matrix'!$A$91,"")</f>
        <v/>
      </c>
      <c r="B1731" s="58" t="str">
        <f ca="1">IF(OR('📊 Training Matrix'!$AC$91="EXPIRED",'📊 Training Matrix'!$AC$91="EXPIRING"),'📊 Training Matrix'!$B$91,"")</f>
        <v/>
      </c>
      <c r="C1731" s="58" t="str">
        <f ca="1">IF(OR('📊 Training Matrix'!$AC$91="EXPIRED",'📊 Training Matrix'!$AC$91="EXPIRING"),'📊 Training Matrix'!$C$91,"")</f>
        <v/>
      </c>
      <c r="D1731" s="58" t="str">
        <f ca="1">IF(OR('📊 Training Matrix'!$AC$91="EXPIRED",'📊 Training Matrix'!$AC$91="EXPIRING"),'📊 Training Matrix'!$D$91,"")</f>
        <v/>
      </c>
      <c r="E1731" s="58" t="str">
        <f ca="1">IF(OR('📊 Training Matrix'!$AC$91="EXPIRED",'📊 Training Matrix'!$AC$91="EXPIRING"),'📊 Training Matrix'!$F$91,"")</f>
        <v/>
      </c>
      <c r="F1731" s="58" t="str">
        <f ca="1">IF(OR('📊 Training Matrix'!$AC$91="EXPIRED",'📊 Training Matrix'!$AC$91="EXPIRING"),'📊 Training Matrix'!$E$91,"")</f>
        <v/>
      </c>
      <c r="G1731" s="58" t="str">
        <f ca="1">IF(OR('📊 Training Matrix'!$AC$91="EXPIRED",'📊 Training Matrix'!$AC$91="EXPIRING"),"EL-004","")</f>
        <v/>
      </c>
      <c r="H1731" s="58" t="str">
        <f ca="1">IF(OR('📊 Training Matrix'!$AC$91="EXPIRED",'📊 Training Matrix'!$AC$91="EXPIRING"),"LV Switching","")</f>
        <v/>
      </c>
      <c r="I1731" s="58" t="str">
        <f ca="1">IF(OR('📊 Training Matrix'!$AC$91="EXPIRED",'📊 Training Matrix'!$AC$91="EXPIRING"),IF(ISNUMBER('📊 Training Matrix'!$AB$91),TEXT('📊 Training Matrix'!$AB$91,"DD/MM/YYYY"),""),"")</f>
        <v/>
      </c>
      <c r="J1731" s="58" t="str">
        <f ca="1">IF(OR('📊 Training Matrix'!$AC$91="EXPIRED",'📊 Training Matrix'!$AC$91="EXPIRING"),TEXT('📊 Training Matrix'!$AB$91+365,"DD/MM/YYYY"),"")</f>
        <v/>
      </c>
      <c r="K1731" s="58" t="str">
        <f ca="1">IF(OR('📊 Training Matrix'!$AC$91="EXPIRED",'📊 Training Matrix'!$AC$91="EXPIRING"),'📊 Training Matrix'!$AC$91,"")</f>
        <v/>
      </c>
      <c r="L1731" s="58" t="str">
        <f ca="1">IF(OR('📊 Training Matrix'!$AC$91="EXPIRED",'📊 Training Matrix'!$AC$91="EXPIRING"),IF('📊 Training Matrix'!$AC$91="EXPIRED","Overdue by "&amp;TEXT(TODAY()-('📊 Training Matrix'!$AB$91+365),"0")&amp;" days","Expires in "&amp;TEXT(('📊 Training Matrix'!$AB$91+365)-TODAY(),"0")&amp;" days"),"—")</f>
        <v>—</v>
      </c>
      <c r="M1731" s="58" t="str">
        <f ca="1">IF(OR('📊 Training Matrix'!$AC$91="EXPIRED",'📊 Training Matrix'!$AC$91="EXPIRING"),'📊 Training Matrix'!$H$91,"")</f>
        <v/>
      </c>
    </row>
    <row r="1732" spans="1:13" ht="15" customHeight="1" x14ac:dyDescent="0.2">
      <c r="A1732" s="58" t="str">
        <f ca="1">IF(OR('📊 Training Matrix'!$AE$91="EXPIRED",'📊 Training Matrix'!$AE$91="EXPIRING"),'📊 Training Matrix'!$A$91,"")</f>
        <v/>
      </c>
      <c r="B1732" s="58" t="str">
        <f ca="1">IF(OR('📊 Training Matrix'!$AE$91="EXPIRED",'📊 Training Matrix'!$AE$91="EXPIRING"),'📊 Training Matrix'!$B$91,"")</f>
        <v/>
      </c>
      <c r="C1732" s="58" t="str">
        <f ca="1">IF(OR('📊 Training Matrix'!$AE$91="EXPIRED",'📊 Training Matrix'!$AE$91="EXPIRING"),'📊 Training Matrix'!$C$91,"")</f>
        <v/>
      </c>
      <c r="D1732" s="58" t="str">
        <f ca="1">IF(OR('📊 Training Matrix'!$AE$91="EXPIRED",'📊 Training Matrix'!$AE$91="EXPIRING"),'📊 Training Matrix'!$D$91,"")</f>
        <v/>
      </c>
      <c r="E1732" s="58" t="str">
        <f ca="1">IF(OR('📊 Training Matrix'!$AE$91="EXPIRED",'📊 Training Matrix'!$AE$91="EXPIRING"),'📊 Training Matrix'!$F$91,"")</f>
        <v/>
      </c>
      <c r="F1732" s="58" t="str">
        <f ca="1">IF(OR('📊 Training Matrix'!$AE$91="EXPIRED",'📊 Training Matrix'!$AE$91="EXPIRING"),'📊 Training Matrix'!$E$91,"")</f>
        <v/>
      </c>
      <c r="G1732" s="58" t="str">
        <f ca="1">IF(OR('📊 Training Matrix'!$AE$91="EXPIRED",'📊 Training Matrix'!$AE$91="EXPIRING"),"CV-005","")</f>
        <v/>
      </c>
      <c r="H1732" s="58" t="str">
        <f ca="1">IF(OR('📊 Training Matrix'!$AE$91="EXPIRED",'📊 Training Matrix'!$AE$91="EXPIRING"),"NRSWA Supervisor","")</f>
        <v/>
      </c>
      <c r="I1732" s="58" t="str">
        <f ca="1">IF(OR('📊 Training Matrix'!$AE$91="EXPIRED",'📊 Training Matrix'!$AE$91="EXPIRING"),IF(ISNUMBER('📊 Training Matrix'!$AD$91),TEXT('📊 Training Matrix'!$AD$91,"DD/MM/YYYY"),""),"")</f>
        <v/>
      </c>
      <c r="J1732" s="58" t="str">
        <f ca="1">IF(OR('📊 Training Matrix'!$AE$91="EXPIRED",'📊 Training Matrix'!$AE$91="EXPIRING"),TEXT('📊 Training Matrix'!$AD$91+365,"DD/MM/YYYY"),"")</f>
        <v/>
      </c>
      <c r="K1732" s="58" t="str">
        <f ca="1">IF(OR('📊 Training Matrix'!$AE$91="EXPIRED",'📊 Training Matrix'!$AE$91="EXPIRING"),'📊 Training Matrix'!$AE$91,"")</f>
        <v/>
      </c>
      <c r="L1732" s="58" t="str">
        <f ca="1">IF(OR('📊 Training Matrix'!$AE$91="EXPIRED",'📊 Training Matrix'!$AE$91="EXPIRING"),IF('📊 Training Matrix'!$AE$91="EXPIRED","Overdue by "&amp;TEXT(TODAY()-('📊 Training Matrix'!$AD$91+365),"0")&amp;" days","Expires in "&amp;TEXT(('📊 Training Matrix'!$AD$91+365)-TODAY(),"0")&amp;" days"),"—")</f>
        <v>—</v>
      </c>
      <c r="M1732" s="58" t="str">
        <f ca="1">IF(OR('📊 Training Matrix'!$AE$91="EXPIRED",'📊 Training Matrix'!$AE$91="EXPIRING"),'📊 Training Matrix'!$H$91,"")</f>
        <v/>
      </c>
    </row>
    <row r="1733" spans="1:13" ht="15" customHeight="1" x14ac:dyDescent="0.2">
      <c r="A1733" s="58" t="str">
        <f ca="1">IF(OR('📊 Training Matrix'!$AG$91="EXPIRED",'📊 Training Matrix'!$AG$91="EXPIRING"),'📊 Training Matrix'!$A$91,"")</f>
        <v/>
      </c>
      <c r="B1733" s="58" t="str">
        <f ca="1">IF(OR('📊 Training Matrix'!$AG$91="EXPIRED",'📊 Training Matrix'!$AG$91="EXPIRING"),'📊 Training Matrix'!$B$91,"")</f>
        <v/>
      </c>
      <c r="C1733" s="58" t="str">
        <f ca="1">IF(OR('📊 Training Matrix'!$AG$91="EXPIRED",'📊 Training Matrix'!$AG$91="EXPIRING"),'📊 Training Matrix'!$C$91,"")</f>
        <v/>
      </c>
      <c r="D1733" s="58" t="str">
        <f ca="1">IF(OR('📊 Training Matrix'!$AG$91="EXPIRED",'📊 Training Matrix'!$AG$91="EXPIRING"),'📊 Training Matrix'!$D$91,"")</f>
        <v/>
      </c>
      <c r="E1733" s="58" t="str">
        <f ca="1">IF(OR('📊 Training Matrix'!$AG$91="EXPIRED",'📊 Training Matrix'!$AG$91="EXPIRING"),'📊 Training Matrix'!$F$91,"")</f>
        <v/>
      </c>
      <c r="F1733" s="58" t="str">
        <f ca="1">IF(OR('📊 Training Matrix'!$AG$91="EXPIRED",'📊 Training Matrix'!$AG$91="EXPIRING"),'📊 Training Matrix'!$E$91,"")</f>
        <v/>
      </c>
      <c r="G1733" s="58" t="str">
        <f ca="1">IF(OR('📊 Training Matrix'!$AG$91="EXPIRED",'📊 Training Matrix'!$AG$91="EXPIRING"),"CV-006","")</f>
        <v/>
      </c>
      <c r="H1733" s="58" t="str">
        <f ca="1">IF(OR('📊 Training Matrix'!$AG$91="EXPIRED",'📊 Training Matrix'!$AG$91="EXPIRING"),"NRSWA Operative","")</f>
        <v/>
      </c>
      <c r="I1733" s="58" t="str">
        <f ca="1">IF(OR('📊 Training Matrix'!$AG$91="EXPIRED",'📊 Training Matrix'!$AG$91="EXPIRING"),IF(ISNUMBER('📊 Training Matrix'!$AF$91),TEXT('📊 Training Matrix'!$AF$91,"DD/MM/YYYY"),""),"")</f>
        <v/>
      </c>
      <c r="J1733" s="58" t="str">
        <f ca="1">IF(OR('📊 Training Matrix'!$AG$91="EXPIRED",'📊 Training Matrix'!$AG$91="EXPIRING"),TEXT('📊 Training Matrix'!$AF$91+365,"DD/MM/YYYY"),"")</f>
        <v/>
      </c>
      <c r="K1733" s="58" t="str">
        <f ca="1">IF(OR('📊 Training Matrix'!$AG$91="EXPIRED",'📊 Training Matrix'!$AG$91="EXPIRING"),'📊 Training Matrix'!$AG$91,"")</f>
        <v/>
      </c>
      <c r="L1733" s="58" t="str">
        <f ca="1">IF(OR('📊 Training Matrix'!$AG$91="EXPIRED",'📊 Training Matrix'!$AG$91="EXPIRING"),IF('📊 Training Matrix'!$AG$91="EXPIRED","Overdue by "&amp;TEXT(TODAY()-('📊 Training Matrix'!$AF$91+365),"0")&amp;" days","Expires in "&amp;TEXT(('📊 Training Matrix'!$AF$91+365)-TODAY(),"0")&amp;" days"),"—")</f>
        <v>—</v>
      </c>
      <c r="M1733" s="58" t="str">
        <f ca="1">IF(OR('📊 Training Matrix'!$AG$91="EXPIRED",'📊 Training Matrix'!$AG$91="EXPIRING"),'📊 Training Matrix'!$H$91,"")</f>
        <v/>
      </c>
    </row>
    <row r="1734" spans="1:13" ht="15" customHeight="1" x14ac:dyDescent="0.2">
      <c r="A1734" s="58" t="str">
        <f ca="1">IF(OR('📊 Training Matrix'!$AI$91="EXPIRED",'📊 Training Matrix'!$AI$91="EXPIRING"),'📊 Training Matrix'!$A$91,"")</f>
        <v/>
      </c>
      <c r="B1734" s="58" t="str">
        <f ca="1">IF(OR('📊 Training Matrix'!$AI$91="EXPIRED",'📊 Training Matrix'!$AI$91="EXPIRING"),'📊 Training Matrix'!$B$91,"")</f>
        <v/>
      </c>
      <c r="C1734" s="58" t="str">
        <f ca="1">IF(OR('📊 Training Matrix'!$AI$91="EXPIRED",'📊 Training Matrix'!$AI$91="EXPIRING"),'📊 Training Matrix'!$C$91,"")</f>
        <v/>
      </c>
      <c r="D1734" s="58" t="str">
        <f ca="1">IF(OR('📊 Training Matrix'!$AI$91="EXPIRED",'📊 Training Matrix'!$AI$91="EXPIRING"),'📊 Training Matrix'!$D$91,"")</f>
        <v/>
      </c>
      <c r="E1734" s="58" t="str">
        <f ca="1">IF(OR('📊 Training Matrix'!$AI$91="EXPIRED",'📊 Training Matrix'!$AI$91="EXPIRING"),'📊 Training Matrix'!$F$91,"")</f>
        <v/>
      </c>
      <c r="F1734" s="58" t="str">
        <f ca="1">IF(OR('📊 Training Matrix'!$AI$91="EXPIRED",'📊 Training Matrix'!$AI$91="EXPIRING"),'📊 Training Matrix'!$E$91,"")</f>
        <v/>
      </c>
      <c r="G1734" s="58" t="str">
        <f ca="1">IF(OR('📊 Training Matrix'!$AI$91="EXPIRED",'📊 Training Matrix'!$AI$91="EXPIRING"),"CV-002","")</f>
        <v/>
      </c>
      <c r="H1734" s="58" t="str">
        <f ca="1">IF(OR('📊 Training Matrix'!$AI$91="EXPIRED",'📊 Training Matrix'!$AI$91="EXPIRING"),"CSCS Blue Card","")</f>
        <v/>
      </c>
      <c r="I1734" s="58" t="str">
        <f ca="1">IF(OR('📊 Training Matrix'!$AI$91="EXPIRED",'📊 Training Matrix'!$AI$91="EXPIRING"),IF(ISNUMBER('📊 Training Matrix'!$AH$91),TEXT('📊 Training Matrix'!$AH$91,"DD/MM/YYYY"),""),"")</f>
        <v/>
      </c>
      <c r="J1734" s="58" t="str">
        <f ca="1">IF(OR('📊 Training Matrix'!$AI$91="EXPIRED",'📊 Training Matrix'!$AI$91="EXPIRING"),TEXT('📊 Training Matrix'!$AH$91+365,"DD/MM/YYYY"),"")</f>
        <v/>
      </c>
      <c r="K1734" s="58" t="str">
        <f ca="1">IF(OR('📊 Training Matrix'!$AI$91="EXPIRED",'📊 Training Matrix'!$AI$91="EXPIRING"),'📊 Training Matrix'!$AI$91,"")</f>
        <v/>
      </c>
      <c r="L1734" s="58" t="str">
        <f ca="1">IF(OR('📊 Training Matrix'!$AI$91="EXPIRED",'📊 Training Matrix'!$AI$91="EXPIRING"),IF('📊 Training Matrix'!$AI$91="EXPIRED","Overdue by "&amp;TEXT(TODAY()-('📊 Training Matrix'!$AH$91+365),"0")&amp;" days","Expires in "&amp;TEXT(('📊 Training Matrix'!$AH$91+365)-TODAY(),"0")&amp;" days"),"—")</f>
        <v>—</v>
      </c>
      <c r="M1734" s="58" t="str">
        <f ca="1">IF(OR('📊 Training Matrix'!$AI$91="EXPIRED",'📊 Training Matrix'!$AI$91="EXPIRING"),'📊 Training Matrix'!$H$91,"")</f>
        <v/>
      </c>
    </row>
    <row r="1735" spans="1:13" ht="15" customHeight="1" x14ac:dyDescent="0.2">
      <c r="A1735" s="58" t="str">
        <f ca="1">IF(OR('📊 Training Matrix'!$AK$91="EXPIRED",'📊 Training Matrix'!$AK$91="EXPIRING"),'📊 Training Matrix'!$A$91,"")</f>
        <v/>
      </c>
      <c r="B1735" s="58" t="str">
        <f ca="1">IF(OR('📊 Training Matrix'!$AK$91="EXPIRED",'📊 Training Matrix'!$AK$91="EXPIRING"),'📊 Training Matrix'!$B$91,"")</f>
        <v/>
      </c>
      <c r="C1735" s="58" t="str">
        <f ca="1">IF(OR('📊 Training Matrix'!$AK$91="EXPIRED",'📊 Training Matrix'!$AK$91="EXPIRING"),'📊 Training Matrix'!$C$91,"")</f>
        <v/>
      </c>
      <c r="D1735" s="58" t="str">
        <f ca="1">IF(OR('📊 Training Matrix'!$AK$91="EXPIRED",'📊 Training Matrix'!$AK$91="EXPIRING"),'📊 Training Matrix'!$D$91,"")</f>
        <v/>
      </c>
      <c r="E1735" s="58" t="str">
        <f ca="1">IF(OR('📊 Training Matrix'!$AK$91="EXPIRED",'📊 Training Matrix'!$AK$91="EXPIRING"),'📊 Training Matrix'!$F$91,"")</f>
        <v/>
      </c>
      <c r="F1735" s="58" t="str">
        <f ca="1">IF(OR('📊 Training Matrix'!$AK$91="EXPIRED",'📊 Training Matrix'!$AK$91="EXPIRING"),'📊 Training Matrix'!$E$91,"")</f>
        <v/>
      </c>
      <c r="G1735" s="58" t="str">
        <f ca="1">IF(OR('📊 Training Matrix'!$AK$91="EXPIRED",'📊 Training Matrix'!$AK$91="EXPIRING"),"GS-001","")</f>
        <v/>
      </c>
      <c r="H1735" s="58" t="str">
        <f ca="1">IF(OR('📊 Training Matrix'!$AK$91="EXPIRED",'📊 Training Matrix'!$AK$91="EXPIRING"),"Gas Safe Reg.","")</f>
        <v/>
      </c>
      <c r="I1735" s="58" t="str">
        <f ca="1">IF(OR('📊 Training Matrix'!$AK$91="EXPIRED",'📊 Training Matrix'!$AK$91="EXPIRING"),IF(ISNUMBER('📊 Training Matrix'!$AJ$91),TEXT('📊 Training Matrix'!$AJ$91,"DD/MM/YYYY"),""),"")</f>
        <v/>
      </c>
      <c r="J1735" s="58" t="str">
        <f ca="1">IF(OR('📊 Training Matrix'!$AK$91="EXPIRED",'📊 Training Matrix'!$AK$91="EXPIRING"),TEXT('📊 Training Matrix'!$AJ$91+365,"DD/MM/YYYY"),"")</f>
        <v/>
      </c>
      <c r="K1735" s="58" t="str">
        <f ca="1">IF(OR('📊 Training Matrix'!$AK$91="EXPIRED",'📊 Training Matrix'!$AK$91="EXPIRING"),'📊 Training Matrix'!$AK$91,"")</f>
        <v/>
      </c>
      <c r="L1735" s="58" t="str">
        <f ca="1">IF(OR('📊 Training Matrix'!$AK$91="EXPIRED",'📊 Training Matrix'!$AK$91="EXPIRING"),IF('📊 Training Matrix'!$AK$91="EXPIRED","Overdue by "&amp;TEXT(TODAY()-('📊 Training Matrix'!$AJ$91+365),"0")&amp;" days","Expires in "&amp;TEXT(('📊 Training Matrix'!$AJ$91+365)-TODAY(),"0")&amp;" days"),"—")</f>
        <v>—</v>
      </c>
      <c r="M1735" s="58" t="str">
        <f ca="1">IF(OR('📊 Training Matrix'!$AK$91="EXPIRED",'📊 Training Matrix'!$AK$91="EXPIRING"),'📊 Training Matrix'!$H$91,"")</f>
        <v/>
      </c>
    </row>
    <row r="1736" spans="1:13" ht="15" customHeight="1" x14ac:dyDescent="0.2">
      <c r="A1736" s="58" t="str">
        <f ca="1">IF(OR('📊 Training Matrix'!$AM$91="EXPIRED",'📊 Training Matrix'!$AM$91="EXPIRING"),'📊 Training Matrix'!$A$91,"")</f>
        <v/>
      </c>
      <c r="B1736" s="58" t="str">
        <f ca="1">IF(OR('📊 Training Matrix'!$AM$91="EXPIRED",'📊 Training Matrix'!$AM$91="EXPIRING"),'📊 Training Matrix'!$B$91,"")</f>
        <v/>
      </c>
      <c r="C1736" s="58" t="str">
        <f ca="1">IF(OR('📊 Training Matrix'!$AM$91="EXPIRED",'📊 Training Matrix'!$AM$91="EXPIRING"),'📊 Training Matrix'!$C$91,"")</f>
        <v/>
      </c>
      <c r="D1736" s="58" t="str">
        <f ca="1">IF(OR('📊 Training Matrix'!$AM$91="EXPIRED",'📊 Training Matrix'!$AM$91="EXPIRING"),'📊 Training Matrix'!$D$91,"")</f>
        <v/>
      </c>
      <c r="E1736" s="58" t="str">
        <f ca="1">IF(OR('📊 Training Matrix'!$AM$91="EXPIRED",'📊 Training Matrix'!$AM$91="EXPIRING"),'📊 Training Matrix'!$F$91,"")</f>
        <v/>
      </c>
      <c r="F1736" s="58" t="str">
        <f ca="1">IF(OR('📊 Training Matrix'!$AM$91="EXPIRED",'📊 Training Matrix'!$AM$91="EXPIRING"),'📊 Training Matrix'!$E$91,"")</f>
        <v/>
      </c>
      <c r="G1736" s="58" t="str">
        <f ca="1">IF(OR('📊 Training Matrix'!$AM$91="EXPIRED",'📊 Training Matrix'!$AM$91="EXPIRING"),"GS-002","")</f>
        <v/>
      </c>
      <c r="H1736" s="58" t="str">
        <f ca="1">IF(OR('📊 Training Matrix'!$AM$91="EXPIRED",'📊 Training Matrix'!$AM$91="EXPIRING"),"ACS Gas (CCN1)","")</f>
        <v/>
      </c>
      <c r="I1736" s="58" t="str">
        <f ca="1">IF(OR('📊 Training Matrix'!$AM$91="EXPIRED",'📊 Training Matrix'!$AM$91="EXPIRING"),IF(ISNUMBER('📊 Training Matrix'!$AL$91),TEXT('📊 Training Matrix'!$AL$91,"DD/MM/YYYY"),""),"")</f>
        <v/>
      </c>
      <c r="J1736" s="58" t="str">
        <f ca="1">IF(OR('📊 Training Matrix'!$AM$91="EXPIRED",'📊 Training Matrix'!$AM$91="EXPIRING"),TEXT('📊 Training Matrix'!$AL$91+365,"DD/MM/YYYY"),"")</f>
        <v/>
      </c>
      <c r="K1736" s="58" t="str">
        <f ca="1">IF(OR('📊 Training Matrix'!$AM$91="EXPIRED",'📊 Training Matrix'!$AM$91="EXPIRING"),'📊 Training Matrix'!$AM$91,"")</f>
        <v/>
      </c>
      <c r="L1736" s="58" t="str">
        <f ca="1">IF(OR('📊 Training Matrix'!$AM$91="EXPIRED",'📊 Training Matrix'!$AM$91="EXPIRING"),IF('📊 Training Matrix'!$AM$91="EXPIRED","Overdue by "&amp;TEXT(TODAY()-('📊 Training Matrix'!$AL$91+365),"0")&amp;" days","Expires in "&amp;TEXT(('📊 Training Matrix'!$AL$91+365)-TODAY(),"0")&amp;" days"),"—")</f>
        <v>—</v>
      </c>
      <c r="M1736" s="58" t="str">
        <f ca="1">IF(OR('📊 Training Matrix'!$AM$91="EXPIRED",'📊 Training Matrix'!$AM$91="EXPIRING"),'📊 Training Matrix'!$H$91,"")</f>
        <v/>
      </c>
    </row>
    <row r="1737" spans="1:13" ht="15" customHeight="1" x14ac:dyDescent="0.2">
      <c r="A1737" s="58" t="str">
        <f ca="1">IF(OR('📊 Training Matrix'!$AO$91="EXPIRED",'📊 Training Matrix'!$AO$91="EXPIRING"),'📊 Training Matrix'!$A$91,"")</f>
        <v/>
      </c>
      <c r="B1737" s="58" t="str">
        <f ca="1">IF(OR('📊 Training Matrix'!$AO$91="EXPIRED",'📊 Training Matrix'!$AO$91="EXPIRING"),'📊 Training Matrix'!$B$91,"")</f>
        <v/>
      </c>
      <c r="C1737" s="58" t="str">
        <f ca="1">IF(OR('📊 Training Matrix'!$AO$91="EXPIRED",'📊 Training Matrix'!$AO$91="EXPIRING"),'📊 Training Matrix'!$C$91,"")</f>
        <v/>
      </c>
      <c r="D1737" s="58" t="str">
        <f ca="1">IF(OR('📊 Training Matrix'!$AO$91="EXPIRED",'📊 Training Matrix'!$AO$91="EXPIRING"),'📊 Training Matrix'!$D$91,"")</f>
        <v/>
      </c>
      <c r="E1737" s="58" t="str">
        <f ca="1">IF(OR('📊 Training Matrix'!$AO$91="EXPIRED",'📊 Training Matrix'!$AO$91="EXPIRING"),'📊 Training Matrix'!$F$91,"")</f>
        <v/>
      </c>
      <c r="F1737" s="58" t="str">
        <f ca="1">IF(OR('📊 Training Matrix'!$AO$91="EXPIRED",'📊 Training Matrix'!$AO$91="EXPIRING"),'📊 Training Matrix'!$E$91,"")</f>
        <v/>
      </c>
      <c r="G1737" s="58" t="str">
        <f ca="1">IF(OR('📊 Training Matrix'!$AO$91="EXPIRED",'📊 Training Matrix'!$AO$91="EXPIRING"),"WA-001","")</f>
        <v/>
      </c>
      <c r="H1737" s="58" t="str">
        <f ca="1">IF(OR('📊 Training Matrix'!$AO$91="EXPIRED",'📊 Training Matrix'!$AO$91="EXPIRING"),"WIAPS Cert.","")</f>
        <v/>
      </c>
      <c r="I1737" s="58" t="str">
        <f ca="1">IF(OR('📊 Training Matrix'!$AO$91="EXPIRED",'📊 Training Matrix'!$AO$91="EXPIRING"),IF(ISNUMBER('📊 Training Matrix'!$AN$91),TEXT('📊 Training Matrix'!$AN$91,"DD/MM/YYYY"),""),"")</f>
        <v/>
      </c>
      <c r="J1737" s="58" t="str">
        <f ca="1">IF(OR('📊 Training Matrix'!$AO$91="EXPIRED",'📊 Training Matrix'!$AO$91="EXPIRING"),TEXT('📊 Training Matrix'!$AN$91+365,"DD/MM/YYYY"),"")</f>
        <v/>
      </c>
      <c r="K1737" s="58" t="str">
        <f ca="1">IF(OR('📊 Training Matrix'!$AO$91="EXPIRED",'📊 Training Matrix'!$AO$91="EXPIRING"),'📊 Training Matrix'!$AO$91,"")</f>
        <v/>
      </c>
      <c r="L1737" s="58" t="str">
        <f ca="1">IF(OR('📊 Training Matrix'!$AO$91="EXPIRED",'📊 Training Matrix'!$AO$91="EXPIRING"),IF('📊 Training Matrix'!$AO$91="EXPIRED","Overdue by "&amp;TEXT(TODAY()-('📊 Training Matrix'!$AN$91+365),"0")&amp;" days","Expires in "&amp;TEXT(('📊 Training Matrix'!$AN$91+365)-TODAY(),"0")&amp;" days"),"—")</f>
        <v>—</v>
      </c>
      <c r="M1737" s="58" t="str">
        <f ca="1">IF(OR('📊 Training Matrix'!$AO$91="EXPIRED",'📊 Training Matrix'!$AO$91="EXPIRING"),'📊 Training Matrix'!$H$91,"")</f>
        <v/>
      </c>
    </row>
    <row r="1738" spans="1:13" ht="15" customHeight="1" x14ac:dyDescent="0.2">
      <c r="A1738" s="58" t="str">
        <f ca="1">IF(OR('📊 Training Matrix'!$AQ$91="EXPIRED",'📊 Training Matrix'!$AQ$91="EXPIRING"),'📊 Training Matrix'!$A$91,"")</f>
        <v/>
      </c>
      <c r="B1738" s="58" t="str">
        <f ca="1">IF(OR('📊 Training Matrix'!$AQ$91="EXPIRED",'📊 Training Matrix'!$AQ$91="EXPIRING"),'📊 Training Matrix'!$B$91,"")</f>
        <v/>
      </c>
      <c r="C1738" s="58" t="str">
        <f ca="1">IF(OR('📊 Training Matrix'!$AQ$91="EXPIRED",'📊 Training Matrix'!$AQ$91="EXPIRING"),'📊 Training Matrix'!$C$91,"")</f>
        <v/>
      </c>
      <c r="D1738" s="58" t="str">
        <f ca="1">IF(OR('📊 Training Matrix'!$AQ$91="EXPIRED",'📊 Training Matrix'!$AQ$91="EXPIRING"),'📊 Training Matrix'!$D$91,"")</f>
        <v/>
      </c>
      <c r="E1738" s="58" t="str">
        <f ca="1">IF(OR('📊 Training Matrix'!$AQ$91="EXPIRED",'📊 Training Matrix'!$AQ$91="EXPIRING"),'📊 Training Matrix'!$F$91,"")</f>
        <v/>
      </c>
      <c r="F1738" s="58" t="str">
        <f ca="1">IF(OR('📊 Training Matrix'!$AQ$91="EXPIRED",'📊 Training Matrix'!$AQ$91="EXPIRING"),'📊 Training Matrix'!$E$91,"")</f>
        <v/>
      </c>
      <c r="G1738" s="58" t="str">
        <f ca="1">IF(OR('📊 Training Matrix'!$AQ$91="EXPIRED",'📊 Training Matrix'!$AQ$91="EXPIRING"),"DR-004","")</f>
        <v/>
      </c>
      <c r="H1738" s="58" t="str">
        <f ca="1">IF(OR('📊 Training Matrix'!$AQ$91="EXPIRED",'📊 Training Matrix'!$AQ$91="EXPIRING"),"CPCS Excavator","")</f>
        <v/>
      </c>
      <c r="I1738" s="58" t="str">
        <f ca="1">IF(OR('📊 Training Matrix'!$AQ$91="EXPIRED",'📊 Training Matrix'!$AQ$91="EXPIRING"),IF(ISNUMBER('📊 Training Matrix'!$AP$91),TEXT('📊 Training Matrix'!$AP$91,"DD/MM/YYYY"),""),"")</f>
        <v/>
      </c>
      <c r="J1738" s="58" t="str">
        <f ca="1">IF(OR('📊 Training Matrix'!$AQ$91="EXPIRED",'📊 Training Matrix'!$AQ$91="EXPIRING"),TEXT('📊 Training Matrix'!$AP$91+365,"DD/MM/YYYY"),"")</f>
        <v/>
      </c>
      <c r="K1738" s="58" t="str">
        <f ca="1">IF(OR('📊 Training Matrix'!$AQ$91="EXPIRED",'📊 Training Matrix'!$AQ$91="EXPIRING"),'📊 Training Matrix'!$AQ$91,"")</f>
        <v/>
      </c>
      <c r="L1738" s="58" t="str">
        <f ca="1">IF(OR('📊 Training Matrix'!$AQ$91="EXPIRED",'📊 Training Matrix'!$AQ$91="EXPIRING"),IF('📊 Training Matrix'!$AQ$91="EXPIRED","Overdue by "&amp;TEXT(TODAY()-('📊 Training Matrix'!$AP$91+365),"0")&amp;" days","Expires in "&amp;TEXT(('📊 Training Matrix'!$AP$91+365)-TODAY(),"0")&amp;" days"),"—")</f>
        <v>—</v>
      </c>
      <c r="M1738" s="58" t="str">
        <f ca="1">IF(OR('📊 Training Matrix'!$AQ$91="EXPIRED",'📊 Training Matrix'!$AQ$91="EXPIRING"),'📊 Training Matrix'!$H$91,"")</f>
        <v/>
      </c>
    </row>
    <row r="1739" spans="1:13" ht="15" customHeight="1" x14ac:dyDescent="0.2">
      <c r="A1739" s="58" t="str">
        <f ca="1">IF(OR('📊 Training Matrix'!$AS$91="EXPIRED",'📊 Training Matrix'!$AS$91="EXPIRING"),'📊 Training Matrix'!$A$91,"")</f>
        <v/>
      </c>
      <c r="B1739" s="58" t="str">
        <f ca="1">IF(OR('📊 Training Matrix'!$AS$91="EXPIRED",'📊 Training Matrix'!$AS$91="EXPIRING"),'📊 Training Matrix'!$B$91,"")</f>
        <v/>
      </c>
      <c r="C1739" s="58" t="str">
        <f ca="1">IF(OR('📊 Training Matrix'!$AS$91="EXPIRED",'📊 Training Matrix'!$AS$91="EXPIRING"),'📊 Training Matrix'!$C$91,"")</f>
        <v/>
      </c>
      <c r="D1739" s="58" t="str">
        <f ca="1">IF(OR('📊 Training Matrix'!$AS$91="EXPIRED",'📊 Training Matrix'!$AS$91="EXPIRING"),'📊 Training Matrix'!$D$91,"")</f>
        <v/>
      </c>
      <c r="E1739" s="58" t="str">
        <f ca="1">IF(OR('📊 Training Matrix'!$AS$91="EXPIRED",'📊 Training Matrix'!$AS$91="EXPIRING"),'📊 Training Matrix'!$F$91,"")</f>
        <v/>
      </c>
      <c r="F1739" s="58" t="str">
        <f ca="1">IF(OR('📊 Training Matrix'!$AS$91="EXPIRED",'📊 Training Matrix'!$AS$91="EXPIRING"),'📊 Training Matrix'!$E$91,"")</f>
        <v/>
      </c>
      <c r="G1739" s="58" t="str">
        <f ca="1">IF(OR('📊 Training Matrix'!$AS$91="EXPIRED",'📊 Training Matrix'!$AS$91="EXPIRING"),"MG-002","")</f>
        <v/>
      </c>
      <c r="H1739" s="58" t="str">
        <f ca="1">IF(OR('📊 Training Matrix'!$AS$91="EXPIRED",'📊 Training Matrix'!$AS$91="EXPIRING"),"SMSTS","")</f>
        <v/>
      </c>
      <c r="I1739" s="58" t="str">
        <f ca="1">IF(OR('📊 Training Matrix'!$AS$91="EXPIRED",'📊 Training Matrix'!$AS$91="EXPIRING"),IF(ISNUMBER('📊 Training Matrix'!$AR$91),TEXT('📊 Training Matrix'!$AR$91,"DD/MM/YYYY"),""),"")</f>
        <v/>
      </c>
      <c r="J1739" s="58" t="str">
        <f ca="1">IF(OR('📊 Training Matrix'!$AS$91="EXPIRED",'📊 Training Matrix'!$AS$91="EXPIRING"),TEXT('📊 Training Matrix'!$AR$91+365,"DD/MM/YYYY"),"")</f>
        <v/>
      </c>
      <c r="K1739" s="58" t="str">
        <f ca="1">IF(OR('📊 Training Matrix'!$AS$91="EXPIRED",'📊 Training Matrix'!$AS$91="EXPIRING"),'📊 Training Matrix'!$AS$91,"")</f>
        <v/>
      </c>
      <c r="L1739" s="58" t="str">
        <f ca="1">IF(OR('📊 Training Matrix'!$AS$91="EXPIRED",'📊 Training Matrix'!$AS$91="EXPIRING"),IF('📊 Training Matrix'!$AS$91="EXPIRED","Overdue by "&amp;TEXT(TODAY()-('📊 Training Matrix'!$AR$91+365),"0")&amp;" days","Expires in "&amp;TEXT(('📊 Training Matrix'!$AR$91+365)-TODAY(),"0")&amp;" days"),"—")</f>
        <v>—</v>
      </c>
      <c r="M1739" s="58" t="str">
        <f ca="1">IF(OR('📊 Training Matrix'!$AS$91="EXPIRED",'📊 Training Matrix'!$AS$91="EXPIRING"),'📊 Training Matrix'!$H$91,"")</f>
        <v/>
      </c>
    </row>
    <row r="1740" spans="1:13" ht="15" customHeight="1" x14ac:dyDescent="0.2">
      <c r="A1740" s="58" t="str">
        <f ca="1">IF(OR('📊 Training Matrix'!$AU$91="EXPIRED",'📊 Training Matrix'!$AU$91="EXPIRING"),'📊 Training Matrix'!$A$91,"")</f>
        <v/>
      </c>
      <c r="B1740" s="58" t="str">
        <f ca="1">IF(OR('📊 Training Matrix'!$AU$91="EXPIRED",'📊 Training Matrix'!$AU$91="EXPIRING"),'📊 Training Matrix'!$B$91,"")</f>
        <v/>
      </c>
      <c r="C1740" s="58" t="str">
        <f ca="1">IF(OR('📊 Training Matrix'!$AU$91="EXPIRED",'📊 Training Matrix'!$AU$91="EXPIRING"),'📊 Training Matrix'!$C$91,"")</f>
        <v/>
      </c>
      <c r="D1740" s="58" t="str">
        <f ca="1">IF(OR('📊 Training Matrix'!$AU$91="EXPIRED",'📊 Training Matrix'!$AU$91="EXPIRING"),'📊 Training Matrix'!$D$91,"")</f>
        <v/>
      </c>
      <c r="E1740" s="58" t="str">
        <f ca="1">IF(OR('📊 Training Matrix'!$AU$91="EXPIRED",'📊 Training Matrix'!$AU$91="EXPIRING"),'📊 Training Matrix'!$F$91,"")</f>
        <v/>
      </c>
      <c r="F1740" s="58" t="str">
        <f ca="1">IF(OR('📊 Training Matrix'!$AU$91="EXPIRED",'📊 Training Matrix'!$AU$91="EXPIRING"),'📊 Training Matrix'!$E$91,"")</f>
        <v/>
      </c>
      <c r="G1740" s="58" t="str">
        <f ca="1">IF(OR('📊 Training Matrix'!$AU$91="EXPIRED",'📊 Training Matrix'!$AU$91="EXPIRING"),"MG-003","")</f>
        <v/>
      </c>
      <c r="H1740" s="58" t="str">
        <f ca="1">IF(OR('📊 Training Matrix'!$AU$91="EXPIRED",'📊 Training Matrix'!$AU$91="EXPIRING"),"SSSTS","")</f>
        <v/>
      </c>
      <c r="I1740" s="58" t="str">
        <f ca="1">IF(OR('📊 Training Matrix'!$AU$91="EXPIRED",'📊 Training Matrix'!$AU$91="EXPIRING"),IF(ISNUMBER('📊 Training Matrix'!$AT$91),TEXT('📊 Training Matrix'!$AT$91,"DD/MM/YYYY"),""),"")</f>
        <v/>
      </c>
      <c r="J1740" s="58" t="str">
        <f ca="1">IF(OR('📊 Training Matrix'!$AU$91="EXPIRED",'📊 Training Matrix'!$AU$91="EXPIRING"),TEXT('📊 Training Matrix'!$AT$91+365,"DD/MM/YYYY"),"")</f>
        <v/>
      </c>
      <c r="K1740" s="58" t="str">
        <f ca="1">IF(OR('📊 Training Matrix'!$AU$91="EXPIRED",'📊 Training Matrix'!$AU$91="EXPIRING"),'📊 Training Matrix'!$AU$91,"")</f>
        <v/>
      </c>
      <c r="L1740" s="58" t="str">
        <f ca="1">IF(OR('📊 Training Matrix'!$AU$91="EXPIRED",'📊 Training Matrix'!$AU$91="EXPIRING"),IF('📊 Training Matrix'!$AU$91="EXPIRED","Overdue by "&amp;TEXT(TODAY()-('📊 Training Matrix'!$AT$91+365),"0")&amp;" days","Expires in "&amp;TEXT(('📊 Training Matrix'!$AT$91+365)-TODAY(),"0")&amp;" days"),"—")</f>
        <v>—</v>
      </c>
      <c r="M1740" s="58" t="str">
        <f ca="1">IF(OR('📊 Training Matrix'!$AU$91="EXPIRED",'📊 Training Matrix'!$AU$91="EXPIRING"),'📊 Training Matrix'!$H$91,"")</f>
        <v/>
      </c>
    </row>
    <row r="1741" spans="1:13" ht="15" customHeight="1" x14ac:dyDescent="0.2">
      <c r="A1741" s="58" t="str">
        <f ca="1">IF(OR('📊 Training Matrix'!$AW$91="EXPIRED",'📊 Training Matrix'!$AW$91="EXPIRING"),'📊 Training Matrix'!$A$91,"")</f>
        <v/>
      </c>
      <c r="B1741" s="58" t="str">
        <f ca="1">IF(OR('📊 Training Matrix'!$AW$91="EXPIRED",'📊 Training Matrix'!$AW$91="EXPIRING"),'📊 Training Matrix'!$B$91,"")</f>
        <v/>
      </c>
      <c r="C1741" s="58" t="str">
        <f ca="1">IF(OR('📊 Training Matrix'!$AW$91="EXPIRED",'📊 Training Matrix'!$AW$91="EXPIRING"),'📊 Training Matrix'!$C$91,"")</f>
        <v/>
      </c>
      <c r="D1741" s="58" t="str">
        <f ca="1">IF(OR('📊 Training Matrix'!$AW$91="EXPIRED",'📊 Training Matrix'!$AW$91="EXPIRING"),'📊 Training Matrix'!$D$91,"")</f>
        <v/>
      </c>
      <c r="E1741" s="58" t="str">
        <f ca="1">IF(OR('📊 Training Matrix'!$AW$91="EXPIRED",'📊 Training Matrix'!$AW$91="EXPIRING"),'📊 Training Matrix'!$F$91,"")</f>
        <v/>
      </c>
      <c r="F1741" s="58" t="str">
        <f ca="1">IF(OR('📊 Training Matrix'!$AW$91="EXPIRED",'📊 Training Matrix'!$AW$91="EXPIRING"),'📊 Training Matrix'!$E$91,"")</f>
        <v/>
      </c>
      <c r="G1741" s="58" t="str">
        <f ca="1">IF(OR('📊 Training Matrix'!$AW$91="EXPIRED",'📊 Training Matrix'!$AW$91="EXPIRING"),"IT-002","")</f>
        <v/>
      </c>
      <c r="H1741" s="58" t="str">
        <f ca="1">IF(OR('📊 Training Matrix'!$AW$91="EXPIRED",'📊 Training Matrix'!$AW$91="EXPIRING"),"GDPR Awareness","")</f>
        <v/>
      </c>
      <c r="I1741" s="58" t="str">
        <f ca="1">IF(OR('📊 Training Matrix'!$AW$91="EXPIRED",'📊 Training Matrix'!$AW$91="EXPIRING"),IF(ISNUMBER('📊 Training Matrix'!$AV$91),TEXT('📊 Training Matrix'!$AV$91,"DD/MM/YYYY"),""),"")</f>
        <v/>
      </c>
      <c r="J1741" s="58" t="str">
        <f ca="1">IF(OR('📊 Training Matrix'!$AW$91="EXPIRED",'📊 Training Matrix'!$AW$91="EXPIRING"),TEXT('📊 Training Matrix'!$AV$91+365,"DD/MM/YYYY"),"")</f>
        <v/>
      </c>
      <c r="K1741" s="58" t="str">
        <f ca="1">IF(OR('📊 Training Matrix'!$AW$91="EXPIRED",'📊 Training Matrix'!$AW$91="EXPIRING"),'📊 Training Matrix'!$AW$91,"")</f>
        <v/>
      </c>
      <c r="L1741" s="58" t="str">
        <f ca="1">IF(OR('📊 Training Matrix'!$AW$91="EXPIRED",'📊 Training Matrix'!$AW$91="EXPIRING"),IF('📊 Training Matrix'!$AW$91="EXPIRED","Overdue by "&amp;TEXT(TODAY()-('📊 Training Matrix'!$AV$91+365),"0")&amp;" days","Expires in "&amp;TEXT(('📊 Training Matrix'!$AV$91+365)-TODAY(),"0")&amp;" days"),"—")</f>
        <v>—</v>
      </c>
      <c r="M1741" s="58" t="str">
        <f ca="1">IF(OR('📊 Training Matrix'!$AW$91="EXPIRED",'📊 Training Matrix'!$AW$91="EXPIRING"),'📊 Training Matrix'!$H$91,"")</f>
        <v/>
      </c>
    </row>
    <row r="1742" spans="1:13" ht="15" customHeight="1" x14ac:dyDescent="0.2">
      <c r="A1742" s="58" t="str">
        <f ca="1">IF(OR('📊 Training Matrix'!$K$92="EXPIRED",'📊 Training Matrix'!$K$92="EXPIRING"),'📊 Training Matrix'!$A$92,"")</f>
        <v/>
      </c>
      <c r="B1742" s="58" t="str">
        <f ca="1">IF(OR('📊 Training Matrix'!$K$92="EXPIRED",'📊 Training Matrix'!$K$92="EXPIRING"),'📊 Training Matrix'!$B$92,"")</f>
        <v/>
      </c>
      <c r="C1742" s="58" t="str">
        <f ca="1">IF(OR('📊 Training Matrix'!$K$92="EXPIRED",'📊 Training Matrix'!$K$92="EXPIRING"),'📊 Training Matrix'!$C$92,"")</f>
        <v/>
      </c>
      <c r="D1742" s="58" t="str">
        <f ca="1">IF(OR('📊 Training Matrix'!$K$92="EXPIRED",'📊 Training Matrix'!$K$92="EXPIRING"),'📊 Training Matrix'!$D$92,"")</f>
        <v/>
      </c>
      <c r="E1742" s="58" t="str">
        <f ca="1">IF(OR('📊 Training Matrix'!$K$92="EXPIRED",'📊 Training Matrix'!$K$92="EXPIRING"),'📊 Training Matrix'!$F$92,"")</f>
        <v/>
      </c>
      <c r="F1742" s="58" t="str">
        <f ca="1">IF(OR('📊 Training Matrix'!$K$92="EXPIRED",'📊 Training Matrix'!$K$92="EXPIRING"),'📊 Training Matrix'!$E$92,"")</f>
        <v/>
      </c>
      <c r="G1742" s="58" t="str">
        <f ca="1">IF(OR('📊 Training Matrix'!$K$92="EXPIRED",'📊 Training Matrix'!$K$92="EXPIRING"),"HS-001","")</f>
        <v/>
      </c>
      <c r="H1742" s="58" t="str">
        <f ca="1">IF(OR('📊 Training Matrix'!$K$92="EXPIRED",'📊 Training Matrix'!$K$92="EXPIRING"),"H&amp;S Induction","")</f>
        <v/>
      </c>
      <c r="I1742" s="58" t="str">
        <f ca="1">IF(OR('📊 Training Matrix'!$K$92="EXPIRED",'📊 Training Matrix'!$K$92="EXPIRING"),IF(ISNUMBER('📊 Training Matrix'!$J$92),TEXT('📊 Training Matrix'!$J$92,"DD/MM/YYYY"),""),"")</f>
        <v/>
      </c>
      <c r="J1742" s="58" t="str">
        <f ca="1">IF(OR('📊 Training Matrix'!$K$92="EXPIRED",'📊 Training Matrix'!$K$92="EXPIRING"),TEXT('📊 Training Matrix'!$J$92+365,"DD/MM/YYYY"),"")</f>
        <v/>
      </c>
      <c r="K1742" s="58" t="str">
        <f ca="1">IF(OR('📊 Training Matrix'!$K$92="EXPIRED",'📊 Training Matrix'!$K$92="EXPIRING"),'📊 Training Matrix'!$K$92,"")</f>
        <v/>
      </c>
      <c r="L1742" s="58" t="str">
        <f ca="1">IF(OR('📊 Training Matrix'!$K$92="EXPIRED",'📊 Training Matrix'!$K$92="EXPIRING"),IF('📊 Training Matrix'!$K$92="EXPIRED","Overdue by "&amp;TEXT(TODAY()-('📊 Training Matrix'!$J$92+365),"0")&amp;" days","Expires in "&amp;TEXT(('📊 Training Matrix'!$J$92+365)-TODAY(),"0")&amp;" days"),"—")</f>
        <v>—</v>
      </c>
      <c r="M1742" s="58" t="str">
        <f ca="1">IF(OR('📊 Training Matrix'!$K$92="EXPIRED",'📊 Training Matrix'!$K$92="EXPIRING"),'📊 Training Matrix'!$H$92,"")</f>
        <v/>
      </c>
    </row>
    <row r="1743" spans="1:13" ht="15" customHeight="1" x14ac:dyDescent="0.2">
      <c r="A1743" s="58" t="str">
        <f ca="1">IF(OR('📊 Training Matrix'!$M$92="EXPIRED",'📊 Training Matrix'!$M$92="EXPIRING"),'📊 Training Matrix'!$A$92,"")</f>
        <v/>
      </c>
      <c r="B1743" s="58" t="str">
        <f ca="1">IF(OR('📊 Training Matrix'!$M$92="EXPIRED",'📊 Training Matrix'!$M$92="EXPIRING"),'📊 Training Matrix'!$B$92,"")</f>
        <v/>
      </c>
      <c r="C1743" s="58" t="str">
        <f ca="1">IF(OR('📊 Training Matrix'!$M$92="EXPIRED",'📊 Training Matrix'!$M$92="EXPIRING"),'📊 Training Matrix'!$C$92,"")</f>
        <v/>
      </c>
      <c r="D1743" s="58" t="str">
        <f ca="1">IF(OR('📊 Training Matrix'!$M$92="EXPIRED",'📊 Training Matrix'!$M$92="EXPIRING"),'📊 Training Matrix'!$D$92,"")</f>
        <v/>
      </c>
      <c r="E1743" s="58" t="str">
        <f ca="1">IF(OR('📊 Training Matrix'!$M$92="EXPIRED",'📊 Training Matrix'!$M$92="EXPIRING"),'📊 Training Matrix'!$F$92,"")</f>
        <v/>
      </c>
      <c r="F1743" s="58" t="str">
        <f ca="1">IF(OR('📊 Training Matrix'!$M$92="EXPIRED",'📊 Training Matrix'!$M$92="EXPIRING"),'📊 Training Matrix'!$E$92,"")</f>
        <v/>
      </c>
      <c r="G1743" s="58" t="str">
        <f ca="1">IF(OR('📊 Training Matrix'!$M$92="EXPIRED",'📊 Training Matrix'!$M$92="EXPIRING"),"HS-002","")</f>
        <v/>
      </c>
      <c r="H1743" s="58" t="str">
        <f ca="1">IF(OR('📊 Training Matrix'!$M$92="EXPIRED",'📊 Training Matrix'!$M$92="EXPIRING"),"Working at Height","")</f>
        <v/>
      </c>
      <c r="I1743" s="58" t="str">
        <f ca="1">IF(OR('📊 Training Matrix'!$M$92="EXPIRED",'📊 Training Matrix'!$M$92="EXPIRING"),IF(ISNUMBER('📊 Training Matrix'!$L$92),TEXT('📊 Training Matrix'!$L$92,"DD/MM/YYYY"),""),"")</f>
        <v/>
      </c>
      <c r="J1743" s="58" t="str">
        <f ca="1">IF(OR('📊 Training Matrix'!$M$92="EXPIRED",'📊 Training Matrix'!$M$92="EXPIRING"),TEXT('📊 Training Matrix'!$L$92+365,"DD/MM/YYYY"),"")</f>
        <v/>
      </c>
      <c r="K1743" s="58" t="str">
        <f ca="1">IF(OR('📊 Training Matrix'!$M$92="EXPIRED",'📊 Training Matrix'!$M$92="EXPIRING"),'📊 Training Matrix'!$M$92,"")</f>
        <v/>
      </c>
      <c r="L1743" s="58" t="str">
        <f ca="1">IF(OR('📊 Training Matrix'!$M$92="EXPIRED",'📊 Training Matrix'!$M$92="EXPIRING"),IF('📊 Training Matrix'!$M$92="EXPIRED","Overdue by "&amp;TEXT(TODAY()-('📊 Training Matrix'!$L$92+365),"0")&amp;" days","Expires in "&amp;TEXT(('📊 Training Matrix'!$L$92+365)-TODAY(),"0")&amp;" days"),"—")</f>
        <v>—</v>
      </c>
      <c r="M1743" s="58" t="str">
        <f ca="1">IF(OR('📊 Training Matrix'!$M$92="EXPIRED",'📊 Training Matrix'!$M$92="EXPIRING"),'📊 Training Matrix'!$H$92,"")</f>
        <v/>
      </c>
    </row>
    <row r="1744" spans="1:13" ht="15" customHeight="1" x14ac:dyDescent="0.2">
      <c r="A1744" s="58" t="str">
        <f ca="1">IF(OR('📊 Training Matrix'!$O$92="EXPIRED",'📊 Training Matrix'!$O$92="EXPIRING"),'📊 Training Matrix'!$A$92,"")</f>
        <v/>
      </c>
      <c r="B1744" s="58" t="str">
        <f ca="1">IF(OR('📊 Training Matrix'!$O$92="EXPIRED",'📊 Training Matrix'!$O$92="EXPIRING"),'📊 Training Matrix'!$B$92,"")</f>
        <v/>
      </c>
      <c r="C1744" s="58" t="str">
        <f ca="1">IF(OR('📊 Training Matrix'!$O$92="EXPIRED",'📊 Training Matrix'!$O$92="EXPIRING"),'📊 Training Matrix'!$C$92,"")</f>
        <v/>
      </c>
      <c r="D1744" s="58" t="str">
        <f ca="1">IF(OR('📊 Training Matrix'!$O$92="EXPIRED",'📊 Training Matrix'!$O$92="EXPIRING"),'📊 Training Matrix'!$D$92,"")</f>
        <v/>
      </c>
      <c r="E1744" s="58" t="str">
        <f ca="1">IF(OR('📊 Training Matrix'!$O$92="EXPIRED",'📊 Training Matrix'!$O$92="EXPIRING"),'📊 Training Matrix'!$F$92,"")</f>
        <v/>
      </c>
      <c r="F1744" s="58" t="str">
        <f ca="1">IF(OR('📊 Training Matrix'!$O$92="EXPIRED",'📊 Training Matrix'!$O$92="EXPIRING"),'📊 Training Matrix'!$E$92,"")</f>
        <v/>
      </c>
      <c r="G1744" s="58" t="str">
        <f ca="1">IF(OR('📊 Training Matrix'!$O$92="EXPIRED",'📊 Training Matrix'!$O$92="EXPIRING"),"HS-003","")</f>
        <v/>
      </c>
      <c r="H1744" s="58" t="str">
        <f ca="1">IF(OR('📊 Training Matrix'!$O$92="EXPIRED",'📊 Training Matrix'!$O$92="EXPIRING"),"Confined Space","")</f>
        <v/>
      </c>
      <c r="I1744" s="58" t="str">
        <f ca="1">IF(OR('📊 Training Matrix'!$O$92="EXPIRED",'📊 Training Matrix'!$O$92="EXPIRING"),IF(ISNUMBER('📊 Training Matrix'!$N$92),TEXT('📊 Training Matrix'!$N$92,"DD/MM/YYYY"),""),"")</f>
        <v/>
      </c>
      <c r="J1744" s="58" t="str">
        <f ca="1">IF(OR('📊 Training Matrix'!$O$92="EXPIRED",'📊 Training Matrix'!$O$92="EXPIRING"),TEXT('📊 Training Matrix'!$N$92+365,"DD/MM/YYYY"),"")</f>
        <v/>
      </c>
      <c r="K1744" s="58" t="str">
        <f ca="1">IF(OR('📊 Training Matrix'!$O$92="EXPIRED",'📊 Training Matrix'!$O$92="EXPIRING"),'📊 Training Matrix'!$O$92,"")</f>
        <v/>
      </c>
      <c r="L1744" s="58" t="str">
        <f ca="1">IF(OR('📊 Training Matrix'!$O$92="EXPIRED",'📊 Training Matrix'!$O$92="EXPIRING"),IF('📊 Training Matrix'!$O$92="EXPIRED","Overdue by "&amp;TEXT(TODAY()-('📊 Training Matrix'!$N$92+365),"0")&amp;" days","Expires in "&amp;TEXT(('📊 Training Matrix'!$N$92+365)-TODAY(),"0")&amp;" days"),"—")</f>
        <v>—</v>
      </c>
      <c r="M1744" s="58" t="str">
        <f ca="1">IF(OR('📊 Training Matrix'!$O$92="EXPIRED",'📊 Training Matrix'!$O$92="EXPIRING"),'📊 Training Matrix'!$H$92,"")</f>
        <v/>
      </c>
    </row>
    <row r="1745" spans="1:13" ht="15" customHeight="1" x14ac:dyDescent="0.2">
      <c r="A1745" s="58" t="str">
        <f ca="1">IF(OR('📊 Training Matrix'!$Q$92="EXPIRED",'📊 Training Matrix'!$Q$92="EXPIRING"),'📊 Training Matrix'!$A$92,"")</f>
        <v/>
      </c>
      <c r="B1745" s="58" t="str">
        <f ca="1">IF(OR('📊 Training Matrix'!$Q$92="EXPIRED",'📊 Training Matrix'!$Q$92="EXPIRING"),'📊 Training Matrix'!$B$92,"")</f>
        <v/>
      </c>
      <c r="C1745" s="58" t="str">
        <f ca="1">IF(OR('📊 Training Matrix'!$Q$92="EXPIRED",'📊 Training Matrix'!$Q$92="EXPIRING"),'📊 Training Matrix'!$C$92,"")</f>
        <v/>
      </c>
      <c r="D1745" s="58" t="str">
        <f ca="1">IF(OR('📊 Training Matrix'!$Q$92="EXPIRED",'📊 Training Matrix'!$Q$92="EXPIRING"),'📊 Training Matrix'!$D$92,"")</f>
        <v/>
      </c>
      <c r="E1745" s="58" t="str">
        <f ca="1">IF(OR('📊 Training Matrix'!$Q$92="EXPIRED",'📊 Training Matrix'!$Q$92="EXPIRING"),'📊 Training Matrix'!$F$92,"")</f>
        <v/>
      </c>
      <c r="F1745" s="58" t="str">
        <f ca="1">IF(OR('📊 Training Matrix'!$Q$92="EXPIRED",'📊 Training Matrix'!$Q$92="EXPIRING"),'📊 Training Matrix'!$E$92,"")</f>
        <v/>
      </c>
      <c r="G1745" s="58" t="str">
        <f ca="1">IF(OR('📊 Training Matrix'!$Q$92="EXPIRED",'📊 Training Matrix'!$Q$92="EXPIRING"),"HS-004","")</f>
        <v/>
      </c>
      <c r="H1745" s="58" t="str">
        <f ca="1">IF(OR('📊 Training Matrix'!$Q$92="EXPIRED",'📊 Training Matrix'!$Q$92="EXPIRING"),"Manual Handling","")</f>
        <v/>
      </c>
      <c r="I1745" s="58" t="str">
        <f ca="1">IF(OR('📊 Training Matrix'!$Q$92="EXPIRED",'📊 Training Matrix'!$Q$92="EXPIRING"),IF(ISNUMBER('📊 Training Matrix'!$P$92),TEXT('📊 Training Matrix'!$P$92,"DD/MM/YYYY"),""),"")</f>
        <v/>
      </c>
      <c r="J1745" s="58" t="str">
        <f ca="1">IF(OR('📊 Training Matrix'!$Q$92="EXPIRED",'📊 Training Matrix'!$Q$92="EXPIRING"),TEXT('📊 Training Matrix'!$P$92+365,"DD/MM/YYYY"),"")</f>
        <v/>
      </c>
      <c r="K1745" s="58" t="str">
        <f ca="1">IF(OR('📊 Training Matrix'!$Q$92="EXPIRED",'📊 Training Matrix'!$Q$92="EXPIRING"),'📊 Training Matrix'!$Q$92,"")</f>
        <v/>
      </c>
      <c r="L1745" s="58" t="str">
        <f ca="1">IF(OR('📊 Training Matrix'!$Q$92="EXPIRED",'📊 Training Matrix'!$Q$92="EXPIRING"),IF('📊 Training Matrix'!$Q$92="EXPIRED","Overdue by "&amp;TEXT(TODAY()-('📊 Training Matrix'!$P$92+365),"0")&amp;" days","Expires in "&amp;TEXT(('📊 Training Matrix'!$P$92+365)-TODAY(),"0")&amp;" days"),"—")</f>
        <v>—</v>
      </c>
      <c r="M1745" s="58" t="str">
        <f ca="1">IF(OR('📊 Training Matrix'!$Q$92="EXPIRED",'📊 Training Matrix'!$Q$92="EXPIRING"),'📊 Training Matrix'!$H$92,"")</f>
        <v/>
      </c>
    </row>
    <row r="1746" spans="1:13" ht="15" customHeight="1" x14ac:dyDescent="0.2">
      <c r="A1746" s="58" t="str">
        <f ca="1">IF(OR('📊 Training Matrix'!$S$92="EXPIRED",'📊 Training Matrix'!$S$92="EXPIRING"),'📊 Training Matrix'!$A$92,"")</f>
        <v/>
      </c>
      <c r="B1746" s="58" t="str">
        <f ca="1">IF(OR('📊 Training Matrix'!$S$92="EXPIRED",'📊 Training Matrix'!$S$92="EXPIRING"),'📊 Training Matrix'!$B$92,"")</f>
        <v/>
      </c>
      <c r="C1746" s="58" t="str">
        <f ca="1">IF(OR('📊 Training Matrix'!$S$92="EXPIRED",'📊 Training Matrix'!$S$92="EXPIRING"),'📊 Training Matrix'!$C$92,"")</f>
        <v/>
      </c>
      <c r="D1746" s="58" t="str">
        <f ca="1">IF(OR('📊 Training Matrix'!$S$92="EXPIRED",'📊 Training Matrix'!$S$92="EXPIRING"),'📊 Training Matrix'!$D$92,"")</f>
        <v/>
      </c>
      <c r="E1746" s="58" t="str">
        <f ca="1">IF(OR('📊 Training Matrix'!$S$92="EXPIRED",'📊 Training Matrix'!$S$92="EXPIRING"),'📊 Training Matrix'!$F$92,"")</f>
        <v/>
      </c>
      <c r="F1746" s="58" t="str">
        <f ca="1">IF(OR('📊 Training Matrix'!$S$92="EXPIRED",'📊 Training Matrix'!$S$92="EXPIRING"),'📊 Training Matrix'!$E$92,"")</f>
        <v/>
      </c>
      <c r="G1746" s="58" t="str">
        <f ca="1">IF(OR('📊 Training Matrix'!$S$92="EXPIRED",'📊 Training Matrix'!$S$92="EXPIRING"),"HS-005","")</f>
        <v/>
      </c>
      <c r="H1746" s="58" t="str">
        <f ca="1">IF(OR('📊 Training Matrix'!$S$92="EXPIRED",'📊 Training Matrix'!$S$92="EXPIRING"),"First Aid (FAW)","")</f>
        <v/>
      </c>
      <c r="I1746" s="58" t="str">
        <f ca="1">IF(OR('📊 Training Matrix'!$S$92="EXPIRED",'📊 Training Matrix'!$S$92="EXPIRING"),IF(ISNUMBER('📊 Training Matrix'!$R$92),TEXT('📊 Training Matrix'!$R$92,"DD/MM/YYYY"),""),"")</f>
        <v/>
      </c>
      <c r="J1746" s="58" t="str">
        <f ca="1">IF(OR('📊 Training Matrix'!$S$92="EXPIRED",'📊 Training Matrix'!$S$92="EXPIRING"),TEXT('📊 Training Matrix'!$R$92+365,"DD/MM/YYYY"),"")</f>
        <v/>
      </c>
      <c r="K1746" s="58" t="str">
        <f ca="1">IF(OR('📊 Training Matrix'!$S$92="EXPIRED",'📊 Training Matrix'!$S$92="EXPIRING"),'📊 Training Matrix'!$S$92,"")</f>
        <v/>
      </c>
      <c r="L1746" s="58" t="str">
        <f ca="1">IF(OR('📊 Training Matrix'!$S$92="EXPIRED",'📊 Training Matrix'!$S$92="EXPIRING"),IF('📊 Training Matrix'!$S$92="EXPIRED","Overdue by "&amp;TEXT(TODAY()-('📊 Training Matrix'!$R$92+365),"0")&amp;" days","Expires in "&amp;TEXT(('📊 Training Matrix'!$R$92+365)-TODAY(),"0")&amp;" days"),"—")</f>
        <v>—</v>
      </c>
      <c r="M1746" s="58" t="str">
        <f ca="1">IF(OR('📊 Training Matrix'!$S$92="EXPIRED",'📊 Training Matrix'!$S$92="EXPIRING"),'📊 Training Matrix'!$H$92,"")</f>
        <v/>
      </c>
    </row>
    <row r="1747" spans="1:13" ht="15" customHeight="1" x14ac:dyDescent="0.2">
      <c r="A1747" s="58" t="str">
        <f ca="1">IF(OR('📊 Training Matrix'!$U$92="EXPIRED",'📊 Training Matrix'!$U$92="EXPIRING"),'📊 Training Matrix'!$A$92,"")</f>
        <v/>
      </c>
      <c r="B1747" s="58" t="str">
        <f ca="1">IF(OR('📊 Training Matrix'!$U$92="EXPIRED",'📊 Training Matrix'!$U$92="EXPIRING"),'📊 Training Matrix'!$B$92,"")</f>
        <v/>
      </c>
      <c r="C1747" s="58" t="str">
        <f ca="1">IF(OR('📊 Training Matrix'!$U$92="EXPIRED",'📊 Training Matrix'!$U$92="EXPIRING"),'📊 Training Matrix'!$C$92,"")</f>
        <v/>
      </c>
      <c r="D1747" s="58" t="str">
        <f ca="1">IF(OR('📊 Training Matrix'!$U$92="EXPIRED",'📊 Training Matrix'!$U$92="EXPIRING"),'📊 Training Matrix'!$D$92,"")</f>
        <v/>
      </c>
      <c r="E1747" s="58" t="str">
        <f ca="1">IF(OR('📊 Training Matrix'!$U$92="EXPIRED",'📊 Training Matrix'!$U$92="EXPIRING"),'📊 Training Matrix'!$F$92,"")</f>
        <v/>
      </c>
      <c r="F1747" s="58" t="str">
        <f ca="1">IF(OR('📊 Training Matrix'!$U$92="EXPIRED",'📊 Training Matrix'!$U$92="EXPIRING"),'📊 Training Matrix'!$E$92,"")</f>
        <v/>
      </c>
      <c r="G1747" s="58" t="str">
        <f ca="1">IF(OR('📊 Training Matrix'!$U$92="EXPIRED",'📊 Training Matrix'!$U$92="EXPIRING"),"HS-006","")</f>
        <v/>
      </c>
      <c r="H1747" s="58" t="str">
        <f ca="1">IF(OR('📊 Training Matrix'!$U$92="EXPIRED",'📊 Training Matrix'!$U$92="EXPIRING"),"Asbestos Awareness","")</f>
        <v/>
      </c>
      <c r="I1747" s="58" t="str">
        <f ca="1">IF(OR('📊 Training Matrix'!$U$92="EXPIRED",'📊 Training Matrix'!$U$92="EXPIRING"),IF(ISNUMBER('📊 Training Matrix'!$T$92),TEXT('📊 Training Matrix'!$T$92,"DD/MM/YYYY"),""),"")</f>
        <v/>
      </c>
      <c r="J1747" s="58" t="str">
        <f ca="1">IF(OR('📊 Training Matrix'!$U$92="EXPIRED",'📊 Training Matrix'!$U$92="EXPIRING"),TEXT('📊 Training Matrix'!$T$92+365,"DD/MM/YYYY"),"")</f>
        <v/>
      </c>
      <c r="K1747" s="58" t="str">
        <f ca="1">IF(OR('📊 Training Matrix'!$U$92="EXPIRED",'📊 Training Matrix'!$U$92="EXPIRING"),'📊 Training Matrix'!$U$92,"")</f>
        <v/>
      </c>
      <c r="L1747" s="58" t="str">
        <f ca="1">IF(OR('📊 Training Matrix'!$U$92="EXPIRED",'📊 Training Matrix'!$U$92="EXPIRING"),IF('📊 Training Matrix'!$U$92="EXPIRED","Overdue by "&amp;TEXT(TODAY()-('📊 Training Matrix'!$T$92+365),"0")&amp;" days","Expires in "&amp;TEXT(('📊 Training Matrix'!$T$92+365)-TODAY(),"0")&amp;" days"),"—")</f>
        <v>—</v>
      </c>
      <c r="M1747" s="58" t="str">
        <f ca="1">IF(OR('📊 Training Matrix'!$U$92="EXPIRED",'📊 Training Matrix'!$U$92="EXPIRING"),'📊 Training Matrix'!$H$92,"")</f>
        <v/>
      </c>
    </row>
    <row r="1748" spans="1:13" ht="15" customHeight="1" x14ac:dyDescent="0.2">
      <c r="A1748" s="58" t="str">
        <f ca="1">IF(OR('📊 Training Matrix'!$W$92="EXPIRED",'📊 Training Matrix'!$W$92="EXPIRING"),'📊 Training Matrix'!$A$92,"")</f>
        <v/>
      </c>
      <c r="B1748" s="58" t="str">
        <f ca="1">IF(OR('📊 Training Matrix'!$W$92="EXPIRED",'📊 Training Matrix'!$W$92="EXPIRING"),'📊 Training Matrix'!$B$92,"")</f>
        <v/>
      </c>
      <c r="C1748" s="58" t="str">
        <f ca="1">IF(OR('📊 Training Matrix'!$W$92="EXPIRED",'📊 Training Matrix'!$W$92="EXPIRING"),'📊 Training Matrix'!$C$92,"")</f>
        <v/>
      </c>
      <c r="D1748" s="58" t="str">
        <f ca="1">IF(OR('📊 Training Matrix'!$W$92="EXPIRED",'📊 Training Matrix'!$W$92="EXPIRING"),'📊 Training Matrix'!$D$92,"")</f>
        <v/>
      </c>
      <c r="E1748" s="58" t="str">
        <f ca="1">IF(OR('📊 Training Matrix'!$W$92="EXPIRED",'📊 Training Matrix'!$W$92="EXPIRING"),'📊 Training Matrix'!$F$92,"")</f>
        <v/>
      </c>
      <c r="F1748" s="58" t="str">
        <f ca="1">IF(OR('📊 Training Matrix'!$W$92="EXPIRED",'📊 Training Matrix'!$W$92="EXPIRING"),'📊 Training Matrix'!$E$92,"")</f>
        <v/>
      </c>
      <c r="G1748" s="58" t="str">
        <f ca="1">IF(OR('📊 Training Matrix'!$W$92="EXPIRED",'📊 Training Matrix'!$W$92="EXPIRING"),"EL-001","")</f>
        <v/>
      </c>
      <c r="H1748" s="58" t="str">
        <f ca="1">IF(OR('📊 Training Matrix'!$W$92="EXPIRED",'📊 Training Matrix'!$W$92="EXPIRING"),"C&amp;G 2391 Inspection","")</f>
        <v/>
      </c>
      <c r="I1748" s="58" t="str">
        <f ca="1">IF(OR('📊 Training Matrix'!$W$92="EXPIRED",'📊 Training Matrix'!$W$92="EXPIRING"),IF(ISNUMBER('📊 Training Matrix'!$V$92),TEXT('📊 Training Matrix'!$V$92,"DD/MM/YYYY"),""),"")</f>
        <v/>
      </c>
      <c r="J1748" s="58" t="str">
        <f ca="1">IF(OR('📊 Training Matrix'!$W$92="EXPIRED",'📊 Training Matrix'!$W$92="EXPIRING"),TEXT('📊 Training Matrix'!$V$92+365,"DD/MM/YYYY"),"")</f>
        <v/>
      </c>
      <c r="K1748" s="58" t="str">
        <f ca="1">IF(OR('📊 Training Matrix'!$W$92="EXPIRED",'📊 Training Matrix'!$W$92="EXPIRING"),'📊 Training Matrix'!$W$92,"")</f>
        <v/>
      </c>
      <c r="L1748" s="58" t="str">
        <f ca="1">IF(OR('📊 Training Matrix'!$W$92="EXPIRED",'📊 Training Matrix'!$W$92="EXPIRING"),IF('📊 Training Matrix'!$W$92="EXPIRED","Overdue by "&amp;TEXT(TODAY()-('📊 Training Matrix'!$V$92+365),"0")&amp;" days","Expires in "&amp;TEXT(('📊 Training Matrix'!$V$92+365)-TODAY(),"0")&amp;" days"),"—")</f>
        <v>—</v>
      </c>
      <c r="M1748" s="58" t="str">
        <f ca="1">IF(OR('📊 Training Matrix'!$W$92="EXPIRED",'📊 Training Matrix'!$W$92="EXPIRING"),'📊 Training Matrix'!$H$92,"")</f>
        <v/>
      </c>
    </row>
    <row r="1749" spans="1:13" ht="15" customHeight="1" x14ac:dyDescent="0.2">
      <c r="A1749" s="58" t="str">
        <f ca="1">IF(OR('📊 Training Matrix'!$Y$92="EXPIRED",'📊 Training Matrix'!$Y$92="EXPIRING"),'📊 Training Matrix'!$A$92,"")</f>
        <v/>
      </c>
      <c r="B1749" s="58" t="str">
        <f ca="1">IF(OR('📊 Training Matrix'!$Y$92="EXPIRED",'📊 Training Matrix'!$Y$92="EXPIRING"),'📊 Training Matrix'!$B$92,"")</f>
        <v/>
      </c>
      <c r="C1749" s="58" t="str">
        <f ca="1">IF(OR('📊 Training Matrix'!$Y$92="EXPIRED",'📊 Training Matrix'!$Y$92="EXPIRING"),'📊 Training Matrix'!$C$92,"")</f>
        <v/>
      </c>
      <c r="D1749" s="58" t="str">
        <f ca="1">IF(OR('📊 Training Matrix'!$Y$92="EXPIRED",'📊 Training Matrix'!$Y$92="EXPIRING"),'📊 Training Matrix'!$D$92,"")</f>
        <v/>
      </c>
      <c r="E1749" s="58" t="str">
        <f ca="1">IF(OR('📊 Training Matrix'!$Y$92="EXPIRED",'📊 Training Matrix'!$Y$92="EXPIRING"),'📊 Training Matrix'!$F$92,"")</f>
        <v/>
      </c>
      <c r="F1749" s="58" t="str">
        <f ca="1">IF(OR('📊 Training Matrix'!$Y$92="EXPIRED",'📊 Training Matrix'!$Y$92="EXPIRING"),'📊 Training Matrix'!$E$92,"")</f>
        <v/>
      </c>
      <c r="G1749" s="58" t="str">
        <f ca="1">IF(OR('📊 Training Matrix'!$Y$92="EXPIRED",'📊 Training Matrix'!$Y$92="EXPIRING"),"EL-002","")</f>
        <v/>
      </c>
      <c r="H1749" s="58" t="str">
        <f ca="1">IF(OR('📊 Training Matrix'!$Y$92="EXPIRED",'📊 Training Matrix'!$Y$92="EXPIRING"),"18th Edition","")</f>
        <v/>
      </c>
      <c r="I1749" s="58" t="str">
        <f ca="1">IF(OR('📊 Training Matrix'!$Y$92="EXPIRED",'📊 Training Matrix'!$Y$92="EXPIRING"),IF(ISNUMBER('📊 Training Matrix'!$X$92),TEXT('📊 Training Matrix'!$X$92,"DD/MM/YYYY"),""),"")</f>
        <v/>
      </c>
      <c r="J1749" s="58" t="str">
        <f ca="1">IF(OR('📊 Training Matrix'!$Y$92="EXPIRED",'📊 Training Matrix'!$Y$92="EXPIRING"),TEXT('📊 Training Matrix'!$X$92+365,"DD/MM/YYYY"),"")</f>
        <v/>
      </c>
      <c r="K1749" s="58" t="str">
        <f ca="1">IF(OR('📊 Training Matrix'!$Y$92="EXPIRED",'📊 Training Matrix'!$Y$92="EXPIRING"),'📊 Training Matrix'!$Y$92,"")</f>
        <v/>
      </c>
      <c r="L1749" s="58" t="str">
        <f ca="1">IF(OR('📊 Training Matrix'!$Y$92="EXPIRED",'📊 Training Matrix'!$Y$92="EXPIRING"),IF('📊 Training Matrix'!$Y$92="EXPIRED","Overdue by "&amp;TEXT(TODAY()-('📊 Training Matrix'!$X$92+365),"0")&amp;" days","Expires in "&amp;TEXT(('📊 Training Matrix'!$X$92+365)-TODAY(),"0")&amp;" days"),"—")</f>
        <v>—</v>
      </c>
      <c r="M1749" s="58" t="str">
        <f ca="1">IF(OR('📊 Training Matrix'!$Y$92="EXPIRED",'📊 Training Matrix'!$Y$92="EXPIRING"),'📊 Training Matrix'!$H$92,"")</f>
        <v/>
      </c>
    </row>
    <row r="1750" spans="1:13" ht="15" customHeight="1" x14ac:dyDescent="0.2">
      <c r="A1750" s="58" t="str">
        <f ca="1">IF(OR('📊 Training Matrix'!$AA$92="EXPIRED",'📊 Training Matrix'!$AA$92="EXPIRING"),'📊 Training Matrix'!$A$92,"")</f>
        <v/>
      </c>
      <c r="B1750" s="58" t="str">
        <f ca="1">IF(OR('📊 Training Matrix'!$AA$92="EXPIRED",'📊 Training Matrix'!$AA$92="EXPIRING"),'📊 Training Matrix'!$B$92,"")</f>
        <v/>
      </c>
      <c r="C1750" s="58" t="str">
        <f ca="1">IF(OR('📊 Training Matrix'!$AA$92="EXPIRED",'📊 Training Matrix'!$AA$92="EXPIRING"),'📊 Training Matrix'!$C$92,"")</f>
        <v/>
      </c>
      <c r="D1750" s="58" t="str">
        <f ca="1">IF(OR('📊 Training Matrix'!$AA$92="EXPIRED",'📊 Training Matrix'!$AA$92="EXPIRING"),'📊 Training Matrix'!$D$92,"")</f>
        <v/>
      </c>
      <c r="E1750" s="58" t="str">
        <f ca="1">IF(OR('📊 Training Matrix'!$AA$92="EXPIRED",'📊 Training Matrix'!$AA$92="EXPIRING"),'📊 Training Matrix'!$F$92,"")</f>
        <v/>
      </c>
      <c r="F1750" s="58" t="str">
        <f ca="1">IF(OR('📊 Training Matrix'!$AA$92="EXPIRED",'📊 Training Matrix'!$AA$92="EXPIRING"),'📊 Training Matrix'!$E$92,"")</f>
        <v/>
      </c>
      <c r="G1750" s="58" t="str">
        <f ca="1">IF(OR('📊 Training Matrix'!$AA$92="EXPIRED",'📊 Training Matrix'!$AA$92="EXPIRING"),"EL-003","")</f>
        <v/>
      </c>
      <c r="H1750" s="58" t="str">
        <f ca="1">IF(OR('📊 Training Matrix'!$AA$92="EXPIRED",'📊 Training Matrix'!$AA$92="EXPIRING"),"HV Auth. Person","")</f>
        <v/>
      </c>
      <c r="I1750" s="58" t="str">
        <f ca="1">IF(OR('📊 Training Matrix'!$AA$92="EXPIRED",'📊 Training Matrix'!$AA$92="EXPIRING"),IF(ISNUMBER('📊 Training Matrix'!$Z$92),TEXT('📊 Training Matrix'!$Z$92,"DD/MM/YYYY"),""),"")</f>
        <v/>
      </c>
      <c r="J1750" s="58" t="str">
        <f ca="1">IF(OR('📊 Training Matrix'!$AA$92="EXPIRED",'📊 Training Matrix'!$AA$92="EXPIRING"),TEXT('📊 Training Matrix'!$Z$92+365,"DD/MM/YYYY"),"")</f>
        <v/>
      </c>
      <c r="K1750" s="58" t="str">
        <f ca="1">IF(OR('📊 Training Matrix'!$AA$92="EXPIRED",'📊 Training Matrix'!$AA$92="EXPIRING"),'📊 Training Matrix'!$AA$92,"")</f>
        <v/>
      </c>
      <c r="L1750" s="58" t="str">
        <f ca="1">IF(OR('📊 Training Matrix'!$AA$92="EXPIRED",'📊 Training Matrix'!$AA$92="EXPIRING"),IF('📊 Training Matrix'!$AA$92="EXPIRED","Overdue by "&amp;TEXT(TODAY()-('📊 Training Matrix'!$Z$92+365),"0")&amp;" days","Expires in "&amp;TEXT(('📊 Training Matrix'!$Z$92+365)-TODAY(),"0")&amp;" days"),"—")</f>
        <v>—</v>
      </c>
      <c r="M1750" s="58" t="str">
        <f ca="1">IF(OR('📊 Training Matrix'!$AA$92="EXPIRED",'📊 Training Matrix'!$AA$92="EXPIRING"),'📊 Training Matrix'!$H$92,"")</f>
        <v/>
      </c>
    </row>
    <row r="1751" spans="1:13" ht="15" customHeight="1" x14ac:dyDescent="0.2">
      <c r="A1751" s="58" t="str">
        <f ca="1">IF(OR('📊 Training Matrix'!$AC$92="EXPIRED",'📊 Training Matrix'!$AC$92="EXPIRING"),'📊 Training Matrix'!$A$92,"")</f>
        <v/>
      </c>
      <c r="B1751" s="58" t="str">
        <f ca="1">IF(OR('📊 Training Matrix'!$AC$92="EXPIRED",'📊 Training Matrix'!$AC$92="EXPIRING"),'📊 Training Matrix'!$B$92,"")</f>
        <v/>
      </c>
      <c r="C1751" s="58" t="str">
        <f ca="1">IF(OR('📊 Training Matrix'!$AC$92="EXPIRED",'📊 Training Matrix'!$AC$92="EXPIRING"),'📊 Training Matrix'!$C$92,"")</f>
        <v/>
      </c>
      <c r="D1751" s="58" t="str">
        <f ca="1">IF(OR('📊 Training Matrix'!$AC$92="EXPIRED",'📊 Training Matrix'!$AC$92="EXPIRING"),'📊 Training Matrix'!$D$92,"")</f>
        <v/>
      </c>
      <c r="E1751" s="58" t="str">
        <f ca="1">IF(OR('📊 Training Matrix'!$AC$92="EXPIRED",'📊 Training Matrix'!$AC$92="EXPIRING"),'📊 Training Matrix'!$F$92,"")</f>
        <v/>
      </c>
      <c r="F1751" s="58" t="str">
        <f ca="1">IF(OR('📊 Training Matrix'!$AC$92="EXPIRED",'📊 Training Matrix'!$AC$92="EXPIRING"),'📊 Training Matrix'!$E$92,"")</f>
        <v/>
      </c>
      <c r="G1751" s="58" t="str">
        <f ca="1">IF(OR('📊 Training Matrix'!$AC$92="EXPIRED",'📊 Training Matrix'!$AC$92="EXPIRING"),"EL-004","")</f>
        <v/>
      </c>
      <c r="H1751" s="58" t="str">
        <f ca="1">IF(OR('📊 Training Matrix'!$AC$92="EXPIRED",'📊 Training Matrix'!$AC$92="EXPIRING"),"LV Switching","")</f>
        <v/>
      </c>
      <c r="I1751" s="58" t="str">
        <f ca="1">IF(OR('📊 Training Matrix'!$AC$92="EXPIRED",'📊 Training Matrix'!$AC$92="EXPIRING"),IF(ISNUMBER('📊 Training Matrix'!$AB$92),TEXT('📊 Training Matrix'!$AB$92,"DD/MM/YYYY"),""),"")</f>
        <v/>
      </c>
      <c r="J1751" s="58" t="str">
        <f ca="1">IF(OR('📊 Training Matrix'!$AC$92="EXPIRED",'📊 Training Matrix'!$AC$92="EXPIRING"),TEXT('📊 Training Matrix'!$AB$92+365,"DD/MM/YYYY"),"")</f>
        <v/>
      </c>
      <c r="K1751" s="58" t="str">
        <f ca="1">IF(OR('📊 Training Matrix'!$AC$92="EXPIRED",'📊 Training Matrix'!$AC$92="EXPIRING"),'📊 Training Matrix'!$AC$92,"")</f>
        <v/>
      </c>
      <c r="L1751" s="58" t="str">
        <f ca="1">IF(OR('📊 Training Matrix'!$AC$92="EXPIRED",'📊 Training Matrix'!$AC$92="EXPIRING"),IF('📊 Training Matrix'!$AC$92="EXPIRED","Overdue by "&amp;TEXT(TODAY()-('📊 Training Matrix'!$AB$92+365),"0")&amp;" days","Expires in "&amp;TEXT(('📊 Training Matrix'!$AB$92+365)-TODAY(),"0")&amp;" days"),"—")</f>
        <v>—</v>
      </c>
      <c r="M1751" s="58" t="str">
        <f ca="1">IF(OR('📊 Training Matrix'!$AC$92="EXPIRED",'📊 Training Matrix'!$AC$92="EXPIRING"),'📊 Training Matrix'!$H$92,"")</f>
        <v/>
      </c>
    </row>
    <row r="1752" spans="1:13" ht="15" customHeight="1" x14ac:dyDescent="0.2">
      <c r="A1752" s="58" t="str">
        <f ca="1">IF(OR('📊 Training Matrix'!$AE$92="EXPIRED",'📊 Training Matrix'!$AE$92="EXPIRING"),'📊 Training Matrix'!$A$92,"")</f>
        <v/>
      </c>
      <c r="B1752" s="58" t="str">
        <f ca="1">IF(OR('📊 Training Matrix'!$AE$92="EXPIRED",'📊 Training Matrix'!$AE$92="EXPIRING"),'📊 Training Matrix'!$B$92,"")</f>
        <v/>
      </c>
      <c r="C1752" s="58" t="str">
        <f ca="1">IF(OR('📊 Training Matrix'!$AE$92="EXPIRED",'📊 Training Matrix'!$AE$92="EXPIRING"),'📊 Training Matrix'!$C$92,"")</f>
        <v/>
      </c>
      <c r="D1752" s="58" t="str">
        <f ca="1">IF(OR('📊 Training Matrix'!$AE$92="EXPIRED",'📊 Training Matrix'!$AE$92="EXPIRING"),'📊 Training Matrix'!$D$92,"")</f>
        <v/>
      </c>
      <c r="E1752" s="58" t="str">
        <f ca="1">IF(OR('📊 Training Matrix'!$AE$92="EXPIRED",'📊 Training Matrix'!$AE$92="EXPIRING"),'📊 Training Matrix'!$F$92,"")</f>
        <v/>
      </c>
      <c r="F1752" s="58" t="str">
        <f ca="1">IF(OR('📊 Training Matrix'!$AE$92="EXPIRED",'📊 Training Matrix'!$AE$92="EXPIRING"),'📊 Training Matrix'!$E$92,"")</f>
        <v/>
      </c>
      <c r="G1752" s="58" t="str">
        <f ca="1">IF(OR('📊 Training Matrix'!$AE$92="EXPIRED",'📊 Training Matrix'!$AE$92="EXPIRING"),"CV-005","")</f>
        <v/>
      </c>
      <c r="H1752" s="58" t="str">
        <f ca="1">IF(OR('📊 Training Matrix'!$AE$92="EXPIRED",'📊 Training Matrix'!$AE$92="EXPIRING"),"NRSWA Supervisor","")</f>
        <v/>
      </c>
      <c r="I1752" s="58" t="str">
        <f ca="1">IF(OR('📊 Training Matrix'!$AE$92="EXPIRED",'📊 Training Matrix'!$AE$92="EXPIRING"),IF(ISNUMBER('📊 Training Matrix'!$AD$92),TEXT('📊 Training Matrix'!$AD$92,"DD/MM/YYYY"),""),"")</f>
        <v/>
      </c>
      <c r="J1752" s="58" t="str">
        <f ca="1">IF(OR('📊 Training Matrix'!$AE$92="EXPIRED",'📊 Training Matrix'!$AE$92="EXPIRING"),TEXT('📊 Training Matrix'!$AD$92+365,"DD/MM/YYYY"),"")</f>
        <v/>
      </c>
      <c r="K1752" s="58" t="str">
        <f ca="1">IF(OR('📊 Training Matrix'!$AE$92="EXPIRED",'📊 Training Matrix'!$AE$92="EXPIRING"),'📊 Training Matrix'!$AE$92,"")</f>
        <v/>
      </c>
      <c r="L1752" s="58" t="str">
        <f ca="1">IF(OR('📊 Training Matrix'!$AE$92="EXPIRED",'📊 Training Matrix'!$AE$92="EXPIRING"),IF('📊 Training Matrix'!$AE$92="EXPIRED","Overdue by "&amp;TEXT(TODAY()-('📊 Training Matrix'!$AD$92+365),"0")&amp;" days","Expires in "&amp;TEXT(('📊 Training Matrix'!$AD$92+365)-TODAY(),"0")&amp;" days"),"—")</f>
        <v>—</v>
      </c>
      <c r="M1752" s="58" t="str">
        <f ca="1">IF(OR('📊 Training Matrix'!$AE$92="EXPIRED",'📊 Training Matrix'!$AE$92="EXPIRING"),'📊 Training Matrix'!$H$92,"")</f>
        <v/>
      </c>
    </row>
    <row r="1753" spans="1:13" ht="15" customHeight="1" x14ac:dyDescent="0.2">
      <c r="A1753" s="58" t="str">
        <f ca="1">IF(OR('📊 Training Matrix'!$AG$92="EXPIRED",'📊 Training Matrix'!$AG$92="EXPIRING"),'📊 Training Matrix'!$A$92,"")</f>
        <v/>
      </c>
      <c r="B1753" s="58" t="str">
        <f ca="1">IF(OR('📊 Training Matrix'!$AG$92="EXPIRED",'📊 Training Matrix'!$AG$92="EXPIRING"),'📊 Training Matrix'!$B$92,"")</f>
        <v/>
      </c>
      <c r="C1753" s="58" t="str">
        <f ca="1">IF(OR('📊 Training Matrix'!$AG$92="EXPIRED",'📊 Training Matrix'!$AG$92="EXPIRING"),'📊 Training Matrix'!$C$92,"")</f>
        <v/>
      </c>
      <c r="D1753" s="58" t="str">
        <f ca="1">IF(OR('📊 Training Matrix'!$AG$92="EXPIRED",'📊 Training Matrix'!$AG$92="EXPIRING"),'📊 Training Matrix'!$D$92,"")</f>
        <v/>
      </c>
      <c r="E1753" s="58" t="str">
        <f ca="1">IF(OR('📊 Training Matrix'!$AG$92="EXPIRED",'📊 Training Matrix'!$AG$92="EXPIRING"),'📊 Training Matrix'!$F$92,"")</f>
        <v/>
      </c>
      <c r="F1753" s="58" t="str">
        <f ca="1">IF(OR('📊 Training Matrix'!$AG$92="EXPIRED",'📊 Training Matrix'!$AG$92="EXPIRING"),'📊 Training Matrix'!$E$92,"")</f>
        <v/>
      </c>
      <c r="G1753" s="58" t="str">
        <f ca="1">IF(OR('📊 Training Matrix'!$AG$92="EXPIRED",'📊 Training Matrix'!$AG$92="EXPIRING"),"CV-006","")</f>
        <v/>
      </c>
      <c r="H1753" s="58" t="str">
        <f ca="1">IF(OR('📊 Training Matrix'!$AG$92="EXPIRED",'📊 Training Matrix'!$AG$92="EXPIRING"),"NRSWA Operative","")</f>
        <v/>
      </c>
      <c r="I1753" s="58" t="str">
        <f ca="1">IF(OR('📊 Training Matrix'!$AG$92="EXPIRED",'📊 Training Matrix'!$AG$92="EXPIRING"),IF(ISNUMBER('📊 Training Matrix'!$AF$92),TEXT('📊 Training Matrix'!$AF$92,"DD/MM/YYYY"),""),"")</f>
        <v/>
      </c>
      <c r="J1753" s="58" t="str">
        <f ca="1">IF(OR('📊 Training Matrix'!$AG$92="EXPIRED",'📊 Training Matrix'!$AG$92="EXPIRING"),TEXT('📊 Training Matrix'!$AF$92+365,"DD/MM/YYYY"),"")</f>
        <v/>
      </c>
      <c r="K1753" s="58" t="str">
        <f ca="1">IF(OR('📊 Training Matrix'!$AG$92="EXPIRED",'📊 Training Matrix'!$AG$92="EXPIRING"),'📊 Training Matrix'!$AG$92,"")</f>
        <v/>
      </c>
      <c r="L1753" s="58" t="str">
        <f ca="1">IF(OR('📊 Training Matrix'!$AG$92="EXPIRED",'📊 Training Matrix'!$AG$92="EXPIRING"),IF('📊 Training Matrix'!$AG$92="EXPIRED","Overdue by "&amp;TEXT(TODAY()-('📊 Training Matrix'!$AF$92+365),"0")&amp;" days","Expires in "&amp;TEXT(('📊 Training Matrix'!$AF$92+365)-TODAY(),"0")&amp;" days"),"—")</f>
        <v>—</v>
      </c>
      <c r="M1753" s="58" t="str">
        <f ca="1">IF(OR('📊 Training Matrix'!$AG$92="EXPIRED",'📊 Training Matrix'!$AG$92="EXPIRING"),'📊 Training Matrix'!$H$92,"")</f>
        <v/>
      </c>
    </row>
    <row r="1754" spans="1:13" ht="15" customHeight="1" x14ac:dyDescent="0.2">
      <c r="A1754" s="58" t="str">
        <f ca="1">IF(OR('📊 Training Matrix'!$AI$92="EXPIRED",'📊 Training Matrix'!$AI$92="EXPIRING"),'📊 Training Matrix'!$A$92,"")</f>
        <v/>
      </c>
      <c r="B1754" s="58" t="str">
        <f ca="1">IF(OR('📊 Training Matrix'!$AI$92="EXPIRED",'📊 Training Matrix'!$AI$92="EXPIRING"),'📊 Training Matrix'!$B$92,"")</f>
        <v/>
      </c>
      <c r="C1754" s="58" t="str">
        <f ca="1">IF(OR('📊 Training Matrix'!$AI$92="EXPIRED",'📊 Training Matrix'!$AI$92="EXPIRING"),'📊 Training Matrix'!$C$92,"")</f>
        <v/>
      </c>
      <c r="D1754" s="58" t="str">
        <f ca="1">IF(OR('📊 Training Matrix'!$AI$92="EXPIRED",'📊 Training Matrix'!$AI$92="EXPIRING"),'📊 Training Matrix'!$D$92,"")</f>
        <v/>
      </c>
      <c r="E1754" s="58" t="str">
        <f ca="1">IF(OR('📊 Training Matrix'!$AI$92="EXPIRED",'📊 Training Matrix'!$AI$92="EXPIRING"),'📊 Training Matrix'!$F$92,"")</f>
        <v/>
      </c>
      <c r="F1754" s="58" t="str">
        <f ca="1">IF(OR('📊 Training Matrix'!$AI$92="EXPIRED",'📊 Training Matrix'!$AI$92="EXPIRING"),'📊 Training Matrix'!$E$92,"")</f>
        <v/>
      </c>
      <c r="G1754" s="58" t="str">
        <f ca="1">IF(OR('📊 Training Matrix'!$AI$92="EXPIRED",'📊 Training Matrix'!$AI$92="EXPIRING"),"CV-002","")</f>
        <v/>
      </c>
      <c r="H1754" s="58" t="str">
        <f ca="1">IF(OR('📊 Training Matrix'!$AI$92="EXPIRED",'📊 Training Matrix'!$AI$92="EXPIRING"),"CSCS Blue Card","")</f>
        <v/>
      </c>
      <c r="I1754" s="58" t="str">
        <f ca="1">IF(OR('📊 Training Matrix'!$AI$92="EXPIRED",'📊 Training Matrix'!$AI$92="EXPIRING"),IF(ISNUMBER('📊 Training Matrix'!$AH$92),TEXT('📊 Training Matrix'!$AH$92,"DD/MM/YYYY"),""),"")</f>
        <v/>
      </c>
      <c r="J1754" s="58" t="str">
        <f ca="1">IF(OR('📊 Training Matrix'!$AI$92="EXPIRED",'📊 Training Matrix'!$AI$92="EXPIRING"),TEXT('📊 Training Matrix'!$AH$92+365,"DD/MM/YYYY"),"")</f>
        <v/>
      </c>
      <c r="K1754" s="58" t="str">
        <f ca="1">IF(OR('📊 Training Matrix'!$AI$92="EXPIRED",'📊 Training Matrix'!$AI$92="EXPIRING"),'📊 Training Matrix'!$AI$92,"")</f>
        <v/>
      </c>
      <c r="L1754" s="58" t="str">
        <f ca="1">IF(OR('📊 Training Matrix'!$AI$92="EXPIRED",'📊 Training Matrix'!$AI$92="EXPIRING"),IF('📊 Training Matrix'!$AI$92="EXPIRED","Overdue by "&amp;TEXT(TODAY()-('📊 Training Matrix'!$AH$92+365),"0")&amp;" days","Expires in "&amp;TEXT(('📊 Training Matrix'!$AH$92+365)-TODAY(),"0")&amp;" days"),"—")</f>
        <v>—</v>
      </c>
      <c r="M1754" s="58" t="str">
        <f ca="1">IF(OR('📊 Training Matrix'!$AI$92="EXPIRED",'📊 Training Matrix'!$AI$92="EXPIRING"),'📊 Training Matrix'!$H$92,"")</f>
        <v/>
      </c>
    </row>
    <row r="1755" spans="1:13" ht="15" customHeight="1" x14ac:dyDescent="0.2">
      <c r="A1755" s="58" t="str">
        <f ca="1">IF(OR('📊 Training Matrix'!$AK$92="EXPIRED",'📊 Training Matrix'!$AK$92="EXPIRING"),'📊 Training Matrix'!$A$92,"")</f>
        <v/>
      </c>
      <c r="B1755" s="58" t="str">
        <f ca="1">IF(OR('📊 Training Matrix'!$AK$92="EXPIRED",'📊 Training Matrix'!$AK$92="EXPIRING"),'📊 Training Matrix'!$B$92,"")</f>
        <v/>
      </c>
      <c r="C1755" s="58" t="str">
        <f ca="1">IF(OR('📊 Training Matrix'!$AK$92="EXPIRED",'📊 Training Matrix'!$AK$92="EXPIRING"),'📊 Training Matrix'!$C$92,"")</f>
        <v/>
      </c>
      <c r="D1755" s="58" t="str">
        <f ca="1">IF(OR('📊 Training Matrix'!$AK$92="EXPIRED",'📊 Training Matrix'!$AK$92="EXPIRING"),'📊 Training Matrix'!$D$92,"")</f>
        <v/>
      </c>
      <c r="E1755" s="58" t="str">
        <f ca="1">IF(OR('📊 Training Matrix'!$AK$92="EXPIRED",'📊 Training Matrix'!$AK$92="EXPIRING"),'📊 Training Matrix'!$F$92,"")</f>
        <v/>
      </c>
      <c r="F1755" s="58" t="str">
        <f ca="1">IF(OR('📊 Training Matrix'!$AK$92="EXPIRED",'📊 Training Matrix'!$AK$92="EXPIRING"),'📊 Training Matrix'!$E$92,"")</f>
        <v/>
      </c>
      <c r="G1755" s="58" t="str">
        <f ca="1">IF(OR('📊 Training Matrix'!$AK$92="EXPIRED",'📊 Training Matrix'!$AK$92="EXPIRING"),"GS-001","")</f>
        <v/>
      </c>
      <c r="H1755" s="58" t="str">
        <f ca="1">IF(OR('📊 Training Matrix'!$AK$92="EXPIRED",'📊 Training Matrix'!$AK$92="EXPIRING"),"Gas Safe Reg.","")</f>
        <v/>
      </c>
      <c r="I1755" s="58" t="str">
        <f ca="1">IF(OR('📊 Training Matrix'!$AK$92="EXPIRED",'📊 Training Matrix'!$AK$92="EXPIRING"),IF(ISNUMBER('📊 Training Matrix'!$AJ$92),TEXT('📊 Training Matrix'!$AJ$92,"DD/MM/YYYY"),""),"")</f>
        <v/>
      </c>
      <c r="J1755" s="58" t="str">
        <f ca="1">IF(OR('📊 Training Matrix'!$AK$92="EXPIRED",'📊 Training Matrix'!$AK$92="EXPIRING"),TEXT('📊 Training Matrix'!$AJ$92+365,"DD/MM/YYYY"),"")</f>
        <v/>
      </c>
      <c r="K1755" s="58" t="str">
        <f ca="1">IF(OR('📊 Training Matrix'!$AK$92="EXPIRED",'📊 Training Matrix'!$AK$92="EXPIRING"),'📊 Training Matrix'!$AK$92,"")</f>
        <v/>
      </c>
      <c r="L1755" s="58" t="str">
        <f ca="1">IF(OR('📊 Training Matrix'!$AK$92="EXPIRED",'📊 Training Matrix'!$AK$92="EXPIRING"),IF('📊 Training Matrix'!$AK$92="EXPIRED","Overdue by "&amp;TEXT(TODAY()-('📊 Training Matrix'!$AJ$92+365),"0")&amp;" days","Expires in "&amp;TEXT(('📊 Training Matrix'!$AJ$92+365)-TODAY(),"0")&amp;" days"),"—")</f>
        <v>—</v>
      </c>
      <c r="M1755" s="58" t="str">
        <f ca="1">IF(OR('📊 Training Matrix'!$AK$92="EXPIRED",'📊 Training Matrix'!$AK$92="EXPIRING"),'📊 Training Matrix'!$H$92,"")</f>
        <v/>
      </c>
    </row>
    <row r="1756" spans="1:13" ht="15" customHeight="1" x14ac:dyDescent="0.2">
      <c r="A1756" s="58" t="str">
        <f ca="1">IF(OR('📊 Training Matrix'!$AM$92="EXPIRED",'📊 Training Matrix'!$AM$92="EXPIRING"),'📊 Training Matrix'!$A$92,"")</f>
        <v/>
      </c>
      <c r="B1756" s="58" t="str">
        <f ca="1">IF(OR('📊 Training Matrix'!$AM$92="EXPIRED",'📊 Training Matrix'!$AM$92="EXPIRING"),'📊 Training Matrix'!$B$92,"")</f>
        <v/>
      </c>
      <c r="C1756" s="58" t="str">
        <f ca="1">IF(OR('📊 Training Matrix'!$AM$92="EXPIRED",'📊 Training Matrix'!$AM$92="EXPIRING"),'📊 Training Matrix'!$C$92,"")</f>
        <v/>
      </c>
      <c r="D1756" s="58" t="str">
        <f ca="1">IF(OR('📊 Training Matrix'!$AM$92="EXPIRED",'📊 Training Matrix'!$AM$92="EXPIRING"),'📊 Training Matrix'!$D$92,"")</f>
        <v/>
      </c>
      <c r="E1756" s="58" t="str">
        <f ca="1">IF(OR('📊 Training Matrix'!$AM$92="EXPIRED",'📊 Training Matrix'!$AM$92="EXPIRING"),'📊 Training Matrix'!$F$92,"")</f>
        <v/>
      </c>
      <c r="F1756" s="58" t="str">
        <f ca="1">IF(OR('📊 Training Matrix'!$AM$92="EXPIRED",'📊 Training Matrix'!$AM$92="EXPIRING"),'📊 Training Matrix'!$E$92,"")</f>
        <v/>
      </c>
      <c r="G1756" s="58" t="str">
        <f ca="1">IF(OR('📊 Training Matrix'!$AM$92="EXPIRED",'📊 Training Matrix'!$AM$92="EXPIRING"),"GS-002","")</f>
        <v/>
      </c>
      <c r="H1756" s="58" t="str">
        <f ca="1">IF(OR('📊 Training Matrix'!$AM$92="EXPIRED",'📊 Training Matrix'!$AM$92="EXPIRING"),"ACS Gas (CCN1)","")</f>
        <v/>
      </c>
      <c r="I1756" s="58" t="str">
        <f ca="1">IF(OR('📊 Training Matrix'!$AM$92="EXPIRED",'📊 Training Matrix'!$AM$92="EXPIRING"),IF(ISNUMBER('📊 Training Matrix'!$AL$92),TEXT('📊 Training Matrix'!$AL$92,"DD/MM/YYYY"),""),"")</f>
        <v/>
      </c>
      <c r="J1756" s="58" t="str">
        <f ca="1">IF(OR('📊 Training Matrix'!$AM$92="EXPIRED",'📊 Training Matrix'!$AM$92="EXPIRING"),TEXT('📊 Training Matrix'!$AL$92+365,"DD/MM/YYYY"),"")</f>
        <v/>
      </c>
      <c r="K1756" s="58" t="str">
        <f ca="1">IF(OR('📊 Training Matrix'!$AM$92="EXPIRED",'📊 Training Matrix'!$AM$92="EXPIRING"),'📊 Training Matrix'!$AM$92,"")</f>
        <v/>
      </c>
      <c r="L1756" s="58" t="str">
        <f ca="1">IF(OR('📊 Training Matrix'!$AM$92="EXPIRED",'📊 Training Matrix'!$AM$92="EXPIRING"),IF('📊 Training Matrix'!$AM$92="EXPIRED","Overdue by "&amp;TEXT(TODAY()-('📊 Training Matrix'!$AL$92+365),"0")&amp;" days","Expires in "&amp;TEXT(('📊 Training Matrix'!$AL$92+365)-TODAY(),"0")&amp;" days"),"—")</f>
        <v>—</v>
      </c>
      <c r="M1756" s="58" t="str">
        <f ca="1">IF(OR('📊 Training Matrix'!$AM$92="EXPIRED",'📊 Training Matrix'!$AM$92="EXPIRING"),'📊 Training Matrix'!$H$92,"")</f>
        <v/>
      </c>
    </row>
    <row r="1757" spans="1:13" ht="15" customHeight="1" x14ac:dyDescent="0.2">
      <c r="A1757" s="58" t="str">
        <f ca="1">IF(OR('📊 Training Matrix'!$AO$92="EXPIRED",'📊 Training Matrix'!$AO$92="EXPIRING"),'📊 Training Matrix'!$A$92,"")</f>
        <v/>
      </c>
      <c r="B1757" s="58" t="str">
        <f ca="1">IF(OR('📊 Training Matrix'!$AO$92="EXPIRED",'📊 Training Matrix'!$AO$92="EXPIRING"),'📊 Training Matrix'!$B$92,"")</f>
        <v/>
      </c>
      <c r="C1757" s="58" t="str">
        <f ca="1">IF(OR('📊 Training Matrix'!$AO$92="EXPIRED",'📊 Training Matrix'!$AO$92="EXPIRING"),'📊 Training Matrix'!$C$92,"")</f>
        <v/>
      </c>
      <c r="D1757" s="58" t="str">
        <f ca="1">IF(OR('📊 Training Matrix'!$AO$92="EXPIRED",'📊 Training Matrix'!$AO$92="EXPIRING"),'📊 Training Matrix'!$D$92,"")</f>
        <v/>
      </c>
      <c r="E1757" s="58" t="str">
        <f ca="1">IF(OR('📊 Training Matrix'!$AO$92="EXPIRED",'📊 Training Matrix'!$AO$92="EXPIRING"),'📊 Training Matrix'!$F$92,"")</f>
        <v/>
      </c>
      <c r="F1757" s="58" t="str">
        <f ca="1">IF(OR('📊 Training Matrix'!$AO$92="EXPIRED",'📊 Training Matrix'!$AO$92="EXPIRING"),'📊 Training Matrix'!$E$92,"")</f>
        <v/>
      </c>
      <c r="G1757" s="58" t="str">
        <f ca="1">IF(OR('📊 Training Matrix'!$AO$92="EXPIRED",'📊 Training Matrix'!$AO$92="EXPIRING"),"WA-001","")</f>
        <v/>
      </c>
      <c r="H1757" s="58" t="str">
        <f ca="1">IF(OR('📊 Training Matrix'!$AO$92="EXPIRED",'📊 Training Matrix'!$AO$92="EXPIRING"),"WIAPS Cert.","")</f>
        <v/>
      </c>
      <c r="I1757" s="58" t="str">
        <f ca="1">IF(OR('📊 Training Matrix'!$AO$92="EXPIRED",'📊 Training Matrix'!$AO$92="EXPIRING"),IF(ISNUMBER('📊 Training Matrix'!$AN$92),TEXT('📊 Training Matrix'!$AN$92,"DD/MM/YYYY"),""),"")</f>
        <v/>
      </c>
      <c r="J1757" s="58" t="str">
        <f ca="1">IF(OR('📊 Training Matrix'!$AO$92="EXPIRED",'📊 Training Matrix'!$AO$92="EXPIRING"),TEXT('📊 Training Matrix'!$AN$92+365,"DD/MM/YYYY"),"")</f>
        <v/>
      </c>
      <c r="K1757" s="58" t="str">
        <f ca="1">IF(OR('📊 Training Matrix'!$AO$92="EXPIRED",'📊 Training Matrix'!$AO$92="EXPIRING"),'📊 Training Matrix'!$AO$92,"")</f>
        <v/>
      </c>
      <c r="L1757" s="58" t="str">
        <f ca="1">IF(OR('📊 Training Matrix'!$AO$92="EXPIRED",'📊 Training Matrix'!$AO$92="EXPIRING"),IF('📊 Training Matrix'!$AO$92="EXPIRED","Overdue by "&amp;TEXT(TODAY()-('📊 Training Matrix'!$AN$92+365),"0")&amp;" days","Expires in "&amp;TEXT(('📊 Training Matrix'!$AN$92+365)-TODAY(),"0")&amp;" days"),"—")</f>
        <v>—</v>
      </c>
      <c r="M1757" s="58" t="str">
        <f ca="1">IF(OR('📊 Training Matrix'!$AO$92="EXPIRED",'📊 Training Matrix'!$AO$92="EXPIRING"),'📊 Training Matrix'!$H$92,"")</f>
        <v/>
      </c>
    </row>
    <row r="1758" spans="1:13" ht="15" customHeight="1" x14ac:dyDescent="0.2">
      <c r="A1758" s="58" t="str">
        <f ca="1">IF(OR('📊 Training Matrix'!$AQ$92="EXPIRED",'📊 Training Matrix'!$AQ$92="EXPIRING"),'📊 Training Matrix'!$A$92,"")</f>
        <v/>
      </c>
      <c r="B1758" s="58" t="str">
        <f ca="1">IF(OR('📊 Training Matrix'!$AQ$92="EXPIRED",'📊 Training Matrix'!$AQ$92="EXPIRING"),'📊 Training Matrix'!$B$92,"")</f>
        <v/>
      </c>
      <c r="C1758" s="58" t="str">
        <f ca="1">IF(OR('📊 Training Matrix'!$AQ$92="EXPIRED",'📊 Training Matrix'!$AQ$92="EXPIRING"),'📊 Training Matrix'!$C$92,"")</f>
        <v/>
      </c>
      <c r="D1758" s="58" t="str">
        <f ca="1">IF(OR('📊 Training Matrix'!$AQ$92="EXPIRED",'📊 Training Matrix'!$AQ$92="EXPIRING"),'📊 Training Matrix'!$D$92,"")</f>
        <v/>
      </c>
      <c r="E1758" s="58" t="str">
        <f ca="1">IF(OR('📊 Training Matrix'!$AQ$92="EXPIRED",'📊 Training Matrix'!$AQ$92="EXPIRING"),'📊 Training Matrix'!$F$92,"")</f>
        <v/>
      </c>
      <c r="F1758" s="58" t="str">
        <f ca="1">IF(OR('📊 Training Matrix'!$AQ$92="EXPIRED",'📊 Training Matrix'!$AQ$92="EXPIRING"),'📊 Training Matrix'!$E$92,"")</f>
        <v/>
      </c>
      <c r="G1758" s="58" t="str">
        <f ca="1">IF(OR('📊 Training Matrix'!$AQ$92="EXPIRED",'📊 Training Matrix'!$AQ$92="EXPIRING"),"DR-004","")</f>
        <v/>
      </c>
      <c r="H1758" s="58" t="str">
        <f ca="1">IF(OR('📊 Training Matrix'!$AQ$92="EXPIRED",'📊 Training Matrix'!$AQ$92="EXPIRING"),"CPCS Excavator","")</f>
        <v/>
      </c>
      <c r="I1758" s="58" t="str">
        <f ca="1">IF(OR('📊 Training Matrix'!$AQ$92="EXPIRED",'📊 Training Matrix'!$AQ$92="EXPIRING"),IF(ISNUMBER('📊 Training Matrix'!$AP$92),TEXT('📊 Training Matrix'!$AP$92,"DD/MM/YYYY"),""),"")</f>
        <v/>
      </c>
      <c r="J1758" s="58" t="str">
        <f ca="1">IF(OR('📊 Training Matrix'!$AQ$92="EXPIRED",'📊 Training Matrix'!$AQ$92="EXPIRING"),TEXT('📊 Training Matrix'!$AP$92+365,"DD/MM/YYYY"),"")</f>
        <v/>
      </c>
      <c r="K1758" s="58" t="str">
        <f ca="1">IF(OR('📊 Training Matrix'!$AQ$92="EXPIRED",'📊 Training Matrix'!$AQ$92="EXPIRING"),'📊 Training Matrix'!$AQ$92,"")</f>
        <v/>
      </c>
      <c r="L1758" s="58" t="str">
        <f ca="1">IF(OR('📊 Training Matrix'!$AQ$92="EXPIRED",'📊 Training Matrix'!$AQ$92="EXPIRING"),IF('📊 Training Matrix'!$AQ$92="EXPIRED","Overdue by "&amp;TEXT(TODAY()-('📊 Training Matrix'!$AP$92+365),"0")&amp;" days","Expires in "&amp;TEXT(('📊 Training Matrix'!$AP$92+365)-TODAY(),"0")&amp;" days"),"—")</f>
        <v>—</v>
      </c>
      <c r="M1758" s="58" t="str">
        <f ca="1">IF(OR('📊 Training Matrix'!$AQ$92="EXPIRED",'📊 Training Matrix'!$AQ$92="EXPIRING"),'📊 Training Matrix'!$H$92,"")</f>
        <v/>
      </c>
    </row>
    <row r="1759" spans="1:13" ht="15" customHeight="1" x14ac:dyDescent="0.2">
      <c r="A1759" s="58" t="str">
        <f ca="1">IF(OR('📊 Training Matrix'!$AS$92="EXPIRED",'📊 Training Matrix'!$AS$92="EXPIRING"),'📊 Training Matrix'!$A$92,"")</f>
        <v/>
      </c>
      <c r="B1759" s="58" t="str">
        <f ca="1">IF(OR('📊 Training Matrix'!$AS$92="EXPIRED",'📊 Training Matrix'!$AS$92="EXPIRING"),'📊 Training Matrix'!$B$92,"")</f>
        <v/>
      </c>
      <c r="C1759" s="58" t="str">
        <f ca="1">IF(OR('📊 Training Matrix'!$AS$92="EXPIRED",'📊 Training Matrix'!$AS$92="EXPIRING"),'📊 Training Matrix'!$C$92,"")</f>
        <v/>
      </c>
      <c r="D1759" s="58" t="str">
        <f ca="1">IF(OR('📊 Training Matrix'!$AS$92="EXPIRED",'📊 Training Matrix'!$AS$92="EXPIRING"),'📊 Training Matrix'!$D$92,"")</f>
        <v/>
      </c>
      <c r="E1759" s="58" t="str">
        <f ca="1">IF(OR('📊 Training Matrix'!$AS$92="EXPIRED",'📊 Training Matrix'!$AS$92="EXPIRING"),'📊 Training Matrix'!$F$92,"")</f>
        <v/>
      </c>
      <c r="F1759" s="58" t="str">
        <f ca="1">IF(OR('📊 Training Matrix'!$AS$92="EXPIRED",'📊 Training Matrix'!$AS$92="EXPIRING"),'📊 Training Matrix'!$E$92,"")</f>
        <v/>
      </c>
      <c r="G1759" s="58" t="str">
        <f ca="1">IF(OR('📊 Training Matrix'!$AS$92="EXPIRED",'📊 Training Matrix'!$AS$92="EXPIRING"),"MG-002","")</f>
        <v/>
      </c>
      <c r="H1759" s="58" t="str">
        <f ca="1">IF(OR('📊 Training Matrix'!$AS$92="EXPIRED",'📊 Training Matrix'!$AS$92="EXPIRING"),"SMSTS","")</f>
        <v/>
      </c>
      <c r="I1759" s="58" t="str">
        <f ca="1">IF(OR('📊 Training Matrix'!$AS$92="EXPIRED",'📊 Training Matrix'!$AS$92="EXPIRING"),IF(ISNUMBER('📊 Training Matrix'!$AR$92),TEXT('📊 Training Matrix'!$AR$92,"DD/MM/YYYY"),""),"")</f>
        <v/>
      </c>
      <c r="J1759" s="58" t="str">
        <f ca="1">IF(OR('📊 Training Matrix'!$AS$92="EXPIRED",'📊 Training Matrix'!$AS$92="EXPIRING"),TEXT('📊 Training Matrix'!$AR$92+365,"DD/MM/YYYY"),"")</f>
        <v/>
      </c>
      <c r="K1759" s="58" t="str">
        <f ca="1">IF(OR('📊 Training Matrix'!$AS$92="EXPIRED",'📊 Training Matrix'!$AS$92="EXPIRING"),'📊 Training Matrix'!$AS$92,"")</f>
        <v/>
      </c>
      <c r="L1759" s="58" t="str">
        <f ca="1">IF(OR('📊 Training Matrix'!$AS$92="EXPIRED",'📊 Training Matrix'!$AS$92="EXPIRING"),IF('📊 Training Matrix'!$AS$92="EXPIRED","Overdue by "&amp;TEXT(TODAY()-('📊 Training Matrix'!$AR$92+365),"0")&amp;" days","Expires in "&amp;TEXT(('📊 Training Matrix'!$AR$92+365)-TODAY(),"0")&amp;" days"),"—")</f>
        <v>—</v>
      </c>
      <c r="M1759" s="58" t="str">
        <f ca="1">IF(OR('📊 Training Matrix'!$AS$92="EXPIRED",'📊 Training Matrix'!$AS$92="EXPIRING"),'📊 Training Matrix'!$H$92,"")</f>
        <v/>
      </c>
    </row>
    <row r="1760" spans="1:13" ht="15" customHeight="1" x14ac:dyDescent="0.2">
      <c r="A1760" s="58" t="str">
        <f ca="1">IF(OR('📊 Training Matrix'!$AU$92="EXPIRED",'📊 Training Matrix'!$AU$92="EXPIRING"),'📊 Training Matrix'!$A$92,"")</f>
        <v/>
      </c>
      <c r="B1760" s="58" t="str">
        <f ca="1">IF(OR('📊 Training Matrix'!$AU$92="EXPIRED",'📊 Training Matrix'!$AU$92="EXPIRING"),'📊 Training Matrix'!$B$92,"")</f>
        <v/>
      </c>
      <c r="C1760" s="58" t="str">
        <f ca="1">IF(OR('📊 Training Matrix'!$AU$92="EXPIRED",'📊 Training Matrix'!$AU$92="EXPIRING"),'📊 Training Matrix'!$C$92,"")</f>
        <v/>
      </c>
      <c r="D1760" s="58" t="str">
        <f ca="1">IF(OR('📊 Training Matrix'!$AU$92="EXPIRED",'📊 Training Matrix'!$AU$92="EXPIRING"),'📊 Training Matrix'!$D$92,"")</f>
        <v/>
      </c>
      <c r="E1760" s="58" t="str">
        <f ca="1">IF(OR('📊 Training Matrix'!$AU$92="EXPIRED",'📊 Training Matrix'!$AU$92="EXPIRING"),'📊 Training Matrix'!$F$92,"")</f>
        <v/>
      </c>
      <c r="F1760" s="58" t="str">
        <f ca="1">IF(OR('📊 Training Matrix'!$AU$92="EXPIRED",'📊 Training Matrix'!$AU$92="EXPIRING"),'📊 Training Matrix'!$E$92,"")</f>
        <v/>
      </c>
      <c r="G1760" s="58" t="str">
        <f ca="1">IF(OR('📊 Training Matrix'!$AU$92="EXPIRED",'📊 Training Matrix'!$AU$92="EXPIRING"),"MG-003","")</f>
        <v/>
      </c>
      <c r="H1760" s="58" t="str">
        <f ca="1">IF(OR('📊 Training Matrix'!$AU$92="EXPIRED",'📊 Training Matrix'!$AU$92="EXPIRING"),"SSSTS","")</f>
        <v/>
      </c>
      <c r="I1760" s="58" t="str">
        <f ca="1">IF(OR('📊 Training Matrix'!$AU$92="EXPIRED",'📊 Training Matrix'!$AU$92="EXPIRING"),IF(ISNUMBER('📊 Training Matrix'!$AT$92),TEXT('📊 Training Matrix'!$AT$92,"DD/MM/YYYY"),""),"")</f>
        <v/>
      </c>
      <c r="J1760" s="58" t="str">
        <f ca="1">IF(OR('📊 Training Matrix'!$AU$92="EXPIRED",'📊 Training Matrix'!$AU$92="EXPIRING"),TEXT('📊 Training Matrix'!$AT$92+365,"DD/MM/YYYY"),"")</f>
        <v/>
      </c>
      <c r="K1760" s="58" t="str">
        <f ca="1">IF(OR('📊 Training Matrix'!$AU$92="EXPIRED",'📊 Training Matrix'!$AU$92="EXPIRING"),'📊 Training Matrix'!$AU$92,"")</f>
        <v/>
      </c>
      <c r="L1760" s="58" t="str">
        <f ca="1">IF(OR('📊 Training Matrix'!$AU$92="EXPIRED",'📊 Training Matrix'!$AU$92="EXPIRING"),IF('📊 Training Matrix'!$AU$92="EXPIRED","Overdue by "&amp;TEXT(TODAY()-('📊 Training Matrix'!$AT$92+365),"0")&amp;" days","Expires in "&amp;TEXT(('📊 Training Matrix'!$AT$92+365)-TODAY(),"0")&amp;" days"),"—")</f>
        <v>—</v>
      </c>
      <c r="M1760" s="58" t="str">
        <f ca="1">IF(OR('📊 Training Matrix'!$AU$92="EXPIRED",'📊 Training Matrix'!$AU$92="EXPIRING"),'📊 Training Matrix'!$H$92,"")</f>
        <v/>
      </c>
    </row>
    <row r="1761" spans="1:13" ht="15" customHeight="1" x14ac:dyDescent="0.2">
      <c r="A1761" s="58" t="str">
        <f ca="1">IF(OR('📊 Training Matrix'!$AW$92="EXPIRED",'📊 Training Matrix'!$AW$92="EXPIRING"),'📊 Training Matrix'!$A$92,"")</f>
        <v/>
      </c>
      <c r="B1761" s="58" t="str">
        <f ca="1">IF(OR('📊 Training Matrix'!$AW$92="EXPIRED",'📊 Training Matrix'!$AW$92="EXPIRING"),'📊 Training Matrix'!$B$92,"")</f>
        <v/>
      </c>
      <c r="C1761" s="58" t="str">
        <f ca="1">IF(OR('📊 Training Matrix'!$AW$92="EXPIRED",'📊 Training Matrix'!$AW$92="EXPIRING"),'📊 Training Matrix'!$C$92,"")</f>
        <v/>
      </c>
      <c r="D1761" s="58" t="str">
        <f ca="1">IF(OR('📊 Training Matrix'!$AW$92="EXPIRED",'📊 Training Matrix'!$AW$92="EXPIRING"),'📊 Training Matrix'!$D$92,"")</f>
        <v/>
      </c>
      <c r="E1761" s="58" t="str">
        <f ca="1">IF(OR('📊 Training Matrix'!$AW$92="EXPIRED",'📊 Training Matrix'!$AW$92="EXPIRING"),'📊 Training Matrix'!$F$92,"")</f>
        <v/>
      </c>
      <c r="F1761" s="58" t="str">
        <f ca="1">IF(OR('📊 Training Matrix'!$AW$92="EXPIRED",'📊 Training Matrix'!$AW$92="EXPIRING"),'📊 Training Matrix'!$E$92,"")</f>
        <v/>
      </c>
      <c r="G1761" s="58" t="str">
        <f ca="1">IF(OR('📊 Training Matrix'!$AW$92="EXPIRED",'📊 Training Matrix'!$AW$92="EXPIRING"),"IT-002","")</f>
        <v/>
      </c>
      <c r="H1761" s="58" t="str">
        <f ca="1">IF(OR('📊 Training Matrix'!$AW$92="EXPIRED",'📊 Training Matrix'!$AW$92="EXPIRING"),"GDPR Awareness","")</f>
        <v/>
      </c>
      <c r="I1761" s="58" t="str">
        <f ca="1">IF(OR('📊 Training Matrix'!$AW$92="EXPIRED",'📊 Training Matrix'!$AW$92="EXPIRING"),IF(ISNUMBER('📊 Training Matrix'!$AV$92),TEXT('📊 Training Matrix'!$AV$92,"DD/MM/YYYY"),""),"")</f>
        <v/>
      </c>
      <c r="J1761" s="58" t="str">
        <f ca="1">IF(OR('📊 Training Matrix'!$AW$92="EXPIRED",'📊 Training Matrix'!$AW$92="EXPIRING"),TEXT('📊 Training Matrix'!$AV$92+365,"DD/MM/YYYY"),"")</f>
        <v/>
      </c>
      <c r="K1761" s="58" t="str">
        <f ca="1">IF(OR('📊 Training Matrix'!$AW$92="EXPIRED",'📊 Training Matrix'!$AW$92="EXPIRING"),'📊 Training Matrix'!$AW$92,"")</f>
        <v/>
      </c>
      <c r="L1761" s="58" t="str">
        <f ca="1">IF(OR('📊 Training Matrix'!$AW$92="EXPIRED",'📊 Training Matrix'!$AW$92="EXPIRING"),IF('📊 Training Matrix'!$AW$92="EXPIRED","Overdue by "&amp;TEXT(TODAY()-('📊 Training Matrix'!$AV$92+365),"0")&amp;" days","Expires in "&amp;TEXT(('📊 Training Matrix'!$AV$92+365)-TODAY(),"0")&amp;" days"),"—")</f>
        <v>—</v>
      </c>
      <c r="M1761" s="58" t="str">
        <f ca="1">IF(OR('📊 Training Matrix'!$AW$92="EXPIRED",'📊 Training Matrix'!$AW$92="EXPIRING"),'📊 Training Matrix'!$H$92,"")</f>
        <v/>
      </c>
    </row>
    <row r="1762" spans="1:13" ht="15" customHeight="1" x14ac:dyDescent="0.2">
      <c r="A1762" s="58" t="str">
        <f ca="1">IF(OR('📊 Training Matrix'!$K$93="EXPIRED",'📊 Training Matrix'!$K$93="EXPIRING"),'📊 Training Matrix'!$A$93,"")</f>
        <v/>
      </c>
      <c r="B1762" s="58" t="str">
        <f ca="1">IF(OR('📊 Training Matrix'!$K$93="EXPIRED",'📊 Training Matrix'!$K$93="EXPIRING"),'📊 Training Matrix'!$B$93,"")</f>
        <v/>
      </c>
      <c r="C1762" s="58" t="str">
        <f ca="1">IF(OR('📊 Training Matrix'!$K$93="EXPIRED",'📊 Training Matrix'!$K$93="EXPIRING"),'📊 Training Matrix'!$C$93,"")</f>
        <v/>
      </c>
      <c r="D1762" s="58" t="str">
        <f ca="1">IF(OR('📊 Training Matrix'!$K$93="EXPIRED",'📊 Training Matrix'!$K$93="EXPIRING"),'📊 Training Matrix'!$D$93,"")</f>
        <v/>
      </c>
      <c r="E1762" s="58" t="str">
        <f ca="1">IF(OR('📊 Training Matrix'!$K$93="EXPIRED",'📊 Training Matrix'!$K$93="EXPIRING"),'📊 Training Matrix'!$F$93,"")</f>
        <v/>
      </c>
      <c r="F1762" s="58" t="str">
        <f ca="1">IF(OR('📊 Training Matrix'!$K$93="EXPIRED",'📊 Training Matrix'!$K$93="EXPIRING"),'📊 Training Matrix'!$E$93,"")</f>
        <v/>
      </c>
      <c r="G1762" s="58" t="str">
        <f ca="1">IF(OR('📊 Training Matrix'!$K$93="EXPIRED",'📊 Training Matrix'!$K$93="EXPIRING"),"HS-001","")</f>
        <v/>
      </c>
      <c r="H1762" s="58" t="str">
        <f ca="1">IF(OR('📊 Training Matrix'!$K$93="EXPIRED",'📊 Training Matrix'!$K$93="EXPIRING"),"H&amp;S Induction","")</f>
        <v/>
      </c>
      <c r="I1762" s="58" t="str">
        <f ca="1">IF(OR('📊 Training Matrix'!$K$93="EXPIRED",'📊 Training Matrix'!$K$93="EXPIRING"),IF(ISNUMBER('📊 Training Matrix'!$J$93),TEXT('📊 Training Matrix'!$J$93,"DD/MM/YYYY"),""),"")</f>
        <v/>
      </c>
      <c r="J1762" s="58" t="str">
        <f ca="1">IF(OR('📊 Training Matrix'!$K$93="EXPIRED",'📊 Training Matrix'!$K$93="EXPIRING"),TEXT('📊 Training Matrix'!$J$93+365,"DD/MM/YYYY"),"")</f>
        <v/>
      </c>
      <c r="K1762" s="58" t="str">
        <f ca="1">IF(OR('📊 Training Matrix'!$K$93="EXPIRED",'📊 Training Matrix'!$K$93="EXPIRING"),'📊 Training Matrix'!$K$93,"")</f>
        <v/>
      </c>
      <c r="L1762" s="58" t="str">
        <f ca="1">IF(OR('📊 Training Matrix'!$K$93="EXPIRED",'📊 Training Matrix'!$K$93="EXPIRING"),IF('📊 Training Matrix'!$K$93="EXPIRED","Overdue by "&amp;TEXT(TODAY()-('📊 Training Matrix'!$J$93+365),"0")&amp;" days","Expires in "&amp;TEXT(('📊 Training Matrix'!$J$93+365)-TODAY(),"0")&amp;" days"),"—")</f>
        <v>—</v>
      </c>
      <c r="M1762" s="58" t="str">
        <f ca="1">IF(OR('📊 Training Matrix'!$K$93="EXPIRED",'📊 Training Matrix'!$K$93="EXPIRING"),'📊 Training Matrix'!$H$93,"")</f>
        <v/>
      </c>
    </row>
    <row r="1763" spans="1:13" ht="15" customHeight="1" x14ac:dyDescent="0.2">
      <c r="A1763" s="58" t="str">
        <f ca="1">IF(OR('📊 Training Matrix'!$M$93="EXPIRED",'📊 Training Matrix'!$M$93="EXPIRING"),'📊 Training Matrix'!$A$93,"")</f>
        <v/>
      </c>
      <c r="B1763" s="58" t="str">
        <f ca="1">IF(OR('📊 Training Matrix'!$M$93="EXPIRED",'📊 Training Matrix'!$M$93="EXPIRING"),'📊 Training Matrix'!$B$93,"")</f>
        <v/>
      </c>
      <c r="C1763" s="58" t="str">
        <f ca="1">IF(OR('📊 Training Matrix'!$M$93="EXPIRED",'📊 Training Matrix'!$M$93="EXPIRING"),'📊 Training Matrix'!$C$93,"")</f>
        <v/>
      </c>
      <c r="D1763" s="58" t="str">
        <f ca="1">IF(OR('📊 Training Matrix'!$M$93="EXPIRED",'📊 Training Matrix'!$M$93="EXPIRING"),'📊 Training Matrix'!$D$93,"")</f>
        <v/>
      </c>
      <c r="E1763" s="58" t="str">
        <f ca="1">IF(OR('📊 Training Matrix'!$M$93="EXPIRED",'📊 Training Matrix'!$M$93="EXPIRING"),'📊 Training Matrix'!$F$93,"")</f>
        <v/>
      </c>
      <c r="F1763" s="58" t="str">
        <f ca="1">IF(OR('📊 Training Matrix'!$M$93="EXPIRED",'📊 Training Matrix'!$M$93="EXPIRING"),'📊 Training Matrix'!$E$93,"")</f>
        <v/>
      </c>
      <c r="G1763" s="58" t="str">
        <f ca="1">IF(OR('📊 Training Matrix'!$M$93="EXPIRED",'📊 Training Matrix'!$M$93="EXPIRING"),"HS-002","")</f>
        <v/>
      </c>
      <c r="H1763" s="58" t="str">
        <f ca="1">IF(OR('📊 Training Matrix'!$M$93="EXPIRED",'📊 Training Matrix'!$M$93="EXPIRING"),"Working at Height","")</f>
        <v/>
      </c>
      <c r="I1763" s="58" t="str">
        <f ca="1">IF(OR('📊 Training Matrix'!$M$93="EXPIRED",'📊 Training Matrix'!$M$93="EXPIRING"),IF(ISNUMBER('📊 Training Matrix'!$L$93),TEXT('📊 Training Matrix'!$L$93,"DD/MM/YYYY"),""),"")</f>
        <v/>
      </c>
      <c r="J1763" s="58" t="str">
        <f ca="1">IF(OR('📊 Training Matrix'!$M$93="EXPIRED",'📊 Training Matrix'!$M$93="EXPIRING"),TEXT('📊 Training Matrix'!$L$93+365,"DD/MM/YYYY"),"")</f>
        <v/>
      </c>
      <c r="K1763" s="58" t="str">
        <f ca="1">IF(OR('📊 Training Matrix'!$M$93="EXPIRED",'📊 Training Matrix'!$M$93="EXPIRING"),'📊 Training Matrix'!$M$93,"")</f>
        <v/>
      </c>
      <c r="L1763" s="58" t="str">
        <f ca="1">IF(OR('📊 Training Matrix'!$M$93="EXPIRED",'📊 Training Matrix'!$M$93="EXPIRING"),IF('📊 Training Matrix'!$M$93="EXPIRED","Overdue by "&amp;TEXT(TODAY()-('📊 Training Matrix'!$L$93+365),"0")&amp;" days","Expires in "&amp;TEXT(('📊 Training Matrix'!$L$93+365)-TODAY(),"0")&amp;" days"),"—")</f>
        <v>—</v>
      </c>
      <c r="M1763" s="58" t="str">
        <f ca="1">IF(OR('📊 Training Matrix'!$M$93="EXPIRED",'📊 Training Matrix'!$M$93="EXPIRING"),'📊 Training Matrix'!$H$93,"")</f>
        <v/>
      </c>
    </row>
    <row r="1764" spans="1:13" ht="15" customHeight="1" x14ac:dyDescent="0.2">
      <c r="A1764" s="58" t="str">
        <f ca="1">IF(OR('📊 Training Matrix'!$O$93="EXPIRED",'📊 Training Matrix'!$O$93="EXPIRING"),'📊 Training Matrix'!$A$93,"")</f>
        <v/>
      </c>
      <c r="B1764" s="58" t="str">
        <f ca="1">IF(OR('📊 Training Matrix'!$O$93="EXPIRED",'📊 Training Matrix'!$O$93="EXPIRING"),'📊 Training Matrix'!$B$93,"")</f>
        <v/>
      </c>
      <c r="C1764" s="58" t="str">
        <f ca="1">IF(OR('📊 Training Matrix'!$O$93="EXPIRED",'📊 Training Matrix'!$O$93="EXPIRING"),'📊 Training Matrix'!$C$93,"")</f>
        <v/>
      </c>
      <c r="D1764" s="58" t="str">
        <f ca="1">IF(OR('📊 Training Matrix'!$O$93="EXPIRED",'📊 Training Matrix'!$O$93="EXPIRING"),'📊 Training Matrix'!$D$93,"")</f>
        <v/>
      </c>
      <c r="E1764" s="58" t="str">
        <f ca="1">IF(OR('📊 Training Matrix'!$O$93="EXPIRED",'📊 Training Matrix'!$O$93="EXPIRING"),'📊 Training Matrix'!$F$93,"")</f>
        <v/>
      </c>
      <c r="F1764" s="58" t="str">
        <f ca="1">IF(OR('📊 Training Matrix'!$O$93="EXPIRED",'📊 Training Matrix'!$O$93="EXPIRING"),'📊 Training Matrix'!$E$93,"")</f>
        <v/>
      </c>
      <c r="G1764" s="58" t="str">
        <f ca="1">IF(OR('📊 Training Matrix'!$O$93="EXPIRED",'📊 Training Matrix'!$O$93="EXPIRING"),"HS-003","")</f>
        <v/>
      </c>
      <c r="H1764" s="58" t="str">
        <f ca="1">IF(OR('📊 Training Matrix'!$O$93="EXPIRED",'📊 Training Matrix'!$O$93="EXPIRING"),"Confined Space","")</f>
        <v/>
      </c>
      <c r="I1764" s="58" t="str">
        <f ca="1">IF(OR('📊 Training Matrix'!$O$93="EXPIRED",'📊 Training Matrix'!$O$93="EXPIRING"),IF(ISNUMBER('📊 Training Matrix'!$N$93),TEXT('📊 Training Matrix'!$N$93,"DD/MM/YYYY"),""),"")</f>
        <v/>
      </c>
      <c r="J1764" s="58" t="str">
        <f ca="1">IF(OR('📊 Training Matrix'!$O$93="EXPIRED",'📊 Training Matrix'!$O$93="EXPIRING"),TEXT('📊 Training Matrix'!$N$93+365,"DD/MM/YYYY"),"")</f>
        <v/>
      </c>
      <c r="K1764" s="58" t="str">
        <f ca="1">IF(OR('📊 Training Matrix'!$O$93="EXPIRED",'📊 Training Matrix'!$O$93="EXPIRING"),'📊 Training Matrix'!$O$93,"")</f>
        <v/>
      </c>
      <c r="L1764" s="58" t="str">
        <f ca="1">IF(OR('📊 Training Matrix'!$O$93="EXPIRED",'📊 Training Matrix'!$O$93="EXPIRING"),IF('📊 Training Matrix'!$O$93="EXPIRED","Overdue by "&amp;TEXT(TODAY()-('📊 Training Matrix'!$N$93+365),"0")&amp;" days","Expires in "&amp;TEXT(('📊 Training Matrix'!$N$93+365)-TODAY(),"0")&amp;" days"),"—")</f>
        <v>—</v>
      </c>
      <c r="M1764" s="58" t="str">
        <f ca="1">IF(OR('📊 Training Matrix'!$O$93="EXPIRED",'📊 Training Matrix'!$O$93="EXPIRING"),'📊 Training Matrix'!$H$93,"")</f>
        <v/>
      </c>
    </row>
    <row r="1765" spans="1:13" ht="15" customHeight="1" x14ac:dyDescent="0.2">
      <c r="A1765" s="58" t="str">
        <f ca="1">IF(OR('📊 Training Matrix'!$Q$93="EXPIRED",'📊 Training Matrix'!$Q$93="EXPIRING"),'📊 Training Matrix'!$A$93,"")</f>
        <v/>
      </c>
      <c r="B1765" s="58" t="str">
        <f ca="1">IF(OR('📊 Training Matrix'!$Q$93="EXPIRED",'📊 Training Matrix'!$Q$93="EXPIRING"),'📊 Training Matrix'!$B$93,"")</f>
        <v/>
      </c>
      <c r="C1765" s="58" t="str">
        <f ca="1">IF(OR('📊 Training Matrix'!$Q$93="EXPIRED",'📊 Training Matrix'!$Q$93="EXPIRING"),'📊 Training Matrix'!$C$93,"")</f>
        <v/>
      </c>
      <c r="D1765" s="58" t="str">
        <f ca="1">IF(OR('📊 Training Matrix'!$Q$93="EXPIRED",'📊 Training Matrix'!$Q$93="EXPIRING"),'📊 Training Matrix'!$D$93,"")</f>
        <v/>
      </c>
      <c r="E1765" s="58" t="str">
        <f ca="1">IF(OR('📊 Training Matrix'!$Q$93="EXPIRED",'📊 Training Matrix'!$Q$93="EXPIRING"),'📊 Training Matrix'!$F$93,"")</f>
        <v/>
      </c>
      <c r="F1765" s="58" t="str">
        <f ca="1">IF(OR('📊 Training Matrix'!$Q$93="EXPIRED",'📊 Training Matrix'!$Q$93="EXPIRING"),'📊 Training Matrix'!$E$93,"")</f>
        <v/>
      </c>
      <c r="G1765" s="58" t="str">
        <f ca="1">IF(OR('📊 Training Matrix'!$Q$93="EXPIRED",'📊 Training Matrix'!$Q$93="EXPIRING"),"HS-004","")</f>
        <v/>
      </c>
      <c r="H1765" s="58" t="str">
        <f ca="1">IF(OR('📊 Training Matrix'!$Q$93="EXPIRED",'📊 Training Matrix'!$Q$93="EXPIRING"),"Manual Handling","")</f>
        <v/>
      </c>
      <c r="I1765" s="58" t="str">
        <f ca="1">IF(OR('📊 Training Matrix'!$Q$93="EXPIRED",'📊 Training Matrix'!$Q$93="EXPIRING"),IF(ISNUMBER('📊 Training Matrix'!$P$93),TEXT('📊 Training Matrix'!$P$93,"DD/MM/YYYY"),""),"")</f>
        <v/>
      </c>
      <c r="J1765" s="58" t="str">
        <f ca="1">IF(OR('📊 Training Matrix'!$Q$93="EXPIRED",'📊 Training Matrix'!$Q$93="EXPIRING"),TEXT('📊 Training Matrix'!$P$93+365,"DD/MM/YYYY"),"")</f>
        <v/>
      </c>
      <c r="K1765" s="58" t="str">
        <f ca="1">IF(OR('📊 Training Matrix'!$Q$93="EXPIRED",'📊 Training Matrix'!$Q$93="EXPIRING"),'📊 Training Matrix'!$Q$93,"")</f>
        <v/>
      </c>
      <c r="L1765" s="58" t="str">
        <f ca="1">IF(OR('📊 Training Matrix'!$Q$93="EXPIRED",'📊 Training Matrix'!$Q$93="EXPIRING"),IF('📊 Training Matrix'!$Q$93="EXPIRED","Overdue by "&amp;TEXT(TODAY()-('📊 Training Matrix'!$P$93+365),"0")&amp;" days","Expires in "&amp;TEXT(('📊 Training Matrix'!$P$93+365)-TODAY(),"0")&amp;" days"),"—")</f>
        <v>—</v>
      </c>
      <c r="M1765" s="58" t="str">
        <f ca="1">IF(OR('📊 Training Matrix'!$Q$93="EXPIRED",'📊 Training Matrix'!$Q$93="EXPIRING"),'📊 Training Matrix'!$H$93,"")</f>
        <v/>
      </c>
    </row>
    <row r="1766" spans="1:13" ht="15" customHeight="1" x14ac:dyDescent="0.2">
      <c r="A1766" s="58" t="str">
        <f ca="1">IF(OR('📊 Training Matrix'!$S$93="EXPIRED",'📊 Training Matrix'!$S$93="EXPIRING"),'📊 Training Matrix'!$A$93,"")</f>
        <v/>
      </c>
      <c r="B1766" s="58" t="str">
        <f ca="1">IF(OR('📊 Training Matrix'!$S$93="EXPIRED",'📊 Training Matrix'!$S$93="EXPIRING"),'📊 Training Matrix'!$B$93,"")</f>
        <v/>
      </c>
      <c r="C1766" s="58" t="str">
        <f ca="1">IF(OR('📊 Training Matrix'!$S$93="EXPIRED",'📊 Training Matrix'!$S$93="EXPIRING"),'📊 Training Matrix'!$C$93,"")</f>
        <v/>
      </c>
      <c r="D1766" s="58" t="str">
        <f ca="1">IF(OR('📊 Training Matrix'!$S$93="EXPIRED",'📊 Training Matrix'!$S$93="EXPIRING"),'📊 Training Matrix'!$D$93,"")</f>
        <v/>
      </c>
      <c r="E1766" s="58" t="str">
        <f ca="1">IF(OR('📊 Training Matrix'!$S$93="EXPIRED",'📊 Training Matrix'!$S$93="EXPIRING"),'📊 Training Matrix'!$F$93,"")</f>
        <v/>
      </c>
      <c r="F1766" s="58" t="str">
        <f ca="1">IF(OR('📊 Training Matrix'!$S$93="EXPIRED",'📊 Training Matrix'!$S$93="EXPIRING"),'📊 Training Matrix'!$E$93,"")</f>
        <v/>
      </c>
      <c r="G1766" s="58" t="str">
        <f ca="1">IF(OR('📊 Training Matrix'!$S$93="EXPIRED",'📊 Training Matrix'!$S$93="EXPIRING"),"HS-005","")</f>
        <v/>
      </c>
      <c r="H1766" s="58" t="str">
        <f ca="1">IF(OR('📊 Training Matrix'!$S$93="EXPIRED",'📊 Training Matrix'!$S$93="EXPIRING"),"First Aid (FAW)","")</f>
        <v/>
      </c>
      <c r="I1766" s="58" t="str">
        <f ca="1">IF(OR('📊 Training Matrix'!$S$93="EXPIRED",'📊 Training Matrix'!$S$93="EXPIRING"),IF(ISNUMBER('📊 Training Matrix'!$R$93),TEXT('📊 Training Matrix'!$R$93,"DD/MM/YYYY"),""),"")</f>
        <v/>
      </c>
      <c r="J1766" s="58" t="str">
        <f ca="1">IF(OR('📊 Training Matrix'!$S$93="EXPIRED",'📊 Training Matrix'!$S$93="EXPIRING"),TEXT('📊 Training Matrix'!$R$93+365,"DD/MM/YYYY"),"")</f>
        <v/>
      </c>
      <c r="K1766" s="58" t="str">
        <f ca="1">IF(OR('📊 Training Matrix'!$S$93="EXPIRED",'📊 Training Matrix'!$S$93="EXPIRING"),'📊 Training Matrix'!$S$93,"")</f>
        <v/>
      </c>
      <c r="L1766" s="58" t="str">
        <f ca="1">IF(OR('📊 Training Matrix'!$S$93="EXPIRED",'📊 Training Matrix'!$S$93="EXPIRING"),IF('📊 Training Matrix'!$S$93="EXPIRED","Overdue by "&amp;TEXT(TODAY()-('📊 Training Matrix'!$R$93+365),"0")&amp;" days","Expires in "&amp;TEXT(('📊 Training Matrix'!$R$93+365)-TODAY(),"0")&amp;" days"),"—")</f>
        <v>—</v>
      </c>
      <c r="M1766" s="58" t="str">
        <f ca="1">IF(OR('📊 Training Matrix'!$S$93="EXPIRED",'📊 Training Matrix'!$S$93="EXPIRING"),'📊 Training Matrix'!$H$93,"")</f>
        <v/>
      </c>
    </row>
    <row r="1767" spans="1:13" ht="15" customHeight="1" x14ac:dyDescent="0.2">
      <c r="A1767" s="58" t="str">
        <f ca="1">IF(OR('📊 Training Matrix'!$U$93="EXPIRED",'📊 Training Matrix'!$U$93="EXPIRING"),'📊 Training Matrix'!$A$93,"")</f>
        <v/>
      </c>
      <c r="B1767" s="58" t="str">
        <f ca="1">IF(OR('📊 Training Matrix'!$U$93="EXPIRED",'📊 Training Matrix'!$U$93="EXPIRING"),'📊 Training Matrix'!$B$93,"")</f>
        <v/>
      </c>
      <c r="C1767" s="58" t="str">
        <f ca="1">IF(OR('📊 Training Matrix'!$U$93="EXPIRED",'📊 Training Matrix'!$U$93="EXPIRING"),'📊 Training Matrix'!$C$93,"")</f>
        <v/>
      </c>
      <c r="D1767" s="58" t="str">
        <f ca="1">IF(OR('📊 Training Matrix'!$U$93="EXPIRED",'📊 Training Matrix'!$U$93="EXPIRING"),'📊 Training Matrix'!$D$93,"")</f>
        <v/>
      </c>
      <c r="E1767" s="58" t="str">
        <f ca="1">IF(OR('📊 Training Matrix'!$U$93="EXPIRED",'📊 Training Matrix'!$U$93="EXPIRING"),'📊 Training Matrix'!$F$93,"")</f>
        <v/>
      </c>
      <c r="F1767" s="58" t="str">
        <f ca="1">IF(OR('📊 Training Matrix'!$U$93="EXPIRED",'📊 Training Matrix'!$U$93="EXPIRING"),'📊 Training Matrix'!$E$93,"")</f>
        <v/>
      </c>
      <c r="G1767" s="58" t="str">
        <f ca="1">IF(OR('📊 Training Matrix'!$U$93="EXPIRED",'📊 Training Matrix'!$U$93="EXPIRING"),"HS-006","")</f>
        <v/>
      </c>
      <c r="H1767" s="58" t="str">
        <f ca="1">IF(OR('📊 Training Matrix'!$U$93="EXPIRED",'📊 Training Matrix'!$U$93="EXPIRING"),"Asbestos Awareness","")</f>
        <v/>
      </c>
      <c r="I1767" s="58" t="str">
        <f ca="1">IF(OR('📊 Training Matrix'!$U$93="EXPIRED",'📊 Training Matrix'!$U$93="EXPIRING"),IF(ISNUMBER('📊 Training Matrix'!$T$93),TEXT('📊 Training Matrix'!$T$93,"DD/MM/YYYY"),""),"")</f>
        <v/>
      </c>
      <c r="J1767" s="58" t="str">
        <f ca="1">IF(OR('📊 Training Matrix'!$U$93="EXPIRED",'📊 Training Matrix'!$U$93="EXPIRING"),TEXT('📊 Training Matrix'!$T$93+365,"DD/MM/YYYY"),"")</f>
        <v/>
      </c>
      <c r="K1767" s="58" t="str">
        <f ca="1">IF(OR('📊 Training Matrix'!$U$93="EXPIRED",'📊 Training Matrix'!$U$93="EXPIRING"),'📊 Training Matrix'!$U$93,"")</f>
        <v/>
      </c>
      <c r="L1767" s="58" t="str">
        <f ca="1">IF(OR('📊 Training Matrix'!$U$93="EXPIRED",'📊 Training Matrix'!$U$93="EXPIRING"),IF('📊 Training Matrix'!$U$93="EXPIRED","Overdue by "&amp;TEXT(TODAY()-('📊 Training Matrix'!$T$93+365),"0")&amp;" days","Expires in "&amp;TEXT(('📊 Training Matrix'!$T$93+365)-TODAY(),"0")&amp;" days"),"—")</f>
        <v>—</v>
      </c>
      <c r="M1767" s="58" t="str">
        <f ca="1">IF(OR('📊 Training Matrix'!$U$93="EXPIRED",'📊 Training Matrix'!$U$93="EXPIRING"),'📊 Training Matrix'!$H$93,"")</f>
        <v/>
      </c>
    </row>
    <row r="1768" spans="1:13" ht="15" customHeight="1" x14ac:dyDescent="0.2">
      <c r="A1768" s="58" t="str">
        <f ca="1">IF(OR('📊 Training Matrix'!$W$93="EXPIRED",'📊 Training Matrix'!$W$93="EXPIRING"),'📊 Training Matrix'!$A$93,"")</f>
        <v/>
      </c>
      <c r="B1768" s="58" t="str">
        <f ca="1">IF(OR('📊 Training Matrix'!$W$93="EXPIRED",'📊 Training Matrix'!$W$93="EXPIRING"),'📊 Training Matrix'!$B$93,"")</f>
        <v/>
      </c>
      <c r="C1768" s="58" t="str">
        <f ca="1">IF(OR('📊 Training Matrix'!$W$93="EXPIRED",'📊 Training Matrix'!$W$93="EXPIRING"),'📊 Training Matrix'!$C$93,"")</f>
        <v/>
      </c>
      <c r="D1768" s="58" t="str">
        <f ca="1">IF(OR('📊 Training Matrix'!$W$93="EXPIRED",'📊 Training Matrix'!$W$93="EXPIRING"),'📊 Training Matrix'!$D$93,"")</f>
        <v/>
      </c>
      <c r="E1768" s="58" t="str">
        <f ca="1">IF(OR('📊 Training Matrix'!$W$93="EXPIRED",'📊 Training Matrix'!$W$93="EXPIRING"),'📊 Training Matrix'!$F$93,"")</f>
        <v/>
      </c>
      <c r="F1768" s="58" t="str">
        <f ca="1">IF(OR('📊 Training Matrix'!$W$93="EXPIRED",'📊 Training Matrix'!$W$93="EXPIRING"),'📊 Training Matrix'!$E$93,"")</f>
        <v/>
      </c>
      <c r="G1768" s="58" t="str">
        <f ca="1">IF(OR('📊 Training Matrix'!$W$93="EXPIRED",'📊 Training Matrix'!$W$93="EXPIRING"),"EL-001","")</f>
        <v/>
      </c>
      <c r="H1768" s="58" t="str">
        <f ca="1">IF(OR('📊 Training Matrix'!$W$93="EXPIRED",'📊 Training Matrix'!$W$93="EXPIRING"),"C&amp;G 2391 Inspection","")</f>
        <v/>
      </c>
      <c r="I1768" s="58" t="str">
        <f ca="1">IF(OR('📊 Training Matrix'!$W$93="EXPIRED",'📊 Training Matrix'!$W$93="EXPIRING"),IF(ISNUMBER('📊 Training Matrix'!$V$93),TEXT('📊 Training Matrix'!$V$93,"DD/MM/YYYY"),""),"")</f>
        <v/>
      </c>
      <c r="J1768" s="58" t="str">
        <f ca="1">IF(OR('📊 Training Matrix'!$W$93="EXPIRED",'📊 Training Matrix'!$W$93="EXPIRING"),TEXT('📊 Training Matrix'!$V$93+365,"DD/MM/YYYY"),"")</f>
        <v/>
      </c>
      <c r="K1768" s="58" t="str">
        <f ca="1">IF(OR('📊 Training Matrix'!$W$93="EXPIRED",'📊 Training Matrix'!$W$93="EXPIRING"),'📊 Training Matrix'!$W$93,"")</f>
        <v/>
      </c>
      <c r="L1768" s="58" t="str">
        <f ca="1">IF(OR('📊 Training Matrix'!$W$93="EXPIRED",'📊 Training Matrix'!$W$93="EXPIRING"),IF('📊 Training Matrix'!$W$93="EXPIRED","Overdue by "&amp;TEXT(TODAY()-('📊 Training Matrix'!$V$93+365),"0")&amp;" days","Expires in "&amp;TEXT(('📊 Training Matrix'!$V$93+365)-TODAY(),"0")&amp;" days"),"—")</f>
        <v>—</v>
      </c>
      <c r="M1768" s="58" t="str">
        <f ca="1">IF(OR('📊 Training Matrix'!$W$93="EXPIRED",'📊 Training Matrix'!$W$93="EXPIRING"),'📊 Training Matrix'!$H$93,"")</f>
        <v/>
      </c>
    </row>
    <row r="1769" spans="1:13" ht="15" customHeight="1" x14ac:dyDescent="0.2">
      <c r="A1769" s="58" t="str">
        <f ca="1">IF(OR('📊 Training Matrix'!$Y$93="EXPIRED",'📊 Training Matrix'!$Y$93="EXPIRING"),'📊 Training Matrix'!$A$93,"")</f>
        <v/>
      </c>
      <c r="B1769" s="58" t="str">
        <f ca="1">IF(OR('📊 Training Matrix'!$Y$93="EXPIRED",'📊 Training Matrix'!$Y$93="EXPIRING"),'📊 Training Matrix'!$B$93,"")</f>
        <v/>
      </c>
      <c r="C1769" s="58" t="str">
        <f ca="1">IF(OR('📊 Training Matrix'!$Y$93="EXPIRED",'📊 Training Matrix'!$Y$93="EXPIRING"),'📊 Training Matrix'!$C$93,"")</f>
        <v/>
      </c>
      <c r="D1769" s="58" t="str">
        <f ca="1">IF(OR('📊 Training Matrix'!$Y$93="EXPIRED",'📊 Training Matrix'!$Y$93="EXPIRING"),'📊 Training Matrix'!$D$93,"")</f>
        <v/>
      </c>
      <c r="E1769" s="58" t="str">
        <f ca="1">IF(OR('📊 Training Matrix'!$Y$93="EXPIRED",'📊 Training Matrix'!$Y$93="EXPIRING"),'📊 Training Matrix'!$F$93,"")</f>
        <v/>
      </c>
      <c r="F1769" s="58" t="str">
        <f ca="1">IF(OR('📊 Training Matrix'!$Y$93="EXPIRED",'📊 Training Matrix'!$Y$93="EXPIRING"),'📊 Training Matrix'!$E$93,"")</f>
        <v/>
      </c>
      <c r="G1769" s="58" t="str">
        <f ca="1">IF(OR('📊 Training Matrix'!$Y$93="EXPIRED",'📊 Training Matrix'!$Y$93="EXPIRING"),"EL-002","")</f>
        <v/>
      </c>
      <c r="H1769" s="58" t="str">
        <f ca="1">IF(OR('📊 Training Matrix'!$Y$93="EXPIRED",'📊 Training Matrix'!$Y$93="EXPIRING"),"18th Edition","")</f>
        <v/>
      </c>
      <c r="I1769" s="58" t="str">
        <f ca="1">IF(OR('📊 Training Matrix'!$Y$93="EXPIRED",'📊 Training Matrix'!$Y$93="EXPIRING"),IF(ISNUMBER('📊 Training Matrix'!$X$93),TEXT('📊 Training Matrix'!$X$93,"DD/MM/YYYY"),""),"")</f>
        <v/>
      </c>
      <c r="J1769" s="58" t="str">
        <f ca="1">IF(OR('📊 Training Matrix'!$Y$93="EXPIRED",'📊 Training Matrix'!$Y$93="EXPIRING"),TEXT('📊 Training Matrix'!$X$93+365,"DD/MM/YYYY"),"")</f>
        <v/>
      </c>
      <c r="K1769" s="58" t="str">
        <f ca="1">IF(OR('📊 Training Matrix'!$Y$93="EXPIRED",'📊 Training Matrix'!$Y$93="EXPIRING"),'📊 Training Matrix'!$Y$93,"")</f>
        <v/>
      </c>
      <c r="L1769" s="58" t="str">
        <f ca="1">IF(OR('📊 Training Matrix'!$Y$93="EXPIRED",'📊 Training Matrix'!$Y$93="EXPIRING"),IF('📊 Training Matrix'!$Y$93="EXPIRED","Overdue by "&amp;TEXT(TODAY()-('📊 Training Matrix'!$X$93+365),"0")&amp;" days","Expires in "&amp;TEXT(('📊 Training Matrix'!$X$93+365)-TODAY(),"0")&amp;" days"),"—")</f>
        <v>—</v>
      </c>
      <c r="M1769" s="58" t="str">
        <f ca="1">IF(OR('📊 Training Matrix'!$Y$93="EXPIRED",'📊 Training Matrix'!$Y$93="EXPIRING"),'📊 Training Matrix'!$H$93,"")</f>
        <v/>
      </c>
    </row>
    <row r="1770" spans="1:13" ht="15" customHeight="1" x14ac:dyDescent="0.2">
      <c r="A1770" s="58" t="str">
        <f ca="1">IF(OR('📊 Training Matrix'!$AA$93="EXPIRED",'📊 Training Matrix'!$AA$93="EXPIRING"),'📊 Training Matrix'!$A$93,"")</f>
        <v/>
      </c>
      <c r="B1770" s="58" t="str">
        <f ca="1">IF(OR('📊 Training Matrix'!$AA$93="EXPIRED",'📊 Training Matrix'!$AA$93="EXPIRING"),'📊 Training Matrix'!$B$93,"")</f>
        <v/>
      </c>
      <c r="C1770" s="58" t="str">
        <f ca="1">IF(OR('📊 Training Matrix'!$AA$93="EXPIRED",'📊 Training Matrix'!$AA$93="EXPIRING"),'📊 Training Matrix'!$C$93,"")</f>
        <v/>
      </c>
      <c r="D1770" s="58" t="str">
        <f ca="1">IF(OR('📊 Training Matrix'!$AA$93="EXPIRED",'📊 Training Matrix'!$AA$93="EXPIRING"),'📊 Training Matrix'!$D$93,"")</f>
        <v/>
      </c>
      <c r="E1770" s="58" t="str">
        <f ca="1">IF(OR('📊 Training Matrix'!$AA$93="EXPIRED",'📊 Training Matrix'!$AA$93="EXPIRING"),'📊 Training Matrix'!$F$93,"")</f>
        <v/>
      </c>
      <c r="F1770" s="58" t="str">
        <f ca="1">IF(OR('📊 Training Matrix'!$AA$93="EXPIRED",'📊 Training Matrix'!$AA$93="EXPIRING"),'📊 Training Matrix'!$E$93,"")</f>
        <v/>
      </c>
      <c r="G1770" s="58" t="str">
        <f ca="1">IF(OR('📊 Training Matrix'!$AA$93="EXPIRED",'📊 Training Matrix'!$AA$93="EXPIRING"),"EL-003","")</f>
        <v/>
      </c>
      <c r="H1770" s="58" t="str">
        <f ca="1">IF(OR('📊 Training Matrix'!$AA$93="EXPIRED",'📊 Training Matrix'!$AA$93="EXPIRING"),"HV Auth. Person","")</f>
        <v/>
      </c>
      <c r="I1770" s="58" t="str">
        <f ca="1">IF(OR('📊 Training Matrix'!$AA$93="EXPIRED",'📊 Training Matrix'!$AA$93="EXPIRING"),IF(ISNUMBER('📊 Training Matrix'!$Z$93),TEXT('📊 Training Matrix'!$Z$93,"DD/MM/YYYY"),""),"")</f>
        <v/>
      </c>
      <c r="J1770" s="58" t="str">
        <f ca="1">IF(OR('📊 Training Matrix'!$AA$93="EXPIRED",'📊 Training Matrix'!$AA$93="EXPIRING"),TEXT('📊 Training Matrix'!$Z$93+365,"DD/MM/YYYY"),"")</f>
        <v/>
      </c>
      <c r="K1770" s="58" t="str">
        <f ca="1">IF(OR('📊 Training Matrix'!$AA$93="EXPIRED",'📊 Training Matrix'!$AA$93="EXPIRING"),'📊 Training Matrix'!$AA$93,"")</f>
        <v/>
      </c>
      <c r="L1770" s="58" t="str">
        <f ca="1">IF(OR('📊 Training Matrix'!$AA$93="EXPIRED",'📊 Training Matrix'!$AA$93="EXPIRING"),IF('📊 Training Matrix'!$AA$93="EXPIRED","Overdue by "&amp;TEXT(TODAY()-('📊 Training Matrix'!$Z$93+365),"0")&amp;" days","Expires in "&amp;TEXT(('📊 Training Matrix'!$Z$93+365)-TODAY(),"0")&amp;" days"),"—")</f>
        <v>—</v>
      </c>
      <c r="M1770" s="58" t="str">
        <f ca="1">IF(OR('📊 Training Matrix'!$AA$93="EXPIRED",'📊 Training Matrix'!$AA$93="EXPIRING"),'📊 Training Matrix'!$H$93,"")</f>
        <v/>
      </c>
    </row>
    <row r="1771" spans="1:13" ht="15" customHeight="1" x14ac:dyDescent="0.2">
      <c r="A1771" s="58" t="str">
        <f ca="1">IF(OR('📊 Training Matrix'!$AC$93="EXPIRED",'📊 Training Matrix'!$AC$93="EXPIRING"),'📊 Training Matrix'!$A$93,"")</f>
        <v/>
      </c>
      <c r="B1771" s="58" t="str">
        <f ca="1">IF(OR('📊 Training Matrix'!$AC$93="EXPIRED",'📊 Training Matrix'!$AC$93="EXPIRING"),'📊 Training Matrix'!$B$93,"")</f>
        <v/>
      </c>
      <c r="C1771" s="58" t="str">
        <f ca="1">IF(OR('📊 Training Matrix'!$AC$93="EXPIRED",'📊 Training Matrix'!$AC$93="EXPIRING"),'📊 Training Matrix'!$C$93,"")</f>
        <v/>
      </c>
      <c r="D1771" s="58" t="str">
        <f ca="1">IF(OR('📊 Training Matrix'!$AC$93="EXPIRED",'📊 Training Matrix'!$AC$93="EXPIRING"),'📊 Training Matrix'!$D$93,"")</f>
        <v/>
      </c>
      <c r="E1771" s="58" t="str">
        <f ca="1">IF(OR('📊 Training Matrix'!$AC$93="EXPIRED",'📊 Training Matrix'!$AC$93="EXPIRING"),'📊 Training Matrix'!$F$93,"")</f>
        <v/>
      </c>
      <c r="F1771" s="58" t="str">
        <f ca="1">IF(OR('📊 Training Matrix'!$AC$93="EXPIRED",'📊 Training Matrix'!$AC$93="EXPIRING"),'📊 Training Matrix'!$E$93,"")</f>
        <v/>
      </c>
      <c r="G1771" s="58" t="str">
        <f ca="1">IF(OR('📊 Training Matrix'!$AC$93="EXPIRED",'📊 Training Matrix'!$AC$93="EXPIRING"),"EL-004","")</f>
        <v/>
      </c>
      <c r="H1771" s="58" t="str">
        <f ca="1">IF(OR('📊 Training Matrix'!$AC$93="EXPIRED",'📊 Training Matrix'!$AC$93="EXPIRING"),"LV Switching","")</f>
        <v/>
      </c>
      <c r="I1771" s="58" t="str">
        <f ca="1">IF(OR('📊 Training Matrix'!$AC$93="EXPIRED",'📊 Training Matrix'!$AC$93="EXPIRING"),IF(ISNUMBER('📊 Training Matrix'!$AB$93),TEXT('📊 Training Matrix'!$AB$93,"DD/MM/YYYY"),""),"")</f>
        <v/>
      </c>
      <c r="J1771" s="58" t="str">
        <f ca="1">IF(OR('📊 Training Matrix'!$AC$93="EXPIRED",'📊 Training Matrix'!$AC$93="EXPIRING"),TEXT('📊 Training Matrix'!$AB$93+365,"DD/MM/YYYY"),"")</f>
        <v/>
      </c>
      <c r="K1771" s="58" t="str">
        <f ca="1">IF(OR('📊 Training Matrix'!$AC$93="EXPIRED",'📊 Training Matrix'!$AC$93="EXPIRING"),'📊 Training Matrix'!$AC$93,"")</f>
        <v/>
      </c>
      <c r="L1771" s="58" t="str">
        <f ca="1">IF(OR('📊 Training Matrix'!$AC$93="EXPIRED",'📊 Training Matrix'!$AC$93="EXPIRING"),IF('📊 Training Matrix'!$AC$93="EXPIRED","Overdue by "&amp;TEXT(TODAY()-('📊 Training Matrix'!$AB$93+365),"0")&amp;" days","Expires in "&amp;TEXT(('📊 Training Matrix'!$AB$93+365)-TODAY(),"0")&amp;" days"),"—")</f>
        <v>—</v>
      </c>
      <c r="M1771" s="58" t="str">
        <f ca="1">IF(OR('📊 Training Matrix'!$AC$93="EXPIRED",'📊 Training Matrix'!$AC$93="EXPIRING"),'📊 Training Matrix'!$H$93,"")</f>
        <v/>
      </c>
    </row>
    <row r="1772" spans="1:13" ht="15" customHeight="1" x14ac:dyDescent="0.2">
      <c r="A1772" s="58" t="str">
        <f ca="1">IF(OR('📊 Training Matrix'!$AE$93="EXPIRED",'📊 Training Matrix'!$AE$93="EXPIRING"),'📊 Training Matrix'!$A$93,"")</f>
        <v/>
      </c>
      <c r="B1772" s="58" t="str">
        <f ca="1">IF(OR('📊 Training Matrix'!$AE$93="EXPIRED",'📊 Training Matrix'!$AE$93="EXPIRING"),'📊 Training Matrix'!$B$93,"")</f>
        <v/>
      </c>
      <c r="C1772" s="58" t="str">
        <f ca="1">IF(OR('📊 Training Matrix'!$AE$93="EXPIRED",'📊 Training Matrix'!$AE$93="EXPIRING"),'📊 Training Matrix'!$C$93,"")</f>
        <v/>
      </c>
      <c r="D1772" s="58" t="str">
        <f ca="1">IF(OR('📊 Training Matrix'!$AE$93="EXPIRED",'📊 Training Matrix'!$AE$93="EXPIRING"),'📊 Training Matrix'!$D$93,"")</f>
        <v/>
      </c>
      <c r="E1772" s="58" t="str">
        <f ca="1">IF(OR('📊 Training Matrix'!$AE$93="EXPIRED",'📊 Training Matrix'!$AE$93="EXPIRING"),'📊 Training Matrix'!$F$93,"")</f>
        <v/>
      </c>
      <c r="F1772" s="58" t="str">
        <f ca="1">IF(OR('📊 Training Matrix'!$AE$93="EXPIRED",'📊 Training Matrix'!$AE$93="EXPIRING"),'📊 Training Matrix'!$E$93,"")</f>
        <v/>
      </c>
      <c r="G1772" s="58" t="str">
        <f ca="1">IF(OR('📊 Training Matrix'!$AE$93="EXPIRED",'📊 Training Matrix'!$AE$93="EXPIRING"),"CV-005","")</f>
        <v/>
      </c>
      <c r="H1772" s="58" t="str">
        <f ca="1">IF(OR('📊 Training Matrix'!$AE$93="EXPIRED",'📊 Training Matrix'!$AE$93="EXPIRING"),"NRSWA Supervisor","")</f>
        <v/>
      </c>
      <c r="I1772" s="58" t="str">
        <f ca="1">IF(OR('📊 Training Matrix'!$AE$93="EXPIRED",'📊 Training Matrix'!$AE$93="EXPIRING"),IF(ISNUMBER('📊 Training Matrix'!$AD$93),TEXT('📊 Training Matrix'!$AD$93,"DD/MM/YYYY"),""),"")</f>
        <v/>
      </c>
      <c r="J1772" s="58" t="str">
        <f ca="1">IF(OR('📊 Training Matrix'!$AE$93="EXPIRED",'📊 Training Matrix'!$AE$93="EXPIRING"),TEXT('📊 Training Matrix'!$AD$93+365,"DD/MM/YYYY"),"")</f>
        <v/>
      </c>
      <c r="K1772" s="58" t="str">
        <f ca="1">IF(OR('📊 Training Matrix'!$AE$93="EXPIRED",'📊 Training Matrix'!$AE$93="EXPIRING"),'📊 Training Matrix'!$AE$93,"")</f>
        <v/>
      </c>
      <c r="L1772" s="58" t="str">
        <f ca="1">IF(OR('📊 Training Matrix'!$AE$93="EXPIRED",'📊 Training Matrix'!$AE$93="EXPIRING"),IF('📊 Training Matrix'!$AE$93="EXPIRED","Overdue by "&amp;TEXT(TODAY()-('📊 Training Matrix'!$AD$93+365),"0")&amp;" days","Expires in "&amp;TEXT(('📊 Training Matrix'!$AD$93+365)-TODAY(),"0")&amp;" days"),"—")</f>
        <v>—</v>
      </c>
      <c r="M1772" s="58" t="str">
        <f ca="1">IF(OR('📊 Training Matrix'!$AE$93="EXPIRED",'📊 Training Matrix'!$AE$93="EXPIRING"),'📊 Training Matrix'!$H$93,"")</f>
        <v/>
      </c>
    </row>
    <row r="1773" spans="1:13" ht="15" customHeight="1" x14ac:dyDescent="0.2">
      <c r="A1773" s="58" t="str">
        <f ca="1">IF(OR('📊 Training Matrix'!$AG$93="EXPIRED",'📊 Training Matrix'!$AG$93="EXPIRING"),'📊 Training Matrix'!$A$93,"")</f>
        <v/>
      </c>
      <c r="B1773" s="58" t="str">
        <f ca="1">IF(OR('📊 Training Matrix'!$AG$93="EXPIRED",'📊 Training Matrix'!$AG$93="EXPIRING"),'📊 Training Matrix'!$B$93,"")</f>
        <v/>
      </c>
      <c r="C1773" s="58" t="str">
        <f ca="1">IF(OR('📊 Training Matrix'!$AG$93="EXPIRED",'📊 Training Matrix'!$AG$93="EXPIRING"),'📊 Training Matrix'!$C$93,"")</f>
        <v/>
      </c>
      <c r="D1773" s="58" t="str">
        <f ca="1">IF(OR('📊 Training Matrix'!$AG$93="EXPIRED",'📊 Training Matrix'!$AG$93="EXPIRING"),'📊 Training Matrix'!$D$93,"")</f>
        <v/>
      </c>
      <c r="E1773" s="58" t="str">
        <f ca="1">IF(OR('📊 Training Matrix'!$AG$93="EXPIRED",'📊 Training Matrix'!$AG$93="EXPIRING"),'📊 Training Matrix'!$F$93,"")</f>
        <v/>
      </c>
      <c r="F1773" s="58" t="str">
        <f ca="1">IF(OR('📊 Training Matrix'!$AG$93="EXPIRED",'📊 Training Matrix'!$AG$93="EXPIRING"),'📊 Training Matrix'!$E$93,"")</f>
        <v/>
      </c>
      <c r="G1773" s="58" t="str">
        <f ca="1">IF(OR('📊 Training Matrix'!$AG$93="EXPIRED",'📊 Training Matrix'!$AG$93="EXPIRING"),"CV-006","")</f>
        <v/>
      </c>
      <c r="H1773" s="58" t="str">
        <f ca="1">IF(OR('📊 Training Matrix'!$AG$93="EXPIRED",'📊 Training Matrix'!$AG$93="EXPIRING"),"NRSWA Operative","")</f>
        <v/>
      </c>
      <c r="I1773" s="58" t="str">
        <f ca="1">IF(OR('📊 Training Matrix'!$AG$93="EXPIRED",'📊 Training Matrix'!$AG$93="EXPIRING"),IF(ISNUMBER('📊 Training Matrix'!$AF$93),TEXT('📊 Training Matrix'!$AF$93,"DD/MM/YYYY"),""),"")</f>
        <v/>
      </c>
      <c r="J1773" s="58" t="str">
        <f ca="1">IF(OR('📊 Training Matrix'!$AG$93="EXPIRED",'📊 Training Matrix'!$AG$93="EXPIRING"),TEXT('📊 Training Matrix'!$AF$93+365,"DD/MM/YYYY"),"")</f>
        <v/>
      </c>
      <c r="K1773" s="58" t="str">
        <f ca="1">IF(OR('📊 Training Matrix'!$AG$93="EXPIRED",'📊 Training Matrix'!$AG$93="EXPIRING"),'📊 Training Matrix'!$AG$93,"")</f>
        <v/>
      </c>
      <c r="L1773" s="58" t="str">
        <f ca="1">IF(OR('📊 Training Matrix'!$AG$93="EXPIRED",'📊 Training Matrix'!$AG$93="EXPIRING"),IF('📊 Training Matrix'!$AG$93="EXPIRED","Overdue by "&amp;TEXT(TODAY()-('📊 Training Matrix'!$AF$93+365),"0")&amp;" days","Expires in "&amp;TEXT(('📊 Training Matrix'!$AF$93+365)-TODAY(),"0")&amp;" days"),"—")</f>
        <v>—</v>
      </c>
      <c r="M1773" s="58" t="str">
        <f ca="1">IF(OR('📊 Training Matrix'!$AG$93="EXPIRED",'📊 Training Matrix'!$AG$93="EXPIRING"),'📊 Training Matrix'!$H$93,"")</f>
        <v/>
      </c>
    </row>
    <row r="1774" spans="1:13" ht="15" customHeight="1" x14ac:dyDescent="0.2">
      <c r="A1774" s="58" t="str">
        <f ca="1">IF(OR('📊 Training Matrix'!$AI$93="EXPIRED",'📊 Training Matrix'!$AI$93="EXPIRING"),'📊 Training Matrix'!$A$93,"")</f>
        <v/>
      </c>
      <c r="B1774" s="58" t="str">
        <f ca="1">IF(OR('📊 Training Matrix'!$AI$93="EXPIRED",'📊 Training Matrix'!$AI$93="EXPIRING"),'📊 Training Matrix'!$B$93,"")</f>
        <v/>
      </c>
      <c r="C1774" s="58" t="str">
        <f ca="1">IF(OR('📊 Training Matrix'!$AI$93="EXPIRED",'📊 Training Matrix'!$AI$93="EXPIRING"),'📊 Training Matrix'!$C$93,"")</f>
        <v/>
      </c>
      <c r="D1774" s="58" t="str">
        <f ca="1">IF(OR('📊 Training Matrix'!$AI$93="EXPIRED",'📊 Training Matrix'!$AI$93="EXPIRING"),'📊 Training Matrix'!$D$93,"")</f>
        <v/>
      </c>
      <c r="E1774" s="58" t="str">
        <f ca="1">IF(OR('📊 Training Matrix'!$AI$93="EXPIRED",'📊 Training Matrix'!$AI$93="EXPIRING"),'📊 Training Matrix'!$F$93,"")</f>
        <v/>
      </c>
      <c r="F1774" s="58" t="str">
        <f ca="1">IF(OR('📊 Training Matrix'!$AI$93="EXPIRED",'📊 Training Matrix'!$AI$93="EXPIRING"),'📊 Training Matrix'!$E$93,"")</f>
        <v/>
      </c>
      <c r="G1774" s="58" t="str">
        <f ca="1">IF(OR('📊 Training Matrix'!$AI$93="EXPIRED",'📊 Training Matrix'!$AI$93="EXPIRING"),"CV-002","")</f>
        <v/>
      </c>
      <c r="H1774" s="58" t="str">
        <f ca="1">IF(OR('📊 Training Matrix'!$AI$93="EXPIRED",'📊 Training Matrix'!$AI$93="EXPIRING"),"CSCS Blue Card","")</f>
        <v/>
      </c>
      <c r="I1774" s="58" t="str">
        <f ca="1">IF(OR('📊 Training Matrix'!$AI$93="EXPIRED",'📊 Training Matrix'!$AI$93="EXPIRING"),IF(ISNUMBER('📊 Training Matrix'!$AH$93),TEXT('📊 Training Matrix'!$AH$93,"DD/MM/YYYY"),""),"")</f>
        <v/>
      </c>
      <c r="J1774" s="58" t="str">
        <f ca="1">IF(OR('📊 Training Matrix'!$AI$93="EXPIRED",'📊 Training Matrix'!$AI$93="EXPIRING"),TEXT('📊 Training Matrix'!$AH$93+365,"DD/MM/YYYY"),"")</f>
        <v/>
      </c>
      <c r="K1774" s="58" t="str">
        <f ca="1">IF(OR('📊 Training Matrix'!$AI$93="EXPIRED",'📊 Training Matrix'!$AI$93="EXPIRING"),'📊 Training Matrix'!$AI$93,"")</f>
        <v/>
      </c>
      <c r="L1774" s="58" t="str">
        <f ca="1">IF(OR('📊 Training Matrix'!$AI$93="EXPIRED",'📊 Training Matrix'!$AI$93="EXPIRING"),IF('📊 Training Matrix'!$AI$93="EXPIRED","Overdue by "&amp;TEXT(TODAY()-('📊 Training Matrix'!$AH$93+365),"0")&amp;" days","Expires in "&amp;TEXT(('📊 Training Matrix'!$AH$93+365)-TODAY(),"0")&amp;" days"),"—")</f>
        <v>—</v>
      </c>
      <c r="M1774" s="58" t="str">
        <f ca="1">IF(OR('📊 Training Matrix'!$AI$93="EXPIRED",'📊 Training Matrix'!$AI$93="EXPIRING"),'📊 Training Matrix'!$H$93,"")</f>
        <v/>
      </c>
    </row>
    <row r="1775" spans="1:13" ht="15" customHeight="1" x14ac:dyDescent="0.2">
      <c r="A1775" s="58" t="str">
        <f ca="1">IF(OR('📊 Training Matrix'!$AK$93="EXPIRED",'📊 Training Matrix'!$AK$93="EXPIRING"),'📊 Training Matrix'!$A$93,"")</f>
        <v/>
      </c>
      <c r="B1775" s="58" t="str">
        <f ca="1">IF(OR('📊 Training Matrix'!$AK$93="EXPIRED",'📊 Training Matrix'!$AK$93="EXPIRING"),'📊 Training Matrix'!$B$93,"")</f>
        <v/>
      </c>
      <c r="C1775" s="58" t="str">
        <f ca="1">IF(OR('📊 Training Matrix'!$AK$93="EXPIRED",'📊 Training Matrix'!$AK$93="EXPIRING"),'📊 Training Matrix'!$C$93,"")</f>
        <v/>
      </c>
      <c r="D1775" s="58" t="str">
        <f ca="1">IF(OR('📊 Training Matrix'!$AK$93="EXPIRED",'📊 Training Matrix'!$AK$93="EXPIRING"),'📊 Training Matrix'!$D$93,"")</f>
        <v/>
      </c>
      <c r="E1775" s="58" t="str">
        <f ca="1">IF(OR('📊 Training Matrix'!$AK$93="EXPIRED",'📊 Training Matrix'!$AK$93="EXPIRING"),'📊 Training Matrix'!$F$93,"")</f>
        <v/>
      </c>
      <c r="F1775" s="58" t="str">
        <f ca="1">IF(OR('📊 Training Matrix'!$AK$93="EXPIRED",'📊 Training Matrix'!$AK$93="EXPIRING"),'📊 Training Matrix'!$E$93,"")</f>
        <v/>
      </c>
      <c r="G1775" s="58" t="str">
        <f ca="1">IF(OR('📊 Training Matrix'!$AK$93="EXPIRED",'📊 Training Matrix'!$AK$93="EXPIRING"),"GS-001","")</f>
        <v/>
      </c>
      <c r="H1775" s="58" t="str">
        <f ca="1">IF(OR('📊 Training Matrix'!$AK$93="EXPIRED",'📊 Training Matrix'!$AK$93="EXPIRING"),"Gas Safe Reg.","")</f>
        <v/>
      </c>
      <c r="I1775" s="58" t="str">
        <f ca="1">IF(OR('📊 Training Matrix'!$AK$93="EXPIRED",'📊 Training Matrix'!$AK$93="EXPIRING"),IF(ISNUMBER('📊 Training Matrix'!$AJ$93),TEXT('📊 Training Matrix'!$AJ$93,"DD/MM/YYYY"),""),"")</f>
        <v/>
      </c>
      <c r="J1775" s="58" t="str">
        <f ca="1">IF(OR('📊 Training Matrix'!$AK$93="EXPIRED",'📊 Training Matrix'!$AK$93="EXPIRING"),TEXT('📊 Training Matrix'!$AJ$93+365,"DD/MM/YYYY"),"")</f>
        <v/>
      </c>
      <c r="K1775" s="58" t="str">
        <f ca="1">IF(OR('📊 Training Matrix'!$AK$93="EXPIRED",'📊 Training Matrix'!$AK$93="EXPIRING"),'📊 Training Matrix'!$AK$93,"")</f>
        <v/>
      </c>
      <c r="L1775" s="58" t="str">
        <f ca="1">IF(OR('📊 Training Matrix'!$AK$93="EXPIRED",'📊 Training Matrix'!$AK$93="EXPIRING"),IF('📊 Training Matrix'!$AK$93="EXPIRED","Overdue by "&amp;TEXT(TODAY()-('📊 Training Matrix'!$AJ$93+365),"0")&amp;" days","Expires in "&amp;TEXT(('📊 Training Matrix'!$AJ$93+365)-TODAY(),"0")&amp;" days"),"—")</f>
        <v>—</v>
      </c>
      <c r="M1775" s="58" t="str">
        <f ca="1">IF(OR('📊 Training Matrix'!$AK$93="EXPIRED",'📊 Training Matrix'!$AK$93="EXPIRING"),'📊 Training Matrix'!$H$93,"")</f>
        <v/>
      </c>
    </row>
    <row r="1776" spans="1:13" ht="15" customHeight="1" x14ac:dyDescent="0.2">
      <c r="A1776" s="58" t="str">
        <f ca="1">IF(OR('📊 Training Matrix'!$AM$93="EXPIRED",'📊 Training Matrix'!$AM$93="EXPIRING"),'📊 Training Matrix'!$A$93,"")</f>
        <v/>
      </c>
      <c r="B1776" s="58" t="str">
        <f ca="1">IF(OR('📊 Training Matrix'!$AM$93="EXPIRED",'📊 Training Matrix'!$AM$93="EXPIRING"),'📊 Training Matrix'!$B$93,"")</f>
        <v/>
      </c>
      <c r="C1776" s="58" t="str">
        <f ca="1">IF(OR('📊 Training Matrix'!$AM$93="EXPIRED",'📊 Training Matrix'!$AM$93="EXPIRING"),'📊 Training Matrix'!$C$93,"")</f>
        <v/>
      </c>
      <c r="D1776" s="58" t="str">
        <f ca="1">IF(OR('📊 Training Matrix'!$AM$93="EXPIRED",'📊 Training Matrix'!$AM$93="EXPIRING"),'📊 Training Matrix'!$D$93,"")</f>
        <v/>
      </c>
      <c r="E1776" s="58" t="str">
        <f ca="1">IF(OR('📊 Training Matrix'!$AM$93="EXPIRED",'📊 Training Matrix'!$AM$93="EXPIRING"),'📊 Training Matrix'!$F$93,"")</f>
        <v/>
      </c>
      <c r="F1776" s="58" t="str">
        <f ca="1">IF(OR('📊 Training Matrix'!$AM$93="EXPIRED",'📊 Training Matrix'!$AM$93="EXPIRING"),'📊 Training Matrix'!$E$93,"")</f>
        <v/>
      </c>
      <c r="G1776" s="58" t="str">
        <f ca="1">IF(OR('📊 Training Matrix'!$AM$93="EXPIRED",'📊 Training Matrix'!$AM$93="EXPIRING"),"GS-002","")</f>
        <v/>
      </c>
      <c r="H1776" s="58" t="str">
        <f ca="1">IF(OR('📊 Training Matrix'!$AM$93="EXPIRED",'📊 Training Matrix'!$AM$93="EXPIRING"),"ACS Gas (CCN1)","")</f>
        <v/>
      </c>
      <c r="I1776" s="58" t="str">
        <f ca="1">IF(OR('📊 Training Matrix'!$AM$93="EXPIRED",'📊 Training Matrix'!$AM$93="EXPIRING"),IF(ISNUMBER('📊 Training Matrix'!$AL$93),TEXT('📊 Training Matrix'!$AL$93,"DD/MM/YYYY"),""),"")</f>
        <v/>
      </c>
      <c r="J1776" s="58" t="str">
        <f ca="1">IF(OR('📊 Training Matrix'!$AM$93="EXPIRED",'📊 Training Matrix'!$AM$93="EXPIRING"),TEXT('📊 Training Matrix'!$AL$93+365,"DD/MM/YYYY"),"")</f>
        <v/>
      </c>
      <c r="K1776" s="58" t="str">
        <f ca="1">IF(OR('📊 Training Matrix'!$AM$93="EXPIRED",'📊 Training Matrix'!$AM$93="EXPIRING"),'📊 Training Matrix'!$AM$93,"")</f>
        <v/>
      </c>
      <c r="L1776" s="58" t="str">
        <f ca="1">IF(OR('📊 Training Matrix'!$AM$93="EXPIRED",'📊 Training Matrix'!$AM$93="EXPIRING"),IF('📊 Training Matrix'!$AM$93="EXPIRED","Overdue by "&amp;TEXT(TODAY()-('📊 Training Matrix'!$AL$93+365),"0")&amp;" days","Expires in "&amp;TEXT(('📊 Training Matrix'!$AL$93+365)-TODAY(),"0")&amp;" days"),"—")</f>
        <v>—</v>
      </c>
      <c r="M1776" s="58" t="str">
        <f ca="1">IF(OR('📊 Training Matrix'!$AM$93="EXPIRED",'📊 Training Matrix'!$AM$93="EXPIRING"),'📊 Training Matrix'!$H$93,"")</f>
        <v/>
      </c>
    </row>
    <row r="1777" spans="1:13" ht="15" customHeight="1" x14ac:dyDescent="0.2">
      <c r="A1777" s="58" t="str">
        <f ca="1">IF(OR('📊 Training Matrix'!$AO$93="EXPIRED",'📊 Training Matrix'!$AO$93="EXPIRING"),'📊 Training Matrix'!$A$93,"")</f>
        <v/>
      </c>
      <c r="B1777" s="58" t="str">
        <f ca="1">IF(OR('📊 Training Matrix'!$AO$93="EXPIRED",'📊 Training Matrix'!$AO$93="EXPIRING"),'📊 Training Matrix'!$B$93,"")</f>
        <v/>
      </c>
      <c r="C1777" s="58" t="str">
        <f ca="1">IF(OR('📊 Training Matrix'!$AO$93="EXPIRED",'📊 Training Matrix'!$AO$93="EXPIRING"),'📊 Training Matrix'!$C$93,"")</f>
        <v/>
      </c>
      <c r="D1777" s="58" t="str">
        <f ca="1">IF(OR('📊 Training Matrix'!$AO$93="EXPIRED",'📊 Training Matrix'!$AO$93="EXPIRING"),'📊 Training Matrix'!$D$93,"")</f>
        <v/>
      </c>
      <c r="E1777" s="58" t="str">
        <f ca="1">IF(OR('📊 Training Matrix'!$AO$93="EXPIRED",'📊 Training Matrix'!$AO$93="EXPIRING"),'📊 Training Matrix'!$F$93,"")</f>
        <v/>
      </c>
      <c r="F1777" s="58" t="str">
        <f ca="1">IF(OR('📊 Training Matrix'!$AO$93="EXPIRED",'📊 Training Matrix'!$AO$93="EXPIRING"),'📊 Training Matrix'!$E$93,"")</f>
        <v/>
      </c>
      <c r="G1777" s="58" t="str">
        <f ca="1">IF(OR('📊 Training Matrix'!$AO$93="EXPIRED",'📊 Training Matrix'!$AO$93="EXPIRING"),"WA-001","")</f>
        <v/>
      </c>
      <c r="H1777" s="58" t="str">
        <f ca="1">IF(OR('📊 Training Matrix'!$AO$93="EXPIRED",'📊 Training Matrix'!$AO$93="EXPIRING"),"WIAPS Cert.","")</f>
        <v/>
      </c>
      <c r="I1777" s="58" t="str">
        <f ca="1">IF(OR('📊 Training Matrix'!$AO$93="EXPIRED",'📊 Training Matrix'!$AO$93="EXPIRING"),IF(ISNUMBER('📊 Training Matrix'!$AN$93),TEXT('📊 Training Matrix'!$AN$93,"DD/MM/YYYY"),""),"")</f>
        <v/>
      </c>
      <c r="J1777" s="58" t="str">
        <f ca="1">IF(OR('📊 Training Matrix'!$AO$93="EXPIRED",'📊 Training Matrix'!$AO$93="EXPIRING"),TEXT('📊 Training Matrix'!$AN$93+365,"DD/MM/YYYY"),"")</f>
        <v/>
      </c>
      <c r="K1777" s="58" t="str">
        <f ca="1">IF(OR('📊 Training Matrix'!$AO$93="EXPIRED",'📊 Training Matrix'!$AO$93="EXPIRING"),'📊 Training Matrix'!$AO$93,"")</f>
        <v/>
      </c>
      <c r="L1777" s="58" t="str">
        <f ca="1">IF(OR('📊 Training Matrix'!$AO$93="EXPIRED",'📊 Training Matrix'!$AO$93="EXPIRING"),IF('📊 Training Matrix'!$AO$93="EXPIRED","Overdue by "&amp;TEXT(TODAY()-('📊 Training Matrix'!$AN$93+365),"0")&amp;" days","Expires in "&amp;TEXT(('📊 Training Matrix'!$AN$93+365)-TODAY(),"0")&amp;" days"),"—")</f>
        <v>—</v>
      </c>
      <c r="M1777" s="58" t="str">
        <f ca="1">IF(OR('📊 Training Matrix'!$AO$93="EXPIRED",'📊 Training Matrix'!$AO$93="EXPIRING"),'📊 Training Matrix'!$H$93,"")</f>
        <v/>
      </c>
    </row>
    <row r="1778" spans="1:13" ht="15" customHeight="1" x14ac:dyDescent="0.2">
      <c r="A1778" s="58" t="str">
        <f ca="1">IF(OR('📊 Training Matrix'!$AQ$93="EXPIRED",'📊 Training Matrix'!$AQ$93="EXPIRING"),'📊 Training Matrix'!$A$93,"")</f>
        <v/>
      </c>
      <c r="B1778" s="58" t="str">
        <f ca="1">IF(OR('📊 Training Matrix'!$AQ$93="EXPIRED",'📊 Training Matrix'!$AQ$93="EXPIRING"),'📊 Training Matrix'!$B$93,"")</f>
        <v/>
      </c>
      <c r="C1778" s="58" t="str">
        <f ca="1">IF(OR('📊 Training Matrix'!$AQ$93="EXPIRED",'📊 Training Matrix'!$AQ$93="EXPIRING"),'📊 Training Matrix'!$C$93,"")</f>
        <v/>
      </c>
      <c r="D1778" s="58" t="str">
        <f ca="1">IF(OR('📊 Training Matrix'!$AQ$93="EXPIRED",'📊 Training Matrix'!$AQ$93="EXPIRING"),'📊 Training Matrix'!$D$93,"")</f>
        <v/>
      </c>
      <c r="E1778" s="58" t="str">
        <f ca="1">IF(OR('📊 Training Matrix'!$AQ$93="EXPIRED",'📊 Training Matrix'!$AQ$93="EXPIRING"),'📊 Training Matrix'!$F$93,"")</f>
        <v/>
      </c>
      <c r="F1778" s="58" t="str">
        <f ca="1">IF(OR('📊 Training Matrix'!$AQ$93="EXPIRED",'📊 Training Matrix'!$AQ$93="EXPIRING"),'📊 Training Matrix'!$E$93,"")</f>
        <v/>
      </c>
      <c r="G1778" s="58" t="str">
        <f ca="1">IF(OR('📊 Training Matrix'!$AQ$93="EXPIRED",'📊 Training Matrix'!$AQ$93="EXPIRING"),"DR-004","")</f>
        <v/>
      </c>
      <c r="H1778" s="58" t="str">
        <f ca="1">IF(OR('📊 Training Matrix'!$AQ$93="EXPIRED",'📊 Training Matrix'!$AQ$93="EXPIRING"),"CPCS Excavator","")</f>
        <v/>
      </c>
      <c r="I1778" s="58" t="str">
        <f ca="1">IF(OR('📊 Training Matrix'!$AQ$93="EXPIRED",'📊 Training Matrix'!$AQ$93="EXPIRING"),IF(ISNUMBER('📊 Training Matrix'!$AP$93),TEXT('📊 Training Matrix'!$AP$93,"DD/MM/YYYY"),""),"")</f>
        <v/>
      </c>
      <c r="J1778" s="58" t="str">
        <f ca="1">IF(OR('📊 Training Matrix'!$AQ$93="EXPIRED",'📊 Training Matrix'!$AQ$93="EXPIRING"),TEXT('📊 Training Matrix'!$AP$93+365,"DD/MM/YYYY"),"")</f>
        <v/>
      </c>
      <c r="K1778" s="58" t="str">
        <f ca="1">IF(OR('📊 Training Matrix'!$AQ$93="EXPIRED",'📊 Training Matrix'!$AQ$93="EXPIRING"),'📊 Training Matrix'!$AQ$93,"")</f>
        <v/>
      </c>
      <c r="L1778" s="58" t="str">
        <f ca="1">IF(OR('📊 Training Matrix'!$AQ$93="EXPIRED",'📊 Training Matrix'!$AQ$93="EXPIRING"),IF('📊 Training Matrix'!$AQ$93="EXPIRED","Overdue by "&amp;TEXT(TODAY()-('📊 Training Matrix'!$AP$93+365),"0")&amp;" days","Expires in "&amp;TEXT(('📊 Training Matrix'!$AP$93+365)-TODAY(),"0")&amp;" days"),"—")</f>
        <v>—</v>
      </c>
      <c r="M1778" s="58" t="str">
        <f ca="1">IF(OR('📊 Training Matrix'!$AQ$93="EXPIRED",'📊 Training Matrix'!$AQ$93="EXPIRING"),'📊 Training Matrix'!$H$93,"")</f>
        <v/>
      </c>
    </row>
    <row r="1779" spans="1:13" ht="15" customHeight="1" x14ac:dyDescent="0.2">
      <c r="A1779" s="58" t="str">
        <f ca="1">IF(OR('📊 Training Matrix'!$AS$93="EXPIRED",'📊 Training Matrix'!$AS$93="EXPIRING"),'📊 Training Matrix'!$A$93,"")</f>
        <v/>
      </c>
      <c r="B1779" s="58" t="str">
        <f ca="1">IF(OR('📊 Training Matrix'!$AS$93="EXPIRED",'📊 Training Matrix'!$AS$93="EXPIRING"),'📊 Training Matrix'!$B$93,"")</f>
        <v/>
      </c>
      <c r="C1779" s="58" t="str">
        <f ca="1">IF(OR('📊 Training Matrix'!$AS$93="EXPIRED",'📊 Training Matrix'!$AS$93="EXPIRING"),'📊 Training Matrix'!$C$93,"")</f>
        <v/>
      </c>
      <c r="D1779" s="58" t="str">
        <f ca="1">IF(OR('📊 Training Matrix'!$AS$93="EXPIRED",'📊 Training Matrix'!$AS$93="EXPIRING"),'📊 Training Matrix'!$D$93,"")</f>
        <v/>
      </c>
      <c r="E1779" s="58" t="str">
        <f ca="1">IF(OR('📊 Training Matrix'!$AS$93="EXPIRED",'📊 Training Matrix'!$AS$93="EXPIRING"),'📊 Training Matrix'!$F$93,"")</f>
        <v/>
      </c>
      <c r="F1779" s="58" t="str">
        <f ca="1">IF(OR('📊 Training Matrix'!$AS$93="EXPIRED",'📊 Training Matrix'!$AS$93="EXPIRING"),'📊 Training Matrix'!$E$93,"")</f>
        <v/>
      </c>
      <c r="G1779" s="58" t="str">
        <f ca="1">IF(OR('📊 Training Matrix'!$AS$93="EXPIRED",'📊 Training Matrix'!$AS$93="EXPIRING"),"MG-002","")</f>
        <v/>
      </c>
      <c r="H1779" s="58" t="str">
        <f ca="1">IF(OR('📊 Training Matrix'!$AS$93="EXPIRED",'📊 Training Matrix'!$AS$93="EXPIRING"),"SMSTS","")</f>
        <v/>
      </c>
      <c r="I1779" s="58" t="str">
        <f ca="1">IF(OR('📊 Training Matrix'!$AS$93="EXPIRED",'📊 Training Matrix'!$AS$93="EXPIRING"),IF(ISNUMBER('📊 Training Matrix'!$AR$93),TEXT('📊 Training Matrix'!$AR$93,"DD/MM/YYYY"),""),"")</f>
        <v/>
      </c>
      <c r="J1779" s="58" t="str">
        <f ca="1">IF(OR('📊 Training Matrix'!$AS$93="EXPIRED",'📊 Training Matrix'!$AS$93="EXPIRING"),TEXT('📊 Training Matrix'!$AR$93+365,"DD/MM/YYYY"),"")</f>
        <v/>
      </c>
      <c r="K1779" s="58" t="str">
        <f ca="1">IF(OR('📊 Training Matrix'!$AS$93="EXPIRED",'📊 Training Matrix'!$AS$93="EXPIRING"),'📊 Training Matrix'!$AS$93,"")</f>
        <v/>
      </c>
      <c r="L1779" s="58" t="str">
        <f ca="1">IF(OR('📊 Training Matrix'!$AS$93="EXPIRED",'📊 Training Matrix'!$AS$93="EXPIRING"),IF('📊 Training Matrix'!$AS$93="EXPIRED","Overdue by "&amp;TEXT(TODAY()-('📊 Training Matrix'!$AR$93+365),"0")&amp;" days","Expires in "&amp;TEXT(('📊 Training Matrix'!$AR$93+365)-TODAY(),"0")&amp;" days"),"—")</f>
        <v>—</v>
      </c>
      <c r="M1779" s="58" t="str">
        <f ca="1">IF(OR('📊 Training Matrix'!$AS$93="EXPIRED",'📊 Training Matrix'!$AS$93="EXPIRING"),'📊 Training Matrix'!$H$93,"")</f>
        <v/>
      </c>
    </row>
    <row r="1780" spans="1:13" ht="15" customHeight="1" x14ac:dyDescent="0.2">
      <c r="A1780" s="58" t="str">
        <f ca="1">IF(OR('📊 Training Matrix'!$AU$93="EXPIRED",'📊 Training Matrix'!$AU$93="EXPIRING"),'📊 Training Matrix'!$A$93,"")</f>
        <v/>
      </c>
      <c r="B1780" s="58" t="str">
        <f ca="1">IF(OR('📊 Training Matrix'!$AU$93="EXPIRED",'📊 Training Matrix'!$AU$93="EXPIRING"),'📊 Training Matrix'!$B$93,"")</f>
        <v/>
      </c>
      <c r="C1780" s="58" t="str">
        <f ca="1">IF(OR('📊 Training Matrix'!$AU$93="EXPIRED",'📊 Training Matrix'!$AU$93="EXPIRING"),'📊 Training Matrix'!$C$93,"")</f>
        <v/>
      </c>
      <c r="D1780" s="58" t="str">
        <f ca="1">IF(OR('📊 Training Matrix'!$AU$93="EXPIRED",'📊 Training Matrix'!$AU$93="EXPIRING"),'📊 Training Matrix'!$D$93,"")</f>
        <v/>
      </c>
      <c r="E1780" s="58" t="str">
        <f ca="1">IF(OR('📊 Training Matrix'!$AU$93="EXPIRED",'📊 Training Matrix'!$AU$93="EXPIRING"),'📊 Training Matrix'!$F$93,"")</f>
        <v/>
      </c>
      <c r="F1780" s="58" t="str">
        <f ca="1">IF(OR('📊 Training Matrix'!$AU$93="EXPIRED",'📊 Training Matrix'!$AU$93="EXPIRING"),'📊 Training Matrix'!$E$93,"")</f>
        <v/>
      </c>
      <c r="G1780" s="58" t="str">
        <f ca="1">IF(OR('📊 Training Matrix'!$AU$93="EXPIRED",'📊 Training Matrix'!$AU$93="EXPIRING"),"MG-003","")</f>
        <v/>
      </c>
      <c r="H1780" s="58" t="str">
        <f ca="1">IF(OR('📊 Training Matrix'!$AU$93="EXPIRED",'📊 Training Matrix'!$AU$93="EXPIRING"),"SSSTS","")</f>
        <v/>
      </c>
      <c r="I1780" s="58" t="str">
        <f ca="1">IF(OR('📊 Training Matrix'!$AU$93="EXPIRED",'📊 Training Matrix'!$AU$93="EXPIRING"),IF(ISNUMBER('📊 Training Matrix'!$AT$93),TEXT('📊 Training Matrix'!$AT$93,"DD/MM/YYYY"),""),"")</f>
        <v/>
      </c>
      <c r="J1780" s="58" t="str">
        <f ca="1">IF(OR('📊 Training Matrix'!$AU$93="EXPIRED",'📊 Training Matrix'!$AU$93="EXPIRING"),TEXT('📊 Training Matrix'!$AT$93+365,"DD/MM/YYYY"),"")</f>
        <v/>
      </c>
      <c r="K1780" s="58" t="str">
        <f ca="1">IF(OR('📊 Training Matrix'!$AU$93="EXPIRED",'📊 Training Matrix'!$AU$93="EXPIRING"),'📊 Training Matrix'!$AU$93,"")</f>
        <v/>
      </c>
      <c r="L1780" s="58" t="str">
        <f ca="1">IF(OR('📊 Training Matrix'!$AU$93="EXPIRED",'📊 Training Matrix'!$AU$93="EXPIRING"),IF('📊 Training Matrix'!$AU$93="EXPIRED","Overdue by "&amp;TEXT(TODAY()-('📊 Training Matrix'!$AT$93+365),"0")&amp;" days","Expires in "&amp;TEXT(('📊 Training Matrix'!$AT$93+365)-TODAY(),"0")&amp;" days"),"—")</f>
        <v>—</v>
      </c>
      <c r="M1780" s="58" t="str">
        <f ca="1">IF(OR('📊 Training Matrix'!$AU$93="EXPIRED",'📊 Training Matrix'!$AU$93="EXPIRING"),'📊 Training Matrix'!$H$93,"")</f>
        <v/>
      </c>
    </row>
    <row r="1781" spans="1:13" ht="15" customHeight="1" x14ac:dyDescent="0.2">
      <c r="A1781" s="58" t="str">
        <f ca="1">IF(OR('📊 Training Matrix'!$AW$93="EXPIRED",'📊 Training Matrix'!$AW$93="EXPIRING"),'📊 Training Matrix'!$A$93,"")</f>
        <v/>
      </c>
      <c r="B1781" s="58" t="str">
        <f ca="1">IF(OR('📊 Training Matrix'!$AW$93="EXPIRED",'📊 Training Matrix'!$AW$93="EXPIRING"),'📊 Training Matrix'!$B$93,"")</f>
        <v/>
      </c>
      <c r="C1781" s="58" t="str">
        <f ca="1">IF(OR('📊 Training Matrix'!$AW$93="EXPIRED",'📊 Training Matrix'!$AW$93="EXPIRING"),'📊 Training Matrix'!$C$93,"")</f>
        <v/>
      </c>
      <c r="D1781" s="58" t="str">
        <f ca="1">IF(OR('📊 Training Matrix'!$AW$93="EXPIRED",'📊 Training Matrix'!$AW$93="EXPIRING"),'📊 Training Matrix'!$D$93,"")</f>
        <v/>
      </c>
      <c r="E1781" s="58" t="str">
        <f ca="1">IF(OR('📊 Training Matrix'!$AW$93="EXPIRED",'📊 Training Matrix'!$AW$93="EXPIRING"),'📊 Training Matrix'!$F$93,"")</f>
        <v/>
      </c>
      <c r="F1781" s="58" t="str">
        <f ca="1">IF(OR('📊 Training Matrix'!$AW$93="EXPIRED",'📊 Training Matrix'!$AW$93="EXPIRING"),'📊 Training Matrix'!$E$93,"")</f>
        <v/>
      </c>
      <c r="G1781" s="58" t="str">
        <f ca="1">IF(OR('📊 Training Matrix'!$AW$93="EXPIRED",'📊 Training Matrix'!$AW$93="EXPIRING"),"IT-002","")</f>
        <v/>
      </c>
      <c r="H1781" s="58" t="str">
        <f ca="1">IF(OR('📊 Training Matrix'!$AW$93="EXPIRED",'📊 Training Matrix'!$AW$93="EXPIRING"),"GDPR Awareness","")</f>
        <v/>
      </c>
      <c r="I1781" s="58" t="str">
        <f ca="1">IF(OR('📊 Training Matrix'!$AW$93="EXPIRED",'📊 Training Matrix'!$AW$93="EXPIRING"),IF(ISNUMBER('📊 Training Matrix'!$AV$93),TEXT('📊 Training Matrix'!$AV$93,"DD/MM/YYYY"),""),"")</f>
        <v/>
      </c>
      <c r="J1781" s="58" t="str">
        <f ca="1">IF(OR('📊 Training Matrix'!$AW$93="EXPIRED",'📊 Training Matrix'!$AW$93="EXPIRING"),TEXT('📊 Training Matrix'!$AV$93+365,"DD/MM/YYYY"),"")</f>
        <v/>
      </c>
      <c r="K1781" s="58" t="str">
        <f ca="1">IF(OR('📊 Training Matrix'!$AW$93="EXPIRED",'📊 Training Matrix'!$AW$93="EXPIRING"),'📊 Training Matrix'!$AW$93,"")</f>
        <v/>
      </c>
      <c r="L1781" s="58" t="str">
        <f ca="1">IF(OR('📊 Training Matrix'!$AW$93="EXPIRED",'📊 Training Matrix'!$AW$93="EXPIRING"),IF('📊 Training Matrix'!$AW$93="EXPIRED","Overdue by "&amp;TEXT(TODAY()-('📊 Training Matrix'!$AV$93+365),"0")&amp;" days","Expires in "&amp;TEXT(('📊 Training Matrix'!$AV$93+365)-TODAY(),"0")&amp;" days"),"—")</f>
        <v>—</v>
      </c>
      <c r="M1781" s="58" t="str">
        <f ca="1">IF(OR('📊 Training Matrix'!$AW$93="EXPIRED",'📊 Training Matrix'!$AW$93="EXPIRING"),'📊 Training Matrix'!$H$93,"")</f>
        <v/>
      </c>
    </row>
    <row r="1782" spans="1:13" ht="15" customHeight="1" x14ac:dyDescent="0.2">
      <c r="A1782" s="58" t="str">
        <f ca="1">IF(OR('📊 Training Matrix'!$K$94="EXPIRED",'📊 Training Matrix'!$K$94="EXPIRING"),'📊 Training Matrix'!$A$94,"")</f>
        <v/>
      </c>
      <c r="B1782" s="58" t="str">
        <f ca="1">IF(OR('📊 Training Matrix'!$K$94="EXPIRED",'📊 Training Matrix'!$K$94="EXPIRING"),'📊 Training Matrix'!$B$94,"")</f>
        <v/>
      </c>
      <c r="C1782" s="58" t="str">
        <f ca="1">IF(OR('📊 Training Matrix'!$K$94="EXPIRED",'📊 Training Matrix'!$K$94="EXPIRING"),'📊 Training Matrix'!$C$94,"")</f>
        <v/>
      </c>
      <c r="D1782" s="58" t="str">
        <f ca="1">IF(OR('📊 Training Matrix'!$K$94="EXPIRED",'📊 Training Matrix'!$K$94="EXPIRING"),'📊 Training Matrix'!$D$94,"")</f>
        <v/>
      </c>
      <c r="E1782" s="58" t="str">
        <f ca="1">IF(OR('📊 Training Matrix'!$K$94="EXPIRED",'📊 Training Matrix'!$K$94="EXPIRING"),'📊 Training Matrix'!$F$94,"")</f>
        <v/>
      </c>
      <c r="F1782" s="58" t="str">
        <f ca="1">IF(OR('📊 Training Matrix'!$K$94="EXPIRED",'📊 Training Matrix'!$K$94="EXPIRING"),'📊 Training Matrix'!$E$94,"")</f>
        <v/>
      </c>
      <c r="G1782" s="58" t="str">
        <f ca="1">IF(OR('📊 Training Matrix'!$K$94="EXPIRED",'📊 Training Matrix'!$K$94="EXPIRING"),"HS-001","")</f>
        <v/>
      </c>
      <c r="H1782" s="58" t="str">
        <f ca="1">IF(OR('📊 Training Matrix'!$K$94="EXPIRED",'📊 Training Matrix'!$K$94="EXPIRING"),"H&amp;S Induction","")</f>
        <v/>
      </c>
      <c r="I1782" s="58" t="str">
        <f ca="1">IF(OR('📊 Training Matrix'!$K$94="EXPIRED",'📊 Training Matrix'!$K$94="EXPIRING"),IF(ISNUMBER('📊 Training Matrix'!$J$94),TEXT('📊 Training Matrix'!$J$94,"DD/MM/YYYY"),""),"")</f>
        <v/>
      </c>
      <c r="J1782" s="58" t="str">
        <f ca="1">IF(OR('📊 Training Matrix'!$K$94="EXPIRED",'📊 Training Matrix'!$K$94="EXPIRING"),TEXT('📊 Training Matrix'!$J$94+365,"DD/MM/YYYY"),"")</f>
        <v/>
      </c>
      <c r="K1782" s="58" t="str">
        <f ca="1">IF(OR('📊 Training Matrix'!$K$94="EXPIRED",'📊 Training Matrix'!$K$94="EXPIRING"),'📊 Training Matrix'!$K$94,"")</f>
        <v/>
      </c>
      <c r="L1782" s="58" t="str">
        <f ca="1">IF(OR('📊 Training Matrix'!$K$94="EXPIRED",'📊 Training Matrix'!$K$94="EXPIRING"),IF('📊 Training Matrix'!$K$94="EXPIRED","Overdue by "&amp;TEXT(TODAY()-('📊 Training Matrix'!$J$94+365),"0")&amp;" days","Expires in "&amp;TEXT(('📊 Training Matrix'!$J$94+365)-TODAY(),"0")&amp;" days"),"—")</f>
        <v>—</v>
      </c>
      <c r="M1782" s="58" t="str">
        <f ca="1">IF(OR('📊 Training Matrix'!$K$94="EXPIRED",'📊 Training Matrix'!$K$94="EXPIRING"),'📊 Training Matrix'!$H$94,"")</f>
        <v/>
      </c>
    </row>
    <row r="1783" spans="1:13" ht="15" customHeight="1" x14ac:dyDescent="0.2">
      <c r="A1783" s="58" t="str">
        <f ca="1">IF(OR('📊 Training Matrix'!$M$94="EXPIRED",'📊 Training Matrix'!$M$94="EXPIRING"),'📊 Training Matrix'!$A$94,"")</f>
        <v/>
      </c>
      <c r="B1783" s="58" t="str">
        <f ca="1">IF(OR('📊 Training Matrix'!$M$94="EXPIRED",'📊 Training Matrix'!$M$94="EXPIRING"),'📊 Training Matrix'!$B$94,"")</f>
        <v/>
      </c>
      <c r="C1783" s="58" t="str">
        <f ca="1">IF(OR('📊 Training Matrix'!$M$94="EXPIRED",'📊 Training Matrix'!$M$94="EXPIRING"),'📊 Training Matrix'!$C$94,"")</f>
        <v/>
      </c>
      <c r="D1783" s="58" t="str">
        <f ca="1">IF(OR('📊 Training Matrix'!$M$94="EXPIRED",'📊 Training Matrix'!$M$94="EXPIRING"),'📊 Training Matrix'!$D$94,"")</f>
        <v/>
      </c>
      <c r="E1783" s="58" t="str">
        <f ca="1">IF(OR('📊 Training Matrix'!$M$94="EXPIRED",'📊 Training Matrix'!$M$94="EXPIRING"),'📊 Training Matrix'!$F$94,"")</f>
        <v/>
      </c>
      <c r="F1783" s="58" t="str">
        <f ca="1">IF(OR('📊 Training Matrix'!$M$94="EXPIRED",'📊 Training Matrix'!$M$94="EXPIRING"),'📊 Training Matrix'!$E$94,"")</f>
        <v/>
      </c>
      <c r="G1783" s="58" t="str">
        <f ca="1">IF(OR('📊 Training Matrix'!$M$94="EXPIRED",'📊 Training Matrix'!$M$94="EXPIRING"),"HS-002","")</f>
        <v/>
      </c>
      <c r="H1783" s="58" t="str">
        <f ca="1">IF(OR('📊 Training Matrix'!$M$94="EXPIRED",'📊 Training Matrix'!$M$94="EXPIRING"),"Working at Height","")</f>
        <v/>
      </c>
      <c r="I1783" s="58" t="str">
        <f ca="1">IF(OR('📊 Training Matrix'!$M$94="EXPIRED",'📊 Training Matrix'!$M$94="EXPIRING"),IF(ISNUMBER('📊 Training Matrix'!$L$94),TEXT('📊 Training Matrix'!$L$94,"DD/MM/YYYY"),""),"")</f>
        <v/>
      </c>
      <c r="J1783" s="58" t="str">
        <f ca="1">IF(OR('📊 Training Matrix'!$M$94="EXPIRED",'📊 Training Matrix'!$M$94="EXPIRING"),TEXT('📊 Training Matrix'!$L$94+365,"DD/MM/YYYY"),"")</f>
        <v/>
      </c>
      <c r="K1783" s="58" t="str">
        <f ca="1">IF(OR('📊 Training Matrix'!$M$94="EXPIRED",'📊 Training Matrix'!$M$94="EXPIRING"),'📊 Training Matrix'!$M$94,"")</f>
        <v/>
      </c>
      <c r="L1783" s="58" t="str">
        <f ca="1">IF(OR('📊 Training Matrix'!$M$94="EXPIRED",'📊 Training Matrix'!$M$94="EXPIRING"),IF('📊 Training Matrix'!$M$94="EXPIRED","Overdue by "&amp;TEXT(TODAY()-('📊 Training Matrix'!$L$94+365),"0")&amp;" days","Expires in "&amp;TEXT(('📊 Training Matrix'!$L$94+365)-TODAY(),"0")&amp;" days"),"—")</f>
        <v>—</v>
      </c>
      <c r="M1783" s="58" t="str">
        <f ca="1">IF(OR('📊 Training Matrix'!$M$94="EXPIRED",'📊 Training Matrix'!$M$94="EXPIRING"),'📊 Training Matrix'!$H$94,"")</f>
        <v/>
      </c>
    </row>
    <row r="1784" spans="1:13" ht="15" customHeight="1" x14ac:dyDescent="0.2">
      <c r="A1784" s="58" t="str">
        <f ca="1">IF(OR('📊 Training Matrix'!$O$94="EXPIRED",'📊 Training Matrix'!$O$94="EXPIRING"),'📊 Training Matrix'!$A$94,"")</f>
        <v/>
      </c>
      <c r="B1784" s="58" t="str">
        <f ca="1">IF(OR('📊 Training Matrix'!$O$94="EXPIRED",'📊 Training Matrix'!$O$94="EXPIRING"),'📊 Training Matrix'!$B$94,"")</f>
        <v/>
      </c>
      <c r="C1784" s="58" t="str">
        <f ca="1">IF(OR('📊 Training Matrix'!$O$94="EXPIRED",'📊 Training Matrix'!$O$94="EXPIRING"),'📊 Training Matrix'!$C$94,"")</f>
        <v/>
      </c>
      <c r="D1784" s="58" t="str">
        <f ca="1">IF(OR('📊 Training Matrix'!$O$94="EXPIRED",'📊 Training Matrix'!$O$94="EXPIRING"),'📊 Training Matrix'!$D$94,"")</f>
        <v/>
      </c>
      <c r="E1784" s="58" t="str">
        <f ca="1">IF(OR('📊 Training Matrix'!$O$94="EXPIRED",'📊 Training Matrix'!$O$94="EXPIRING"),'📊 Training Matrix'!$F$94,"")</f>
        <v/>
      </c>
      <c r="F1784" s="58" t="str">
        <f ca="1">IF(OR('📊 Training Matrix'!$O$94="EXPIRED",'📊 Training Matrix'!$O$94="EXPIRING"),'📊 Training Matrix'!$E$94,"")</f>
        <v/>
      </c>
      <c r="G1784" s="58" t="str">
        <f ca="1">IF(OR('📊 Training Matrix'!$O$94="EXPIRED",'📊 Training Matrix'!$O$94="EXPIRING"),"HS-003","")</f>
        <v/>
      </c>
      <c r="H1784" s="58" t="str">
        <f ca="1">IF(OR('📊 Training Matrix'!$O$94="EXPIRED",'📊 Training Matrix'!$O$94="EXPIRING"),"Confined Space","")</f>
        <v/>
      </c>
      <c r="I1784" s="58" t="str">
        <f ca="1">IF(OR('📊 Training Matrix'!$O$94="EXPIRED",'📊 Training Matrix'!$O$94="EXPIRING"),IF(ISNUMBER('📊 Training Matrix'!$N$94),TEXT('📊 Training Matrix'!$N$94,"DD/MM/YYYY"),""),"")</f>
        <v/>
      </c>
      <c r="J1784" s="58" t="str">
        <f ca="1">IF(OR('📊 Training Matrix'!$O$94="EXPIRED",'📊 Training Matrix'!$O$94="EXPIRING"),TEXT('📊 Training Matrix'!$N$94+365,"DD/MM/YYYY"),"")</f>
        <v/>
      </c>
      <c r="K1784" s="58" t="str">
        <f ca="1">IF(OR('📊 Training Matrix'!$O$94="EXPIRED",'📊 Training Matrix'!$O$94="EXPIRING"),'📊 Training Matrix'!$O$94,"")</f>
        <v/>
      </c>
      <c r="L1784" s="58" t="str">
        <f ca="1">IF(OR('📊 Training Matrix'!$O$94="EXPIRED",'📊 Training Matrix'!$O$94="EXPIRING"),IF('📊 Training Matrix'!$O$94="EXPIRED","Overdue by "&amp;TEXT(TODAY()-('📊 Training Matrix'!$N$94+365),"0")&amp;" days","Expires in "&amp;TEXT(('📊 Training Matrix'!$N$94+365)-TODAY(),"0")&amp;" days"),"—")</f>
        <v>—</v>
      </c>
      <c r="M1784" s="58" t="str">
        <f ca="1">IF(OR('📊 Training Matrix'!$O$94="EXPIRED",'📊 Training Matrix'!$O$94="EXPIRING"),'📊 Training Matrix'!$H$94,"")</f>
        <v/>
      </c>
    </row>
    <row r="1785" spans="1:13" ht="15" customHeight="1" x14ac:dyDescent="0.2">
      <c r="A1785" s="58" t="str">
        <f ca="1">IF(OR('📊 Training Matrix'!$Q$94="EXPIRED",'📊 Training Matrix'!$Q$94="EXPIRING"),'📊 Training Matrix'!$A$94,"")</f>
        <v/>
      </c>
      <c r="B1785" s="58" t="str">
        <f ca="1">IF(OR('📊 Training Matrix'!$Q$94="EXPIRED",'📊 Training Matrix'!$Q$94="EXPIRING"),'📊 Training Matrix'!$B$94,"")</f>
        <v/>
      </c>
      <c r="C1785" s="58" t="str">
        <f ca="1">IF(OR('📊 Training Matrix'!$Q$94="EXPIRED",'📊 Training Matrix'!$Q$94="EXPIRING"),'📊 Training Matrix'!$C$94,"")</f>
        <v/>
      </c>
      <c r="D1785" s="58" t="str">
        <f ca="1">IF(OR('📊 Training Matrix'!$Q$94="EXPIRED",'📊 Training Matrix'!$Q$94="EXPIRING"),'📊 Training Matrix'!$D$94,"")</f>
        <v/>
      </c>
      <c r="E1785" s="58" t="str">
        <f ca="1">IF(OR('📊 Training Matrix'!$Q$94="EXPIRED",'📊 Training Matrix'!$Q$94="EXPIRING"),'📊 Training Matrix'!$F$94,"")</f>
        <v/>
      </c>
      <c r="F1785" s="58" t="str">
        <f ca="1">IF(OR('📊 Training Matrix'!$Q$94="EXPIRED",'📊 Training Matrix'!$Q$94="EXPIRING"),'📊 Training Matrix'!$E$94,"")</f>
        <v/>
      </c>
      <c r="G1785" s="58" t="str">
        <f ca="1">IF(OR('📊 Training Matrix'!$Q$94="EXPIRED",'📊 Training Matrix'!$Q$94="EXPIRING"),"HS-004","")</f>
        <v/>
      </c>
      <c r="H1785" s="58" t="str">
        <f ca="1">IF(OR('📊 Training Matrix'!$Q$94="EXPIRED",'📊 Training Matrix'!$Q$94="EXPIRING"),"Manual Handling","")</f>
        <v/>
      </c>
      <c r="I1785" s="58" t="str">
        <f ca="1">IF(OR('📊 Training Matrix'!$Q$94="EXPIRED",'📊 Training Matrix'!$Q$94="EXPIRING"),IF(ISNUMBER('📊 Training Matrix'!$P$94),TEXT('📊 Training Matrix'!$P$94,"DD/MM/YYYY"),""),"")</f>
        <v/>
      </c>
      <c r="J1785" s="58" t="str">
        <f ca="1">IF(OR('📊 Training Matrix'!$Q$94="EXPIRED",'📊 Training Matrix'!$Q$94="EXPIRING"),TEXT('📊 Training Matrix'!$P$94+365,"DD/MM/YYYY"),"")</f>
        <v/>
      </c>
      <c r="K1785" s="58" t="str">
        <f ca="1">IF(OR('📊 Training Matrix'!$Q$94="EXPIRED",'📊 Training Matrix'!$Q$94="EXPIRING"),'📊 Training Matrix'!$Q$94,"")</f>
        <v/>
      </c>
      <c r="L1785" s="58" t="str">
        <f ca="1">IF(OR('📊 Training Matrix'!$Q$94="EXPIRED",'📊 Training Matrix'!$Q$94="EXPIRING"),IF('📊 Training Matrix'!$Q$94="EXPIRED","Overdue by "&amp;TEXT(TODAY()-('📊 Training Matrix'!$P$94+365),"0")&amp;" days","Expires in "&amp;TEXT(('📊 Training Matrix'!$P$94+365)-TODAY(),"0")&amp;" days"),"—")</f>
        <v>—</v>
      </c>
      <c r="M1785" s="58" t="str">
        <f ca="1">IF(OR('📊 Training Matrix'!$Q$94="EXPIRED",'📊 Training Matrix'!$Q$94="EXPIRING"),'📊 Training Matrix'!$H$94,"")</f>
        <v/>
      </c>
    </row>
    <row r="1786" spans="1:13" ht="15" customHeight="1" x14ac:dyDescent="0.2">
      <c r="A1786" s="58" t="str">
        <f ca="1">IF(OR('📊 Training Matrix'!$S$94="EXPIRED",'📊 Training Matrix'!$S$94="EXPIRING"),'📊 Training Matrix'!$A$94,"")</f>
        <v/>
      </c>
      <c r="B1786" s="58" t="str">
        <f ca="1">IF(OR('📊 Training Matrix'!$S$94="EXPIRED",'📊 Training Matrix'!$S$94="EXPIRING"),'📊 Training Matrix'!$B$94,"")</f>
        <v/>
      </c>
      <c r="C1786" s="58" t="str">
        <f ca="1">IF(OR('📊 Training Matrix'!$S$94="EXPIRED",'📊 Training Matrix'!$S$94="EXPIRING"),'📊 Training Matrix'!$C$94,"")</f>
        <v/>
      </c>
      <c r="D1786" s="58" t="str">
        <f ca="1">IF(OR('📊 Training Matrix'!$S$94="EXPIRED",'📊 Training Matrix'!$S$94="EXPIRING"),'📊 Training Matrix'!$D$94,"")</f>
        <v/>
      </c>
      <c r="E1786" s="58" t="str">
        <f ca="1">IF(OR('📊 Training Matrix'!$S$94="EXPIRED",'📊 Training Matrix'!$S$94="EXPIRING"),'📊 Training Matrix'!$F$94,"")</f>
        <v/>
      </c>
      <c r="F1786" s="58" t="str">
        <f ca="1">IF(OR('📊 Training Matrix'!$S$94="EXPIRED",'📊 Training Matrix'!$S$94="EXPIRING"),'📊 Training Matrix'!$E$94,"")</f>
        <v/>
      </c>
      <c r="G1786" s="58" t="str">
        <f ca="1">IF(OR('📊 Training Matrix'!$S$94="EXPIRED",'📊 Training Matrix'!$S$94="EXPIRING"),"HS-005","")</f>
        <v/>
      </c>
      <c r="H1786" s="58" t="str">
        <f ca="1">IF(OR('📊 Training Matrix'!$S$94="EXPIRED",'📊 Training Matrix'!$S$94="EXPIRING"),"First Aid (FAW)","")</f>
        <v/>
      </c>
      <c r="I1786" s="58" t="str">
        <f ca="1">IF(OR('📊 Training Matrix'!$S$94="EXPIRED",'📊 Training Matrix'!$S$94="EXPIRING"),IF(ISNUMBER('📊 Training Matrix'!$R$94),TEXT('📊 Training Matrix'!$R$94,"DD/MM/YYYY"),""),"")</f>
        <v/>
      </c>
      <c r="J1786" s="58" t="str">
        <f ca="1">IF(OR('📊 Training Matrix'!$S$94="EXPIRED",'📊 Training Matrix'!$S$94="EXPIRING"),TEXT('📊 Training Matrix'!$R$94+365,"DD/MM/YYYY"),"")</f>
        <v/>
      </c>
      <c r="K1786" s="58" t="str">
        <f ca="1">IF(OR('📊 Training Matrix'!$S$94="EXPIRED",'📊 Training Matrix'!$S$94="EXPIRING"),'📊 Training Matrix'!$S$94,"")</f>
        <v/>
      </c>
      <c r="L1786" s="58" t="str">
        <f ca="1">IF(OR('📊 Training Matrix'!$S$94="EXPIRED",'📊 Training Matrix'!$S$94="EXPIRING"),IF('📊 Training Matrix'!$S$94="EXPIRED","Overdue by "&amp;TEXT(TODAY()-('📊 Training Matrix'!$R$94+365),"0")&amp;" days","Expires in "&amp;TEXT(('📊 Training Matrix'!$R$94+365)-TODAY(),"0")&amp;" days"),"—")</f>
        <v>—</v>
      </c>
      <c r="M1786" s="58" t="str">
        <f ca="1">IF(OR('📊 Training Matrix'!$S$94="EXPIRED",'📊 Training Matrix'!$S$94="EXPIRING"),'📊 Training Matrix'!$H$94,"")</f>
        <v/>
      </c>
    </row>
    <row r="1787" spans="1:13" ht="15" customHeight="1" x14ac:dyDescent="0.2">
      <c r="A1787" s="58" t="str">
        <f ca="1">IF(OR('📊 Training Matrix'!$U$94="EXPIRED",'📊 Training Matrix'!$U$94="EXPIRING"),'📊 Training Matrix'!$A$94,"")</f>
        <v/>
      </c>
      <c r="B1787" s="58" t="str">
        <f ca="1">IF(OR('📊 Training Matrix'!$U$94="EXPIRED",'📊 Training Matrix'!$U$94="EXPIRING"),'📊 Training Matrix'!$B$94,"")</f>
        <v/>
      </c>
      <c r="C1787" s="58" t="str">
        <f ca="1">IF(OR('📊 Training Matrix'!$U$94="EXPIRED",'📊 Training Matrix'!$U$94="EXPIRING"),'📊 Training Matrix'!$C$94,"")</f>
        <v/>
      </c>
      <c r="D1787" s="58" t="str">
        <f ca="1">IF(OR('📊 Training Matrix'!$U$94="EXPIRED",'📊 Training Matrix'!$U$94="EXPIRING"),'📊 Training Matrix'!$D$94,"")</f>
        <v/>
      </c>
      <c r="E1787" s="58" t="str">
        <f ca="1">IF(OR('📊 Training Matrix'!$U$94="EXPIRED",'📊 Training Matrix'!$U$94="EXPIRING"),'📊 Training Matrix'!$F$94,"")</f>
        <v/>
      </c>
      <c r="F1787" s="58" t="str">
        <f ca="1">IF(OR('📊 Training Matrix'!$U$94="EXPIRED",'📊 Training Matrix'!$U$94="EXPIRING"),'📊 Training Matrix'!$E$94,"")</f>
        <v/>
      </c>
      <c r="G1787" s="58" t="str">
        <f ca="1">IF(OR('📊 Training Matrix'!$U$94="EXPIRED",'📊 Training Matrix'!$U$94="EXPIRING"),"HS-006","")</f>
        <v/>
      </c>
      <c r="H1787" s="58" t="str">
        <f ca="1">IF(OR('📊 Training Matrix'!$U$94="EXPIRED",'📊 Training Matrix'!$U$94="EXPIRING"),"Asbestos Awareness","")</f>
        <v/>
      </c>
      <c r="I1787" s="58" t="str">
        <f ca="1">IF(OR('📊 Training Matrix'!$U$94="EXPIRED",'📊 Training Matrix'!$U$94="EXPIRING"),IF(ISNUMBER('📊 Training Matrix'!$T$94),TEXT('📊 Training Matrix'!$T$94,"DD/MM/YYYY"),""),"")</f>
        <v/>
      </c>
      <c r="J1787" s="58" t="str">
        <f ca="1">IF(OR('📊 Training Matrix'!$U$94="EXPIRED",'📊 Training Matrix'!$U$94="EXPIRING"),TEXT('📊 Training Matrix'!$T$94+365,"DD/MM/YYYY"),"")</f>
        <v/>
      </c>
      <c r="K1787" s="58" t="str">
        <f ca="1">IF(OR('📊 Training Matrix'!$U$94="EXPIRED",'📊 Training Matrix'!$U$94="EXPIRING"),'📊 Training Matrix'!$U$94,"")</f>
        <v/>
      </c>
      <c r="L1787" s="58" t="str">
        <f ca="1">IF(OR('📊 Training Matrix'!$U$94="EXPIRED",'📊 Training Matrix'!$U$94="EXPIRING"),IF('📊 Training Matrix'!$U$94="EXPIRED","Overdue by "&amp;TEXT(TODAY()-('📊 Training Matrix'!$T$94+365),"0")&amp;" days","Expires in "&amp;TEXT(('📊 Training Matrix'!$T$94+365)-TODAY(),"0")&amp;" days"),"—")</f>
        <v>—</v>
      </c>
      <c r="M1787" s="58" t="str">
        <f ca="1">IF(OR('📊 Training Matrix'!$U$94="EXPIRED",'📊 Training Matrix'!$U$94="EXPIRING"),'📊 Training Matrix'!$H$94,"")</f>
        <v/>
      </c>
    </row>
    <row r="1788" spans="1:13" ht="15" customHeight="1" x14ac:dyDescent="0.2">
      <c r="A1788" s="58" t="str">
        <f ca="1">IF(OR('📊 Training Matrix'!$W$94="EXPIRED",'📊 Training Matrix'!$W$94="EXPIRING"),'📊 Training Matrix'!$A$94,"")</f>
        <v/>
      </c>
      <c r="B1788" s="58" t="str">
        <f ca="1">IF(OR('📊 Training Matrix'!$W$94="EXPIRED",'📊 Training Matrix'!$W$94="EXPIRING"),'📊 Training Matrix'!$B$94,"")</f>
        <v/>
      </c>
      <c r="C1788" s="58" t="str">
        <f ca="1">IF(OR('📊 Training Matrix'!$W$94="EXPIRED",'📊 Training Matrix'!$W$94="EXPIRING"),'📊 Training Matrix'!$C$94,"")</f>
        <v/>
      </c>
      <c r="D1788" s="58" t="str">
        <f ca="1">IF(OR('📊 Training Matrix'!$W$94="EXPIRED",'📊 Training Matrix'!$W$94="EXPIRING"),'📊 Training Matrix'!$D$94,"")</f>
        <v/>
      </c>
      <c r="E1788" s="58" t="str">
        <f ca="1">IF(OR('📊 Training Matrix'!$W$94="EXPIRED",'📊 Training Matrix'!$W$94="EXPIRING"),'📊 Training Matrix'!$F$94,"")</f>
        <v/>
      </c>
      <c r="F1788" s="58" t="str">
        <f ca="1">IF(OR('📊 Training Matrix'!$W$94="EXPIRED",'📊 Training Matrix'!$W$94="EXPIRING"),'📊 Training Matrix'!$E$94,"")</f>
        <v/>
      </c>
      <c r="G1788" s="58" t="str">
        <f ca="1">IF(OR('📊 Training Matrix'!$W$94="EXPIRED",'📊 Training Matrix'!$W$94="EXPIRING"),"EL-001","")</f>
        <v/>
      </c>
      <c r="H1788" s="58" t="str">
        <f ca="1">IF(OR('📊 Training Matrix'!$W$94="EXPIRED",'📊 Training Matrix'!$W$94="EXPIRING"),"C&amp;G 2391 Inspection","")</f>
        <v/>
      </c>
      <c r="I1788" s="58" t="str">
        <f ca="1">IF(OR('📊 Training Matrix'!$W$94="EXPIRED",'📊 Training Matrix'!$W$94="EXPIRING"),IF(ISNUMBER('📊 Training Matrix'!$V$94),TEXT('📊 Training Matrix'!$V$94,"DD/MM/YYYY"),""),"")</f>
        <v/>
      </c>
      <c r="J1788" s="58" t="str">
        <f ca="1">IF(OR('📊 Training Matrix'!$W$94="EXPIRED",'📊 Training Matrix'!$W$94="EXPIRING"),TEXT('📊 Training Matrix'!$V$94+365,"DD/MM/YYYY"),"")</f>
        <v/>
      </c>
      <c r="K1788" s="58" t="str">
        <f ca="1">IF(OR('📊 Training Matrix'!$W$94="EXPIRED",'📊 Training Matrix'!$W$94="EXPIRING"),'📊 Training Matrix'!$W$94,"")</f>
        <v/>
      </c>
      <c r="L1788" s="58" t="str">
        <f ca="1">IF(OR('📊 Training Matrix'!$W$94="EXPIRED",'📊 Training Matrix'!$W$94="EXPIRING"),IF('📊 Training Matrix'!$W$94="EXPIRED","Overdue by "&amp;TEXT(TODAY()-('📊 Training Matrix'!$V$94+365),"0")&amp;" days","Expires in "&amp;TEXT(('📊 Training Matrix'!$V$94+365)-TODAY(),"0")&amp;" days"),"—")</f>
        <v>—</v>
      </c>
      <c r="M1788" s="58" t="str">
        <f ca="1">IF(OR('📊 Training Matrix'!$W$94="EXPIRED",'📊 Training Matrix'!$W$94="EXPIRING"),'📊 Training Matrix'!$H$94,"")</f>
        <v/>
      </c>
    </row>
    <row r="1789" spans="1:13" ht="15" customHeight="1" x14ac:dyDescent="0.2">
      <c r="A1789" s="58" t="str">
        <f ca="1">IF(OR('📊 Training Matrix'!$Y$94="EXPIRED",'📊 Training Matrix'!$Y$94="EXPIRING"),'📊 Training Matrix'!$A$94,"")</f>
        <v/>
      </c>
      <c r="B1789" s="58" t="str">
        <f ca="1">IF(OR('📊 Training Matrix'!$Y$94="EXPIRED",'📊 Training Matrix'!$Y$94="EXPIRING"),'📊 Training Matrix'!$B$94,"")</f>
        <v/>
      </c>
      <c r="C1789" s="58" t="str">
        <f ca="1">IF(OR('📊 Training Matrix'!$Y$94="EXPIRED",'📊 Training Matrix'!$Y$94="EXPIRING"),'📊 Training Matrix'!$C$94,"")</f>
        <v/>
      </c>
      <c r="D1789" s="58" t="str">
        <f ca="1">IF(OR('📊 Training Matrix'!$Y$94="EXPIRED",'📊 Training Matrix'!$Y$94="EXPIRING"),'📊 Training Matrix'!$D$94,"")</f>
        <v/>
      </c>
      <c r="E1789" s="58" t="str">
        <f ca="1">IF(OR('📊 Training Matrix'!$Y$94="EXPIRED",'📊 Training Matrix'!$Y$94="EXPIRING"),'📊 Training Matrix'!$F$94,"")</f>
        <v/>
      </c>
      <c r="F1789" s="58" t="str">
        <f ca="1">IF(OR('📊 Training Matrix'!$Y$94="EXPIRED",'📊 Training Matrix'!$Y$94="EXPIRING"),'📊 Training Matrix'!$E$94,"")</f>
        <v/>
      </c>
      <c r="G1789" s="58" t="str">
        <f ca="1">IF(OR('📊 Training Matrix'!$Y$94="EXPIRED",'📊 Training Matrix'!$Y$94="EXPIRING"),"EL-002","")</f>
        <v/>
      </c>
      <c r="H1789" s="58" t="str">
        <f ca="1">IF(OR('📊 Training Matrix'!$Y$94="EXPIRED",'📊 Training Matrix'!$Y$94="EXPIRING"),"18th Edition","")</f>
        <v/>
      </c>
      <c r="I1789" s="58" t="str">
        <f ca="1">IF(OR('📊 Training Matrix'!$Y$94="EXPIRED",'📊 Training Matrix'!$Y$94="EXPIRING"),IF(ISNUMBER('📊 Training Matrix'!$X$94),TEXT('📊 Training Matrix'!$X$94,"DD/MM/YYYY"),""),"")</f>
        <v/>
      </c>
      <c r="J1789" s="58" t="str">
        <f ca="1">IF(OR('📊 Training Matrix'!$Y$94="EXPIRED",'📊 Training Matrix'!$Y$94="EXPIRING"),TEXT('📊 Training Matrix'!$X$94+365,"DD/MM/YYYY"),"")</f>
        <v/>
      </c>
      <c r="K1789" s="58" t="str">
        <f ca="1">IF(OR('📊 Training Matrix'!$Y$94="EXPIRED",'📊 Training Matrix'!$Y$94="EXPIRING"),'📊 Training Matrix'!$Y$94,"")</f>
        <v/>
      </c>
      <c r="L1789" s="58" t="str">
        <f ca="1">IF(OR('📊 Training Matrix'!$Y$94="EXPIRED",'📊 Training Matrix'!$Y$94="EXPIRING"),IF('📊 Training Matrix'!$Y$94="EXPIRED","Overdue by "&amp;TEXT(TODAY()-('📊 Training Matrix'!$X$94+365),"0")&amp;" days","Expires in "&amp;TEXT(('📊 Training Matrix'!$X$94+365)-TODAY(),"0")&amp;" days"),"—")</f>
        <v>—</v>
      </c>
      <c r="M1789" s="58" t="str">
        <f ca="1">IF(OR('📊 Training Matrix'!$Y$94="EXPIRED",'📊 Training Matrix'!$Y$94="EXPIRING"),'📊 Training Matrix'!$H$94,"")</f>
        <v/>
      </c>
    </row>
    <row r="1790" spans="1:13" ht="15" customHeight="1" x14ac:dyDescent="0.2">
      <c r="A1790" s="58" t="str">
        <f ca="1">IF(OR('📊 Training Matrix'!$AA$94="EXPIRED",'📊 Training Matrix'!$AA$94="EXPIRING"),'📊 Training Matrix'!$A$94,"")</f>
        <v/>
      </c>
      <c r="B1790" s="58" t="str">
        <f ca="1">IF(OR('📊 Training Matrix'!$AA$94="EXPIRED",'📊 Training Matrix'!$AA$94="EXPIRING"),'📊 Training Matrix'!$B$94,"")</f>
        <v/>
      </c>
      <c r="C1790" s="58" t="str">
        <f ca="1">IF(OR('📊 Training Matrix'!$AA$94="EXPIRED",'📊 Training Matrix'!$AA$94="EXPIRING"),'📊 Training Matrix'!$C$94,"")</f>
        <v/>
      </c>
      <c r="D1790" s="58" t="str">
        <f ca="1">IF(OR('📊 Training Matrix'!$AA$94="EXPIRED",'📊 Training Matrix'!$AA$94="EXPIRING"),'📊 Training Matrix'!$D$94,"")</f>
        <v/>
      </c>
      <c r="E1790" s="58" t="str">
        <f ca="1">IF(OR('📊 Training Matrix'!$AA$94="EXPIRED",'📊 Training Matrix'!$AA$94="EXPIRING"),'📊 Training Matrix'!$F$94,"")</f>
        <v/>
      </c>
      <c r="F1790" s="58" t="str">
        <f ca="1">IF(OR('📊 Training Matrix'!$AA$94="EXPIRED",'📊 Training Matrix'!$AA$94="EXPIRING"),'📊 Training Matrix'!$E$94,"")</f>
        <v/>
      </c>
      <c r="G1790" s="58" t="str">
        <f ca="1">IF(OR('📊 Training Matrix'!$AA$94="EXPIRED",'📊 Training Matrix'!$AA$94="EXPIRING"),"EL-003","")</f>
        <v/>
      </c>
      <c r="H1790" s="58" t="str">
        <f ca="1">IF(OR('📊 Training Matrix'!$AA$94="EXPIRED",'📊 Training Matrix'!$AA$94="EXPIRING"),"HV Auth. Person","")</f>
        <v/>
      </c>
      <c r="I1790" s="58" t="str">
        <f ca="1">IF(OR('📊 Training Matrix'!$AA$94="EXPIRED",'📊 Training Matrix'!$AA$94="EXPIRING"),IF(ISNUMBER('📊 Training Matrix'!$Z$94),TEXT('📊 Training Matrix'!$Z$94,"DD/MM/YYYY"),""),"")</f>
        <v/>
      </c>
      <c r="J1790" s="58" t="str">
        <f ca="1">IF(OR('📊 Training Matrix'!$AA$94="EXPIRED",'📊 Training Matrix'!$AA$94="EXPIRING"),TEXT('📊 Training Matrix'!$Z$94+365,"DD/MM/YYYY"),"")</f>
        <v/>
      </c>
      <c r="K1790" s="58" t="str">
        <f ca="1">IF(OR('📊 Training Matrix'!$AA$94="EXPIRED",'📊 Training Matrix'!$AA$94="EXPIRING"),'📊 Training Matrix'!$AA$94,"")</f>
        <v/>
      </c>
      <c r="L1790" s="58" t="str">
        <f ca="1">IF(OR('📊 Training Matrix'!$AA$94="EXPIRED",'📊 Training Matrix'!$AA$94="EXPIRING"),IF('📊 Training Matrix'!$AA$94="EXPIRED","Overdue by "&amp;TEXT(TODAY()-('📊 Training Matrix'!$Z$94+365),"0")&amp;" days","Expires in "&amp;TEXT(('📊 Training Matrix'!$Z$94+365)-TODAY(),"0")&amp;" days"),"—")</f>
        <v>—</v>
      </c>
      <c r="M1790" s="58" t="str">
        <f ca="1">IF(OR('📊 Training Matrix'!$AA$94="EXPIRED",'📊 Training Matrix'!$AA$94="EXPIRING"),'📊 Training Matrix'!$H$94,"")</f>
        <v/>
      </c>
    </row>
    <row r="1791" spans="1:13" ht="15" customHeight="1" x14ac:dyDescent="0.2">
      <c r="A1791" s="58" t="str">
        <f ca="1">IF(OR('📊 Training Matrix'!$AC$94="EXPIRED",'📊 Training Matrix'!$AC$94="EXPIRING"),'📊 Training Matrix'!$A$94,"")</f>
        <v/>
      </c>
      <c r="B1791" s="58" t="str">
        <f ca="1">IF(OR('📊 Training Matrix'!$AC$94="EXPIRED",'📊 Training Matrix'!$AC$94="EXPIRING"),'📊 Training Matrix'!$B$94,"")</f>
        <v/>
      </c>
      <c r="C1791" s="58" t="str">
        <f ca="1">IF(OR('📊 Training Matrix'!$AC$94="EXPIRED",'📊 Training Matrix'!$AC$94="EXPIRING"),'📊 Training Matrix'!$C$94,"")</f>
        <v/>
      </c>
      <c r="D1791" s="58" t="str">
        <f ca="1">IF(OR('📊 Training Matrix'!$AC$94="EXPIRED",'📊 Training Matrix'!$AC$94="EXPIRING"),'📊 Training Matrix'!$D$94,"")</f>
        <v/>
      </c>
      <c r="E1791" s="58" t="str">
        <f ca="1">IF(OR('📊 Training Matrix'!$AC$94="EXPIRED",'📊 Training Matrix'!$AC$94="EXPIRING"),'📊 Training Matrix'!$F$94,"")</f>
        <v/>
      </c>
      <c r="F1791" s="58" t="str">
        <f ca="1">IF(OR('📊 Training Matrix'!$AC$94="EXPIRED",'📊 Training Matrix'!$AC$94="EXPIRING"),'📊 Training Matrix'!$E$94,"")</f>
        <v/>
      </c>
      <c r="G1791" s="58" t="str">
        <f ca="1">IF(OR('📊 Training Matrix'!$AC$94="EXPIRED",'📊 Training Matrix'!$AC$94="EXPIRING"),"EL-004","")</f>
        <v/>
      </c>
      <c r="H1791" s="58" t="str">
        <f ca="1">IF(OR('📊 Training Matrix'!$AC$94="EXPIRED",'📊 Training Matrix'!$AC$94="EXPIRING"),"LV Switching","")</f>
        <v/>
      </c>
      <c r="I1791" s="58" t="str">
        <f ca="1">IF(OR('📊 Training Matrix'!$AC$94="EXPIRED",'📊 Training Matrix'!$AC$94="EXPIRING"),IF(ISNUMBER('📊 Training Matrix'!$AB$94),TEXT('📊 Training Matrix'!$AB$94,"DD/MM/YYYY"),""),"")</f>
        <v/>
      </c>
      <c r="J1791" s="58" t="str">
        <f ca="1">IF(OR('📊 Training Matrix'!$AC$94="EXPIRED",'📊 Training Matrix'!$AC$94="EXPIRING"),TEXT('📊 Training Matrix'!$AB$94+365,"DD/MM/YYYY"),"")</f>
        <v/>
      </c>
      <c r="K1791" s="58" t="str">
        <f ca="1">IF(OR('📊 Training Matrix'!$AC$94="EXPIRED",'📊 Training Matrix'!$AC$94="EXPIRING"),'📊 Training Matrix'!$AC$94,"")</f>
        <v/>
      </c>
      <c r="L1791" s="58" t="str">
        <f ca="1">IF(OR('📊 Training Matrix'!$AC$94="EXPIRED",'📊 Training Matrix'!$AC$94="EXPIRING"),IF('📊 Training Matrix'!$AC$94="EXPIRED","Overdue by "&amp;TEXT(TODAY()-('📊 Training Matrix'!$AB$94+365),"0")&amp;" days","Expires in "&amp;TEXT(('📊 Training Matrix'!$AB$94+365)-TODAY(),"0")&amp;" days"),"—")</f>
        <v>—</v>
      </c>
      <c r="M1791" s="58" t="str">
        <f ca="1">IF(OR('📊 Training Matrix'!$AC$94="EXPIRED",'📊 Training Matrix'!$AC$94="EXPIRING"),'📊 Training Matrix'!$H$94,"")</f>
        <v/>
      </c>
    </row>
    <row r="1792" spans="1:13" ht="15" customHeight="1" x14ac:dyDescent="0.2">
      <c r="A1792" s="58" t="str">
        <f ca="1">IF(OR('📊 Training Matrix'!$AE$94="EXPIRED",'📊 Training Matrix'!$AE$94="EXPIRING"),'📊 Training Matrix'!$A$94,"")</f>
        <v/>
      </c>
      <c r="B1792" s="58" t="str">
        <f ca="1">IF(OR('📊 Training Matrix'!$AE$94="EXPIRED",'📊 Training Matrix'!$AE$94="EXPIRING"),'📊 Training Matrix'!$B$94,"")</f>
        <v/>
      </c>
      <c r="C1792" s="58" t="str">
        <f ca="1">IF(OR('📊 Training Matrix'!$AE$94="EXPIRED",'📊 Training Matrix'!$AE$94="EXPIRING"),'📊 Training Matrix'!$C$94,"")</f>
        <v/>
      </c>
      <c r="D1792" s="58" t="str">
        <f ca="1">IF(OR('📊 Training Matrix'!$AE$94="EXPIRED",'📊 Training Matrix'!$AE$94="EXPIRING"),'📊 Training Matrix'!$D$94,"")</f>
        <v/>
      </c>
      <c r="E1792" s="58" t="str">
        <f ca="1">IF(OR('📊 Training Matrix'!$AE$94="EXPIRED",'📊 Training Matrix'!$AE$94="EXPIRING"),'📊 Training Matrix'!$F$94,"")</f>
        <v/>
      </c>
      <c r="F1792" s="58" t="str">
        <f ca="1">IF(OR('📊 Training Matrix'!$AE$94="EXPIRED",'📊 Training Matrix'!$AE$94="EXPIRING"),'📊 Training Matrix'!$E$94,"")</f>
        <v/>
      </c>
      <c r="G1792" s="58" t="str">
        <f ca="1">IF(OR('📊 Training Matrix'!$AE$94="EXPIRED",'📊 Training Matrix'!$AE$94="EXPIRING"),"CV-005","")</f>
        <v/>
      </c>
      <c r="H1792" s="58" t="str">
        <f ca="1">IF(OR('📊 Training Matrix'!$AE$94="EXPIRED",'📊 Training Matrix'!$AE$94="EXPIRING"),"NRSWA Supervisor","")</f>
        <v/>
      </c>
      <c r="I1792" s="58" t="str">
        <f ca="1">IF(OR('📊 Training Matrix'!$AE$94="EXPIRED",'📊 Training Matrix'!$AE$94="EXPIRING"),IF(ISNUMBER('📊 Training Matrix'!$AD$94),TEXT('📊 Training Matrix'!$AD$94,"DD/MM/YYYY"),""),"")</f>
        <v/>
      </c>
      <c r="J1792" s="58" t="str">
        <f ca="1">IF(OR('📊 Training Matrix'!$AE$94="EXPIRED",'📊 Training Matrix'!$AE$94="EXPIRING"),TEXT('📊 Training Matrix'!$AD$94+365,"DD/MM/YYYY"),"")</f>
        <v/>
      </c>
      <c r="K1792" s="58" t="str">
        <f ca="1">IF(OR('📊 Training Matrix'!$AE$94="EXPIRED",'📊 Training Matrix'!$AE$94="EXPIRING"),'📊 Training Matrix'!$AE$94,"")</f>
        <v/>
      </c>
      <c r="L1792" s="58" t="str">
        <f ca="1">IF(OR('📊 Training Matrix'!$AE$94="EXPIRED",'📊 Training Matrix'!$AE$94="EXPIRING"),IF('📊 Training Matrix'!$AE$94="EXPIRED","Overdue by "&amp;TEXT(TODAY()-('📊 Training Matrix'!$AD$94+365),"0")&amp;" days","Expires in "&amp;TEXT(('📊 Training Matrix'!$AD$94+365)-TODAY(),"0")&amp;" days"),"—")</f>
        <v>—</v>
      </c>
      <c r="M1792" s="58" t="str">
        <f ca="1">IF(OR('📊 Training Matrix'!$AE$94="EXPIRED",'📊 Training Matrix'!$AE$94="EXPIRING"),'📊 Training Matrix'!$H$94,"")</f>
        <v/>
      </c>
    </row>
    <row r="1793" spans="1:13" ht="15" customHeight="1" x14ac:dyDescent="0.2">
      <c r="A1793" s="58" t="str">
        <f ca="1">IF(OR('📊 Training Matrix'!$AG$94="EXPIRED",'📊 Training Matrix'!$AG$94="EXPIRING"),'📊 Training Matrix'!$A$94,"")</f>
        <v/>
      </c>
      <c r="B1793" s="58" t="str">
        <f ca="1">IF(OR('📊 Training Matrix'!$AG$94="EXPIRED",'📊 Training Matrix'!$AG$94="EXPIRING"),'📊 Training Matrix'!$B$94,"")</f>
        <v/>
      </c>
      <c r="C1793" s="58" t="str">
        <f ca="1">IF(OR('📊 Training Matrix'!$AG$94="EXPIRED",'📊 Training Matrix'!$AG$94="EXPIRING"),'📊 Training Matrix'!$C$94,"")</f>
        <v/>
      </c>
      <c r="D1793" s="58" t="str">
        <f ca="1">IF(OR('📊 Training Matrix'!$AG$94="EXPIRED",'📊 Training Matrix'!$AG$94="EXPIRING"),'📊 Training Matrix'!$D$94,"")</f>
        <v/>
      </c>
      <c r="E1793" s="58" t="str">
        <f ca="1">IF(OR('📊 Training Matrix'!$AG$94="EXPIRED",'📊 Training Matrix'!$AG$94="EXPIRING"),'📊 Training Matrix'!$F$94,"")</f>
        <v/>
      </c>
      <c r="F1793" s="58" t="str">
        <f ca="1">IF(OR('📊 Training Matrix'!$AG$94="EXPIRED",'📊 Training Matrix'!$AG$94="EXPIRING"),'📊 Training Matrix'!$E$94,"")</f>
        <v/>
      </c>
      <c r="G1793" s="58" t="str">
        <f ca="1">IF(OR('📊 Training Matrix'!$AG$94="EXPIRED",'📊 Training Matrix'!$AG$94="EXPIRING"),"CV-006","")</f>
        <v/>
      </c>
      <c r="H1793" s="58" t="str">
        <f ca="1">IF(OR('📊 Training Matrix'!$AG$94="EXPIRED",'📊 Training Matrix'!$AG$94="EXPIRING"),"NRSWA Operative","")</f>
        <v/>
      </c>
      <c r="I1793" s="58" t="str">
        <f ca="1">IF(OR('📊 Training Matrix'!$AG$94="EXPIRED",'📊 Training Matrix'!$AG$94="EXPIRING"),IF(ISNUMBER('📊 Training Matrix'!$AF$94),TEXT('📊 Training Matrix'!$AF$94,"DD/MM/YYYY"),""),"")</f>
        <v/>
      </c>
      <c r="J1793" s="58" t="str">
        <f ca="1">IF(OR('📊 Training Matrix'!$AG$94="EXPIRED",'📊 Training Matrix'!$AG$94="EXPIRING"),TEXT('📊 Training Matrix'!$AF$94+365,"DD/MM/YYYY"),"")</f>
        <v/>
      </c>
      <c r="K1793" s="58" t="str">
        <f ca="1">IF(OR('📊 Training Matrix'!$AG$94="EXPIRED",'📊 Training Matrix'!$AG$94="EXPIRING"),'📊 Training Matrix'!$AG$94,"")</f>
        <v/>
      </c>
      <c r="L1793" s="58" t="str">
        <f ca="1">IF(OR('📊 Training Matrix'!$AG$94="EXPIRED",'📊 Training Matrix'!$AG$94="EXPIRING"),IF('📊 Training Matrix'!$AG$94="EXPIRED","Overdue by "&amp;TEXT(TODAY()-('📊 Training Matrix'!$AF$94+365),"0")&amp;" days","Expires in "&amp;TEXT(('📊 Training Matrix'!$AF$94+365)-TODAY(),"0")&amp;" days"),"—")</f>
        <v>—</v>
      </c>
      <c r="M1793" s="58" t="str">
        <f ca="1">IF(OR('📊 Training Matrix'!$AG$94="EXPIRED",'📊 Training Matrix'!$AG$94="EXPIRING"),'📊 Training Matrix'!$H$94,"")</f>
        <v/>
      </c>
    </row>
    <row r="1794" spans="1:13" ht="15" customHeight="1" x14ac:dyDescent="0.2">
      <c r="A1794" s="58" t="str">
        <f ca="1">IF(OR('📊 Training Matrix'!$AI$94="EXPIRED",'📊 Training Matrix'!$AI$94="EXPIRING"),'📊 Training Matrix'!$A$94,"")</f>
        <v/>
      </c>
      <c r="B1794" s="58" t="str">
        <f ca="1">IF(OR('📊 Training Matrix'!$AI$94="EXPIRED",'📊 Training Matrix'!$AI$94="EXPIRING"),'📊 Training Matrix'!$B$94,"")</f>
        <v/>
      </c>
      <c r="C1794" s="58" t="str">
        <f ca="1">IF(OR('📊 Training Matrix'!$AI$94="EXPIRED",'📊 Training Matrix'!$AI$94="EXPIRING"),'📊 Training Matrix'!$C$94,"")</f>
        <v/>
      </c>
      <c r="D1794" s="58" t="str">
        <f ca="1">IF(OR('📊 Training Matrix'!$AI$94="EXPIRED",'📊 Training Matrix'!$AI$94="EXPIRING"),'📊 Training Matrix'!$D$94,"")</f>
        <v/>
      </c>
      <c r="E1794" s="58" t="str">
        <f ca="1">IF(OR('📊 Training Matrix'!$AI$94="EXPIRED",'📊 Training Matrix'!$AI$94="EXPIRING"),'📊 Training Matrix'!$F$94,"")</f>
        <v/>
      </c>
      <c r="F1794" s="58" t="str">
        <f ca="1">IF(OR('📊 Training Matrix'!$AI$94="EXPIRED",'📊 Training Matrix'!$AI$94="EXPIRING"),'📊 Training Matrix'!$E$94,"")</f>
        <v/>
      </c>
      <c r="G1794" s="58" t="str">
        <f ca="1">IF(OR('📊 Training Matrix'!$AI$94="EXPIRED",'📊 Training Matrix'!$AI$94="EXPIRING"),"CV-002","")</f>
        <v/>
      </c>
      <c r="H1794" s="58" t="str">
        <f ca="1">IF(OR('📊 Training Matrix'!$AI$94="EXPIRED",'📊 Training Matrix'!$AI$94="EXPIRING"),"CSCS Blue Card","")</f>
        <v/>
      </c>
      <c r="I1794" s="58" t="str">
        <f ca="1">IF(OR('📊 Training Matrix'!$AI$94="EXPIRED",'📊 Training Matrix'!$AI$94="EXPIRING"),IF(ISNUMBER('📊 Training Matrix'!$AH$94),TEXT('📊 Training Matrix'!$AH$94,"DD/MM/YYYY"),""),"")</f>
        <v/>
      </c>
      <c r="J1794" s="58" t="str">
        <f ca="1">IF(OR('📊 Training Matrix'!$AI$94="EXPIRED",'📊 Training Matrix'!$AI$94="EXPIRING"),TEXT('📊 Training Matrix'!$AH$94+365,"DD/MM/YYYY"),"")</f>
        <v/>
      </c>
      <c r="K1794" s="58" t="str">
        <f ca="1">IF(OR('📊 Training Matrix'!$AI$94="EXPIRED",'📊 Training Matrix'!$AI$94="EXPIRING"),'📊 Training Matrix'!$AI$94,"")</f>
        <v/>
      </c>
      <c r="L1794" s="58" t="str">
        <f ca="1">IF(OR('📊 Training Matrix'!$AI$94="EXPIRED",'📊 Training Matrix'!$AI$94="EXPIRING"),IF('📊 Training Matrix'!$AI$94="EXPIRED","Overdue by "&amp;TEXT(TODAY()-('📊 Training Matrix'!$AH$94+365),"0")&amp;" days","Expires in "&amp;TEXT(('📊 Training Matrix'!$AH$94+365)-TODAY(),"0")&amp;" days"),"—")</f>
        <v>—</v>
      </c>
      <c r="M1794" s="58" t="str">
        <f ca="1">IF(OR('📊 Training Matrix'!$AI$94="EXPIRED",'📊 Training Matrix'!$AI$94="EXPIRING"),'📊 Training Matrix'!$H$94,"")</f>
        <v/>
      </c>
    </row>
    <row r="1795" spans="1:13" ht="15" customHeight="1" x14ac:dyDescent="0.2">
      <c r="A1795" s="58" t="str">
        <f ca="1">IF(OR('📊 Training Matrix'!$AK$94="EXPIRED",'📊 Training Matrix'!$AK$94="EXPIRING"),'📊 Training Matrix'!$A$94,"")</f>
        <v/>
      </c>
      <c r="B1795" s="58" t="str">
        <f ca="1">IF(OR('📊 Training Matrix'!$AK$94="EXPIRED",'📊 Training Matrix'!$AK$94="EXPIRING"),'📊 Training Matrix'!$B$94,"")</f>
        <v/>
      </c>
      <c r="C1795" s="58" t="str">
        <f ca="1">IF(OR('📊 Training Matrix'!$AK$94="EXPIRED",'📊 Training Matrix'!$AK$94="EXPIRING"),'📊 Training Matrix'!$C$94,"")</f>
        <v/>
      </c>
      <c r="D1795" s="58" t="str">
        <f ca="1">IF(OR('📊 Training Matrix'!$AK$94="EXPIRED",'📊 Training Matrix'!$AK$94="EXPIRING"),'📊 Training Matrix'!$D$94,"")</f>
        <v/>
      </c>
      <c r="E1795" s="58" t="str">
        <f ca="1">IF(OR('📊 Training Matrix'!$AK$94="EXPIRED",'📊 Training Matrix'!$AK$94="EXPIRING"),'📊 Training Matrix'!$F$94,"")</f>
        <v/>
      </c>
      <c r="F1795" s="58" t="str">
        <f ca="1">IF(OR('📊 Training Matrix'!$AK$94="EXPIRED",'📊 Training Matrix'!$AK$94="EXPIRING"),'📊 Training Matrix'!$E$94,"")</f>
        <v/>
      </c>
      <c r="G1795" s="58" t="str">
        <f ca="1">IF(OR('📊 Training Matrix'!$AK$94="EXPIRED",'📊 Training Matrix'!$AK$94="EXPIRING"),"GS-001","")</f>
        <v/>
      </c>
      <c r="H1795" s="58" t="str">
        <f ca="1">IF(OR('📊 Training Matrix'!$AK$94="EXPIRED",'📊 Training Matrix'!$AK$94="EXPIRING"),"Gas Safe Reg.","")</f>
        <v/>
      </c>
      <c r="I1795" s="58" t="str">
        <f ca="1">IF(OR('📊 Training Matrix'!$AK$94="EXPIRED",'📊 Training Matrix'!$AK$94="EXPIRING"),IF(ISNUMBER('📊 Training Matrix'!$AJ$94),TEXT('📊 Training Matrix'!$AJ$94,"DD/MM/YYYY"),""),"")</f>
        <v/>
      </c>
      <c r="J1795" s="58" t="str">
        <f ca="1">IF(OR('📊 Training Matrix'!$AK$94="EXPIRED",'📊 Training Matrix'!$AK$94="EXPIRING"),TEXT('📊 Training Matrix'!$AJ$94+365,"DD/MM/YYYY"),"")</f>
        <v/>
      </c>
      <c r="K1795" s="58" t="str">
        <f ca="1">IF(OR('📊 Training Matrix'!$AK$94="EXPIRED",'📊 Training Matrix'!$AK$94="EXPIRING"),'📊 Training Matrix'!$AK$94,"")</f>
        <v/>
      </c>
      <c r="L1795" s="58" t="str">
        <f ca="1">IF(OR('📊 Training Matrix'!$AK$94="EXPIRED",'📊 Training Matrix'!$AK$94="EXPIRING"),IF('📊 Training Matrix'!$AK$94="EXPIRED","Overdue by "&amp;TEXT(TODAY()-('📊 Training Matrix'!$AJ$94+365),"0")&amp;" days","Expires in "&amp;TEXT(('📊 Training Matrix'!$AJ$94+365)-TODAY(),"0")&amp;" days"),"—")</f>
        <v>—</v>
      </c>
      <c r="M1795" s="58" t="str">
        <f ca="1">IF(OR('📊 Training Matrix'!$AK$94="EXPIRED",'📊 Training Matrix'!$AK$94="EXPIRING"),'📊 Training Matrix'!$H$94,"")</f>
        <v/>
      </c>
    </row>
    <row r="1796" spans="1:13" ht="15" customHeight="1" x14ac:dyDescent="0.2">
      <c r="A1796" s="58" t="str">
        <f ca="1">IF(OR('📊 Training Matrix'!$AM$94="EXPIRED",'📊 Training Matrix'!$AM$94="EXPIRING"),'📊 Training Matrix'!$A$94,"")</f>
        <v/>
      </c>
      <c r="B1796" s="58" t="str">
        <f ca="1">IF(OR('📊 Training Matrix'!$AM$94="EXPIRED",'📊 Training Matrix'!$AM$94="EXPIRING"),'📊 Training Matrix'!$B$94,"")</f>
        <v/>
      </c>
      <c r="C1796" s="58" t="str">
        <f ca="1">IF(OR('📊 Training Matrix'!$AM$94="EXPIRED",'📊 Training Matrix'!$AM$94="EXPIRING"),'📊 Training Matrix'!$C$94,"")</f>
        <v/>
      </c>
      <c r="D1796" s="58" t="str">
        <f ca="1">IF(OR('📊 Training Matrix'!$AM$94="EXPIRED",'📊 Training Matrix'!$AM$94="EXPIRING"),'📊 Training Matrix'!$D$94,"")</f>
        <v/>
      </c>
      <c r="E1796" s="58" t="str">
        <f ca="1">IF(OR('📊 Training Matrix'!$AM$94="EXPIRED",'📊 Training Matrix'!$AM$94="EXPIRING"),'📊 Training Matrix'!$F$94,"")</f>
        <v/>
      </c>
      <c r="F1796" s="58" t="str">
        <f ca="1">IF(OR('📊 Training Matrix'!$AM$94="EXPIRED",'📊 Training Matrix'!$AM$94="EXPIRING"),'📊 Training Matrix'!$E$94,"")</f>
        <v/>
      </c>
      <c r="G1796" s="58" t="str">
        <f ca="1">IF(OR('📊 Training Matrix'!$AM$94="EXPIRED",'📊 Training Matrix'!$AM$94="EXPIRING"),"GS-002","")</f>
        <v/>
      </c>
      <c r="H1796" s="58" t="str">
        <f ca="1">IF(OR('📊 Training Matrix'!$AM$94="EXPIRED",'📊 Training Matrix'!$AM$94="EXPIRING"),"ACS Gas (CCN1)","")</f>
        <v/>
      </c>
      <c r="I1796" s="58" t="str">
        <f ca="1">IF(OR('📊 Training Matrix'!$AM$94="EXPIRED",'📊 Training Matrix'!$AM$94="EXPIRING"),IF(ISNUMBER('📊 Training Matrix'!$AL$94),TEXT('📊 Training Matrix'!$AL$94,"DD/MM/YYYY"),""),"")</f>
        <v/>
      </c>
      <c r="J1796" s="58" t="str">
        <f ca="1">IF(OR('📊 Training Matrix'!$AM$94="EXPIRED",'📊 Training Matrix'!$AM$94="EXPIRING"),TEXT('📊 Training Matrix'!$AL$94+365,"DD/MM/YYYY"),"")</f>
        <v/>
      </c>
      <c r="K1796" s="58" t="str">
        <f ca="1">IF(OR('📊 Training Matrix'!$AM$94="EXPIRED",'📊 Training Matrix'!$AM$94="EXPIRING"),'📊 Training Matrix'!$AM$94,"")</f>
        <v/>
      </c>
      <c r="L1796" s="58" t="str">
        <f ca="1">IF(OR('📊 Training Matrix'!$AM$94="EXPIRED",'📊 Training Matrix'!$AM$94="EXPIRING"),IF('📊 Training Matrix'!$AM$94="EXPIRED","Overdue by "&amp;TEXT(TODAY()-('📊 Training Matrix'!$AL$94+365),"0")&amp;" days","Expires in "&amp;TEXT(('📊 Training Matrix'!$AL$94+365)-TODAY(),"0")&amp;" days"),"—")</f>
        <v>—</v>
      </c>
      <c r="M1796" s="58" t="str">
        <f ca="1">IF(OR('📊 Training Matrix'!$AM$94="EXPIRED",'📊 Training Matrix'!$AM$94="EXPIRING"),'📊 Training Matrix'!$H$94,"")</f>
        <v/>
      </c>
    </row>
    <row r="1797" spans="1:13" ht="15" customHeight="1" x14ac:dyDescent="0.2">
      <c r="A1797" s="58" t="str">
        <f ca="1">IF(OR('📊 Training Matrix'!$AO$94="EXPIRED",'📊 Training Matrix'!$AO$94="EXPIRING"),'📊 Training Matrix'!$A$94,"")</f>
        <v/>
      </c>
      <c r="B1797" s="58" t="str">
        <f ca="1">IF(OR('📊 Training Matrix'!$AO$94="EXPIRED",'📊 Training Matrix'!$AO$94="EXPIRING"),'📊 Training Matrix'!$B$94,"")</f>
        <v/>
      </c>
      <c r="C1797" s="58" t="str">
        <f ca="1">IF(OR('📊 Training Matrix'!$AO$94="EXPIRED",'📊 Training Matrix'!$AO$94="EXPIRING"),'📊 Training Matrix'!$C$94,"")</f>
        <v/>
      </c>
      <c r="D1797" s="58" t="str">
        <f ca="1">IF(OR('📊 Training Matrix'!$AO$94="EXPIRED",'📊 Training Matrix'!$AO$94="EXPIRING"),'📊 Training Matrix'!$D$94,"")</f>
        <v/>
      </c>
      <c r="E1797" s="58" t="str">
        <f ca="1">IF(OR('📊 Training Matrix'!$AO$94="EXPIRED",'📊 Training Matrix'!$AO$94="EXPIRING"),'📊 Training Matrix'!$F$94,"")</f>
        <v/>
      </c>
      <c r="F1797" s="58" t="str">
        <f ca="1">IF(OR('📊 Training Matrix'!$AO$94="EXPIRED",'📊 Training Matrix'!$AO$94="EXPIRING"),'📊 Training Matrix'!$E$94,"")</f>
        <v/>
      </c>
      <c r="G1797" s="58" t="str">
        <f ca="1">IF(OR('📊 Training Matrix'!$AO$94="EXPIRED",'📊 Training Matrix'!$AO$94="EXPIRING"),"WA-001","")</f>
        <v/>
      </c>
      <c r="H1797" s="58" t="str">
        <f ca="1">IF(OR('📊 Training Matrix'!$AO$94="EXPIRED",'📊 Training Matrix'!$AO$94="EXPIRING"),"WIAPS Cert.","")</f>
        <v/>
      </c>
      <c r="I1797" s="58" t="str">
        <f ca="1">IF(OR('📊 Training Matrix'!$AO$94="EXPIRED",'📊 Training Matrix'!$AO$94="EXPIRING"),IF(ISNUMBER('📊 Training Matrix'!$AN$94),TEXT('📊 Training Matrix'!$AN$94,"DD/MM/YYYY"),""),"")</f>
        <v/>
      </c>
      <c r="J1797" s="58" t="str">
        <f ca="1">IF(OR('📊 Training Matrix'!$AO$94="EXPIRED",'📊 Training Matrix'!$AO$94="EXPIRING"),TEXT('📊 Training Matrix'!$AN$94+365,"DD/MM/YYYY"),"")</f>
        <v/>
      </c>
      <c r="K1797" s="58" t="str">
        <f ca="1">IF(OR('📊 Training Matrix'!$AO$94="EXPIRED",'📊 Training Matrix'!$AO$94="EXPIRING"),'📊 Training Matrix'!$AO$94,"")</f>
        <v/>
      </c>
      <c r="L1797" s="58" t="str">
        <f ca="1">IF(OR('📊 Training Matrix'!$AO$94="EXPIRED",'📊 Training Matrix'!$AO$94="EXPIRING"),IF('📊 Training Matrix'!$AO$94="EXPIRED","Overdue by "&amp;TEXT(TODAY()-('📊 Training Matrix'!$AN$94+365),"0")&amp;" days","Expires in "&amp;TEXT(('📊 Training Matrix'!$AN$94+365)-TODAY(),"0")&amp;" days"),"—")</f>
        <v>—</v>
      </c>
      <c r="M1797" s="58" t="str">
        <f ca="1">IF(OR('📊 Training Matrix'!$AO$94="EXPIRED",'📊 Training Matrix'!$AO$94="EXPIRING"),'📊 Training Matrix'!$H$94,"")</f>
        <v/>
      </c>
    </row>
    <row r="1798" spans="1:13" ht="15" customHeight="1" x14ac:dyDescent="0.2">
      <c r="A1798" s="58" t="str">
        <f ca="1">IF(OR('📊 Training Matrix'!$AQ$94="EXPIRED",'📊 Training Matrix'!$AQ$94="EXPIRING"),'📊 Training Matrix'!$A$94,"")</f>
        <v/>
      </c>
      <c r="B1798" s="58" t="str">
        <f ca="1">IF(OR('📊 Training Matrix'!$AQ$94="EXPIRED",'📊 Training Matrix'!$AQ$94="EXPIRING"),'📊 Training Matrix'!$B$94,"")</f>
        <v/>
      </c>
      <c r="C1798" s="58" t="str">
        <f ca="1">IF(OR('📊 Training Matrix'!$AQ$94="EXPIRED",'📊 Training Matrix'!$AQ$94="EXPIRING"),'📊 Training Matrix'!$C$94,"")</f>
        <v/>
      </c>
      <c r="D1798" s="58" t="str">
        <f ca="1">IF(OR('📊 Training Matrix'!$AQ$94="EXPIRED",'📊 Training Matrix'!$AQ$94="EXPIRING"),'📊 Training Matrix'!$D$94,"")</f>
        <v/>
      </c>
      <c r="E1798" s="58" t="str">
        <f ca="1">IF(OR('📊 Training Matrix'!$AQ$94="EXPIRED",'📊 Training Matrix'!$AQ$94="EXPIRING"),'📊 Training Matrix'!$F$94,"")</f>
        <v/>
      </c>
      <c r="F1798" s="58" t="str">
        <f ca="1">IF(OR('📊 Training Matrix'!$AQ$94="EXPIRED",'📊 Training Matrix'!$AQ$94="EXPIRING"),'📊 Training Matrix'!$E$94,"")</f>
        <v/>
      </c>
      <c r="G1798" s="58" t="str">
        <f ca="1">IF(OR('📊 Training Matrix'!$AQ$94="EXPIRED",'📊 Training Matrix'!$AQ$94="EXPIRING"),"DR-004","")</f>
        <v/>
      </c>
      <c r="H1798" s="58" t="str">
        <f ca="1">IF(OR('📊 Training Matrix'!$AQ$94="EXPIRED",'📊 Training Matrix'!$AQ$94="EXPIRING"),"CPCS Excavator","")</f>
        <v/>
      </c>
      <c r="I1798" s="58" t="str">
        <f ca="1">IF(OR('📊 Training Matrix'!$AQ$94="EXPIRED",'📊 Training Matrix'!$AQ$94="EXPIRING"),IF(ISNUMBER('📊 Training Matrix'!$AP$94),TEXT('📊 Training Matrix'!$AP$94,"DD/MM/YYYY"),""),"")</f>
        <v/>
      </c>
      <c r="J1798" s="58" t="str">
        <f ca="1">IF(OR('📊 Training Matrix'!$AQ$94="EXPIRED",'📊 Training Matrix'!$AQ$94="EXPIRING"),TEXT('📊 Training Matrix'!$AP$94+365,"DD/MM/YYYY"),"")</f>
        <v/>
      </c>
      <c r="K1798" s="58" t="str">
        <f ca="1">IF(OR('📊 Training Matrix'!$AQ$94="EXPIRED",'📊 Training Matrix'!$AQ$94="EXPIRING"),'📊 Training Matrix'!$AQ$94,"")</f>
        <v/>
      </c>
      <c r="L1798" s="58" t="str">
        <f ca="1">IF(OR('📊 Training Matrix'!$AQ$94="EXPIRED",'📊 Training Matrix'!$AQ$94="EXPIRING"),IF('📊 Training Matrix'!$AQ$94="EXPIRED","Overdue by "&amp;TEXT(TODAY()-('📊 Training Matrix'!$AP$94+365),"0")&amp;" days","Expires in "&amp;TEXT(('📊 Training Matrix'!$AP$94+365)-TODAY(),"0")&amp;" days"),"—")</f>
        <v>—</v>
      </c>
      <c r="M1798" s="58" t="str">
        <f ca="1">IF(OR('📊 Training Matrix'!$AQ$94="EXPIRED",'📊 Training Matrix'!$AQ$94="EXPIRING"),'📊 Training Matrix'!$H$94,"")</f>
        <v/>
      </c>
    </row>
    <row r="1799" spans="1:13" ht="15" customHeight="1" x14ac:dyDescent="0.2">
      <c r="A1799" s="58" t="str">
        <f ca="1">IF(OR('📊 Training Matrix'!$AS$94="EXPIRED",'📊 Training Matrix'!$AS$94="EXPIRING"),'📊 Training Matrix'!$A$94,"")</f>
        <v/>
      </c>
      <c r="B1799" s="58" t="str">
        <f ca="1">IF(OR('📊 Training Matrix'!$AS$94="EXPIRED",'📊 Training Matrix'!$AS$94="EXPIRING"),'📊 Training Matrix'!$B$94,"")</f>
        <v/>
      </c>
      <c r="C1799" s="58" t="str">
        <f ca="1">IF(OR('📊 Training Matrix'!$AS$94="EXPIRED",'📊 Training Matrix'!$AS$94="EXPIRING"),'📊 Training Matrix'!$C$94,"")</f>
        <v/>
      </c>
      <c r="D1799" s="58" t="str">
        <f ca="1">IF(OR('📊 Training Matrix'!$AS$94="EXPIRED",'📊 Training Matrix'!$AS$94="EXPIRING"),'📊 Training Matrix'!$D$94,"")</f>
        <v/>
      </c>
      <c r="E1799" s="58" t="str">
        <f ca="1">IF(OR('📊 Training Matrix'!$AS$94="EXPIRED",'📊 Training Matrix'!$AS$94="EXPIRING"),'📊 Training Matrix'!$F$94,"")</f>
        <v/>
      </c>
      <c r="F1799" s="58" t="str">
        <f ca="1">IF(OR('📊 Training Matrix'!$AS$94="EXPIRED",'📊 Training Matrix'!$AS$94="EXPIRING"),'📊 Training Matrix'!$E$94,"")</f>
        <v/>
      </c>
      <c r="G1799" s="58" t="str">
        <f ca="1">IF(OR('📊 Training Matrix'!$AS$94="EXPIRED",'📊 Training Matrix'!$AS$94="EXPIRING"),"MG-002","")</f>
        <v/>
      </c>
      <c r="H1799" s="58" t="str">
        <f ca="1">IF(OR('📊 Training Matrix'!$AS$94="EXPIRED",'📊 Training Matrix'!$AS$94="EXPIRING"),"SMSTS","")</f>
        <v/>
      </c>
      <c r="I1799" s="58" t="str">
        <f ca="1">IF(OR('📊 Training Matrix'!$AS$94="EXPIRED",'📊 Training Matrix'!$AS$94="EXPIRING"),IF(ISNUMBER('📊 Training Matrix'!$AR$94),TEXT('📊 Training Matrix'!$AR$94,"DD/MM/YYYY"),""),"")</f>
        <v/>
      </c>
      <c r="J1799" s="58" t="str">
        <f ca="1">IF(OR('📊 Training Matrix'!$AS$94="EXPIRED",'📊 Training Matrix'!$AS$94="EXPIRING"),TEXT('📊 Training Matrix'!$AR$94+365,"DD/MM/YYYY"),"")</f>
        <v/>
      </c>
      <c r="K1799" s="58" t="str">
        <f ca="1">IF(OR('📊 Training Matrix'!$AS$94="EXPIRED",'📊 Training Matrix'!$AS$94="EXPIRING"),'📊 Training Matrix'!$AS$94,"")</f>
        <v/>
      </c>
      <c r="L1799" s="58" t="str">
        <f ca="1">IF(OR('📊 Training Matrix'!$AS$94="EXPIRED",'📊 Training Matrix'!$AS$94="EXPIRING"),IF('📊 Training Matrix'!$AS$94="EXPIRED","Overdue by "&amp;TEXT(TODAY()-('📊 Training Matrix'!$AR$94+365),"0")&amp;" days","Expires in "&amp;TEXT(('📊 Training Matrix'!$AR$94+365)-TODAY(),"0")&amp;" days"),"—")</f>
        <v>—</v>
      </c>
      <c r="M1799" s="58" t="str">
        <f ca="1">IF(OR('📊 Training Matrix'!$AS$94="EXPIRED",'📊 Training Matrix'!$AS$94="EXPIRING"),'📊 Training Matrix'!$H$94,"")</f>
        <v/>
      </c>
    </row>
    <row r="1800" spans="1:13" ht="15" customHeight="1" x14ac:dyDescent="0.2">
      <c r="A1800" s="58" t="str">
        <f ca="1">IF(OR('📊 Training Matrix'!$AU$94="EXPIRED",'📊 Training Matrix'!$AU$94="EXPIRING"),'📊 Training Matrix'!$A$94,"")</f>
        <v/>
      </c>
      <c r="B1800" s="58" t="str">
        <f ca="1">IF(OR('📊 Training Matrix'!$AU$94="EXPIRED",'📊 Training Matrix'!$AU$94="EXPIRING"),'📊 Training Matrix'!$B$94,"")</f>
        <v/>
      </c>
      <c r="C1800" s="58" t="str">
        <f ca="1">IF(OR('📊 Training Matrix'!$AU$94="EXPIRED",'📊 Training Matrix'!$AU$94="EXPIRING"),'📊 Training Matrix'!$C$94,"")</f>
        <v/>
      </c>
      <c r="D1800" s="58" t="str">
        <f ca="1">IF(OR('📊 Training Matrix'!$AU$94="EXPIRED",'📊 Training Matrix'!$AU$94="EXPIRING"),'📊 Training Matrix'!$D$94,"")</f>
        <v/>
      </c>
      <c r="E1800" s="58" t="str">
        <f ca="1">IF(OR('📊 Training Matrix'!$AU$94="EXPIRED",'📊 Training Matrix'!$AU$94="EXPIRING"),'📊 Training Matrix'!$F$94,"")</f>
        <v/>
      </c>
      <c r="F1800" s="58" t="str">
        <f ca="1">IF(OR('📊 Training Matrix'!$AU$94="EXPIRED",'📊 Training Matrix'!$AU$94="EXPIRING"),'📊 Training Matrix'!$E$94,"")</f>
        <v/>
      </c>
      <c r="G1800" s="58" t="str">
        <f ca="1">IF(OR('📊 Training Matrix'!$AU$94="EXPIRED",'📊 Training Matrix'!$AU$94="EXPIRING"),"MG-003","")</f>
        <v/>
      </c>
      <c r="H1800" s="58" t="str">
        <f ca="1">IF(OR('📊 Training Matrix'!$AU$94="EXPIRED",'📊 Training Matrix'!$AU$94="EXPIRING"),"SSSTS","")</f>
        <v/>
      </c>
      <c r="I1800" s="58" t="str">
        <f ca="1">IF(OR('📊 Training Matrix'!$AU$94="EXPIRED",'📊 Training Matrix'!$AU$94="EXPIRING"),IF(ISNUMBER('📊 Training Matrix'!$AT$94),TEXT('📊 Training Matrix'!$AT$94,"DD/MM/YYYY"),""),"")</f>
        <v/>
      </c>
      <c r="J1800" s="58" t="str">
        <f ca="1">IF(OR('📊 Training Matrix'!$AU$94="EXPIRED",'📊 Training Matrix'!$AU$94="EXPIRING"),TEXT('📊 Training Matrix'!$AT$94+365,"DD/MM/YYYY"),"")</f>
        <v/>
      </c>
      <c r="K1800" s="58" t="str">
        <f ca="1">IF(OR('📊 Training Matrix'!$AU$94="EXPIRED",'📊 Training Matrix'!$AU$94="EXPIRING"),'📊 Training Matrix'!$AU$94,"")</f>
        <v/>
      </c>
      <c r="L1800" s="58" t="str">
        <f ca="1">IF(OR('📊 Training Matrix'!$AU$94="EXPIRED",'📊 Training Matrix'!$AU$94="EXPIRING"),IF('📊 Training Matrix'!$AU$94="EXPIRED","Overdue by "&amp;TEXT(TODAY()-('📊 Training Matrix'!$AT$94+365),"0")&amp;" days","Expires in "&amp;TEXT(('📊 Training Matrix'!$AT$94+365)-TODAY(),"0")&amp;" days"),"—")</f>
        <v>—</v>
      </c>
      <c r="M1800" s="58" t="str">
        <f ca="1">IF(OR('📊 Training Matrix'!$AU$94="EXPIRED",'📊 Training Matrix'!$AU$94="EXPIRING"),'📊 Training Matrix'!$H$94,"")</f>
        <v/>
      </c>
    </row>
    <row r="1801" spans="1:13" ht="15" customHeight="1" x14ac:dyDescent="0.2">
      <c r="A1801" s="58" t="str">
        <f ca="1">IF(OR('📊 Training Matrix'!$AW$94="EXPIRED",'📊 Training Matrix'!$AW$94="EXPIRING"),'📊 Training Matrix'!$A$94,"")</f>
        <v/>
      </c>
      <c r="B1801" s="58" t="str">
        <f ca="1">IF(OR('📊 Training Matrix'!$AW$94="EXPIRED",'📊 Training Matrix'!$AW$94="EXPIRING"),'📊 Training Matrix'!$B$94,"")</f>
        <v/>
      </c>
      <c r="C1801" s="58" t="str">
        <f ca="1">IF(OR('📊 Training Matrix'!$AW$94="EXPIRED",'📊 Training Matrix'!$AW$94="EXPIRING"),'📊 Training Matrix'!$C$94,"")</f>
        <v/>
      </c>
      <c r="D1801" s="58" t="str">
        <f ca="1">IF(OR('📊 Training Matrix'!$AW$94="EXPIRED",'📊 Training Matrix'!$AW$94="EXPIRING"),'📊 Training Matrix'!$D$94,"")</f>
        <v/>
      </c>
      <c r="E1801" s="58" t="str">
        <f ca="1">IF(OR('📊 Training Matrix'!$AW$94="EXPIRED",'📊 Training Matrix'!$AW$94="EXPIRING"),'📊 Training Matrix'!$F$94,"")</f>
        <v/>
      </c>
      <c r="F1801" s="58" t="str">
        <f ca="1">IF(OR('📊 Training Matrix'!$AW$94="EXPIRED",'📊 Training Matrix'!$AW$94="EXPIRING"),'📊 Training Matrix'!$E$94,"")</f>
        <v/>
      </c>
      <c r="G1801" s="58" t="str">
        <f ca="1">IF(OR('📊 Training Matrix'!$AW$94="EXPIRED",'📊 Training Matrix'!$AW$94="EXPIRING"),"IT-002","")</f>
        <v/>
      </c>
      <c r="H1801" s="58" t="str">
        <f ca="1">IF(OR('📊 Training Matrix'!$AW$94="EXPIRED",'📊 Training Matrix'!$AW$94="EXPIRING"),"GDPR Awareness","")</f>
        <v/>
      </c>
      <c r="I1801" s="58" t="str">
        <f ca="1">IF(OR('📊 Training Matrix'!$AW$94="EXPIRED",'📊 Training Matrix'!$AW$94="EXPIRING"),IF(ISNUMBER('📊 Training Matrix'!$AV$94),TEXT('📊 Training Matrix'!$AV$94,"DD/MM/YYYY"),""),"")</f>
        <v/>
      </c>
      <c r="J1801" s="58" t="str">
        <f ca="1">IF(OR('📊 Training Matrix'!$AW$94="EXPIRED",'📊 Training Matrix'!$AW$94="EXPIRING"),TEXT('📊 Training Matrix'!$AV$94+365,"DD/MM/YYYY"),"")</f>
        <v/>
      </c>
      <c r="K1801" s="58" t="str">
        <f ca="1">IF(OR('📊 Training Matrix'!$AW$94="EXPIRED",'📊 Training Matrix'!$AW$94="EXPIRING"),'📊 Training Matrix'!$AW$94,"")</f>
        <v/>
      </c>
      <c r="L1801" s="58" t="str">
        <f ca="1">IF(OR('📊 Training Matrix'!$AW$94="EXPIRED",'📊 Training Matrix'!$AW$94="EXPIRING"),IF('📊 Training Matrix'!$AW$94="EXPIRED","Overdue by "&amp;TEXT(TODAY()-('📊 Training Matrix'!$AV$94+365),"0")&amp;" days","Expires in "&amp;TEXT(('📊 Training Matrix'!$AV$94+365)-TODAY(),"0")&amp;" days"),"—")</f>
        <v>—</v>
      </c>
      <c r="M1801" s="58" t="str">
        <f ca="1">IF(OR('📊 Training Matrix'!$AW$94="EXPIRED",'📊 Training Matrix'!$AW$94="EXPIRING"),'📊 Training Matrix'!$H$94,"")</f>
        <v/>
      </c>
    </row>
    <row r="1802" spans="1:13" ht="15" customHeight="1" x14ac:dyDescent="0.2">
      <c r="A1802" s="58" t="str">
        <f ca="1">IF(OR('📊 Training Matrix'!$K$95="EXPIRED",'📊 Training Matrix'!$K$95="EXPIRING"),'📊 Training Matrix'!$A$95,"")</f>
        <v/>
      </c>
      <c r="B1802" s="58" t="str">
        <f ca="1">IF(OR('📊 Training Matrix'!$K$95="EXPIRED",'📊 Training Matrix'!$K$95="EXPIRING"),'📊 Training Matrix'!$B$95,"")</f>
        <v/>
      </c>
      <c r="C1802" s="58" t="str">
        <f ca="1">IF(OR('📊 Training Matrix'!$K$95="EXPIRED",'📊 Training Matrix'!$K$95="EXPIRING"),'📊 Training Matrix'!$C$95,"")</f>
        <v/>
      </c>
      <c r="D1802" s="58" t="str">
        <f ca="1">IF(OR('📊 Training Matrix'!$K$95="EXPIRED",'📊 Training Matrix'!$K$95="EXPIRING"),'📊 Training Matrix'!$D$95,"")</f>
        <v/>
      </c>
      <c r="E1802" s="58" t="str">
        <f ca="1">IF(OR('📊 Training Matrix'!$K$95="EXPIRED",'📊 Training Matrix'!$K$95="EXPIRING"),'📊 Training Matrix'!$F$95,"")</f>
        <v/>
      </c>
      <c r="F1802" s="58" t="str">
        <f ca="1">IF(OR('📊 Training Matrix'!$K$95="EXPIRED",'📊 Training Matrix'!$K$95="EXPIRING"),'📊 Training Matrix'!$E$95,"")</f>
        <v/>
      </c>
      <c r="G1802" s="58" t="str">
        <f ca="1">IF(OR('📊 Training Matrix'!$K$95="EXPIRED",'📊 Training Matrix'!$K$95="EXPIRING"),"HS-001","")</f>
        <v/>
      </c>
      <c r="H1802" s="58" t="str">
        <f ca="1">IF(OR('📊 Training Matrix'!$K$95="EXPIRED",'📊 Training Matrix'!$K$95="EXPIRING"),"H&amp;S Induction","")</f>
        <v/>
      </c>
      <c r="I1802" s="58" t="str">
        <f ca="1">IF(OR('📊 Training Matrix'!$K$95="EXPIRED",'📊 Training Matrix'!$K$95="EXPIRING"),IF(ISNUMBER('📊 Training Matrix'!$J$95),TEXT('📊 Training Matrix'!$J$95,"DD/MM/YYYY"),""),"")</f>
        <v/>
      </c>
      <c r="J1802" s="58" t="str">
        <f ca="1">IF(OR('📊 Training Matrix'!$K$95="EXPIRED",'📊 Training Matrix'!$K$95="EXPIRING"),TEXT('📊 Training Matrix'!$J$95+365,"DD/MM/YYYY"),"")</f>
        <v/>
      </c>
      <c r="K1802" s="58" t="str">
        <f ca="1">IF(OR('📊 Training Matrix'!$K$95="EXPIRED",'📊 Training Matrix'!$K$95="EXPIRING"),'📊 Training Matrix'!$K$95,"")</f>
        <v/>
      </c>
      <c r="L1802" s="58" t="str">
        <f ca="1">IF(OR('📊 Training Matrix'!$K$95="EXPIRED",'📊 Training Matrix'!$K$95="EXPIRING"),IF('📊 Training Matrix'!$K$95="EXPIRED","Overdue by "&amp;TEXT(TODAY()-('📊 Training Matrix'!$J$95+365),"0")&amp;" days","Expires in "&amp;TEXT(('📊 Training Matrix'!$J$95+365)-TODAY(),"0")&amp;" days"),"—")</f>
        <v>—</v>
      </c>
      <c r="M1802" s="58" t="str">
        <f ca="1">IF(OR('📊 Training Matrix'!$K$95="EXPIRED",'📊 Training Matrix'!$K$95="EXPIRING"),'📊 Training Matrix'!$H$95,"")</f>
        <v/>
      </c>
    </row>
    <row r="1803" spans="1:13" ht="15" customHeight="1" x14ac:dyDescent="0.2">
      <c r="A1803" s="58" t="str">
        <f ca="1">IF(OR('📊 Training Matrix'!$M$95="EXPIRED",'📊 Training Matrix'!$M$95="EXPIRING"),'📊 Training Matrix'!$A$95,"")</f>
        <v/>
      </c>
      <c r="B1803" s="58" t="str">
        <f ca="1">IF(OR('📊 Training Matrix'!$M$95="EXPIRED",'📊 Training Matrix'!$M$95="EXPIRING"),'📊 Training Matrix'!$B$95,"")</f>
        <v/>
      </c>
      <c r="C1803" s="58" t="str">
        <f ca="1">IF(OR('📊 Training Matrix'!$M$95="EXPIRED",'📊 Training Matrix'!$M$95="EXPIRING"),'📊 Training Matrix'!$C$95,"")</f>
        <v/>
      </c>
      <c r="D1803" s="58" t="str">
        <f ca="1">IF(OR('📊 Training Matrix'!$M$95="EXPIRED",'📊 Training Matrix'!$M$95="EXPIRING"),'📊 Training Matrix'!$D$95,"")</f>
        <v/>
      </c>
      <c r="E1803" s="58" t="str">
        <f ca="1">IF(OR('📊 Training Matrix'!$M$95="EXPIRED",'📊 Training Matrix'!$M$95="EXPIRING"),'📊 Training Matrix'!$F$95,"")</f>
        <v/>
      </c>
      <c r="F1803" s="58" t="str">
        <f ca="1">IF(OR('📊 Training Matrix'!$M$95="EXPIRED",'📊 Training Matrix'!$M$95="EXPIRING"),'📊 Training Matrix'!$E$95,"")</f>
        <v/>
      </c>
      <c r="G1803" s="58" t="str">
        <f ca="1">IF(OR('📊 Training Matrix'!$M$95="EXPIRED",'📊 Training Matrix'!$M$95="EXPIRING"),"HS-002","")</f>
        <v/>
      </c>
      <c r="H1803" s="58" t="str">
        <f ca="1">IF(OR('📊 Training Matrix'!$M$95="EXPIRED",'📊 Training Matrix'!$M$95="EXPIRING"),"Working at Height","")</f>
        <v/>
      </c>
      <c r="I1803" s="58" t="str">
        <f ca="1">IF(OR('📊 Training Matrix'!$M$95="EXPIRED",'📊 Training Matrix'!$M$95="EXPIRING"),IF(ISNUMBER('📊 Training Matrix'!$L$95),TEXT('📊 Training Matrix'!$L$95,"DD/MM/YYYY"),""),"")</f>
        <v/>
      </c>
      <c r="J1803" s="58" t="str">
        <f ca="1">IF(OR('📊 Training Matrix'!$M$95="EXPIRED",'📊 Training Matrix'!$M$95="EXPIRING"),TEXT('📊 Training Matrix'!$L$95+365,"DD/MM/YYYY"),"")</f>
        <v/>
      </c>
      <c r="K1803" s="58" t="str">
        <f ca="1">IF(OR('📊 Training Matrix'!$M$95="EXPIRED",'📊 Training Matrix'!$M$95="EXPIRING"),'📊 Training Matrix'!$M$95,"")</f>
        <v/>
      </c>
      <c r="L1803" s="58" t="str">
        <f ca="1">IF(OR('📊 Training Matrix'!$M$95="EXPIRED",'📊 Training Matrix'!$M$95="EXPIRING"),IF('📊 Training Matrix'!$M$95="EXPIRED","Overdue by "&amp;TEXT(TODAY()-('📊 Training Matrix'!$L$95+365),"0")&amp;" days","Expires in "&amp;TEXT(('📊 Training Matrix'!$L$95+365)-TODAY(),"0")&amp;" days"),"—")</f>
        <v>—</v>
      </c>
      <c r="M1803" s="58" t="str">
        <f ca="1">IF(OR('📊 Training Matrix'!$M$95="EXPIRED",'📊 Training Matrix'!$M$95="EXPIRING"),'📊 Training Matrix'!$H$95,"")</f>
        <v/>
      </c>
    </row>
    <row r="1804" spans="1:13" ht="15" customHeight="1" x14ac:dyDescent="0.2">
      <c r="A1804" s="58" t="str">
        <f ca="1">IF(OR('📊 Training Matrix'!$O$95="EXPIRED",'📊 Training Matrix'!$O$95="EXPIRING"),'📊 Training Matrix'!$A$95,"")</f>
        <v/>
      </c>
      <c r="B1804" s="58" t="str">
        <f ca="1">IF(OR('📊 Training Matrix'!$O$95="EXPIRED",'📊 Training Matrix'!$O$95="EXPIRING"),'📊 Training Matrix'!$B$95,"")</f>
        <v/>
      </c>
      <c r="C1804" s="58" t="str">
        <f ca="1">IF(OR('📊 Training Matrix'!$O$95="EXPIRED",'📊 Training Matrix'!$O$95="EXPIRING"),'📊 Training Matrix'!$C$95,"")</f>
        <v/>
      </c>
      <c r="D1804" s="58" t="str">
        <f ca="1">IF(OR('📊 Training Matrix'!$O$95="EXPIRED",'📊 Training Matrix'!$O$95="EXPIRING"),'📊 Training Matrix'!$D$95,"")</f>
        <v/>
      </c>
      <c r="E1804" s="58" t="str">
        <f ca="1">IF(OR('📊 Training Matrix'!$O$95="EXPIRED",'📊 Training Matrix'!$O$95="EXPIRING"),'📊 Training Matrix'!$F$95,"")</f>
        <v/>
      </c>
      <c r="F1804" s="58" t="str">
        <f ca="1">IF(OR('📊 Training Matrix'!$O$95="EXPIRED",'📊 Training Matrix'!$O$95="EXPIRING"),'📊 Training Matrix'!$E$95,"")</f>
        <v/>
      </c>
      <c r="G1804" s="58" t="str">
        <f ca="1">IF(OR('📊 Training Matrix'!$O$95="EXPIRED",'📊 Training Matrix'!$O$95="EXPIRING"),"HS-003","")</f>
        <v/>
      </c>
      <c r="H1804" s="58" t="str">
        <f ca="1">IF(OR('📊 Training Matrix'!$O$95="EXPIRED",'📊 Training Matrix'!$O$95="EXPIRING"),"Confined Space","")</f>
        <v/>
      </c>
      <c r="I1804" s="58" t="str">
        <f ca="1">IF(OR('📊 Training Matrix'!$O$95="EXPIRED",'📊 Training Matrix'!$O$95="EXPIRING"),IF(ISNUMBER('📊 Training Matrix'!$N$95),TEXT('📊 Training Matrix'!$N$95,"DD/MM/YYYY"),""),"")</f>
        <v/>
      </c>
      <c r="J1804" s="58" t="str">
        <f ca="1">IF(OR('📊 Training Matrix'!$O$95="EXPIRED",'📊 Training Matrix'!$O$95="EXPIRING"),TEXT('📊 Training Matrix'!$N$95+365,"DD/MM/YYYY"),"")</f>
        <v/>
      </c>
      <c r="K1804" s="58" t="str">
        <f ca="1">IF(OR('📊 Training Matrix'!$O$95="EXPIRED",'📊 Training Matrix'!$O$95="EXPIRING"),'📊 Training Matrix'!$O$95,"")</f>
        <v/>
      </c>
      <c r="L1804" s="58" t="str">
        <f ca="1">IF(OR('📊 Training Matrix'!$O$95="EXPIRED",'📊 Training Matrix'!$O$95="EXPIRING"),IF('📊 Training Matrix'!$O$95="EXPIRED","Overdue by "&amp;TEXT(TODAY()-('📊 Training Matrix'!$N$95+365),"0")&amp;" days","Expires in "&amp;TEXT(('📊 Training Matrix'!$N$95+365)-TODAY(),"0")&amp;" days"),"—")</f>
        <v>—</v>
      </c>
      <c r="M1804" s="58" t="str">
        <f ca="1">IF(OR('📊 Training Matrix'!$O$95="EXPIRED",'📊 Training Matrix'!$O$95="EXPIRING"),'📊 Training Matrix'!$H$95,"")</f>
        <v/>
      </c>
    </row>
    <row r="1805" spans="1:13" ht="15" customHeight="1" x14ac:dyDescent="0.2">
      <c r="A1805" s="58" t="str">
        <f ca="1">IF(OR('📊 Training Matrix'!$Q$95="EXPIRED",'📊 Training Matrix'!$Q$95="EXPIRING"),'📊 Training Matrix'!$A$95,"")</f>
        <v/>
      </c>
      <c r="B1805" s="58" t="str">
        <f ca="1">IF(OR('📊 Training Matrix'!$Q$95="EXPIRED",'📊 Training Matrix'!$Q$95="EXPIRING"),'📊 Training Matrix'!$B$95,"")</f>
        <v/>
      </c>
      <c r="C1805" s="58" t="str">
        <f ca="1">IF(OR('📊 Training Matrix'!$Q$95="EXPIRED",'📊 Training Matrix'!$Q$95="EXPIRING"),'📊 Training Matrix'!$C$95,"")</f>
        <v/>
      </c>
      <c r="D1805" s="58" t="str">
        <f ca="1">IF(OR('📊 Training Matrix'!$Q$95="EXPIRED",'📊 Training Matrix'!$Q$95="EXPIRING"),'📊 Training Matrix'!$D$95,"")</f>
        <v/>
      </c>
      <c r="E1805" s="58" t="str">
        <f ca="1">IF(OR('📊 Training Matrix'!$Q$95="EXPIRED",'📊 Training Matrix'!$Q$95="EXPIRING"),'📊 Training Matrix'!$F$95,"")</f>
        <v/>
      </c>
      <c r="F1805" s="58" t="str">
        <f ca="1">IF(OR('📊 Training Matrix'!$Q$95="EXPIRED",'📊 Training Matrix'!$Q$95="EXPIRING"),'📊 Training Matrix'!$E$95,"")</f>
        <v/>
      </c>
      <c r="G1805" s="58" t="str">
        <f ca="1">IF(OR('📊 Training Matrix'!$Q$95="EXPIRED",'📊 Training Matrix'!$Q$95="EXPIRING"),"HS-004","")</f>
        <v/>
      </c>
      <c r="H1805" s="58" t="str">
        <f ca="1">IF(OR('📊 Training Matrix'!$Q$95="EXPIRED",'📊 Training Matrix'!$Q$95="EXPIRING"),"Manual Handling","")</f>
        <v/>
      </c>
      <c r="I1805" s="58" t="str">
        <f ca="1">IF(OR('📊 Training Matrix'!$Q$95="EXPIRED",'📊 Training Matrix'!$Q$95="EXPIRING"),IF(ISNUMBER('📊 Training Matrix'!$P$95),TEXT('📊 Training Matrix'!$P$95,"DD/MM/YYYY"),""),"")</f>
        <v/>
      </c>
      <c r="J1805" s="58" t="str">
        <f ca="1">IF(OR('📊 Training Matrix'!$Q$95="EXPIRED",'📊 Training Matrix'!$Q$95="EXPIRING"),TEXT('📊 Training Matrix'!$P$95+365,"DD/MM/YYYY"),"")</f>
        <v/>
      </c>
      <c r="K1805" s="58" t="str">
        <f ca="1">IF(OR('📊 Training Matrix'!$Q$95="EXPIRED",'📊 Training Matrix'!$Q$95="EXPIRING"),'📊 Training Matrix'!$Q$95,"")</f>
        <v/>
      </c>
      <c r="L1805" s="58" t="str">
        <f ca="1">IF(OR('📊 Training Matrix'!$Q$95="EXPIRED",'📊 Training Matrix'!$Q$95="EXPIRING"),IF('📊 Training Matrix'!$Q$95="EXPIRED","Overdue by "&amp;TEXT(TODAY()-('📊 Training Matrix'!$P$95+365),"0")&amp;" days","Expires in "&amp;TEXT(('📊 Training Matrix'!$P$95+365)-TODAY(),"0")&amp;" days"),"—")</f>
        <v>—</v>
      </c>
      <c r="M1805" s="58" t="str">
        <f ca="1">IF(OR('📊 Training Matrix'!$Q$95="EXPIRED",'📊 Training Matrix'!$Q$95="EXPIRING"),'📊 Training Matrix'!$H$95,"")</f>
        <v/>
      </c>
    </row>
    <row r="1806" spans="1:13" ht="15" customHeight="1" x14ac:dyDescent="0.2">
      <c r="A1806" s="58" t="str">
        <f ca="1">IF(OR('📊 Training Matrix'!$S$95="EXPIRED",'📊 Training Matrix'!$S$95="EXPIRING"),'📊 Training Matrix'!$A$95,"")</f>
        <v/>
      </c>
      <c r="B1806" s="58" t="str">
        <f ca="1">IF(OR('📊 Training Matrix'!$S$95="EXPIRED",'📊 Training Matrix'!$S$95="EXPIRING"),'📊 Training Matrix'!$B$95,"")</f>
        <v/>
      </c>
      <c r="C1806" s="58" t="str">
        <f ca="1">IF(OR('📊 Training Matrix'!$S$95="EXPIRED",'📊 Training Matrix'!$S$95="EXPIRING"),'📊 Training Matrix'!$C$95,"")</f>
        <v/>
      </c>
      <c r="D1806" s="58" t="str">
        <f ca="1">IF(OR('📊 Training Matrix'!$S$95="EXPIRED",'📊 Training Matrix'!$S$95="EXPIRING"),'📊 Training Matrix'!$D$95,"")</f>
        <v/>
      </c>
      <c r="E1806" s="58" t="str">
        <f ca="1">IF(OR('📊 Training Matrix'!$S$95="EXPIRED",'📊 Training Matrix'!$S$95="EXPIRING"),'📊 Training Matrix'!$F$95,"")</f>
        <v/>
      </c>
      <c r="F1806" s="58" t="str">
        <f ca="1">IF(OR('📊 Training Matrix'!$S$95="EXPIRED",'📊 Training Matrix'!$S$95="EXPIRING"),'📊 Training Matrix'!$E$95,"")</f>
        <v/>
      </c>
      <c r="G1806" s="58" t="str">
        <f ca="1">IF(OR('📊 Training Matrix'!$S$95="EXPIRED",'📊 Training Matrix'!$S$95="EXPIRING"),"HS-005","")</f>
        <v/>
      </c>
      <c r="H1806" s="58" t="str">
        <f ca="1">IF(OR('📊 Training Matrix'!$S$95="EXPIRED",'📊 Training Matrix'!$S$95="EXPIRING"),"First Aid (FAW)","")</f>
        <v/>
      </c>
      <c r="I1806" s="58" t="str">
        <f ca="1">IF(OR('📊 Training Matrix'!$S$95="EXPIRED",'📊 Training Matrix'!$S$95="EXPIRING"),IF(ISNUMBER('📊 Training Matrix'!$R$95),TEXT('📊 Training Matrix'!$R$95,"DD/MM/YYYY"),""),"")</f>
        <v/>
      </c>
      <c r="J1806" s="58" t="str">
        <f ca="1">IF(OR('📊 Training Matrix'!$S$95="EXPIRED",'📊 Training Matrix'!$S$95="EXPIRING"),TEXT('📊 Training Matrix'!$R$95+365,"DD/MM/YYYY"),"")</f>
        <v/>
      </c>
      <c r="K1806" s="58" t="str">
        <f ca="1">IF(OR('📊 Training Matrix'!$S$95="EXPIRED",'📊 Training Matrix'!$S$95="EXPIRING"),'📊 Training Matrix'!$S$95,"")</f>
        <v/>
      </c>
      <c r="L1806" s="58" t="str">
        <f ca="1">IF(OR('📊 Training Matrix'!$S$95="EXPIRED",'📊 Training Matrix'!$S$95="EXPIRING"),IF('📊 Training Matrix'!$S$95="EXPIRED","Overdue by "&amp;TEXT(TODAY()-('📊 Training Matrix'!$R$95+365),"0")&amp;" days","Expires in "&amp;TEXT(('📊 Training Matrix'!$R$95+365)-TODAY(),"0")&amp;" days"),"—")</f>
        <v>—</v>
      </c>
      <c r="M1806" s="58" t="str">
        <f ca="1">IF(OR('📊 Training Matrix'!$S$95="EXPIRED",'📊 Training Matrix'!$S$95="EXPIRING"),'📊 Training Matrix'!$H$95,"")</f>
        <v/>
      </c>
    </row>
    <row r="1807" spans="1:13" ht="15" customHeight="1" x14ac:dyDescent="0.2">
      <c r="A1807" s="58" t="str">
        <f ca="1">IF(OR('📊 Training Matrix'!$U$95="EXPIRED",'📊 Training Matrix'!$U$95="EXPIRING"),'📊 Training Matrix'!$A$95,"")</f>
        <v/>
      </c>
      <c r="B1807" s="58" t="str">
        <f ca="1">IF(OR('📊 Training Matrix'!$U$95="EXPIRED",'📊 Training Matrix'!$U$95="EXPIRING"),'📊 Training Matrix'!$B$95,"")</f>
        <v/>
      </c>
      <c r="C1807" s="58" t="str">
        <f ca="1">IF(OR('📊 Training Matrix'!$U$95="EXPIRED",'📊 Training Matrix'!$U$95="EXPIRING"),'📊 Training Matrix'!$C$95,"")</f>
        <v/>
      </c>
      <c r="D1807" s="58" t="str">
        <f ca="1">IF(OR('📊 Training Matrix'!$U$95="EXPIRED",'📊 Training Matrix'!$U$95="EXPIRING"),'📊 Training Matrix'!$D$95,"")</f>
        <v/>
      </c>
      <c r="E1807" s="58" t="str">
        <f ca="1">IF(OR('📊 Training Matrix'!$U$95="EXPIRED",'📊 Training Matrix'!$U$95="EXPIRING"),'📊 Training Matrix'!$F$95,"")</f>
        <v/>
      </c>
      <c r="F1807" s="58" t="str">
        <f ca="1">IF(OR('📊 Training Matrix'!$U$95="EXPIRED",'📊 Training Matrix'!$U$95="EXPIRING"),'📊 Training Matrix'!$E$95,"")</f>
        <v/>
      </c>
      <c r="G1807" s="58" t="str">
        <f ca="1">IF(OR('📊 Training Matrix'!$U$95="EXPIRED",'📊 Training Matrix'!$U$95="EXPIRING"),"HS-006","")</f>
        <v/>
      </c>
      <c r="H1807" s="58" t="str">
        <f ca="1">IF(OR('📊 Training Matrix'!$U$95="EXPIRED",'📊 Training Matrix'!$U$95="EXPIRING"),"Asbestos Awareness","")</f>
        <v/>
      </c>
      <c r="I1807" s="58" t="str">
        <f ca="1">IF(OR('📊 Training Matrix'!$U$95="EXPIRED",'📊 Training Matrix'!$U$95="EXPIRING"),IF(ISNUMBER('📊 Training Matrix'!$T$95),TEXT('📊 Training Matrix'!$T$95,"DD/MM/YYYY"),""),"")</f>
        <v/>
      </c>
      <c r="J1807" s="58" t="str">
        <f ca="1">IF(OR('📊 Training Matrix'!$U$95="EXPIRED",'📊 Training Matrix'!$U$95="EXPIRING"),TEXT('📊 Training Matrix'!$T$95+365,"DD/MM/YYYY"),"")</f>
        <v/>
      </c>
      <c r="K1807" s="58" t="str">
        <f ca="1">IF(OR('📊 Training Matrix'!$U$95="EXPIRED",'📊 Training Matrix'!$U$95="EXPIRING"),'📊 Training Matrix'!$U$95,"")</f>
        <v/>
      </c>
      <c r="L1807" s="58" t="str">
        <f ca="1">IF(OR('📊 Training Matrix'!$U$95="EXPIRED",'📊 Training Matrix'!$U$95="EXPIRING"),IF('📊 Training Matrix'!$U$95="EXPIRED","Overdue by "&amp;TEXT(TODAY()-('📊 Training Matrix'!$T$95+365),"0")&amp;" days","Expires in "&amp;TEXT(('📊 Training Matrix'!$T$95+365)-TODAY(),"0")&amp;" days"),"—")</f>
        <v>—</v>
      </c>
      <c r="M1807" s="58" t="str">
        <f ca="1">IF(OR('📊 Training Matrix'!$U$95="EXPIRED",'📊 Training Matrix'!$U$95="EXPIRING"),'📊 Training Matrix'!$H$95,"")</f>
        <v/>
      </c>
    </row>
    <row r="1808" spans="1:13" ht="15" customHeight="1" x14ac:dyDescent="0.2">
      <c r="A1808" s="58" t="str">
        <f ca="1">IF(OR('📊 Training Matrix'!$W$95="EXPIRED",'📊 Training Matrix'!$W$95="EXPIRING"),'📊 Training Matrix'!$A$95,"")</f>
        <v/>
      </c>
      <c r="B1808" s="58" t="str">
        <f ca="1">IF(OR('📊 Training Matrix'!$W$95="EXPIRED",'📊 Training Matrix'!$W$95="EXPIRING"),'📊 Training Matrix'!$B$95,"")</f>
        <v/>
      </c>
      <c r="C1808" s="58" t="str">
        <f ca="1">IF(OR('📊 Training Matrix'!$W$95="EXPIRED",'📊 Training Matrix'!$W$95="EXPIRING"),'📊 Training Matrix'!$C$95,"")</f>
        <v/>
      </c>
      <c r="D1808" s="58" t="str">
        <f ca="1">IF(OR('📊 Training Matrix'!$W$95="EXPIRED",'📊 Training Matrix'!$W$95="EXPIRING"),'📊 Training Matrix'!$D$95,"")</f>
        <v/>
      </c>
      <c r="E1808" s="58" t="str">
        <f ca="1">IF(OR('📊 Training Matrix'!$W$95="EXPIRED",'📊 Training Matrix'!$W$95="EXPIRING"),'📊 Training Matrix'!$F$95,"")</f>
        <v/>
      </c>
      <c r="F1808" s="58" t="str">
        <f ca="1">IF(OR('📊 Training Matrix'!$W$95="EXPIRED",'📊 Training Matrix'!$W$95="EXPIRING"),'📊 Training Matrix'!$E$95,"")</f>
        <v/>
      </c>
      <c r="G1808" s="58" t="str">
        <f ca="1">IF(OR('📊 Training Matrix'!$W$95="EXPIRED",'📊 Training Matrix'!$W$95="EXPIRING"),"EL-001","")</f>
        <v/>
      </c>
      <c r="H1808" s="58" t="str">
        <f ca="1">IF(OR('📊 Training Matrix'!$W$95="EXPIRED",'📊 Training Matrix'!$W$95="EXPIRING"),"C&amp;G 2391 Inspection","")</f>
        <v/>
      </c>
      <c r="I1808" s="58" t="str">
        <f ca="1">IF(OR('📊 Training Matrix'!$W$95="EXPIRED",'📊 Training Matrix'!$W$95="EXPIRING"),IF(ISNUMBER('📊 Training Matrix'!$V$95),TEXT('📊 Training Matrix'!$V$95,"DD/MM/YYYY"),""),"")</f>
        <v/>
      </c>
      <c r="J1808" s="58" t="str">
        <f ca="1">IF(OR('📊 Training Matrix'!$W$95="EXPIRED",'📊 Training Matrix'!$W$95="EXPIRING"),TEXT('📊 Training Matrix'!$V$95+365,"DD/MM/YYYY"),"")</f>
        <v/>
      </c>
      <c r="K1808" s="58" t="str">
        <f ca="1">IF(OR('📊 Training Matrix'!$W$95="EXPIRED",'📊 Training Matrix'!$W$95="EXPIRING"),'📊 Training Matrix'!$W$95,"")</f>
        <v/>
      </c>
      <c r="L1808" s="58" t="str">
        <f ca="1">IF(OR('📊 Training Matrix'!$W$95="EXPIRED",'📊 Training Matrix'!$W$95="EXPIRING"),IF('📊 Training Matrix'!$W$95="EXPIRED","Overdue by "&amp;TEXT(TODAY()-('📊 Training Matrix'!$V$95+365),"0")&amp;" days","Expires in "&amp;TEXT(('📊 Training Matrix'!$V$95+365)-TODAY(),"0")&amp;" days"),"—")</f>
        <v>—</v>
      </c>
      <c r="M1808" s="58" t="str">
        <f ca="1">IF(OR('📊 Training Matrix'!$W$95="EXPIRED",'📊 Training Matrix'!$W$95="EXPIRING"),'📊 Training Matrix'!$H$95,"")</f>
        <v/>
      </c>
    </row>
    <row r="1809" spans="1:13" ht="15" customHeight="1" x14ac:dyDescent="0.2">
      <c r="A1809" s="58" t="str">
        <f ca="1">IF(OR('📊 Training Matrix'!$Y$95="EXPIRED",'📊 Training Matrix'!$Y$95="EXPIRING"),'📊 Training Matrix'!$A$95,"")</f>
        <v/>
      </c>
      <c r="B1809" s="58" t="str">
        <f ca="1">IF(OR('📊 Training Matrix'!$Y$95="EXPIRED",'📊 Training Matrix'!$Y$95="EXPIRING"),'📊 Training Matrix'!$B$95,"")</f>
        <v/>
      </c>
      <c r="C1809" s="58" t="str">
        <f ca="1">IF(OR('📊 Training Matrix'!$Y$95="EXPIRED",'📊 Training Matrix'!$Y$95="EXPIRING"),'📊 Training Matrix'!$C$95,"")</f>
        <v/>
      </c>
      <c r="D1809" s="58" t="str">
        <f ca="1">IF(OR('📊 Training Matrix'!$Y$95="EXPIRED",'📊 Training Matrix'!$Y$95="EXPIRING"),'📊 Training Matrix'!$D$95,"")</f>
        <v/>
      </c>
      <c r="E1809" s="58" t="str">
        <f ca="1">IF(OR('📊 Training Matrix'!$Y$95="EXPIRED",'📊 Training Matrix'!$Y$95="EXPIRING"),'📊 Training Matrix'!$F$95,"")</f>
        <v/>
      </c>
      <c r="F1809" s="58" t="str">
        <f ca="1">IF(OR('📊 Training Matrix'!$Y$95="EXPIRED",'📊 Training Matrix'!$Y$95="EXPIRING"),'📊 Training Matrix'!$E$95,"")</f>
        <v/>
      </c>
      <c r="G1809" s="58" t="str">
        <f ca="1">IF(OR('📊 Training Matrix'!$Y$95="EXPIRED",'📊 Training Matrix'!$Y$95="EXPIRING"),"EL-002","")</f>
        <v/>
      </c>
      <c r="H1809" s="58" t="str">
        <f ca="1">IF(OR('📊 Training Matrix'!$Y$95="EXPIRED",'📊 Training Matrix'!$Y$95="EXPIRING"),"18th Edition","")</f>
        <v/>
      </c>
      <c r="I1809" s="58" t="str">
        <f ca="1">IF(OR('📊 Training Matrix'!$Y$95="EXPIRED",'📊 Training Matrix'!$Y$95="EXPIRING"),IF(ISNUMBER('📊 Training Matrix'!$X$95),TEXT('📊 Training Matrix'!$X$95,"DD/MM/YYYY"),""),"")</f>
        <v/>
      </c>
      <c r="J1809" s="58" t="str">
        <f ca="1">IF(OR('📊 Training Matrix'!$Y$95="EXPIRED",'📊 Training Matrix'!$Y$95="EXPIRING"),TEXT('📊 Training Matrix'!$X$95+365,"DD/MM/YYYY"),"")</f>
        <v/>
      </c>
      <c r="K1809" s="58" t="str">
        <f ca="1">IF(OR('📊 Training Matrix'!$Y$95="EXPIRED",'📊 Training Matrix'!$Y$95="EXPIRING"),'📊 Training Matrix'!$Y$95,"")</f>
        <v/>
      </c>
      <c r="L1809" s="58" t="str">
        <f ca="1">IF(OR('📊 Training Matrix'!$Y$95="EXPIRED",'📊 Training Matrix'!$Y$95="EXPIRING"),IF('📊 Training Matrix'!$Y$95="EXPIRED","Overdue by "&amp;TEXT(TODAY()-('📊 Training Matrix'!$X$95+365),"0")&amp;" days","Expires in "&amp;TEXT(('📊 Training Matrix'!$X$95+365)-TODAY(),"0")&amp;" days"),"—")</f>
        <v>—</v>
      </c>
      <c r="M1809" s="58" t="str">
        <f ca="1">IF(OR('📊 Training Matrix'!$Y$95="EXPIRED",'📊 Training Matrix'!$Y$95="EXPIRING"),'📊 Training Matrix'!$H$95,"")</f>
        <v/>
      </c>
    </row>
    <row r="1810" spans="1:13" ht="15" customHeight="1" x14ac:dyDescent="0.2">
      <c r="A1810" s="58" t="str">
        <f ca="1">IF(OR('📊 Training Matrix'!$AA$95="EXPIRED",'📊 Training Matrix'!$AA$95="EXPIRING"),'📊 Training Matrix'!$A$95,"")</f>
        <v/>
      </c>
      <c r="B1810" s="58" t="str">
        <f ca="1">IF(OR('📊 Training Matrix'!$AA$95="EXPIRED",'📊 Training Matrix'!$AA$95="EXPIRING"),'📊 Training Matrix'!$B$95,"")</f>
        <v/>
      </c>
      <c r="C1810" s="58" t="str">
        <f ca="1">IF(OR('📊 Training Matrix'!$AA$95="EXPIRED",'📊 Training Matrix'!$AA$95="EXPIRING"),'📊 Training Matrix'!$C$95,"")</f>
        <v/>
      </c>
      <c r="D1810" s="58" t="str">
        <f ca="1">IF(OR('📊 Training Matrix'!$AA$95="EXPIRED",'📊 Training Matrix'!$AA$95="EXPIRING"),'📊 Training Matrix'!$D$95,"")</f>
        <v/>
      </c>
      <c r="E1810" s="58" t="str">
        <f ca="1">IF(OR('📊 Training Matrix'!$AA$95="EXPIRED",'📊 Training Matrix'!$AA$95="EXPIRING"),'📊 Training Matrix'!$F$95,"")</f>
        <v/>
      </c>
      <c r="F1810" s="58" t="str">
        <f ca="1">IF(OR('📊 Training Matrix'!$AA$95="EXPIRED",'📊 Training Matrix'!$AA$95="EXPIRING"),'📊 Training Matrix'!$E$95,"")</f>
        <v/>
      </c>
      <c r="G1810" s="58" t="str">
        <f ca="1">IF(OR('📊 Training Matrix'!$AA$95="EXPIRED",'📊 Training Matrix'!$AA$95="EXPIRING"),"EL-003","")</f>
        <v/>
      </c>
      <c r="H1810" s="58" t="str">
        <f ca="1">IF(OR('📊 Training Matrix'!$AA$95="EXPIRED",'📊 Training Matrix'!$AA$95="EXPIRING"),"HV Auth. Person","")</f>
        <v/>
      </c>
      <c r="I1810" s="58" t="str">
        <f ca="1">IF(OR('📊 Training Matrix'!$AA$95="EXPIRED",'📊 Training Matrix'!$AA$95="EXPIRING"),IF(ISNUMBER('📊 Training Matrix'!$Z$95),TEXT('📊 Training Matrix'!$Z$95,"DD/MM/YYYY"),""),"")</f>
        <v/>
      </c>
      <c r="J1810" s="58" t="str">
        <f ca="1">IF(OR('📊 Training Matrix'!$AA$95="EXPIRED",'📊 Training Matrix'!$AA$95="EXPIRING"),TEXT('📊 Training Matrix'!$Z$95+365,"DD/MM/YYYY"),"")</f>
        <v/>
      </c>
      <c r="K1810" s="58" t="str">
        <f ca="1">IF(OR('📊 Training Matrix'!$AA$95="EXPIRED",'📊 Training Matrix'!$AA$95="EXPIRING"),'📊 Training Matrix'!$AA$95,"")</f>
        <v/>
      </c>
      <c r="L1810" s="58" t="str">
        <f ca="1">IF(OR('📊 Training Matrix'!$AA$95="EXPIRED",'📊 Training Matrix'!$AA$95="EXPIRING"),IF('📊 Training Matrix'!$AA$95="EXPIRED","Overdue by "&amp;TEXT(TODAY()-('📊 Training Matrix'!$Z$95+365),"0")&amp;" days","Expires in "&amp;TEXT(('📊 Training Matrix'!$Z$95+365)-TODAY(),"0")&amp;" days"),"—")</f>
        <v>—</v>
      </c>
      <c r="M1810" s="58" t="str">
        <f ca="1">IF(OR('📊 Training Matrix'!$AA$95="EXPIRED",'📊 Training Matrix'!$AA$95="EXPIRING"),'📊 Training Matrix'!$H$95,"")</f>
        <v/>
      </c>
    </row>
    <row r="1811" spans="1:13" ht="15" customHeight="1" x14ac:dyDescent="0.2">
      <c r="A1811" s="58" t="str">
        <f ca="1">IF(OR('📊 Training Matrix'!$AC$95="EXPIRED",'📊 Training Matrix'!$AC$95="EXPIRING"),'📊 Training Matrix'!$A$95,"")</f>
        <v/>
      </c>
      <c r="B1811" s="58" t="str">
        <f ca="1">IF(OR('📊 Training Matrix'!$AC$95="EXPIRED",'📊 Training Matrix'!$AC$95="EXPIRING"),'📊 Training Matrix'!$B$95,"")</f>
        <v/>
      </c>
      <c r="C1811" s="58" t="str">
        <f ca="1">IF(OR('📊 Training Matrix'!$AC$95="EXPIRED",'📊 Training Matrix'!$AC$95="EXPIRING"),'📊 Training Matrix'!$C$95,"")</f>
        <v/>
      </c>
      <c r="D1811" s="58" t="str">
        <f ca="1">IF(OR('📊 Training Matrix'!$AC$95="EXPIRED",'📊 Training Matrix'!$AC$95="EXPIRING"),'📊 Training Matrix'!$D$95,"")</f>
        <v/>
      </c>
      <c r="E1811" s="58" t="str">
        <f ca="1">IF(OR('📊 Training Matrix'!$AC$95="EXPIRED",'📊 Training Matrix'!$AC$95="EXPIRING"),'📊 Training Matrix'!$F$95,"")</f>
        <v/>
      </c>
      <c r="F1811" s="58" t="str">
        <f ca="1">IF(OR('📊 Training Matrix'!$AC$95="EXPIRED",'📊 Training Matrix'!$AC$95="EXPIRING"),'📊 Training Matrix'!$E$95,"")</f>
        <v/>
      </c>
      <c r="G1811" s="58" t="str">
        <f ca="1">IF(OR('📊 Training Matrix'!$AC$95="EXPIRED",'📊 Training Matrix'!$AC$95="EXPIRING"),"EL-004","")</f>
        <v/>
      </c>
      <c r="H1811" s="58" t="str">
        <f ca="1">IF(OR('📊 Training Matrix'!$AC$95="EXPIRED",'📊 Training Matrix'!$AC$95="EXPIRING"),"LV Switching","")</f>
        <v/>
      </c>
      <c r="I1811" s="58" t="str">
        <f ca="1">IF(OR('📊 Training Matrix'!$AC$95="EXPIRED",'📊 Training Matrix'!$AC$95="EXPIRING"),IF(ISNUMBER('📊 Training Matrix'!$AB$95),TEXT('📊 Training Matrix'!$AB$95,"DD/MM/YYYY"),""),"")</f>
        <v/>
      </c>
      <c r="J1811" s="58" t="str">
        <f ca="1">IF(OR('📊 Training Matrix'!$AC$95="EXPIRED",'📊 Training Matrix'!$AC$95="EXPIRING"),TEXT('📊 Training Matrix'!$AB$95+365,"DD/MM/YYYY"),"")</f>
        <v/>
      </c>
      <c r="K1811" s="58" t="str">
        <f ca="1">IF(OR('📊 Training Matrix'!$AC$95="EXPIRED",'📊 Training Matrix'!$AC$95="EXPIRING"),'📊 Training Matrix'!$AC$95,"")</f>
        <v/>
      </c>
      <c r="L1811" s="58" t="str">
        <f ca="1">IF(OR('📊 Training Matrix'!$AC$95="EXPIRED",'📊 Training Matrix'!$AC$95="EXPIRING"),IF('📊 Training Matrix'!$AC$95="EXPIRED","Overdue by "&amp;TEXT(TODAY()-('📊 Training Matrix'!$AB$95+365),"0")&amp;" days","Expires in "&amp;TEXT(('📊 Training Matrix'!$AB$95+365)-TODAY(),"0")&amp;" days"),"—")</f>
        <v>—</v>
      </c>
      <c r="M1811" s="58" t="str">
        <f ca="1">IF(OR('📊 Training Matrix'!$AC$95="EXPIRED",'📊 Training Matrix'!$AC$95="EXPIRING"),'📊 Training Matrix'!$H$95,"")</f>
        <v/>
      </c>
    </row>
    <row r="1812" spans="1:13" ht="15" customHeight="1" x14ac:dyDescent="0.2">
      <c r="A1812" s="58" t="str">
        <f ca="1">IF(OR('📊 Training Matrix'!$AE$95="EXPIRED",'📊 Training Matrix'!$AE$95="EXPIRING"),'📊 Training Matrix'!$A$95,"")</f>
        <v/>
      </c>
      <c r="B1812" s="58" t="str">
        <f ca="1">IF(OR('📊 Training Matrix'!$AE$95="EXPIRED",'📊 Training Matrix'!$AE$95="EXPIRING"),'📊 Training Matrix'!$B$95,"")</f>
        <v/>
      </c>
      <c r="C1812" s="58" t="str">
        <f ca="1">IF(OR('📊 Training Matrix'!$AE$95="EXPIRED",'📊 Training Matrix'!$AE$95="EXPIRING"),'📊 Training Matrix'!$C$95,"")</f>
        <v/>
      </c>
      <c r="D1812" s="58" t="str">
        <f ca="1">IF(OR('📊 Training Matrix'!$AE$95="EXPIRED",'📊 Training Matrix'!$AE$95="EXPIRING"),'📊 Training Matrix'!$D$95,"")</f>
        <v/>
      </c>
      <c r="E1812" s="58" t="str">
        <f ca="1">IF(OR('📊 Training Matrix'!$AE$95="EXPIRED",'📊 Training Matrix'!$AE$95="EXPIRING"),'📊 Training Matrix'!$F$95,"")</f>
        <v/>
      </c>
      <c r="F1812" s="58" t="str">
        <f ca="1">IF(OR('📊 Training Matrix'!$AE$95="EXPIRED",'📊 Training Matrix'!$AE$95="EXPIRING"),'📊 Training Matrix'!$E$95,"")</f>
        <v/>
      </c>
      <c r="G1812" s="58" t="str">
        <f ca="1">IF(OR('📊 Training Matrix'!$AE$95="EXPIRED",'📊 Training Matrix'!$AE$95="EXPIRING"),"CV-005","")</f>
        <v/>
      </c>
      <c r="H1812" s="58" t="str">
        <f ca="1">IF(OR('📊 Training Matrix'!$AE$95="EXPIRED",'📊 Training Matrix'!$AE$95="EXPIRING"),"NRSWA Supervisor","")</f>
        <v/>
      </c>
      <c r="I1812" s="58" t="str">
        <f ca="1">IF(OR('📊 Training Matrix'!$AE$95="EXPIRED",'📊 Training Matrix'!$AE$95="EXPIRING"),IF(ISNUMBER('📊 Training Matrix'!$AD$95),TEXT('📊 Training Matrix'!$AD$95,"DD/MM/YYYY"),""),"")</f>
        <v/>
      </c>
      <c r="J1812" s="58" t="str">
        <f ca="1">IF(OR('📊 Training Matrix'!$AE$95="EXPIRED",'📊 Training Matrix'!$AE$95="EXPIRING"),TEXT('📊 Training Matrix'!$AD$95+365,"DD/MM/YYYY"),"")</f>
        <v/>
      </c>
      <c r="K1812" s="58" t="str">
        <f ca="1">IF(OR('📊 Training Matrix'!$AE$95="EXPIRED",'📊 Training Matrix'!$AE$95="EXPIRING"),'📊 Training Matrix'!$AE$95,"")</f>
        <v/>
      </c>
      <c r="L1812" s="58" t="str">
        <f ca="1">IF(OR('📊 Training Matrix'!$AE$95="EXPIRED",'📊 Training Matrix'!$AE$95="EXPIRING"),IF('📊 Training Matrix'!$AE$95="EXPIRED","Overdue by "&amp;TEXT(TODAY()-('📊 Training Matrix'!$AD$95+365),"0")&amp;" days","Expires in "&amp;TEXT(('📊 Training Matrix'!$AD$95+365)-TODAY(),"0")&amp;" days"),"—")</f>
        <v>—</v>
      </c>
      <c r="M1812" s="58" t="str">
        <f ca="1">IF(OR('📊 Training Matrix'!$AE$95="EXPIRED",'📊 Training Matrix'!$AE$95="EXPIRING"),'📊 Training Matrix'!$H$95,"")</f>
        <v/>
      </c>
    </row>
    <row r="1813" spans="1:13" ht="15" customHeight="1" x14ac:dyDescent="0.2">
      <c r="A1813" s="58" t="str">
        <f ca="1">IF(OR('📊 Training Matrix'!$AG$95="EXPIRED",'📊 Training Matrix'!$AG$95="EXPIRING"),'📊 Training Matrix'!$A$95,"")</f>
        <v/>
      </c>
      <c r="B1813" s="58" t="str">
        <f ca="1">IF(OR('📊 Training Matrix'!$AG$95="EXPIRED",'📊 Training Matrix'!$AG$95="EXPIRING"),'📊 Training Matrix'!$B$95,"")</f>
        <v/>
      </c>
      <c r="C1813" s="58" t="str">
        <f ca="1">IF(OR('📊 Training Matrix'!$AG$95="EXPIRED",'📊 Training Matrix'!$AG$95="EXPIRING"),'📊 Training Matrix'!$C$95,"")</f>
        <v/>
      </c>
      <c r="D1813" s="58" t="str">
        <f ca="1">IF(OR('📊 Training Matrix'!$AG$95="EXPIRED",'📊 Training Matrix'!$AG$95="EXPIRING"),'📊 Training Matrix'!$D$95,"")</f>
        <v/>
      </c>
      <c r="E1813" s="58" t="str">
        <f ca="1">IF(OR('📊 Training Matrix'!$AG$95="EXPIRED",'📊 Training Matrix'!$AG$95="EXPIRING"),'📊 Training Matrix'!$F$95,"")</f>
        <v/>
      </c>
      <c r="F1813" s="58" t="str">
        <f ca="1">IF(OR('📊 Training Matrix'!$AG$95="EXPIRED",'📊 Training Matrix'!$AG$95="EXPIRING"),'📊 Training Matrix'!$E$95,"")</f>
        <v/>
      </c>
      <c r="G1813" s="58" t="str">
        <f ca="1">IF(OR('📊 Training Matrix'!$AG$95="EXPIRED",'📊 Training Matrix'!$AG$95="EXPIRING"),"CV-006","")</f>
        <v/>
      </c>
      <c r="H1813" s="58" t="str">
        <f ca="1">IF(OR('📊 Training Matrix'!$AG$95="EXPIRED",'📊 Training Matrix'!$AG$95="EXPIRING"),"NRSWA Operative","")</f>
        <v/>
      </c>
      <c r="I1813" s="58" t="str">
        <f ca="1">IF(OR('📊 Training Matrix'!$AG$95="EXPIRED",'📊 Training Matrix'!$AG$95="EXPIRING"),IF(ISNUMBER('📊 Training Matrix'!$AF$95),TEXT('📊 Training Matrix'!$AF$95,"DD/MM/YYYY"),""),"")</f>
        <v/>
      </c>
      <c r="J1813" s="58" t="str">
        <f ca="1">IF(OR('📊 Training Matrix'!$AG$95="EXPIRED",'📊 Training Matrix'!$AG$95="EXPIRING"),TEXT('📊 Training Matrix'!$AF$95+365,"DD/MM/YYYY"),"")</f>
        <v/>
      </c>
      <c r="K1813" s="58" t="str">
        <f ca="1">IF(OR('📊 Training Matrix'!$AG$95="EXPIRED",'📊 Training Matrix'!$AG$95="EXPIRING"),'📊 Training Matrix'!$AG$95,"")</f>
        <v/>
      </c>
      <c r="L1813" s="58" t="str">
        <f ca="1">IF(OR('📊 Training Matrix'!$AG$95="EXPIRED",'📊 Training Matrix'!$AG$95="EXPIRING"),IF('📊 Training Matrix'!$AG$95="EXPIRED","Overdue by "&amp;TEXT(TODAY()-('📊 Training Matrix'!$AF$95+365),"0")&amp;" days","Expires in "&amp;TEXT(('📊 Training Matrix'!$AF$95+365)-TODAY(),"0")&amp;" days"),"—")</f>
        <v>—</v>
      </c>
      <c r="M1813" s="58" t="str">
        <f ca="1">IF(OR('📊 Training Matrix'!$AG$95="EXPIRED",'📊 Training Matrix'!$AG$95="EXPIRING"),'📊 Training Matrix'!$H$95,"")</f>
        <v/>
      </c>
    </row>
    <row r="1814" spans="1:13" ht="15" customHeight="1" x14ac:dyDescent="0.2">
      <c r="A1814" s="58" t="str">
        <f ca="1">IF(OR('📊 Training Matrix'!$AI$95="EXPIRED",'📊 Training Matrix'!$AI$95="EXPIRING"),'📊 Training Matrix'!$A$95,"")</f>
        <v/>
      </c>
      <c r="B1814" s="58" t="str">
        <f ca="1">IF(OR('📊 Training Matrix'!$AI$95="EXPIRED",'📊 Training Matrix'!$AI$95="EXPIRING"),'📊 Training Matrix'!$B$95,"")</f>
        <v/>
      </c>
      <c r="C1814" s="58" t="str">
        <f ca="1">IF(OR('📊 Training Matrix'!$AI$95="EXPIRED",'📊 Training Matrix'!$AI$95="EXPIRING"),'📊 Training Matrix'!$C$95,"")</f>
        <v/>
      </c>
      <c r="D1814" s="58" t="str">
        <f ca="1">IF(OR('📊 Training Matrix'!$AI$95="EXPIRED",'📊 Training Matrix'!$AI$95="EXPIRING"),'📊 Training Matrix'!$D$95,"")</f>
        <v/>
      </c>
      <c r="E1814" s="58" t="str">
        <f ca="1">IF(OR('📊 Training Matrix'!$AI$95="EXPIRED",'📊 Training Matrix'!$AI$95="EXPIRING"),'📊 Training Matrix'!$F$95,"")</f>
        <v/>
      </c>
      <c r="F1814" s="58" t="str">
        <f ca="1">IF(OR('📊 Training Matrix'!$AI$95="EXPIRED",'📊 Training Matrix'!$AI$95="EXPIRING"),'📊 Training Matrix'!$E$95,"")</f>
        <v/>
      </c>
      <c r="G1814" s="58" t="str">
        <f ca="1">IF(OR('📊 Training Matrix'!$AI$95="EXPIRED",'📊 Training Matrix'!$AI$95="EXPIRING"),"CV-002","")</f>
        <v/>
      </c>
      <c r="H1814" s="58" t="str">
        <f ca="1">IF(OR('📊 Training Matrix'!$AI$95="EXPIRED",'📊 Training Matrix'!$AI$95="EXPIRING"),"CSCS Blue Card","")</f>
        <v/>
      </c>
      <c r="I1814" s="58" t="str">
        <f ca="1">IF(OR('📊 Training Matrix'!$AI$95="EXPIRED",'📊 Training Matrix'!$AI$95="EXPIRING"),IF(ISNUMBER('📊 Training Matrix'!$AH$95),TEXT('📊 Training Matrix'!$AH$95,"DD/MM/YYYY"),""),"")</f>
        <v/>
      </c>
      <c r="J1814" s="58" t="str">
        <f ca="1">IF(OR('📊 Training Matrix'!$AI$95="EXPIRED",'📊 Training Matrix'!$AI$95="EXPIRING"),TEXT('📊 Training Matrix'!$AH$95+365,"DD/MM/YYYY"),"")</f>
        <v/>
      </c>
      <c r="K1814" s="58" t="str">
        <f ca="1">IF(OR('📊 Training Matrix'!$AI$95="EXPIRED",'📊 Training Matrix'!$AI$95="EXPIRING"),'📊 Training Matrix'!$AI$95,"")</f>
        <v/>
      </c>
      <c r="L1814" s="58" t="str">
        <f ca="1">IF(OR('📊 Training Matrix'!$AI$95="EXPIRED",'📊 Training Matrix'!$AI$95="EXPIRING"),IF('📊 Training Matrix'!$AI$95="EXPIRED","Overdue by "&amp;TEXT(TODAY()-('📊 Training Matrix'!$AH$95+365),"0")&amp;" days","Expires in "&amp;TEXT(('📊 Training Matrix'!$AH$95+365)-TODAY(),"0")&amp;" days"),"—")</f>
        <v>—</v>
      </c>
      <c r="M1814" s="58" t="str">
        <f ca="1">IF(OR('📊 Training Matrix'!$AI$95="EXPIRED",'📊 Training Matrix'!$AI$95="EXPIRING"),'📊 Training Matrix'!$H$95,"")</f>
        <v/>
      </c>
    </row>
    <row r="1815" spans="1:13" ht="15" customHeight="1" x14ac:dyDescent="0.2">
      <c r="A1815" s="58" t="str">
        <f ca="1">IF(OR('📊 Training Matrix'!$AK$95="EXPIRED",'📊 Training Matrix'!$AK$95="EXPIRING"),'📊 Training Matrix'!$A$95,"")</f>
        <v/>
      </c>
      <c r="B1815" s="58" t="str">
        <f ca="1">IF(OR('📊 Training Matrix'!$AK$95="EXPIRED",'📊 Training Matrix'!$AK$95="EXPIRING"),'📊 Training Matrix'!$B$95,"")</f>
        <v/>
      </c>
      <c r="C1815" s="58" t="str">
        <f ca="1">IF(OR('📊 Training Matrix'!$AK$95="EXPIRED",'📊 Training Matrix'!$AK$95="EXPIRING"),'📊 Training Matrix'!$C$95,"")</f>
        <v/>
      </c>
      <c r="D1815" s="58" t="str">
        <f ca="1">IF(OR('📊 Training Matrix'!$AK$95="EXPIRED",'📊 Training Matrix'!$AK$95="EXPIRING"),'📊 Training Matrix'!$D$95,"")</f>
        <v/>
      </c>
      <c r="E1815" s="58" t="str">
        <f ca="1">IF(OR('📊 Training Matrix'!$AK$95="EXPIRED",'📊 Training Matrix'!$AK$95="EXPIRING"),'📊 Training Matrix'!$F$95,"")</f>
        <v/>
      </c>
      <c r="F1815" s="58" t="str">
        <f ca="1">IF(OR('📊 Training Matrix'!$AK$95="EXPIRED",'📊 Training Matrix'!$AK$95="EXPIRING"),'📊 Training Matrix'!$E$95,"")</f>
        <v/>
      </c>
      <c r="G1815" s="58" t="str">
        <f ca="1">IF(OR('📊 Training Matrix'!$AK$95="EXPIRED",'📊 Training Matrix'!$AK$95="EXPIRING"),"GS-001","")</f>
        <v/>
      </c>
      <c r="H1815" s="58" t="str">
        <f ca="1">IF(OR('📊 Training Matrix'!$AK$95="EXPIRED",'📊 Training Matrix'!$AK$95="EXPIRING"),"Gas Safe Reg.","")</f>
        <v/>
      </c>
      <c r="I1815" s="58" t="str">
        <f ca="1">IF(OR('📊 Training Matrix'!$AK$95="EXPIRED",'📊 Training Matrix'!$AK$95="EXPIRING"),IF(ISNUMBER('📊 Training Matrix'!$AJ$95),TEXT('📊 Training Matrix'!$AJ$95,"DD/MM/YYYY"),""),"")</f>
        <v/>
      </c>
      <c r="J1815" s="58" t="str">
        <f ca="1">IF(OR('📊 Training Matrix'!$AK$95="EXPIRED",'📊 Training Matrix'!$AK$95="EXPIRING"),TEXT('📊 Training Matrix'!$AJ$95+365,"DD/MM/YYYY"),"")</f>
        <v/>
      </c>
      <c r="K1815" s="58" t="str">
        <f ca="1">IF(OR('📊 Training Matrix'!$AK$95="EXPIRED",'📊 Training Matrix'!$AK$95="EXPIRING"),'📊 Training Matrix'!$AK$95,"")</f>
        <v/>
      </c>
      <c r="L1815" s="58" t="str">
        <f ca="1">IF(OR('📊 Training Matrix'!$AK$95="EXPIRED",'📊 Training Matrix'!$AK$95="EXPIRING"),IF('📊 Training Matrix'!$AK$95="EXPIRED","Overdue by "&amp;TEXT(TODAY()-('📊 Training Matrix'!$AJ$95+365),"0")&amp;" days","Expires in "&amp;TEXT(('📊 Training Matrix'!$AJ$95+365)-TODAY(),"0")&amp;" days"),"—")</f>
        <v>—</v>
      </c>
      <c r="M1815" s="58" t="str">
        <f ca="1">IF(OR('📊 Training Matrix'!$AK$95="EXPIRED",'📊 Training Matrix'!$AK$95="EXPIRING"),'📊 Training Matrix'!$H$95,"")</f>
        <v/>
      </c>
    </row>
    <row r="1816" spans="1:13" ht="15" customHeight="1" x14ac:dyDescent="0.2">
      <c r="A1816" s="58" t="str">
        <f ca="1">IF(OR('📊 Training Matrix'!$AM$95="EXPIRED",'📊 Training Matrix'!$AM$95="EXPIRING"),'📊 Training Matrix'!$A$95,"")</f>
        <v/>
      </c>
      <c r="B1816" s="58" t="str">
        <f ca="1">IF(OR('📊 Training Matrix'!$AM$95="EXPIRED",'📊 Training Matrix'!$AM$95="EXPIRING"),'📊 Training Matrix'!$B$95,"")</f>
        <v/>
      </c>
      <c r="C1816" s="58" t="str">
        <f ca="1">IF(OR('📊 Training Matrix'!$AM$95="EXPIRED",'📊 Training Matrix'!$AM$95="EXPIRING"),'📊 Training Matrix'!$C$95,"")</f>
        <v/>
      </c>
      <c r="D1816" s="58" t="str">
        <f ca="1">IF(OR('📊 Training Matrix'!$AM$95="EXPIRED",'📊 Training Matrix'!$AM$95="EXPIRING"),'📊 Training Matrix'!$D$95,"")</f>
        <v/>
      </c>
      <c r="E1816" s="58" t="str">
        <f ca="1">IF(OR('📊 Training Matrix'!$AM$95="EXPIRED",'📊 Training Matrix'!$AM$95="EXPIRING"),'📊 Training Matrix'!$F$95,"")</f>
        <v/>
      </c>
      <c r="F1816" s="58" t="str">
        <f ca="1">IF(OR('📊 Training Matrix'!$AM$95="EXPIRED",'📊 Training Matrix'!$AM$95="EXPIRING"),'📊 Training Matrix'!$E$95,"")</f>
        <v/>
      </c>
      <c r="G1816" s="58" t="str">
        <f ca="1">IF(OR('📊 Training Matrix'!$AM$95="EXPIRED",'📊 Training Matrix'!$AM$95="EXPIRING"),"GS-002","")</f>
        <v/>
      </c>
      <c r="H1816" s="58" t="str">
        <f ca="1">IF(OR('📊 Training Matrix'!$AM$95="EXPIRED",'📊 Training Matrix'!$AM$95="EXPIRING"),"ACS Gas (CCN1)","")</f>
        <v/>
      </c>
      <c r="I1816" s="58" t="str">
        <f ca="1">IF(OR('📊 Training Matrix'!$AM$95="EXPIRED",'📊 Training Matrix'!$AM$95="EXPIRING"),IF(ISNUMBER('📊 Training Matrix'!$AL$95),TEXT('📊 Training Matrix'!$AL$95,"DD/MM/YYYY"),""),"")</f>
        <v/>
      </c>
      <c r="J1816" s="58" t="str">
        <f ca="1">IF(OR('📊 Training Matrix'!$AM$95="EXPIRED",'📊 Training Matrix'!$AM$95="EXPIRING"),TEXT('📊 Training Matrix'!$AL$95+365,"DD/MM/YYYY"),"")</f>
        <v/>
      </c>
      <c r="K1816" s="58" t="str">
        <f ca="1">IF(OR('📊 Training Matrix'!$AM$95="EXPIRED",'📊 Training Matrix'!$AM$95="EXPIRING"),'📊 Training Matrix'!$AM$95,"")</f>
        <v/>
      </c>
      <c r="L1816" s="58" t="str">
        <f ca="1">IF(OR('📊 Training Matrix'!$AM$95="EXPIRED",'📊 Training Matrix'!$AM$95="EXPIRING"),IF('📊 Training Matrix'!$AM$95="EXPIRED","Overdue by "&amp;TEXT(TODAY()-('📊 Training Matrix'!$AL$95+365),"0")&amp;" days","Expires in "&amp;TEXT(('📊 Training Matrix'!$AL$95+365)-TODAY(),"0")&amp;" days"),"—")</f>
        <v>—</v>
      </c>
      <c r="M1816" s="58" t="str">
        <f ca="1">IF(OR('📊 Training Matrix'!$AM$95="EXPIRED",'📊 Training Matrix'!$AM$95="EXPIRING"),'📊 Training Matrix'!$H$95,"")</f>
        <v/>
      </c>
    </row>
    <row r="1817" spans="1:13" ht="15" customHeight="1" x14ac:dyDescent="0.2">
      <c r="A1817" s="58" t="str">
        <f ca="1">IF(OR('📊 Training Matrix'!$AO$95="EXPIRED",'📊 Training Matrix'!$AO$95="EXPIRING"),'📊 Training Matrix'!$A$95,"")</f>
        <v/>
      </c>
      <c r="B1817" s="58" t="str">
        <f ca="1">IF(OR('📊 Training Matrix'!$AO$95="EXPIRED",'📊 Training Matrix'!$AO$95="EXPIRING"),'📊 Training Matrix'!$B$95,"")</f>
        <v/>
      </c>
      <c r="C1817" s="58" t="str">
        <f ca="1">IF(OR('📊 Training Matrix'!$AO$95="EXPIRED",'📊 Training Matrix'!$AO$95="EXPIRING"),'📊 Training Matrix'!$C$95,"")</f>
        <v/>
      </c>
      <c r="D1817" s="58" t="str">
        <f ca="1">IF(OR('📊 Training Matrix'!$AO$95="EXPIRED",'📊 Training Matrix'!$AO$95="EXPIRING"),'📊 Training Matrix'!$D$95,"")</f>
        <v/>
      </c>
      <c r="E1817" s="58" t="str">
        <f ca="1">IF(OR('📊 Training Matrix'!$AO$95="EXPIRED",'📊 Training Matrix'!$AO$95="EXPIRING"),'📊 Training Matrix'!$F$95,"")</f>
        <v/>
      </c>
      <c r="F1817" s="58" t="str">
        <f ca="1">IF(OR('📊 Training Matrix'!$AO$95="EXPIRED",'📊 Training Matrix'!$AO$95="EXPIRING"),'📊 Training Matrix'!$E$95,"")</f>
        <v/>
      </c>
      <c r="G1817" s="58" t="str">
        <f ca="1">IF(OR('📊 Training Matrix'!$AO$95="EXPIRED",'📊 Training Matrix'!$AO$95="EXPIRING"),"WA-001","")</f>
        <v/>
      </c>
      <c r="H1817" s="58" t="str">
        <f ca="1">IF(OR('📊 Training Matrix'!$AO$95="EXPIRED",'📊 Training Matrix'!$AO$95="EXPIRING"),"WIAPS Cert.","")</f>
        <v/>
      </c>
      <c r="I1817" s="58" t="str">
        <f ca="1">IF(OR('📊 Training Matrix'!$AO$95="EXPIRED",'📊 Training Matrix'!$AO$95="EXPIRING"),IF(ISNUMBER('📊 Training Matrix'!$AN$95),TEXT('📊 Training Matrix'!$AN$95,"DD/MM/YYYY"),""),"")</f>
        <v/>
      </c>
      <c r="J1817" s="58" t="str">
        <f ca="1">IF(OR('📊 Training Matrix'!$AO$95="EXPIRED",'📊 Training Matrix'!$AO$95="EXPIRING"),TEXT('📊 Training Matrix'!$AN$95+365,"DD/MM/YYYY"),"")</f>
        <v/>
      </c>
      <c r="K1817" s="58" t="str">
        <f ca="1">IF(OR('📊 Training Matrix'!$AO$95="EXPIRED",'📊 Training Matrix'!$AO$95="EXPIRING"),'📊 Training Matrix'!$AO$95,"")</f>
        <v/>
      </c>
      <c r="L1817" s="58" t="str">
        <f ca="1">IF(OR('📊 Training Matrix'!$AO$95="EXPIRED",'📊 Training Matrix'!$AO$95="EXPIRING"),IF('📊 Training Matrix'!$AO$95="EXPIRED","Overdue by "&amp;TEXT(TODAY()-('📊 Training Matrix'!$AN$95+365),"0")&amp;" days","Expires in "&amp;TEXT(('📊 Training Matrix'!$AN$95+365)-TODAY(),"0")&amp;" days"),"—")</f>
        <v>—</v>
      </c>
      <c r="M1817" s="58" t="str">
        <f ca="1">IF(OR('📊 Training Matrix'!$AO$95="EXPIRED",'📊 Training Matrix'!$AO$95="EXPIRING"),'📊 Training Matrix'!$H$95,"")</f>
        <v/>
      </c>
    </row>
    <row r="1818" spans="1:13" ht="15" customHeight="1" x14ac:dyDescent="0.2">
      <c r="A1818" s="58" t="str">
        <f ca="1">IF(OR('📊 Training Matrix'!$AQ$95="EXPIRED",'📊 Training Matrix'!$AQ$95="EXPIRING"),'📊 Training Matrix'!$A$95,"")</f>
        <v/>
      </c>
      <c r="B1818" s="58" t="str">
        <f ca="1">IF(OR('📊 Training Matrix'!$AQ$95="EXPIRED",'📊 Training Matrix'!$AQ$95="EXPIRING"),'📊 Training Matrix'!$B$95,"")</f>
        <v/>
      </c>
      <c r="C1818" s="58" t="str">
        <f ca="1">IF(OR('📊 Training Matrix'!$AQ$95="EXPIRED",'📊 Training Matrix'!$AQ$95="EXPIRING"),'📊 Training Matrix'!$C$95,"")</f>
        <v/>
      </c>
      <c r="D1818" s="58" t="str">
        <f ca="1">IF(OR('📊 Training Matrix'!$AQ$95="EXPIRED",'📊 Training Matrix'!$AQ$95="EXPIRING"),'📊 Training Matrix'!$D$95,"")</f>
        <v/>
      </c>
      <c r="E1818" s="58" t="str">
        <f ca="1">IF(OR('📊 Training Matrix'!$AQ$95="EXPIRED",'📊 Training Matrix'!$AQ$95="EXPIRING"),'📊 Training Matrix'!$F$95,"")</f>
        <v/>
      </c>
      <c r="F1818" s="58" t="str">
        <f ca="1">IF(OR('📊 Training Matrix'!$AQ$95="EXPIRED",'📊 Training Matrix'!$AQ$95="EXPIRING"),'📊 Training Matrix'!$E$95,"")</f>
        <v/>
      </c>
      <c r="G1818" s="58" t="str">
        <f ca="1">IF(OR('📊 Training Matrix'!$AQ$95="EXPIRED",'📊 Training Matrix'!$AQ$95="EXPIRING"),"DR-004","")</f>
        <v/>
      </c>
      <c r="H1818" s="58" t="str">
        <f ca="1">IF(OR('📊 Training Matrix'!$AQ$95="EXPIRED",'📊 Training Matrix'!$AQ$95="EXPIRING"),"CPCS Excavator","")</f>
        <v/>
      </c>
      <c r="I1818" s="58" t="str">
        <f ca="1">IF(OR('📊 Training Matrix'!$AQ$95="EXPIRED",'📊 Training Matrix'!$AQ$95="EXPIRING"),IF(ISNUMBER('📊 Training Matrix'!$AP$95),TEXT('📊 Training Matrix'!$AP$95,"DD/MM/YYYY"),""),"")</f>
        <v/>
      </c>
      <c r="J1818" s="58" t="str">
        <f ca="1">IF(OR('📊 Training Matrix'!$AQ$95="EXPIRED",'📊 Training Matrix'!$AQ$95="EXPIRING"),TEXT('📊 Training Matrix'!$AP$95+365,"DD/MM/YYYY"),"")</f>
        <v/>
      </c>
      <c r="K1818" s="58" t="str">
        <f ca="1">IF(OR('📊 Training Matrix'!$AQ$95="EXPIRED",'📊 Training Matrix'!$AQ$95="EXPIRING"),'📊 Training Matrix'!$AQ$95,"")</f>
        <v/>
      </c>
      <c r="L1818" s="58" t="str">
        <f ca="1">IF(OR('📊 Training Matrix'!$AQ$95="EXPIRED",'📊 Training Matrix'!$AQ$95="EXPIRING"),IF('📊 Training Matrix'!$AQ$95="EXPIRED","Overdue by "&amp;TEXT(TODAY()-('📊 Training Matrix'!$AP$95+365),"0")&amp;" days","Expires in "&amp;TEXT(('📊 Training Matrix'!$AP$95+365)-TODAY(),"0")&amp;" days"),"—")</f>
        <v>—</v>
      </c>
      <c r="M1818" s="58" t="str">
        <f ca="1">IF(OR('📊 Training Matrix'!$AQ$95="EXPIRED",'📊 Training Matrix'!$AQ$95="EXPIRING"),'📊 Training Matrix'!$H$95,"")</f>
        <v/>
      </c>
    </row>
    <row r="1819" spans="1:13" ht="15" customHeight="1" x14ac:dyDescent="0.2">
      <c r="A1819" s="58" t="str">
        <f ca="1">IF(OR('📊 Training Matrix'!$AS$95="EXPIRED",'📊 Training Matrix'!$AS$95="EXPIRING"),'📊 Training Matrix'!$A$95,"")</f>
        <v/>
      </c>
      <c r="B1819" s="58" t="str">
        <f ca="1">IF(OR('📊 Training Matrix'!$AS$95="EXPIRED",'📊 Training Matrix'!$AS$95="EXPIRING"),'📊 Training Matrix'!$B$95,"")</f>
        <v/>
      </c>
      <c r="C1819" s="58" t="str">
        <f ca="1">IF(OR('📊 Training Matrix'!$AS$95="EXPIRED",'📊 Training Matrix'!$AS$95="EXPIRING"),'📊 Training Matrix'!$C$95,"")</f>
        <v/>
      </c>
      <c r="D1819" s="58" t="str">
        <f ca="1">IF(OR('📊 Training Matrix'!$AS$95="EXPIRED",'📊 Training Matrix'!$AS$95="EXPIRING"),'📊 Training Matrix'!$D$95,"")</f>
        <v/>
      </c>
      <c r="E1819" s="58" t="str">
        <f ca="1">IF(OR('📊 Training Matrix'!$AS$95="EXPIRED",'📊 Training Matrix'!$AS$95="EXPIRING"),'📊 Training Matrix'!$F$95,"")</f>
        <v/>
      </c>
      <c r="F1819" s="58" t="str">
        <f ca="1">IF(OR('📊 Training Matrix'!$AS$95="EXPIRED",'📊 Training Matrix'!$AS$95="EXPIRING"),'📊 Training Matrix'!$E$95,"")</f>
        <v/>
      </c>
      <c r="G1819" s="58" t="str">
        <f ca="1">IF(OR('📊 Training Matrix'!$AS$95="EXPIRED",'📊 Training Matrix'!$AS$95="EXPIRING"),"MG-002","")</f>
        <v/>
      </c>
      <c r="H1819" s="58" t="str">
        <f ca="1">IF(OR('📊 Training Matrix'!$AS$95="EXPIRED",'📊 Training Matrix'!$AS$95="EXPIRING"),"SMSTS","")</f>
        <v/>
      </c>
      <c r="I1819" s="58" t="str">
        <f ca="1">IF(OR('📊 Training Matrix'!$AS$95="EXPIRED",'📊 Training Matrix'!$AS$95="EXPIRING"),IF(ISNUMBER('📊 Training Matrix'!$AR$95),TEXT('📊 Training Matrix'!$AR$95,"DD/MM/YYYY"),""),"")</f>
        <v/>
      </c>
      <c r="J1819" s="58" t="str">
        <f ca="1">IF(OR('📊 Training Matrix'!$AS$95="EXPIRED",'📊 Training Matrix'!$AS$95="EXPIRING"),TEXT('📊 Training Matrix'!$AR$95+365,"DD/MM/YYYY"),"")</f>
        <v/>
      </c>
      <c r="K1819" s="58" t="str">
        <f ca="1">IF(OR('📊 Training Matrix'!$AS$95="EXPIRED",'📊 Training Matrix'!$AS$95="EXPIRING"),'📊 Training Matrix'!$AS$95,"")</f>
        <v/>
      </c>
      <c r="L1819" s="58" t="str">
        <f ca="1">IF(OR('📊 Training Matrix'!$AS$95="EXPIRED",'📊 Training Matrix'!$AS$95="EXPIRING"),IF('📊 Training Matrix'!$AS$95="EXPIRED","Overdue by "&amp;TEXT(TODAY()-('📊 Training Matrix'!$AR$95+365),"0")&amp;" days","Expires in "&amp;TEXT(('📊 Training Matrix'!$AR$95+365)-TODAY(),"0")&amp;" days"),"—")</f>
        <v>—</v>
      </c>
      <c r="M1819" s="58" t="str">
        <f ca="1">IF(OR('📊 Training Matrix'!$AS$95="EXPIRED",'📊 Training Matrix'!$AS$95="EXPIRING"),'📊 Training Matrix'!$H$95,"")</f>
        <v/>
      </c>
    </row>
    <row r="1820" spans="1:13" ht="15" customHeight="1" x14ac:dyDescent="0.2">
      <c r="A1820" s="58" t="str">
        <f ca="1">IF(OR('📊 Training Matrix'!$AU$95="EXPIRED",'📊 Training Matrix'!$AU$95="EXPIRING"),'📊 Training Matrix'!$A$95,"")</f>
        <v/>
      </c>
      <c r="B1820" s="58" t="str">
        <f ca="1">IF(OR('📊 Training Matrix'!$AU$95="EXPIRED",'📊 Training Matrix'!$AU$95="EXPIRING"),'📊 Training Matrix'!$B$95,"")</f>
        <v/>
      </c>
      <c r="C1820" s="58" t="str">
        <f ca="1">IF(OR('📊 Training Matrix'!$AU$95="EXPIRED",'📊 Training Matrix'!$AU$95="EXPIRING"),'📊 Training Matrix'!$C$95,"")</f>
        <v/>
      </c>
      <c r="D1820" s="58" t="str">
        <f ca="1">IF(OR('📊 Training Matrix'!$AU$95="EXPIRED",'📊 Training Matrix'!$AU$95="EXPIRING"),'📊 Training Matrix'!$D$95,"")</f>
        <v/>
      </c>
      <c r="E1820" s="58" t="str">
        <f ca="1">IF(OR('📊 Training Matrix'!$AU$95="EXPIRED",'📊 Training Matrix'!$AU$95="EXPIRING"),'📊 Training Matrix'!$F$95,"")</f>
        <v/>
      </c>
      <c r="F1820" s="58" t="str">
        <f ca="1">IF(OR('📊 Training Matrix'!$AU$95="EXPIRED",'📊 Training Matrix'!$AU$95="EXPIRING"),'📊 Training Matrix'!$E$95,"")</f>
        <v/>
      </c>
      <c r="G1820" s="58" t="str">
        <f ca="1">IF(OR('📊 Training Matrix'!$AU$95="EXPIRED",'📊 Training Matrix'!$AU$95="EXPIRING"),"MG-003","")</f>
        <v/>
      </c>
      <c r="H1820" s="58" t="str">
        <f ca="1">IF(OR('📊 Training Matrix'!$AU$95="EXPIRED",'📊 Training Matrix'!$AU$95="EXPIRING"),"SSSTS","")</f>
        <v/>
      </c>
      <c r="I1820" s="58" t="str">
        <f ca="1">IF(OR('📊 Training Matrix'!$AU$95="EXPIRED",'📊 Training Matrix'!$AU$95="EXPIRING"),IF(ISNUMBER('📊 Training Matrix'!$AT$95),TEXT('📊 Training Matrix'!$AT$95,"DD/MM/YYYY"),""),"")</f>
        <v/>
      </c>
      <c r="J1820" s="58" t="str">
        <f ca="1">IF(OR('📊 Training Matrix'!$AU$95="EXPIRED",'📊 Training Matrix'!$AU$95="EXPIRING"),TEXT('📊 Training Matrix'!$AT$95+365,"DD/MM/YYYY"),"")</f>
        <v/>
      </c>
      <c r="K1820" s="58" t="str">
        <f ca="1">IF(OR('📊 Training Matrix'!$AU$95="EXPIRED",'📊 Training Matrix'!$AU$95="EXPIRING"),'📊 Training Matrix'!$AU$95,"")</f>
        <v/>
      </c>
      <c r="L1820" s="58" t="str">
        <f ca="1">IF(OR('📊 Training Matrix'!$AU$95="EXPIRED",'📊 Training Matrix'!$AU$95="EXPIRING"),IF('📊 Training Matrix'!$AU$95="EXPIRED","Overdue by "&amp;TEXT(TODAY()-('📊 Training Matrix'!$AT$95+365),"0")&amp;" days","Expires in "&amp;TEXT(('📊 Training Matrix'!$AT$95+365)-TODAY(),"0")&amp;" days"),"—")</f>
        <v>—</v>
      </c>
      <c r="M1820" s="58" t="str">
        <f ca="1">IF(OR('📊 Training Matrix'!$AU$95="EXPIRED",'📊 Training Matrix'!$AU$95="EXPIRING"),'📊 Training Matrix'!$H$95,"")</f>
        <v/>
      </c>
    </row>
    <row r="1821" spans="1:13" ht="15" customHeight="1" x14ac:dyDescent="0.2">
      <c r="A1821" s="58" t="str">
        <f ca="1">IF(OR('📊 Training Matrix'!$AW$95="EXPIRED",'📊 Training Matrix'!$AW$95="EXPIRING"),'📊 Training Matrix'!$A$95,"")</f>
        <v/>
      </c>
      <c r="B1821" s="58" t="str">
        <f ca="1">IF(OR('📊 Training Matrix'!$AW$95="EXPIRED",'📊 Training Matrix'!$AW$95="EXPIRING"),'📊 Training Matrix'!$B$95,"")</f>
        <v/>
      </c>
      <c r="C1821" s="58" t="str">
        <f ca="1">IF(OR('📊 Training Matrix'!$AW$95="EXPIRED",'📊 Training Matrix'!$AW$95="EXPIRING"),'📊 Training Matrix'!$C$95,"")</f>
        <v/>
      </c>
      <c r="D1821" s="58" t="str">
        <f ca="1">IF(OR('📊 Training Matrix'!$AW$95="EXPIRED",'📊 Training Matrix'!$AW$95="EXPIRING"),'📊 Training Matrix'!$D$95,"")</f>
        <v/>
      </c>
      <c r="E1821" s="58" t="str">
        <f ca="1">IF(OR('📊 Training Matrix'!$AW$95="EXPIRED",'📊 Training Matrix'!$AW$95="EXPIRING"),'📊 Training Matrix'!$F$95,"")</f>
        <v/>
      </c>
      <c r="F1821" s="58" t="str">
        <f ca="1">IF(OR('📊 Training Matrix'!$AW$95="EXPIRED",'📊 Training Matrix'!$AW$95="EXPIRING"),'📊 Training Matrix'!$E$95,"")</f>
        <v/>
      </c>
      <c r="G1821" s="58" t="str">
        <f ca="1">IF(OR('📊 Training Matrix'!$AW$95="EXPIRED",'📊 Training Matrix'!$AW$95="EXPIRING"),"IT-002","")</f>
        <v/>
      </c>
      <c r="H1821" s="58" t="str">
        <f ca="1">IF(OR('📊 Training Matrix'!$AW$95="EXPIRED",'📊 Training Matrix'!$AW$95="EXPIRING"),"GDPR Awareness","")</f>
        <v/>
      </c>
      <c r="I1821" s="58" t="str">
        <f ca="1">IF(OR('📊 Training Matrix'!$AW$95="EXPIRED",'📊 Training Matrix'!$AW$95="EXPIRING"),IF(ISNUMBER('📊 Training Matrix'!$AV$95),TEXT('📊 Training Matrix'!$AV$95,"DD/MM/YYYY"),""),"")</f>
        <v/>
      </c>
      <c r="J1821" s="58" t="str">
        <f ca="1">IF(OR('📊 Training Matrix'!$AW$95="EXPIRED",'📊 Training Matrix'!$AW$95="EXPIRING"),TEXT('📊 Training Matrix'!$AV$95+365,"DD/MM/YYYY"),"")</f>
        <v/>
      </c>
      <c r="K1821" s="58" t="str">
        <f ca="1">IF(OR('📊 Training Matrix'!$AW$95="EXPIRED",'📊 Training Matrix'!$AW$95="EXPIRING"),'📊 Training Matrix'!$AW$95,"")</f>
        <v/>
      </c>
      <c r="L1821" s="58" t="str">
        <f ca="1">IF(OR('📊 Training Matrix'!$AW$95="EXPIRED",'📊 Training Matrix'!$AW$95="EXPIRING"),IF('📊 Training Matrix'!$AW$95="EXPIRED","Overdue by "&amp;TEXT(TODAY()-('📊 Training Matrix'!$AV$95+365),"0")&amp;" days","Expires in "&amp;TEXT(('📊 Training Matrix'!$AV$95+365)-TODAY(),"0")&amp;" days"),"—")</f>
        <v>—</v>
      </c>
      <c r="M1821" s="58" t="str">
        <f ca="1">IF(OR('📊 Training Matrix'!$AW$95="EXPIRED",'📊 Training Matrix'!$AW$95="EXPIRING"),'📊 Training Matrix'!$H$95,"")</f>
        <v/>
      </c>
    </row>
    <row r="1822" spans="1:13" ht="15" customHeight="1" x14ac:dyDescent="0.2">
      <c r="A1822" s="58" t="str">
        <f ca="1">IF(OR('📊 Training Matrix'!$K$96="EXPIRED",'📊 Training Matrix'!$K$96="EXPIRING"),'📊 Training Matrix'!$A$96,"")</f>
        <v/>
      </c>
      <c r="B1822" s="58" t="str">
        <f ca="1">IF(OR('📊 Training Matrix'!$K$96="EXPIRED",'📊 Training Matrix'!$K$96="EXPIRING"),'📊 Training Matrix'!$B$96,"")</f>
        <v/>
      </c>
      <c r="C1822" s="58" t="str">
        <f ca="1">IF(OR('📊 Training Matrix'!$K$96="EXPIRED",'📊 Training Matrix'!$K$96="EXPIRING"),'📊 Training Matrix'!$C$96,"")</f>
        <v/>
      </c>
      <c r="D1822" s="58" t="str">
        <f ca="1">IF(OR('📊 Training Matrix'!$K$96="EXPIRED",'📊 Training Matrix'!$K$96="EXPIRING"),'📊 Training Matrix'!$D$96,"")</f>
        <v/>
      </c>
      <c r="E1822" s="58" t="str">
        <f ca="1">IF(OR('📊 Training Matrix'!$K$96="EXPIRED",'📊 Training Matrix'!$K$96="EXPIRING"),'📊 Training Matrix'!$F$96,"")</f>
        <v/>
      </c>
      <c r="F1822" s="58" t="str">
        <f ca="1">IF(OR('📊 Training Matrix'!$K$96="EXPIRED",'📊 Training Matrix'!$K$96="EXPIRING"),'📊 Training Matrix'!$E$96,"")</f>
        <v/>
      </c>
      <c r="G1822" s="58" t="str">
        <f ca="1">IF(OR('📊 Training Matrix'!$K$96="EXPIRED",'📊 Training Matrix'!$K$96="EXPIRING"),"HS-001","")</f>
        <v/>
      </c>
      <c r="H1822" s="58" t="str">
        <f ca="1">IF(OR('📊 Training Matrix'!$K$96="EXPIRED",'📊 Training Matrix'!$K$96="EXPIRING"),"H&amp;S Induction","")</f>
        <v/>
      </c>
      <c r="I1822" s="58" t="str">
        <f ca="1">IF(OR('📊 Training Matrix'!$K$96="EXPIRED",'📊 Training Matrix'!$K$96="EXPIRING"),IF(ISNUMBER('📊 Training Matrix'!$J$96),TEXT('📊 Training Matrix'!$J$96,"DD/MM/YYYY"),""),"")</f>
        <v/>
      </c>
      <c r="J1822" s="58" t="str">
        <f ca="1">IF(OR('📊 Training Matrix'!$K$96="EXPIRED",'📊 Training Matrix'!$K$96="EXPIRING"),TEXT('📊 Training Matrix'!$J$96+365,"DD/MM/YYYY"),"")</f>
        <v/>
      </c>
      <c r="K1822" s="58" t="str">
        <f ca="1">IF(OR('📊 Training Matrix'!$K$96="EXPIRED",'📊 Training Matrix'!$K$96="EXPIRING"),'📊 Training Matrix'!$K$96,"")</f>
        <v/>
      </c>
      <c r="L1822" s="58" t="str">
        <f ca="1">IF(OR('📊 Training Matrix'!$K$96="EXPIRED",'📊 Training Matrix'!$K$96="EXPIRING"),IF('📊 Training Matrix'!$K$96="EXPIRED","Overdue by "&amp;TEXT(TODAY()-('📊 Training Matrix'!$J$96+365),"0")&amp;" days","Expires in "&amp;TEXT(('📊 Training Matrix'!$J$96+365)-TODAY(),"0")&amp;" days"),"—")</f>
        <v>—</v>
      </c>
      <c r="M1822" s="58" t="str">
        <f ca="1">IF(OR('📊 Training Matrix'!$K$96="EXPIRED",'📊 Training Matrix'!$K$96="EXPIRING"),'📊 Training Matrix'!$H$96,"")</f>
        <v/>
      </c>
    </row>
    <row r="1823" spans="1:13" ht="15" customHeight="1" x14ac:dyDescent="0.2">
      <c r="A1823" s="58" t="str">
        <f ca="1">IF(OR('📊 Training Matrix'!$M$96="EXPIRED",'📊 Training Matrix'!$M$96="EXPIRING"),'📊 Training Matrix'!$A$96,"")</f>
        <v/>
      </c>
      <c r="B1823" s="58" t="str">
        <f ca="1">IF(OR('📊 Training Matrix'!$M$96="EXPIRED",'📊 Training Matrix'!$M$96="EXPIRING"),'📊 Training Matrix'!$B$96,"")</f>
        <v/>
      </c>
      <c r="C1823" s="58" t="str">
        <f ca="1">IF(OR('📊 Training Matrix'!$M$96="EXPIRED",'📊 Training Matrix'!$M$96="EXPIRING"),'📊 Training Matrix'!$C$96,"")</f>
        <v/>
      </c>
      <c r="D1823" s="58" t="str">
        <f ca="1">IF(OR('📊 Training Matrix'!$M$96="EXPIRED",'📊 Training Matrix'!$M$96="EXPIRING"),'📊 Training Matrix'!$D$96,"")</f>
        <v/>
      </c>
      <c r="E1823" s="58" t="str">
        <f ca="1">IF(OR('📊 Training Matrix'!$M$96="EXPIRED",'📊 Training Matrix'!$M$96="EXPIRING"),'📊 Training Matrix'!$F$96,"")</f>
        <v/>
      </c>
      <c r="F1823" s="58" t="str">
        <f ca="1">IF(OR('📊 Training Matrix'!$M$96="EXPIRED",'📊 Training Matrix'!$M$96="EXPIRING"),'📊 Training Matrix'!$E$96,"")</f>
        <v/>
      </c>
      <c r="G1823" s="58" t="str">
        <f ca="1">IF(OR('📊 Training Matrix'!$M$96="EXPIRED",'📊 Training Matrix'!$M$96="EXPIRING"),"HS-002","")</f>
        <v/>
      </c>
      <c r="H1823" s="58" t="str">
        <f ca="1">IF(OR('📊 Training Matrix'!$M$96="EXPIRED",'📊 Training Matrix'!$M$96="EXPIRING"),"Working at Height","")</f>
        <v/>
      </c>
      <c r="I1823" s="58" t="str">
        <f ca="1">IF(OR('📊 Training Matrix'!$M$96="EXPIRED",'📊 Training Matrix'!$M$96="EXPIRING"),IF(ISNUMBER('📊 Training Matrix'!$L$96),TEXT('📊 Training Matrix'!$L$96,"DD/MM/YYYY"),""),"")</f>
        <v/>
      </c>
      <c r="J1823" s="58" t="str">
        <f ca="1">IF(OR('📊 Training Matrix'!$M$96="EXPIRED",'📊 Training Matrix'!$M$96="EXPIRING"),TEXT('📊 Training Matrix'!$L$96+365,"DD/MM/YYYY"),"")</f>
        <v/>
      </c>
      <c r="K1823" s="58" t="str">
        <f ca="1">IF(OR('📊 Training Matrix'!$M$96="EXPIRED",'📊 Training Matrix'!$M$96="EXPIRING"),'📊 Training Matrix'!$M$96,"")</f>
        <v/>
      </c>
      <c r="L1823" s="58" t="str">
        <f ca="1">IF(OR('📊 Training Matrix'!$M$96="EXPIRED",'📊 Training Matrix'!$M$96="EXPIRING"),IF('📊 Training Matrix'!$M$96="EXPIRED","Overdue by "&amp;TEXT(TODAY()-('📊 Training Matrix'!$L$96+365),"0")&amp;" days","Expires in "&amp;TEXT(('📊 Training Matrix'!$L$96+365)-TODAY(),"0")&amp;" days"),"—")</f>
        <v>—</v>
      </c>
      <c r="M1823" s="58" t="str">
        <f ca="1">IF(OR('📊 Training Matrix'!$M$96="EXPIRED",'📊 Training Matrix'!$M$96="EXPIRING"),'📊 Training Matrix'!$H$96,"")</f>
        <v/>
      </c>
    </row>
    <row r="1824" spans="1:13" ht="15" customHeight="1" x14ac:dyDescent="0.2">
      <c r="A1824" s="58" t="str">
        <f ca="1">IF(OR('📊 Training Matrix'!$O$96="EXPIRED",'📊 Training Matrix'!$O$96="EXPIRING"),'📊 Training Matrix'!$A$96,"")</f>
        <v/>
      </c>
      <c r="B1824" s="58" t="str">
        <f ca="1">IF(OR('📊 Training Matrix'!$O$96="EXPIRED",'📊 Training Matrix'!$O$96="EXPIRING"),'📊 Training Matrix'!$B$96,"")</f>
        <v/>
      </c>
      <c r="C1824" s="58" t="str">
        <f ca="1">IF(OR('📊 Training Matrix'!$O$96="EXPIRED",'📊 Training Matrix'!$O$96="EXPIRING"),'📊 Training Matrix'!$C$96,"")</f>
        <v/>
      </c>
      <c r="D1824" s="58" t="str">
        <f ca="1">IF(OR('📊 Training Matrix'!$O$96="EXPIRED",'📊 Training Matrix'!$O$96="EXPIRING"),'📊 Training Matrix'!$D$96,"")</f>
        <v/>
      </c>
      <c r="E1824" s="58" t="str">
        <f ca="1">IF(OR('📊 Training Matrix'!$O$96="EXPIRED",'📊 Training Matrix'!$O$96="EXPIRING"),'📊 Training Matrix'!$F$96,"")</f>
        <v/>
      </c>
      <c r="F1824" s="58" t="str">
        <f ca="1">IF(OR('📊 Training Matrix'!$O$96="EXPIRED",'📊 Training Matrix'!$O$96="EXPIRING"),'📊 Training Matrix'!$E$96,"")</f>
        <v/>
      </c>
      <c r="G1824" s="58" t="str">
        <f ca="1">IF(OR('📊 Training Matrix'!$O$96="EXPIRED",'📊 Training Matrix'!$O$96="EXPIRING"),"HS-003","")</f>
        <v/>
      </c>
      <c r="H1824" s="58" t="str">
        <f ca="1">IF(OR('📊 Training Matrix'!$O$96="EXPIRED",'📊 Training Matrix'!$O$96="EXPIRING"),"Confined Space","")</f>
        <v/>
      </c>
      <c r="I1824" s="58" t="str">
        <f ca="1">IF(OR('📊 Training Matrix'!$O$96="EXPIRED",'📊 Training Matrix'!$O$96="EXPIRING"),IF(ISNUMBER('📊 Training Matrix'!$N$96),TEXT('📊 Training Matrix'!$N$96,"DD/MM/YYYY"),""),"")</f>
        <v/>
      </c>
      <c r="J1824" s="58" t="str">
        <f ca="1">IF(OR('📊 Training Matrix'!$O$96="EXPIRED",'📊 Training Matrix'!$O$96="EXPIRING"),TEXT('📊 Training Matrix'!$N$96+365,"DD/MM/YYYY"),"")</f>
        <v/>
      </c>
      <c r="K1824" s="58" t="str">
        <f ca="1">IF(OR('📊 Training Matrix'!$O$96="EXPIRED",'📊 Training Matrix'!$O$96="EXPIRING"),'📊 Training Matrix'!$O$96,"")</f>
        <v/>
      </c>
      <c r="L1824" s="58" t="str">
        <f ca="1">IF(OR('📊 Training Matrix'!$O$96="EXPIRED",'📊 Training Matrix'!$O$96="EXPIRING"),IF('📊 Training Matrix'!$O$96="EXPIRED","Overdue by "&amp;TEXT(TODAY()-('📊 Training Matrix'!$N$96+365),"0")&amp;" days","Expires in "&amp;TEXT(('📊 Training Matrix'!$N$96+365)-TODAY(),"0")&amp;" days"),"—")</f>
        <v>—</v>
      </c>
      <c r="M1824" s="58" t="str">
        <f ca="1">IF(OR('📊 Training Matrix'!$O$96="EXPIRED",'📊 Training Matrix'!$O$96="EXPIRING"),'📊 Training Matrix'!$H$96,"")</f>
        <v/>
      </c>
    </row>
    <row r="1825" spans="1:13" ht="15" customHeight="1" x14ac:dyDescent="0.2">
      <c r="A1825" s="58" t="str">
        <f ca="1">IF(OR('📊 Training Matrix'!$Q$96="EXPIRED",'📊 Training Matrix'!$Q$96="EXPIRING"),'📊 Training Matrix'!$A$96,"")</f>
        <v/>
      </c>
      <c r="B1825" s="58" t="str">
        <f ca="1">IF(OR('📊 Training Matrix'!$Q$96="EXPIRED",'📊 Training Matrix'!$Q$96="EXPIRING"),'📊 Training Matrix'!$B$96,"")</f>
        <v/>
      </c>
      <c r="C1825" s="58" t="str">
        <f ca="1">IF(OR('📊 Training Matrix'!$Q$96="EXPIRED",'📊 Training Matrix'!$Q$96="EXPIRING"),'📊 Training Matrix'!$C$96,"")</f>
        <v/>
      </c>
      <c r="D1825" s="58" t="str">
        <f ca="1">IF(OR('📊 Training Matrix'!$Q$96="EXPIRED",'📊 Training Matrix'!$Q$96="EXPIRING"),'📊 Training Matrix'!$D$96,"")</f>
        <v/>
      </c>
      <c r="E1825" s="58" t="str">
        <f ca="1">IF(OR('📊 Training Matrix'!$Q$96="EXPIRED",'📊 Training Matrix'!$Q$96="EXPIRING"),'📊 Training Matrix'!$F$96,"")</f>
        <v/>
      </c>
      <c r="F1825" s="58" t="str">
        <f ca="1">IF(OR('📊 Training Matrix'!$Q$96="EXPIRED",'📊 Training Matrix'!$Q$96="EXPIRING"),'📊 Training Matrix'!$E$96,"")</f>
        <v/>
      </c>
      <c r="G1825" s="58" t="str">
        <f ca="1">IF(OR('📊 Training Matrix'!$Q$96="EXPIRED",'📊 Training Matrix'!$Q$96="EXPIRING"),"HS-004","")</f>
        <v/>
      </c>
      <c r="H1825" s="58" t="str">
        <f ca="1">IF(OR('📊 Training Matrix'!$Q$96="EXPIRED",'📊 Training Matrix'!$Q$96="EXPIRING"),"Manual Handling","")</f>
        <v/>
      </c>
      <c r="I1825" s="58" t="str">
        <f ca="1">IF(OR('📊 Training Matrix'!$Q$96="EXPIRED",'📊 Training Matrix'!$Q$96="EXPIRING"),IF(ISNUMBER('📊 Training Matrix'!$P$96),TEXT('📊 Training Matrix'!$P$96,"DD/MM/YYYY"),""),"")</f>
        <v/>
      </c>
      <c r="J1825" s="58" t="str">
        <f ca="1">IF(OR('📊 Training Matrix'!$Q$96="EXPIRED",'📊 Training Matrix'!$Q$96="EXPIRING"),TEXT('📊 Training Matrix'!$P$96+365,"DD/MM/YYYY"),"")</f>
        <v/>
      </c>
      <c r="K1825" s="58" t="str">
        <f ca="1">IF(OR('📊 Training Matrix'!$Q$96="EXPIRED",'📊 Training Matrix'!$Q$96="EXPIRING"),'📊 Training Matrix'!$Q$96,"")</f>
        <v/>
      </c>
      <c r="L1825" s="58" t="str">
        <f ca="1">IF(OR('📊 Training Matrix'!$Q$96="EXPIRED",'📊 Training Matrix'!$Q$96="EXPIRING"),IF('📊 Training Matrix'!$Q$96="EXPIRED","Overdue by "&amp;TEXT(TODAY()-('📊 Training Matrix'!$P$96+365),"0")&amp;" days","Expires in "&amp;TEXT(('📊 Training Matrix'!$P$96+365)-TODAY(),"0")&amp;" days"),"—")</f>
        <v>—</v>
      </c>
      <c r="M1825" s="58" t="str">
        <f ca="1">IF(OR('📊 Training Matrix'!$Q$96="EXPIRED",'📊 Training Matrix'!$Q$96="EXPIRING"),'📊 Training Matrix'!$H$96,"")</f>
        <v/>
      </c>
    </row>
    <row r="1826" spans="1:13" ht="15" customHeight="1" x14ac:dyDescent="0.2">
      <c r="A1826" s="58" t="str">
        <f ca="1">IF(OR('📊 Training Matrix'!$S$96="EXPIRED",'📊 Training Matrix'!$S$96="EXPIRING"),'📊 Training Matrix'!$A$96,"")</f>
        <v/>
      </c>
      <c r="B1826" s="58" t="str">
        <f ca="1">IF(OR('📊 Training Matrix'!$S$96="EXPIRED",'📊 Training Matrix'!$S$96="EXPIRING"),'📊 Training Matrix'!$B$96,"")</f>
        <v/>
      </c>
      <c r="C1826" s="58" t="str">
        <f ca="1">IF(OR('📊 Training Matrix'!$S$96="EXPIRED",'📊 Training Matrix'!$S$96="EXPIRING"),'📊 Training Matrix'!$C$96,"")</f>
        <v/>
      </c>
      <c r="D1826" s="58" t="str">
        <f ca="1">IF(OR('📊 Training Matrix'!$S$96="EXPIRED",'📊 Training Matrix'!$S$96="EXPIRING"),'📊 Training Matrix'!$D$96,"")</f>
        <v/>
      </c>
      <c r="E1826" s="58" t="str">
        <f ca="1">IF(OR('📊 Training Matrix'!$S$96="EXPIRED",'📊 Training Matrix'!$S$96="EXPIRING"),'📊 Training Matrix'!$F$96,"")</f>
        <v/>
      </c>
      <c r="F1826" s="58" t="str">
        <f ca="1">IF(OR('📊 Training Matrix'!$S$96="EXPIRED",'📊 Training Matrix'!$S$96="EXPIRING"),'📊 Training Matrix'!$E$96,"")</f>
        <v/>
      </c>
      <c r="G1826" s="58" t="str">
        <f ca="1">IF(OR('📊 Training Matrix'!$S$96="EXPIRED",'📊 Training Matrix'!$S$96="EXPIRING"),"HS-005","")</f>
        <v/>
      </c>
      <c r="H1826" s="58" t="str">
        <f ca="1">IF(OR('📊 Training Matrix'!$S$96="EXPIRED",'📊 Training Matrix'!$S$96="EXPIRING"),"First Aid (FAW)","")</f>
        <v/>
      </c>
      <c r="I1826" s="58" t="str">
        <f ca="1">IF(OR('📊 Training Matrix'!$S$96="EXPIRED",'📊 Training Matrix'!$S$96="EXPIRING"),IF(ISNUMBER('📊 Training Matrix'!$R$96),TEXT('📊 Training Matrix'!$R$96,"DD/MM/YYYY"),""),"")</f>
        <v/>
      </c>
      <c r="J1826" s="58" t="str">
        <f ca="1">IF(OR('📊 Training Matrix'!$S$96="EXPIRED",'📊 Training Matrix'!$S$96="EXPIRING"),TEXT('📊 Training Matrix'!$R$96+365,"DD/MM/YYYY"),"")</f>
        <v/>
      </c>
      <c r="K1826" s="58" t="str">
        <f ca="1">IF(OR('📊 Training Matrix'!$S$96="EXPIRED",'📊 Training Matrix'!$S$96="EXPIRING"),'📊 Training Matrix'!$S$96,"")</f>
        <v/>
      </c>
      <c r="L1826" s="58" t="str">
        <f ca="1">IF(OR('📊 Training Matrix'!$S$96="EXPIRED",'📊 Training Matrix'!$S$96="EXPIRING"),IF('📊 Training Matrix'!$S$96="EXPIRED","Overdue by "&amp;TEXT(TODAY()-('📊 Training Matrix'!$R$96+365),"0")&amp;" days","Expires in "&amp;TEXT(('📊 Training Matrix'!$R$96+365)-TODAY(),"0")&amp;" days"),"—")</f>
        <v>—</v>
      </c>
      <c r="M1826" s="58" t="str">
        <f ca="1">IF(OR('📊 Training Matrix'!$S$96="EXPIRED",'📊 Training Matrix'!$S$96="EXPIRING"),'📊 Training Matrix'!$H$96,"")</f>
        <v/>
      </c>
    </row>
    <row r="1827" spans="1:13" ht="15" customHeight="1" x14ac:dyDescent="0.2">
      <c r="A1827" s="58" t="str">
        <f ca="1">IF(OR('📊 Training Matrix'!$U$96="EXPIRED",'📊 Training Matrix'!$U$96="EXPIRING"),'📊 Training Matrix'!$A$96,"")</f>
        <v/>
      </c>
      <c r="B1827" s="58" t="str">
        <f ca="1">IF(OR('📊 Training Matrix'!$U$96="EXPIRED",'📊 Training Matrix'!$U$96="EXPIRING"),'📊 Training Matrix'!$B$96,"")</f>
        <v/>
      </c>
      <c r="C1827" s="58" t="str">
        <f ca="1">IF(OR('📊 Training Matrix'!$U$96="EXPIRED",'📊 Training Matrix'!$U$96="EXPIRING"),'📊 Training Matrix'!$C$96,"")</f>
        <v/>
      </c>
      <c r="D1827" s="58" t="str">
        <f ca="1">IF(OR('📊 Training Matrix'!$U$96="EXPIRED",'📊 Training Matrix'!$U$96="EXPIRING"),'📊 Training Matrix'!$D$96,"")</f>
        <v/>
      </c>
      <c r="E1827" s="58" t="str">
        <f ca="1">IF(OR('📊 Training Matrix'!$U$96="EXPIRED",'📊 Training Matrix'!$U$96="EXPIRING"),'📊 Training Matrix'!$F$96,"")</f>
        <v/>
      </c>
      <c r="F1827" s="58" t="str">
        <f ca="1">IF(OR('📊 Training Matrix'!$U$96="EXPIRED",'📊 Training Matrix'!$U$96="EXPIRING"),'📊 Training Matrix'!$E$96,"")</f>
        <v/>
      </c>
      <c r="G1827" s="58" t="str">
        <f ca="1">IF(OR('📊 Training Matrix'!$U$96="EXPIRED",'📊 Training Matrix'!$U$96="EXPIRING"),"HS-006","")</f>
        <v/>
      </c>
      <c r="H1827" s="58" t="str">
        <f ca="1">IF(OR('📊 Training Matrix'!$U$96="EXPIRED",'📊 Training Matrix'!$U$96="EXPIRING"),"Asbestos Awareness","")</f>
        <v/>
      </c>
      <c r="I1827" s="58" t="str">
        <f ca="1">IF(OR('📊 Training Matrix'!$U$96="EXPIRED",'📊 Training Matrix'!$U$96="EXPIRING"),IF(ISNUMBER('📊 Training Matrix'!$T$96),TEXT('📊 Training Matrix'!$T$96,"DD/MM/YYYY"),""),"")</f>
        <v/>
      </c>
      <c r="J1827" s="58" t="str">
        <f ca="1">IF(OR('📊 Training Matrix'!$U$96="EXPIRED",'📊 Training Matrix'!$U$96="EXPIRING"),TEXT('📊 Training Matrix'!$T$96+365,"DD/MM/YYYY"),"")</f>
        <v/>
      </c>
      <c r="K1827" s="58" t="str">
        <f ca="1">IF(OR('📊 Training Matrix'!$U$96="EXPIRED",'📊 Training Matrix'!$U$96="EXPIRING"),'📊 Training Matrix'!$U$96,"")</f>
        <v/>
      </c>
      <c r="L1827" s="58" t="str">
        <f ca="1">IF(OR('📊 Training Matrix'!$U$96="EXPIRED",'📊 Training Matrix'!$U$96="EXPIRING"),IF('📊 Training Matrix'!$U$96="EXPIRED","Overdue by "&amp;TEXT(TODAY()-('📊 Training Matrix'!$T$96+365),"0")&amp;" days","Expires in "&amp;TEXT(('📊 Training Matrix'!$T$96+365)-TODAY(),"0")&amp;" days"),"—")</f>
        <v>—</v>
      </c>
      <c r="M1827" s="58" t="str">
        <f ca="1">IF(OR('📊 Training Matrix'!$U$96="EXPIRED",'📊 Training Matrix'!$U$96="EXPIRING"),'📊 Training Matrix'!$H$96,"")</f>
        <v/>
      </c>
    </row>
    <row r="1828" spans="1:13" ht="15" customHeight="1" x14ac:dyDescent="0.2">
      <c r="A1828" s="58" t="str">
        <f ca="1">IF(OR('📊 Training Matrix'!$W$96="EXPIRED",'📊 Training Matrix'!$W$96="EXPIRING"),'📊 Training Matrix'!$A$96,"")</f>
        <v/>
      </c>
      <c r="B1828" s="58" t="str">
        <f ca="1">IF(OR('📊 Training Matrix'!$W$96="EXPIRED",'📊 Training Matrix'!$W$96="EXPIRING"),'📊 Training Matrix'!$B$96,"")</f>
        <v/>
      </c>
      <c r="C1828" s="58" t="str">
        <f ca="1">IF(OR('📊 Training Matrix'!$W$96="EXPIRED",'📊 Training Matrix'!$W$96="EXPIRING"),'📊 Training Matrix'!$C$96,"")</f>
        <v/>
      </c>
      <c r="D1828" s="58" t="str">
        <f ca="1">IF(OR('📊 Training Matrix'!$W$96="EXPIRED",'📊 Training Matrix'!$W$96="EXPIRING"),'📊 Training Matrix'!$D$96,"")</f>
        <v/>
      </c>
      <c r="E1828" s="58" t="str">
        <f ca="1">IF(OR('📊 Training Matrix'!$W$96="EXPIRED",'📊 Training Matrix'!$W$96="EXPIRING"),'📊 Training Matrix'!$F$96,"")</f>
        <v/>
      </c>
      <c r="F1828" s="58" t="str">
        <f ca="1">IF(OR('📊 Training Matrix'!$W$96="EXPIRED",'📊 Training Matrix'!$W$96="EXPIRING"),'📊 Training Matrix'!$E$96,"")</f>
        <v/>
      </c>
      <c r="G1828" s="58" t="str">
        <f ca="1">IF(OR('📊 Training Matrix'!$W$96="EXPIRED",'📊 Training Matrix'!$W$96="EXPIRING"),"EL-001","")</f>
        <v/>
      </c>
      <c r="H1828" s="58" t="str">
        <f ca="1">IF(OR('📊 Training Matrix'!$W$96="EXPIRED",'📊 Training Matrix'!$W$96="EXPIRING"),"C&amp;G 2391 Inspection","")</f>
        <v/>
      </c>
      <c r="I1828" s="58" t="str">
        <f ca="1">IF(OR('📊 Training Matrix'!$W$96="EXPIRED",'📊 Training Matrix'!$W$96="EXPIRING"),IF(ISNUMBER('📊 Training Matrix'!$V$96),TEXT('📊 Training Matrix'!$V$96,"DD/MM/YYYY"),""),"")</f>
        <v/>
      </c>
      <c r="J1828" s="58" t="str">
        <f ca="1">IF(OR('📊 Training Matrix'!$W$96="EXPIRED",'📊 Training Matrix'!$W$96="EXPIRING"),TEXT('📊 Training Matrix'!$V$96+365,"DD/MM/YYYY"),"")</f>
        <v/>
      </c>
      <c r="K1828" s="58" t="str">
        <f ca="1">IF(OR('📊 Training Matrix'!$W$96="EXPIRED",'📊 Training Matrix'!$W$96="EXPIRING"),'📊 Training Matrix'!$W$96,"")</f>
        <v/>
      </c>
      <c r="L1828" s="58" t="str">
        <f ca="1">IF(OR('📊 Training Matrix'!$W$96="EXPIRED",'📊 Training Matrix'!$W$96="EXPIRING"),IF('📊 Training Matrix'!$W$96="EXPIRED","Overdue by "&amp;TEXT(TODAY()-('📊 Training Matrix'!$V$96+365),"0")&amp;" days","Expires in "&amp;TEXT(('📊 Training Matrix'!$V$96+365)-TODAY(),"0")&amp;" days"),"—")</f>
        <v>—</v>
      </c>
      <c r="M1828" s="58" t="str">
        <f ca="1">IF(OR('📊 Training Matrix'!$W$96="EXPIRED",'📊 Training Matrix'!$W$96="EXPIRING"),'📊 Training Matrix'!$H$96,"")</f>
        <v/>
      </c>
    </row>
    <row r="1829" spans="1:13" ht="15" customHeight="1" x14ac:dyDescent="0.2">
      <c r="A1829" s="58" t="str">
        <f ca="1">IF(OR('📊 Training Matrix'!$Y$96="EXPIRED",'📊 Training Matrix'!$Y$96="EXPIRING"),'📊 Training Matrix'!$A$96,"")</f>
        <v/>
      </c>
      <c r="B1829" s="58" t="str">
        <f ca="1">IF(OR('📊 Training Matrix'!$Y$96="EXPIRED",'📊 Training Matrix'!$Y$96="EXPIRING"),'📊 Training Matrix'!$B$96,"")</f>
        <v/>
      </c>
      <c r="C1829" s="58" t="str">
        <f ca="1">IF(OR('📊 Training Matrix'!$Y$96="EXPIRED",'📊 Training Matrix'!$Y$96="EXPIRING"),'📊 Training Matrix'!$C$96,"")</f>
        <v/>
      </c>
      <c r="D1829" s="58" t="str">
        <f ca="1">IF(OR('📊 Training Matrix'!$Y$96="EXPIRED",'📊 Training Matrix'!$Y$96="EXPIRING"),'📊 Training Matrix'!$D$96,"")</f>
        <v/>
      </c>
      <c r="E1829" s="58" t="str">
        <f ca="1">IF(OR('📊 Training Matrix'!$Y$96="EXPIRED",'📊 Training Matrix'!$Y$96="EXPIRING"),'📊 Training Matrix'!$F$96,"")</f>
        <v/>
      </c>
      <c r="F1829" s="58" t="str">
        <f ca="1">IF(OR('📊 Training Matrix'!$Y$96="EXPIRED",'📊 Training Matrix'!$Y$96="EXPIRING"),'📊 Training Matrix'!$E$96,"")</f>
        <v/>
      </c>
      <c r="G1829" s="58" t="str">
        <f ca="1">IF(OR('📊 Training Matrix'!$Y$96="EXPIRED",'📊 Training Matrix'!$Y$96="EXPIRING"),"EL-002","")</f>
        <v/>
      </c>
      <c r="H1829" s="58" t="str">
        <f ca="1">IF(OR('📊 Training Matrix'!$Y$96="EXPIRED",'📊 Training Matrix'!$Y$96="EXPIRING"),"18th Edition","")</f>
        <v/>
      </c>
      <c r="I1829" s="58" t="str">
        <f ca="1">IF(OR('📊 Training Matrix'!$Y$96="EXPIRED",'📊 Training Matrix'!$Y$96="EXPIRING"),IF(ISNUMBER('📊 Training Matrix'!$X$96),TEXT('📊 Training Matrix'!$X$96,"DD/MM/YYYY"),""),"")</f>
        <v/>
      </c>
      <c r="J1829" s="58" t="str">
        <f ca="1">IF(OR('📊 Training Matrix'!$Y$96="EXPIRED",'📊 Training Matrix'!$Y$96="EXPIRING"),TEXT('📊 Training Matrix'!$X$96+365,"DD/MM/YYYY"),"")</f>
        <v/>
      </c>
      <c r="K1829" s="58" t="str">
        <f ca="1">IF(OR('📊 Training Matrix'!$Y$96="EXPIRED",'📊 Training Matrix'!$Y$96="EXPIRING"),'📊 Training Matrix'!$Y$96,"")</f>
        <v/>
      </c>
      <c r="L1829" s="58" t="str">
        <f ca="1">IF(OR('📊 Training Matrix'!$Y$96="EXPIRED",'📊 Training Matrix'!$Y$96="EXPIRING"),IF('📊 Training Matrix'!$Y$96="EXPIRED","Overdue by "&amp;TEXT(TODAY()-('📊 Training Matrix'!$X$96+365),"0")&amp;" days","Expires in "&amp;TEXT(('📊 Training Matrix'!$X$96+365)-TODAY(),"0")&amp;" days"),"—")</f>
        <v>—</v>
      </c>
      <c r="M1829" s="58" t="str">
        <f ca="1">IF(OR('📊 Training Matrix'!$Y$96="EXPIRED",'📊 Training Matrix'!$Y$96="EXPIRING"),'📊 Training Matrix'!$H$96,"")</f>
        <v/>
      </c>
    </row>
    <row r="1830" spans="1:13" ht="15" customHeight="1" x14ac:dyDescent="0.2">
      <c r="A1830" s="58" t="str">
        <f ca="1">IF(OR('📊 Training Matrix'!$AA$96="EXPIRED",'📊 Training Matrix'!$AA$96="EXPIRING"),'📊 Training Matrix'!$A$96,"")</f>
        <v/>
      </c>
      <c r="B1830" s="58" t="str">
        <f ca="1">IF(OR('📊 Training Matrix'!$AA$96="EXPIRED",'📊 Training Matrix'!$AA$96="EXPIRING"),'📊 Training Matrix'!$B$96,"")</f>
        <v/>
      </c>
      <c r="C1830" s="58" t="str">
        <f ca="1">IF(OR('📊 Training Matrix'!$AA$96="EXPIRED",'📊 Training Matrix'!$AA$96="EXPIRING"),'📊 Training Matrix'!$C$96,"")</f>
        <v/>
      </c>
      <c r="D1830" s="58" t="str">
        <f ca="1">IF(OR('📊 Training Matrix'!$AA$96="EXPIRED",'📊 Training Matrix'!$AA$96="EXPIRING"),'📊 Training Matrix'!$D$96,"")</f>
        <v/>
      </c>
      <c r="E1830" s="58" t="str">
        <f ca="1">IF(OR('📊 Training Matrix'!$AA$96="EXPIRED",'📊 Training Matrix'!$AA$96="EXPIRING"),'📊 Training Matrix'!$F$96,"")</f>
        <v/>
      </c>
      <c r="F1830" s="58" t="str">
        <f ca="1">IF(OR('📊 Training Matrix'!$AA$96="EXPIRED",'📊 Training Matrix'!$AA$96="EXPIRING"),'📊 Training Matrix'!$E$96,"")</f>
        <v/>
      </c>
      <c r="G1830" s="58" t="str">
        <f ca="1">IF(OR('📊 Training Matrix'!$AA$96="EXPIRED",'📊 Training Matrix'!$AA$96="EXPIRING"),"EL-003","")</f>
        <v/>
      </c>
      <c r="H1830" s="58" t="str">
        <f ca="1">IF(OR('📊 Training Matrix'!$AA$96="EXPIRED",'📊 Training Matrix'!$AA$96="EXPIRING"),"HV Auth. Person","")</f>
        <v/>
      </c>
      <c r="I1830" s="58" t="str">
        <f ca="1">IF(OR('📊 Training Matrix'!$AA$96="EXPIRED",'📊 Training Matrix'!$AA$96="EXPIRING"),IF(ISNUMBER('📊 Training Matrix'!$Z$96),TEXT('📊 Training Matrix'!$Z$96,"DD/MM/YYYY"),""),"")</f>
        <v/>
      </c>
      <c r="J1830" s="58" t="str">
        <f ca="1">IF(OR('📊 Training Matrix'!$AA$96="EXPIRED",'📊 Training Matrix'!$AA$96="EXPIRING"),TEXT('📊 Training Matrix'!$Z$96+365,"DD/MM/YYYY"),"")</f>
        <v/>
      </c>
      <c r="K1830" s="58" t="str">
        <f ca="1">IF(OR('📊 Training Matrix'!$AA$96="EXPIRED",'📊 Training Matrix'!$AA$96="EXPIRING"),'📊 Training Matrix'!$AA$96,"")</f>
        <v/>
      </c>
      <c r="L1830" s="58" t="str">
        <f ca="1">IF(OR('📊 Training Matrix'!$AA$96="EXPIRED",'📊 Training Matrix'!$AA$96="EXPIRING"),IF('📊 Training Matrix'!$AA$96="EXPIRED","Overdue by "&amp;TEXT(TODAY()-('📊 Training Matrix'!$Z$96+365),"0")&amp;" days","Expires in "&amp;TEXT(('📊 Training Matrix'!$Z$96+365)-TODAY(),"0")&amp;" days"),"—")</f>
        <v>—</v>
      </c>
      <c r="M1830" s="58" t="str">
        <f ca="1">IF(OR('📊 Training Matrix'!$AA$96="EXPIRED",'📊 Training Matrix'!$AA$96="EXPIRING"),'📊 Training Matrix'!$H$96,"")</f>
        <v/>
      </c>
    </row>
    <row r="1831" spans="1:13" ht="15" customHeight="1" x14ac:dyDescent="0.2">
      <c r="A1831" s="58" t="str">
        <f ca="1">IF(OR('📊 Training Matrix'!$AC$96="EXPIRED",'📊 Training Matrix'!$AC$96="EXPIRING"),'📊 Training Matrix'!$A$96,"")</f>
        <v/>
      </c>
      <c r="B1831" s="58" t="str">
        <f ca="1">IF(OR('📊 Training Matrix'!$AC$96="EXPIRED",'📊 Training Matrix'!$AC$96="EXPIRING"),'📊 Training Matrix'!$B$96,"")</f>
        <v/>
      </c>
      <c r="C1831" s="58" t="str">
        <f ca="1">IF(OR('📊 Training Matrix'!$AC$96="EXPIRED",'📊 Training Matrix'!$AC$96="EXPIRING"),'📊 Training Matrix'!$C$96,"")</f>
        <v/>
      </c>
      <c r="D1831" s="58" t="str">
        <f ca="1">IF(OR('📊 Training Matrix'!$AC$96="EXPIRED",'📊 Training Matrix'!$AC$96="EXPIRING"),'📊 Training Matrix'!$D$96,"")</f>
        <v/>
      </c>
      <c r="E1831" s="58" t="str">
        <f ca="1">IF(OR('📊 Training Matrix'!$AC$96="EXPIRED",'📊 Training Matrix'!$AC$96="EXPIRING"),'📊 Training Matrix'!$F$96,"")</f>
        <v/>
      </c>
      <c r="F1831" s="58" t="str">
        <f ca="1">IF(OR('📊 Training Matrix'!$AC$96="EXPIRED",'📊 Training Matrix'!$AC$96="EXPIRING"),'📊 Training Matrix'!$E$96,"")</f>
        <v/>
      </c>
      <c r="G1831" s="58" t="str">
        <f ca="1">IF(OR('📊 Training Matrix'!$AC$96="EXPIRED",'📊 Training Matrix'!$AC$96="EXPIRING"),"EL-004","")</f>
        <v/>
      </c>
      <c r="H1831" s="58" t="str">
        <f ca="1">IF(OR('📊 Training Matrix'!$AC$96="EXPIRED",'📊 Training Matrix'!$AC$96="EXPIRING"),"LV Switching","")</f>
        <v/>
      </c>
      <c r="I1831" s="58" t="str">
        <f ca="1">IF(OR('📊 Training Matrix'!$AC$96="EXPIRED",'📊 Training Matrix'!$AC$96="EXPIRING"),IF(ISNUMBER('📊 Training Matrix'!$AB$96),TEXT('📊 Training Matrix'!$AB$96,"DD/MM/YYYY"),""),"")</f>
        <v/>
      </c>
      <c r="J1831" s="58" t="str">
        <f ca="1">IF(OR('📊 Training Matrix'!$AC$96="EXPIRED",'📊 Training Matrix'!$AC$96="EXPIRING"),TEXT('📊 Training Matrix'!$AB$96+365,"DD/MM/YYYY"),"")</f>
        <v/>
      </c>
      <c r="K1831" s="58" t="str">
        <f ca="1">IF(OR('📊 Training Matrix'!$AC$96="EXPIRED",'📊 Training Matrix'!$AC$96="EXPIRING"),'📊 Training Matrix'!$AC$96,"")</f>
        <v/>
      </c>
      <c r="L1831" s="58" t="str">
        <f ca="1">IF(OR('📊 Training Matrix'!$AC$96="EXPIRED",'📊 Training Matrix'!$AC$96="EXPIRING"),IF('📊 Training Matrix'!$AC$96="EXPIRED","Overdue by "&amp;TEXT(TODAY()-('📊 Training Matrix'!$AB$96+365),"0")&amp;" days","Expires in "&amp;TEXT(('📊 Training Matrix'!$AB$96+365)-TODAY(),"0")&amp;" days"),"—")</f>
        <v>—</v>
      </c>
      <c r="M1831" s="58" t="str">
        <f ca="1">IF(OR('📊 Training Matrix'!$AC$96="EXPIRED",'📊 Training Matrix'!$AC$96="EXPIRING"),'📊 Training Matrix'!$H$96,"")</f>
        <v/>
      </c>
    </row>
    <row r="1832" spans="1:13" ht="15" customHeight="1" x14ac:dyDescent="0.2">
      <c r="A1832" s="58" t="str">
        <f ca="1">IF(OR('📊 Training Matrix'!$AE$96="EXPIRED",'📊 Training Matrix'!$AE$96="EXPIRING"),'📊 Training Matrix'!$A$96,"")</f>
        <v/>
      </c>
      <c r="B1832" s="58" t="str">
        <f ca="1">IF(OR('📊 Training Matrix'!$AE$96="EXPIRED",'📊 Training Matrix'!$AE$96="EXPIRING"),'📊 Training Matrix'!$B$96,"")</f>
        <v/>
      </c>
      <c r="C1832" s="58" t="str">
        <f ca="1">IF(OR('📊 Training Matrix'!$AE$96="EXPIRED",'📊 Training Matrix'!$AE$96="EXPIRING"),'📊 Training Matrix'!$C$96,"")</f>
        <v/>
      </c>
      <c r="D1832" s="58" t="str">
        <f ca="1">IF(OR('📊 Training Matrix'!$AE$96="EXPIRED",'📊 Training Matrix'!$AE$96="EXPIRING"),'📊 Training Matrix'!$D$96,"")</f>
        <v/>
      </c>
      <c r="E1832" s="58" t="str">
        <f ca="1">IF(OR('📊 Training Matrix'!$AE$96="EXPIRED",'📊 Training Matrix'!$AE$96="EXPIRING"),'📊 Training Matrix'!$F$96,"")</f>
        <v/>
      </c>
      <c r="F1832" s="58" t="str">
        <f ca="1">IF(OR('📊 Training Matrix'!$AE$96="EXPIRED",'📊 Training Matrix'!$AE$96="EXPIRING"),'📊 Training Matrix'!$E$96,"")</f>
        <v/>
      </c>
      <c r="G1832" s="58" t="str">
        <f ca="1">IF(OR('📊 Training Matrix'!$AE$96="EXPIRED",'📊 Training Matrix'!$AE$96="EXPIRING"),"CV-005","")</f>
        <v/>
      </c>
      <c r="H1832" s="58" t="str">
        <f ca="1">IF(OR('📊 Training Matrix'!$AE$96="EXPIRED",'📊 Training Matrix'!$AE$96="EXPIRING"),"NRSWA Supervisor","")</f>
        <v/>
      </c>
      <c r="I1832" s="58" t="str">
        <f ca="1">IF(OR('📊 Training Matrix'!$AE$96="EXPIRED",'📊 Training Matrix'!$AE$96="EXPIRING"),IF(ISNUMBER('📊 Training Matrix'!$AD$96),TEXT('📊 Training Matrix'!$AD$96,"DD/MM/YYYY"),""),"")</f>
        <v/>
      </c>
      <c r="J1832" s="58" t="str">
        <f ca="1">IF(OR('📊 Training Matrix'!$AE$96="EXPIRED",'📊 Training Matrix'!$AE$96="EXPIRING"),TEXT('📊 Training Matrix'!$AD$96+365,"DD/MM/YYYY"),"")</f>
        <v/>
      </c>
      <c r="K1832" s="58" t="str">
        <f ca="1">IF(OR('📊 Training Matrix'!$AE$96="EXPIRED",'📊 Training Matrix'!$AE$96="EXPIRING"),'📊 Training Matrix'!$AE$96,"")</f>
        <v/>
      </c>
      <c r="L1832" s="58" t="str">
        <f ca="1">IF(OR('📊 Training Matrix'!$AE$96="EXPIRED",'📊 Training Matrix'!$AE$96="EXPIRING"),IF('📊 Training Matrix'!$AE$96="EXPIRED","Overdue by "&amp;TEXT(TODAY()-('📊 Training Matrix'!$AD$96+365),"0")&amp;" days","Expires in "&amp;TEXT(('📊 Training Matrix'!$AD$96+365)-TODAY(),"0")&amp;" days"),"—")</f>
        <v>—</v>
      </c>
      <c r="M1832" s="58" t="str">
        <f ca="1">IF(OR('📊 Training Matrix'!$AE$96="EXPIRED",'📊 Training Matrix'!$AE$96="EXPIRING"),'📊 Training Matrix'!$H$96,"")</f>
        <v/>
      </c>
    </row>
    <row r="1833" spans="1:13" ht="15" customHeight="1" x14ac:dyDescent="0.2">
      <c r="A1833" s="58" t="str">
        <f ca="1">IF(OR('📊 Training Matrix'!$AG$96="EXPIRED",'📊 Training Matrix'!$AG$96="EXPIRING"),'📊 Training Matrix'!$A$96,"")</f>
        <v/>
      </c>
      <c r="B1833" s="58" t="str">
        <f ca="1">IF(OR('📊 Training Matrix'!$AG$96="EXPIRED",'📊 Training Matrix'!$AG$96="EXPIRING"),'📊 Training Matrix'!$B$96,"")</f>
        <v/>
      </c>
      <c r="C1833" s="58" t="str">
        <f ca="1">IF(OR('📊 Training Matrix'!$AG$96="EXPIRED",'📊 Training Matrix'!$AG$96="EXPIRING"),'📊 Training Matrix'!$C$96,"")</f>
        <v/>
      </c>
      <c r="D1833" s="58" t="str">
        <f ca="1">IF(OR('📊 Training Matrix'!$AG$96="EXPIRED",'📊 Training Matrix'!$AG$96="EXPIRING"),'📊 Training Matrix'!$D$96,"")</f>
        <v/>
      </c>
      <c r="E1833" s="58" t="str">
        <f ca="1">IF(OR('📊 Training Matrix'!$AG$96="EXPIRED",'📊 Training Matrix'!$AG$96="EXPIRING"),'📊 Training Matrix'!$F$96,"")</f>
        <v/>
      </c>
      <c r="F1833" s="58" t="str">
        <f ca="1">IF(OR('📊 Training Matrix'!$AG$96="EXPIRED",'📊 Training Matrix'!$AG$96="EXPIRING"),'📊 Training Matrix'!$E$96,"")</f>
        <v/>
      </c>
      <c r="G1833" s="58" t="str">
        <f ca="1">IF(OR('📊 Training Matrix'!$AG$96="EXPIRED",'📊 Training Matrix'!$AG$96="EXPIRING"),"CV-006","")</f>
        <v/>
      </c>
      <c r="H1833" s="58" t="str">
        <f ca="1">IF(OR('📊 Training Matrix'!$AG$96="EXPIRED",'📊 Training Matrix'!$AG$96="EXPIRING"),"NRSWA Operative","")</f>
        <v/>
      </c>
      <c r="I1833" s="58" t="str">
        <f ca="1">IF(OR('📊 Training Matrix'!$AG$96="EXPIRED",'📊 Training Matrix'!$AG$96="EXPIRING"),IF(ISNUMBER('📊 Training Matrix'!$AF$96),TEXT('📊 Training Matrix'!$AF$96,"DD/MM/YYYY"),""),"")</f>
        <v/>
      </c>
      <c r="J1833" s="58" t="str">
        <f ca="1">IF(OR('📊 Training Matrix'!$AG$96="EXPIRED",'📊 Training Matrix'!$AG$96="EXPIRING"),TEXT('📊 Training Matrix'!$AF$96+365,"DD/MM/YYYY"),"")</f>
        <v/>
      </c>
      <c r="K1833" s="58" t="str">
        <f ca="1">IF(OR('📊 Training Matrix'!$AG$96="EXPIRED",'📊 Training Matrix'!$AG$96="EXPIRING"),'📊 Training Matrix'!$AG$96,"")</f>
        <v/>
      </c>
      <c r="L1833" s="58" t="str">
        <f ca="1">IF(OR('📊 Training Matrix'!$AG$96="EXPIRED",'📊 Training Matrix'!$AG$96="EXPIRING"),IF('📊 Training Matrix'!$AG$96="EXPIRED","Overdue by "&amp;TEXT(TODAY()-('📊 Training Matrix'!$AF$96+365),"0")&amp;" days","Expires in "&amp;TEXT(('📊 Training Matrix'!$AF$96+365)-TODAY(),"0")&amp;" days"),"—")</f>
        <v>—</v>
      </c>
      <c r="M1833" s="58" t="str">
        <f ca="1">IF(OR('📊 Training Matrix'!$AG$96="EXPIRED",'📊 Training Matrix'!$AG$96="EXPIRING"),'📊 Training Matrix'!$H$96,"")</f>
        <v/>
      </c>
    </row>
    <row r="1834" spans="1:13" ht="15" customHeight="1" x14ac:dyDescent="0.2">
      <c r="A1834" s="58" t="str">
        <f ca="1">IF(OR('📊 Training Matrix'!$AI$96="EXPIRED",'📊 Training Matrix'!$AI$96="EXPIRING"),'📊 Training Matrix'!$A$96,"")</f>
        <v/>
      </c>
      <c r="B1834" s="58" t="str">
        <f ca="1">IF(OR('📊 Training Matrix'!$AI$96="EXPIRED",'📊 Training Matrix'!$AI$96="EXPIRING"),'📊 Training Matrix'!$B$96,"")</f>
        <v/>
      </c>
      <c r="C1834" s="58" t="str">
        <f ca="1">IF(OR('📊 Training Matrix'!$AI$96="EXPIRED",'📊 Training Matrix'!$AI$96="EXPIRING"),'📊 Training Matrix'!$C$96,"")</f>
        <v/>
      </c>
      <c r="D1834" s="58" t="str">
        <f ca="1">IF(OR('📊 Training Matrix'!$AI$96="EXPIRED",'📊 Training Matrix'!$AI$96="EXPIRING"),'📊 Training Matrix'!$D$96,"")</f>
        <v/>
      </c>
      <c r="E1834" s="58" t="str">
        <f ca="1">IF(OR('📊 Training Matrix'!$AI$96="EXPIRED",'📊 Training Matrix'!$AI$96="EXPIRING"),'📊 Training Matrix'!$F$96,"")</f>
        <v/>
      </c>
      <c r="F1834" s="58" t="str">
        <f ca="1">IF(OR('📊 Training Matrix'!$AI$96="EXPIRED",'📊 Training Matrix'!$AI$96="EXPIRING"),'📊 Training Matrix'!$E$96,"")</f>
        <v/>
      </c>
      <c r="G1834" s="58" t="str">
        <f ca="1">IF(OR('📊 Training Matrix'!$AI$96="EXPIRED",'📊 Training Matrix'!$AI$96="EXPIRING"),"CV-002","")</f>
        <v/>
      </c>
      <c r="H1834" s="58" t="str">
        <f ca="1">IF(OR('📊 Training Matrix'!$AI$96="EXPIRED",'📊 Training Matrix'!$AI$96="EXPIRING"),"CSCS Blue Card","")</f>
        <v/>
      </c>
      <c r="I1834" s="58" t="str">
        <f ca="1">IF(OR('📊 Training Matrix'!$AI$96="EXPIRED",'📊 Training Matrix'!$AI$96="EXPIRING"),IF(ISNUMBER('📊 Training Matrix'!$AH$96),TEXT('📊 Training Matrix'!$AH$96,"DD/MM/YYYY"),""),"")</f>
        <v/>
      </c>
      <c r="J1834" s="58" t="str">
        <f ca="1">IF(OR('📊 Training Matrix'!$AI$96="EXPIRED",'📊 Training Matrix'!$AI$96="EXPIRING"),TEXT('📊 Training Matrix'!$AH$96+365,"DD/MM/YYYY"),"")</f>
        <v/>
      </c>
      <c r="K1834" s="58" t="str">
        <f ca="1">IF(OR('📊 Training Matrix'!$AI$96="EXPIRED",'📊 Training Matrix'!$AI$96="EXPIRING"),'📊 Training Matrix'!$AI$96,"")</f>
        <v/>
      </c>
      <c r="L1834" s="58" t="str">
        <f ca="1">IF(OR('📊 Training Matrix'!$AI$96="EXPIRED",'📊 Training Matrix'!$AI$96="EXPIRING"),IF('📊 Training Matrix'!$AI$96="EXPIRED","Overdue by "&amp;TEXT(TODAY()-('📊 Training Matrix'!$AH$96+365),"0")&amp;" days","Expires in "&amp;TEXT(('📊 Training Matrix'!$AH$96+365)-TODAY(),"0")&amp;" days"),"—")</f>
        <v>—</v>
      </c>
      <c r="M1834" s="58" t="str">
        <f ca="1">IF(OR('📊 Training Matrix'!$AI$96="EXPIRED",'📊 Training Matrix'!$AI$96="EXPIRING"),'📊 Training Matrix'!$H$96,"")</f>
        <v/>
      </c>
    </row>
    <row r="1835" spans="1:13" ht="15" customHeight="1" x14ac:dyDescent="0.2">
      <c r="A1835" s="58" t="str">
        <f ca="1">IF(OR('📊 Training Matrix'!$AK$96="EXPIRED",'📊 Training Matrix'!$AK$96="EXPIRING"),'📊 Training Matrix'!$A$96,"")</f>
        <v/>
      </c>
      <c r="B1835" s="58" t="str">
        <f ca="1">IF(OR('📊 Training Matrix'!$AK$96="EXPIRED",'📊 Training Matrix'!$AK$96="EXPIRING"),'📊 Training Matrix'!$B$96,"")</f>
        <v/>
      </c>
      <c r="C1835" s="58" t="str">
        <f ca="1">IF(OR('📊 Training Matrix'!$AK$96="EXPIRED",'📊 Training Matrix'!$AK$96="EXPIRING"),'📊 Training Matrix'!$C$96,"")</f>
        <v/>
      </c>
      <c r="D1835" s="58" t="str">
        <f ca="1">IF(OR('📊 Training Matrix'!$AK$96="EXPIRED",'📊 Training Matrix'!$AK$96="EXPIRING"),'📊 Training Matrix'!$D$96,"")</f>
        <v/>
      </c>
      <c r="E1835" s="58" t="str">
        <f ca="1">IF(OR('📊 Training Matrix'!$AK$96="EXPIRED",'📊 Training Matrix'!$AK$96="EXPIRING"),'📊 Training Matrix'!$F$96,"")</f>
        <v/>
      </c>
      <c r="F1835" s="58" t="str">
        <f ca="1">IF(OR('📊 Training Matrix'!$AK$96="EXPIRED",'📊 Training Matrix'!$AK$96="EXPIRING"),'📊 Training Matrix'!$E$96,"")</f>
        <v/>
      </c>
      <c r="G1835" s="58" t="str">
        <f ca="1">IF(OR('📊 Training Matrix'!$AK$96="EXPIRED",'📊 Training Matrix'!$AK$96="EXPIRING"),"GS-001","")</f>
        <v/>
      </c>
      <c r="H1835" s="58" t="str">
        <f ca="1">IF(OR('📊 Training Matrix'!$AK$96="EXPIRED",'📊 Training Matrix'!$AK$96="EXPIRING"),"Gas Safe Reg.","")</f>
        <v/>
      </c>
      <c r="I1835" s="58" t="str">
        <f ca="1">IF(OR('📊 Training Matrix'!$AK$96="EXPIRED",'📊 Training Matrix'!$AK$96="EXPIRING"),IF(ISNUMBER('📊 Training Matrix'!$AJ$96),TEXT('📊 Training Matrix'!$AJ$96,"DD/MM/YYYY"),""),"")</f>
        <v/>
      </c>
      <c r="J1835" s="58" t="str">
        <f ca="1">IF(OR('📊 Training Matrix'!$AK$96="EXPIRED",'📊 Training Matrix'!$AK$96="EXPIRING"),TEXT('📊 Training Matrix'!$AJ$96+365,"DD/MM/YYYY"),"")</f>
        <v/>
      </c>
      <c r="K1835" s="58" t="str">
        <f ca="1">IF(OR('📊 Training Matrix'!$AK$96="EXPIRED",'📊 Training Matrix'!$AK$96="EXPIRING"),'📊 Training Matrix'!$AK$96,"")</f>
        <v/>
      </c>
      <c r="L1835" s="58" t="str">
        <f ca="1">IF(OR('📊 Training Matrix'!$AK$96="EXPIRED",'📊 Training Matrix'!$AK$96="EXPIRING"),IF('📊 Training Matrix'!$AK$96="EXPIRED","Overdue by "&amp;TEXT(TODAY()-('📊 Training Matrix'!$AJ$96+365),"0")&amp;" days","Expires in "&amp;TEXT(('📊 Training Matrix'!$AJ$96+365)-TODAY(),"0")&amp;" days"),"—")</f>
        <v>—</v>
      </c>
      <c r="M1835" s="58" t="str">
        <f ca="1">IF(OR('📊 Training Matrix'!$AK$96="EXPIRED",'📊 Training Matrix'!$AK$96="EXPIRING"),'📊 Training Matrix'!$H$96,"")</f>
        <v/>
      </c>
    </row>
    <row r="1836" spans="1:13" ht="15" customHeight="1" x14ac:dyDescent="0.2">
      <c r="A1836" s="58" t="str">
        <f ca="1">IF(OR('📊 Training Matrix'!$AM$96="EXPIRED",'📊 Training Matrix'!$AM$96="EXPIRING"),'📊 Training Matrix'!$A$96,"")</f>
        <v/>
      </c>
      <c r="B1836" s="58" t="str">
        <f ca="1">IF(OR('📊 Training Matrix'!$AM$96="EXPIRED",'📊 Training Matrix'!$AM$96="EXPIRING"),'📊 Training Matrix'!$B$96,"")</f>
        <v/>
      </c>
      <c r="C1836" s="58" t="str">
        <f ca="1">IF(OR('📊 Training Matrix'!$AM$96="EXPIRED",'📊 Training Matrix'!$AM$96="EXPIRING"),'📊 Training Matrix'!$C$96,"")</f>
        <v/>
      </c>
      <c r="D1836" s="58" t="str">
        <f ca="1">IF(OR('📊 Training Matrix'!$AM$96="EXPIRED",'📊 Training Matrix'!$AM$96="EXPIRING"),'📊 Training Matrix'!$D$96,"")</f>
        <v/>
      </c>
      <c r="E1836" s="58" t="str">
        <f ca="1">IF(OR('📊 Training Matrix'!$AM$96="EXPIRED",'📊 Training Matrix'!$AM$96="EXPIRING"),'📊 Training Matrix'!$F$96,"")</f>
        <v/>
      </c>
      <c r="F1836" s="58" t="str">
        <f ca="1">IF(OR('📊 Training Matrix'!$AM$96="EXPIRED",'📊 Training Matrix'!$AM$96="EXPIRING"),'📊 Training Matrix'!$E$96,"")</f>
        <v/>
      </c>
      <c r="G1836" s="58" t="str">
        <f ca="1">IF(OR('📊 Training Matrix'!$AM$96="EXPIRED",'📊 Training Matrix'!$AM$96="EXPIRING"),"GS-002","")</f>
        <v/>
      </c>
      <c r="H1836" s="58" t="str">
        <f ca="1">IF(OR('📊 Training Matrix'!$AM$96="EXPIRED",'📊 Training Matrix'!$AM$96="EXPIRING"),"ACS Gas (CCN1)","")</f>
        <v/>
      </c>
      <c r="I1836" s="58" t="str">
        <f ca="1">IF(OR('📊 Training Matrix'!$AM$96="EXPIRED",'📊 Training Matrix'!$AM$96="EXPIRING"),IF(ISNUMBER('📊 Training Matrix'!$AL$96),TEXT('📊 Training Matrix'!$AL$96,"DD/MM/YYYY"),""),"")</f>
        <v/>
      </c>
      <c r="J1836" s="58" t="str">
        <f ca="1">IF(OR('📊 Training Matrix'!$AM$96="EXPIRED",'📊 Training Matrix'!$AM$96="EXPIRING"),TEXT('📊 Training Matrix'!$AL$96+365,"DD/MM/YYYY"),"")</f>
        <v/>
      </c>
      <c r="K1836" s="58" t="str">
        <f ca="1">IF(OR('📊 Training Matrix'!$AM$96="EXPIRED",'📊 Training Matrix'!$AM$96="EXPIRING"),'📊 Training Matrix'!$AM$96,"")</f>
        <v/>
      </c>
      <c r="L1836" s="58" t="str">
        <f ca="1">IF(OR('📊 Training Matrix'!$AM$96="EXPIRED",'📊 Training Matrix'!$AM$96="EXPIRING"),IF('📊 Training Matrix'!$AM$96="EXPIRED","Overdue by "&amp;TEXT(TODAY()-('📊 Training Matrix'!$AL$96+365),"0")&amp;" days","Expires in "&amp;TEXT(('📊 Training Matrix'!$AL$96+365)-TODAY(),"0")&amp;" days"),"—")</f>
        <v>—</v>
      </c>
      <c r="M1836" s="58" t="str">
        <f ca="1">IF(OR('📊 Training Matrix'!$AM$96="EXPIRED",'📊 Training Matrix'!$AM$96="EXPIRING"),'📊 Training Matrix'!$H$96,"")</f>
        <v/>
      </c>
    </row>
    <row r="1837" spans="1:13" ht="15" customHeight="1" x14ac:dyDescent="0.2">
      <c r="A1837" s="58" t="str">
        <f ca="1">IF(OR('📊 Training Matrix'!$AO$96="EXPIRED",'📊 Training Matrix'!$AO$96="EXPIRING"),'📊 Training Matrix'!$A$96,"")</f>
        <v/>
      </c>
      <c r="B1837" s="58" t="str">
        <f ca="1">IF(OR('📊 Training Matrix'!$AO$96="EXPIRED",'📊 Training Matrix'!$AO$96="EXPIRING"),'📊 Training Matrix'!$B$96,"")</f>
        <v/>
      </c>
      <c r="C1837" s="58" t="str">
        <f ca="1">IF(OR('📊 Training Matrix'!$AO$96="EXPIRED",'📊 Training Matrix'!$AO$96="EXPIRING"),'📊 Training Matrix'!$C$96,"")</f>
        <v/>
      </c>
      <c r="D1837" s="58" t="str">
        <f ca="1">IF(OR('📊 Training Matrix'!$AO$96="EXPIRED",'📊 Training Matrix'!$AO$96="EXPIRING"),'📊 Training Matrix'!$D$96,"")</f>
        <v/>
      </c>
      <c r="E1837" s="58" t="str">
        <f ca="1">IF(OR('📊 Training Matrix'!$AO$96="EXPIRED",'📊 Training Matrix'!$AO$96="EXPIRING"),'📊 Training Matrix'!$F$96,"")</f>
        <v/>
      </c>
      <c r="F1837" s="58" t="str">
        <f ca="1">IF(OR('📊 Training Matrix'!$AO$96="EXPIRED",'📊 Training Matrix'!$AO$96="EXPIRING"),'📊 Training Matrix'!$E$96,"")</f>
        <v/>
      </c>
      <c r="G1837" s="58" t="str">
        <f ca="1">IF(OR('📊 Training Matrix'!$AO$96="EXPIRED",'📊 Training Matrix'!$AO$96="EXPIRING"),"WA-001","")</f>
        <v/>
      </c>
      <c r="H1837" s="58" t="str">
        <f ca="1">IF(OR('📊 Training Matrix'!$AO$96="EXPIRED",'📊 Training Matrix'!$AO$96="EXPIRING"),"WIAPS Cert.","")</f>
        <v/>
      </c>
      <c r="I1837" s="58" t="str">
        <f ca="1">IF(OR('📊 Training Matrix'!$AO$96="EXPIRED",'📊 Training Matrix'!$AO$96="EXPIRING"),IF(ISNUMBER('📊 Training Matrix'!$AN$96),TEXT('📊 Training Matrix'!$AN$96,"DD/MM/YYYY"),""),"")</f>
        <v/>
      </c>
      <c r="J1837" s="58" t="str">
        <f ca="1">IF(OR('📊 Training Matrix'!$AO$96="EXPIRED",'📊 Training Matrix'!$AO$96="EXPIRING"),TEXT('📊 Training Matrix'!$AN$96+365,"DD/MM/YYYY"),"")</f>
        <v/>
      </c>
      <c r="K1837" s="58" t="str">
        <f ca="1">IF(OR('📊 Training Matrix'!$AO$96="EXPIRED",'📊 Training Matrix'!$AO$96="EXPIRING"),'📊 Training Matrix'!$AO$96,"")</f>
        <v/>
      </c>
      <c r="L1837" s="58" t="str">
        <f ca="1">IF(OR('📊 Training Matrix'!$AO$96="EXPIRED",'📊 Training Matrix'!$AO$96="EXPIRING"),IF('📊 Training Matrix'!$AO$96="EXPIRED","Overdue by "&amp;TEXT(TODAY()-('📊 Training Matrix'!$AN$96+365),"0")&amp;" days","Expires in "&amp;TEXT(('📊 Training Matrix'!$AN$96+365)-TODAY(),"0")&amp;" days"),"—")</f>
        <v>—</v>
      </c>
      <c r="M1837" s="58" t="str">
        <f ca="1">IF(OR('📊 Training Matrix'!$AO$96="EXPIRED",'📊 Training Matrix'!$AO$96="EXPIRING"),'📊 Training Matrix'!$H$96,"")</f>
        <v/>
      </c>
    </row>
    <row r="1838" spans="1:13" ht="15" customHeight="1" x14ac:dyDescent="0.2">
      <c r="A1838" s="58" t="str">
        <f ca="1">IF(OR('📊 Training Matrix'!$AQ$96="EXPIRED",'📊 Training Matrix'!$AQ$96="EXPIRING"),'📊 Training Matrix'!$A$96,"")</f>
        <v/>
      </c>
      <c r="B1838" s="58" t="str">
        <f ca="1">IF(OR('📊 Training Matrix'!$AQ$96="EXPIRED",'📊 Training Matrix'!$AQ$96="EXPIRING"),'📊 Training Matrix'!$B$96,"")</f>
        <v/>
      </c>
      <c r="C1838" s="58" t="str">
        <f ca="1">IF(OR('📊 Training Matrix'!$AQ$96="EXPIRED",'📊 Training Matrix'!$AQ$96="EXPIRING"),'📊 Training Matrix'!$C$96,"")</f>
        <v/>
      </c>
      <c r="D1838" s="58" t="str">
        <f ca="1">IF(OR('📊 Training Matrix'!$AQ$96="EXPIRED",'📊 Training Matrix'!$AQ$96="EXPIRING"),'📊 Training Matrix'!$D$96,"")</f>
        <v/>
      </c>
      <c r="E1838" s="58" t="str">
        <f ca="1">IF(OR('📊 Training Matrix'!$AQ$96="EXPIRED",'📊 Training Matrix'!$AQ$96="EXPIRING"),'📊 Training Matrix'!$F$96,"")</f>
        <v/>
      </c>
      <c r="F1838" s="58" t="str">
        <f ca="1">IF(OR('📊 Training Matrix'!$AQ$96="EXPIRED",'📊 Training Matrix'!$AQ$96="EXPIRING"),'📊 Training Matrix'!$E$96,"")</f>
        <v/>
      </c>
      <c r="G1838" s="58" t="str">
        <f ca="1">IF(OR('📊 Training Matrix'!$AQ$96="EXPIRED",'📊 Training Matrix'!$AQ$96="EXPIRING"),"DR-004","")</f>
        <v/>
      </c>
      <c r="H1838" s="58" t="str">
        <f ca="1">IF(OR('📊 Training Matrix'!$AQ$96="EXPIRED",'📊 Training Matrix'!$AQ$96="EXPIRING"),"CPCS Excavator","")</f>
        <v/>
      </c>
      <c r="I1838" s="58" t="str">
        <f ca="1">IF(OR('📊 Training Matrix'!$AQ$96="EXPIRED",'📊 Training Matrix'!$AQ$96="EXPIRING"),IF(ISNUMBER('📊 Training Matrix'!$AP$96),TEXT('📊 Training Matrix'!$AP$96,"DD/MM/YYYY"),""),"")</f>
        <v/>
      </c>
      <c r="J1838" s="58" t="str">
        <f ca="1">IF(OR('📊 Training Matrix'!$AQ$96="EXPIRED",'📊 Training Matrix'!$AQ$96="EXPIRING"),TEXT('📊 Training Matrix'!$AP$96+365,"DD/MM/YYYY"),"")</f>
        <v/>
      </c>
      <c r="K1838" s="58" t="str">
        <f ca="1">IF(OR('📊 Training Matrix'!$AQ$96="EXPIRED",'📊 Training Matrix'!$AQ$96="EXPIRING"),'📊 Training Matrix'!$AQ$96,"")</f>
        <v/>
      </c>
      <c r="L1838" s="58" t="str">
        <f ca="1">IF(OR('📊 Training Matrix'!$AQ$96="EXPIRED",'📊 Training Matrix'!$AQ$96="EXPIRING"),IF('📊 Training Matrix'!$AQ$96="EXPIRED","Overdue by "&amp;TEXT(TODAY()-('📊 Training Matrix'!$AP$96+365),"0")&amp;" days","Expires in "&amp;TEXT(('📊 Training Matrix'!$AP$96+365)-TODAY(),"0")&amp;" days"),"—")</f>
        <v>—</v>
      </c>
      <c r="M1838" s="58" t="str">
        <f ca="1">IF(OR('📊 Training Matrix'!$AQ$96="EXPIRED",'📊 Training Matrix'!$AQ$96="EXPIRING"),'📊 Training Matrix'!$H$96,"")</f>
        <v/>
      </c>
    </row>
    <row r="1839" spans="1:13" ht="15" customHeight="1" x14ac:dyDescent="0.2">
      <c r="A1839" s="58" t="str">
        <f ca="1">IF(OR('📊 Training Matrix'!$AS$96="EXPIRED",'📊 Training Matrix'!$AS$96="EXPIRING"),'📊 Training Matrix'!$A$96,"")</f>
        <v/>
      </c>
      <c r="B1839" s="58" t="str">
        <f ca="1">IF(OR('📊 Training Matrix'!$AS$96="EXPIRED",'📊 Training Matrix'!$AS$96="EXPIRING"),'📊 Training Matrix'!$B$96,"")</f>
        <v/>
      </c>
      <c r="C1839" s="58" t="str">
        <f ca="1">IF(OR('📊 Training Matrix'!$AS$96="EXPIRED",'📊 Training Matrix'!$AS$96="EXPIRING"),'📊 Training Matrix'!$C$96,"")</f>
        <v/>
      </c>
      <c r="D1839" s="58" t="str">
        <f ca="1">IF(OR('📊 Training Matrix'!$AS$96="EXPIRED",'📊 Training Matrix'!$AS$96="EXPIRING"),'📊 Training Matrix'!$D$96,"")</f>
        <v/>
      </c>
      <c r="E1839" s="58" t="str">
        <f ca="1">IF(OR('📊 Training Matrix'!$AS$96="EXPIRED",'📊 Training Matrix'!$AS$96="EXPIRING"),'📊 Training Matrix'!$F$96,"")</f>
        <v/>
      </c>
      <c r="F1839" s="58" t="str">
        <f ca="1">IF(OR('📊 Training Matrix'!$AS$96="EXPIRED",'📊 Training Matrix'!$AS$96="EXPIRING"),'📊 Training Matrix'!$E$96,"")</f>
        <v/>
      </c>
      <c r="G1839" s="58" t="str">
        <f ca="1">IF(OR('📊 Training Matrix'!$AS$96="EXPIRED",'📊 Training Matrix'!$AS$96="EXPIRING"),"MG-002","")</f>
        <v/>
      </c>
      <c r="H1839" s="58" t="str">
        <f ca="1">IF(OR('📊 Training Matrix'!$AS$96="EXPIRED",'📊 Training Matrix'!$AS$96="EXPIRING"),"SMSTS","")</f>
        <v/>
      </c>
      <c r="I1839" s="58" t="str">
        <f ca="1">IF(OR('📊 Training Matrix'!$AS$96="EXPIRED",'📊 Training Matrix'!$AS$96="EXPIRING"),IF(ISNUMBER('📊 Training Matrix'!$AR$96),TEXT('📊 Training Matrix'!$AR$96,"DD/MM/YYYY"),""),"")</f>
        <v/>
      </c>
      <c r="J1839" s="58" t="str">
        <f ca="1">IF(OR('📊 Training Matrix'!$AS$96="EXPIRED",'📊 Training Matrix'!$AS$96="EXPIRING"),TEXT('📊 Training Matrix'!$AR$96+365,"DD/MM/YYYY"),"")</f>
        <v/>
      </c>
      <c r="K1839" s="58" t="str">
        <f ca="1">IF(OR('📊 Training Matrix'!$AS$96="EXPIRED",'📊 Training Matrix'!$AS$96="EXPIRING"),'📊 Training Matrix'!$AS$96,"")</f>
        <v/>
      </c>
      <c r="L1839" s="58" t="str">
        <f ca="1">IF(OR('📊 Training Matrix'!$AS$96="EXPIRED",'📊 Training Matrix'!$AS$96="EXPIRING"),IF('📊 Training Matrix'!$AS$96="EXPIRED","Overdue by "&amp;TEXT(TODAY()-('📊 Training Matrix'!$AR$96+365),"0")&amp;" days","Expires in "&amp;TEXT(('📊 Training Matrix'!$AR$96+365)-TODAY(),"0")&amp;" days"),"—")</f>
        <v>—</v>
      </c>
      <c r="M1839" s="58" t="str">
        <f ca="1">IF(OR('📊 Training Matrix'!$AS$96="EXPIRED",'📊 Training Matrix'!$AS$96="EXPIRING"),'📊 Training Matrix'!$H$96,"")</f>
        <v/>
      </c>
    </row>
    <row r="1840" spans="1:13" ht="15" customHeight="1" x14ac:dyDescent="0.2">
      <c r="A1840" s="58" t="str">
        <f ca="1">IF(OR('📊 Training Matrix'!$AU$96="EXPIRED",'📊 Training Matrix'!$AU$96="EXPIRING"),'📊 Training Matrix'!$A$96,"")</f>
        <v/>
      </c>
      <c r="B1840" s="58" t="str">
        <f ca="1">IF(OR('📊 Training Matrix'!$AU$96="EXPIRED",'📊 Training Matrix'!$AU$96="EXPIRING"),'📊 Training Matrix'!$B$96,"")</f>
        <v/>
      </c>
      <c r="C1840" s="58" t="str">
        <f ca="1">IF(OR('📊 Training Matrix'!$AU$96="EXPIRED",'📊 Training Matrix'!$AU$96="EXPIRING"),'📊 Training Matrix'!$C$96,"")</f>
        <v/>
      </c>
      <c r="D1840" s="58" t="str">
        <f ca="1">IF(OR('📊 Training Matrix'!$AU$96="EXPIRED",'📊 Training Matrix'!$AU$96="EXPIRING"),'📊 Training Matrix'!$D$96,"")</f>
        <v/>
      </c>
      <c r="E1840" s="58" t="str">
        <f ca="1">IF(OR('📊 Training Matrix'!$AU$96="EXPIRED",'📊 Training Matrix'!$AU$96="EXPIRING"),'📊 Training Matrix'!$F$96,"")</f>
        <v/>
      </c>
      <c r="F1840" s="58" t="str">
        <f ca="1">IF(OR('📊 Training Matrix'!$AU$96="EXPIRED",'📊 Training Matrix'!$AU$96="EXPIRING"),'📊 Training Matrix'!$E$96,"")</f>
        <v/>
      </c>
      <c r="G1840" s="58" t="str">
        <f ca="1">IF(OR('📊 Training Matrix'!$AU$96="EXPIRED",'📊 Training Matrix'!$AU$96="EXPIRING"),"MG-003","")</f>
        <v/>
      </c>
      <c r="H1840" s="58" t="str">
        <f ca="1">IF(OR('📊 Training Matrix'!$AU$96="EXPIRED",'📊 Training Matrix'!$AU$96="EXPIRING"),"SSSTS","")</f>
        <v/>
      </c>
      <c r="I1840" s="58" t="str">
        <f ca="1">IF(OR('📊 Training Matrix'!$AU$96="EXPIRED",'📊 Training Matrix'!$AU$96="EXPIRING"),IF(ISNUMBER('📊 Training Matrix'!$AT$96),TEXT('📊 Training Matrix'!$AT$96,"DD/MM/YYYY"),""),"")</f>
        <v/>
      </c>
      <c r="J1840" s="58" t="str">
        <f ca="1">IF(OR('📊 Training Matrix'!$AU$96="EXPIRED",'📊 Training Matrix'!$AU$96="EXPIRING"),TEXT('📊 Training Matrix'!$AT$96+365,"DD/MM/YYYY"),"")</f>
        <v/>
      </c>
      <c r="K1840" s="58" t="str">
        <f ca="1">IF(OR('📊 Training Matrix'!$AU$96="EXPIRED",'📊 Training Matrix'!$AU$96="EXPIRING"),'📊 Training Matrix'!$AU$96,"")</f>
        <v/>
      </c>
      <c r="L1840" s="58" t="str">
        <f ca="1">IF(OR('📊 Training Matrix'!$AU$96="EXPIRED",'📊 Training Matrix'!$AU$96="EXPIRING"),IF('📊 Training Matrix'!$AU$96="EXPIRED","Overdue by "&amp;TEXT(TODAY()-('📊 Training Matrix'!$AT$96+365),"0")&amp;" days","Expires in "&amp;TEXT(('📊 Training Matrix'!$AT$96+365)-TODAY(),"0")&amp;" days"),"—")</f>
        <v>—</v>
      </c>
      <c r="M1840" s="58" t="str">
        <f ca="1">IF(OR('📊 Training Matrix'!$AU$96="EXPIRED",'📊 Training Matrix'!$AU$96="EXPIRING"),'📊 Training Matrix'!$H$96,"")</f>
        <v/>
      </c>
    </row>
    <row r="1841" spans="1:13" ht="15" customHeight="1" x14ac:dyDescent="0.2">
      <c r="A1841" s="58" t="str">
        <f ca="1">IF(OR('📊 Training Matrix'!$AW$96="EXPIRED",'📊 Training Matrix'!$AW$96="EXPIRING"),'📊 Training Matrix'!$A$96,"")</f>
        <v/>
      </c>
      <c r="B1841" s="58" t="str">
        <f ca="1">IF(OR('📊 Training Matrix'!$AW$96="EXPIRED",'📊 Training Matrix'!$AW$96="EXPIRING"),'📊 Training Matrix'!$B$96,"")</f>
        <v/>
      </c>
      <c r="C1841" s="58" t="str">
        <f ca="1">IF(OR('📊 Training Matrix'!$AW$96="EXPIRED",'📊 Training Matrix'!$AW$96="EXPIRING"),'📊 Training Matrix'!$C$96,"")</f>
        <v/>
      </c>
      <c r="D1841" s="58" t="str">
        <f ca="1">IF(OR('📊 Training Matrix'!$AW$96="EXPIRED",'📊 Training Matrix'!$AW$96="EXPIRING"),'📊 Training Matrix'!$D$96,"")</f>
        <v/>
      </c>
      <c r="E1841" s="58" t="str">
        <f ca="1">IF(OR('📊 Training Matrix'!$AW$96="EXPIRED",'📊 Training Matrix'!$AW$96="EXPIRING"),'📊 Training Matrix'!$F$96,"")</f>
        <v/>
      </c>
      <c r="F1841" s="58" t="str">
        <f ca="1">IF(OR('📊 Training Matrix'!$AW$96="EXPIRED",'📊 Training Matrix'!$AW$96="EXPIRING"),'📊 Training Matrix'!$E$96,"")</f>
        <v/>
      </c>
      <c r="G1841" s="58" t="str">
        <f ca="1">IF(OR('📊 Training Matrix'!$AW$96="EXPIRED",'📊 Training Matrix'!$AW$96="EXPIRING"),"IT-002","")</f>
        <v/>
      </c>
      <c r="H1841" s="58" t="str">
        <f ca="1">IF(OR('📊 Training Matrix'!$AW$96="EXPIRED",'📊 Training Matrix'!$AW$96="EXPIRING"),"GDPR Awareness","")</f>
        <v/>
      </c>
      <c r="I1841" s="58" t="str">
        <f ca="1">IF(OR('📊 Training Matrix'!$AW$96="EXPIRED",'📊 Training Matrix'!$AW$96="EXPIRING"),IF(ISNUMBER('📊 Training Matrix'!$AV$96),TEXT('📊 Training Matrix'!$AV$96,"DD/MM/YYYY"),""),"")</f>
        <v/>
      </c>
      <c r="J1841" s="58" t="str">
        <f ca="1">IF(OR('📊 Training Matrix'!$AW$96="EXPIRED",'📊 Training Matrix'!$AW$96="EXPIRING"),TEXT('📊 Training Matrix'!$AV$96+365,"DD/MM/YYYY"),"")</f>
        <v/>
      </c>
      <c r="K1841" s="58" t="str">
        <f ca="1">IF(OR('📊 Training Matrix'!$AW$96="EXPIRED",'📊 Training Matrix'!$AW$96="EXPIRING"),'📊 Training Matrix'!$AW$96,"")</f>
        <v/>
      </c>
      <c r="L1841" s="58" t="str">
        <f ca="1">IF(OR('📊 Training Matrix'!$AW$96="EXPIRED",'📊 Training Matrix'!$AW$96="EXPIRING"),IF('📊 Training Matrix'!$AW$96="EXPIRED","Overdue by "&amp;TEXT(TODAY()-('📊 Training Matrix'!$AV$96+365),"0")&amp;" days","Expires in "&amp;TEXT(('📊 Training Matrix'!$AV$96+365)-TODAY(),"0")&amp;" days"),"—")</f>
        <v>—</v>
      </c>
      <c r="M1841" s="58" t="str">
        <f ca="1">IF(OR('📊 Training Matrix'!$AW$96="EXPIRED",'📊 Training Matrix'!$AW$96="EXPIRING"),'📊 Training Matrix'!$H$96,"")</f>
        <v/>
      </c>
    </row>
    <row r="1842" spans="1:13" ht="15" customHeight="1" x14ac:dyDescent="0.2">
      <c r="A1842" s="58" t="str">
        <f ca="1">IF(OR('📊 Training Matrix'!$K$97="EXPIRED",'📊 Training Matrix'!$K$97="EXPIRING"),'📊 Training Matrix'!$A$97,"")</f>
        <v/>
      </c>
      <c r="B1842" s="58" t="str">
        <f ca="1">IF(OR('📊 Training Matrix'!$K$97="EXPIRED",'📊 Training Matrix'!$K$97="EXPIRING"),'📊 Training Matrix'!$B$97,"")</f>
        <v/>
      </c>
      <c r="C1842" s="58" t="str">
        <f ca="1">IF(OR('📊 Training Matrix'!$K$97="EXPIRED",'📊 Training Matrix'!$K$97="EXPIRING"),'📊 Training Matrix'!$C$97,"")</f>
        <v/>
      </c>
      <c r="D1842" s="58" t="str">
        <f ca="1">IF(OR('📊 Training Matrix'!$K$97="EXPIRED",'📊 Training Matrix'!$K$97="EXPIRING"),'📊 Training Matrix'!$D$97,"")</f>
        <v/>
      </c>
      <c r="E1842" s="58" t="str">
        <f ca="1">IF(OR('📊 Training Matrix'!$K$97="EXPIRED",'📊 Training Matrix'!$K$97="EXPIRING"),'📊 Training Matrix'!$F$97,"")</f>
        <v/>
      </c>
      <c r="F1842" s="58" t="str">
        <f ca="1">IF(OR('📊 Training Matrix'!$K$97="EXPIRED",'📊 Training Matrix'!$K$97="EXPIRING"),'📊 Training Matrix'!$E$97,"")</f>
        <v/>
      </c>
      <c r="G1842" s="58" t="str">
        <f ca="1">IF(OR('📊 Training Matrix'!$K$97="EXPIRED",'📊 Training Matrix'!$K$97="EXPIRING"),"HS-001","")</f>
        <v/>
      </c>
      <c r="H1842" s="58" t="str">
        <f ca="1">IF(OR('📊 Training Matrix'!$K$97="EXPIRED",'📊 Training Matrix'!$K$97="EXPIRING"),"H&amp;S Induction","")</f>
        <v/>
      </c>
      <c r="I1842" s="58" t="str">
        <f ca="1">IF(OR('📊 Training Matrix'!$K$97="EXPIRED",'📊 Training Matrix'!$K$97="EXPIRING"),IF(ISNUMBER('📊 Training Matrix'!$J$97),TEXT('📊 Training Matrix'!$J$97,"DD/MM/YYYY"),""),"")</f>
        <v/>
      </c>
      <c r="J1842" s="58" t="str">
        <f ca="1">IF(OR('📊 Training Matrix'!$K$97="EXPIRED",'📊 Training Matrix'!$K$97="EXPIRING"),TEXT('📊 Training Matrix'!$J$97+365,"DD/MM/YYYY"),"")</f>
        <v/>
      </c>
      <c r="K1842" s="58" t="str">
        <f ca="1">IF(OR('📊 Training Matrix'!$K$97="EXPIRED",'📊 Training Matrix'!$K$97="EXPIRING"),'📊 Training Matrix'!$K$97,"")</f>
        <v/>
      </c>
      <c r="L1842" s="58" t="str">
        <f ca="1">IF(OR('📊 Training Matrix'!$K$97="EXPIRED",'📊 Training Matrix'!$K$97="EXPIRING"),IF('📊 Training Matrix'!$K$97="EXPIRED","Overdue by "&amp;TEXT(TODAY()-('📊 Training Matrix'!$J$97+365),"0")&amp;" days","Expires in "&amp;TEXT(('📊 Training Matrix'!$J$97+365)-TODAY(),"0")&amp;" days"),"—")</f>
        <v>—</v>
      </c>
      <c r="M1842" s="58" t="str">
        <f ca="1">IF(OR('📊 Training Matrix'!$K$97="EXPIRED",'📊 Training Matrix'!$K$97="EXPIRING"),'📊 Training Matrix'!$H$97,"")</f>
        <v/>
      </c>
    </row>
    <row r="1843" spans="1:13" ht="15" customHeight="1" x14ac:dyDescent="0.2">
      <c r="A1843" s="58" t="str">
        <f ca="1">IF(OR('📊 Training Matrix'!$M$97="EXPIRED",'📊 Training Matrix'!$M$97="EXPIRING"),'📊 Training Matrix'!$A$97,"")</f>
        <v/>
      </c>
      <c r="B1843" s="58" t="str">
        <f ca="1">IF(OR('📊 Training Matrix'!$M$97="EXPIRED",'📊 Training Matrix'!$M$97="EXPIRING"),'📊 Training Matrix'!$B$97,"")</f>
        <v/>
      </c>
      <c r="C1843" s="58" t="str">
        <f ca="1">IF(OR('📊 Training Matrix'!$M$97="EXPIRED",'📊 Training Matrix'!$M$97="EXPIRING"),'📊 Training Matrix'!$C$97,"")</f>
        <v/>
      </c>
      <c r="D1843" s="58" t="str">
        <f ca="1">IF(OR('📊 Training Matrix'!$M$97="EXPIRED",'📊 Training Matrix'!$M$97="EXPIRING"),'📊 Training Matrix'!$D$97,"")</f>
        <v/>
      </c>
      <c r="E1843" s="58" t="str">
        <f ca="1">IF(OR('📊 Training Matrix'!$M$97="EXPIRED",'📊 Training Matrix'!$M$97="EXPIRING"),'📊 Training Matrix'!$F$97,"")</f>
        <v/>
      </c>
      <c r="F1843" s="58" t="str">
        <f ca="1">IF(OR('📊 Training Matrix'!$M$97="EXPIRED",'📊 Training Matrix'!$M$97="EXPIRING"),'📊 Training Matrix'!$E$97,"")</f>
        <v/>
      </c>
      <c r="G1843" s="58" t="str">
        <f ca="1">IF(OR('📊 Training Matrix'!$M$97="EXPIRED",'📊 Training Matrix'!$M$97="EXPIRING"),"HS-002","")</f>
        <v/>
      </c>
      <c r="H1843" s="58" t="str">
        <f ca="1">IF(OR('📊 Training Matrix'!$M$97="EXPIRED",'📊 Training Matrix'!$M$97="EXPIRING"),"Working at Height","")</f>
        <v/>
      </c>
      <c r="I1843" s="58" t="str">
        <f ca="1">IF(OR('📊 Training Matrix'!$M$97="EXPIRED",'📊 Training Matrix'!$M$97="EXPIRING"),IF(ISNUMBER('📊 Training Matrix'!$L$97),TEXT('📊 Training Matrix'!$L$97,"DD/MM/YYYY"),""),"")</f>
        <v/>
      </c>
      <c r="J1843" s="58" t="str">
        <f ca="1">IF(OR('📊 Training Matrix'!$M$97="EXPIRED",'📊 Training Matrix'!$M$97="EXPIRING"),TEXT('📊 Training Matrix'!$L$97+365,"DD/MM/YYYY"),"")</f>
        <v/>
      </c>
      <c r="K1843" s="58" t="str">
        <f ca="1">IF(OR('📊 Training Matrix'!$M$97="EXPIRED",'📊 Training Matrix'!$M$97="EXPIRING"),'📊 Training Matrix'!$M$97,"")</f>
        <v/>
      </c>
      <c r="L1843" s="58" t="str">
        <f ca="1">IF(OR('📊 Training Matrix'!$M$97="EXPIRED",'📊 Training Matrix'!$M$97="EXPIRING"),IF('📊 Training Matrix'!$M$97="EXPIRED","Overdue by "&amp;TEXT(TODAY()-('📊 Training Matrix'!$L$97+365),"0")&amp;" days","Expires in "&amp;TEXT(('📊 Training Matrix'!$L$97+365)-TODAY(),"0")&amp;" days"),"—")</f>
        <v>—</v>
      </c>
      <c r="M1843" s="58" t="str">
        <f ca="1">IF(OR('📊 Training Matrix'!$M$97="EXPIRED",'📊 Training Matrix'!$M$97="EXPIRING"),'📊 Training Matrix'!$H$97,"")</f>
        <v/>
      </c>
    </row>
    <row r="1844" spans="1:13" ht="15" customHeight="1" x14ac:dyDescent="0.2">
      <c r="A1844" s="58" t="str">
        <f ca="1">IF(OR('📊 Training Matrix'!$O$97="EXPIRED",'📊 Training Matrix'!$O$97="EXPIRING"),'📊 Training Matrix'!$A$97,"")</f>
        <v/>
      </c>
      <c r="B1844" s="58" t="str">
        <f ca="1">IF(OR('📊 Training Matrix'!$O$97="EXPIRED",'📊 Training Matrix'!$O$97="EXPIRING"),'📊 Training Matrix'!$B$97,"")</f>
        <v/>
      </c>
      <c r="C1844" s="58" t="str">
        <f ca="1">IF(OR('📊 Training Matrix'!$O$97="EXPIRED",'📊 Training Matrix'!$O$97="EXPIRING"),'📊 Training Matrix'!$C$97,"")</f>
        <v/>
      </c>
      <c r="D1844" s="58" t="str">
        <f ca="1">IF(OR('📊 Training Matrix'!$O$97="EXPIRED",'📊 Training Matrix'!$O$97="EXPIRING"),'📊 Training Matrix'!$D$97,"")</f>
        <v/>
      </c>
      <c r="E1844" s="58" t="str">
        <f ca="1">IF(OR('📊 Training Matrix'!$O$97="EXPIRED",'📊 Training Matrix'!$O$97="EXPIRING"),'📊 Training Matrix'!$F$97,"")</f>
        <v/>
      </c>
      <c r="F1844" s="58" t="str">
        <f ca="1">IF(OR('📊 Training Matrix'!$O$97="EXPIRED",'📊 Training Matrix'!$O$97="EXPIRING"),'📊 Training Matrix'!$E$97,"")</f>
        <v/>
      </c>
      <c r="G1844" s="58" t="str">
        <f ca="1">IF(OR('📊 Training Matrix'!$O$97="EXPIRED",'📊 Training Matrix'!$O$97="EXPIRING"),"HS-003","")</f>
        <v/>
      </c>
      <c r="H1844" s="58" t="str">
        <f ca="1">IF(OR('📊 Training Matrix'!$O$97="EXPIRED",'📊 Training Matrix'!$O$97="EXPIRING"),"Confined Space","")</f>
        <v/>
      </c>
      <c r="I1844" s="58" t="str">
        <f ca="1">IF(OR('📊 Training Matrix'!$O$97="EXPIRED",'📊 Training Matrix'!$O$97="EXPIRING"),IF(ISNUMBER('📊 Training Matrix'!$N$97),TEXT('📊 Training Matrix'!$N$97,"DD/MM/YYYY"),""),"")</f>
        <v/>
      </c>
      <c r="J1844" s="58" t="str">
        <f ca="1">IF(OR('📊 Training Matrix'!$O$97="EXPIRED",'📊 Training Matrix'!$O$97="EXPIRING"),TEXT('📊 Training Matrix'!$N$97+365,"DD/MM/YYYY"),"")</f>
        <v/>
      </c>
      <c r="K1844" s="58" t="str">
        <f ca="1">IF(OR('📊 Training Matrix'!$O$97="EXPIRED",'📊 Training Matrix'!$O$97="EXPIRING"),'📊 Training Matrix'!$O$97,"")</f>
        <v/>
      </c>
      <c r="L1844" s="58" t="str">
        <f ca="1">IF(OR('📊 Training Matrix'!$O$97="EXPIRED",'📊 Training Matrix'!$O$97="EXPIRING"),IF('📊 Training Matrix'!$O$97="EXPIRED","Overdue by "&amp;TEXT(TODAY()-('📊 Training Matrix'!$N$97+365),"0")&amp;" days","Expires in "&amp;TEXT(('📊 Training Matrix'!$N$97+365)-TODAY(),"0")&amp;" days"),"—")</f>
        <v>—</v>
      </c>
      <c r="M1844" s="58" t="str">
        <f ca="1">IF(OR('📊 Training Matrix'!$O$97="EXPIRED",'📊 Training Matrix'!$O$97="EXPIRING"),'📊 Training Matrix'!$H$97,"")</f>
        <v/>
      </c>
    </row>
    <row r="1845" spans="1:13" ht="15" customHeight="1" x14ac:dyDescent="0.2">
      <c r="A1845" s="58" t="str">
        <f ca="1">IF(OR('📊 Training Matrix'!$Q$97="EXPIRED",'📊 Training Matrix'!$Q$97="EXPIRING"),'📊 Training Matrix'!$A$97,"")</f>
        <v/>
      </c>
      <c r="B1845" s="58" t="str">
        <f ca="1">IF(OR('📊 Training Matrix'!$Q$97="EXPIRED",'📊 Training Matrix'!$Q$97="EXPIRING"),'📊 Training Matrix'!$B$97,"")</f>
        <v/>
      </c>
      <c r="C1845" s="58" t="str">
        <f ca="1">IF(OR('📊 Training Matrix'!$Q$97="EXPIRED",'📊 Training Matrix'!$Q$97="EXPIRING"),'📊 Training Matrix'!$C$97,"")</f>
        <v/>
      </c>
      <c r="D1845" s="58" t="str">
        <f ca="1">IF(OR('📊 Training Matrix'!$Q$97="EXPIRED",'📊 Training Matrix'!$Q$97="EXPIRING"),'📊 Training Matrix'!$D$97,"")</f>
        <v/>
      </c>
      <c r="E1845" s="58" t="str">
        <f ca="1">IF(OR('📊 Training Matrix'!$Q$97="EXPIRED",'📊 Training Matrix'!$Q$97="EXPIRING"),'📊 Training Matrix'!$F$97,"")</f>
        <v/>
      </c>
      <c r="F1845" s="58" t="str">
        <f ca="1">IF(OR('📊 Training Matrix'!$Q$97="EXPIRED",'📊 Training Matrix'!$Q$97="EXPIRING"),'📊 Training Matrix'!$E$97,"")</f>
        <v/>
      </c>
      <c r="G1845" s="58" t="str">
        <f ca="1">IF(OR('📊 Training Matrix'!$Q$97="EXPIRED",'📊 Training Matrix'!$Q$97="EXPIRING"),"HS-004","")</f>
        <v/>
      </c>
      <c r="H1845" s="58" t="str">
        <f ca="1">IF(OR('📊 Training Matrix'!$Q$97="EXPIRED",'📊 Training Matrix'!$Q$97="EXPIRING"),"Manual Handling","")</f>
        <v/>
      </c>
      <c r="I1845" s="58" t="str">
        <f ca="1">IF(OR('📊 Training Matrix'!$Q$97="EXPIRED",'📊 Training Matrix'!$Q$97="EXPIRING"),IF(ISNUMBER('📊 Training Matrix'!$P$97),TEXT('📊 Training Matrix'!$P$97,"DD/MM/YYYY"),""),"")</f>
        <v/>
      </c>
      <c r="J1845" s="58" t="str">
        <f ca="1">IF(OR('📊 Training Matrix'!$Q$97="EXPIRED",'📊 Training Matrix'!$Q$97="EXPIRING"),TEXT('📊 Training Matrix'!$P$97+365,"DD/MM/YYYY"),"")</f>
        <v/>
      </c>
      <c r="K1845" s="58" t="str">
        <f ca="1">IF(OR('📊 Training Matrix'!$Q$97="EXPIRED",'📊 Training Matrix'!$Q$97="EXPIRING"),'📊 Training Matrix'!$Q$97,"")</f>
        <v/>
      </c>
      <c r="L1845" s="58" t="str">
        <f ca="1">IF(OR('📊 Training Matrix'!$Q$97="EXPIRED",'📊 Training Matrix'!$Q$97="EXPIRING"),IF('📊 Training Matrix'!$Q$97="EXPIRED","Overdue by "&amp;TEXT(TODAY()-('📊 Training Matrix'!$P$97+365),"0")&amp;" days","Expires in "&amp;TEXT(('📊 Training Matrix'!$P$97+365)-TODAY(),"0")&amp;" days"),"—")</f>
        <v>—</v>
      </c>
      <c r="M1845" s="58" t="str">
        <f ca="1">IF(OR('📊 Training Matrix'!$Q$97="EXPIRED",'📊 Training Matrix'!$Q$97="EXPIRING"),'📊 Training Matrix'!$H$97,"")</f>
        <v/>
      </c>
    </row>
    <row r="1846" spans="1:13" ht="15" customHeight="1" x14ac:dyDescent="0.2">
      <c r="A1846" s="58" t="str">
        <f ca="1">IF(OR('📊 Training Matrix'!$S$97="EXPIRED",'📊 Training Matrix'!$S$97="EXPIRING"),'📊 Training Matrix'!$A$97,"")</f>
        <v/>
      </c>
      <c r="B1846" s="58" t="str">
        <f ca="1">IF(OR('📊 Training Matrix'!$S$97="EXPIRED",'📊 Training Matrix'!$S$97="EXPIRING"),'📊 Training Matrix'!$B$97,"")</f>
        <v/>
      </c>
      <c r="C1846" s="58" t="str">
        <f ca="1">IF(OR('📊 Training Matrix'!$S$97="EXPIRED",'📊 Training Matrix'!$S$97="EXPIRING"),'📊 Training Matrix'!$C$97,"")</f>
        <v/>
      </c>
      <c r="D1846" s="58" t="str">
        <f ca="1">IF(OR('📊 Training Matrix'!$S$97="EXPIRED",'📊 Training Matrix'!$S$97="EXPIRING"),'📊 Training Matrix'!$D$97,"")</f>
        <v/>
      </c>
      <c r="E1846" s="58" t="str">
        <f ca="1">IF(OR('📊 Training Matrix'!$S$97="EXPIRED",'📊 Training Matrix'!$S$97="EXPIRING"),'📊 Training Matrix'!$F$97,"")</f>
        <v/>
      </c>
      <c r="F1846" s="58" t="str">
        <f ca="1">IF(OR('📊 Training Matrix'!$S$97="EXPIRED",'📊 Training Matrix'!$S$97="EXPIRING"),'📊 Training Matrix'!$E$97,"")</f>
        <v/>
      </c>
      <c r="G1846" s="58" t="str">
        <f ca="1">IF(OR('📊 Training Matrix'!$S$97="EXPIRED",'📊 Training Matrix'!$S$97="EXPIRING"),"HS-005","")</f>
        <v/>
      </c>
      <c r="H1846" s="58" t="str">
        <f ca="1">IF(OR('📊 Training Matrix'!$S$97="EXPIRED",'📊 Training Matrix'!$S$97="EXPIRING"),"First Aid (FAW)","")</f>
        <v/>
      </c>
      <c r="I1846" s="58" t="str">
        <f ca="1">IF(OR('📊 Training Matrix'!$S$97="EXPIRED",'📊 Training Matrix'!$S$97="EXPIRING"),IF(ISNUMBER('📊 Training Matrix'!$R$97),TEXT('📊 Training Matrix'!$R$97,"DD/MM/YYYY"),""),"")</f>
        <v/>
      </c>
      <c r="J1846" s="58" t="str">
        <f ca="1">IF(OR('📊 Training Matrix'!$S$97="EXPIRED",'📊 Training Matrix'!$S$97="EXPIRING"),TEXT('📊 Training Matrix'!$R$97+365,"DD/MM/YYYY"),"")</f>
        <v/>
      </c>
      <c r="K1846" s="58" t="str">
        <f ca="1">IF(OR('📊 Training Matrix'!$S$97="EXPIRED",'📊 Training Matrix'!$S$97="EXPIRING"),'📊 Training Matrix'!$S$97,"")</f>
        <v/>
      </c>
      <c r="L1846" s="58" t="str">
        <f ca="1">IF(OR('📊 Training Matrix'!$S$97="EXPIRED",'📊 Training Matrix'!$S$97="EXPIRING"),IF('📊 Training Matrix'!$S$97="EXPIRED","Overdue by "&amp;TEXT(TODAY()-('📊 Training Matrix'!$R$97+365),"0")&amp;" days","Expires in "&amp;TEXT(('📊 Training Matrix'!$R$97+365)-TODAY(),"0")&amp;" days"),"—")</f>
        <v>—</v>
      </c>
      <c r="M1846" s="58" t="str">
        <f ca="1">IF(OR('📊 Training Matrix'!$S$97="EXPIRED",'📊 Training Matrix'!$S$97="EXPIRING"),'📊 Training Matrix'!$H$97,"")</f>
        <v/>
      </c>
    </row>
    <row r="1847" spans="1:13" ht="15" customHeight="1" x14ac:dyDescent="0.2">
      <c r="A1847" s="58" t="str">
        <f ca="1">IF(OR('📊 Training Matrix'!$U$97="EXPIRED",'📊 Training Matrix'!$U$97="EXPIRING"),'📊 Training Matrix'!$A$97,"")</f>
        <v/>
      </c>
      <c r="B1847" s="58" t="str">
        <f ca="1">IF(OR('📊 Training Matrix'!$U$97="EXPIRED",'📊 Training Matrix'!$U$97="EXPIRING"),'📊 Training Matrix'!$B$97,"")</f>
        <v/>
      </c>
      <c r="C1847" s="58" t="str">
        <f ca="1">IF(OR('📊 Training Matrix'!$U$97="EXPIRED",'📊 Training Matrix'!$U$97="EXPIRING"),'📊 Training Matrix'!$C$97,"")</f>
        <v/>
      </c>
      <c r="D1847" s="58" t="str">
        <f ca="1">IF(OR('📊 Training Matrix'!$U$97="EXPIRED",'📊 Training Matrix'!$U$97="EXPIRING"),'📊 Training Matrix'!$D$97,"")</f>
        <v/>
      </c>
      <c r="E1847" s="58" t="str">
        <f ca="1">IF(OR('📊 Training Matrix'!$U$97="EXPIRED",'📊 Training Matrix'!$U$97="EXPIRING"),'📊 Training Matrix'!$F$97,"")</f>
        <v/>
      </c>
      <c r="F1847" s="58" t="str">
        <f ca="1">IF(OR('📊 Training Matrix'!$U$97="EXPIRED",'📊 Training Matrix'!$U$97="EXPIRING"),'📊 Training Matrix'!$E$97,"")</f>
        <v/>
      </c>
      <c r="G1847" s="58" t="str">
        <f ca="1">IF(OR('📊 Training Matrix'!$U$97="EXPIRED",'📊 Training Matrix'!$U$97="EXPIRING"),"HS-006","")</f>
        <v/>
      </c>
      <c r="H1847" s="58" t="str">
        <f ca="1">IF(OR('📊 Training Matrix'!$U$97="EXPIRED",'📊 Training Matrix'!$U$97="EXPIRING"),"Asbestos Awareness","")</f>
        <v/>
      </c>
      <c r="I1847" s="58" t="str">
        <f ca="1">IF(OR('📊 Training Matrix'!$U$97="EXPIRED",'📊 Training Matrix'!$U$97="EXPIRING"),IF(ISNUMBER('📊 Training Matrix'!$T$97),TEXT('📊 Training Matrix'!$T$97,"DD/MM/YYYY"),""),"")</f>
        <v/>
      </c>
      <c r="J1847" s="58" t="str">
        <f ca="1">IF(OR('📊 Training Matrix'!$U$97="EXPIRED",'📊 Training Matrix'!$U$97="EXPIRING"),TEXT('📊 Training Matrix'!$T$97+365,"DD/MM/YYYY"),"")</f>
        <v/>
      </c>
      <c r="K1847" s="58" t="str">
        <f ca="1">IF(OR('📊 Training Matrix'!$U$97="EXPIRED",'📊 Training Matrix'!$U$97="EXPIRING"),'📊 Training Matrix'!$U$97,"")</f>
        <v/>
      </c>
      <c r="L1847" s="58" t="str">
        <f ca="1">IF(OR('📊 Training Matrix'!$U$97="EXPIRED",'📊 Training Matrix'!$U$97="EXPIRING"),IF('📊 Training Matrix'!$U$97="EXPIRED","Overdue by "&amp;TEXT(TODAY()-('📊 Training Matrix'!$T$97+365),"0")&amp;" days","Expires in "&amp;TEXT(('📊 Training Matrix'!$T$97+365)-TODAY(),"0")&amp;" days"),"—")</f>
        <v>—</v>
      </c>
      <c r="M1847" s="58" t="str">
        <f ca="1">IF(OR('📊 Training Matrix'!$U$97="EXPIRED",'📊 Training Matrix'!$U$97="EXPIRING"),'📊 Training Matrix'!$H$97,"")</f>
        <v/>
      </c>
    </row>
    <row r="1848" spans="1:13" ht="15" customHeight="1" x14ac:dyDescent="0.2">
      <c r="A1848" s="58" t="str">
        <f ca="1">IF(OR('📊 Training Matrix'!$W$97="EXPIRED",'📊 Training Matrix'!$W$97="EXPIRING"),'📊 Training Matrix'!$A$97,"")</f>
        <v/>
      </c>
      <c r="B1848" s="58" t="str">
        <f ca="1">IF(OR('📊 Training Matrix'!$W$97="EXPIRED",'📊 Training Matrix'!$W$97="EXPIRING"),'📊 Training Matrix'!$B$97,"")</f>
        <v/>
      </c>
      <c r="C1848" s="58" t="str">
        <f ca="1">IF(OR('📊 Training Matrix'!$W$97="EXPIRED",'📊 Training Matrix'!$W$97="EXPIRING"),'📊 Training Matrix'!$C$97,"")</f>
        <v/>
      </c>
      <c r="D1848" s="58" t="str">
        <f ca="1">IF(OR('📊 Training Matrix'!$W$97="EXPIRED",'📊 Training Matrix'!$W$97="EXPIRING"),'📊 Training Matrix'!$D$97,"")</f>
        <v/>
      </c>
      <c r="E1848" s="58" t="str">
        <f ca="1">IF(OR('📊 Training Matrix'!$W$97="EXPIRED",'📊 Training Matrix'!$W$97="EXPIRING"),'📊 Training Matrix'!$F$97,"")</f>
        <v/>
      </c>
      <c r="F1848" s="58" t="str">
        <f ca="1">IF(OR('📊 Training Matrix'!$W$97="EXPIRED",'📊 Training Matrix'!$W$97="EXPIRING"),'📊 Training Matrix'!$E$97,"")</f>
        <v/>
      </c>
      <c r="G1848" s="58" t="str">
        <f ca="1">IF(OR('📊 Training Matrix'!$W$97="EXPIRED",'📊 Training Matrix'!$W$97="EXPIRING"),"EL-001","")</f>
        <v/>
      </c>
      <c r="H1848" s="58" t="str">
        <f ca="1">IF(OR('📊 Training Matrix'!$W$97="EXPIRED",'📊 Training Matrix'!$W$97="EXPIRING"),"C&amp;G 2391 Inspection","")</f>
        <v/>
      </c>
      <c r="I1848" s="58" t="str">
        <f ca="1">IF(OR('📊 Training Matrix'!$W$97="EXPIRED",'📊 Training Matrix'!$W$97="EXPIRING"),IF(ISNUMBER('📊 Training Matrix'!$V$97),TEXT('📊 Training Matrix'!$V$97,"DD/MM/YYYY"),""),"")</f>
        <v/>
      </c>
      <c r="J1848" s="58" t="str">
        <f ca="1">IF(OR('📊 Training Matrix'!$W$97="EXPIRED",'📊 Training Matrix'!$W$97="EXPIRING"),TEXT('📊 Training Matrix'!$V$97+365,"DD/MM/YYYY"),"")</f>
        <v/>
      </c>
      <c r="K1848" s="58" t="str">
        <f ca="1">IF(OR('📊 Training Matrix'!$W$97="EXPIRED",'📊 Training Matrix'!$W$97="EXPIRING"),'📊 Training Matrix'!$W$97,"")</f>
        <v/>
      </c>
      <c r="L1848" s="58" t="str">
        <f ca="1">IF(OR('📊 Training Matrix'!$W$97="EXPIRED",'📊 Training Matrix'!$W$97="EXPIRING"),IF('📊 Training Matrix'!$W$97="EXPIRED","Overdue by "&amp;TEXT(TODAY()-('📊 Training Matrix'!$V$97+365),"0")&amp;" days","Expires in "&amp;TEXT(('📊 Training Matrix'!$V$97+365)-TODAY(),"0")&amp;" days"),"—")</f>
        <v>—</v>
      </c>
      <c r="M1848" s="58" t="str">
        <f ca="1">IF(OR('📊 Training Matrix'!$W$97="EXPIRED",'📊 Training Matrix'!$W$97="EXPIRING"),'📊 Training Matrix'!$H$97,"")</f>
        <v/>
      </c>
    </row>
    <row r="1849" spans="1:13" ht="15" customHeight="1" x14ac:dyDescent="0.2">
      <c r="A1849" s="58" t="str">
        <f ca="1">IF(OR('📊 Training Matrix'!$Y$97="EXPIRED",'📊 Training Matrix'!$Y$97="EXPIRING"),'📊 Training Matrix'!$A$97,"")</f>
        <v/>
      </c>
      <c r="B1849" s="58" t="str">
        <f ca="1">IF(OR('📊 Training Matrix'!$Y$97="EXPIRED",'📊 Training Matrix'!$Y$97="EXPIRING"),'📊 Training Matrix'!$B$97,"")</f>
        <v/>
      </c>
      <c r="C1849" s="58" t="str">
        <f ca="1">IF(OR('📊 Training Matrix'!$Y$97="EXPIRED",'📊 Training Matrix'!$Y$97="EXPIRING"),'📊 Training Matrix'!$C$97,"")</f>
        <v/>
      </c>
      <c r="D1849" s="58" t="str">
        <f ca="1">IF(OR('📊 Training Matrix'!$Y$97="EXPIRED",'📊 Training Matrix'!$Y$97="EXPIRING"),'📊 Training Matrix'!$D$97,"")</f>
        <v/>
      </c>
      <c r="E1849" s="58" t="str">
        <f ca="1">IF(OR('📊 Training Matrix'!$Y$97="EXPIRED",'📊 Training Matrix'!$Y$97="EXPIRING"),'📊 Training Matrix'!$F$97,"")</f>
        <v/>
      </c>
      <c r="F1849" s="58" t="str">
        <f ca="1">IF(OR('📊 Training Matrix'!$Y$97="EXPIRED",'📊 Training Matrix'!$Y$97="EXPIRING"),'📊 Training Matrix'!$E$97,"")</f>
        <v/>
      </c>
      <c r="G1849" s="58" t="str">
        <f ca="1">IF(OR('📊 Training Matrix'!$Y$97="EXPIRED",'📊 Training Matrix'!$Y$97="EXPIRING"),"EL-002","")</f>
        <v/>
      </c>
      <c r="H1849" s="58" t="str">
        <f ca="1">IF(OR('📊 Training Matrix'!$Y$97="EXPIRED",'📊 Training Matrix'!$Y$97="EXPIRING"),"18th Edition","")</f>
        <v/>
      </c>
      <c r="I1849" s="58" t="str">
        <f ca="1">IF(OR('📊 Training Matrix'!$Y$97="EXPIRED",'📊 Training Matrix'!$Y$97="EXPIRING"),IF(ISNUMBER('📊 Training Matrix'!$X$97),TEXT('📊 Training Matrix'!$X$97,"DD/MM/YYYY"),""),"")</f>
        <v/>
      </c>
      <c r="J1849" s="58" t="str">
        <f ca="1">IF(OR('📊 Training Matrix'!$Y$97="EXPIRED",'📊 Training Matrix'!$Y$97="EXPIRING"),TEXT('📊 Training Matrix'!$X$97+365,"DD/MM/YYYY"),"")</f>
        <v/>
      </c>
      <c r="K1849" s="58" t="str">
        <f ca="1">IF(OR('📊 Training Matrix'!$Y$97="EXPIRED",'📊 Training Matrix'!$Y$97="EXPIRING"),'📊 Training Matrix'!$Y$97,"")</f>
        <v/>
      </c>
      <c r="L1849" s="58" t="str">
        <f ca="1">IF(OR('📊 Training Matrix'!$Y$97="EXPIRED",'📊 Training Matrix'!$Y$97="EXPIRING"),IF('📊 Training Matrix'!$Y$97="EXPIRED","Overdue by "&amp;TEXT(TODAY()-('📊 Training Matrix'!$X$97+365),"0")&amp;" days","Expires in "&amp;TEXT(('📊 Training Matrix'!$X$97+365)-TODAY(),"0")&amp;" days"),"—")</f>
        <v>—</v>
      </c>
      <c r="M1849" s="58" t="str">
        <f ca="1">IF(OR('📊 Training Matrix'!$Y$97="EXPIRED",'📊 Training Matrix'!$Y$97="EXPIRING"),'📊 Training Matrix'!$H$97,"")</f>
        <v/>
      </c>
    </row>
    <row r="1850" spans="1:13" ht="15" customHeight="1" x14ac:dyDescent="0.2">
      <c r="A1850" s="58" t="str">
        <f ca="1">IF(OR('📊 Training Matrix'!$AA$97="EXPIRED",'📊 Training Matrix'!$AA$97="EXPIRING"),'📊 Training Matrix'!$A$97,"")</f>
        <v/>
      </c>
      <c r="B1850" s="58" t="str">
        <f ca="1">IF(OR('📊 Training Matrix'!$AA$97="EXPIRED",'📊 Training Matrix'!$AA$97="EXPIRING"),'📊 Training Matrix'!$B$97,"")</f>
        <v/>
      </c>
      <c r="C1850" s="58" t="str">
        <f ca="1">IF(OR('📊 Training Matrix'!$AA$97="EXPIRED",'📊 Training Matrix'!$AA$97="EXPIRING"),'📊 Training Matrix'!$C$97,"")</f>
        <v/>
      </c>
      <c r="D1850" s="58" t="str">
        <f ca="1">IF(OR('📊 Training Matrix'!$AA$97="EXPIRED",'📊 Training Matrix'!$AA$97="EXPIRING"),'📊 Training Matrix'!$D$97,"")</f>
        <v/>
      </c>
      <c r="E1850" s="58" t="str">
        <f ca="1">IF(OR('📊 Training Matrix'!$AA$97="EXPIRED",'📊 Training Matrix'!$AA$97="EXPIRING"),'📊 Training Matrix'!$F$97,"")</f>
        <v/>
      </c>
      <c r="F1850" s="58" t="str">
        <f ca="1">IF(OR('📊 Training Matrix'!$AA$97="EXPIRED",'📊 Training Matrix'!$AA$97="EXPIRING"),'📊 Training Matrix'!$E$97,"")</f>
        <v/>
      </c>
      <c r="G1850" s="58" t="str">
        <f ca="1">IF(OR('📊 Training Matrix'!$AA$97="EXPIRED",'📊 Training Matrix'!$AA$97="EXPIRING"),"EL-003","")</f>
        <v/>
      </c>
      <c r="H1850" s="58" t="str">
        <f ca="1">IF(OR('📊 Training Matrix'!$AA$97="EXPIRED",'📊 Training Matrix'!$AA$97="EXPIRING"),"HV Auth. Person","")</f>
        <v/>
      </c>
      <c r="I1850" s="58" t="str">
        <f ca="1">IF(OR('📊 Training Matrix'!$AA$97="EXPIRED",'📊 Training Matrix'!$AA$97="EXPIRING"),IF(ISNUMBER('📊 Training Matrix'!$Z$97),TEXT('📊 Training Matrix'!$Z$97,"DD/MM/YYYY"),""),"")</f>
        <v/>
      </c>
      <c r="J1850" s="58" t="str">
        <f ca="1">IF(OR('📊 Training Matrix'!$AA$97="EXPIRED",'📊 Training Matrix'!$AA$97="EXPIRING"),TEXT('📊 Training Matrix'!$Z$97+365,"DD/MM/YYYY"),"")</f>
        <v/>
      </c>
      <c r="K1850" s="58" t="str">
        <f ca="1">IF(OR('📊 Training Matrix'!$AA$97="EXPIRED",'📊 Training Matrix'!$AA$97="EXPIRING"),'📊 Training Matrix'!$AA$97,"")</f>
        <v/>
      </c>
      <c r="L1850" s="58" t="str">
        <f ca="1">IF(OR('📊 Training Matrix'!$AA$97="EXPIRED",'📊 Training Matrix'!$AA$97="EXPIRING"),IF('📊 Training Matrix'!$AA$97="EXPIRED","Overdue by "&amp;TEXT(TODAY()-('📊 Training Matrix'!$Z$97+365),"0")&amp;" days","Expires in "&amp;TEXT(('📊 Training Matrix'!$Z$97+365)-TODAY(),"0")&amp;" days"),"—")</f>
        <v>—</v>
      </c>
      <c r="M1850" s="58" t="str">
        <f ca="1">IF(OR('📊 Training Matrix'!$AA$97="EXPIRED",'📊 Training Matrix'!$AA$97="EXPIRING"),'📊 Training Matrix'!$H$97,"")</f>
        <v/>
      </c>
    </row>
    <row r="1851" spans="1:13" ht="15" customHeight="1" x14ac:dyDescent="0.2">
      <c r="A1851" s="58" t="str">
        <f ca="1">IF(OR('📊 Training Matrix'!$AC$97="EXPIRED",'📊 Training Matrix'!$AC$97="EXPIRING"),'📊 Training Matrix'!$A$97,"")</f>
        <v/>
      </c>
      <c r="B1851" s="58" t="str">
        <f ca="1">IF(OR('📊 Training Matrix'!$AC$97="EXPIRED",'📊 Training Matrix'!$AC$97="EXPIRING"),'📊 Training Matrix'!$B$97,"")</f>
        <v/>
      </c>
      <c r="C1851" s="58" t="str">
        <f ca="1">IF(OR('📊 Training Matrix'!$AC$97="EXPIRED",'📊 Training Matrix'!$AC$97="EXPIRING"),'📊 Training Matrix'!$C$97,"")</f>
        <v/>
      </c>
      <c r="D1851" s="58" t="str">
        <f ca="1">IF(OR('📊 Training Matrix'!$AC$97="EXPIRED",'📊 Training Matrix'!$AC$97="EXPIRING"),'📊 Training Matrix'!$D$97,"")</f>
        <v/>
      </c>
      <c r="E1851" s="58" t="str">
        <f ca="1">IF(OR('📊 Training Matrix'!$AC$97="EXPIRED",'📊 Training Matrix'!$AC$97="EXPIRING"),'📊 Training Matrix'!$F$97,"")</f>
        <v/>
      </c>
      <c r="F1851" s="58" t="str">
        <f ca="1">IF(OR('📊 Training Matrix'!$AC$97="EXPIRED",'📊 Training Matrix'!$AC$97="EXPIRING"),'📊 Training Matrix'!$E$97,"")</f>
        <v/>
      </c>
      <c r="G1851" s="58" t="str">
        <f ca="1">IF(OR('📊 Training Matrix'!$AC$97="EXPIRED",'📊 Training Matrix'!$AC$97="EXPIRING"),"EL-004","")</f>
        <v/>
      </c>
      <c r="H1851" s="58" t="str">
        <f ca="1">IF(OR('📊 Training Matrix'!$AC$97="EXPIRED",'📊 Training Matrix'!$AC$97="EXPIRING"),"LV Switching","")</f>
        <v/>
      </c>
      <c r="I1851" s="58" t="str">
        <f ca="1">IF(OR('📊 Training Matrix'!$AC$97="EXPIRED",'📊 Training Matrix'!$AC$97="EXPIRING"),IF(ISNUMBER('📊 Training Matrix'!$AB$97),TEXT('📊 Training Matrix'!$AB$97,"DD/MM/YYYY"),""),"")</f>
        <v/>
      </c>
      <c r="J1851" s="58" t="str">
        <f ca="1">IF(OR('📊 Training Matrix'!$AC$97="EXPIRED",'📊 Training Matrix'!$AC$97="EXPIRING"),TEXT('📊 Training Matrix'!$AB$97+365,"DD/MM/YYYY"),"")</f>
        <v/>
      </c>
      <c r="K1851" s="58" t="str">
        <f ca="1">IF(OR('📊 Training Matrix'!$AC$97="EXPIRED",'📊 Training Matrix'!$AC$97="EXPIRING"),'📊 Training Matrix'!$AC$97,"")</f>
        <v/>
      </c>
      <c r="L1851" s="58" t="str">
        <f ca="1">IF(OR('📊 Training Matrix'!$AC$97="EXPIRED",'📊 Training Matrix'!$AC$97="EXPIRING"),IF('📊 Training Matrix'!$AC$97="EXPIRED","Overdue by "&amp;TEXT(TODAY()-('📊 Training Matrix'!$AB$97+365),"0")&amp;" days","Expires in "&amp;TEXT(('📊 Training Matrix'!$AB$97+365)-TODAY(),"0")&amp;" days"),"—")</f>
        <v>—</v>
      </c>
      <c r="M1851" s="58" t="str">
        <f ca="1">IF(OR('📊 Training Matrix'!$AC$97="EXPIRED",'📊 Training Matrix'!$AC$97="EXPIRING"),'📊 Training Matrix'!$H$97,"")</f>
        <v/>
      </c>
    </row>
    <row r="1852" spans="1:13" ht="15" customHeight="1" x14ac:dyDescent="0.2">
      <c r="A1852" s="58" t="str">
        <f ca="1">IF(OR('📊 Training Matrix'!$AE$97="EXPIRED",'📊 Training Matrix'!$AE$97="EXPIRING"),'📊 Training Matrix'!$A$97,"")</f>
        <v/>
      </c>
      <c r="B1852" s="58" t="str">
        <f ca="1">IF(OR('📊 Training Matrix'!$AE$97="EXPIRED",'📊 Training Matrix'!$AE$97="EXPIRING"),'📊 Training Matrix'!$B$97,"")</f>
        <v/>
      </c>
      <c r="C1852" s="58" t="str">
        <f ca="1">IF(OR('📊 Training Matrix'!$AE$97="EXPIRED",'📊 Training Matrix'!$AE$97="EXPIRING"),'📊 Training Matrix'!$C$97,"")</f>
        <v/>
      </c>
      <c r="D1852" s="58" t="str">
        <f ca="1">IF(OR('📊 Training Matrix'!$AE$97="EXPIRED",'📊 Training Matrix'!$AE$97="EXPIRING"),'📊 Training Matrix'!$D$97,"")</f>
        <v/>
      </c>
      <c r="E1852" s="58" t="str">
        <f ca="1">IF(OR('📊 Training Matrix'!$AE$97="EXPIRED",'📊 Training Matrix'!$AE$97="EXPIRING"),'📊 Training Matrix'!$F$97,"")</f>
        <v/>
      </c>
      <c r="F1852" s="58" t="str">
        <f ca="1">IF(OR('📊 Training Matrix'!$AE$97="EXPIRED",'📊 Training Matrix'!$AE$97="EXPIRING"),'📊 Training Matrix'!$E$97,"")</f>
        <v/>
      </c>
      <c r="G1852" s="58" t="str">
        <f ca="1">IF(OR('📊 Training Matrix'!$AE$97="EXPIRED",'📊 Training Matrix'!$AE$97="EXPIRING"),"CV-005","")</f>
        <v/>
      </c>
      <c r="H1852" s="58" t="str">
        <f ca="1">IF(OR('📊 Training Matrix'!$AE$97="EXPIRED",'📊 Training Matrix'!$AE$97="EXPIRING"),"NRSWA Supervisor","")</f>
        <v/>
      </c>
      <c r="I1852" s="58" t="str">
        <f ca="1">IF(OR('📊 Training Matrix'!$AE$97="EXPIRED",'📊 Training Matrix'!$AE$97="EXPIRING"),IF(ISNUMBER('📊 Training Matrix'!$AD$97),TEXT('📊 Training Matrix'!$AD$97,"DD/MM/YYYY"),""),"")</f>
        <v/>
      </c>
      <c r="J1852" s="58" t="str">
        <f ca="1">IF(OR('📊 Training Matrix'!$AE$97="EXPIRED",'📊 Training Matrix'!$AE$97="EXPIRING"),TEXT('📊 Training Matrix'!$AD$97+365,"DD/MM/YYYY"),"")</f>
        <v/>
      </c>
      <c r="K1852" s="58" t="str">
        <f ca="1">IF(OR('📊 Training Matrix'!$AE$97="EXPIRED",'📊 Training Matrix'!$AE$97="EXPIRING"),'📊 Training Matrix'!$AE$97,"")</f>
        <v/>
      </c>
      <c r="L1852" s="58" t="str">
        <f ca="1">IF(OR('📊 Training Matrix'!$AE$97="EXPIRED",'📊 Training Matrix'!$AE$97="EXPIRING"),IF('📊 Training Matrix'!$AE$97="EXPIRED","Overdue by "&amp;TEXT(TODAY()-('📊 Training Matrix'!$AD$97+365),"0")&amp;" days","Expires in "&amp;TEXT(('📊 Training Matrix'!$AD$97+365)-TODAY(),"0")&amp;" days"),"—")</f>
        <v>—</v>
      </c>
      <c r="M1852" s="58" t="str">
        <f ca="1">IF(OR('📊 Training Matrix'!$AE$97="EXPIRED",'📊 Training Matrix'!$AE$97="EXPIRING"),'📊 Training Matrix'!$H$97,"")</f>
        <v/>
      </c>
    </row>
    <row r="1853" spans="1:13" ht="15" customHeight="1" x14ac:dyDescent="0.2">
      <c r="A1853" s="58" t="str">
        <f ca="1">IF(OR('📊 Training Matrix'!$AG$97="EXPIRED",'📊 Training Matrix'!$AG$97="EXPIRING"),'📊 Training Matrix'!$A$97,"")</f>
        <v/>
      </c>
      <c r="B1853" s="58" t="str">
        <f ca="1">IF(OR('📊 Training Matrix'!$AG$97="EXPIRED",'📊 Training Matrix'!$AG$97="EXPIRING"),'📊 Training Matrix'!$B$97,"")</f>
        <v/>
      </c>
      <c r="C1853" s="58" t="str">
        <f ca="1">IF(OR('📊 Training Matrix'!$AG$97="EXPIRED",'📊 Training Matrix'!$AG$97="EXPIRING"),'📊 Training Matrix'!$C$97,"")</f>
        <v/>
      </c>
      <c r="D1853" s="58" t="str">
        <f ca="1">IF(OR('📊 Training Matrix'!$AG$97="EXPIRED",'📊 Training Matrix'!$AG$97="EXPIRING"),'📊 Training Matrix'!$D$97,"")</f>
        <v/>
      </c>
      <c r="E1853" s="58" t="str">
        <f ca="1">IF(OR('📊 Training Matrix'!$AG$97="EXPIRED",'📊 Training Matrix'!$AG$97="EXPIRING"),'📊 Training Matrix'!$F$97,"")</f>
        <v/>
      </c>
      <c r="F1853" s="58" t="str">
        <f ca="1">IF(OR('📊 Training Matrix'!$AG$97="EXPIRED",'📊 Training Matrix'!$AG$97="EXPIRING"),'📊 Training Matrix'!$E$97,"")</f>
        <v/>
      </c>
      <c r="G1853" s="58" t="str">
        <f ca="1">IF(OR('📊 Training Matrix'!$AG$97="EXPIRED",'📊 Training Matrix'!$AG$97="EXPIRING"),"CV-006","")</f>
        <v/>
      </c>
      <c r="H1853" s="58" t="str">
        <f ca="1">IF(OR('📊 Training Matrix'!$AG$97="EXPIRED",'📊 Training Matrix'!$AG$97="EXPIRING"),"NRSWA Operative","")</f>
        <v/>
      </c>
      <c r="I1853" s="58" t="str">
        <f ca="1">IF(OR('📊 Training Matrix'!$AG$97="EXPIRED",'📊 Training Matrix'!$AG$97="EXPIRING"),IF(ISNUMBER('📊 Training Matrix'!$AF$97),TEXT('📊 Training Matrix'!$AF$97,"DD/MM/YYYY"),""),"")</f>
        <v/>
      </c>
      <c r="J1853" s="58" t="str">
        <f ca="1">IF(OR('📊 Training Matrix'!$AG$97="EXPIRED",'📊 Training Matrix'!$AG$97="EXPIRING"),TEXT('📊 Training Matrix'!$AF$97+365,"DD/MM/YYYY"),"")</f>
        <v/>
      </c>
      <c r="K1853" s="58" t="str">
        <f ca="1">IF(OR('📊 Training Matrix'!$AG$97="EXPIRED",'📊 Training Matrix'!$AG$97="EXPIRING"),'📊 Training Matrix'!$AG$97,"")</f>
        <v/>
      </c>
      <c r="L1853" s="58" t="str">
        <f ca="1">IF(OR('📊 Training Matrix'!$AG$97="EXPIRED",'📊 Training Matrix'!$AG$97="EXPIRING"),IF('📊 Training Matrix'!$AG$97="EXPIRED","Overdue by "&amp;TEXT(TODAY()-('📊 Training Matrix'!$AF$97+365),"0")&amp;" days","Expires in "&amp;TEXT(('📊 Training Matrix'!$AF$97+365)-TODAY(),"0")&amp;" days"),"—")</f>
        <v>—</v>
      </c>
      <c r="M1853" s="58" t="str">
        <f ca="1">IF(OR('📊 Training Matrix'!$AG$97="EXPIRED",'📊 Training Matrix'!$AG$97="EXPIRING"),'📊 Training Matrix'!$H$97,"")</f>
        <v/>
      </c>
    </row>
    <row r="1854" spans="1:13" ht="15" customHeight="1" x14ac:dyDescent="0.2">
      <c r="A1854" s="58" t="str">
        <f ca="1">IF(OR('📊 Training Matrix'!$AI$97="EXPIRED",'📊 Training Matrix'!$AI$97="EXPIRING"),'📊 Training Matrix'!$A$97,"")</f>
        <v/>
      </c>
      <c r="B1854" s="58" t="str">
        <f ca="1">IF(OR('📊 Training Matrix'!$AI$97="EXPIRED",'📊 Training Matrix'!$AI$97="EXPIRING"),'📊 Training Matrix'!$B$97,"")</f>
        <v/>
      </c>
      <c r="C1854" s="58" t="str">
        <f ca="1">IF(OR('📊 Training Matrix'!$AI$97="EXPIRED",'📊 Training Matrix'!$AI$97="EXPIRING"),'📊 Training Matrix'!$C$97,"")</f>
        <v/>
      </c>
      <c r="D1854" s="58" t="str">
        <f ca="1">IF(OR('📊 Training Matrix'!$AI$97="EXPIRED",'📊 Training Matrix'!$AI$97="EXPIRING"),'📊 Training Matrix'!$D$97,"")</f>
        <v/>
      </c>
      <c r="E1854" s="58" t="str">
        <f ca="1">IF(OR('📊 Training Matrix'!$AI$97="EXPIRED",'📊 Training Matrix'!$AI$97="EXPIRING"),'📊 Training Matrix'!$F$97,"")</f>
        <v/>
      </c>
      <c r="F1854" s="58" t="str">
        <f ca="1">IF(OR('📊 Training Matrix'!$AI$97="EXPIRED",'📊 Training Matrix'!$AI$97="EXPIRING"),'📊 Training Matrix'!$E$97,"")</f>
        <v/>
      </c>
      <c r="G1854" s="58" t="str">
        <f ca="1">IF(OR('📊 Training Matrix'!$AI$97="EXPIRED",'📊 Training Matrix'!$AI$97="EXPIRING"),"CV-002","")</f>
        <v/>
      </c>
      <c r="H1854" s="58" t="str">
        <f ca="1">IF(OR('📊 Training Matrix'!$AI$97="EXPIRED",'📊 Training Matrix'!$AI$97="EXPIRING"),"CSCS Blue Card","")</f>
        <v/>
      </c>
      <c r="I1854" s="58" t="str">
        <f ca="1">IF(OR('📊 Training Matrix'!$AI$97="EXPIRED",'📊 Training Matrix'!$AI$97="EXPIRING"),IF(ISNUMBER('📊 Training Matrix'!$AH$97),TEXT('📊 Training Matrix'!$AH$97,"DD/MM/YYYY"),""),"")</f>
        <v/>
      </c>
      <c r="J1854" s="58" t="str">
        <f ca="1">IF(OR('📊 Training Matrix'!$AI$97="EXPIRED",'📊 Training Matrix'!$AI$97="EXPIRING"),TEXT('📊 Training Matrix'!$AH$97+365,"DD/MM/YYYY"),"")</f>
        <v/>
      </c>
      <c r="K1854" s="58" t="str">
        <f ca="1">IF(OR('📊 Training Matrix'!$AI$97="EXPIRED",'📊 Training Matrix'!$AI$97="EXPIRING"),'📊 Training Matrix'!$AI$97,"")</f>
        <v/>
      </c>
      <c r="L1854" s="58" t="str">
        <f ca="1">IF(OR('📊 Training Matrix'!$AI$97="EXPIRED",'📊 Training Matrix'!$AI$97="EXPIRING"),IF('📊 Training Matrix'!$AI$97="EXPIRED","Overdue by "&amp;TEXT(TODAY()-('📊 Training Matrix'!$AH$97+365),"0")&amp;" days","Expires in "&amp;TEXT(('📊 Training Matrix'!$AH$97+365)-TODAY(),"0")&amp;" days"),"—")</f>
        <v>—</v>
      </c>
      <c r="M1854" s="58" t="str">
        <f ca="1">IF(OR('📊 Training Matrix'!$AI$97="EXPIRED",'📊 Training Matrix'!$AI$97="EXPIRING"),'📊 Training Matrix'!$H$97,"")</f>
        <v/>
      </c>
    </row>
    <row r="1855" spans="1:13" ht="15" customHeight="1" x14ac:dyDescent="0.2">
      <c r="A1855" s="58" t="str">
        <f ca="1">IF(OR('📊 Training Matrix'!$AK$97="EXPIRED",'📊 Training Matrix'!$AK$97="EXPIRING"),'📊 Training Matrix'!$A$97,"")</f>
        <v/>
      </c>
      <c r="B1855" s="58" t="str">
        <f ca="1">IF(OR('📊 Training Matrix'!$AK$97="EXPIRED",'📊 Training Matrix'!$AK$97="EXPIRING"),'📊 Training Matrix'!$B$97,"")</f>
        <v/>
      </c>
      <c r="C1855" s="58" t="str">
        <f ca="1">IF(OR('📊 Training Matrix'!$AK$97="EXPIRED",'📊 Training Matrix'!$AK$97="EXPIRING"),'📊 Training Matrix'!$C$97,"")</f>
        <v/>
      </c>
      <c r="D1855" s="58" t="str">
        <f ca="1">IF(OR('📊 Training Matrix'!$AK$97="EXPIRED",'📊 Training Matrix'!$AK$97="EXPIRING"),'📊 Training Matrix'!$D$97,"")</f>
        <v/>
      </c>
      <c r="E1855" s="58" t="str">
        <f ca="1">IF(OR('📊 Training Matrix'!$AK$97="EXPIRED",'📊 Training Matrix'!$AK$97="EXPIRING"),'📊 Training Matrix'!$F$97,"")</f>
        <v/>
      </c>
      <c r="F1855" s="58" t="str">
        <f ca="1">IF(OR('📊 Training Matrix'!$AK$97="EXPIRED",'📊 Training Matrix'!$AK$97="EXPIRING"),'📊 Training Matrix'!$E$97,"")</f>
        <v/>
      </c>
      <c r="G1855" s="58" t="str">
        <f ca="1">IF(OR('📊 Training Matrix'!$AK$97="EXPIRED",'📊 Training Matrix'!$AK$97="EXPIRING"),"GS-001","")</f>
        <v/>
      </c>
      <c r="H1855" s="58" t="str">
        <f ca="1">IF(OR('📊 Training Matrix'!$AK$97="EXPIRED",'📊 Training Matrix'!$AK$97="EXPIRING"),"Gas Safe Reg.","")</f>
        <v/>
      </c>
      <c r="I1855" s="58" t="str">
        <f ca="1">IF(OR('📊 Training Matrix'!$AK$97="EXPIRED",'📊 Training Matrix'!$AK$97="EXPIRING"),IF(ISNUMBER('📊 Training Matrix'!$AJ$97),TEXT('📊 Training Matrix'!$AJ$97,"DD/MM/YYYY"),""),"")</f>
        <v/>
      </c>
      <c r="J1855" s="58" t="str">
        <f ca="1">IF(OR('📊 Training Matrix'!$AK$97="EXPIRED",'📊 Training Matrix'!$AK$97="EXPIRING"),TEXT('📊 Training Matrix'!$AJ$97+365,"DD/MM/YYYY"),"")</f>
        <v/>
      </c>
      <c r="K1855" s="58" t="str">
        <f ca="1">IF(OR('📊 Training Matrix'!$AK$97="EXPIRED",'📊 Training Matrix'!$AK$97="EXPIRING"),'📊 Training Matrix'!$AK$97,"")</f>
        <v/>
      </c>
      <c r="L1855" s="58" t="str">
        <f ca="1">IF(OR('📊 Training Matrix'!$AK$97="EXPIRED",'📊 Training Matrix'!$AK$97="EXPIRING"),IF('📊 Training Matrix'!$AK$97="EXPIRED","Overdue by "&amp;TEXT(TODAY()-('📊 Training Matrix'!$AJ$97+365),"0")&amp;" days","Expires in "&amp;TEXT(('📊 Training Matrix'!$AJ$97+365)-TODAY(),"0")&amp;" days"),"—")</f>
        <v>—</v>
      </c>
      <c r="M1855" s="58" t="str">
        <f ca="1">IF(OR('📊 Training Matrix'!$AK$97="EXPIRED",'📊 Training Matrix'!$AK$97="EXPIRING"),'📊 Training Matrix'!$H$97,"")</f>
        <v/>
      </c>
    </row>
    <row r="1856" spans="1:13" ht="15" customHeight="1" x14ac:dyDescent="0.2">
      <c r="A1856" s="58" t="str">
        <f ca="1">IF(OR('📊 Training Matrix'!$AM$97="EXPIRED",'📊 Training Matrix'!$AM$97="EXPIRING"),'📊 Training Matrix'!$A$97,"")</f>
        <v/>
      </c>
      <c r="B1856" s="58" t="str">
        <f ca="1">IF(OR('📊 Training Matrix'!$AM$97="EXPIRED",'📊 Training Matrix'!$AM$97="EXPIRING"),'📊 Training Matrix'!$B$97,"")</f>
        <v/>
      </c>
      <c r="C1856" s="58" t="str">
        <f ca="1">IF(OR('📊 Training Matrix'!$AM$97="EXPIRED",'📊 Training Matrix'!$AM$97="EXPIRING"),'📊 Training Matrix'!$C$97,"")</f>
        <v/>
      </c>
      <c r="D1856" s="58" t="str">
        <f ca="1">IF(OR('📊 Training Matrix'!$AM$97="EXPIRED",'📊 Training Matrix'!$AM$97="EXPIRING"),'📊 Training Matrix'!$D$97,"")</f>
        <v/>
      </c>
      <c r="E1856" s="58" t="str">
        <f ca="1">IF(OR('📊 Training Matrix'!$AM$97="EXPIRED",'📊 Training Matrix'!$AM$97="EXPIRING"),'📊 Training Matrix'!$F$97,"")</f>
        <v/>
      </c>
      <c r="F1856" s="58" t="str">
        <f ca="1">IF(OR('📊 Training Matrix'!$AM$97="EXPIRED",'📊 Training Matrix'!$AM$97="EXPIRING"),'📊 Training Matrix'!$E$97,"")</f>
        <v/>
      </c>
      <c r="G1856" s="58" t="str">
        <f ca="1">IF(OR('📊 Training Matrix'!$AM$97="EXPIRED",'📊 Training Matrix'!$AM$97="EXPIRING"),"GS-002","")</f>
        <v/>
      </c>
      <c r="H1856" s="58" t="str">
        <f ca="1">IF(OR('📊 Training Matrix'!$AM$97="EXPIRED",'📊 Training Matrix'!$AM$97="EXPIRING"),"ACS Gas (CCN1)","")</f>
        <v/>
      </c>
      <c r="I1856" s="58" t="str">
        <f ca="1">IF(OR('📊 Training Matrix'!$AM$97="EXPIRED",'📊 Training Matrix'!$AM$97="EXPIRING"),IF(ISNUMBER('📊 Training Matrix'!$AL$97),TEXT('📊 Training Matrix'!$AL$97,"DD/MM/YYYY"),""),"")</f>
        <v/>
      </c>
      <c r="J1856" s="58" t="str">
        <f ca="1">IF(OR('📊 Training Matrix'!$AM$97="EXPIRED",'📊 Training Matrix'!$AM$97="EXPIRING"),TEXT('📊 Training Matrix'!$AL$97+365,"DD/MM/YYYY"),"")</f>
        <v/>
      </c>
      <c r="K1856" s="58" t="str">
        <f ca="1">IF(OR('📊 Training Matrix'!$AM$97="EXPIRED",'📊 Training Matrix'!$AM$97="EXPIRING"),'📊 Training Matrix'!$AM$97,"")</f>
        <v/>
      </c>
      <c r="L1856" s="58" t="str">
        <f ca="1">IF(OR('📊 Training Matrix'!$AM$97="EXPIRED",'📊 Training Matrix'!$AM$97="EXPIRING"),IF('📊 Training Matrix'!$AM$97="EXPIRED","Overdue by "&amp;TEXT(TODAY()-('📊 Training Matrix'!$AL$97+365),"0")&amp;" days","Expires in "&amp;TEXT(('📊 Training Matrix'!$AL$97+365)-TODAY(),"0")&amp;" days"),"—")</f>
        <v>—</v>
      </c>
      <c r="M1856" s="58" t="str">
        <f ca="1">IF(OR('📊 Training Matrix'!$AM$97="EXPIRED",'📊 Training Matrix'!$AM$97="EXPIRING"),'📊 Training Matrix'!$H$97,"")</f>
        <v/>
      </c>
    </row>
    <row r="1857" spans="1:13" ht="15" customHeight="1" x14ac:dyDescent="0.2">
      <c r="A1857" s="58" t="str">
        <f ca="1">IF(OR('📊 Training Matrix'!$AO$97="EXPIRED",'📊 Training Matrix'!$AO$97="EXPIRING"),'📊 Training Matrix'!$A$97,"")</f>
        <v/>
      </c>
      <c r="B1857" s="58" t="str">
        <f ca="1">IF(OR('📊 Training Matrix'!$AO$97="EXPIRED",'📊 Training Matrix'!$AO$97="EXPIRING"),'📊 Training Matrix'!$B$97,"")</f>
        <v/>
      </c>
      <c r="C1857" s="58" t="str">
        <f ca="1">IF(OR('📊 Training Matrix'!$AO$97="EXPIRED",'📊 Training Matrix'!$AO$97="EXPIRING"),'📊 Training Matrix'!$C$97,"")</f>
        <v/>
      </c>
      <c r="D1857" s="58" t="str">
        <f ca="1">IF(OR('📊 Training Matrix'!$AO$97="EXPIRED",'📊 Training Matrix'!$AO$97="EXPIRING"),'📊 Training Matrix'!$D$97,"")</f>
        <v/>
      </c>
      <c r="E1857" s="58" t="str">
        <f ca="1">IF(OR('📊 Training Matrix'!$AO$97="EXPIRED",'📊 Training Matrix'!$AO$97="EXPIRING"),'📊 Training Matrix'!$F$97,"")</f>
        <v/>
      </c>
      <c r="F1857" s="58" t="str">
        <f ca="1">IF(OR('📊 Training Matrix'!$AO$97="EXPIRED",'📊 Training Matrix'!$AO$97="EXPIRING"),'📊 Training Matrix'!$E$97,"")</f>
        <v/>
      </c>
      <c r="G1857" s="58" t="str">
        <f ca="1">IF(OR('📊 Training Matrix'!$AO$97="EXPIRED",'📊 Training Matrix'!$AO$97="EXPIRING"),"WA-001","")</f>
        <v/>
      </c>
      <c r="H1857" s="58" t="str">
        <f ca="1">IF(OR('📊 Training Matrix'!$AO$97="EXPIRED",'📊 Training Matrix'!$AO$97="EXPIRING"),"WIAPS Cert.","")</f>
        <v/>
      </c>
      <c r="I1857" s="58" t="str">
        <f ca="1">IF(OR('📊 Training Matrix'!$AO$97="EXPIRED",'📊 Training Matrix'!$AO$97="EXPIRING"),IF(ISNUMBER('📊 Training Matrix'!$AN$97),TEXT('📊 Training Matrix'!$AN$97,"DD/MM/YYYY"),""),"")</f>
        <v/>
      </c>
      <c r="J1857" s="58" t="str">
        <f ca="1">IF(OR('📊 Training Matrix'!$AO$97="EXPIRED",'📊 Training Matrix'!$AO$97="EXPIRING"),TEXT('📊 Training Matrix'!$AN$97+365,"DD/MM/YYYY"),"")</f>
        <v/>
      </c>
      <c r="K1857" s="58" t="str">
        <f ca="1">IF(OR('📊 Training Matrix'!$AO$97="EXPIRED",'📊 Training Matrix'!$AO$97="EXPIRING"),'📊 Training Matrix'!$AO$97,"")</f>
        <v/>
      </c>
      <c r="L1857" s="58" t="str">
        <f ca="1">IF(OR('📊 Training Matrix'!$AO$97="EXPIRED",'📊 Training Matrix'!$AO$97="EXPIRING"),IF('📊 Training Matrix'!$AO$97="EXPIRED","Overdue by "&amp;TEXT(TODAY()-('📊 Training Matrix'!$AN$97+365),"0")&amp;" days","Expires in "&amp;TEXT(('📊 Training Matrix'!$AN$97+365)-TODAY(),"0")&amp;" days"),"—")</f>
        <v>—</v>
      </c>
      <c r="M1857" s="58" t="str">
        <f ca="1">IF(OR('📊 Training Matrix'!$AO$97="EXPIRED",'📊 Training Matrix'!$AO$97="EXPIRING"),'📊 Training Matrix'!$H$97,"")</f>
        <v/>
      </c>
    </row>
    <row r="1858" spans="1:13" ht="15" customHeight="1" x14ac:dyDescent="0.2">
      <c r="A1858" s="58" t="str">
        <f ca="1">IF(OR('📊 Training Matrix'!$AQ$97="EXPIRED",'📊 Training Matrix'!$AQ$97="EXPIRING"),'📊 Training Matrix'!$A$97,"")</f>
        <v/>
      </c>
      <c r="B1858" s="58" t="str">
        <f ca="1">IF(OR('📊 Training Matrix'!$AQ$97="EXPIRED",'📊 Training Matrix'!$AQ$97="EXPIRING"),'📊 Training Matrix'!$B$97,"")</f>
        <v/>
      </c>
      <c r="C1858" s="58" t="str">
        <f ca="1">IF(OR('📊 Training Matrix'!$AQ$97="EXPIRED",'📊 Training Matrix'!$AQ$97="EXPIRING"),'📊 Training Matrix'!$C$97,"")</f>
        <v/>
      </c>
      <c r="D1858" s="58" t="str">
        <f ca="1">IF(OR('📊 Training Matrix'!$AQ$97="EXPIRED",'📊 Training Matrix'!$AQ$97="EXPIRING"),'📊 Training Matrix'!$D$97,"")</f>
        <v/>
      </c>
      <c r="E1858" s="58" t="str">
        <f ca="1">IF(OR('📊 Training Matrix'!$AQ$97="EXPIRED",'📊 Training Matrix'!$AQ$97="EXPIRING"),'📊 Training Matrix'!$F$97,"")</f>
        <v/>
      </c>
      <c r="F1858" s="58" t="str">
        <f ca="1">IF(OR('📊 Training Matrix'!$AQ$97="EXPIRED",'📊 Training Matrix'!$AQ$97="EXPIRING"),'📊 Training Matrix'!$E$97,"")</f>
        <v/>
      </c>
      <c r="G1858" s="58" t="str">
        <f ca="1">IF(OR('📊 Training Matrix'!$AQ$97="EXPIRED",'📊 Training Matrix'!$AQ$97="EXPIRING"),"DR-004","")</f>
        <v/>
      </c>
      <c r="H1858" s="58" t="str">
        <f ca="1">IF(OR('📊 Training Matrix'!$AQ$97="EXPIRED",'📊 Training Matrix'!$AQ$97="EXPIRING"),"CPCS Excavator","")</f>
        <v/>
      </c>
      <c r="I1858" s="58" t="str">
        <f ca="1">IF(OR('📊 Training Matrix'!$AQ$97="EXPIRED",'📊 Training Matrix'!$AQ$97="EXPIRING"),IF(ISNUMBER('📊 Training Matrix'!$AP$97),TEXT('📊 Training Matrix'!$AP$97,"DD/MM/YYYY"),""),"")</f>
        <v/>
      </c>
      <c r="J1858" s="58" t="str">
        <f ca="1">IF(OR('📊 Training Matrix'!$AQ$97="EXPIRED",'📊 Training Matrix'!$AQ$97="EXPIRING"),TEXT('📊 Training Matrix'!$AP$97+365,"DD/MM/YYYY"),"")</f>
        <v/>
      </c>
      <c r="K1858" s="58" t="str">
        <f ca="1">IF(OR('📊 Training Matrix'!$AQ$97="EXPIRED",'📊 Training Matrix'!$AQ$97="EXPIRING"),'📊 Training Matrix'!$AQ$97,"")</f>
        <v/>
      </c>
      <c r="L1858" s="58" t="str">
        <f ca="1">IF(OR('📊 Training Matrix'!$AQ$97="EXPIRED",'📊 Training Matrix'!$AQ$97="EXPIRING"),IF('📊 Training Matrix'!$AQ$97="EXPIRED","Overdue by "&amp;TEXT(TODAY()-('📊 Training Matrix'!$AP$97+365),"0")&amp;" days","Expires in "&amp;TEXT(('📊 Training Matrix'!$AP$97+365)-TODAY(),"0")&amp;" days"),"—")</f>
        <v>—</v>
      </c>
      <c r="M1858" s="58" t="str">
        <f ca="1">IF(OR('📊 Training Matrix'!$AQ$97="EXPIRED",'📊 Training Matrix'!$AQ$97="EXPIRING"),'📊 Training Matrix'!$H$97,"")</f>
        <v/>
      </c>
    </row>
    <row r="1859" spans="1:13" ht="15" customHeight="1" x14ac:dyDescent="0.2">
      <c r="A1859" s="58" t="str">
        <f ca="1">IF(OR('📊 Training Matrix'!$AS$97="EXPIRED",'📊 Training Matrix'!$AS$97="EXPIRING"),'📊 Training Matrix'!$A$97,"")</f>
        <v/>
      </c>
      <c r="B1859" s="58" t="str">
        <f ca="1">IF(OR('📊 Training Matrix'!$AS$97="EXPIRED",'📊 Training Matrix'!$AS$97="EXPIRING"),'📊 Training Matrix'!$B$97,"")</f>
        <v/>
      </c>
      <c r="C1859" s="58" t="str">
        <f ca="1">IF(OR('📊 Training Matrix'!$AS$97="EXPIRED",'📊 Training Matrix'!$AS$97="EXPIRING"),'📊 Training Matrix'!$C$97,"")</f>
        <v/>
      </c>
      <c r="D1859" s="58" t="str">
        <f ca="1">IF(OR('📊 Training Matrix'!$AS$97="EXPIRED",'📊 Training Matrix'!$AS$97="EXPIRING"),'📊 Training Matrix'!$D$97,"")</f>
        <v/>
      </c>
      <c r="E1859" s="58" t="str">
        <f ca="1">IF(OR('📊 Training Matrix'!$AS$97="EXPIRED",'📊 Training Matrix'!$AS$97="EXPIRING"),'📊 Training Matrix'!$F$97,"")</f>
        <v/>
      </c>
      <c r="F1859" s="58" t="str">
        <f ca="1">IF(OR('📊 Training Matrix'!$AS$97="EXPIRED",'📊 Training Matrix'!$AS$97="EXPIRING"),'📊 Training Matrix'!$E$97,"")</f>
        <v/>
      </c>
      <c r="G1859" s="58" t="str">
        <f ca="1">IF(OR('📊 Training Matrix'!$AS$97="EXPIRED",'📊 Training Matrix'!$AS$97="EXPIRING"),"MG-002","")</f>
        <v/>
      </c>
      <c r="H1859" s="58" t="str">
        <f ca="1">IF(OR('📊 Training Matrix'!$AS$97="EXPIRED",'📊 Training Matrix'!$AS$97="EXPIRING"),"SMSTS","")</f>
        <v/>
      </c>
      <c r="I1859" s="58" t="str">
        <f ca="1">IF(OR('📊 Training Matrix'!$AS$97="EXPIRED",'📊 Training Matrix'!$AS$97="EXPIRING"),IF(ISNUMBER('📊 Training Matrix'!$AR$97),TEXT('📊 Training Matrix'!$AR$97,"DD/MM/YYYY"),""),"")</f>
        <v/>
      </c>
      <c r="J1859" s="58" t="str">
        <f ca="1">IF(OR('📊 Training Matrix'!$AS$97="EXPIRED",'📊 Training Matrix'!$AS$97="EXPIRING"),TEXT('📊 Training Matrix'!$AR$97+365,"DD/MM/YYYY"),"")</f>
        <v/>
      </c>
      <c r="K1859" s="58" t="str">
        <f ca="1">IF(OR('📊 Training Matrix'!$AS$97="EXPIRED",'📊 Training Matrix'!$AS$97="EXPIRING"),'📊 Training Matrix'!$AS$97,"")</f>
        <v/>
      </c>
      <c r="L1859" s="58" t="str">
        <f ca="1">IF(OR('📊 Training Matrix'!$AS$97="EXPIRED",'📊 Training Matrix'!$AS$97="EXPIRING"),IF('📊 Training Matrix'!$AS$97="EXPIRED","Overdue by "&amp;TEXT(TODAY()-('📊 Training Matrix'!$AR$97+365),"0")&amp;" days","Expires in "&amp;TEXT(('📊 Training Matrix'!$AR$97+365)-TODAY(),"0")&amp;" days"),"—")</f>
        <v>—</v>
      </c>
      <c r="M1859" s="58" t="str">
        <f ca="1">IF(OR('📊 Training Matrix'!$AS$97="EXPIRED",'📊 Training Matrix'!$AS$97="EXPIRING"),'📊 Training Matrix'!$H$97,"")</f>
        <v/>
      </c>
    </row>
    <row r="1860" spans="1:13" ht="15" customHeight="1" x14ac:dyDescent="0.2">
      <c r="A1860" s="58" t="str">
        <f ca="1">IF(OR('📊 Training Matrix'!$AU$97="EXPIRED",'📊 Training Matrix'!$AU$97="EXPIRING"),'📊 Training Matrix'!$A$97,"")</f>
        <v/>
      </c>
      <c r="B1860" s="58" t="str">
        <f ca="1">IF(OR('📊 Training Matrix'!$AU$97="EXPIRED",'📊 Training Matrix'!$AU$97="EXPIRING"),'📊 Training Matrix'!$B$97,"")</f>
        <v/>
      </c>
      <c r="C1860" s="58" t="str">
        <f ca="1">IF(OR('📊 Training Matrix'!$AU$97="EXPIRED",'📊 Training Matrix'!$AU$97="EXPIRING"),'📊 Training Matrix'!$C$97,"")</f>
        <v/>
      </c>
      <c r="D1860" s="58" t="str">
        <f ca="1">IF(OR('📊 Training Matrix'!$AU$97="EXPIRED",'📊 Training Matrix'!$AU$97="EXPIRING"),'📊 Training Matrix'!$D$97,"")</f>
        <v/>
      </c>
      <c r="E1860" s="58" t="str">
        <f ca="1">IF(OR('📊 Training Matrix'!$AU$97="EXPIRED",'📊 Training Matrix'!$AU$97="EXPIRING"),'📊 Training Matrix'!$F$97,"")</f>
        <v/>
      </c>
      <c r="F1860" s="58" t="str">
        <f ca="1">IF(OR('📊 Training Matrix'!$AU$97="EXPIRED",'📊 Training Matrix'!$AU$97="EXPIRING"),'📊 Training Matrix'!$E$97,"")</f>
        <v/>
      </c>
      <c r="G1860" s="58" t="str">
        <f ca="1">IF(OR('📊 Training Matrix'!$AU$97="EXPIRED",'📊 Training Matrix'!$AU$97="EXPIRING"),"MG-003","")</f>
        <v/>
      </c>
      <c r="H1860" s="58" t="str">
        <f ca="1">IF(OR('📊 Training Matrix'!$AU$97="EXPIRED",'📊 Training Matrix'!$AU$97="EXPIRING"),"SSSTS","")</f>
        <v/>
      </c>
      <c r="I1860" s="58" t="str">
        <f ca="1">IF(OR('📊 Training Matrix'!$AU$97="EXPIRED",'📊 Training Matrix'!$AU$97="EXPIRING"),IF(ISNUMBER('📊 Training Matrix'!$AT$97),TEXT('📊 Training Matrix'!$AT$97,"DD/MM/YYYY"),""),"")</f>
        <v/>
      </c>
      <c r="J1860" s="58" t="str">
        <f ca="1">IF(OR('📊 Training Matrix'!$AU$97="EXPIRED",'📊 Training Matrix'!$AU$97="EXPIRING"),TEXT('📊 Training Matrix'!$AT$97+365,"DD/MM/YYYY"),"")</f>
        <v/>
      </c>
      <c r="K1860" s="58" t="str">
        <f ca="1">IF(OR('📊 Training Matrix'!$AU$97="EXPIRED",'📊 Training Matrix'!$AU$97="EXPIRING"),'📊 Training Matrix'!$AU$97,"")</f>
        <v/>
      </c>
      <c r="L1860" s="58" t="str">
        <f ca="1">IF(OR('📊 Training Matrix'!$AU$97="EXPIRED",'📊 Training Matrix'!$AU$97="EXPIRING"),IF('📊 Training Matrix'!$AU$97="EXPIRED","Overdue by "&amp;TEXT(TODAY()-('📊 Training Matrix'!$AT$97+365),"0")&amp;" days","Expires in "&amp;TEXT(('📊 Training Matrix'!$AT$97+365)-TODAY(),"0")&amp;" days"),"—")</f>
        <v>—</v>
      </c>
      <c r="M1860" s="58" t="str">
        <f ca="1">IF(OR('📊 Training Matrix'!$AU$97="EXPIRED",'📊 Training Matrix'!$AU$97="EXPIRING"),'📊 Training Matrix'!$H$97,"")</f>
        <v/>
      </c>
    </row>
    <row r="1861" spans="1:13" ht="15" customHeight="1" x14ac:dyDescent="0.2">
      <c r="A1861" s="58" t="str">
        <f ca="1">IF(OR('📊 Training Matrix'!$AW$97="EXPIRED",'📊 Training Matrix'!$AW$97="EXPIRING"),'📊 Training Matrix'!$A$97,"")</f>
        <v/>
      </c>
      <c r="B1861" s="58" t="str">
        <f ca="1">IF(OR('📊 Training Matrix'!$AW$97="EXPIRED",'📊 Training Matrix'!$AW$97="EXPIRING"),'📊 Training Matrix'!$B$97,"")</f>
        <v/>
      </c>
      <c r="C1861" s="58" t="str">
        <f ca="1">IF(OR('📊 Training Matrix'!$AW$97="EXPIRED",'📊 Training Matrix'!$AW$97="EXPIRING"),'📊 Training Matrix'!$C$97,"")</f>
        <v/>
      </c>
      <c r="D1861" s="58" t="str">
        <f ca="1">IF(OR('📊 Training Matrix'!$AW$97="EXPIRED",'📊 Training Matrix'!$AW$97="EXPIRING"),'📊 Training Matrix'!$D$97,"")</f>
        <v/>
      </c>
      <c r="E1861" s="58" t="str">
        <f ca="1">IF(OR('📊 Training Matrix'!$AW$97="EXPIRED",'📊 Training Matrix'!$AW$97="EXPIRING"),'📊 Training Matrix'!$F$97,"")</f>
        <v/>
      </c>
      <c r="F1861" s="58" t="str">
        <f ca="1">IF(OR('📊 Training Matrix'!$AW$97="EXPIRED",'📊 Training Matrix'!$AW$97="EXPIRING"),'📊 Training Matrix'!$E$97,"")</f>
        <v/>
      </c>
      <c r="G1861" s="58" t="str">
        <f ca="1">IF(OR('📊 Training Matrix'!$AW$97="EXPIRED",'📊 Training Matrix'!$AW$97="EXPIRING"),"IT-002","")</f>
        <v/>
      </c>
      <c r="H1861" s="58" t="str">
        <f ca="1">IF(OR('📊 Training Matrix'!$AW$97="EXPIRED",'📊 Training Matrix'!$AW$97="EXPIRING"),"GDPR Awareness","")</f>
        <v/>
      </c>
      <c r="I1861" s="58" t="str">
        <f ca="1">IF(OR('📊 Training Matrix'!$AW$97="EXPIRED",'📊 Training Matrix'!$AW$97="EXPIRING"),IF(ISNUMBER('📊 Training Matrix'!$AV$97),TEXT('📊 Training Matrix'!$AV$97,"DD/MM/YYYY"),""),"")</f>
        <v/>
      </c>
      <c r="J1861" s="58" t="str">
        <f ca="1">IF(OR('📊 Training Matrix'!$AW$97="EXPIRED",'📊 Training Matrix'!$AW$97="EXPIRING"),TEXT('📊 Training Matrix'!$AV$97+365,"DD/MM/YYYY"),"")</f>
        <v/>
      </c>
      <c r="K1861" s="58" t="str">
        <f ca="1">IF(OR('📊 Training Matrix'!$AW$97="EXPIRED",'📊 Training Matrix'!$AW$97="EXPIRING"),'📊 Training Matrix'!$AW$97,"")</f>
        <v/>
      </c>
      <c r="L1861" s="58" t="str">
        <f ca="1">IF(OR('📊 Training Matrix'!$AW$97="EXPIRED",'📊 Training Matrix'!$AW$97="EXPIRING"),IF('📊 Training Matrix'!$AW$97="EXPIRED","Overdue by "&amp;TEXT(TODAY()-('📊 Training Matrix'!$AV$97+365),"0")&amp;" days","Expires in "&amp;TEXT(('📊 Training Matrix'!$AV$97+365)-TODAY(),"0")&amp;" days"),"—")</f>
        <v>—</v>
      </c>
      <c r="M1861" s="58" t="str">
        <f ca="1">IF(OR('📊 Training Matrix'!$AW$97="EXPIRED",'📊 Training Matrix'!$AW$97="EXPIRING"),'📊 Training Matrix'!$H$97,"")</f>
        <v/>
      </c>
    </row>
    <row r="1862" spans="1:13" ht="15" customHeight="1" x14ac:dyDescent="0.2">
      <c r="A1862" s="58" t="str">
        <f ca="1">IF(OR('📊 Training Matrix'!$K$98="EXPIRED",'📊 Training Matrix'!$K$98="EXPIRING"),'📊 Training Matrix'!$A$98,"")</f>
        <v/>
      </c>
      <c r="B1862" s="58" t="str">
        <f ca="1">IF(OR('📊 Training Matrix'!$K$98="EXPIRED",'📊 Training Matrix'!$K$98="EXPIRING"),'📊 Training Matrix'!$B$98,"")</f>
        <v/>
      </c>
      <c r="C1862" s="58" t="str">
        <f ca="1">IF(OR('📊 Training Matrix'!$K$98="EXPIRED",'📊 Training Matrix'!$K$98="EXPIRING"),'📊 Training Matrix'!$C$98,"")</f>
        <v/>
      </c>
      <c r="D1862" s="58" t="str">
        <f ca="1">IF(OR('📊 Training Matrix'!$K$98="EXPIRED",'📊 Training Matrix'!$K$98="EXPIRING"),'📊 Training Matrix'!$D$98,"")</f>
        <v/>
      </c>
      <c r="E1862" s="58" t="str">
        <f ca="1">IF(OR('📊 Training Matrix'!$K$98="EXPIRED",'📊 Training Matrix'!$K$98="EXPIRING"),'📊 Training Matrix'!$F$98,"")</f>
        <v/>
      </c>
      <c r="F1862" s="58" t="str">
        <f ca="1">IF(OR('📊 Training Matrix'!$K$98="EXPIRED",'📊 Training Matrix'!$K$98="EXPIRING"),'📊 Training Matrix'!$E$98,"")</f>
        <v/>
      </c>
      <c r="G1862" s="58" t="str">
        <f ca="1">IF(OR('📊 Training Matrix'!$K$98="EXPIRED",'📊 Training Matrix'!$K$98="EXPIRING"),"HS-001","")</f>
        <v/>
      </c>
      <c r="H1862" s="58" t="str">
        <f ca="1">IF(OR('📊 Training Matrix'!$K$98="EXPIRED",'📊 Training Matrix'!$K$98="EXPIRING"),"H&amp;S Induction","")</f>
        <v/>
      </c>
      <c r="I1862" s="58" t="str">
        <f ca="1">IF(OR('📊 Training Matrix'!$K$98="EXPIRED",'📊 Training Matrix'!$K$98="EXPIRING"),IF(ISNUMBER('📊 Training Matrix'!$J$98),TEXT('📊 Training Matrix'!$J$98,"DD/MM/YYYY"),""),"")</f>
        <v/>
      </c>
      <c r="J1862" s="58" t="str">
        <f ca="1">IF(OR('📊 Training Matrix'!$K$98="EXPIRED",'📊 Training Matrix'!$K$98="EXPIRING"),TEXT('📊 Training Matrix'!$J$98+365,"DD/MM/YYYY"),"")</f>
        <v/>
      </c>
      <c r="K1862" s="58" t="str">
        <f ca="1">IF(OR('📊 Training Matrix'!$K$98="EXPIRED",'📊 Training Matrix'!$K$98="EXPIRING"),'📊 Training Matrix'!$K$98,"")</f>
        <v/>
      </c>
      <c r="L1862" s="58" t="str">
        <f ca="1">IF(OR('📊 Training Matrix'!$K$98="EXPIRED",'📊 Training Matrix'!$K$98="EXPIRING"),IF('📊 Training Matrix'!$K$98="EXPIRED","Overdue by "&amp;TEXT(TODAY()-('📊 Training Matrix'!$J$98+365),"0")&amp;" days","Expires in "&amp;TEXT(('📊 Training Matrix'!$J$98+365)-TODAY(),"0")&amp;" days"),"—")</f>
        <v>—</v>
      </c>
      <c r="M1862" s="58" t="str">
        <f ca="1">IF(OR('📊 Training Matrix'!$K$98="EXPIRED",'📊 Training Matrix'!$K$98="EXPIRING"),'📊 Training Matrix'!$H$98,"")</f>
        <v/>
      </c>
    </row>
    <row r="1863" spans="1:13" ht="15" customHeight="1" x14ac:dyDescent="0.2">
      <c r="A1863" s="58" t="str">
        <f ca="1">IF(OR('📊 Training Matrix'!$M$98="EXPIRED",'📊 Training Matrix'!$M$98="EXPIRING"),'📊 Training Matrix'!$A$98,"")</f>
        <v/>
      </c>
      <c r="B1863" s="58" t="str">
        <f ca="1">IF(OR('📊 Training Matrix'!$M$98="EXPIRED",'📊 Training Matrix'!$M$98="EXPIRING"),'📊 Training Matrix'!$B$98,"")</f>
        <v/>
      </c>
      <c r="C1863" s="58" t="str">
        <f ca="1">IF(OR('📊 Training Matrix'!$M$98="EXPIRED",'📊 Training Matrix'!$M$98="EXPIRING"),'📊 Training Matrix'!$C$98,"")</f>
        <v/>
      </c>
      <c r="D1863" s="58" t="str">
        <f ca="1">IF(OR('📊 Training Matrix'!$M$98="EXPIRED",'📊 Training Matrix'!$M$98="EXPIRING"),'📊 Training Matrix'!$D$98,"")</f>
        <v/>
      </c>
      <c r="E1863" s="58" t="str">
        <f ca="1">IF(OR('📊 Training Matrix'!$M$98="EXPIRED",'📊 Training Matrix'!$M$98="EXPIRING"),'📊 Training Matrix'!$F$98,"")</f>
        <v/>
      </c>
      <c r="F1863" s="58" t="str">
        <f ca="1">IF(OR('📊 Training Matrix'!$M$98="EXPIRED",'📊 Training Matrix'!$M$98="EXPIRING"),'📊 Training Matrix'!$E$98,"")</f>
        <v/>
      </c>
      <c r="G1863" s="58" t="str">
        <f ca="1">IF(OR('📊 Training Matrix'!$M$98="EXPIRED",'📊 Training Matrix'!$M$98="EXPIRING"),"HS-002","")</f>
        <v/>
      </c>
      <c r="H1863" s="58" t="str">
        <f ca="1">IF(OR('📊 Training Matrix'!$M$98="EXPIRED",'📊 Training Matrix'!$M$98="EXPIRING"),"Working at Height","")</f>
        <v/>
      </c>
      <c r="I1863" s="58" t="str">
        <f ca="1">IF(OR('📊 Training Matrix'!$M$98="EXPIRED",'📊 Training Matrix'!$M$98="EXPIRING"),IF(ISNUMBER('📊 Training Matrix'!$L$98),TEXT('📊 Training Matrix'!$L$98,"DD/MM/YYYY"),""),"")</f>
        <v/>
      </c>
      <c r="J1863" s="58" t="str">
        <f ca="1">IF(OR('📊 Training Matrix'!$M$98="EXPIRED",'📊 Training Matrix'!$M$98="EXPIRING"),TEXT('📊 Training Matrix'!$L$98+365,"DD/MM/YYYY"),"")</f>
        <v/>
      </c>
      <c r="K1863" s="58" t="str">
        <f ca="1">IF(OR('📊 Training Matrix'!$M$98="EXPIRED",'📊 Training Matrix'!$M$98="EXPIRING"),'📊 Training Matrix'!$M$98,"")</f>
        <v/>
      </c>
      <c r="L1863" s="58" t="str">
        <f ca="1">IF(OR('📊 Training Matrix'!$M$98="EXPIRED",'📊 Training Matrix'!$M$98="EXPIRING"),IF('📊 Training Matrix'!$M$98="EXPIRED","Overdue by "&amp;TEXT(TODAY()-('📊 Training Matrix'!$L$98+365),"0")&amp;" days","Expires in "&amp;TEXT(('📊 Training Matrix'!$L$98+365)-TODAY(),"0")&amp;" days"),"—")</f>
        <v>—</v>
      </c>
      <c r="M1863" s="58" t="str">
        <f ca="1">IF(OR('📊 Training Matrix'!$M$98="EXPIRED",'📊 Training Matrix'!$M$98="EXPIRING"),'📊 Training Matrix'!$H$98,"")</f>
        <v/>
      </c>
    </row>
    <row r="1864" spans="1:13" ht="15" customHeight="1" x14ac:dyDescent="0.2">
      <c r="A1864" s="58" t="str">
        <f ca="1">IF(OR('📊 Training Matrix'!$O$98="EXPIRED",'📊 Training Matrix'!$O$98="EXPIRING"),'📊 Training Matrix'!$A$98,"")</f>
        <v/>
      </c>
      <c r="B1864" s="58" t="str">
        <f ca="1">IF(OR('📊 Training Matrix'!$O$98="EXPIRED",'📊 Training Matrix'!$O$98="EXPIRING"),'📊 Training Matrix'!$B$98,"")</f>
        <v/>
      </c>
      <c r="C1864" s="58" t="str">
        <f ca="1">IF(OR('📊 Training Matrix'!$O$98="EXPIRED",'📊 Training Matrix'!$O$98="EXPIRING"),'📊 Training Matrix'!$C$98,"")</f>
        <v/>
      </c>
      <c r="D1864" s="58" t="str">
        <f ca="1">IF(OR('📊 Training Matrix'!$O$98="EXPIRED",'📊 Training Matrix'!$O$98="EXPIRING"),'📊 Training Matrix'!$D$98,"")</f>
        <v/>
      </c>
      <c r="E1864" s="58" t="str">
        <f ca="1">IF(OR('📊 Training Matrix'!$O$98="EXPIRED",'📊 Training Matrix'!$O$98="EXPIRING"),'📊 Training Matrix'!$F$98,"")</f>
        <v/>
      </c>
      <c r="F1864" s="58" t="str">
        <f ca="1">IF(OR('📊 Training Matrix'!$O$98="EXPIRED",'📊 Training Matrix'!$O$98="EXPIRING"),'📊 Training Matrix'!$E$98,"")</f>
        <v/>
      </c>
      <c r="G1864" s="58" t="str">
        <f ca="1">IF(OR('📊 Training Matrix'!$O$98="EXPIRED",'📊 Training Matrix'!$O$98="EXPIRING"),"HS-003","")</f>
        <v/>
      </c>
      <c r="H1864" s="58" t="str">
        <f ca="1">IF(OR('📊 Training Matrix'!$O$98="EXPIRED",'📊 Training Matrix'!$O$98="EXPIRING"),"Confined Space","")</f>
        <v/>
      </c>
      <c r="I1864" s="58" t="str">
        <f ca="1">IF(OR('📊 Training Matrix'!$O$98="EXPIRED",'📊 Training Matrix'!$O$98="EXPIRING"),IF(ISNUMBER('📊 Training Matrix'!$N$98),TEXT('📊 Training Matrix'!$N$98,"DD/MM/YYYY"),""),"")</f>
        <v/>
      </c>
      <c r="J1864" s="58" t="str">
        <f ca="1">IF(OR('📊 Training Matrix'!$O$98="EXPIRED",'📊 Training Matrix'!$O$98="EXPIRING"),TEXT('📊 Training Matrix'!$N$98+365,"DD/MM/YYYY"),"")</f>
        <v/>
      </c>
      <c r="K1864" s="58" t="str">
        <f ca="1">IF(OR('📊 Training Matrix'!$O$98="EXPIRED",'📊 Training Matrix'!$O$98="EXPIRING"),'📊 Training Matrix'!$O$98,"")</f>
        <v/>
      </c>
      <c r="L1864" s="58" t="str">
        <f ca="1">IF(OR('📊 Training Matrix'!$O$98="EXPIRED",'📊 Training Matrix'!$O$98="EXPIRING"),IF('📊 Training Matrix'!$O$98="EXPIRED","Overdue by "&amp;TEXT(TODAY()-('📊 Training Matrix'!$N$98+365),"0")&amp;" days","Expires in "&amp;TEXT(('📊 Training Matrix'!$N$98+365)-TODAY(),"0")&amp;" days"),"—")</f>
        <v>—</v>
      </c>
      <c r="M1864" s="58" t="str">
        <f ca="1">IF(OR('📊 Training Matrix'!$O$98="EXPIRED",'📊 Training Matrix'!$O$98="EXPIRING"),'📊 Training Matrix'!$H$98,"")</f>
        <v/>
      </c>
    </row>
    <row r="1865" spans="1:13" ht="15" customHeight="1" x14ac:dyDescent="0.2">
      <c r="A1865" s="58" t="str">
        <f ca="1">IF(OR('📊 Training Matrix'!$Q$98="EXPIRED",'📊 Training Matrix'!$Q$98="EXPIRING"),'📊 Training Matrix'!$A$98,"")</f>
        <v/>
      </c>
      <c r="B1865" s="58" t="str">
        <f ca="1">IF(OR('📊 Training Matrix'!$Q$98="EXPIRED",'📊 Training Matrix'!$Q$98="EXPIRING"),'📊 Training Matrix'!$B$98,"")</f>
        <v/>
      </c>
      <c r="C1865" s="58" t="str">
        <f ca="1">IF(OR('📊 Training Matrix'!$Q$98="EXPIRED",'📊 Training Matrix'!$Q$98="EXPIRING"),'📊 Training Matrix'!$C$98,"")</f>
        <v/>
      </c>
      <c r="D1865" s="58" t="str">
        <f ca="1">IF(OR('📊 Training Matrix'!$Q$98="EXPIRED",'📊 Training Matrix'!$Q$98="EXPIRING"),'📊 Training Matrix'!$D$98,"")</f>
        <v/>
      </c>
      <c r="E1865" s="58" t="str">
        <f ca="1">IF(OR('📊 Training Matrix'!$Q$98="EXPIRED",'📊 Training Matrix'!$Q$98="EXPIRING"),'📊 Training Matrix'!$F$98,"")</f>
        <v/>
      </c>
      <c r="F1865" s="58" t="str">
        <f ca="1">IF(OR('📊 Training Matrix'!$Q$98="EXPIRED",'📊 Training Matrix'!$Q$98="EXPIRING"),'📊 Training Matrix'!$E$98,"")</f>
        <v/>
      </c>
      <c r="G1865" s="58" t="str">
        <f ca="1">IF(OR('📊 Training Matrix'!$Q$98="EXPIRED",'📊 Training Matrix'!$Q$98="EXPIRING"),"HS-004","")</f>
        <v/>
      </c>
      <c r="H1865" s="58" t="str">
        <f ca="1">IF(OR('📊 Training Matrix'!$Q$98="EXPIRED",'📊 Training Matrix'!$Q$98="EXPIRING"),"Manual Handling","")</f>
        <v/>
      </c>
      <c r="I1865" s="58" t="str">
        <f ca="1">IF(OR('📊 Training Matrix'!$Q$98="EXPIRED",'📊 Training Matrix'!$Q$98="EXPIRING"),IF(ISNUMBER('📊 Training Matrix'!$P$98),TEXT('📊 Training Matrix'!$P$98,"DD/MM/YYYY"),""),"")</f>
        <v/>
      </c>
      <c r="J1865" s="58" t="str">
        <f ca="1">IF(OR('📊 Training Matrix'!$Q$98="EXPIRED",'📊 Training Matrix'!$Q$98="EXPIRING"),TEXT('📊 Training Matrix'!$P$98+365,"DD/MM/YYYY"),"")</f>
        <v/>
      </c>
      <c r="K1865" s="58" t="str">
        <f ca="1">IF(OR('📊 Training Matrix'!$Q$98="EXPIRED",'📊 Training Matrix'!$Q$98="EXPIRING"),'📊 Training Matrix'!$Q$98,"")</f>
        <v/>
      </c>
      <c r="L1865" s="58" t="str">
        <f ca="1">IF(OR('📊 Training Matrix'!$Q$98="EXPIRED",'📊 Training Matrix'!$Q$98="EXPIRING"),IF('📊 Training Matrix'!$Q$98="EXPIRED","Overdue by "&amp;TEXT(TODAY()-('📊 Training Matrix'!$P$98+365),"0")&amp;" days","Expires in "&amp;TEXT(('📊 Training Matrix'!$P$98+365)-TODAY(),"0")&amp;" days"),"—")</f>
        <v>—</v>
      </c>
      <c r="M1865" s="58" t="str">
        <f ca="1">IF(OR('📊 Training Matrix'!$Q$98="EXPIRED",'📊 Training Matrix'!$Q$98="EXPIRING"),'📊 Training Matrix'!$H$98,"")</f>
        <v/>
      </c>
    </row>
    <row r="1866" spans="1:13" ht="15" customHeight="1" x14ac:dyDescent="0.2">
      <c r="A1866" s="58" t="str">
        <f ca="1">IF(OR('📊 Training Matrix'!$S$98="EXPIRED",'📊 Training Matrix'!$S$98="EXPIRING"),'📊 Training Matrix'!$A$98,"")</f>
        <v/>
      </c>
      <c r="B1866" s="58" t="str">
        <f ca="1">IF(OR('📊 Training Matrix'!$S$98="EXPIRED",'📊 Training Matrix'!$S$98="EXPIRING"),'📊 Training Matrix'!$B$98,"")</f>
        <v/>
      </c>
      <c r="C1866" s="58" t="str">
        <f ca="1">IF(OR('📊 Training Matrix'!$S$98="EXPIRED",'📊 Training Matrix'!$S$98="EXPIRING"),'📊 Training Matrix'!$C$98,"")</f>
        <v/>
      </c>
      <c r="D1866" s="58" t="str">
        <f ca="1">IF(OR('📊 Training Matrix'!$S$98="EXPIRED",'📊 Training Matrix'!$S$98="EXPIRING"),'📊 Training Matrix'!$D$98,"")</f>
        <v/>
      </c>
      <c r="E1866" s="58" t="str">
        <f ca="1">IF(OR('📊 Training Matrix'!$S$98="EXPIRED",'📊 Training Matrix'!$S$98="EXPIRING"),'📊 Training Matrix'!$F$98,"")</f>
        <v/>
      </c>
      <c r="F1866" s="58" t="str">
        <f ca="1">IF(OR('📊 Training Matrix'!$S$98="EXPIRED",'📊 Training Matrix'!$S$98="EXPIRING"),'📊 Training Matrix'!$E$98,"")</f>
        <v/>
      </c>
      <c r="G1866" s="58" t="str">
        <f ca="1">IF(OR('📊 Training Matrix'!$S$98="EXPIRED",'📊 Training Matrix'!$S$98="EXPIRING"),"HS-005","")</f>
        <v/>
      </c>
      <c r="H1866" s="58" t="str">
        <f ca="1">IF(OR('📊 Training Matrix'!$S$98="EXPIRED",'📊 Training Matrix'!$S$98="EXPIRING"),"First Aid (FAW)","")</f>
        <v/>
      </c>
      <c r="I1866" s="58" t="str">
        <f ca="1">IF(OR('📊 Training Matrix'!$S$98="EXPIRED",'📊 Training Matrix'!$S$98="EXPIRING"),IF(ISNUMBER('📊 Training Matrix'!$R$98),TEXT('📊 Training Matrix'!$R$98,"DD/MM/YYYY"),""),"")</f>
        <v/>
      </c>
      <c r="J1866" s="58" t="str">
        <f ca="1">IF(OR('📊 Training Matrix'!$S$98="EXPIRED",'📊 Training Matrix'!$S$98="EXPIRING"),TEXT('📊 Training Matrix'!$R$98+365,"DD/MM/YYYY"),"")</f>
        <v/>
      </c>
      <c r="K1866" s="58" t="str">
        <f ca="1">IF(OR('📊 Training Matrix'!$S$98="EXPIRED",'📊 Training Matrix'!$S$98="EXPIRING"),'📊 Training Matrix'!$S$98,"")</f>
        <v/>
      </c>
      <c r="L1866" s="58" t="str">
        <f ca="1">IF(OR('📊 Training Matrix'!$S$98="EXPIRED",'📊 Training Matrix'!$S$98="EXPIRING"),IF('📊 Training Matrix'!$S$98="EXPIRED","Overdue by "&amp;TEXT(TODAY()-('📊 Training Matrix'!$R$98+365),"0")&amp;" days","Expires in "&amp;TEXT(('📊 Training Matrix'!$R$98+365)-TODAY(),"0")&amp;" days"),"—")</f>
        <v>—</v>
      </c>
      <c r="M1866" s="58" t="str">
        <f ca="1">IF(OR('📊 Training Matrix'!$S$98="EXPIRED",'📊 Training Matrix'!$S$98="EXPIRING"),'📊 Training Matrix'!$H$98,"")</f>
        <v/>
      </c>
    </row>
    <row r="1867" spans="1:13" ht="15" customHeight="1" x14ac:dyDescent="0.2">
      <c r="A1867" s="58" t="str">
        <f ca="1">IF(OR('📊 Training Matrix'!$U$98="EXPIRED",'📊 Training Matrix'!$U$98="EXPIRING"),'📊 Training Matrix'!$A$98,"")</f>
        <v/>
      </c>
      <c r="B1867" s="58" t="str">
        <f ca="1">IF(OR('📊 Training Matrix'!$U$98="EXPIRED",'📊 Training Matrix'!$U$98="EXPIRING"),'📊 Training Matrix'!$B$98,"")</f>
        <v/>
      </c>
      <c r="C1867" s="58" t="str">
        <f ca="1">IF(OR('📊 Training Matrix'!$U$98="EXPIRED",'📊 Training Matrix'!$U$98="EXPIRING"),'📊 Training Matrix'!$C$98,"")</f>
        <v/>
      </c>
      <c r="D1867" s="58" t="str">
        <f ca="1">IF(OR('📊 Training Matrix'!$U$98="EXPIRED",'📊 Training Matrix'!$U$98="EXPIRING"),'📊 Training Matrix'!$D$98,"")</f>
        <v/>
      </c>
      <c r="E1867" s="58" t="str">
        <f ca="1">IF(OR('📊 Training Matrix'!$U$98="EXPIRED",'📊 Training Matrix'!$U$98="EXPIRING"),'📊 Training Matrix'!$F$98,"")</f>
        <v/>
      </c>
      <c r="F1867" s="58" t="str">
        <f ca="1">IF(OR('📊 Training Matrix'!$U$98="EXPIRED",'📊 Training Matrix'!$U$98="EXPIRING"),'📊 Training Matrix'!$E$98,"")</f>
        <v/>
      </c>
      <c r="G1867" s="58" t="str">
        <f ca="1">IF(OR('📊 Training Matrix'!$U$98="EXPIRED",'📊 Training Matrix'!$U$98="EXPIRING"),"HS-006","")</f>
        <v/>
      </c>
      <c r="H1867" s="58" t="str">
        <f ca="1">IF(OR('📊 Training Matrix'!$U$98="EXPIRED",'📊 Training Matrix'!$U$98="EXPIRING"),"Asbestos Awareness","")</f>
        <v/>
      </c>
      <c r="I1867" s="58" t="str">
        <f ca="1">IF(OR('📊 Training Matrix'!$U$98="EXPIRED",'📊 Training Matrix'!$U$98="EXPIRING"),IF(ISNUMBER('📊 Training Matrix'!$T$98),TEXT('📊 Training Matrix'!$T$98,"DD/MM/YYYY"),""),"")</f>
        <v/>
      </c>
      <c r="J1867" s="58" t="str">
        <f ca="1">IF(OR('📊 Training Matrix'!$U$98="EXPIRED",'📊 Training Matrix'!$U$98="EXPIRING"),TEXT('📊 Training Matrix'!$T$98+365,"DD/MM/YYYY"),"")</f>
        <v/>
      </c>
      <c r="K1867" s="58" t="str">
        <f ca="1">IF(OR('📊 Training Matrix'!$U$98="EXPIRED",'📊 Training Matrix'!$U$98="EXPIRING"),'📊 Training Matrix'!$U$98,"")</f>
        <v/>
      </c>
      <c r="L1867" s="58" t="str">
        <f ca="1">IF(OR('📊 Training Matrix'!$U$98="EXPIRED",'📊 Training Matrix'!$U$98="EXPIRING"),IF('📊 Training Matrix'!$U$98="EXPIRED","Overdue by "&amp;TEXT(TODAY()-('📊 Training Matrix'!$T$98+365),"0")&amp;" days","Expires in "&amp;TEXT(('📊 Training Matrix'!$T$98+365)-TODAY(),"0")&amp;" days"),"—")</f>
        <v>—</v>
      </c>
      <c r="M1867" s="58" t="str">
        <f ca="1">IF(OR('📊 Training Matrix'!$U$98="EXPIRED",'📊 Training Matrix'!$U$98="EXPIRING"),'📊 Training Matrix'!$H$98,"")</f>
        <v/>
      </c>
    </row>
    <row r="1868" spans="1:13" ht="15" customHeight="1" x14ac:dyDescent="0.2">
      <c r="A1868" s="58" t="str">
        <f ca="1">IF(OR('📊 Training Matrix'!$W$98="EXPIRED",'📊 Training Matrix'!$W$98="EXPIRING"),'📊 Training Matrix'!$A$98,"")</f>
        <v/>
      </c>
      <c r="B1868" s="58" t="str">
        <f ca="1">IF(OR('📊 Training Matrix'!$W$98="EXPIRED",'📊 Training Matrix'!$W$98="EXPIRING"),'📊 Training Matrix'!$B$98,"")</f>
        <v/>
      </c>
      <c r="C1868" s="58" t="str">
        <f ca="1">IF(OR('📊 Training Matrix'!$W$98="EXPIRED",'📊 Training Matrix'!$W$98="EXPIRING"),'📊 Training Matrix'!$C$98,"")</f>
        <v/>
      </c>
      <c r="D1868" s="58" t="str">
        <f ca="1">IF(OR('📊 Training Matrix'!$W$98="EXPIRED",'📊 Training Matrix'!$W$98="EXPIRING"),'📊 Training Matrix'!$D$98,"")</f>
        <v/>
      </c>
      <c r="E1868" s="58" t="str">
        <f ca="1">IF(OR('📊 Training Matrix'!$W$98="EXPIRED",'📊 Training Matrix'!$W$98="EXPIRING"),'📊 Training Matrix'!$F$98,"")</f>
        <v/>
      </c>
      <c r="F1868" s="58" t="str">
        <f ca="1">IF(OR('📊 Training Matrix'!$W$98="EXPIRED",'📊 Training Matrix'!$W$98="EXPIRING"),'📊 Training Matrix'!$E$98,"")</f>
        <v/>
      </c>
      <c r="G1868" s="58" t="str">
        <f ca="1">IF(OR('📊 Training Matrix'!$W$98="EXPIRED",'📊 Training Matrix'!$W$98="EXPIRING"),"EL-001","")</f>
        <v/>
      </c>
      <c r="H1868" s="58" t="str">
        <f ca="1">IF(OR('📊 Training Matrix'!$W$98="EXPIRED",'📊 Training Matrix'!$W$98="EXPIRING"),"C&amp;G 2391 Inspection","")</f>
        <v/>
      </c>
      <c r="I1868" s="58" t="str">
        <f ca="1">IF(OR('📊 Training Matrix'!$W$98="EXPIRED",'📊 Training Matrix'!$W$98="EXPIRING"),IF(ISNUMBER('📊 Training Matrix'!$V$98),TEXT('📊 Training Matrix'!$V$98,"DD/MM/YYYY"),""),"")</f>
        <v/>
      </c>
      <c r="J1868" s="58" t="str">
        <f ca="1">IF(OR('📊 Training Matrix'!$W$98="EXPIRED",'📊 Training Matrix'!$W$98="EXPIRING"),TEXT('📊 Training Matrix'!$V$98+365,"DD/MM/YYYY"),"")</f>
        <v/>
      </c>
      <c r="K1868" s="58" t="str">
        <f ca="1">IF(OR('📊 Training Matrix'!$W$98="EXPIRED",'📊 Training Matrix'!$W$98="EXPIRING"),'📊 Training Matrix'!$W$98,"")</f>
        <v/>
      </c>
      <c r="L1868" s="58" t="str">
        <f ca="1">IF(OR('📊 Training Matrix'!$W$98="EXPIRED",'📊 Training Matrix'!$W$98="EXPIRING"),IF('📊 Training Matrix'!$W$98="EXPIRED","Overdue by "&amp;TEXT(TODAY()-('📊 Training Matrix'!$V$98+365),"0")&amp;" days","Expires in "&amp;TEXT(('📊 Training Matrix'!$V$98+365)-TODAY(),"0")&amp;" days"),"—")</f>
        <v>—</v>
      </c>
      <c r="M1868" s="58" t="str">
        <f ca="1">IF(OR('📊 Training Matrix'!$W$98="EXPIRED",'📊 Training Matrix'!$W$98="EXPIRING"),'📊 Training Matrix'!$H$98,"")</f>
        <v/>
      </c>
    </row>
    <row r="1869" spans="1:13" ht="15" customHeight="1" x14ac:dyDescent="0.2">
      <c r="A1869" s="58" t="str">
        <f ca="1">IF(OR('📊 Training Matrix'!$Y$98="EXPIRED",'📊 Training Matrix'!$Y$98="EXPIRING"),'📊 Training Matrix'!$A$98,"")</f>
        <v/>
      </c>
      <c r="B1869" s="58" t="str">
        <f ca="1">IF(OR('📊 Training Matrix'!$Y$98="EXPIRED",'📊 Training Matrix'!$Y$98="EXPIRING"),'📊 Training Matrix'!$B$98,"")</f>
        <v/>
      </c>
      <c r="C1869" s="58" t="str">
        <f ca="1">IF(OR('📊 Training Matrix'!$Y$98="EXPIRED",'📊 Training Matrix'!$Y$98="EXPIRING"),'📊 Training Matrix'!$C$98,"")</f>
        <v/>
      </c>
      <c r="D1869" s="58" t="str">
        <f ca="1">IF(OR('📊 Training Matrix'!$Y$98="EXPIRED",'📊 Training Matrix'!$Y$98="EXPIRING"),'📊 Training Matrix'!$D$98,"")</f>
        <v/>
      </c>
      <c r="E1869" s="58" t="str">
        <f ca="1">IF(OR('📊 Training Matrix'!$Y$98="EXPIRED",'📊 Training Matrix'!$Y$98="EXPIRING"),'📊 Training Matrix'!$F$98,"")</f>
        <v/>
      </c>
      <c r="F1869" s="58" t="str">
        <f ca="1">IF(OR('📊 Training Matrix'!$Y$98="EXPIRED",'📊 Training Matrix'!$Y$98="EXPIRING"),'📊 Training Matrix'!$E$98,"")</f>
        <v/>
      </c>
      <c r="G1869" s="58" t="str">
        <f ca="1">IF(OR('📊 Training Matrix'!$Y$98="EXPIRED",'📊 Training Matrix'!$Y$98="EXPIRING"),"EL-002","")</f>
        <v/>
      </c>
      <c r="H1869" s="58" t="str">
        <f ca="1">IF(OR('📊 Training Matrix'!$Y$98="EXPIRED",'📊 Training Matrix'!$Y$98="EXPIRING"),"18th Edition","")</f>
        <v/>
      </c>
      <c r="I1869" s="58" t="str">
        <f ca="1">IF(OR('📊 Training Matrix'!$Y$98="EXPIRED",'📊 Training Matrix'!$Y$98="EXPIRING"),IF(ISNUMBER('📊 Training Matrix'!$X$98),TEXT('📊 Training Matrix'!$X$98,"DD/MM/YYYY"),""),"")</f>
        <v/>
      </c>
      <c r="J1869" s="58" t="str">
        <f ca="1">IF(OR('📊 Training Matrix'!$Y$98="EXPIRED",'📊 Training Matrix'!$Y$98="EXPIRING"),TEXT('📊 Training Matrix'!$X$98+365,"DD/MM/YYYY"),"")</f>
        <v/>
      </c>
      <c r="K1869" s="58" t="str">
        <f ca="1">IF(OR('📊 Training Matrix'!$Y$98="EXPIRED",'📊 Training Matrix'!$Y$98="EXPIRING"),'📊 Training Matrix'!$Y$98,"")</f>
        <v/>
      </c>
      <c r="L1869" s="58" t="str">
        <f ca="1">IF(OR('📊 Training Matrix'!$Y$98="EXPIRED",'📊 Training Matrix'!$Y$98="EXPIRING"),IF('📊 Training Matrix'!$Y$98="EXPIRED","Overdue by "&amp;TEXT(TODAY()-('📊 Training Matrix'!$X$98+365),"0")&amp;" days","Expires in "&amp;TEXT(('📊 Training Matrix'!$X$98+365)-TODAY(),"0")&amp;" days"),"—")</f>
        <v>—</v>
      </c>
      <c r="M1869" s="58" t="str">
        <f ca="1">IF(OR('📊 Training Matrix'!$Y$98="EXPIRED",'📊 Training Matrix'!$Y$98="EXPIRING"),'📊 Training Matrix'!$H$98,"")</f>
        <v/>
      </c>
    </row>
    <row r="1870" spans="1:13" ht="15" customHeight="1" x14ac:dyDescent="0.2">
      <c r="A1870" s="58" t="str">
        <f ca="1">IF(OR('📊 Training Matrix'!$AA$98="EXPIRED",'📊 Training Matrix'!$AA$98="EXPIRING"),'📊 Training Matrix'!$A$98,"")</f>
        <v/>
      </c>
      <c r="B1870" s="58" t="str">
        <f ca="1">IF(OR('📊 Training Matrix'!$AA$98="EXPIRED",'📊 Training Matrix'!$AA$98="EXPIRING"),'📊 Training Matrix'!$B$98,"")</f>
        <v/>
      </c>
      <c r="C1870" s="58" t="str">
        <f ca="1">IF(OR('📊 Training Matrix'!$AA$98="EXPIRED",'📊 Training Matrix'!$AA$98="EXPIRING"),'📊 Training Matrix'!$C$98,"")</f>
        <v/>
      </c>
      <c r="D1870" s="58" t="str">
        <f ca="1">IF(OR('📊 Training Matrix'!$AA$98="EXPIRED",'📊 Training Matrix'!$AA$98="EXPIRING"),'📊 Training Matrix'!$D$98,"")</f>
        <v/>
      </c>
      <c r="E1870" s="58" t="str">
        <f ca="1">IF(OR('📊 Training Matrix'!$AA$98="EXPIRED",'📊 Training Matrix'!$AA$98="EXPIRING"),'📊 Training Matrix'!$F$98,"")</f>
        <v/>
      </c>
      <c r="F1870" s="58" t="str">
        <f ca="1">IF(OR('📊 Training Matrix'!$AA$98="EXPIRED",'📊 Training Matrix'!$AA$98="EXPIRING"),'📊 Training Matrix'!$E$98,"")</f>
        <v/>
      </c>
      <c r="G1870" s="58" t="str">
        <f ca="1">IF(OR('📊 Training Matrix'!$AA$98="EXPIRED",'📊 Training Matrix'!$AA$98="EXPIRING"),"EL-003","")</f>
        <v/>
      </c>
      <c r="H1870" s="58" t="str">
        <f ca="1">IF(OR('📊 Training Matrix'!$AA$98="EXPIRED",'📊 Training Matrix'!$AA$98="EXPIRING"),"HV Auth. Person","")</f>
        <v/>
      </c>
      <c r="I1870" s="58" t="str">
        <f ca="1">IF(OR('📊 Training Matrix'!$AA$98="EXPIRED",'📊 Training Matrix'!$AA$98="EXPIRING"),IF(ISNUMBER('📊 Training Matrix'!$Z$98),TEXT('📊 Training Matrix'!$Z$98,"DD/MM/YYYY"),""),"")</f>
        <v/>
      </c>
      <c r="J1870" s="58" t="str">
        <f ca="1">IF(OR('📊 Training Matrix'!$AA$98="EXPIRED",'📊 Training Matrix'!$AA$98="EXPIRING"),TEXT('📊 Training Matrix'!$Z$98+365,"DD/MM/YYYY"),"")</f>
        <v/>
      </c>
      <c r="K1870" s="58" t="str">
        <f ca="1">IF(OR('📊 Training Matrix'!$AA$98="EXPIRED",'📊 Training Matrix'!$AA$98="EXPIRING"),'📊 Training Matrix'!$AA$98,"")</f>
        <v/>
      </c>
      <c r="L1870" s="58" t="str">
        <f ca="1">IF(OR('📊 Training Matrix'!$AA$98="EXPIRED",'📊 Training Matrix'!$AA$98="EXPIRING"),IF('📊 Training Matrix'!$AA$98="EXPIRED","Overdue by "&amp;TEXT(TODAY()-('📊 Training Matrix'!$Z$98+365),"0")&amp;" days","Expires in "&amp;TEXT(('📊 Training Matrix'!$Z$98+365)-TODAY(),"0")&amp;" days"),"—")</f>
        <v>—</v>
      </c>
      <c r="M1870" s="58" t="str">
        <f ca="1">IF(OR('📊 Training Matrix'!$AA$98="EXPIRED",'📊 Training Matrix'!$AA$98="EXPIRING"),'📊 Training Matrix'!$H$98,"")</f>
        <v/>
      </c>
    </row>
    <row r="1871" spans="1:13" ht="15" customHeight="1" x14ac:dyDescent="0.2">
      <c r="A1871" s="58" t="str">
        <f ca="1">IF(OR('📊 Training Matrix'!$AC$98="EXPIRED",'📊 Training Matrix'!$AC$98="EXPIRING"),'📊 Training Matrix'!$A$98,"")</f>
        <v/>
      </c>
      <c r="B1871" s="58" t="str">
        <f ca="1">IF(OR('📊 Training Matrix'!$AC$98="EXPIRED",'📊 Training Matrix'!$AC$98="EXPIRING"),'📊 Training Matrix'!$B$98,"")</f>
        <v/>
      </c>
      <c r="C1871" s="58" t="str">
        <f ca="1">IF(OR('📊 Training Matrix'!$AC$98="EXPIRED",'📊 Training Matrix'!$AC$98="EXPIRING"),'📊 Training Matrix'!$C$98,"")</f>
        <v/>
      </c>
      <c r="D1871" s="58" t="str">
        <f ca="1">IF(OR('📊 Training Matrix'!$AC$98="EXPIRED",'📊 Training Matrix'!$AC$98="EXPIRING"),'📊 Training Matrix'!$D$98,"")</f>
        <v/>
      </c>
      <c r="E1871" s="58" t="str">
        <f ca="1">IF(OR('📊 Training Matrix'!$AC$98="EXPIRED",'📊 Training Matrix'!$AC$98="EXPIRING"),'📊 Training Matrix'!$F$98,"")</f>
        <v/>
      </c>
      <c r="F1871" s="58" t="str">
        <f ca="1">IF(OR('📊 Training Matrix'!$AC$98="EXPIRED",'📊 Training Matrix'!$AC$98="EXPIRING"),'📊 Training Matrix'!$E$98,"")</f>
        <v/>
      </c>
      <c r="G1871" s="58" t="str">
        <f ca="1">IF(OR('📊 Training Matrix'!$AC$98="EXPIRED",'📊 Training Matrix'!$AC$98="EXPIRING"),"EL-004","")</f>
        <v/>
      </c>
      <c r="H1871" s="58" t="str">
        <f ca="1">IF(OR('📊 Training Matrix'!$AC$98="EXPIRED",'📊 Training Matrix'!$AC$98="EXPIRING"),"LV Switching","")</f>
        <v/>
      </c>
      <c r="I1871" s="58" t="str">
        <f ca="1">IF(OR('📊 Training Matrix'!$AC$98="EXPIRED",'📊 Training Matrix'!$AC$98="EXPIRING"),IF(ISNUMBER('📊 Training Matrix'!$AB$98),TEXT('📊 Training Matrix'!$AB$98,"DD/MM/YYYY"),""),"")</f>
        <v/>
      </c>
      <c r="J1871" s="58" t="str">
        <f ca="1">IF(OR('📊 Training Matrix'!$AC$98="EXPIRED",'📊 Training Matrix'!$AC$98="EXPIRING"),TEXT('📊 Training Matrix'!$AB$98+365,"DD/MM/YYYY"),"")</f>
        <v/>
      </c>
      <c r="K1871" s="58" t="str">
        <f ca="1">IF(OR('📊 Training Matrix'!$AC$98="EXPIRED",'📊 Training Matrix'!$AC$98="EXPIRING"),'📊 Training Matrix'!$AC$98,"")</f>
        <v/>
      </c>
      <c r="L1871" s="58" t="str">
        <f ca="1">IF(OR('📊 Training Matrix'!$AC$98="EXPIRED",'📊 Training Matrix'!$AC$98="EXPIRING"),IF('📊 Training Matrix'!$AC$98="EXPIRED","Overdue by "&amp;TEXT(TODAY()-('📊 Training Matrix'!$AB$98+365),"0")&amp;" days","Expires in "&amp;TEXT(('📊 Training Matrix'!$AB$98+365)-TODAY(),"0")&amp;" days"),"—")</f>
        <v>—</v>
      </c>
      <c r="M1871" s="58" t="str">
        <f ca="1">IF(OR('📊 Training Matrix'!$AC$98="EXPIRED",'📊 Training Matrix'!$AC$98="EXPIRING"),'📊 Training Matrix'!$H$98,"")</f>
        <v/>
      </c>
    </row>
    <row r="1872" spans="1:13" ht="15" customHeight="1" x14ac:dyDescent="0.2">
      <c r="A1872" s="58" t="str">
        <f ca="1">IF(OR('📊 Training Matrix'!$AE$98="EXPIRED",'📊 Training Matrix'!$AE$98="EXPIRING"),'📊 Training Matrix'!$A$98,"")</f>
        <v/>
      </c>
      <c r="B1872" s="58" t="str">
        <f ca="1">IF(OR('📊 Training Matrix'!$AE$98="EXPIRED",'📊 Training Matrix'!$AE$98="EXPIRING"),'📊 Training Matrix'!$B$98,"")</f>
        <v/>
      </c>
      <c r="C1872" s="58" t="str">
        <f ca="1">IF(OR('📊 Training Matrix'!$AE$98="EXPIRED",'📊 Training Matrix'!$AE$98="EXPIRING"),'📊 Training Matrix'!$C$98,"")</f>
        <v/>
      </c>
      <c r="D1872" s="58" t="str">
        <f ca="1">IF(OR('📊 Training Matrix'!$AE$98="EXPIRED",'📊 Training Matrix'!$AE$98="EXPIRING"),'📊 Training Matrix'!$D$98,"")</f>
        <v/>
      </c>
      <c r="E1872" s="58" t="str">
        <f ca="1">IF(OR('📊 Training Matrix'!$AE$98="EXPIRED",'📊 Training Matrix'!$AE$98="EXPIRING"),'📊 Training Matrix'!$F$98,"")</f>
        <v/>
      </c>
      <c r="F1872" s="58" t="str">
        <f ca="1">IF(OR('📊 Training Matrix'!$AE$98="EXPIRED",'📊 Training Matrix'!$AE$98="EXPIRING"),'📊 Training Matrix'!$E$98,"")</f>
        <v/>
      </c>
      <c r="G1872" s="58" t="str">
        <f ca="1">IF(OR('📊 Training Matrix'!$AE$98="EXPIRED",'📊 Training Matrix'!$AE$98="EXPIRING"),"CV-005","")</f>
        <v/>
      </c>
      <c r="H1872" s="58" t="str">
        <f ca="1">IF(OR('📊 Training Matrix'!$AE$98="EXPIRED",'📊 Training Matrix'!$AE$98="EXPIRING"),"NRSWA Supervisor","")</f>
        <v/>
      </c>
      <c r="I1872" s="58" t="str">
        <f ca="1">IF(OR('📊 Training Matrix'!$AE$98="EXPIRED",'📊 Training Matrix'!$AE$98="EXPIRING"),IF(ISNUMBER('📊 Training Matrix'!$AD$98),TEXT('📊 Training Matrix'!$AD$98,"DD/MM/YYYY"),""),"")</f>
        <v/>
      </c>
      <c r="J1872" s="58" t="str">
        <f ca="1">IF(OR('📊 Training Matrix'!$AE$98="EXPIRED",'📊 Training Matrix'!$AE$98="EXPIRING"),TEXT('📊 Training Matrix'!$AD$98+365,"DD/MM/YYYY"),"")</f>
        <v/>
      </c>
      <c r="K1872" s="58" t="str">
        <f ca="1">IF(OR('📊 Training Matrix'!$AE$98="EXPIRED",'📊 Training Matrix'!$AE$98="EXPIRING"),'📊 Training Matrix'!$AE$98,"")</f>
        <v/>
      </c>
      <c r="L1872" s="58" t="str">
        <f ca="1">IF(OR('📊 Training Matrix'!$AE$98="EXPIRED",'📊 Training Matrix'!$AE$98="EXPIRING"),IF('📊 Training Matrix'!$AE$98="EXPIRED","Overdue by "&amp;TEXT(TODAY()-('📊 Training Matrix'!$AD$98+365),"0")&amp;" days","Expires in "&amp;TEXT(('📊 Training Matrix'!$AD$98+365)-TODAY(),"0")&amp;" days"),"—")</f>
        <v>—</v>
      </c>
      <c r="M1872" s="58" t="str">
        <f ca="1">IF(OR('📊 Training Matrix'!$AE$98="EXPIRED",'📊 Training Matrix'!$AE$98="EXPIRING"),'📊 Training Matrix'!$H$98,"")</f>
        <v/>
      </c>
    </row>
    <row r="1873" spans="1:13" ht="15" customHeight="1" x14ac:dyDescent="0.2">
      <c r="A1873" s="58" t="str">
        <f ca="1">IF(OR('📊 Training Matrix'!$AG$98="EXPIRED",'📊 Training Matrix'!$AG$98="EXPIRING"),'📊 Training Matrix'!$A$98,"")</f>
        <v/>
      </c>
      <c r="B1873" s="58" t="str">
        <f ca="1">IF(OR('📊 Training Matrix'!$AG$98="EXPIRED",'📊 Training Matrix'!$AG$98="EXPIRING"),'📊 Training Matrix'!$B$98,"")</f>
        <v/>
      </c>
      <c r="C1873" s="58" t="str">
        <f ca="1">IF(OR('📊 Training Matrix'!$AG$98="EXPIRED",'📊 Training Matrix'!$AG$98="EXPIRING"),'📊 Training Matrix'!$C$98,"")</f>
        <v/>
      </c>
      <c r="D1873" s="58" t="str">
        <f ca="1">IF(OR('📊 Training Matrix'!$AG$98="EXPIRED",'📊 Training Matrix'!$AG$98="EXPIRING"),'📊 Training Matrix'!$D$98,"")</f>
        <v/>
      </c>
      <c r="E1873" s="58" t="str">
        <f ca="1">IF(OR('📊 Training Matrix'!$AG$98="EXPIRED",'📊 Training Matrix'!$AG$98="EXPIRING"),'📊 Training Matrix'!$F$98,"")</f>
        <v/>
      </c>
      <c r="F1873" s="58" t="str">
        <f ca="1">IF(OR('📊 Training Matrix'!$AG$98="EXPIRED",'📊 Training Matrix'!$AG$98="EXPIRING"),'📊 Training Matrix'!$E$98,"")</f>
        <v/>
      </c>
      <c r="G1873" s="58" t="str">
        <f ca="1">IF(OR('📊 Training Matrix'!$AG$98="EXPIRED",'📊 Training Matrix'!$AG$98="EXPIRING"),"CV-006","")</f>
        <v/>
      </c>
      <c r="H1873" s="58" t="str">
        <f ca="1">IF(OR('📊 Training Matrix'!$AG$98="EXPIRED",'📊 Training Matrix'!$AG$98="EXPIRING"),"NRSWA Operative","")</f>
        <v/>
      </c>
      <c r="I1873" s="58" t="str">
        <f ca="1">IF(OR('📊 Training Matrix'!$AG$98="EXPIRED",'📊 Training Matrix'!$AG$98="EXPIRING"),IF(ISNUMBER('📊 Training Matrix'!$AF$98),TEXT('📊 Training Matrix'!$AF$98,"DD/MM/YYYY"),""),"")</f>
        <v/>
      </c>
      <c r="J1873" s="58" t="str">
        <f ca="1">IF(OR('📊 Training Matrix'!$AG$98="EXPIRED",'📊 Training Matrix'!$AG$98="EXPIRING"),TEXT('📊 Training Matrix'!$AF$98+365,"DD/MM/YYYY"),"")</f>
        <v/>
      </c>
      <c r="K1873" s="58" t="str">
        <f ca="1">IF(OR('📊 Training Matrix'!$AG$98="EXPIRED",'📊 Training Matrix'!$AG$98="EXPIRING"),'📊 Training Matrix'!$AG$98,"")</f>
        <v/>
      </c>
      <c r="L1873" s="58" t="str">
        <f ca="1">IF(OR('📊 Training Matrix'!$AG$98="EXPIRED",'📊 Training Matrix'!$AG$98="EXPIRING"),IF('📊 Training Matrix'!$AG$98="EXPIRED","Overdue by "&amp;TEXT(TODAY()-('📊 Training Matrix'!$AF$98+365),"0")&amp;" days","Expires in "&amp;TEXT(('📊 Training Matrix'!$AF$98+365)-TODAY(),"0")&amp;" days"),"—")</f>
        <v>—</v>
      </c>
      <c r="M1873" s="58" t="str">
        <f ca="1">IF(OR('📊 Training Matrix'!$AG$98="EXPIRED",'📊 Training Matrix'!$AG$98="EXPIRING"),'📊 Training Matrix'!$H$98,"")</f>
        <v/>
      </c>
    </row>
    <row r="1874" spans="1:13" ht="15" customHeight="1" x14ac:dyDescent="0.2">
      <c r="A1874" s="58" t="str">
        <f ca="1">IF(OR('📊 Training Matrix'!$AI$98="EXPIRED",'📊 Training Matrix'!$AI$98="EXPIRING"),'📊 Training Matrix'!$A$98,"")</f>
        <v/>
      </c>
      <c r="B1874" s="58" t="str">
        <f ca="1">IF(OR('📊 Training Matrix'!$AI$98="EXPIRED",'📊 Training Matrix'!$AI$98="EXPIRING"),'📊 Training Matrix'!$B$98,"")</f>
        <v/>
      </c>
      <c r="C1874" s="58" t="str">
        <f ca="1">IF(OR('📊 Training Matrix'!$AI$98="EXPIRED",'📊 Training Matrix'!$AI$98="EXPIRING"),'📊 Training Matrix'!$C$98,"")</f>
        <v/>
      </c>
      <c r="D1874" s="58" t="str">
        <f ca="1">IF(OR('📊 Training Matrix'!$AI$98="EXPIRED",'📊 Training Matrix'!$AI$98="EXPIRING"),'📊 Training Matrix'!$D$98,"")</f>
        <v/>
      </c>
      <c r="E1874" s="58" t="str">
        <f ca="1">IF(OR('📊 Training Matrix'!$AI$98="EXPIRED",'📊 Training Matrix'!$AI$98="EXPIRING"),'📊 Training Matrix'!$F$98,"")</f>
        <v/>
      </c>
      <c r="F1874" s="58" t="str">
        <f ca="1">IF(OR('📊 Training Matrix'!$AI$98="EXPIRED",'📊 Training Matrix'!$AI$98="EXPIRING"),'📊 Training Matrix'!$E$98,"")</f>
        <v/>
      </c>
      <c r="G1874" s="58" t="str">
        <f ca="1">IF(OR('📊 Training Matrix'!$AI$98="EXPIRED",'📊 Training Matrix'!$AI$98="EXPIRING"),"CV-002","")</f>
        <v/>
      </c>
      <c r="H1874" s="58" t="str">
        <f ca="1">IF(OR('📊 Training Matrix'!$AI$98="EXPIRED",'📊 Training Matrix'!$AI$98="EXPIRING"),"CSCS Blue Card","")</f>
        <v/>
      </c>
      <c r="I1874" s="58" t="str">
        <f ca="1">IF(OR('📊 Training Matrix'!$AI$98="EXPIRED",'📊 Training Matrix'!$AI$98="EXPIRING"),IF(ISNUMBER('📊 Training Matrix'!$AH$98),TEXT('📊 Training Matrix'!$AH$98,"DD/MM/YYYY"),""),"")</f>
        <v/>
      </c>
      <c r="J1874" s="58" t="str">
        <f ca="1">IF(OR('📊 Training Matrix'!$AI$98="EXPIRED",'📊 Training Matrix'!$AI$98="EXPIRING"),TEXT('📊 Training Matrix'!$AH$98+365,"DD/MM/YYYY"),"")</f>
        <v/>
      </c>
      <c r="K1874" s="58" t="str">
        <f ca="1">IF(OR('📊 Training Matrix'!$AI$98="EXPIRED",'📊 Training Matrix'!$AI$98="EXPIRING"),'📊 Training Matrix'!$AI$98,"")</f>
        <v/>
      </c>
      <c r="L1874" s="58" t="str">
        <f ca="1">IF(OR('📊 Training Matrix'!$AI$98="EXPIRED",'📊 Training Matrix'!$AI$98="EXPIRING"),IF('📊 Training Matrix'!$AI$98="EXPIRED","Overdue by "&amp;TEXT(TODAY()-('📊 Training Matrix'!$AH$98+365),"0")&amp;" days","Expires in "&amp;TEXT(('📊 Training Matrix'!$AH$98+365)-TODAY(),"0")&amp;" days"),"—")</f>
        <v>—</v>
      </c>
      <c r="M1874" s="58" t="str">
        <f ca="1">IF(OR('📊 Training Matrix'!$AI$98="EXPIRED",'📊 Training Matrix'!$AI$98="EXPIRING"),'📊 Training Matrix'!$H$98,"")</f>
        <v/>
      </c>
    </row>
    <row r="1875" spans="1:13" ht="15" customHeight="1" x14ac:dyDescent="0.2">
      <c r="A1875" s="58" t="str">
        <f ca="1">IF(OR('📊 Training Matrix'!$AK$98="EXPIRED",'📊 Training Matrix'!$AK$98="EXPIRING"),'📊 Training Matrix'!$A$98,"")</f>
        <v/>
      </c>
      <c r="B1875" s="58" t="str">
        <f ca="1">IF(OR('📊 Training Matrix'!$AK$98="EXPIRED",'📊 Training Matrix'!$AK$98="EXPIRING"),'📊 Training Matrix'!$B$98,"")</f>
        <v/>
      </c>
      <c r="C1875" s="58" t="str">
        <f ca="1">IF(OR('📊 Training Matrix'!$AK$98="EXPIRED",'📊 Training Matrix'!$AK$98="EXPIRING"),'📊 Training Matrix'!$C$98,"")</f>
        <v/>
      </c>
      <c r="D1875" s="58" t="str">
        <f ca="1">IF(OR('📊 Training Matrix'!$AK$98="EXPIRED",'📊 Training Matrix'!$AK$98="EXPIRING"),'📊 Training Matrix'!$D$98,"")</f>
        <v/>
      </c>
      <c r="E1875" s="58" t="str">
        <f ca="1">IF(OR('📊 Training Matrix'!$AK$98="EXPIRED",'📊 Training Matrix'!$AK$98="EXPIRING"),'📊 Training Matrix'!$F$98,"")</f>
        <v/>
      </c>
      <c r="F1875" s="58" t="str">
        <f ca="1">IF(OR('📊 Training Matrix'!$AK$98="EXPIRED",'📊 Training Matrix'!$AK$98="EXPIRING"),'📊 Training Matrix'!$E$98,"")</f>
        <v/>
      </c>
      <c r="G1875" s="58" t="str">
        <f ca="1">IF(OR('📊 Training Matrix'!$AK$98="EXPIRED",'📊 Training Matrix'!$AK$98="EXPIRING"),"GS-001","")</f>
        <v/>
      </c>
      <c r="H1875" s="58" t="str">
        <f ca="1">IF(OR('📊 Training Matrix'!$AK$98="EXPIRED",'📊 Training Matrix'!$AK$98="EXPIRING"),"Gas Safe Reg.","")</f>
        <v/>
      </c>
      <c r="I1875" s="58" t="str">
        <f ca="1">IF(OR('📊 Training Matrix'!$AK$98="EXPIRED",'📊 Training Matrix'!$AK$98="EXPIRING"),IF(ISNUMBER('📊 Training Matrix'!$AJ$98),TEXT('📊 Training Matrix'!$AJ$98,"DD/MM/YYYY"),""),"")</f>
        <v/>
      </c>
      <c r="J1875" s="58" t="str">
        <f ca="1">IF(OR('📊 Training Matrix'!$AK$98="EXPIRED",'📊 Training Matrix'!$AK$98="EXPIRING"),TEXT('📊 Training Matrix'!$AJ$98+365,"DD/MM/YYYY"),"")</f>
        <v/>
      </c>
      <c r="K1875" s="58" t="str">
        <f ca="1">IF(OR('📊 Training Matrix'!$AK$98="EXPIRED",'📊 Training Matrix'!$AK$98="EXPIRING"),'📊 Training Matrix'!$AK$98,"")</f>
        <v/>
      </c>
      <c r="L1875" s="58" t="str">
        <f ca="1">IF(OR('📊 Training Matrix'!$AK$98="EXPIRED",'📊 Training Matrix'!$AK$98="EXPIRING"),IF('📊 Training Matrix'!$AK$98="EXPIRED","Overdue by "&amp;TEXT(TODAY()-('📊 Training Matrix'!$AJ$98+365),"0")&amp;" days","Expires in "&amp;TEXT(('📊 Training Matrix'!$AJ$98+365)-TODAY(),"0")&amp;" days"),"—")</f>
        <v>—</v>
      </c>
      <c r="M1875" s="58" t="str">
        <f ca="1">IF(OR('📊 Training Matrix'!$AK$98="EXPIRED",'📊 Training Matrix'!$AK$98="EXPIRING"),'📊 Training Matrix'!$H$98,"")</f>
        <v/>
      </c>
    </row>
    <row r="1876" spans="1:13" ht="15" customHeight="1" x14ac:dyDescent="0.2">
      <c r="A1876" s="58" t="str">
        <f ca="1">IF(OR('📊 Training Matrix'!$AM$98="EXPIRED",'📊 Training Matrix'!$AM$98="EXPIRING"),'📊 Training Matrix'!$A$98,"")</f>
        <v/>
      </c>
      <c r="B1876" s="58" t="str">
        <f ca="1">IF(OR('📊 Training Matrix'!$AM$98="EXPIRED",'📊 Training Matrix'!$AM$98="EXPIRING"),'📊 Training Matrix'!$B$98,"")</f>
        <v/>
      </c>
      <c r="C1876" s="58" t="str">
        <f ca="1">IF(OR('📊 Training Matrix'!$AM$98="EXPIRED",'📊 Training Matrix'!$AM$98="EXPIRING"),'📊 Training Matrix'!$C$98,"")</f>
        <v/>
      </c>
      <c r="D1876" s="58" t="str">
        <f ca="1">IF(OR('📊 Training Matrix'!$AM$98="EXPIRED",'📊 Training Matrix'!$AM$98="EXPIRING"),'📊 Training Matrix'!$D$98,"")</f>
        <v/>
      </c>
      <c r="E1876" s="58" t="str">
        <f ca="1">IF(OR('📊 Training Matrix'!$AM$98="EXPIRED",'📊 Training Matrix'!$AM$98="EXPIRING"),'📊 Training Matrix'!$F$98,"")</f>
        <v/>
      </c>
      <c r="F1876" s="58" t="str">
        <f ca="1">IF(OR('📊 Training Matrix'!$AM$98="EXPIRED",'📊 Training Matrix'!$AM$98="EXPIRING"),'📊 Training Matrix'!$E$98,"")</f>
        <v/>
      </c>
      <c r="G1876" s="58" t="str">
        <f ca="1">IF(OR('📊 Training Matrix'!$AM$98="EXPIRED",'📊 Training Matrix'!$AM$98="EXPIRING"),"GS-002","")</f>
        <v/>
      </c>
      <c r="H1876" s="58" t="str">
        <f ca="1">IF(OR('📊 Training Matrix'!$AM$98="EXPIRED",'📊 Training Matrix'!$AM$98="EXPIRING"),"ACS Gas (CCN1)","")</f>
        <v/>
      </c>
      <c r="I1876" s="58" t="str">
        <f ca="1">IF(OR('📊 Training Matrix'!$AM$98="EXPIRED",'📊 Training Matrix'!$AM$98="EXPIRING"),IF(ISNUMBER('📊 Training Matrix'!$AL$98),TEXT('📊 Training Matrix'!$AL$98,"DD/MM/YYYY"),""),"")</f>
        <v/>
      </c>
      <c r="J1876" s="58" t="str">
        <f ca="1">IF(OR('📊 Training Matrix'!$AM$98="EXPIRED",'📊 Training Matrix'!$AM$98="EXPIRING"),TEXT('📊 Training Matrix'!$AL$98+365,"DD/MM/YYYY"),"")</f>
        <v/>
      </c>
      <c r="K1876" s="58" t="str">
        <f ca="1">IF(OR('📊 Training Matrix'!$AM$98="EXPIRED",'📊 Training Matrix'!$AM$98="EXPIRING"),'📊 Training Matrix'!$AM$98,"")</f>
        <v/>
      </c>
      <c r="L1876" s="58" t="str">
        <f ca="1">IF(OR('📊 Training Matrix'!$AM$98="EXPIRED",'📊 Training Matrix'!$AM$98="EXPIRING"),IF('📊 Training Matrix'!$AM$98="EXPIRED","Overdue by "&amp;TEXT(TODAY()-('📊 Training Matrix'!$AL$98+365),"0")&amp;" days","Expires in "&amp;TEXT(('📊 Training Matrix'!$AL$98+365)-TODAY(),"0")&amp;" days"),"—")</f>
        <v>—</v>
      </c>
      <c r="M1876" s="58" t="str">
        <f ca="1">IF(OR('📊 Training Matrix'!$AM$98="EXPIRED",'📊 Training Matrix'!$AM$98="EXPIRING"),'📊 Training Matrix'!$H$98,"")</f>
        <v/>
      </c>
    </row>
    <row r="1877" spans="1:13" ht="15" customHeight="1" x14ac:dyDescent="0.2">
      <c r="A1877" s="58" t="str">
        <f ca="1">IF(OR('📊 Training Matrix'!$AO$98="EXPIRED",'📊 Training Matrix'!$AO$98="EXPIRING"),'📊 Training Matrix'!$A$98,"")</f>
        <v/>
      </c>
      <c r="B1877" s="58" t="str">
        <f ca="1">IF(OR('📊 Training Matrix'!$AO$98="EXPIRED",'📊 Training Matrix'!$AO$98="EXPIRING"),'📊 Training Matrix'!$B$98,"")</f>
        <v/>
      </c>
      <c r="C1877" s="58" t="str">
        <f ca="1">IF(OR('📊 Training Matrix'!$AO$98="EXPIRED",'📊 Training Matrix'!$AO$98="EXPIRING"),'📊 Training Matrix'!$C$98,"")</f>
        <v/>
      </c>
      <c r="D1877" s="58" t="str">
        <f ca="1">IF(OR('📊 Training Matrix'!$AO$98="EXPIRED",'📊 Training Matrix'!$AO$98="EXPIRING"),'📊 Training Matrix'!$D$98,"")</f>
        <v/>
      </c>
      <c r="E1877" s="58" t="str">
        <f ca="1">IF(OR('📊 Training Matrix'!$AO$98="EXPIRED",'📊 Training Matrix'!$AO$98="EXPIRING"),'📊 Training Matrix'!$F$98,"")</f>
        <v/>
      </c>
      <c r="F1877" s="58" t="str">
        <f ca="1">IF(OR('📊 Training Matrix'!$AO$98="EXPIRED",'📊 Training Matrix'!$AO$98="EXPIRING"),'📊 Training Matrix'!$E$98,"")</f>
        <v/>
      </c>
      <c r="G1877" s="58" t="str">
        <f ca="1">IF(OR('📊 Training Matrix'!$AO$98="EXPIRED",'📊 Training Matrix'!$AO$98="EXPIRING"),"WA-001","")</f>
        <v/>
      </c>
      <c r="H1877" s="58" t="str">
        <f ca="1">IF(OR('📊 Training Matrix'!$AO$98="EXPIRED",'📊 Training Matrix'!$AO$98="EXPIRING"),"WIAPS Cert.","")</f>
        <v/>
      </c>
      <c r="I1877" s="58" t="str">
        <f ca="1">IF(OR('📊 Training Matrix'!$AO$98="EXPIRED",'📊 Training Matrix'!$AO$98="EXPIRING"),IF(ISNUMBER('📊 Training Matrix'!$AN$98),TEXT('📊 Training Matrix'!$AN$98,"DD/MM/YYYY"),""),"")</f>
        <v/>
      </c>
      <c r="J1877" s="58" t="str">
        <f ca="1">IF(OR('📊 Training Matrix'!$AO$98="EXPIRED",'📊 Training Matrix'!$AO$98="EXPIRING"),TEXT('📊 Training Matrix'!$AN$98+365,"DD/MM/YYYY"),"")</f>
        <v/>
      </c>
      <c r="K1877" s="58" t="str">
        <f ca="1">IF(OR('📊 Training Matrix'!$AO$98="EXPIRED",'📊 Training Matrix'!$AO$98="EXPIRING"),'📊 Training Matrix'!$AO$98,"")</f>
        <v/>
      </c>
      <c r="L1877" s="58" t="str">
        <f ca="1">IF(OR('📊 Training Matrix'!$AO$98="EXPIRED",'📊 Training Matrix'!$AO$98="EXPIRING"),IF('📊 Training Matrix'!$AO$98="EXPIRED","Overdue by "&amp;TEXT(TODAY()-('📊 Training Matrix'!$AN$98+365),"0")&amp;" days","Expires in "&amp;TEXT(('📊 Training Matrix'!$AN$98+365)-TODAY(),"0")&amp;" days"),"—")</f>
        <v>—</v>
      </c>
      <c r="M1877" s="58" t="str">
        <f ca="1">IF(OR('📊 Training Matrix'!$AO$98="EXPIRED",'📊 Training Matrix'!$AO$98="EXPIRING"),'📊 Training Matrix'!$H$98,"")</f>
        <v/>
      </c>
    </row>
    <row r="1878" spans="1:13" ht="15" customHeight="1" x14ac:dyDescent="0.2">
      <c r="A1878" s="58" t="str">
        <f ca="1">IF(OR('📊 Training Matrix'!$AQ$98="EXPIRED",'📊 Training Matrix'!$AQ$98="EXPIRING"),'📊 Training Matrix'!$A$98,"")</f>
        <v/>
      </c>
      <c r="B1878" s="58" t="str">
        <f ca="1">IF(OR('📊 Training Matrix'!$AQ$98="EXPIRED",'📊 Training Matrix'!$AQ$98="EXPIRING"),'📊 Training Matrix'!$B$98,"")</f>
        <v/>
      </c>
      <c r="C1878" s="58" t="str">
        <f ca="1">IF(OR('📊 Training Matrix'!$AQ$98="EXPIRED",'📊 Training Matrix'!$AQ$98="EXPIRING"),'📊 Training Matrix'!$C$98,"")</f>
        <v/>
      </c>
      <c r="D1878" s="58" t="str">
        <f ca="1">IF(OR('📊 Training Matrix'!$AQ$98="EXPIRED",'📊 Training Matrix'!$AQ$98="EXPIRING"),'📊 Training Matrix'!$D$98,"")</f>
        <v/>
      </c>
      <c r="E1878" s="58" t="str">
        <f ca="1">IF(OR('📊 Training Matrix'!$AQ$98="EXPIRED",'📊 Training Matrix'!$AQ$98="EXPIRING"),'📊 Training Matrix'!$F$98,"")</f>
        <v/>
      </c>
      <c r="F1878" s="58" t="str">
        <f ca="1">IF(OR('📊 Training Matrix'!$AQ$98="EXPIRED",'📊 Training Matrix'!$AQ$98="EXPIRING"),'📊 Training Matrix'!$E$98,"")</f>
        <v/>
      </c>
      <c r="G1878" s="58" t="str">
        <f ca="1">IF(OR('📊 Training Matrix'!$AQ$98="EXPIRED",'📊 Training Matrix'!$AQ$98="EXPIRING"),"DR-004","")</f>
        <v/>
      </c>
      <c r="H1878" s="58" t="str">
        <f ca="1">IF(OR('📊 Training Matrix'!$AQ$98="EXPIRED",'📊 Training Matrix'!$AQ$98="EXPIRING"),"CPCS Excavator","")</f>
        <v/>
      </c>
      <c r="I1878" s="58" t="str">
        <f ca="1">IF(OR('📊 Training Matrix'!$AQ$98="EXPIRED",'📊 Training Matrix'!$AQ$98="EXPIRING"),IF(ISNUMBER('📊 Training Matrix'!$AP$98),TEXT('📊 Training Matrix'!$AP$98,"DD/MM/YYYY"),""),"")</f>
        <v/>
      </c>
      <c r="J1878" s="58" t="str">
        <f ca="1">IF(OR('📊 Training Matrix'!$AQ$98="EXPIRED",'📊 Training Matrix'!$AQ$98="EXPIRING"),TEXT('📊 Training Matrix'!$AP$98+365,"DD/MM/YYYY"),"")</f>
        <v/>
      </c>
      <c r="K1878" s="58" t="str">
        <f ca="1">IF(OR('📊 Training Matrix'!$AQ$98="EXPIRED",'📊 Training Matrix'!$AQ$98="EXPIRING"),'📊 Training Matrix'!$AQ$98,"")</f>
        <v/>
      </c>
      <c r="L1878" s="58" t="str">
        <f ca="1">IF(OR('📊 Training Matrix'!$AQ$98="EXPIRED",'📊 Training Matrix'!$AQ$98="EXPIRING"),IF('📊 Training Matrix'!$AQ$98="EXPIRED","Overdue by "&amp;TEXT(TODAY()-('📊 Training Matrix'!$AP$98+365),"0")&amp;" days","Expires in "&amp;TEXT(('📊 Training Matrix'!$AP$98+365)-TODAY(),"0")&amp;" days"),"—")</f>
        <v>—</v>
      </c>
      <c r="M1878" s="58" t="str">
        <f ca="1">IF(OR('📊 Training Matrix'!$AQ$98="EXPIRED",'📊 Training Matrix'!$AQ$98="EXPIRING"),'📊 Training Matrix'!$H$98,"")</f>
        <v/>
      </c>
    </row>
    <row r="1879" spans="1:13" ht="15" customHeight="1" x14ac:dyDescent="0.2">
      <c r="A1879" s="58" t="str">
        <f ca="1">IF(OR('📊 Training Matrix'!$AS$98="EXPIRED",'📊 Training Matrix'!$AS$98="EXPIRING"),'📊 Training Matrix'!$A$98,"")</f>
        <v/>
      </c>
      <c r="B1879" s="58" t="str">
        <f ca="1">IF(OR('📊 Training Matrix'!$AS$98="EXPIRED",'📊 Training Matrix'!$AS$98="EXPIRING"),'📊 Training Matrix'!$B$98,"")</f>
        <v/>
      </c>
      <c r="C1879" s="58" t="str">
        <f ca="1">IF(OR('📊 Training Matrix'!$AS$98="EXPIRED",'📊 Training Matrix'!$AS$98="EXPIRING"),'📊 Training Matrix'!$C$98,"")</f>
        <v/>
      </c>
      <c r="D1879" s="58" t="str">
        <f ca="1">IF(OR('📊 Training Matrix'!$AS$98="EXPIRED",'📊 Training Matrix'!$AS$98="EXPIRING"),'📊 Training Matrix'!$D$98,"")</f>
        <v/>
      </c>
      <c r="E1879" s="58" t="str">
        <f ca="1">IF(OR('📊 Training Matrix'!$AS$98="EXPIRED",'📊 Training Matrix'!$AS$98="EXPIRING"),'📊 Training Matrix'!$F$98,"")</f>
        <v/>
      </c>
      <c r="F1879" s="58" t="str">
        <f ca="1">IF(OR('📊 Training Matrix'!$AS$98="EXPIRED",'📊 Training Matrix'!$AS$98="EXPIRING"),'📊 Training Matrix'!$E$98,"")</f>
        <v/>
      </c>
      <c r="G1879" s="58" t="str">
        <f ca="1">IF(OR('📊 Training Matrix'!$AS$98="EXPIRED",'📊 Training Matrix'!$AS$98="EXPIRING"),"MG-002","")</f>
        <v/>
      </c>
      <c r="H1879" s="58" t="str">
        <f ca="1">IF(OR('📊 Training Matrix'!$AS$98="EXPIRED",'📊 Training Matrix'!$AS$98="EXPIRING"),"SMSTS","")</f>
        <v/>
      </c>
      <c r="I1879" s="58" t="str">
        <f ca="1">IF(OR('📊 Training Matrix'!$AS$98="EXPIRED",'📊 Training Matrix'!$AS$98="EXPIRING"),IF(ISNUMBER('📊 Training Matrix'!$AR$98),TEXT('📊 Training Matrix'!$AR$98,"DD/MM/YYYY"),""),"")</f>
        <v/>
      </c>
      <c r="J1879" s="58" t="str">
        <f ca="1">IF(OR('📊 Training Matrix'!$AS$98="EXPIRED",'📊 Training Matrix'!$AS$98="EXPIRING"),TEXT('📊 Training Matrix'!$AR$98+365,"DD/MM/YYYY"),"")</f>
        <v/>
      </c>
      <c r="K1879" s="58" t="str">
        <f ca="1">IF(OR('📊 Training Matrix'!$AS$98="EXPIRED",'📊 Training Matrix'!$AS$98="EXPIRING"),'📊 Training Matrix'!$AS$98,"")</f>
        <v/>
      </c>
      <c r="L1879" s="58" t="str">
        <f ca="1">IF(OR('📊 Training Matrix'!$AS$98="EXPIRED",'📊 Training Matrix'!$AS$98="EXPIRING"),IF('📊 Training Matrix'!$AS$98="EXPIRED","Overdue by "&amp;TEXT(TODAY()-('📊 Training Matrix'!$AR$98+365),"0")&amp;" days","Expires in "&amp;TEXT(('📊 Training Matrix'!$AR$98+365)-TODAY(),"0")&amp;" days"),"—")</f>
        <v>—</v>
      </c>
      <c r="M1879" s="58" t="str">
        <f ca="1">IF(OR('📊 Training Matrix'!$AS$98="EXPIRED",'📊 Training Matrix'!$AS$98="EXPIRING"),'📊 Training Matrix'!$H$98,"")</f>
        <v/>
      </c>
    </row>
    <row r="1880" spans="1:13" ht="15" customHeight="1" x14ac:dyDescent="0.2">
      <c r="A1880" s="58" t="str">
        <f ca="1">IF(OR('📊 Training Matrix'!$AU$98="EXPIRED",'📊 Training Matrix'!$AU$98="EXPIRING"),'📊 Training Matrix'!$A$98,"")</f>
        <v/>
      </c>
      <c r="B1880" s="58" t="str">
        <f ca="1">IF(OR('📊 Training Matrix'!$AU$98="EXPIRED",'📊 Training Matrix'!$AU$98="EXPIRING"),'📊 Training Matrix'!$B$98,"")</f>
        <v/>
      </c>
      <c r="C1880" s="58" t="str">
        <f ca="1">IF(OR('📊 Training Matrix'!$AU$98="EXPIRED",'📊 Training Matrix'!$AU$98="EXPIRING"),'📊 Training Matrix'!$C$98,"")</f>
        <v/>
      </c>
      <c r="D1880" s="58" t="str">
        <f ca="1">IF(OR('📊 Training Matrix'!$AU$98="EXPIRED",'📊 Training Matrix'!$AU$98="EXPIRING"),'📊 Training Matrix'!$D$98,"")</f>
        <v/>
      </c>
      <c r="E1880" s="58" t="str">
        <f ca="1">IF(OR('📊 Training Matrix'!$AU$98="EXPIRED",'📊 Training Matrix'!$AU$98="EXPIRING"),'📊 Training Matrix'!$F$98,"")</f>
        <v/>
      </c>
      <c r="F1880" s="58" t="str">
        <f ca="1">IF(OR('📊 Training Matrix'!$AU$98="EXPIRED",'📊 Training Matrix'!$AU$98="EXPIRING"),'📊 Training Matrix'!$E$98,"")</f>
        <v/>
      </c>
      <c r="G1880" s="58" t="str">
        <f ca="1">IF(OR('📊 Training Matrix'!$AU$98="EXPIRED",'📊 Training Matrix'!$AU$98="EXPIRING"),"MG-003","")</f>
        <v/>
      </c>
      <c r="H1880" s="58" t="str">
        <f ca="1">IF(OR('📊 Training Matrix'!$AU$98="EXPIRED",'📊 Training Matrix'!$AU$98="EXPIRING"),"SSSTS","")</f>
        <v/>
      </c>
      <c r="I1880" s="58" t="str">
        <f ca="1">IF(OR('📊 Training Matrix'!$AU$98="EXPIRED",'📊 Training Matrix'!$AU$98="EXPIRING"),IF(ISNUMBER('📊 Training Matrix'!$AT$98),TEXT('📊 Training Matrix'!$AT$98,"DD/MM/YYYY"),""),"")</f>
        <v/>
      </c>
      <c r="J1880" s="58" t="str">
        <f ca="1">IF(OR('📊 Training Matrix'!$AU$98="EXPIRED",'📊 Training Matrix'!$AU$98="EXPIRING"),TEXT('📊 Training Matrix'!$AT$98+365,"DD/MM/YYYY"),"")</f>
        <v/>
      </c>
      <c r="K1880" s="58" t="str">
        <f ca="1">IF(OR('📊 Training Matrix'!$AU$98="EXPIRED",'📊 Training Matrix'!$AU$98="EXPIRING"),'📊 Training Matrix'!$AU$98,"")</f>
        <v/>
      </c>
      <c r="L1880" s="58" t="str">
        <f ca="1">IF(OR('📊 Training Matrix'!$AU$98="EXPIRED",'📊 Training Matrix'!$AU$98="EXPIRING"),IF('📊 Training Matrix'!$AU$98="EXPIRED","Overdue by "&amp;TEXT(TODAY()-('📊 Training Matrix'!$AT$98+365),"0")&amp;" days","Expires in "&amp;TEXT(('📊 Training Matrix'!$AT$98+365)-TODAY(),"0")&amp;" days"),"—")</f>
        <v>—</v>
      </c>
      <c r="M1880" s="58" t="str">
        <f ca="1">IF(OR('📊 Training Matrix'!$AU$98="EXPIRED",'📊 Training Matrix'!$AU$98="EXPIRING"),'📊 Training Matrix'!$H$98,"")</f>
        <v/>
      </c>
    </row>
    <row r="1881" spans="1:13" ht="15" customHeight="1" x14ac:dyDescent="0.2">
      <c r="A1881" s="58" t="str">
        <f ca="1">IF(OR('📊 Training Matrix'!$AW$98="EXPIRED",'📊 Training Matrix'!$AW$98="EXPIRING"),'📊 Training Matrix'!$A$98,"")</f>
        <v/>
      </c>
      <c r="B1881" s="58" t="str">
        <f ca="1">IF(OR('📊 Training Matrix'!$AW$98="EXPIRED",'📊 Training Matrix'!$AW$98="EXPIRING"),'📊 Training Matrix'!$B$98,"")</f>
        <v/>
      </c>
      <c r="C1881" s="58" t="str">
        <f ca="1">IF(OR('📊 Training Matrix'!$AW$98="EXPIRED",'📊 Training Matrix'!$AW$98="EXPIRING"),'📊 Training Matrix'!$C$98,"")</f>
        <v/>
      </c>
      <c r="D1881" s="58" t="str">
        <f ca="1">IF(OR('📊 Training Matrix'!$AW$98="EXPIRED",'📊 Training Matrix'!$AW$98="EXPIRING"),'📊 Training Matrix'!$D$98,"")</f>
        <v/>
      </c>
      <c r="E1881" s="58" t="str">
        <f ca="1">IF(OR('📊 Training Matrix'!$AW$98="EXPIRED",'📊 Training Matrix'!$AW$98="EXPIRING"),'📊 Training Matrix'!$F$98,"")</f>
        <v/>
      </c>
      <c r="F1881" s="58" t="str">
        <f ca="1">IF(OR('📊 Training Matrix'!$AW$98="EXPIRED",'📊 Training Matrix'!$AW$98="EXPIRING"),'📊 Training Matrix'!$E$98,"")</f>
        <v/>
      </c>
      <c r="G1881" s="58" t="str">
        <f ca="1">IF(OR('📊 Training Matrix'!$AW$98="EXPIRED",'📊 Training Matrix'!$AW$98="EXPIRING"),"IT-002","")</f>
        <v/>
      </c>
      <c r="H1881" s="58" t="str">
        <f ca="1">IF(OR('📊 Training Matrix'!$AW$98="EXPIRED",'📊 Training Matrix'!$AW$98="EXPIRING"),"GDPR Awareness","")</f>
        <v/>
      </c>
      <c r="I1881" s="58" t="str">
        <f ca="1">IF(OR('📊 Training Matrix'!$AW$98="EXPIRED",'📊 Training Matrix'!$AW$98="EXPIRING"),IF(ISNUMBER('📊 Training Matrix'!$AV$98),TEXT('📊 Training Matrix'!$AV$98,"DD/MM/YYYY"),""),"")</f>
        <v/>
      </c>
      <c r="J1881" s="58" t="str">
        <f ca="1">IF(OR('📊 Training Matrix'!$AW$98="EXPIRED",'📊 Training Matrix'!$AW$98="EXPIRING"),TEXT('📊 Training Matrix'!$AV$98+365,"DD/MM/YYYY"),"")</f>
        <v/>
      </c>
      <c r="K1881" s="58" t="str">
        <f ca="1">IF(OR('📊 Training Matrix'!$AW$98="EXPIRED",'📊 Training Matrix'!$AW$98="EXPIRING"),'📊 Training Matrix'!$AW$98,"")</f>
        <v/>
      </c>
      <c r="L1881" s="58" t="str">
        <f ca="1">IF(OR('📊 Training Matrix'!$AW$98="EXPIRED",'📊 Training Matrix'!$AW$98="EXPIRING"),IF('📊 Training Matrix'!$AW$98="EXPIRED","Overdue by "&amp;TEXT(TODAY()-('📊 Training Matrix'!$AV$98+365),"0")&amp;" days","Expires in "&amp;TEXT(('📊 Training Matrix'!$AV$98+365)-TODAY(),"0")&amp;" days"),"—")</f>
        <v>—</v>
      </c>
      <c r="M1881" s="58" t="str">
        <f ca="1">IF(OR('📊 Training Matrix'!$AW$98="EXPIRED",'📊 Training Matrix'!$AW$98="EXPIRING"),'📊 Training Matrix'!$H$98,"")</f>
        <v/>
      </c>
    </row>
    <row r="1882" spans="1:13" ht="15" customHeight="1" x14ac:dyDescent="0.2">
      <c r="A1882" s="58" t="str">
        <f ca="1">IF(OR('📊 Training Matrix'!$K$99="EXPIRED",'📊 Training Matrix'!$K$99="EXPIRING"),'📊 Training Matrix'!$A$99,"")</f>
        <v/>
      </c>
      <c r="B1882" s="58" t="str">
        <f ca="1">IF(OR('📊 Training Matrix'!$K$99="EXPIRED",'📊 Training Matrix'!$K$99="EXPIRING"),'📊 Training Matrix'!$B$99,"")</f>
        <v/>
      </c>
      <c r="C1882" s="58" t="str">
        <f ca="1">IF(OR('📊 Training Matrix'!$K$99="EXPIRED",'📊 Training Matrix'!$K$99="EXPIRING"),'📊 Training Matrix'!$C$99,"")</f>
        <v/>
      </c>
      <c r="D1882" s="58" t="str">
        <f ca="1">IF(OR('📊 Training Matrix'!$K$99="EXPIRED",'📊 Training Matrix'!$K$99="EXPIRING"),'📊 Training Matrix'!$D$99,"")</f>
        <v/>
      </c>
      <c r="E1882" s="58" t="str">
        <f ca="1">IF(OR('📊 Training Matrix'!$K$99="EXPIRED",'📊 Training Matrix'!$K$99="EXPIRING"),'📊 Training Matrix'!$F$99,"")</f>
        <v/>
      </c>
      <c r="F1882" s="58" t="str">
        <f ca="1">IF(OR('📊 Training Matrix'!$K$99="EXPIRED",'📊 Training Matrix'!$K$99="EXPIRING"),'📊 Training Matrix'!$E$99,"")</f>
        <v/>
      </c>
      <c r="G1882" s="58" t="str">
        <f ca="1">IF(OR('📊 Training Matrix'!$K$99="EXPIRED",'📊 Training Matrix'!$K$99="EXPIRING"),"HS-001","")</f>
        <v/>
      </c>
      <c r="H1882" s="58" t="str">
        <f ca="1">IF(OR('📊 Training Matrix'!$K$99="EXPIRED",'📊 Training Matrix'!$K$99="EXPIRING"),"H&amp;S Induction","")</f>
        <v/>
      </c>
      <c r="I1882" s="58" t="str">
        <f ca="1">IF(OR('📊 Training Matrix'!$K$99="EXPIRED",'📊 Training Matrix'!$K$99="EXPIRING"),IF(ISNUMBER('📊 Training Matrix'!$J$99),TEXT('📊 Training Matrix'!$J$99,"DD/MM/YYYY"),""),"")</f>
        <v/>
      </c>
      <c r="J1882" s="58" t="str">
        <f ca="1">IF(OR('📊 Training Matrix'!$K$99="EXPIRED",'📊 Training Matrix'!$K$99="EXPIRING"),TEXT('📊 Training Matrix'!$J$99+365,"DD/MM/YYYY"),"")</f>
        <v/>
      </c>
      <c r="K1882" s="58" t="str">
        <f ca="1">IF(OR('📊 Training Matrix'!$K$99="EXPIRED",'📊 Training Matrix'!$K$99="EXPIRING"),'📊 Training Matrix'!$K$99,"")</f>
        <v/>
      </c>
      <c r="L1882" s="58" t="str">
        <f ca="1">IF(OR('📊 Training Matrix'!$K$99="EXPIRED",'📊 Training Matrix'!$K$99="EXPIRING"),IF('📊 Training Matrix'!$K$99="EXPIRED","Overdue by "&amp;TEXT(TODAY()-('📊 Training Matrix'!$J$99+365),"0")&amp;" days","Expires in "&amp;TEXT(('📊 Training Matrix'!$J$99+365)-TODAY(),"0")&amp;" days"),"—")</f>
        <v>—</v>
      </c>
      <c r="M1882" s="58" t="str">
        <f ca="1">IF(OR('📊 Training Matrix'!$K$99="EXPIRED",'📊 Training Matrix'!$K$99="EXPIRING"),'📊 Training Matrix'!$H$99,"")</f>
        <v/>
      </c>
    </row>
    <row r="1883" spans="1:13" ht="15" customHeight="1" x14ac:dyDescent="0.2">
      <c r="A1883" s="58" t="str">
        <f ca="1">IF(OR('📊 Training Matrix'!$M$99="EXPIRED",'📊 Training Matrix'!$M$99="EXPIRING"),'📊 Training Matrix'!$A$99,"")</f>
        <v/>
      </c>
      <c r="B1883" s="58" t="str">
        <f ca="1">IF(OR('📊 Training Matrix'!$M$99="EXPIRED",'📊 Training Matrix'!$M$99="EXPIRING"),'📊 Training Matrix'!$B$99,"")</f>
        <v/>
      </c>
      <c r="C1883" s="58" t="str">
        <f ca="1">IF(OR('📊 Training Matrix'!$M$99="EXPIRED",'📊 Training Matrix'!$M$99="EXPIRING"),'📊 Training Matrix'!$C$99,"")</f>
        <v/>
      </c>
      <c r="D1883" s="58" t="str">
        <f ca="1">IF(OR('📊 Training Matrix'!$M$99="EXPIRED",'📊 Training Matrix'!$M$99="EXPIRING"),'📊 Training Matrix'!$D$99,"")</f>
        <v/>
      </c>
      <c r="E1883" s="58" t="str">
        <f ca="1">IF(OR('📊 Training Matrix'!$M$99="EXPIRED",'📊 Training Matrix'!$M$99="EXPIRING"),'📊 Training Matrix'!$F$99,"")</f>
        <v/>
      </c>
      <c r="F1883" s="58" t="str">
        <f ca="1">IF(OR('📊 Training Matrix'!$M$99="EXPIRED",'📊 Training Matrix'!$M$99="EXPIRING"),'📊 Training Matrix'!$E$99,"")</f>
        <v/>
      </c>
      <c r="G1883" s="58" t="str">
        <f ca="1">IF(OR('📊 Training Matrix'!$M$99="EXPIRED",'📊 Training Matrix'!$M$99="EXPIRING"),"HS-002","")</f>
        <v/>
      </c>
      <c r="H1883" s="58" t="str">
        <f ca="1">IF(OR('📊 Training Matrix'!$M$99="EXPIRED",'📊 Training Matrix'!$M$99="EXPIRING"),"Working at Height","")</f>
        <v/>
      </c>
      <c r="I1883" s="58" t="str">
        <f ca="1">IF(OR('📊 Training Matrix'!$M$99="EXPIRED",'📊 Training Matrix'!$M$99="EXPIRING"),IF(ISNUMBER('📊 Training Matrix'!$L$99),TEXT('📊 Training Matrix'!$L$99,"DD/MM/YYYY"),""),"")</f>
        <v/>
      </c>
      <c r="J1883" s="58" t="str">
        <f ca="1">IF(OR('📊 Training Matrix'!$M$99="EXPIRED",'📊 Training Matrix'!$M$99="EXPIRING"),TEXT('📊 Training Matrix'!$L$99+365,"DD/MM/YYYY"),"")</f>
        <v/>
      </c>
      <c r="K1883" s="58" t="str">
        <f ca="1">IF(OR('📊 Training Matrix'!$M$99="EXPIRED",'📊 Training Matrix'!$M$99="EXPIRING"),'📊 Training Matrix'!$M$99,"")</f>
        <v/>
      </c>
      <c r="L1883" s="58" t="str">
        <f ca="1">IF(OR('📊 Training Matrix'!$M$99="EXPIRED",'📊 Training Matrix'!$M$99="EXPIRING"),IF('📊 Training Matrix'!$M$99="EXPIRED","Overdue by "&amp;TEXT(TODAY()-('📊 Training Matrix'!$L$99+365),"0")&amp;" days","Expires in "&amp;TEXT(('📊 Training Matrix'!$L$99+365)-TODAY(),"0")&amp;" days"),"—")</f>
        <v>—</v>
      </c>
      <c r="M1883" s="58" t="str">
        <f ca="1">IF(OR('📊 Training Matrix'!$M$99="EXPIRED",'📊 Training Matrix'!$M$99="EXPIRING"),'📊 Training Matrix'!$H$99,"")</f>
        <v/>
      </c>
    </row>
    <row r="1884" spans="1:13" ht="15" customHeight="1" x14ac:dyDescent="0.2">
      <c r="A1884" s="58" t="str">
        <f ca="1">IF(OR('📊 Training Matrix'!$O$99="EXPIRED",'📊 Training Matrix'!$O$99="EXPIRING"),'📊 Training Matrix'!$A$99,"")</f>
        <v/>
      </c>
      <c r="B1884" s="58" t="str">
        <f ca="1">IF(OR('📊 Training Matrix'!$O$99="EXPIRED",'📊 Training Matrix'!$O$99="EXPIRING"),'📊 Training Matrix'!$B$99,"")</f>
        <v/>
      </c>
      <c r="C1884" s="58" t="str">
        <f ca="1">IF(OR('📊 Training Matrix'!$O$99="EXPIRED",'📊 Training Matrix'!$O$99="EXPIRING"),'📊 Training Matrix'!$C$99,"")</f>
        <v/>
      </c>
      <c r="D1884" s="58" t="str">
        <f ca="1">IF(OR('📊 Training Matrix'!$O$99="EXPIRED",'📊 Training Matrix'!$O$99="EXPIRING"),'📊 Training Matrix'!$D$99,"")</f>
        <v/>
      </c>
      <c r="E1884" s="58" t="str">
        <f ca="1">IF(OR('📊 Training Matrix'!$O$99="EXPIRED",'📊 Training Matrix'!$O$99="EXPIRING"),'📊 Training Matrix'!$F$99,"")</f>
        <v/>
      </c>
      <c r="F1884" s="58" t="str">
        <f ca="1">IF(OR('📊 Training Matrix'!$O$99="EXPIRED",'📊 Training Matrix'!$O$99="EXPIRING"),'📊 Training Matrix'!$E$99,"")</f>
        <v/>
      </c>
      <c r="G1884" s="58" t="str">
        <f ca="1">IF(OR('📊 Training Matrix'!$O$99="EXPIRED",'📊 Training Matrix'!$O$99="EXPIRING"),"HS-003","")</f>
        <v/>
      </c>
      <c r="H1884" s="58" t="str">
        <f ca="1">IF(OR('📊 Training Matrix'!$O$99="EXPIRED",'📊 Training Matrix'!$O$99="EXPIRING"),"Confined Space","")</f>
        <v/>
      </c>
      <c r="I1884" s="58" t="str">
        <f ca="1">IF(OR('📊 Training Matrix'!$O$99="EXPIRED",'📊 Training Matrix'!$O$99="EXPIRING"),IF(ISNUMBER('📊 Training Matrix'!$N$99),TEXT('📊 Training Matrix'!$N$99,"DD/MM/YYYY"),""),"")</f>
        <v/>
      </c>
      <c r="J1884" s="58" t="str">
        <f ca="1">IF(OR('📊 Training Matrix'!$O$99="EXPIRED",'📊 Training Matrix'!$O$99="EXPIRING"),TEXT('📊 Training Matrix'!$N$99+365,"DD/MM/YYYY"),"")</f>
        <v/>
      </c>
      <c r="K1884" s="58" t="str">
        <f ca="1">IF(OR('📊 Training Matrix'!$O$99="EXPIRED",'📊 Training Matrix'!$O$99="EXPIRING"),'📊 Training Matrix'!$O$99,"")</f>
        <v/>
      </c>
      <c r="L1884" s="58" t="str">
        <f ca="1">IF(OR('📊 Training Matrix'!$O$99="EXPIRED",'📊 Training Matrix'!$O$99="EXPIRING"),IF('📊 Training Matrix'!$O$99="EXPIRED","Overdue by "&amp;TEXT(TODAY()-('📊 Training Matrix'!$N$99+365),"0")&amp;" days","Expires in "&amp;TEXT(('📊 Training Matrix'!$N$99+365)-TODAY(),"0")&amp;" days"),"—")</f>
        <v>—</v>
      </c>
      <c r="M1884" s="58" t="str">
        <f ca="1">IF(OR('📊 Training Matrix'!$O$99="EXPIRED",'📊 Training Matrix'!$O$99="EXPIRING"),'📊 Training Matrix'!$H$99,"")</f>
        <v/>
      </c>
    </row>
    <row r="1885" spans="1:13" ht="15" customHeight="1" x14ac:dyDescent="0.2">
      <c r="A1885" s="58" t="str">
        <f ca="1">IF(OR('📊 Training Matrix'!$Q$99="EXPIRED",'📊 Training Matrix'!$Q$99="EXPIRING"),'📊 Training Matrix'!$A$99,"")</f>
        <v/>
      </c>
      <c r="B1885" s="58" t="str">
        <f ca="1">IF(OR('📊 Training Matrix'!$Q$99="EXPIRED",'📊 Training Matrix'!$Q$99="EXPIRING"),'📊 Training Matrix'!$B$99,"")</f>
        <v/>
      </c>
      <c r="C1885" s="58" t="str">
        <f ca="1">IF(OR('📊 Training Matrix'!$Q$99="EXPIRED",'📊 Training Matrix'!$Q$99="EXPIRING"),'📊 Training Matrix'!$C$99,"")</f>
        <v/>
      </c>
      <c r="D1885" s="58" t="str">
        <f ca="1">IF(OR('📊 Training Matrix'!$Q$99="EXPIRED",'📊 Training Matrix'!$Q$99="EXPIRING"),'📊 Training Matrix'!$D$99,"")</f>
        <v/>
      </c>
      <c r="E1885" s="58" t="str">
        <f ca="1">IF(OR('📊 Training Matrix'!$Q$99="EXPIRED",'📊 Training Matrix'!$Q$99="EXPIRING"),'📊 Training Matrix'!$F$99,"")</f>
        <v/>
      </c>
      <c r="F1885" s="58" t="str">
        <f ca="1">IF(OR('📊 Training Matrix'!$Q$99="EXPIRED",'📊 Training Matrix'!$Q$99="EXPIRING"),'📊 Training Matrix'!$E$99,"")</f>
        <v/>
      </c>
      <c r="G1885" s="58" t="str">
        <f ca="1">IF(OR('📊 Training Matrix'!$Q$99="EXPIRED",'📊 Training Matrix'!$Q$99="EXPIRING"),"HS-004","")</f>
        <v/>
      </c>
      <c r="H1885" s="58" t="str">
        <f ca="1">IF(OR('📊 Training Matrix'!$Q$99="EXPIRED",'📊 Training Matrix'!$Q$99="EXPIRING"),"Manual Handling","")</f>
        <v/>
      </c>
      <c r="I1885" s="58" t="str">
        <f ca="1">IF(OR('📊 Training Matrix'!$Q$99="EXPIRED",'📊 Training Matrix'!$Q$99="EXPIRING"),IF(ISNUMBER('📊 Training Matrix'!$P$99),TEXT('📊 Training Matrix'!$P$99,"DD/MM/YYYY"),""),"")</f>
        <v/>
      </c>
      <c r="J1885" s="58" t="str">
        <f ca="1">IF(OR('📊 Training Matrix'!$Q$99="EXPIRED",'📊 Training Matrix'!$Q$99="EXPIRING"),TEXT('📊 Training Matrix'!$P$99+365,"DD/MM/YYYY"),"")</f>
        <v/>
      </c>
      <c r="K1885" s="58" t="str">
        <f ca="1">IF(OR('📊 Training Matrix'!$Q$99="EXPIRED",'📊 Training Matrix'!$Q$99="EXPIRING"),'📊 Training Matrix'!$Q$99,"")</f>
        <v/>
      </c>
      <c r="L1885" s="58" t="str">
        <f ca="1">IF(OR('📊 Training Matrix'!$Q$99="EXPIRED",'📊 Training Matrix'!$Q$99="EXPIRING"),IF('📊 Training Matrix'!$Q$99="EXPIRED","Overdue by "&amp;TEXT(TODAY()-('📊 Training Matrix'!$P$99+365),"0")&amp;" days","Expires in "&amp;TEXT(('📊 Training Matrix'!$P$99+365)-TODAY(),"0")&amp;" days"),"—")</f>
        <v>—</v>
      </c>
      <c r="M1885" s="58" t="str">
        <f ca="1">IF(OR('📊 Training Matrix'!$Q$99="EXPIRED",'📊 Training Matrix'!$Q$99="EXPIRING"),'📊 Training Matrix'!$H$99,"")</f>
        <v/>
      </c>
    </row>
    <row r="1886" spans="1:13" ht="15" customHeight="1" x14ac:dyDescent="0.2">
      <c r="A1886" s="58" t="str">
        <f ca="1">IF(OR('📊 Training Matrix'!$S$99="EXPIRED",'📊 Training Matrix'!$S$99="EXPIRING"),'📊 Training Matrix'!$A$99,"")</f>
        <v/>
      </c>
      <c r="B1886" s="58" t="str">
        <f ca="1">IF(OR('📊 Training Matrix'!$S$99="EXPIRED",'📊 Training Matrix'!$S$99="EXPIRING"),'📊 Training Matrix'!$B$99,"")</f>
        <v/>
      </c>
      <c r="C1886" s="58" t="str">
        <f ca="1">IF(OR('📊 Training Matrix'!$S$99="EXPIRED",'📊 Training Matrix'!$S$99="EXPIRING"),'📊 Training Matrix'!$C$99,"")</f>
        <v/>
      </c>
      <c r="D1886" s="58" t="str">
        <f ca="1">IF(OR('📊 Training Matrix'!$S$99="EXPIRED",'📊 Training Matrix'!$S$99="EXPIRING"),'📊 Training Matrix'!$D$99,"")</f>
        <v/>
      </c>
      <c r="E1886" s="58" t="str">
        <f ca="1">IF(OR('📊 Training Matrix'!$S$99="EXPIRED",'📊 Training Matrix'!$S$99="EXPIRING"),'📊 Training Matrix'!$F$99,"")</f>
        <v/>
      </c>
      <c r="F1886" s="58" t="str">
        <f ca="1">IF(OR('📊 Training Matrix'!$S$99="EXPIRED",'📊 Training Matrix'!$S$99="EXPIRING"),'📊 Training Matrix'!$E$99,"")</f>
        <v/>
      </c>
      <c r="G1886" s="58" t="str">
        <f ca="1">IF(OR('📊 Training Matrix'!$S$99="EXPIRED",'📊 Training Matrix'!$S$99="EXPIRING"),"HS-005","")</f>
        <v/>
      </c>
      <c r="H1886" s="58" t="str">
        <f ca="1">IF(OR('📊 Training Matrix'!$S$99="EXPIRED",'📊 Training Matrix'!$S$99="EXPIRING"),"First Aid (FAW)","")</f>
        <v/>
      </c>
      <c r="I1886" s="58" t="str">
        <f ca="1">IF(OR('📊 Training Matrix'!$S$99="EXPIRED",'📊 Training Matrix'!$S$99="EXPIRING"),IF(ISNUMBER('📊 Training Matrix'!$R$99),TEXT('📊 Training Matrix'!$R$99,"DD/MM/YYYY"),""),"")</f>
        <v/>
      </c>
      <c r="J1886" s="58" t="str">
        <f ca="1">IF(OR('📊 Training Matrix'!$S$99="EXPIRED",'📊 Training Matrix'!$S$99="EXPIRING"),TEXT('📊 Training Matrix'!$R$99+365,"DD/MM/YYYY"),"")</f>
        <v/>
      </c>
      <c r="K1886" s="58" t="str">
        <f ca="1">IF(OR('📊 Training Matrix'!$S$99="EXPIRED",'📊 Training Matrix'!$S$99="EXPIRING"),'📊 Training Matrix'!$S$99,"")</f>
        <v/>
      </c>
      <c r="L1886" s="58" t="str">
        <f ca="1">IF(OR('📊 Training Matrix'!$S$99="EXPIRED",'📊 Training Matrix'!$S$99="EXPIRING"),IF('📊 Training Matrix'!$S$99="EXPIRED","Overdue by "&amp;TEXT(TODAY()-('📊 Training Matrix'!$R$99+365),"0")&amp;" days","Expires in "&amp;TEXT(('📊 Training Matrix'!$R$99+365)-TODAY(),"0")&amp;" days"),"—")</f>
        <v>—</v>
      </c>
      <c r="M1886" s="58" t="str">
        <f ca="1">IF(OR('📊 Training Matrix'!$S$99="EXPIRED",'📊 Training Matrix'!$S$99="EXPIRING"),'📊 Training Matrix'!$H$99,"")</f>
        <v/>
      </c>
    </row>
    <row r="1887" spans="1:13" ht="15" customHeight="1" x14ac:dyDescent="0.2">
      <c r="A1887" s="58" t="str">
        <f ca="1">IF(OR('📊 Training Matrix'!$U$99="EXPIRED",'📊 Training Matrix'!$U$99="EXPIRING"),'📊 Training Matrix'!$A$99,"")</f>
        <v/>
      </c>
      <c r="B1887" s="58" t="str">
        <f ca="1">IF(OR('📊 Training Matrix'!$U$99="EXPIRED",'📊 Training Matrix'!$U$99="EXPIRING"),'📊 Training Matrix'!$B$99,"")</f>
        <v/>
      </c>
      <c r="C1887" s="58" t="str">
        <f ca="1">IF(OR('📊 Training Matrix'!$U$99="EXPIRED",'📊 Training Matrix'!$U$99="EXPIRING"),'📊 Training Matrix'!$C$99,"")</f>
        <v/>
      </c>
      <c r="D1887" s="58" t="str">
        <f ca="1">IF(OR('📊 Training Matrix'!$U$99="EXPIRED",'📊 Training Matrix'!$U$99="EXPIRING"),'📊 Training Matrix'!$D$99,"")</f>
        <v/>
      </c>
      <c r="E1887" s="58" t="str">
        <f ca="1">IF(OR('📊 Training Matrix'!$U$99="EXPIRED",'📊 Training Matrix'!$U$99="EXPIRING"),'📊 Training Matrix'!$F$99,"")</f>
        <v/>
      </c>
      <c r="F1887" s="58" t="str">
        <f ca="1">IF(OR('📊 Training Matrix'!$U$99="EXPIRED",'📊 Training Matrix'!$U$99="EXPIRING"),'📊 Training Matrix'!$E$99,"")</f>
        <v/>
      </c>
      <c r="G1887" s="58" t="str">
        <f ca="1">IF(OR('📊 Training Matrix'!$U$99="EXPIRED",'📊 Training Matrix'!$U$99="EXPIRING"),"HS-006","")</f>
        <v/>
      </c>
      <c r="H1887" s="58" t="str">
        <f ca="1">IF(OR('📊 Training Matrix'!$U$99="EXPIRED",'📊 Training Matrix'!$U$99="EXPIRING"),"Asbestos Awareness","")</f>
        <v/>
      </c>
      <c r="I1887" s="58" t="str">
        <f ca="1">IF(OR('📊 Training Matrix'!$U$99="EXPIRED",'📊 Training Matrix'!$U$99="EXPIRING"),IF(ISNUMBER('📊 Training Matrix'!$T$99),TEXT('📊 Training Matrix'!$T$99,"DD/MM/YYYY"),""),"")</f>
        <v/>
      </c>
      <c r="J1887" s="58" t="str">
        <f ca="1">IF(OR('📊 Training Matrix'!$U$99="EXPIRED",'📊 Training Matrix'!$U$99="EXPIRING"),TEXT('📊 Training Matrix'!$T$99+365,"DD/MM/YYYY"),"")</f>
        <v/>
      </c>
      <c r="K1887" s="58" t="str">
        <f ca="1">IF(OR('📊 Training Matrix'!$U$99="EXPIRED",'📊 Training Matrix'!$U$99="EXPIRING"),'📊 Training Matrix'!$U$99,"")</f>
        <v/>
      </c>
      <c r="L1887" s="58" t="str">
        <f ca="1">IF(OR('📊 Training Matrix'!$U$99="EXPIRED",'📊 Training Matrix'!$U$99="EXPIRING"),IF('📊 Training Matrix'!$U$99="EXPIRED","Overdue by "&amp;TEXT(TODAY()-('📊 Training Matrix'!$T$99+365),"0")&amp;" days","Expires in "&amp;TEXT(('📊 Training Matrix'!$T$99+365)-TODAY(),"0")&amp;" days"),"—")</f>
        <v>—</v>
      </c>
      <c r="M1887" s="58" t="str">
        <f ca="1">IF(OR('📊 Training Matrix'!$U$99="EXPIRED",'📊 Training Matrix'!$U$99="EXPIRING"),'📊 Training Matrix'!$H$99,"")</f>
        <v/>
      </c>
    </row>
    <row r="1888" spans="1:13" ht="15" customHeight="1" x14ac:dyDescent="0.2">
      <c r="A1888" s="58" t="str">
        <f ca="1">IF(OR('📊 Training Matrix'!$W$99="EXPIRED",'📊 Training Matrix'!$W$99="EXPIRING"),'📊 Training Matrix'!$A$99,"")</f>
        <v/>
      </c>
      <c r="B1888" s="58" t="str">
        <f ca="1">IF(OR('📊 Training Matrix'!$W$99="EXPIRED",'📊 Training Matrix'!$W$99="EXPIRING"),'📊 Training Matrix'!$B$99,"")</f>
        <v/>
      </c>
      <c r="C1888" s="58" t="str">
        <f ca="1">IF(OR('📊 Training Matrix'!$W$99="EXPIRED",'📊 Training Matrix'!$W$99="EXPIRING"),'📊 Training Matrix'!$C$99,"")</f>
        <v/>
      </c>
      <c r="D1888" s="58" t="str">
        <f ca="1">IF(OR('📊 Training Matrix'!$W$99="EXPIRED",'📊 Training Matrix'!$W$99="EXPIRING"),'📊 Training Matrix'!$D$99,"")</f>
        <v/>
      </c>
      <c r="E1888" s="58" t="str">
        <f ca="1">IF(OR('📊 Training Matrix'!$W$99="EXPIRED",'📊 Training Matrix'!$W$99="EXPIRING"),'📊 Training Matrix'!$F$99,"")</f>
        <v/>
      </c>
      <c r="F1888" s="58" t="str">
        <f ca="1">IF(OR('📊 Training Matrix'!$W$99="EXPIRED",'📊 Training Matrix'!$W$99="EXPIRING"),'📊 Training Matrix'!$E$99,"")</f>
        <v/>
      </c>
      <c r="G1888" s="58" t="str">
        <f ca="1">IF(OR('📊 Training Matrix'!$W$99="EXPIRED",'📊 Training Matrix'!$W$99="EXPIRING"),"EL-001","")</f>
        <v/>
      </c>
      <c r="H1888" s="58" t="str">
        <f ca="1">IF(OR('📊 Training Matrix'!$W$99="EXPIRED",'📊 Training Matrix'!$W$99="EXPIRING"),"C&amp;G 2391 Inspection","")</f>
        <v/>
      </c>
      <c r="I1888" s="58" t="str">
        <f ca="1">IF(OR('📊 Training Matrix'!$W$99="EXPIRED",'📊 Training Matrix'!$W$99="EXPIRING"),IF(ISNUMBER('📊 Training Matrix'!$V$99),TEXT('📊 Training Matrix'!$V$99,"DD/MM/YYYY"),""),"")</f>
        <v/>
      </c>
      <c r="J1888" s="58" t="str">
        <f ca="1">IF(OR('📊 Training Matrix'!$W$99="EXPIRED",'📊 Training Matrix'!$W$99="EXPIRING"),TEXT('📊 Training Matrix'!$V$99+365,"DD/MM/YYYY"),"")</f>
        <v/>
      </c>
      <c r="K1888" s="58" t="str">
        <f ca="1">IF(OR('📊 Training Matrix'!$W$99="EXPIRED",'📊 Training Matrix'!$W$99="EXPIRING"),'📊 Training Matrix'!$W$99,"")</f>
        <v/>
      </c>
      <c r="L1888" s="58" t="str">
        <f ca="1">IF(OR('📊 Training Matrix'!$W$99="EXPIRED",'📊 Training Matrix'!$W$99="EXPIRING"),IF('📊 Training Matrix'!$W$99="EXPIRED","Overdue by "&amp;TEXT(TODAY()-('📊 Training Matrix'!$V$99+365),"0")&amp;" days","Expires in "&amp;TEXT(('📊 Training Matrix'!$V$99+365)-TODAY(),"0")&amp;" days"),"—")</f>
        <v>—</v>
      </c>
      <c r="M1888" s="58" t="str">
        <f ca="1">IF(OR('📊 Training Matrix'!$W$99="EXPIRED",'📊 Training Matrix'!$W$99="EXPIRING"),'📊 Training Matrix'!$H$99,"")</f>
        <v/>
      </c>
    </row>
    <row r="1889" spans="1:13" ht="15" customHeight="1" x14ac:dyDescent="0.2">
      <c r="A1889" s="58" t="str">
        <f ca="1">IF(OR('📊 Training Matrix'!$Y$99="EXPIRED",'📊 Training Matrix'!$Y$99="EXPIRING"),'📊 Training Matrix'!$A$99,"")</f>
        <v/>
      </c>
      <c r="B1889" s="58" t="str">
        <f ca="1">IF(OR('📊 Training Matrix'!$Y$99="EXPIRED",'📊 Training Matrix'!$Y$99="EXPIRING"),'📊 Training Matrix'!$B$99,"")</f>
        <v/>
      </c>
      <c r="C1889" s="58" t="str">
        <f ca="1">IF(OR('📊 Training Matrix'!$Y$99="EXPIRED",'📊 Training Matrix'!$Y$99="EXPIRING"),'📊 Training Matrix'!$C$99,"")</f>
        <v/>
      </c>
      <c r="D1889" s="58" t="str">
        <f ca="1">IF(OR('📊 Training Matrix'!$Y$99="EXPIRED",'📊 Training Matrix'!$Y$99="EXPIRING"),'📊 Training Matrix'!$D$99,"")</f>
        <v/>
      </c>
      <c r="E1889" s="58" t="str">
        <f ca="1">IF(OR('📊 Training Matrix'!$Y$99="EXPIRED",'📊 Training Matrix'!$Y$99="EXPIRING"),'📊 Training Matrix'!$F$99,"")</f>
        <v/>
      </c>
      <c r="F1889" s="58" t="str">
        <f ca="1">IF(OR('📊 Training Matrix'!$Y$99="EXPIRED",'📊 Training Matrix'!$Y$99="EXPIRING"),'📊 Training Matrix'!$E$99,"")</f>
        <v/>
      </c>
      <c r="G1889" s="58" t="str">
        <f ca="1">IF(OR('📊 Training Matrix'!$Y$99="EXPIRED",'📊 Training Matrix'!$Y$99="EXPIRING"),"EL-002","")</f>
        <v/>
      </c>
      <c r="H1889" s="58" t="str">
        <f ca="1">IF(OR('📊 Training Matrix'!$Y$99="EXPIRED",'📊 Training Matrix'!$Y$99="EXPIRING"),"18th Edition","")</f>
        <v/>
      </c>
      <c r="I1889" s="58" t="str">
        <f ca="1">IF(OR('📊 Training Matrix'!$Y$99="EXPIRED",'📊 Training Matrix'!$Y$99="EXPIRING"),IF(ISNUMBER('📊 Training Matrix'!$X$99),TEXT('📊 Training Matrix'!$X$99,"DD/MM/YYYY"),""),"")</f>
        <v/>
      </c>
      <c r="J1889" s="58" t="str">
        <f ca="1">IF(OR('📊 Training Matrix'!$Y$99="EXPIRED",'📊 Training Matrix'!$Y$99="EXPIRING"),TEXT('📊 Training Matrix'!$X$99+365,"DD/MM/YYYY"),"")</f>
        <v/>
      </c>
      <c r="K1889" s="58" t="str">
        <f ca="1">IF(OR('📊 Training Matrix'!$Y$99="EXPIRED",'📊 Training Matrix'!$Y$99="EXPIRING"),'📊 Training Matrix'!$Y$99,"")</f>
        <v/>
      </c>
      <c r="L1889" s="58" t="str">
        <f ca="1">IF(OR('📊 Training Matrix'!$Y$99="EXPIRED",'📊 Training Matrix'!$Y$99="EXPIRING"),IF('📊 Training Matrix'!$Y$99="EXPIRED","Overdue by "&amp;TEXT(TODAY()-('📊 Training Matrix'!$X$99+365),"0")&amp;" days","Expires in "&amp;TEXT(('📊 Training Matrix'!$X$99+365)-TODAY(),"0")&amp;" days"),"—")</f>
        <v>—</v>
      </c>
      <c r="M1889" s="58" t="str">
        <f ca="1">IF(OR('📊 Training Matrix'!$Y$99="EXPIRED",'📊 Training Matrix'!$Y$99="EXPIRING"),'📊 Training Matrix'!$H$99,"")</f>
        <v/>
      </c>
    </row>
    <row r="1890" spans="1:13" ht="15" customHeight="1" x14ac:dyDescent="0.2">
      <c r="A1890" s="58" t="str">
        <f ca="1">IF(OR('📊 Training Matrix'!$AA$99="EXPIRED",'📊 Training Matrix'!$AA$99="EXPIRING"),'📊 Training Matrix'!$A$99,"")</f>
        <v/>
      </c>
      <c r="B1890" s="58" t="str">
        <f ca="1">IF(OR('📊 Training Matrix'!$AA$99="EXPIRED",'📊 Training Matrix'!$AA$99="EXPIRING"),'📊 Training Matrix'!$B$99,"")</f>
        <v/>
      </c>
      <c r="C1890" s="58" t="str">
        <f ca="1">IF(OR('📊 Training Matrix'!$AA$99="EXPIRED",'📊 Training Matrix'!$AA$99="EXPIRING"),'📊 Training Matrix'!$C$99,"")</f>
        <v/>
      </c>
      <c r="D1890" s="58" t="str">
        <f ca="1">IF(OR('📊 Training Matrix'!$AA$99="EXPIRED",'📊 Training Matrix'!$AA$99="EXPIRING"),'📊 Training Matrix'!$D$99,"")</f>
        <v/>
      </c>
      <c r="E1890" s="58" t="str">
        <f ca="1">IF(OR('📊 Training Matrix'!$AA$99="EXPIRED",'📊 Training Matrix'!$AA$99="EXPIRING"),'📊 Training Matrix'!$F$99,"")</f>
        <v/>
      </c>
      <c r="F1890" s="58" t="str">
        <f ca="1">IF(OR('📊 Training Matrix'!$AA$99="EXPIRED",'📊 Training Matrix'!$AA$99="EXPIRING"),'📊 Training Matrix'!$E$99,"")</f>
        <v/>
      </c>
      <c r="G1890" s="58" t="str">
        <f ca="1">IF(OR('📊 Training Matrix'!$AA$99="EXPIRED",'📊 Training Matrix'!$AA$99="EXPIRING"),"EL-003","")</f>
        <v/>
      </c>
      <c r="H1890" s="58" t="str">
        <f ca="1">IF(OR('📊 Training Matrix'!$AA$99="EXPIRED",'📊 Training Matrix'!$AA$99="EXPIRING"),"HV Auth. Person","")</f>
        <v/>
      </c>
      <c r="I1890" s="58" t="str">
        <f ca="1">IF(OR('📊 Training Matrix'!$AA$99="EXPIRED",'📊 Training Matrix'!$AA$99="EXPIRING"),IF(ISNUMBER('📊 Training Matrix'!$Z$99),TEXT('📊 Training Matrix'!$Z$99,"DD/MM/YYYY"),""),"")</f>
        <v/>
      </c>
      <c r="J1890" s="58" t="str">
        <f ca="1">IF(OR('📊 Training Matrix'!$AA$99="EXPIRED",'📊 Training Matrix'!$AA$99="EXPIRING"),TEXT('📊 Training Matrix'!$Z$99+365,"DD/MM/YYYY"),"")</f>
        <v/>
      </c>
      <c r="K1890" s="58" t="str">
        <f ca="1">IF(OR('📊 Training Matrix'!$AA$99="EXPIRED",'📊 Training Matrix'!$AA$99="EXPIRING"),'📊 Training Matrix'!$AA$99,"")</f>
        <v/>
      </c>
      <c r="L1890" s="58" t="str">
        <f ca="1">IF(OR('📊 Training Matrix'!$AA$99="EXPIRED",'📊 Training Matrix'!$AA$99="EXPIRING"),IF('📊 Training Matrix'!$AA$99="EXPIRED","Overdue by "&amp;TEXT(TODAY()-('📊 Training Matrix'!$Z$99+365),"0")&amp;" days","Expires in "&amp;TEXT(('📊 Training Matrix'!$Z$99+365)-TODAY(),"0")&amp;" days"),"—")</f>
        <v>—</v>
      </c>
      <c r="M1890" s="58" t="str">
        <f ca="1">IF(OR('📊 Training Matrix'!$AA$99="EXPIRED",'📊 Training Matrix'!$AA$99="EXPIRING"),'📊 Training Matrix'!$H$99,"")</f>
        <v/>
      </c>
    </row>
    <row r="1891" spans="1:13" ht="15" customHeight="1" x14ac:dyDescent="0.2">
      <c r="A1891" s="58" t="str">
        <f ca="1">IF(OR('📊 Training Matrix'!$AC$99="EXPIRED",'📊 Training Matrix'!$AC$99="EXPIRING"),'📊 Training Matrix'!$A$99,"")</f>
        <v/>
      </c>
      <c r="B1891" s="58" t="str">
        <f ca="1">IF(OR('📊 Training Matrix'!$AC$99="EXPIRED",'📊 Training Matrix'!$AC$99="EXPIRING"),'📊 Training Matrix'!$B$99,"")</f>
        <v/>
      </c>
      <c r="C1891" s="58" t="str">
        <f ca="1">IF(OR('📊 Training Matrix'!$AC$99="EXPIRED",'📊 Training Matrix'!$AC$99="EXPIRING"),'📊 Training Matrix'!$C$99,"")</f>
        <v/>
      </c>
      <c r="D1891" s="58" t="str">
        <f ca="1">IF(OR('📊 Training Matrix'!$AC$99="EXPIRED",'📊 Training Matrix'!$AC$99="EXPIRING"),'📊 Training Matrix'!$D$99,"")</f>
        <v/>
      </c>
      <c r="E1891" s="58" t="str">
        <f ca="1">IF(OR('📊 Training Matrix'!$AC$99="EXPIRED",'📊 Training Matrix'!$AC$99="EXPIRING"),'📊 Training Matrix'!$F$99,"")</f>
        <v/>
      </c>
      <c r="F1891" s="58" t="str">
        <f ca="1">IF(OR('📊 Training Matrix'!$AC$99="EXPIRED",'📊 Training Matrix'!$AC$99="EXPIRING"),'📊 Training Matrix'!$E$99,"")</f>
        <v/>
      </c>
      <c r="G1891" s="58" t="str">
        <f ca="1">IF(OR('📊 Training Matrix'!$AC$99="EXPIRED",'📊 Training Matrix'!$AC$99="EXPIRING"),"EL-004","")</f>
        <v/>
      </c>
      <c r="H1891" s="58" t="str">
        <f ca="1">IF(OR('📊 Training Matrix'!$AC$99="EXPIRED",'📊 Training Matrix'!$AC$99="EXPIRING"),"LV Switching","")</f>
        <v/>
      </c>
      <c r="I1891" s="58" t="str">
        <f ca="1">IF(OR('📊 Training Matrix'!$AC$99="EXPIRED",'📊 Training Matrix'!$AC$99="EXPIRING"),IF(ISNUMBER('📊 Training Matrix'!$AB$99),TEXT('📊 Training Matrix'!$AB$99,"DD/MM/YYYY"),""),"")</f>
        <v/>
      </c>
      <c r="J1891" s="58" t="str">
        <f ca="1">IF(OR('📊 Training Matrix'!$AC$99="EXPIRED",'📊 Training Matrix'!$AC$99="EXPIRING"),TEXT('📊 Training Matrix'!$AB$99+365,"DD/MM/YYYY"),"")</f>
        <v/>
      </c>
      <c r="K1891" s="58" t="str">
        <f ca="1">IF(OR('📊 Training Matrix'!$AC$99="EXPIRED",'📊 Training Matrix'!$AC$99="EXPIRING"),'📊 Training Matrix'!$AC$99,"")</f>
        <v/>
      </c>
      <c r="L1891" s="58" t="str">
        <f ca="1">IF(OR('📊 Training Matrix'!$AC$99="EXPIRED",'📊 Training Matrix'!$AC$99="EXPIRING"),IF('📊 Training Matrix'!$AC$99="EXPIRED","Overdue by "&amp;TEXT(TODAY()-('📊 Training Matrix'!$AB$99+365),"0")&amp;" days","Expires in "&amp;TEXT(('📊 Training Matrix'!$AB$99+365)-TODAY(),"0")&amp;" days"),"—")</f>
        <v>—</v>
      </c>
      <c r="M1891" s="58" t="str">
        <f ca="1">IF(OR('📊 Training Matrix'!$AC$99="EXPIRED",'📊 Training Matrix'!$AC$99="EXPIRING"),'📊 Training Matrix'!$H$99,"")</f>
        <v/>
      </c>
    </row>
    <row r="1892" spans="1:13" ht="15" customHeight="1" x14ac:dyDescent="0.2">
      <c r="A1892" s="58" t="str">
        <f ca="1">IF(OR('📊 Training Matrix'!$AE$99="EXPIRED",'📊 Training Matrix'!$AE$99="EXPIRING"),'📊 Training Matrix'!$A$99,"")</f>
        <v/>
      </c>
      <c r="B1892" s="58" t="str">
        <f ca="1">IF(OR('📊 Training Matrix'!$AE$99="EXPIRED",'📊 Training Matrix'!$AE$99="EXPIRING"),'📊 Training Matrix'!$B$99,"")</f>
        <v/>
      </c>
      <c r="C1892" s="58" t="str">
        <f ca="1">IF(OR('📊 Training Matrix'!$AE$99="EXPIRED",'📊 Training Matrix'!$AE$99="EXPIRING"),'📊 Training Matrix'!$C$99,"")</f>
        <v/>
      </c>
      <c r="D1892" s="58" t="str">
        <f ca="1">IF(OR('📊 Training Matrix'!$AE$99="EXPIRED",'📊 Training Matrix'!$AE$99="EXPIRING"),'📊 Training Matrix'!$D$99,"")</f>
        <v/>
      </c>
      <c r="E1892" s="58" t="str">
        <f ca="1">IF(OR('📊 Training Matrix'!$AE$99="EXPIRED",'📊 Training Matrix'!$AE$99="EXPIRING"),'📊 Training Matrix'!$F$99,"")</f>
        <v/>
      </c>
      <c r="F1892" s="58" t="str">
        <f ca="1">IF(OR('📊 Training Matrix'!$AE$99="EXPIRED",'📊 Training Matrix'!$AE$99="EXPIRING"),'📊 Training Matrix'!$E$99,"")</f>
        <v/>
      </c>
      <c r="G1892" s="58" t="str">
        <f ca="1">IF(OR('📊 Training Matrix'!$AE$99="EXPIRED",'📊 Training Matrix'!$AE$99="EXPIRING"),"CV-005","")</f>
        <v/>
      </c>
      <c r="H1892" s="58" t="str">
        <f ca="1">IF(OR('📊 Training Matrix'!$AE$99="EXPIRED",'📊 Training Matrix'!$AE$99="EXPIRING"),"NRSWA Supervisor","")</f>
        <v/>
      </c>
      <c r="I1892" s="58" t="str">
        <f ca="1">IF(OR('📊 Training Matrix'!$AE$99="EXPIRED",'📊 Training Matrix'!$AE$99="EXPIRING"),IF(ISNUMBER('📊 Training Matrix'!$AD$99),TEXT('📊 Training Matrix'!$AD$99,"DD/MM/YYYY"),""),"")</f>
        <v/>
      </c>
      <c r="J1892" s="58" t="str">
        <f ca="1">IF(OR('📊 Training Matrix'!$AE$99="EXPIRED",'📊 Training Matrix'!$AE$99="EXPIRING"),TEXT('📊 Training Matrix'!$AD$99+365,"DD/MM/YYYY"),"")</f>
        <v/>
      </c>
      <c r="K1892" s="58" t="str">
        <f ca="1">IF(OR('📊 Training Matrix'!$AE$99="EXPIRED",'📊 Training Matrix'!$AE$99="EXPIRING"),'📊 Training Matrix'!$AE$99,"")</f>
        <v/>
      </c>
      <c r="L1892" s="58" t="str">
        <f ca="1">IF(OR('📊 Training Matrix'!$AE$99="EXPIRED",'📊 Training Matrix'!$AE$99="EXPIRING"),IF('📊 Training Matrix'!$AE$99="EXPIRED","Overdue by "&amp;TEXT(TODAY()-('📊 Training Matrix'!$AD$99+365),"0")&amp;" days","Expires in "&amp;TEXT(('📊 Training Matrix'!$AD$99+365)-TODAY(),"0")&amp;" days"),"—")</f>
        <v>—</v>
      </c>
      <c r="M1892" s="58" t="str">
        <f ca="1">IF(OR('📊 Training Matrix'!$AE$99="EXPIRED",'📊 Training Matrix'!$AE$99="EXPIRING"),'📊 Training Matrix'!$H$99,"")</f>
        <v/>
      </c>
    </row>
    <row r="1893" spans="1:13" ht="15" customHeight="1" x14ac:dyDescent="0.2">
      <c r="A1893" s="58" t="str">
        <f ca="1">IF(OR('📊 Training Matrix'!$AG$99="EXPIRED",'📊 Training Matrix'!$AG$99="EXPIRING"),'📊 Training Matrix'!$A$99,"")</f>
        <v/>
      </c>
      <c r="B1893" s="58" t="str">
        <f ca="1">IF(OR('📊 Training Matrix'!$AG$99="EXPIRED",'📊 Training Matrix'!$AG$99="EXPIRING"),'📊 Training Matrix'!$B$99,"")</f>
        <v/>
      </c>
      <c r="C1893" s="58" t="str">
        <f ca="1">IF(OR('📊 Training Matrix'!$AG$99="EXPIRED",'📊 Training Matrix'!$AG$99="EXPIRING"),'📊 Training Matrix'!$C$99,"")</f>
        <v/>
      </c>
      <c r="D1893" s="58" t="str">
        <f ca="1">IF(OR('📊 Training Matrix'!$AG$99="EXPIRED",'📊 Training Matrix'!$AG$99="EXPIRING"),'📊 Training Matrix'!$D$99,"")</f>
        <v/>
      </c>
      <c r="E1893" s="58" t="str">
        <f ca="1">IF(OR('📊 Training Matrix'!$AG$99="EXPIRED",'📊 Training Matrix'!$AG$99="EXPIRING"),'📊 Training Matrix'!$F$99,"")</f>
        <v/>
      </c>
      <c r="F1893" s="58" t="str">
        <f ca="1">IF(OR('📊 Training Matrix'!$AG$99="EXPIRED",'📊 Training Matrix'!$AG$99="EXPIRING"),'📊 Training Matrix'!$E$99,"")</f>
        <v/>
      </c>
      <c r="G1893" s="58" t="str">
        <f ca="1">IF(OR('📊 Training Matrix'!$AG$99="EXPIRED",'📊 Training Matrix'!$AG$99="EXPIRING"),"CV-006","")</f>
        <v/>
      </c>
      <c r="H1893" s="58" t="str">
        <f ca="1">IF(OR('📊 Training Matrix'!$AG$99="EXPIRED",'📊 Training Matrix'!$AG$99="EXPIRING"),"NRSWA Operative","")</f>
        <v/>
      </c>
      <c r="I1893" s="58" t="str">
        <f ca="1">IF(OR('📊 Training Matrix'!$AG$99="EXPIRED",'📊 Training Matrix'!$AG$99="EXPIRING"),IF(ISNUMBER('📊 Training Matrix'!$AF$99),TEXT('📊 Training Matrix'!$AF$99,"DD/MM/YYYY"),""),"")</f>
        <v/>
      </c>
      <c r="J1893" s="58" t="str">
        <f ca="1">IF(OR('📊 Training Matrix'!$AG$99="EXPIRED",'📊 Training Matrix'!$AG$99="EXPIRING"),TEXT('📊 Training Matrix'!$AF$99+365,"DD/MM/YYYY"),"")</f>
        <v/>
      </c>
      <c r="K1893" s="58" t="str">
        <f ca="1">IF(OR('📊 Training Matrix'!$AG$99="EXPIRED",'📊 Training Matrix'!$AG$99="EXPIRING"),'📊 Training Matrix'!$AG$99,"")</f>
        <v/>
      </c>
      <c r="L1893" s="58" t="str">
        <f ca="1">IF(OR('📊 Training Matrix'!$AG$99="EXPIRED",'📊 Training Matrix'!$AG$99="EXPIRING"),IF('📊 Training Matrix'!$AG$99="EXPIRED","Overdue by "&amp;TEXT(TODAY()-('📊 Training Matrix'!$AF$99+365),"0")&amp;" days","Expires in "&amp;TEXT(('📊 Training Matrix'!$AF$99+365)-TODAY(),"0")&amp;" days"),"—")</f>
        <v>—</v>
      </c>
      <c r="M1893" s="58" t="str">
        <f ca="1">IF(OR('📊 Training Matrix'!$AG$99="EXPIRED",'📊 Training Matrix'!$AG$99="EXPIRING"),'📊 Training Matrix'!$H$99,"")</f>
        <v/>
      </c>
    </row>
    <row r="1894" spans="1:13" ht="15" customHeight="1" x14ac:dyDescent="0.2">
      <c r="A1894" s="58" t="str">
        <f ca="1">IF(OR('📊 Training Matrix'!$AI$99="EXPIRED",'📊 Training Matrix'!$AI$99="EXPIRING"),'📊 Training Matrix'!$A$99,"")</f>
        <v/>
      </c>
      <c r="B1894" s="58" t="str">
        <f ca="1">IF(OR('📊 Training Matrix'!$AI$99="EXPIRED",'📊 Training Matrix'!$AI$99="EXPIRING"),'📊 Training Matrix'!$B$99,"")</f>
        <v/>
      </c>
      <c r="C1894" s="58" t="str">
        <f ca="1">IF(OR('📊 Training Matrix'!$AI$99="EXPIRED",'📊 Training Matrix'!$AI$99="EXPIRING"),'📊 Training Matrix'!$C$99,"")</f>
        <v/>
      </c>
      <c r="D1894" s="58" t="str">
        <f ca="1">IF(OR('📊 Training Matrix'!$AI$99="EXPIRED",'📊 Training Matrix'!$AI$99="EXPIRING"),'📊 Training Matrix'!$D$99,"")</f>
        <v/>
      </c>
      <c r="E1894" s="58" t="str">
        <f ca="1">IF(OR('📊 Training Matrix'!$AI$99="EXPIRED",'📊 Training Matrix'!$AI$99="EXPIRING"),'📊 Training Matrix'!$F$99,"")</f>
        <v/>
      </c>
      <c r="F1894" s="58" t="str">
        <f ca="1">IF(OR('📊 Training Matrix'!$AI$99="EXPIRED",'📊 Training Matrix'!$AI$99="EXPIRING"),'📊 Training Matrix'!$E$99,"")</f>
        <v/>
      </c>
      <c r="G1894" s="58" t="str">
        <f ca="1">IF(OR('📊 Training Matrix'!$AI$99="EXPIRED",'📊 Training Matrix'!$AI$99="EXPIRING"),"CV-002","")</f>
        <v/>
      </c>
      <c r="H1894" s="58" t="str">
        <f ca="1">IF(OR('📊 Training Matrix'!$AI$99="EXPIRED",'📊 Training Matrix'!$AI$99="EXPIRING"),"CSCS Blue Card","")</f>
        <v/>
      </c>
      <c r="I1894" s="58" t="str">
        <f ca="1">IF(OR('📊 Training Matrix'!$AI$99="EXPIRED",'📊 Training Matrix'!$AI$99="EXPIRING"),IF(ISNUMBER('📊 Training Matrix'!$AH$99),TEXT('📊 Training Matrix'!$AH$99,"DD/MM/YYYY"),""),"")</f>
        <v/>
      </c>
      <c r="J1894" s="58" t="str">
        <f ca="1">IF(OR('📊 Training Matrix'!$AI$99="EXPIRED",'📊 Training Matrix'!$AI$99="EXPIRING"),TEXT('📊 Training Matrix'!$AH$99+365,"DD/MM/YYYY"),"")</f>
        <v/>
      </c>
      <c r="K1894" s="58" t="str">
        <f ca="1">IF(OR('📊 Training Matrix'!$AI$99="EXPIRED",'📊 Training Matrix'!$AI$99="EXPIRING"),'📊 Training Matrix'!$AI$99,"")</f>
        <v/>
      </c>
      <c r="L1894" s="58" t="str">
        <f ca="1">IF(OR('📊 Training Matrix'!$AI$99="EXPIRED",'📊 Training Matrix'!$AI$99="EXPIRING"),IF('📊 Training Matrix'!$AI$99="EXPIRED","Overdue by "&amp;TEXT(TODAY()-('📊 Training Matrix'!$AH$99+365),"0")&amp;" days","Expires in "&amp;TEXT(('📊 Training Matrix'!$AH$99+365)-TODAY(),"0")&amp;" days"),"—")</f>
        <v>—</v>
      </c>
      <c r="M1894" s="58" t="str">
        <f ca="1">IF(OR('📊 Training Matrix'!$AI$99="EXPIRED",'📊 Training Matrix'!$AI$99="EXPIRING"),'📊 Training Matrix'!$H$99,"")</f>
        <v/>
      </c>
    </row>
    <row r="1895" spans="1:13" ht="15" customHeight="1" x14ac:dyDescent="0.2">
      <c r="A1895" s="58" t="str">
        <f ca="1">IF(OR('📊 Training Matrix'!$AK$99="EXPIRED",'📊 Training Matrix'!$AK$99="EXPIRING"),'📊 Training Matrix'!$A$99,"")</f>
        <v/>
      </c>
      <c r="B1895" s="58" t="str">
        <f ca="1">IF(OR('📊 Training Matrix'!$AK$99="EXPIRED",'📊 Training Matrix'!$AK$99="EXPIRING"),'📊 Training Matrix'!$B$99,"")</f>
        <v/>
      </c>
      <c r="C1895" s="58" t="str">
        <f ca="1">IF(OR('📊 Training Matrix'!$AK$99="EXPIRED",'📊 Training Matrix'!$AK$99="EXPIRING"),'📊 Training Matrix'!$C$99,"")</f>
        <v/>
      </c>
      <c r="D1895" s="58" t="str">
        <f ca="1">IF(OR('📊 Training Matrix'!$AK$99="EXPIRED",'📊 Training Matrix'!$AK$99="EXPIRING"),'📊 Training Matrix'!$D$99,"")</f>
        <v/>
      </c>
      <c r="E1895" s="58" t="str">
        <f ca="1">IF(OR('📊 Training Matrix'!$AK$99="EXPIRED",'📊 Training Matrix'!$AK$99="EXPIRING"),'📊 Training Matrix'!$F$99,"")</f>
        <v/>
      </c>
      <c r="F1895" s="58" t="str">
        <f ca="1">IF(OR('📊 Training Matrix'!$AK$99="EXPIRED",'📊 Training Matrix'!$AK$99="EXPIRING"),'📊 Training Matrix'!$E$99,"")</f>
        <v/>
      </c>
      <c r="G1895" s="58" t="str">
        <f ca="1">IF(OR('📊 Training Matrix'!$AK$99="EXPIRED",'📊 Training Matrix'!$AK$99="EXPIRING"),"GS-001","")</f>
        <v/>
      </c>
      <c r="H1895" s="58" t="str">
        <f ca="1">IF(OR('📊 Training Matrix'!$AK$99="EXPIRED",'📊 Training Matrix'!$AK$99="EXPIRING"),"Gas Safe Reg.","")</f>
        <v/>
      </c>
      <c r="I1895" s="58" t="str">
        <f ca="1">IF(OR('📊 Training Matrix'!$AK$99="EXPIRED",'📊 Training Matrix'!$AK$99="EXPIRING"),IF(ISNUMBER('📊 Training Matrix'!$AJ$99),TEXT('📊 Training Matrix'!$AJ$99,"DD/MM/YYYY"),""),"")</f>
        <v/>
      </c>
      <c r="J1895" s="58" t="str">
        <f ca="1">IF(OR('📊 Training Matrix'!$AK$99="EXPIRED",'📊 Training Matrix'!$AK$99="EXPIRING"),TEXT('📊 Training Matrix'!$AJ$99+365,"DD/MM/YYYY"),"")</f>
        <v/>
      </c>
      <c r="K1895" s="58" t="str">
        <f ca="1">IF(OR('📊 Training Matrix'!$AK$99="EXPIRED",'📊 Training Matrix'!$AK$99="EXPIRING"),'📊 Training Matrix'!$AK$99,"")</f>
        <v/>
      </c>
      <c r="L1895" s="58" t="str">
        <f ca="1">IF(OR('📊 Training Matrix'!$AK$99="EXPIRED",'📊 Training Matrix'!$AK$99="EXPIRING"),IF('📊 Training Matrix'!$AK$99="EXPIRED","Overdue by "&amp;TEXT(TODAY()-('📊 Training Matrix'!$AJ$99+365),"0")&amp;" days","Expires in "&amp;TEXT(('📊 Training Matrix'!$AJ$99+365)-TODAY(),"0")&amp;" days"),"—")</f>
        <v>—</v>
      </c>
      <c r="M1895" s="58" t="str">
        <f ca="1">IF(OR('📊 Training Matrix'!$AK$99="EXPIRED",'📊 Training Matrix'!$AK$99="EXPIRING"),'📊 Training Matrix'!$H$99,"")</f>
        <v/>
      </c>
    </row>
    <row r="1896" spans="1:13" ht="15" customHeight="1" x14ac:dyDescent="0.2">
      <c r="A1896" s="58" t="str">
        <f ca="1">IF(OR('📊 Training Matrix'!$AM$99="EXPIRED",'📊 Training Matrix'!$AM$99="EXPIRING"),'📊 Training Matrix'!$A$99,"")</f>
        <v/>
      </c>
      <c r="B1896" s="58" t="str">
        <f ca="1">IF(OR('📊 Training Matrix'!$AM$99="EXPIRED",'📊 Training Matrix'!$AM$99="EXPIRING"),'📊 Training Matrix'!$B$99,"")</f>
        <v/>
      </c>
      <c r="C1896" s="58" t="str">
        <f ca="1">IF(OR('📊 Training Matrix'!$AM$99="EXPIRED",'📊 Training Matrix'!$AM$99="EXPIRING"),'📊 Training Matrix'!$C$99,"")</f>
        <v/>
      </c>
      <c r="D1896" s="58" t="str">
        <f ca="1">IF(OR('📊 Training Matrix'!$AM$99="EXPIRED",'📊 Training Matrix'!$AM$99="EXPIRING"),'📊 Training Matrix'!$D$99,"")</f>
        <v/>
      </c>
      <c r="E1896" s="58" t="str">
        <f ca="1">IF(OR('📊 Training Matrix'!$AM$99="EXPIRED",'📊 Training Matrix'!$AM$99="EXPIRING"),'📊 Training Matrix'!$F$99,"")</f>
        <v/>
      </c>
      <c r="F1896" s="58" t="str">
        <f ca="1">IF(OR('📊 Training Matrix'!$AM$99="EXPIRED",'📊 Training Matrix'!$AM$99="EXPIRING"),'📊 Training Matrix'!$E$99,"")</f>
        <v/>
      </c>
      <c r="G1896" s="58" t="str">
        <f ca="1">IF(OR('📊 Training Matrix'!$AM$99="EXPIRED",'📊 Training Matrix'!$AM$99="EXPIRING"),"GS-002","")</f>
        <v/>
      </c>
      <c r="H1896" s="58" t="str">
        <f ca="1">IF(OR('📊 Training Matrix'!$AM$99="EXPIRED",'📊 Training Matrix'!$AM$99="EXPIRING"),"ACS Gas (CCN1)","")</f>
        <v/>
      </c>
      <c r="I1896" s="58" t="str">
        <f ca="1">IF(OR('📊 Training Matrix'!$AM$99="EXPIRED",'📊 Training Matrix'!$AM$99="EXPIRING"),IF(ISNUMBER('📊 Training Matrix'!$AL$99),TEXT('📊 Training Matrix'!$AL$99,"DD/MM/YYYY"),""),"")</f>
        <v/>
      </c>
      <c r="J1896" s="58" t="str">
        <f ca="1">IF(OR('📊 Training Matrix'!$AM$99="EXPIRED",'📊 Training Matrix'!$AM$99="EXPIRING"),TEXT('📊 Training Matrix'!$AL$99+365,"DD/MM/YYYY"),"")</f>
        <v/>
      </c>
      <c r="K1896" s="58" t="str">
        <f ca="1">IF(OR('📊 Training Matrix'!$AM$99="EXPIRED",'📊 Training Matrix'!$AM$99="EXPIRING"),'📊 Training Matrix'!$AM$99,"")</f>
        <v/>
      </c>
      <c r="L1896" s="58" t="str">
        <f ca="1">IF(OR('📊 Training Matrix'!$AM$99="EXPIRED",'📊 Training Matrix'!$AM$99="EXPIRING"),IF('📊 Training Matrix'!$AM$99="EXPIRED","Overdue by "&amp;TEXT(TODAY()-('📊 Training Matrix'!$AL$99+365),"0")&amp;" days","Expires in "&amp;TEXT(('📊 Training Matrix'!$AL$99+365)-TODAY(),"0")&amp;" days"),"—")</f>
        <v>—</v>
      </c>
      <c r="M1896" s="58" t="str">
        <f ca="1">IF(OR('📊 Training Matrix'!$AM$99="EXPIRED",'📊 Training Matrix'!$AM$99="EXPIRING"),'📊 Training Matrix'!$H$99,"")</f>
        <v/>
      </c>
    </row>
    <row r="1897" spans="1:13" ht="15" customHeight="1" x14ac:dyDescent="0.2">
      <c r="A1897" s="58" t="str">
        <f ca="1">IF(OR('📊 Training Matrix'!$AO$99="EXPIRED",'📊 Training Matrix'!$AO$99="EXPIRING"),'📊 Training Matrix'!$A$99,"")</f>
        <v/>
      </c>
      <c r="B1897" s="58" t="str">
        <f ca="1">IF(OR('📊 Training Matrix'!$AO$99="EXPIRED",'📊 Training Matrix'!$AO$99="EXPIRING"),'📊 Training Matrix'!$B$99,"")</f>
        <v/>
      </c>
      <c r="C1897" s="58" t="str">
        <f ca="1">IF(OR('📊 Training Matrix'!$AO$99="EXPIRED",'📊 Training Matrix'!$AO$99="EXPIRING"),'📊 Training Matrix'!$C$99,"")</f>
        <v/>
      </c>
      <c r="D1897" s="58" t="str">
        <f ca="1">IF(OR('📊 Training Matrix'!$AO$99="EXPIRED",'📊 Training Matrix'!$AO$99="EXPIRING"),'📊 Training Matrix'!$D$99,"")</f>
        <v/>
      </c>
      <c r="E1897" s="58" t="str">
        <f ca="1">IF(OR('📊 Training Matrix'!$AO$99="EXPIRED",'📊 Training Matrix'!$AO$99="EXPIRING"),'📊 Training Matrix'!$F$99,"")</f>
        <v/>
      </c>
      <c r="F1897" s="58" t="str">
        <f ca="1">IF(OR('📊 Training Matrix'!$AO$99="EXPIRED",'📊 Training Matrix'!$AO$99="EXPIRING"),'📊 Training Matrix'!$E$99,"")</f>
        <v/>
      </c>
      <c r="G1897" s="58" t="str">
        <f ca="1">IF(OR('📊 Training Matrix'!$AO$99="EXPIRED",'📊 Training Matrix'!$AO$99="EXPIRING"),"WA-001","")</f>
        <v/>
      </c>
      <c r="H1897" s="58" t="str">
        <f ca="1">IF(OR('📊 Training Matrix'!$AO$99="EXPIRED",'📊 Training Matrix'!$AO$99="EXPIRING"),"WIAPS Cert.","")</f>
        <v/>
      </c>
      <c r="I1897" s="58" t="str">
        <f ca="1">IF(OR('📊 Training Matrix'!$AO$99="EXPIRED",'📊 Training Matrix'!$AO$99="EXPIRING"),IF(ISNUMBER('📊 Training Matrix'!$AN$99),TEXT('📊 Training Matrix'!$AN$99,"DD/MM/YYYY"),""),"")</f>
        <v/>
      </c>
      <c r="J1897" s="58" t="str">
        <f ca="1">IF(OR('📊 Training Matrix'!$AO$99="EXPIRED",'📊 Training Matrix'!$AO$99="EXPIRING"),TEXT('📊 Training Matrix'!$AN$99+365,"DD/MM/YYYY"),"")</f>
        <v/>
      </c>
      <c r="K1897" s="58" t="str">
        <f ca="1">IF(OR('📊 Training Matrix'!$AO$99="EXPIRED",'📊 Training Matrix'!$AO$99="EXPIRING"),'📊 Training Matrix'!$AO$99,"")</f>
        <v/>
      </c>
      <c r="L1897" s="58" t="str">
        <f ca="1">IF(OR('📊 Training Matrix'!$AO$99="EXPIRED",'📊 Training Matrix'!$AO$99="EXPIRING"),IF('📊 Training Matrix'!$AO$99="EXPIRED","Overdue by "&amp;TEXT(TODAY()-('📊 Training Matrix'!$AN$99+365),"0")&amp;" days","Expires in "&amp;TEXT(('📊 Training Matrix'!$AN$99+365)-TODAY(),"0")&amp;" days"),"—")</f>
        <v>—</v>
      </c>
      <c r="M1897" s="58" t="str">
        <f ca="1">IF(OR('📊 Training Matrix'!$AO$99="EXPIRED",'📊 Training Matrix'!$AO$99="EXPIRING"),'📊 Training Matrix'!$H$99,"")</f>
        <v/>
      </c>
    </row>
    <row r="1898" spans="1:13" ht="15" customHeight="1" x14ac:dyDescent="0.2">
      <c r="A1898" s="58" t="str">
        <f ca="1">IF(OR('📊 Training Matrix'!$AQ$99="EXPIRED",'📊 Training Matrix'!$AQ$99="EXPIRING"),'📊 Training Matrix'!$A$99,"")</f>
        <v/>
      </c>
      <c r="B1898" s="58" t="str">
        <f ca="1">IF(OR('📊 Training Matrix'!$AQ$99="EXPIRED",'📊 Training Matrix'!$AQ$99="EXPIRING"),'📊 Training Matrix'!$B$99,"")</f>
        <v/>
      </c>
      <c r="C1898" s="58" t="str">
        <f ca="1">IF(OR('📊 Training Matrix'!$AQ$99="EXPIRED",'📊 Training Matrix'!$AQ$99="EXPIRING"),'📊 Training Matrix'!$C$99,"")</f>
        <v/>
      </c>
      <c r="D1898" s="58" t="str">
        <f ca="1">IF(OR('📊 Training Matrix'!$AQ$99="EXPIRED",'📊 Training Matrix'!$AQ$99="EXPIRING"),'📊 Training Matrix'!$D$99,"")</f>
        <v/>
      </c>
      <c r="E1898" s="58" t="str">
        <f ca="1">IF(OR('📊 Training Matrix'!$AQ$99="EXPIRED",'📊 Training Matrix'!$AQ$99="EXPIRING"),'📊 Training Matrix'!$F$99,"")</f>
        <v/>
      </c>
      <c r="F1898" s="58" t="str">
        <f ca="1">IF(OR('📊 Training Matrix'!$AQ$99="EXPIRED",'📊 Training Matrix'!$AQ$99="EXPIRING"),'📊 Training Matrix'!$E$99,"")</f>
        <v/>
      </c>
      <c r="G1898" s="58" t="str">
        <f ca="1">IF(OR('📊 Training Matrix'!$AQ$99="EXPIRED",'📊 Training Matrix'!$AQ$99="EXPIRING"),"DR-004","")</f>
        <v/>
      </c>
      <c r="H1898" s="58" t="str">
        <f ca="1">IF(OR('📊 Training Matrix'!$AQ$99="EXPIRED",'📊 Training Matrix'!$AQ$99="EXPIRING"),"CPCS Excavator","")</f>
        <v/>
      </c>
      <c r="I1898" s="58" t="str">
        <f ca="1">IF(OR('📊 Training Matrix'!$AQ$99="EXPIRED",'📊 Training Matrix'!$AQ$99="EXPIRING"),IF(ISNUMBER('📊 Training Matrix'!$AP$99),TEXT('📊 Training Matrix'!$AP$99,"DD/MM/YYYY"),""),"")</f>
        <v/>
      </c>
      <c r="J1898" s="58" t="str">
        <f ca="1">IF(OR('📊 Training Matrix'!$AQ$99="EXPIRED",'📊 Training Matrix'!$AQ$99="EXPIRING"),TEXT('📊 Training Matrix'!$AP$99+365,"DD/MM/YYYY"),"")</f>
        <v/>
      </c>
      <c r="K1898" s="58" t="str">
        <f ca="1">IF(OR('📊 Training Matrix'!$AQ$99="EXPIRED",'📊 Training Matrix'!$AQ$99="EXPIRING"),'📊 Training Matrix'!$AQ$99,"")</f>
        <v/>
      </c>
      <c r="L1898" s="58" t="str">
        <f ca="1">IF(OR('📊 Training Matrix'!$AQ$99="EXPIRED",'📊 Training Matrix'!$AQ$99="EXPIRING"),IF('📊 Training Matrix'!$AQ$99="EXPIRED","Overdue by "&amp;TEXT(TODAY()-('📊 Training Matrix'!$AP$99+365),"0")&amp;" days","Expires in "&amp;TEXT(('📊 Training Matrix'!$AP$99+365)-TODAY(),"0")&amp;" days"),"—")</f>
        <v>—</v>
      </c>
      <c r="M1898" s="58" t="str">
        <f ca="1">IF(OR('📊 Training Matrix'!$AQ$99="EXPIRED",'📊 Training Matrix'!$AQ$99="EXPIRING"),'📊 Training Matrix'!$H$99,"")</f>
        <v/>
      </c>
    </row>
    <row r="1899" spans="1:13" ht="15" customHeight="1" x14ac:dyDescent="0.2">
      <c r="A1899" s="58" t="str">
        <f ca="1">IF(OR('📊 Training Matrix'!$AS$99="EXPIRED",'📊 Training Matrix'!$AS$99="EXPIRING"),'📊 Training Matrix'!$A$99,"")</f>
        <v/>
      </c>
      <c r="B1899" s="58" t="str">
        <f ca="1">IF(OR('📊 Training Matrix'!$AS$99="EXPIRED",'📊 Training Matrix'!$AS$99="EXPIRING"),'📊 Training Matrix'!$B$99,"")</f>
        <v/>
      </c>
      <c r="C1899" s="58" t="str">
        <f ca="1">IF(OR('📊 Training Matrix'!$AS$99="EXPIRED",'📊 Training Matrix'!$AS$99="EXPIRING"),'📊 Training Matrix'!$C$99,"")</f>
        <v/>
      </c>
      <c r="D1899" s="58" t="str">
        <f ca="1">IF(OR('📊 Training Matrix'!$AS$99="EXPIRED",'📊 Training Matrix'!$AS$99="EXPIRING"),'📊 Training Matrix'!$D$99,"")</f>
        <v/>
      </c>
      <c r="E1899" s="58" t="str">
        <f ca="1">IF(OR('📊 Training Matrix'!$AS$99="EXPIRED",'📊 Training Matrix'!$AS$99="EXPIRING"),'📊 Training Matrix'!$F$99,"")</f>
        <v/>
      </c>
      <c r="F1899" s="58" t="str">
        <f ca="1">IF(OR('📊 Training Matrix'!$AS$99="EXPIRED",'📊 Training Matrix'!$AS$99="EXPIRING"),'📊 Training Matrix'!$E$99,"")</f>
        <v/>
      </c>
      <c r="G1899" s="58" t="str">
        <f ca="1">IF(OR('📊 Training Matrix'!$AS$99="EXPIRED",'📊 Training Matrix'!$AS$99="EXPIRING"),"MG-002","")</f>
        <v/>
      </c>
      <c r="H1899" s="58" t="str">
        <f ca="1">IF(OR('📊 Training Matrix'!$AS$99="EXPIRED",'📊 Training Matrix'!$AS$99="EXPIRING"),"SMSTS","")</f>
        <v/>
      </c>
      <c r="I1899" s="58" t="str">
        <f ca="1">IF(OR('📊 Training Matrix'!$AS$99="EXPIRED",'📊 Training Matrix'!$AS$99="EXPIRING"),IF(ISNUMBER('📊 Training Matrix'!$AR$99),TEXT('📊 Training Matrix'!$AR$99,"DD/MM/YYYY"),""),"")</f>
        <v/>
      </c>
      <c r="J1899" s="58" t="str">
        <f ca="1">IF(OR('📊 Training Matrix'!$AS$99="EXPIRED",'📊 Training Matrix'!$AS$99="EXPIRING"),TEXT('📊 Training Matrix'!$AR$99+365,"DD/MM/YYYY"),"")</f>
        <v/>
      </c>
      <c r="K1899" s="58" t="str">
        <f ca="1">IF(OR('📊 Training Matrix'!$AS$99="EXPIRED",'📊 Training Matrix'!$AS$99="EXPIRING"),'📊 Training Matrix'!$AS$99,"")</f>
        <v/>
      </c>
      <c r="L1899" s="58" t="str">
        <f ca="1">IF(OR('📊 Training Matrix'!$AS$99="EXPIRED",'📊 Training Matrix'!$AS$99="EXPIRING"),IF('📊 Training Matrix'!$AS$99="EXPIRED","Overdue by "&amp;TEXT(TODAY()-('📊 Training Matrix'!$AR$99+365),"0")&amp;" days","Expires in "&amp;TEXT(('📊 Training Matrix'!$AR$99+365)-TODAY(),"0")&amp;" days"),"—")</f>
        <v>—</v>
      </c>
      <c r="M1899" s="58" t="str">
        <f ca="1">IF(OR('📊 Training Matrix'!$AS$99="EXPIRED",'📊 Training Matrix'!$AS$99="EXPIRING"),'📊 Training Matrix'!$H$99,"")</f>
        <v/>
      </c>
    </row>
    <row r="1900" spans="1:13" ht="15" customHeight="1" x14ac:dyDescent="0.2">
      <c r="A1900" s="58" t="str">
        <f ca="1">IF(OR('📊 Training Matrix'!$AU$99="EXPIRED",'📊 Training Matrix'!$AU$99="EXPIRING"),'📊 Training Matrix'!$A$99,"")</f>
        <v/>
      </c>
      <c r="B1900" s="58" t="str">
        <f ca="1">IF(OR('📊 Training Matrix'!$AU$99="EXPIRED",'📊 Training Matrix'!$AU$99="EXPIRING"),'📊 Training Matrix'!$B$99,"")</f>
        <v/>
      </c>
      <c r="C1900" s="58" t="str">
        <f ca="1">IF(OR('📊 Training Matrix'!$AU$99="EXPIRED",'📊 Training Matrix'!$AU$99="EXPIRING"),'📊 Training Matrix'!$C$99,"")</f>
        <v/>
      </c>
      <c r="D1900" s="58" t="str">
        <f ca="1">IF(OR('📊 Training Matrix'!$AU$99="EXPIRED",'📊 Training Matrix'!$AU$99="EXPIRING"),'📊 Training Matrix'!$D$99,"")</f>
        <v/>
      </c>
      <c r="E1900" s="58" t="str">
        <f ca="1">IF(OR('📊 Training Matrix'!$AU$99="EXPIRED",'📊 Training Matrix'!$AU$99="EXPIRING"),'📊 Training Matrix'!$F$99,"")</f>
        <v/>
      </c>
      <c r="F1900" s="58" t="str">
        <f ca="1">IF(OR('📊 Training Matrix'!$AU$99="EXPIRED",'📊 Training Matrix'!$AU$99="EXPIRING"),'📊 Training Matrix'!$E$99,"")</f>
        <v/>
      </c>
      <c r="G1900" s="58" t="str">
        <f ca="1">IF(OR('📊 Training Matrix'!$AU$99="EXPIRED",'📊 Training Matrix'!$AU$99="EXPIRING"),"MG-003","")</f>
        <v/>
      </c>
      <c r="H1900" s="58" t="str">
        <f ca="1">IF(OR('📊 Training Matrix'!$AU$99="EXPIRED",'📊 Training Matrix'!$AU$99="EXPIRING"),"SSSTS","")</f>
        <v/>
      </c>
      <c r="I1900" s="58" t="str">
        <f ca="1">IF(OR('📊 Training Matrix'!$AU$99="EXPIRED",'📊 Training Matrix'!$AU$99="EXPIRING"),IF(ISNUMBER('📊 Training Matrix'!$AT$99),TEXT('📊 Training Matrix'!$AT$99,"DD/MM/YYYY"),""),"")</f>
        <v/>
      </c>
      <c r="J1900" s="58" t="str">
        <f ca="1">IF(OR('📊 Training Matrix'!$AU$99="EXPIRED",'📊 Training Matrix'!$AU$99="EXPIRING"),TEXT('📊 Training Matrix'!$AT$99+365,"DD/MM/YYYY"),"")</f>
        <v/>
      </c>
      <c r="K1900" s="58" t="str">
        <f ca="1">IF(OR('📊 Training Matrix'!$AU$99="EXPIRED",'📊 Training Matrix'!$AU$99="EXPIRING"),'📊 Training Matrix'!$AU$99,"")</f>
        <v/>
      </c>
      <c r="L1900" s="58" t="str">
        <f ca="1">IF(OR('📊 Training Matrix'!$AU$99="EXPIRED",'📊 Training Matrix'!$AU$99="EXPIRING"),IF('📊 Training Matrix'!$AU$99="EXPIRED","Overdue by "&amp;TEXT(TODAY()-('📊 Training Matrix'!$AT$99+365),"0")&amp;" days","Expires in "&amp;TEXT(('📊 Training Matrix'!$AT$99+365)-TODAY(),"0")&amp;" days"),"—")</f>
        <v>—</v>
      </c>
      <c r="M1900" s="58" t="str">
        <f ca="1">IF(OR('📊 Training Matrix'!$AU$99="EXPIRED",'📊 Training Matrix'!$AU$99="EXPIRING"),'📊 Training Matrix'!$H$99,"")</f>
        <v/>
      </c>
    </row>
    <row r="1901" spans="1:13" ht="15" customHeight="1" x14ac:dyDescent="0.2">
      <c r="A1901" s="58" t="str">
        <f ca="1">IF(OR('📊 Training Matrix'!$AW$99="EXPIRED",'📊 Training Matrix'!$AW$99="EXPIRING"),'📊 Training Matrix'!$A$99,"")</f>
        <v/>
      </c>
      <c r="B1901" s="58" t="str">
        <f ca="1">IF(OR('📊 Training Matrix'!$AW$99="EXPIRED",'📊 Training Matrix'!$AW$99="EXPIRING"),'📊 Training Matrix'!$B$99,"")</f>
        <v/>
      </c>
      <c r="C1901" s="58" t="str">
        <f ca="1">IF(OR('📊 Training Matrix'!$AW$99="EXPIRED",'📊 Training Matrix'!$AW$99="EXPIRING"),'📊 Training Matrix'!$C$99,"")</f>
        <v/>
      </c>
      <c r="D1901" s="58" t="str">
        <f ca="1">IF(OR('📊 Training Matrix'!$AW$99="EXPIRED",'📊 Training Matrix'!$AW$99="EXPIRING"),'📊 Training Matrix'!$D$99,"")</f>
        <v/>
      </c>
      <c r="E1901" s="58" t="str">
        <f ca="1">IF(OR('📊 Training Matrix'!$AW$99="EXPIRED",'📊 Training Matrix'!$AW$99="EXPIRING"),'📊 Training Matrix'!$F$99,"")</f>
        <v/>
      </c>
      <c r="F1901" s="58" t="str">
        <f ca="1">IF(OR('📊 Training Matrix'!$AW$99="EXPIRED",'📊 Training Matrix'!$AW$99="EXPIRING"),'📊 Training Matrix'!$E$99,"")</f>
        <v/>
      </c>
      <c r="G1901" s="58" t="str">
        <f ca="1">IF(OR('📊 Training Matrix'!$AW$99="EXPIRED",'📊 Training Matrix'!$AW$99="EXPIRING"),"IT-002","")</f>
        <v/>
      </c>
      <c r="H1901" s="58" t="str">
        <f ca="1">IF(OR('📊 Training Matrix'!$AW$99="EXPIRED",'📊 Training Matrix'!$AW$99="EXPIRING"),"GDPR Awareness","")</f>
        <v/>
      </c>
      <c r="I1901" s="58" t="str">
        <f ca="1">IF(OR('📊 Training Matrix'!$AW$99="EXPIRED",'📊 Training Matrix'!$AW$99="EXPIRING"),IF(ISNUMBER('📊 Training Matrix'!$AV$99),TEXT('📊 Training Matrix'!$AV$99,"DD/MM/YYYY"),""),"")</f>
        <v/>
      </c>
      <c r="J1901" s="58" t="str">
        <f ca="1">IF(OR('📊 Training Matrix'!$AW$99="EXPIRED",'📊 Training Matrix'!$AW$99="EXPIRING"),TEXT('📊 Training Matrix'!$AV$99+365,"DD/MM/YYYY"),"")</f>
        <v/>
      </c>
      <c r="K1901" s="58" t="str">
        <f ca="1">IF(OR('📊 Training Matrix'!$AW$99="EXPIRED",'📊 Training Matrix'!$AW$99="EXPIRING"),'📊 Training Matrix'!$AW$99,"")</f>
        <v/>
      </c>
      <c r="L1901" s="58" t="str">
        <f ca="1">IF(OR('📊 Training Matrix'!$AW$99="EXPIRED",'📊 Training Matrix'!$AW$99="EXPIRING"),IF('📊 Training Matrix'!$AW$99="EXPIRED","Overdue by "&amp;TEXT(TODAY()-('📊 Training Matrix'!$AV$99+365),"0")&amp;" days","Expires in "&amp;TEXT(('📊 Training Matrix'!$AV$99+365)-TODAY(),"0")&amp;" days"),"—")</f>
        <v>—</v>
      </c>
      <c r="M1901" s="58" t="str">
        <f ca="1">IF(OR('📊 Training Matrix'!$AW$99="EXPIRED",'📊 Training Matrix'!$AW$99="EXPIRING"),'📊 Training Matrix'!$H$99,"")</f>
        <v/>
      </c>
    </row>
    <row r="1902" spans="1:13" ht="15" customHeight="1" x14ac:dyDescent="0.2">
      <c r="A1902" s="58" t="str">
        <f ca="1">IF(OR('📊 Training Matrix'!$K$100="EXPIRED",'📊 Training Matrix'!$K$100="EXPIRING"),'📊 Training Matrix'!$A$100,"")</f>
        <v/>
      </c>
      <c r="B1902" s="58" t="str">
        <f ca="1">IF(OR('📊 Training Matrix'!$K$100="EXPIRED",'📊 Training Matrix'!$K$100="EXPIRING"),'📊 Training Matrix'!$B$100,"")</f>
        <v/>
      </c>
      <c r="C1902" s="58" t="str">
        <f ca="1">IF(OR('📊 Training Matrix'!$K$100="EXPIRED",'📊 Training Matrix'!$K$100="EXPIRING"),'📊 Training Matrix'!$C$100,"")</f>
        <v/>
      </c>
      <c r="D1902" s="58" t="str">
        <f ca="1">IF(OR('📊 Training Matrix'!$K$100="EXPIRED",'📊 Training Matrix'!$K$100="EXPIRING"),'📊 Training Matrix'!$D$100,"")</f>
        <v/>
      </c>
      <c r="E1902" s="58" t="str">
        <f ca="1">IF(OR('📊 Training Matrix'!$K$100="EXPIRED",'📊 Training Matrix'!$K$100="EXPIRING"),'📊 Training Matrix'!$F$100,"")</f>
        <v/>
      </c>
      <c r="F1902" s="58" t="str">
        <f ca="1">IF(OR('📊 Training Matrix'!$K$100="EXPIRED",'📊 Training Matrix'!$K$100="EXPIRING"),'📊 Training Matrix'!$E$100,"")</f>
        <v/>
      </c>
      <c r="G1902" s="58" t="str">
        <f ca="1">IF(OR('📊 Training Matrix'!$K$100="EXPIRED",'📊 Training Matrix'!$K$100="EXPIRING"),"HS-001","")</f>
        <v/>
      </c>
      <c r="H1902" s="58" t="str">
        <f ca="1">IF(OR('📊 Training Matrix'!$K$100="EXPIRED",'📊 Training Matrix'!$K$100="EXPIRING"),"H&amp;S Induction","")</f>
        <v/>
      </c>
      <c r="I1902" s="58" t="str">
        <f ca="1">IF(OR('📊 Training Matrix'!$K$100="EXPIRED",'📊 Training Matrix'!$K$100="EXPIRING"),IF(ISNUMBER('📊 Training Matrix'!$J$100),TEXT('📊 Training Matrix'!$J$100,"DD/MM/YYYY"),""),"")</f>
        <v/>
      </c>
      <c r="J1902" s="58" t="str">
        <f ca="1">IF(OR('📊 Training Matrix'!$K$100="EXPIRED",'📊 Training Matrix'!$K$100="EXPIRING"),TEXT('📊 Training Matrix'!$J$100+365,"DD/MM/YYYY"),"")</f>
        <v/>
      </c>
      <c r="K1902" s="58" t="str">
        <f ca="1">IF(OR('📊 Training Matrix'!$K$100="EXPIRED",'📊 Training Matrix'!$K$100="EXPIRING"),'📊 Training Matrix'!$K$100,"")</f>
        <v/>
      </c>
      <c r="L1902" s="58" t="str">
        <f ca="1">IF(OR('📊 Training Matrix'!$K$100="EXPIRED",'📊 Training Matrix'!$K$100="EXPIRING"),IF('📊 Training Matrix'!$K$100="EXPIRED","Overdue by "&amp;TEXT(TODAY()-('📊 Training Matrix'!$J$100+365),"0")&amp;" days","Expires in "&amp;TEXT(('📊 Training Matrix'!$J$100+365)-TODAY(),"0")&amp;" days"),"—")</f>
        <v>—</v>
      </c>
      <c r="M1902" s="58" t="str">
        <f ca="1">IF(OR('📊 Training Matrix'!$K$100="EXPIRED",'📊 Training Matrix'!$K$100="EXPIRING"),'📊 Training Matrix'!$H$100,"")</f>
        <v/>
      </c>
    </row>
    <row r="1903" spans="1:13" ht="15" customHeight="1" x14ac:dyDescent="0.2">
      <c r="A1903" s="58" t="str">
        <f ca="1">IF(OR('📊 Training Matrix'!$M$100="EXPIRED",'📊 Training Matrix'!$M$100="EXPIRING"),'📊 Training Matrix'!$A$100,"")</f>
        <v/>
      </c>
      <c r="B1903" s="58" t="str">
        <f ca="1">IF(OR('📊 Training Matrix'!$M$100="EXPIRED",'📊 Training Matrix'!$M$100="EXPIRING"),'📊 Training Matrix'!$B$100,"")</f>
        <v/>
      </c>
      <c r="C1903" s="58" t="str">
        <f ca="1">IF(OR('📊 Training Matrix'!$M$100="EXPIRED",'📊 Training Matrix'!$M$100="EXPIRING"),'📊 Training Matrix'!$C$100,"")</f>
        <v/>
      </c>
      <c r="D1903" s="58" t="str">
        <f ca="1">IF(OR('📊 Training Matrix'!$M$100="EXPIRED",'📊 Training Matrix'!$M$100="EXPIRING"),'📊 Training Matrix'!$D$100,"")</f>
        <v/>
      </c>
      <c r="E1903" s="58" t="str">
        <f ca="1">IF(OR('📊 Training Matrix'!$M$100="EXPIRED",'📊 Training Matrix'!$M$100="EXPIRING"),'📊 Training Matrix'!$F$100,"")</f>
        <v/>
      </c>
      <c r="F1903" s="58" t="str">
        <f ca="1">IF(OR('📊 Training Matrix'!$M$100="EXPIRED",'📊 Training Matrix'!$M$100="EXPIRING"),'📊 Training Matrix'!$E$100,"")</f>
        <v/>
      </c>
      <c r="G1903" s="58" t="str">
        <f ca="1">IF(OR('📊 Training Matrix'!$M$100="EXPIRED",'📊 Training Matrix'!$M$100="EXPIRING"),"HS-002","")</f>
        <v/>
      </c>
      <c r="H1903" s="58" t="str">
        <f ca="1">IF(OR('📊 Training Matrix'!$M$100="EXPIRED",'📊 Training Matrix'!$M$100="EXPIRING"),"Working at Height","")</f>
        <v/>
      </c>
      <c r="I1903" s="58" t="str">
        <f ca="1">IF(OR('📊 Training Matrix'!$M$100="EXPIRED",'📊 Training Matrix'!$M$100="EXPIRING"),IF(ISNUMBER('📊 Training Matrix'!$L$100),TEXT('📊 Training Matrix'!$L$100,"DD/MM/YYYY"),""),"")</f>
        <v/>
      </c>
      <c r="J1903" s="58" t="str">
        <f ca="1">IF(OR('📊 Training Matrix'!$M$100="EXPIRED",'📊 Training Matrix'!$M$100="EXPIRING"),TEXT('📊 Training Matrix'!$L$100+365,"DD/MM/YYYY"),"")</f>
        <v/>
      </c>
      <c r="K1903" s="58" t="str">
        <f ca="1">IF(OR('📊 Training Matrix'!$M$100="EXPIRED",'📊 Training Matrix'!$M$100="EXPIRING"),'📊 Training Matrix'!$M$100,"")</f>
        <v/>
      </c>
      <c r="L1903" s="58" t="str">
        <f ca="1">IF(OR('📊 Training Matrix'!$M$100="EXPIRED",'📊 Training Matrix'!$M$100="EXPIRING"),IF('📊 Training Matrix'!$M$100="EXPIRED","Overdue by "&amp;TEXT(TODAY()-('📊 Training Matrix'!$L$100+365),"0")&amp;" days","Expires in "&amp;TEXT(('📊 Training Matrix'!$L$100+365)-TODAY(),"0")&amp;" days"),"—")</f>
        <v>—</v>
      </c>
      <c r="M1903" s="58" t="str">
        <f ca="1">IF(OR('📊 Training Matrix'!$M$100="EXPIRED",'📊 Training Matrix'!$M$100="EXPIRING"),'📊 Training Matrix'!$H$100,"")</f>
        <v/>
      </c>
    </row>
    <row r="1904" spans="1:13" ht="15" customHeight="1" x14ac:dyDescent="0.2">
      <c r="A1904" s="58" t="str">
        <f ca="1">IF(OR('📊 Training Matrix'!$O$100="EXPIRED",'📊 Training Matrix'!$O$100="EXPIRING"),'📊 Training Matrix'!$A$100,"")</f>
        <v/>
      </c>
      <c r="B1904" s="58" t="str">
        <f ca="1">IF(OR('📊 Training Matrix'!$O$100="EXPIRED",'📊 Training Matrix'!$O$100="EXPIRING"),'📊 Training Matrix'!$B$100,"")</f>
        <v/>
      </c>
      <c r="C1904" s="58" t="str">
        <f ca="1">IF(OR('📊 Training Matrix'!$O$100="EXPIRED",'📊 Training Matrix'!$O$100="EXPIRING"),'📊 Training Matrix'!$C$100,"")</f>
        <v/>
      </c>
      <c r="D1904" s="58" t="str">
        <f ca="1">IF(OR('📊 Training Matrix'!$O$100="EXPIRED",'📊 Training Matrix'!$O$100="EXPIRING"),'📊 Training Matrix'!$D$100,"")</f>
        <v/>
      </c>
      <c r="E1904" s="58" t="str">
        <f ca="1">IF(OR('📊 Training Matrix'!$O$100="EXPIRED",'📊 Training Matrix'!$O$100="EXPIRING"),'📊 Training Matrix'!$F$100,"")</f>
        <v/>
      </c>
      <c r="F1904" s="58" t="str">
        <f ca="1">IF(OR('📊 Training Matrix'!$O$100="EXPIRED",'📊 Training Matrix'!$O$100="EXPIRING"),'📊 Training Matrix'!$E$100,"")</f>
        <v/>
      </c>
      <c r="G1904" s="58" t="str">
        <f ca="1">IF(OR('📊 Training Matrix'!$O$100="EXPIRED",'📊 Training Matrix'!$O$100="EXPIRING"),"HS-003","")</f>
        <v/>
      </c>
      <c r="H1904" s="58" t="str">
        <f ca="1">IF(OR('📊 Training Matrix'!$O$100="EXPIRED",'📊 Training Matrix'!$O$100="EXPIRING"),"Confined Space","")</f>
        <v/>
      </c>
      <c r="I1904" s="58" t="str">
        <f ca="1">IF(OR('📊 Training Matrix'!$O$100="EXPIRED",'📊 Training Matrix'!$O$100="EXPIRING"),IF(ISNUMBER('📊 Training Matrix'!$N$100),TEXT('📊 Training Matrix'!$N$100,"DD/MM/YYYY"),""),"")</f>
        <v/>
      </c>
      <c r="J1904" s="58" t="str">
        <f ca="1">IF(OR('📊 Training Matrix'!$O$100="EXPIRED",'📊 Training Matrix'!$O$100="EXPIRING"),TEXT('📊 Training Matrix'!$N$100+365,"DD/MM/YYYY"),"")</f>
        <v/>
      </c>
      <c r="K1904" s="58" t="str">
        <f ca="1">IF(OR('📊 Training Matrix'!$O$100="EXPIRED",'📊 Training Matrix'!$O$100="EXPIRING"),'📊 Training Matrix'!$O$100,"")</f>
        <v/>
      </c>
      <c r="L1904" s="58" t="str">
        <f ca="1">IF(OR('📊 Training Matrix'!$O$100="EXPIRED",'📊 Training Matrix'!$O$100="EXPIRING"),IF('📊 Training Matrix'!$O$100="EXPIRED","Overdue by "&amp;TEXT(TODAY()-('📊 Training Matrix'!$N$100+365),"0")&amp;" days","Expires in "&amp;TEXT(('📊 Training Matrix'!$N$100+365)-TODAY(),"0")&amp;" days"),"—")</f>
        <v>—</v>
      </c>
      <c r="M1904" s="58" t="str">
        <f ca="1">IF(OR('📊 Training Matrix'!$O$100="EXPIRED",'📊 Training Matrix'!$O$100="EXPIRING"),'📊 Training Matrix'!$H$100,"")</f>
        <v/>
      </c>
    </row>
    <row r="1905" spans="1:13" ht="15" customHeight="1" x14ac:dyDescent="0.2">
      <c r="A1905" s="58" t="str">
        <f ca="1">IF(OR('📊 Training Matrix'!$Q$100="EXPIRED",'📊 Training Matrix'!$Q$100="EXPIRING"),'📊 Training Matrix'!$A$100,"")</f>
        <v/>
      </c>
      <c r="B1905" s="58" t="str">
        <f ca="1">IF(OR('📊 Training Matrix'!$Q$100="EXPIRED",'📊 Training Matrix'!$Q$100="EXPIRING"),'📊 Training Matrix'!$B$100,"")</f>
        <v/>
      </c>
      <c r="C1905" s="58" t="str">
        <f ca="1">IF(OR('📊 Training Matrix'!$Q$100="EXPIRED",'📊 Training Matrix'!$Q$100="EXPIRING"),'📊 Training Matrix'!$C$100,"")</f>
        <v/>
      </c>
      <c r="D1905" s="58" t="str">
        <f ca="1">IF(OR('📊 Training Matrix'!$Q$100="EXPIRED",'📊 Training Matrix'!$Q$100="EXPIRING"),'📊 Training Matrix'!$D$100,"")</f>
        <v/>
      </c>
      <c r="E1905" s="58" t="str">
        <f ca="1">IF(OR('📊 Training Matrix'!$Q$100="EXPIRED",'📊 Training Matrix'!$Q$100="EXPIRING"),'📊 Training Matrix'!$F$100,"")</f>
        <v/>
      </c>
      <c r="F1905" s="58" t="str">
        <f ca="1">IF(OR('📊 Training Matrix'!$Q$100="EXPIRED",'📊 Training Matrix'!$Q$100="EXPIRING"),'📊 Training Matrix'!$E$100,"")</f>
        <v/>
      </c>
      <c r="G1905" s="58" t="str">
        <f ca="1">IF(OR('📊 Training Matrix'!$Q$100="EXPIRED",'📊 Training Matrix'!$Q$100="EXPIRING"),"HS-004","")</f>
        <v/>
      </c>
      <c r="H1905" s="58" t="str">
        <f ca="1">IF(OR('📊 Training Matrix'!$Q$100="EXPIRED",'📊 Training Matrix'!$Q$100="EXPIRING"),"Manual Handling","")</f>
        <v/>
      </c>
      <c r="I1905" s="58" t="str">
        <f ca="1">IF(OR('📊 Training Matrix'!$Q$100="EXPIRED",'📊 Training Matrix'!$Q$100="EXPIRING"),IF(ISNUMBER('📊 Training Matrix'!$P$100),TEXT('📊 Training Matrix'!$P$100,"DD/MM/YYYY"),""),"")</f>
        <v/>
      </c>
      <c r="J1905" s="58" t="str">
        <f ca="1">IF(OR('📊 Training Matrix'!$Q$100="EXPIRED",'📊 Training Matrix'!$Q$100="EXPIRING"),TEXT('📊 Training Matrix'!$P$100+365,"DD/MM/YYYY"),"")</f>
        <v/>
      </c>
      <c r="K1905" s="58" t="str">
        <f ca="1">IF(OR('📊 Training Matrix'!$Q$100="EXPIRED",'📊 Training Matrix'!$Q$100="EXPIRING"),'📊 Training Matrix'!$Q$100,"")</f>
        <v/>
      </c>
      <c r="L1905" s="58" t="str">
        <f ca="1">IF(OR('📊 Training Matrix'!$Q$100="EXPIRED",'📊 Training Matrix'!$Q$100="EXPIRING"),IF('📊 Training Matrix'!$Q$100="EXPIRED","Overdue by "&amp;TEXT(TODAY()-('📊 Training Matrix'!$P$100+365),"0")&amp;" days","Expires in "&amp;TEXT(('📊 Training Matrix'!$P$100+365)-TODAY(),"0")&amp;" days"),"—")</f>
        <v>—</v>
      </c>
      <c r="M1905" s="58" t="str">
        <f ca="1">IF(OR('📊 Training Matrix'!$Q$100="EXPIRED",'📊 Training Matrix'!$Q$100="EXPIRING"),'📊 Training Matrix'!$H$100,"")</f>
        <v/>
      </c>
    </row>
    <row r="1906" spans="1:13" ht="15" customHeight="1" x14ac:dyDescent="0.2">
      <c r="A1906" s="58" t="str">
        <f ca="1">IF(OR('📊 Training Matrix'!$S$100="EXPIRED",'📊 Training Matrix'!$S$100="EXPIRING"),'📊 Training Matrix'!$A$100,"")</f>
        <v/>
      </c>
      <c r="B1906" s="58" t="str">
        <f ca="1">IF(OR('📊 Training Matrix'!$S$100="EXPIRED",'📊 Training Matrix'!$S$100="EXPIRING"),'📊 Training Matrix'!$B$100,"")</f>
        <v/>
      </c>
      <c r="C1906" s="58" t="str">
        <f ca="1">IF(OR('📊 Training Matrix'!$S$100="EXPIRED",'📊 Training Matrix'!$S$100="EXPIRING"),'📊 Training Matrix'!$C$100,"")</f>
        <v/>
      </c>
      <c r="D1906" s="58" t="str">
        <f ca="1">IF(OR('📊 Training Matrix'!$S$100="EXPIRED",'📊 Training Matrix'!$S$100="EXPIRING"),'📊 Training Matrix'!$D$100,"")</f>
        <v/>
      </c>
      <c r="E1906" s="58" t="str">
        <f ca="1">IF(OR('📊 Training Matrix'!$S$100="EXPIRED",'📊 Training Matrix'!$S$100="EXPIRING"),'📊 Training Matrix'!$F$100,"")</f>
        <v/>
      </c>
      <c r="F1906" s="58" t="str">
        <f ca="1">IF(OR('📊 Training Matrix'!$S$100="EXPIRED",'📊 Training Matrix'!$S$100="EXPIRING"),'📊 Training Matrix'!$E$100,"")</f>
        <v/>
      </c>
      <c r="G1906" s="58" t="str">
        <f ca="1">IF(OR('📊 Training Matrix'!$S$100="EXPIRED",'📊 Training Matrix'!$S$100="EXPIRING"),"HS-005","")</f>
        <v/>
      </c>
      <c r="H1906" s="58" t="str">
        <f ca="1">IF(OR('📊 Training Matrix'!$S$100="EXPIRED",'📊 Training Matrix'!$S$100="EXPIRING"),"First Aid (FAW)","")</f>
        <v/>
      </c>
      <c r="I1906" s="58" t="str">
        <f ca="1">IF(OR('📊 Training Matrix'!$S$100="EXPIRED",'📊 Training Matrix'!$S$100="EXPIRING"),IF(ISNUMBER('📊 Training Matrix'!$R$100),TEXT('📊 Training Matrix'!$R$100,"DD/MM/YYYY"),""),"")</f>
        <v/>
      </c>
      <c r="J1906" s="58" t="str">
        <f ca="1">IF(OR('📊 Training Matrix'!$S$100="EXPIRED",'📊 Training Matrix'!$S$100="EXPIRING"),TEXT('📊 Training Matrix'!$R$100+365,"DD/MM/YYYY"),"")</f>
        <v/>
      </c>
      <c r="K1906" s="58" t="str">
        <f ca="1">IF(OR('📊 Training Matrix'!$S$100="EXPIRED",'📊 Training Matrix'!$S$100="EXPIRING"),'📊 Training Matrix'!$S$100,"")</f>
        <v/>
      </c>
      <c r="L1906" s="58" t="str">
        <f ca="1">IF(OR('📊 Training Matrix'!$S$100="EXPIRED",'📊 Training Matrix'!$S$100="EXPIRING"),IF('📊 Training Matrix'!$S$100="EXPIRED","Overdue by "&amp;TEXT(TODAY()-('📊 Training Matrix'!$R$100+365),"0")&amp;" days","Expires in "&amp;TEXT(('📊 Training Matrix'!$R$100+365)-TODAY(),"0")&amp;" days"),"—")</f>
        <v>—</v>
      </c>
      <c r="M1906" s="58" t="str">
        <f ca="1">IF(OR('📊 Training Matrix'!$S$100="EXPIRED",'📊 Training Matrix'!$S$100="EXPIRING"),'📊 Training Matrix'!$H$100,"")</f>
        <v/>
      </c>
    </row>
    <row r="1907" spans="1:13" ht="15" customHeight="1" x14ac:dyDescent="0.2">
      <c r="A1907" s="58" t="str">
        <f ca="1">IF(OR('📊 Training Matrix'!$U$100="EXPIRED",'📊 Training Matrix'!$U$100="EXPIRING"),'📊 Training Matrix'!$A$100,"")</f>
        <v/>
      </c>
      <c r="B1907" s="58" t="str">
        <f ca="1">IF(OR('📊 Training Matrix'!$U$100="EXPIRED",'📊 Training Matrix'!$U$100="EXPIRING"),'📊 Training Matrix'!$B$100,"")</f>
        <v/>
      </c>
      <c r="C1907" s="58" t="str">
        <f ca="1">IF(OR('📊 Training Matrix'!$U$100="EXPIRED",'📊 Training Matrix'!$U$100="EXPIRING"),'📊 Training Matrix'!$C$100,"")</f>
        <v/>
      </c>
      <c r="D1907" s="58" t="str">
        <f ca="1">IF(OR('📊 Training Matrix'!$U$100="EXPIRED",'📊 Training Matrix'!$U$100="EXPIRING"),'📊 Training Matrix'!$D$100,"")</f>
        <v/>
      </c>
      <c r="E1907" s="58" t="str">
        <f ca="1">IF(OR('📊 Training Matrix'!$U$100="EXPIRED",'📊 Training Matrix'!$U$100="EXPIRING"),'📊 Training Matrix'!$F$100,"")</f>
        <v/>
      </c>
      <c r="F1907" s="58" t="str">
        <f ca="1">IF(OR('📊 Training Matrix'!$U$100="EXPIRED",'📊 Training Matrix'!$U$100="EXPIRING"),'📊 Training Matrix'!$E$100,"")</f>
        <v/>
      </c>
      <c r="G1907" s="58" t="str">
        <f ca="1">IF(OR('📊 Training Matrix'!$U$100="EXPIRED",'📊 Training Matrix'!$U$100="EXPIRING"),"HS-006","")</f>
        <v/>
      </c>
      <c r="H1907" s="58" t="str">
        <f ca="1">IF(OR('📊 Training Matrix'!$U$100="EXPIRED",'📊 Training Matrix'!$U$100="EXPIRING"),"Asbestos Awareness","")</f>
        <v/>
      </c>
      <c r="I1907" s="58" t="str">
        <f ca="1">IF(OR('📊 Training Matrix'!$U$100="EXPIRED",'📊 Training Matrix'!$U$100="EXPIRING"),IF(ISNUMBER('📊 Training Matrix'!$T$100),TEXT('📊 Training Matrix'!$T$100,"DD/MM/YYYY"),""),"")</f>
        <v/>
      </c>
      <c r="J1907" s="58" t="str">
        <f ca="1">IF(OR('📊 Training Matrix'!$U$100="EXPIRED",'📊 Training Matrix'!$U$100="EXPIRING"),TEXT('📊 Training Matrix'!$T$100+365,"DD/MM/YYYY"),"")</f>
        <v/>
      </c>
      <c r="K1907" s="58" t="str">
        <f ca="1">IF(OR('📊 Training Matrix'!$U$100="EXPIRED",'📊 Training Matrix'!$U$100="EXPIRING"),'📊 Training Matrix'!$U$100,"")</f>
        <v/>
      </c>
      <c r="L1907" s="58" t="str">
        <f ca="1">IF(OR('📊 Training Matrix'!$U$100="EXPIRED",'📊 Training Matrix'!$U$100="EXPIRING"),IF('📊 Training Matrix'!$U$100="EXPIRED","Overdue by "&amp;TEXT(TODAY()-('📊 Training Matrix'!$T$100+365),"0")&amp;" days","Expires in "&amp;TEXT(('📊 Training Matrix'!$T$100+365)-TODAY(),"0")&amp;" days"),"—")</f>
        <v>—</v>
      </c>
      <c r="M1907" s="58" t="str">
        <f ca="1">IF(OR('📊 Training Matrix'!$U$100="EXPIRED",'📊 Training Matrix'!$U$100="EXPIRING"),'📊 Training Matrix'!$H$100,"")</f>
        <v/>
      </c>
    </row>
    <row r="1908" spans="1:13" ht="15" customHeight="1" x14ac:dyDescent="0.2">
      <c r="A1908" s="58" t="str">
        <f ca="1">IF(OR('📊 Training Matrix'!$W$100="EXPIRED",'📊 Training Matrix'!$W$100="EXPIRING"),'📊 Training Matrix'!$A$100,"")</f>
        <v/>
      </c>
      <c r="B1908" s="58" t="str">
        <f ca="1">IF(OR('📊 Training Matrix'!$W$100="EXPIRED",'📊 Training Matrix'!$W$100="EXPIRING"),'📊 Training Matrix'!$B$100,"")</f>
        <v/>
      </c>
      <c r="C1908" s="58" t="str">
        <f ca="1">IF(OR('📊 Training Matrix'!$W$100="EXPIRED",'📊 Training Matrix'!$W$100="EXPIRING"),'📊 Training Matrix'!$C$100,"")</f>
        <v/>
      </c>
      <c r="D1908" s="58" t="str">
        <f ca="1">IF(OR('📊 Training Matrix'!$W$100="EXPIRED",'📊 Training Matrix'!$W$100="EXPIRING"),'📊 Training Matrix'!$D$100,"")</f>
        <v/>
      </c>
      <c r="E1908" s="58" t="str">
        <f ca="1">IF(OR('📊 Training Matrix'!$W$100="EXPIRED",'📊 Training Matrix'!$W$100="EXPIRING"),'📊 Training Matrix'!$F$100,"")</f>
        <v/>
      </c>
      <c r="F1908" s="58" t="str">
        <f ca="1">IF(OR('📊 Training Matrix'!$W$100="EXPIRED",'📊 Training Matrix'!$W$100="EXPIRING"),'📊 Training Matrix'!$E$100,"")</f>
        <v/>
      </c>
      <c r="G1908" s="58" t="str">
        <f ca="1">IF(OR('📊 Training Matrix'!$W$100="EXPIRED",'📊 Training Matrix'!$W$100="EXPIRING"),"EL-001","")</f>
        <v/>
      </c>
      <c r="H1908" s="58" t="str">
        <f ca="1">IF(OR('📊 Training Matrix'!$W$100="EXPIRED",'📊 Training Matrix'!$W$100="EXPIRING"),"C&amp;G 2391 Inspection","")</f>
        <v/>
      </c>
      <c r="I1908" s="58" t="str">
        <f ca="1">IF(OR('📊 Training Matrix'!$W$100="EXPIRED",'📊 Training Matrix'!$W$100="EXPIRING"),IF(ISNUMBER('📊 Training Matrix'!$V$100),TEXT('📊 Training Matrix'!$V$100,"DD/MM/YYYY"),""),"")</f>
        <v/>
      </c>
      <c r="J1908" s="58" t="str">
        <f ca="1">IF(OR('📊 Training Matrix'!$W$100="EXPIRED",'📊 Training Matrix'!$W$100="EXPIRING"),TEXT('📊 Training Matrix'!$V$100+365,"DD/MM/YYYY"),"")</f>
        <v/>
      </c>
      <c r="K1908" s="58" t="str">
        <f ca="1">IF(OR('📊 Training Matrix'!$W$100="EXPIRED",'📊 Training Matrix'!$W$100="EXPIRING"),'📊 Training Matrix'!$W$100,"")</f>
        <v/>
      </c>
      <c r="L1908" s="58" t="str">
        <f ca="1">IF(OR('📊 Training Matrix'!$W$100="EXPIRED",'📊 Training Matrix'!$W$100="EXPIRING"),IF('📊 Training Matrix'!$W$100="EXPIRED","Overdue by "&amp;TEXT(TODAY()-('📊 Training Matrix'!$V$100+365),"0")&amp;" days","Expires in "&amp;TEXT(('📊 Training Matrix'!$V$100+365)-TODAY(),"0")&amp;" days"),"—")</f>
        <v>—</v>
      </c>
      <c r="M1908" s="58" t="str">
        <f ca="1">IF(OR('📊 Training Matrix'!$W$100="EXPIRED",'📊 Training Matrix'!$W$100="EXPIRING"),'📊 Training Matrix'!$H$100,"")</f>
        <v/>
      </c>
    </row>
    <row r="1909" spans="1:13" ht="15" customHeight="1" x14ac:dyDescent="0.2">
      <c r="A1909" s="58" t="str">
        <f ca="1">IF(OR('📊 Training Matrix'!$Y$100="EXPIRED",'📊 Training Matrix'!$Y$100="EXPIRING"),'📊 Training Matrix'!$A$100,"")</f>
        <v/>
      </c>
      <c r="B1909" s="58" t="str">
        <f ca="1">IF(OR('📊 Training Matrix'!$Y$100="EXPIRED",'📊 Training Matrix'!$Y$100="EXPIRING"),'📊 Training Matrix'!$B$100,"")</f>
        <v/>
      </c>
      <c r="C1909" s="58" t="str">
        <f ca="1">IF(OR('📊 Training Matrix'!$Y$100="EXPIRED",'📊 Training Matrix'!$Y$100="EXPIRING"),'📊 Training Matrix'!$C$100,"")</f>
        <v/>
      </c>
      <c r="D1909" s="58" t="str">
        <f ca="1">IF(OR('📊 Training Matrix'!$Y$100="EXPIRED",'📊 Training Matrix'!$Y$100="EXPIRING"),'📊 Training Matrix'!$D$100,"")</f>
        <v/>
      </c>
      <c r="E1909" s="58" t="str">
        <f ca="1">IF(OR('📊 Training Matrix'!$Y$100="EXPIRED",'📊 Training Matrix'!$Y$100="EXPIRING"),'📊 Training Matrix'!$F$100,"")</f>
        <v/>
      </c>
      <c r="F1909" s="58" t="str">
        <f ca="1">IF(OR('📊 Training Matrix'!$Y$100="EXPIRED",'📊 Training Matrix'!$Y$100="EXPIRING"),'📊 Training Matrix'!$E$100,"")</f>
        <v/>
      </c>
      <c r="G1909" s="58" t="str">
        <f ca="1">IF(OR('📊 Training Matrix'!$Y$100="EXPIRED",'📊 Training Matrix'!$Y$100="EXPIRING"),"EL-002","")</f>
        <v/>
      </c>
      <c r="H1909" s="58" t="str">
        <f ca="1">IF(OR('📊 Training Matrix'!$Y$100="EXPIRED",'📊 Training Matrix'!$Y$100="EXPIRING"),"18th Edition","")</f>
        <v/>
      </c>
      <c r="I1909" s="58" t="str">
        <f ca="1">IF(OR('📊 Training Matrix'!$Y$100="EXPIRED",'📊 Training Matrix'!$Y$100="EXPIRING"),IF(ISNUMBER('📊 Training Matrix'!$X$100),TEXT('📊 Training Matrix'!$X$100,"DD/MM/YYYY"),""),"")</f>
        <v/>
      </c>
      <c r="J1909" s="58" t="str">
        <f ca="1">IF(OR('📊 Training Matrix'!$Y$100="EXPIRED",'📊 Training Matrix'!$Y$100="EXPIRING"),TEXT('📊 Training Matrix'!$X$100+365,"DD/MM/YYYY"),"")</f>
        <v/>
      </c>
      <c r="K1909" s="58" t="str">
        <f ca="1">IF(OR('📊 Training Matrix'!$Y$100="EXPIRED",'📊 Training Matrix'!$Y$100="EXPIRING"),'📊 Training Matrix'!$Y$100,"")</f>
        <v/>
      </c>
      <c r="L1909" s="58" t="str">
        <f ca="1">IF(OR('📊 Training Matrix'!$Y$100="EXPIRED",'📊 Training Matrix'!$Y$100="EXPIRING"),IF('📊 Training Matrix'!$Y$100="EXPIRED","Overdue by "&amp;TEXT(TODAY()-('📊 Training Matrix'!$X$100+365),"0")&amp;" days","Expires in "&amp;TEXT(('📊 Training Matrix'!$X$100+365)-TODAY(),"0")&amp;" days"),"—")</f>
        <v>—</v>
      </c>
      <c r="M1909" s="58" t="str">
        <f ca="1">IF(OR('📊 Training Matrix'!$Y$100="EXPIRED",'📊 Training Matrix'!$Y$100="EXPIRING"),'📊 Training Matrix'!$H$100,"")</f>
        <v/>
      </c>
    </row>
    <row r="1910" spans="1:13" ht="15" customHeight="1" x14ac:dyDescent="0.2">
      <c r="A1910" s="58" t="str">
        <f ca="1">IF(OR('📊 Training Matrix'!$AA$100="EXPIRED",'📊 Training Matrix'!$AA$100="EXPIRING"),'📊 Training Matrix'!$A$100,"")</f>
        <v/>
      </c>
      <c r="B1910" s="58" t="str">
        <f ca="1">IF(OR('📊 Training Matrix'!$AA$100="EXPIRED",'📊 Training Matrix'!$AA$100="EXPIRING"),'📊 Training Matrix'!$B$100,"")</f>
        <v/>
      </c>
      <c r="C1910" s="58" t="str">
        <f ca="1">IF(OR('📊 Training Matrix'!$AA$100="EXPIRED",'📊 Training Matrix'!$AA$100="EXPIRING"),'📊 Training Matrix'!$C$100,"")</f>
        <v/>
      </c>
      <c r="D1910" s="58" t="str">
        <f ca="1">IF(OR('📊 Training Matrix'!$AA$100="EXPIRED",'📊 Training Matrix'!$AA$100="EXPIRING"),'📊 Training Matrix'!$D$100,"")</f>
        <v/>
      </c>
      <c r="E1910" s="58" t="str">
        <f ca="1">IF(OR('📊 Training Matrix'!$AA$100="EXPIRED",'📊 Training Matrix'!$AA$100="EXPIRING"),'📊 Training Matrix'!$F$100,"")</f>
        <v/>
      </c>
      <c r="F1910" s="58" t="str">
        <f ca="1">IF(OR('📊 Training Matrix'!$AA$100="EXPIRED",'📊 Training Matrix'!$AA$100="EXPIRING"),'📊 Training Matrix'!$E$100,"")</f>
        <v/>
      </c>
      <c r="G1910" s="58" t="str">
        <f ca="1">IF(OR('📊 Training Matrix'!$AA$100="EXPIRED",'📊 Training Matrix'!$AA$100="EXPIRING"),"EL-003","")</f>
        <v/>
      </c>
      <c r="H1910" s="58" t="str">
        <f ca="1">IF(OR('📊 Training Matrix'!$AA$100="EXPIRED",'📊 Training Matrix'!$AA$100="EXPIRING"),"HV Auth. Person","")</f>
        <v/>
      </c>
      <c r="I1910" s="58" t="str">
        <f ca="1">IF(OR('📊 Training Matrix'!$AA$100="EXPIRED",'📊 Training Matrix'!$AA$100="EXPIRING"),IF(ISNUMBER('📊 Training Matrix'!$Z$100),TEXT('📊 Training Matrix'!$Z$100,"DD/MM/YYYY"),""),"")</f>
        <v/>
      </c>
      <c r="J1910" s="58" t="str">
        <f ca="1">IF(OR('📊 Training Matrix'!$AA$100="EXPIRED",'📊 Training Matrix'!$AA$100="EXPIRING"),TEXT('📊 Training Matrix'!$Z$100+365,"DD/MM/YYYY"),"")</f>
        <v/>
      </c>
      <c r="K1910" s="58" t="str">
        <f ca="1">IF(OR('📊 Training Matrix'!$AA$100="EXPIRED",'📊 Training Matrix'!$AA$100="EXPIRING"),'📊 Training Matrix'!$AA$100,"")</f>
        <v/>
      </c>
      <c r="L1910" s="58" t="str">
        <f ca="1">IF(OR('📊 Training Matrix'!$AA$100="EXPIRED",'📊 Training Matrix'!$AA$100="EXPIRING"),IF('📊 Training Matrix'!$AA$100="EXPIRED","Overdue by "&amp;TEXT(TODAY()-('📊 Training Matrix'!$Z$100+365),"0")&amp;" days","Expires in "&amp;TEXT(('📊 Training Matrix'!$Z$100+365)-TODAY(),"0")&amp;" days"),"—")</f>
        <v>—</v>
      </c>
      <c r="M1910" s="58" t="str">
        <f ca="1">IF(OR('📊 Training Matrix'!$AA$100="EXPIRED",'📊 Training Matrix'!$AA$100="EXPIRING"),'📊 Training Matrix'!$H$100,"")</f>
        <v/>
      </c>
    </row>
    <row r="1911" spans="1:13" ht="15" customHeight="1" x14ac:dyDescent="0.2">
      <c r="A1911" s="58" t="str">
        <f ca="1">IF(OR('📊 Training Matrix'!$AC$100="EXPIRED",'📊 Training Matrix'!$AC$100="EXPIRING"),'📊 Training Matrix'!$A$100,"")</f>
        <v/>
      </c>
      <c r="B1911" s="58" t="str">
        <f ca="1">IF(OR('📊 Training Matrix'!$AC$100="EXPIRED",'📊 Training Matrix'!$AC$100="EXPIRING"),'📊 Training Matrix'!$B$100,"")</f>
        <v/>
      </c>
      <c r="C1911" s="58" t="str">
        <f ca="1">IF(OR('📊 Training Matrix'!$AC$100="EXPIRED",'📊 Training Matrix'!$AC$100="EXPIRING"),'📊 Training Matrix'!$C$100,"")</f>
        <v/>
      </c>
      <c r="D1911" s="58" t="str">
        <f ca="1">IF(OR('📊 Training Matrix'!$AC$100="EXPIRED",'📊 Training Matrix'!$AC$100="EXPIRING"),'📊 Training Matrix'!$D$100,"")</f>
        <v/>
      </c>
      <c r="E1911" s="58" t="str">
        <f ca="1">IF(OR('📊 Training Matrix'!$AC$100="EXPIRED",'📊 Training Matrix'!$AC$100="EXPIRING"),'📊 Training Matrix'!$F$100,"")</f>
        <v/>
      </c>
      <c r="F1911" s="58" t="str">
        <f ca="1">IF(OR('📊 Training Matrix'!$AC$100="EXPIRED",'📊 Training Matrix'!$AC$100="EXPIRING"),'📊 Training Matrix'!$E$100,"")</f>
        <v/>
      </c>
      <c r="G1911" s="58" t="str">
        <f ca="1">IF(OR('📊 Training Matrix'!$AC$100="EXPIRED",'📊 Training Matrix'!$AC$100="EXPIRING"),"EL-004","")</f>
        <v/>
      </c>
      <c r="H1911" s="58" t="str">
        <f ca="1">IF(OR('📊 Training Matrix'!$AC$100="EXPIRED",'📊 Training Matrix'!$AC$100="EXPIRING"),"LV Switching","")</f>
        <v/>
      </c>
      <c r="I1911" s="58" t="str">
        <f ca="1">IF(OR('📊 Training Matrix'!$AC$100="EXPIRED",'📊 Training Matrix'!$AC$100="EXPIRING"),IF(ISNUMBER('📊 Training Matrix'!$AB$100),TEXT('📊 Training Matrix'!$AB$100,"DD/MM/YYYY"),""),"")</f>
        <v/>
      </c>
      <c r="J1911" s="58" t="str">
        <f ca="1">IF(OR('📊 Training Matrix'!$AC$100="EXPIRED",'📊 Training Matrix'!$AC$100="EXPIRING"),TEXT('📊 Training Matrix'!$AB$100+365,"DD/MM/YYYY"),"")</f>
        <v/>
      </c>
      <c r="K1911" s="58" t="str">
        <f ca="1">IF(OR('📊 Training Matrix'!$AC$100="EXPIRED",'📊 Training Matrix'!$AC$100="EXPIRING"),'📊 Training Matrix'!$AC$100,"")</f>
        <v/>
      </c>
      <c r="L1911" s="58" t="str">
        <f ca="1">IF(OR('📊 Training Matrix'!$AC$100="EXPIRED",'📊 Training Matrix'!$AC$100="EXPIRING"),IF('📊 Training Matrix'!$AC$100="EXPIRED","Overdue by "&amp;TEXT(TODAY()-('📊 Training Matrix'!$AB$100+365),"0")&amp;" days","Expires in "&amp;TEXT(('📊 Training Matrix'!$AB$100+365)-TODAY(),"0")&amp;" days"),"—")</f>
        <v>—</v>
      </c>
      <c r="M1911" s="58" t="str">
        <f ca="1">IF(OR('📊 Training Matrix'!$AC$100="EXPIRED",'📊 Training Matrix'!$AC$100="EXPIRING"),'📊 Training Matrix'!$H$100,"")</f>
        <v/>
      </c>
    </row>
    <row r="1912" spans="1:13" ht="15" customHeight="1" x14ac:dyDescent="0.2">
      <c r="A1912" s="58" t="str">
        <f ca="1">IF(OR('📊 Training Matrix'!$AE$100="EXPIRED",'📊 Training Matrix'!$AE$100="EXPIRING"),'📊 Training Matrix'!$A$100,"")</f>
        <v/>
      </c>
      <c r="B1912" s="58" t="str">
        <f ca="1">IF(OR('📊 Training Matrix'!$AE$100="EXPIRED",'📊 Training Matrix'!$AE$100="EXPIRING"),'📊 Training Matrix'!$B$100,"")</f>
        <v/>
      </c>
      <c r="C1912" s="58" t="str">
        <f ca="1">IF(OR('📊 Training Matrix'!$AE$100="EXPIRED",'📊 Training Matrix'!$AE$100="EXPIRING"),'📊 Training Matrix'!$C$100,"")</f>
        <v/>
      </c>
      <c r="D1912" s="58" t="str">
        <f ca="1">IF(OR('📊 Training Matrix'!$AE$100="EXPIRED",'📊 Training Matrix'!$AE$100="EXPIRING"),'📊 Training Matrix'!$D$100,"")</f>
        <v/>
      </c>
      <c r="E1912" s="58" t="str">
        <f ca="1">IF(OR('📊 Training Matrix'!$AE$100="EXPIRED",'📊 Training Matrix'!$AE$100="EXPIRING"),'📊 Training Matrix'!$F$100,"")</f>
        <v/>
      </c>
      <c r="F1912" s="58" t="str">
        <f ca="1">IF(OR('📊 Training Matrix'!$AE$100="EXPIRED",'📊 Training Matrix'!$AE$100="EXPIRING"),'📊 Training Matrix'!$E$100,"")</f>
        <v/>
      </c>
      <c r="G1912" s="58" t="str">
        <f ca="1">IF(OR('📊 Training Matrix'!$AE$100="EXPIRED",'📊 Training Matrix'!$AE$100="EXPIRING"),"CV-005","")</f>
        <v/>
      </c>
      <c r="H1912" s="58" t="str">
        <f ca="1">IF(OR('📊 Training Matrix'!$AE$100="EXPIRED",'📊 Training Matrix'!$AE$100="EXPIRING"),"NRSWA Supervisor","")</f>
        <v/>
      </c>
      <c r="I1912" s="58" t="str">
        <f ca="1">IF(OR('📊 Training Matrix'!$AE$100="EXPIRED",'📊 Training Matrix'!$AE$100="EXPIRING"),IF(ISNUMBER('📊 Training Matrix'!$AD$100),TEXT('📊 Training Matrix'!$AD$100,"DD/MM/YYYY"),""),"")</f>
        <v/>
      </c>
      <c r="J1912" s="58" t="str">
        <f ca="1">IF(OR('📊 Training Matrix'!$AE$100="EXPIRED",'📊 Training Matrix'!$AE$100="EXPIRING"),TEXT('📊 Training Matrix'!$AD$100+365,"DD/MM/YYYY"),"")</f>
        <v/>
      </c>
      <c r="K1912" s="58" t="str">
        <f ca="1">IF(OR('📊 Training Matrix'!$AE$100="EXPIRED",'📊 Training Matrix'!$AE$100="EXPIRING"),'📊 Training Matrix'!$AE$100,"")</f>
        <v/>
      </c>
      <c r="L1912" s="58" t="str">
        <f ca="1">IF(OR('📊 Training Matrix'!$AE$100="EXPIRED",'📊 Training Matrix'!$AE$100="EXPIRING"),IF('📊 Training Matrix'!$AE$100="EXPIRED","Overdue by "&amp;TEXT(TODAY()-('📊 Training Matrix'!$AD$100+365),"0")&amp;" days","Expires in "&amp;TEXT(('📊 Training Matrix'!$AD$100+365)-TODAY(),"0")&amp;" days"),"—")</f>
        <v>—</v>
      </c>
      <c r="M1912" s="58" t="str">
        <f ca="1">IF(OR('📊 Training Matrix'!$AE$100="EXPIRED",'📊 Training Matrix'!$AE$100="EXPIRING"),'📊 Training Matrix'!$H$100,"")</f>
        <v/>
      </c>
    </row>
    <row r="1913" spans="1:13" ht="15" customHeight="1" x14ac:dyDescent="0.2">
      <c r="A1913" s="58" t="str">
        <f ca="1">IF(OR('📊 Training Matrix'!$AG$100="EXPIRED",'📊 Training Matrix'!$AG$100="EXPIRING"),'📊 Training Matrix'!$A$100,"")</f>
        <v/>
      </c>
      <c r="B1913" s="58" t="str">
        <f ca="1">IF(OR('📊 Training Matrix'!$AG$100="EXPIRED",'📊 Training Matrix'!$AG$100="EXPIRING"),'📊 Training Matrix'!$B$100,"")</f>
        <v/>
      </c>
      <c r="C1913" s="58" t="str">
        <f ca="1">IF(OR('📊 Training Matrix'!$AG$100="EXPIRED",'📊 Training Matrix'!$AG$100="EXPIRING"),'📊 Training Matrix'!$C$100,"")</f>
        <v/>
      </c>
      <c r="D1913" s="58" t="str">
        <f ca="1">IF(OR('📊 Training Matrix'!$AG$100="EXPIRED",'📊 Training Matrix'!$AG$100="EXPIRING"),'📊 Training Matrix'!$D$100,"")</f>
        <v/>
      </c>
      <c r="E1913" s="58" t="str">
        <f ca="1">IF(OR('📊 Training Matrix'!$AG$100="EXPIRED",'📊 Training Matrix'!$AG$100="EXPIRING"),'📊 Training Matrix'!$F$100,"")</f>
        <v/>
      </c>
      <c r="F1913" s="58" t="str">
        <f ca="1">IF(OR('📊 Training Matrix'!$AG$100="EXPIRED",'📊 Training Matrix'!$AG$100="EXPIRING"),'📊 Training Matrix'!$E$100,"")</f>
        <v/>
      </c>
      <c r="G1913" s="58" t="str">
        <f ca="1">IF(OR('📊 Training Matrix'!$AG$100="EXPIRED",'📊 Training Matrix'!$AG$100="EXPIRING"),"CV-006","")</f>
        <v/>
      </c>
      <c r="H1913" s="58" t="str">
        <f ca="1">IF(OR('📊 Training Matrix'!$AG$100="EXPIRED",'📊 Training Matrix'!$AG$100="EXPIRING"),"NRSWA Operative","")</f>
        <v/>
      </c>
      <c r="I1913" s="58" t="str">
        <f ca="1">IF(OR('📊 Training Matrix'!$AG$100="EXPIRED",'📊 Training Matrix'!$AG$100="EXPIRING"),IF(ISNUMBER('📊 Training Matrix'!$AF$100),TEXT('📊 Training Matrix'!$AF$100,"DD/MM/YYYY"),""),"")</f>
        <v/>
      </c>
      <c r="J1913" s="58" t="str">
        <f ca="1">IF(OR('📊 Training Matrix'!$AG$100="EXPIRED",'📊 Training Matrix'!$AG$100="EXPIRING"),TEXT('📊 Training Matrix'!$AF$100+365,"DD/MM/YYYY"),"")</f>
        <v/>
      </c>
      <c r="K1913" s="58" t="str">
        <f ca="1">IF(OR('📊 Training Matrix'!$AG$100="EXPIRED",'📊 Training Matrix'!$AG$100="EXPIRING"),'📊 Training Matrix'!$AG$100,"")</f>
        <v/>
      </c>
      <c r="L1913" s="58" t="str">
        <f ca="1">IF(OR('📊 Training Matrix'!$AG$100="EXPIRED",'📊 Training Matrix'!$AG$100="EXPIRING"),IF('📊 Training Matrix'!$AG$100="EXPIRED","Overdue by "&amp;TEXT(TODAY()-('📊 Training Matrix'!$AF$100+365),"0")&amp;" days","Expires in "&amp;TEXT(('📊 Training Matrix'!$AF$100+365)-TODAY(),"0")&amp;" days"),"—")</f>
        <v>—</v>
      </c>
      <c r="M1913" s="58" t="str">
        <f ca="1">IF(OR('📊 Training Matrix'!$AG$100="EXPIRED",'📊 Training Matrix'!$AG$100="EXPIRING"),'📊 Training Matrix'!$H$100,"")</f>
        <v/>
      </c>
    </row>
    <row r="1914" spans="1:13" ht="15" customHeight="1" x14ac:dyDescent="0.2">
      <c r="A1914" s="58" t="str">
        <f ca="1">IF(OR('📊 Training Matrix'!$AI$100="EXPIRED",'📊 Training Matrix'!$AI$100="EXPIRING"),'📊 Training Matrix'!$A$100,"")</f>
        <v/>
      </c>
      <c r="B1914" s="58" t="str">
        <f ca="1">IF(OR('📊 Training Matrix'!$AI$100="EXPIRED",'📊 Training Matrix'!$AI$100="EXPIRING"),'📊 Training Matrix'!$B$100,"")</f>
        <v/>
      </c>
      <c r="C1914" s="58" t="str">
        <f ca="1">IF(OR('📊 Training Matrix'!$AI$100="EXPIRED",'📊 Training Matrix'!$AI$100="EXPIRING"),'📊 Training Matrix'!$C$100,"")</f>
        <v/>
      </c>
      <c r="D1914" s="58" t="str">
        <f ca="1">IF(OR('📊 Training Matrix'!$AI$100="EXPIRED",'📊 Training Matrix'!$AI$100="EXPIRING"),'📊 Training Matrix'!$D$100,"")</f>
        <v/>
      </c>
      <c r="E1914" s="58" t="str">
        <f ca="1">IF(OR('📊 Training Matrix'!$AI$100="EXPIRED",'📊 Training Matrix'!$AI$100="EXPIRING"),'📊 Training Matrix'!$F$100,"")</f>
        <v/>
      </c>
      <c r="F1914" s="58" t="str">
        <f ca="1">IF(OR('📊 Training Matrix'!$AI$100="EXPIRED",'📊 Training Matrix'!$AI$100="EXPIRING"),'📊 Training Matrix'!$E$100,"")</f>
        <v/>
      </c>
      <c r="G1914" s="58" t="str">
        <f ca="1">IF(OR('📊 Training Matrix'!$AI$100="EXPIRED",'📊 Training Matrix'!$AI$100="EXPIRING"),"CV-002","")</f>
        <v/>
      </c>
      <c r="H1914" s="58" t="str">
        <f ca="1">IF(OR('📊 Training Matrix'!$AI$100="EXPIRED",'📊 Training Matrix'!$AI$100="EXPIRING"),"CSCS Blue Card","")</f>
        <v/>
      </c>
      <c r="I1914" s="58" t="str">
        <f ca="1">IF(OR('📊 Training Matrix'!$AI$100="EXPIRED",'📊 Training Matrix'!$AI$100="EXPIRING"),IF(ISNUMBER('📊 Training Matrix'!$AH$100),TEXT('📊 Training Matrix'!$AH$100,"DD/MM/YYYY"),""),"")</f>
        <v/>
      </c>
      <c r="J1914" s="58" t="str">
        <f ca="1">IF(OR('📊 Training Matrix'!$AI$100="EXPIRED",'📊 Training Matrix'!$AI$100="EXPIRING"),TEXT('📊 Training Matrix'!$AH$100+365,"DD/MM/YYYY"),"")</f>
        <v/>
      </c>
      <c r="K1914" s="58" t="str">
        <f ca="1">IF(OR('📊 Training Matrix'!$AI$100="EXPIRED",'📊 Training Matrix'!$AI$100="EXPIRING"),'📊 Training Matrix'!$AI$100,"")</f>
        <v/>
      </c>
      <c r="L1914" s="58" t="str">
        <f ca="1">IF(OR('📊 Training Matrix'!$AI$100="EXPIRED",'📊 Training Matrix'!$AI$100="EXPIRING"),IF('📊 Training Matrix'!$AI$100="EXPIRED","Overdue by "&amp;TEXT(TODAY()-('📊 Training Matrix'!$AH$100+365),"0")&amp;" days","Expires in "&amp;TEXT(('📊 Training Matrix'!$AH$100+365)-TODAY(),"0")&amp;" days"),"—")</f>
        <v>—</v>
      </c>
      <c r="M1914" s="58" t="str">
        <f ca="1">IF(OR('📊 Training Matrix'!$AI$100="EXPIRED",'📊 Training Matrix'!$AI$100="EXPIRING"),'📊 Training Matrix'!$H$100,"")</f>
        <v/>
      </c>
    </row>
    <row r="1915" spans="1:13" ht="15" customHeight="1" x14ac:dyDescent="0.2">
      <c r="A1915" s="58" t="str">
        <f ca="1">IF(OR('📊 Training Matrix'!$AK$100="EXPIRED",'📊 Training Matrix'!$AK$100="EXPIRING"),'📊 Training Matrix'!$A$100,"")</f>
        <v/>
      </c>
      <c r="B1915" s="58" t="str">
        <f ca="1">IF(OR('📊 Training Matrix'!$AK$100="EXPIRED",'📊 Training Matrix'!$AK$100="EXPIRING"),'📊 Training Matrix'!$B$100,"")</f>
        <v/>
      </c>
      <c r="C1915" s="58" t="str">
        <f ca="1">IF(OR('📊 Training Matrix'!$AK$100="EXPIRED",'📊 Training Matrix'!$AK$100="EXPIRING"),'📊 Training Matrix'!$C$100,"")</f>
        <v/>
      </c>
      <c r="D1915" s="58" t="str">
        <f ca="1">IF(OR('📊 Training Matrix'!$AK$100="EXPIRED",'📊 Training Matrix'!$AK$100="EXPIRING"),'📊 Training Matrix'!$D$100,"")</f>
        <v/>
      </c>
      <c r="E1915" s="58" t="str">
        <f ca="1">IF(OR('📊 Training Matrix'!$AK$100="EXPIRED",'📊 Training Matrix'!$AK$100="EXPIRING"),'📊 Training Matrix'!$F$100,"")</f>
        <v/>
      </c>
      <c r="F1915" s="58" t="str">
        <f ca="1">IF(OR('📊 Training Matrix'!$AK$100="EXPIRED",'📊 Training Matrix'!$AK$100="EXPIRING"),'📊 Training Matrix'!$E$100,"")</f>
        <v/>
      </c>
      <c r="G1915" s="58" t="str">
        <f ca="1">IF(OR('📊 Training Matrix'!$AK$100="EXPIRED",'📊 Training Matrix'!$AK$100="EXPIRING"),"GS-001","")</f>
        <v/>
      </c>
      <c r="H1915" s="58" t="str">
        <f ca="1">IF(OR('📊 Training Matrix'!$AK$100="EXPIRED",'📊 Training Matrix'!$AK$100="EXPIRING"),"Gas Safe Reg.","")</f>
        <v/>
      </c>
      <c r="I1915" s="58" t="str">
        <f ca="1">IF(OR('📊 Training Matrix'!$AK$100="EXPIRED",'📊 Training Matrix'!$AK$100="EXPIRING"),IF(ISNUMBER('📊 Training Matrix'!$AJ$100),TEXT('📊 Training Matrix'!$AJ$100,"DD/MM/YYYY"),""),"")</f>
        <v/>
      </c>
      <c r="J1915" s="58" t="str">
        <f ca="1">IF(OR('📊 Training Matrix'!$AK$100="EXPIRED",'📊 Training Matrix'!$AK$100="EXPIRING"),TEXT('📊 Training Matrix'!$AJ$100+365,"DD/MM/YYYY"),"")</f>
        <v/>
      </c>
      <c r="K1915" s="58" t="str">
        <f ca="1">IF(OR('📊 Training Matrix'!$AK$100="EXPIRED",'📊 Training Matrix'!$AK$100="EXPIRING"),'📊 Training Matrix'!$AK$100,"")</f>
        <v/>
      </c>
      <c r="L1915" s="58" t="str">
        <f ca="1">IF(OR('📊 Training Matrix'!$AK$100="EXPIRED",'📊 Training Matrix'!$AK$100="EXPIRING"),IF('📊 Training Matrix'!$AK$100="EXPIRED","Overdue by "&amp;TEXT(TODAY()-('📊 Training Matrix'!$AJ$100+365),"0")&amp;" days","Expires in "&amp;TEXT(('📊 Training Matrix'!$AJ$100+365)-TODAY(),"0")&amp;" days"),"—")</f>
        <v>—</v>
      </c>
      <c r="M1915" s="58" t="str">
        <f ca="1">IF(OR('📊 Training Matrix'!$AK$100="EXPIRED",'📊 Training Matrix'!$AK$100="EXPIRING"),'📊 Training Matrix'!$H$100,"")</f>
        <v/>
      </c>
    </row>
    <row r="1916" spans="1:13" ht="15" customHeight="1" x14ac:dyDescent="0.2">
      <c r="A1916" s="58" t="str">
        <f ca="1">IF(OR('📊 Training Matrix'!$AM$100="EXPIRED",'📊 Training Matrix'!$AM$100="EXPIRING"),'📊 Training Matrix'!$A$100,"")</f>
        <v/>
      </c>
      <c r="B1916" s="58" t="str">
        <f ca="1">IF(OR('📊 Training Matrix'!$AM$100="EXPIRED",'📊 Training Matrix'!$AM$100="EXPIRING"),'📊 Training Matrix'!$B$100,"")</f>
        <v/>
      </c>
      <c r="C1916" s="58" t="str">
        <f ca="1">IF(OR('📊 Training Matrix'!$AM$100="EXPIRED",'📊 Training Matrix'!$AM$100="EXPIRING"),'📊 Training Matrix'!$C$100,"")</f>
        <v/>
      </c>
      <c r="D1916" s="58" t="str">
        <f ca="1">IF(OR('📊 Training Matrix'!$AM$100="EXPIRED",'📊 Training Matrix'!$AM$100="EXPIRING"),'📊 Training Matrix'!$D$100,"")</f>
        <v/>
      </c>
      <c r="E1916" s="58" t="str">
        <f ca="1">IF(OR('📊 Training Matrix'!$AM$100="EXPIRED",'📊 Training Matrix'!$AM$100="EXPIRING"),'📊 Training Matrix'!$F$100,"")</f>
        <v/>
      </c>
      <c r="F1916" s="58" t="str">
        <f ca="1">IF(OR('📊 Training Matrix'!$AM$100="EXPIRED",'📊 Training Matrix'!$AM$100="EXPIRING"),'📊 Training Matrix'!$E$100,"")</f>
        <v/>
      </c>
      <c r="G1916" s="58" t="str">
        <f ca="1">IF(OR('📊 Training Matrix'!$AM$100="EXPIRED",'📊 Training Matrix'!$AM$100="EXPIRING"),"GS-002","")</f>
        <v/>
      </c>
      <c r="H1916" s="58" t="str">
        <f ca="1">IF(OR('📊 Training Matrix'!$AM$100="EXPIRED",'📊 Training Matrix'!$AM$100="EXPIRING"),"ACS Gas (CCN1)","")</f>
        <v/>
      </c>
      <c r="I1916" s="58" t="str">
        <f ca="1">IF(OR('📊 Training Matrix'!$AM$100="EXPIRED",'📊 Training Matrix'!$AM$100="EXPIRING"),IF(ISNUMBER('📊 Training Matrix'!$AL$100),TEXT('📊 Training Matrix'!$AL$100,"DD/MM/YYYY"),""),"")</f>
        <v/>
      </c>
      <c r="J1916" s="58" t="str">
        <f ca="1">IF(OR('📊 Training Matrix'!$AM$100="EXPIRED",'📊 Training Matrix'!$AM$100="EXPIRING"),TEXT('📊 Training Matrix'!$AL$100+365,"DD/MM/YYYY"),"")</f>
        <v/>
      </c>
      <c r="K1916" s="58" t="str">
        <f ca="1">IF(OR('📊 Training Matrix'!$AM$100="EXPIRED",'📊 Training Matrix'!$AM$100="EXPIRING"),'📊 Training Matrix'!$AM$100,"")</f>
        <v/>
      </c>
      <c r="L1916" s="58" t="str">
        <f ca="1">IF(OR('📊 Training Matrix'!$AM$100="EXPIRED",'📊 Training Matrix'!$AM$100="EXPIRING"),IF('📊 Training Matrix'!$AM$100="EXPIRED","Overdue by "&amp;TEXT(TODAY()-('📊 Training Matrix'!$AL$100+365),"0")&amp;" days","Expires in "&amp;TEXT(('📊 Training Matrix'!$AL$100+365)-TODAY(),"0")&amp;" days"),"—")</f>
        <v>—</v>
      </c>
      <c r="M1916" s="58" t="str">
        <f ca="1">IF(OR('📊 Training Matrix'!$AM$100="EXPIRED",'📊 Training Matrix'!$AM$100="EXPIRING"),'📊 Training Matrix'!$H$100,"")</f>
        <v/>
      </c>
    </row>
    <row r="1917" spans="1:13" ht="15" customHeight="1" x14ac:dyDescent="0.2">
      <c r="A1917" s="58" t="str">
        <f ca="1">IF(OR('📊 Training Matrix'!$AO$100="EXPIRED",'📊 Training Matrix'!$AO$100="EXPIRING"),'📊 Training Matrix'!$A$100,"")</f>
        <v/>
      </c>
      <c r="B1917" s="58" t="str">
        <f ca="1">IF(OR('📊 Training Matrix'!$AO$100="EXPIRED",'📊 Training Matrix'!$AO$100="EXPIRING"),'📊 Training Matrix'!$B$100,"")</f>
        <v/>
      </c>
      <c r="C1917" s="58" t="str">
        <f ca="1">IF(OR('📊 Training Matrix'!$AO$100="EXPIRED",'📊 Training Matrix'!$AO$100="EXPIRING"),'📊 Training Matrix'!$C$100,"")</f>
        <v/>
      </c>
      <c r="D1917" s="58" t="str">
        <f ca="1">IF(OR('📊 Training Matrix'!$AO$100="EXPIRED",'📊 Training Matrix'!$AO$100="EXPIRING"),'📊 Training Matrix'!$D$100,"")</f>
        <v/>
      </c>
      <c r="E1917" s="58" t="str">
        <f ca="1">IF(OR('📊 Training Matrix'!$AO$100="EXPIRED",'📊 Training Matrix'!$AO$100="EXPIRING"),'📊 Training Matrix'!$F$100,"")</f>
        <v/>
      </c>
      <c r="F1917" s="58" t="str">
        <f ca="1">IF(OR('📊 Training Matrix'!$AO$100="EXPIRED",'📊 Training Matrix'!$AO$100="EXPIRING"),'📊 Training Matrix'!$E$100,"")</f>
        <v/>
      </c>
      <c r="G1917" s="58" t="str">
        <f ca="1">IF(OR('📊 Training Matrix'!$AO$100="EXPIRED",'📊 Training Matrix'!$AO$100="EXPIRING"),"WA-001","")</f>
        <v/>
      </c>
      <c r="H1917" s="58" t="str">
        <f ca="1">IF(OR('📊 Training Matrix'!$AO$100="EXPIRED",'📊 Training Matrix'!$AO$100="EXPIRING"),"WIAPS Cert.","")</f>
        <v/>
      </c>
      <c r="I1917" s="58" t="str">
        <f ca="1">IF(OR('📊 Training Matrix'!$AO$100="EXPIRED",'📊 Training Matrix'!$AO$100="EXPIRING"),IF(ISNUMBER('📊 Training Matrix'!$AN$100),TEXT('📊 Training Matrix'!$AN$100,"DD/MM/YYYY"),""),"")</f>
        <v/>
      </c>
      <c r="J1917" s="58" t="str">
        <f ca="1">IF(OR('📊 Training Matrix'!$AO$100="EXPIRED",'📊 Training Matrix'!$AO$100="EXPIRING"),TEXT('📊 Training Matrix'!$AN$100+365,"DD/MM/YYYY"),"")</f>
        <v/>
      </c>
      <c r="K1917" s="58" t="str">
        <f ca="1">IF(OR('📊 Training Matrix'!$AO$100="EXPIRED",'📊 Training Matrix'!$AO$100="EXPIRING"),'📊 Training Matrix'!$AO$100,"")</f>
        <v/>
      </c>
      <c r="L1917" s="58" t="str">
        <f ca="1">IF(OR('📊 Training Matrix'!$AO$100="EXPIRED",'📊 Training Matrix'!$AO$100="EXPIRING"),IF('📊 Training Matrix'!$AO$100="EXPIRED","Overdue by "&amp;TEXT(TODAY()-('📊 Training Matrix'!$AN$100+365),"0")&amp;" days","Expires in "&amp;TEXT(('📊 Training Matrix'!$AN$100+365)-TODAY(),"0")&amp;" days"),"—")</f>
        <v>—</v>
      </c>
      <c r="M1917" s="58" t="str">
        <f ca="1">IF(OR('📊 Training Matrix'!$AO$100="EXPIRED",'📊 Training Matrix'!$AO$100="EXPIRING"),'📊 Training Matrix'!$H$100,"")</f>
        <v/>
      </c>
    </row>
    <row r="1918" spans="1:13" ht="15" customHeight="1" x14ac:dyDescent="0.2">
      <c r="A1918" s="58" t="str">
        <f ca="1">IF(OR('📊 Training Matrix'!$AQ$100="EXPIRED",'📊 Training Matrix'!$AQ$100="EXPIRING"),'📊 Training Matrix'!$A$100,"")</f>
        <v/>
      </c>
      <c r="B1918" s="58" t="str">
        <f ca="1">IF(OR('📊 Training Matrix'!$AQ$100="EXPIRED",'📊 Training Matrix'!$AQ$100="EXPIRING"),'📊 Training Matrix'!$B$100,"")</f>
        <v/>
      </c>
      <c r="C1918" s="58" t="str">
        <f ca="1">IF(OR('📊 Training Matrix'!$AQ$100="EXPIRED",'📊 Training Matrix'!$AQ$100="EXPIRING"),'📊 Training Matrix'!$C$100,"")</f>
        <v/>
      </c>
      <c r="D1918" s="58" t="str">
        <f ca="1">IF(OR('📊 Training Matrix'!$AQ$100="EXPIRED",'📊 Training Matrix'!$AQ$100="EXPIRING"),'📊 Training Matrix'!$D$100,"")</f>
        <v/>
      </c>
      <c r="E1918" s="58" t="str">
        <f ca="1">IF(OR('📊 Training Matrix'!$AQ$100="EXPIRED",'📊 Training Matrix'!$AQ$100="EXPIRING"),'📊 Training Matrix'!$F$100,"")</f>
        <v/>
      </c>
      <c r="F1918" s="58" t="str">
        <f ca="1">IF(OR('📊 Training Matrix'!$AQ$100="EXPIRED",'📊 Training Matrix'!$AQ$100="EXPIRING"),'📊 Training Matrix'!$E$100,"")</f>
        <v/>
      </c>
      <c r="G1918" s="58" t="str">
        <f ca="1">IF(OR('📊 Training Matrix'!$AQ$100="EXPIRED",'📊 Training Matrix'!$AQ$100="EXPIRING"),"DR-004","")</f>
        <v/>
      </c>
      <c r="H1918" s="58" t="str">
        <f ca="1">IF(OR('📊 Training Matrix'!$AQ$100="EXPIRED",'📊 Training Matrix'!$AQ$100="EXPIRING"),"CPCS Excavator","")</f>
        <v/>
      </c>
      <c r="I1918" s="58" t="str">
        <f ca="1">IF(OR('📊 Training Matrix'!$AQ$100="EXPIRED",'📊 Training Matrix'!$AQ$100="EXPIRING"),IF(ISNUMBER('📊 Training Matrix'!$AP$100),TEXT('📊 Training Matrix'!$AP$100,"DD/MM/YYYY"),""),"")</f>
        <v/>
      </c>
      <c r="J1918" s="58" t="str">
        <f ca="1">IF(OR('📊 Training Matrix'!$AQ$100="EXPIRED",'📊 Training Matrix'!$AQ$100="EXPIRING"),TEXT('📊 Training Matrix'!$AP$100+365,"DD/MM/YYYY"),"")</f>
        <v/>
      </c>
      <c r="K1918" s="58" t="str">
        <f ca="1">IF(OR('📊 Training Matrix'!$AQ$100="EXPIRED",'📊 Training Matrix'!$AQ$100="EXPIRING"),'📊 Training Matrix'!$AQ$100,"")</f>
        <v/>
      </c>
      <c r="L1918" s="58" t="str">
        <f ca="1">IF(OR('📊 Training Matrix'!$AQ$100="EXPIRED",'📊 Training Matrix'!$AQ$100="EXPIRING"),IF('📊 Training Matrix'!$AQ$100="EXPIRED","Overdue by "&amp;TEXT(TODAY()-('📊 Training Matrix'!$AP$100+365),"0")&amp;" days","Expires in "&amp;TEXT(('📊 Training Matrix'!$AP$100+365)-TODAY(),"0")&amp;" days"),"—")</f>
        <v>—</v>
      </c>
      <c r="M1918" s="58" t="str">
        <f ca="1">IF(OR('📊 Training Matrix'!$AQ$100="EXPIRED",'📊 Training Matrix'!$AQ$100="EXPIRING"),'📊 Training Matrix'!$H$100,"")</f>
        <v/>
      </c>
    </row>
    <row r="1919" spans="1:13" ht="15" customHeight="1" x14ac:dyDescent="0.2">
      <c r="A1919" s="58" t="str">
        <f ca="1">IF(OR('📊 Training Matrix'!$AS$100="EXPIRED",'📊 Training Matrix'!$AS$100="EXPIRING"),'📊 Training Matrix'!$A$100,"")</f>
        <v/>
      </c>
      <c r="B1919" s="58" t="str">
        <f ca="1">IF(OR('📊 Training Matrix'!$AS$100="EXPIRED",'📊 Training Matrix'!$AS$100="EXPIRING"),'📊 Training Matrix'!$B$100,"")</f>
        <v/>
      </c>
      <c r="C1919" s="58" t="str">
        <f ca="1">IF(OR('📊 Training Matrix'!$AS$100="EXPIRED",'📊 Training Matrix'!$AS$100="EXPIRING"),'📊 Training Matrix'!$C$100,"")</f>
        <v/>
      </c>
      <c r="D1919" s="58" t="str">
        <f ca="1">IF(OR('📊 Training Matrix'!$AS$100="EXPIRED",'📊 Training Matrix'!$AS$100="EXPIRING"),'📊 Training Matrix'!$D$100,"")</f>
        <v/>
      </c>
      <c r="E1919" s="58" t="str">
        <f ca="1">IF(OR('📊 Training Matrix'!$AS$100="EXPIRED",'📊 Training Matrix'!$AS$100="EXPIRING"),'📊 Training Matrix'!$F$100,"")</f>
        <v/>
      </c>
      <c r="F1919" s="58" t="str">
        <f ca="1">IF(OR('📊 Training Matrix'!$AS$100="EXPIRED",'📊 Training Matrix'!$AS$100="EXPIRING"),'📊 Training Matrix'!$E$100,"")</f>
        <v/>
      </c>
      <c r="G1919" s="58" t="str">
        <f ca="1">IF(OR('📊 Training Matrix'!$AS$100="EXPIRED",'📊 Training Matrix'!$AS$100="EXPIRING"),"MG-002","")</f>
        <v/>
      </c>
      <c r="H1919" s="58" t="str">
        <f ca="1">IF(OR('📊 Training Matrix'!$AS$100="EXPIRED",'📊 Training Matrix'!$AS$100="EXPIRING"),"SMSTS","")</f>
        <v/>
      </c>
      <c r="I1919" s="58" t="str">
        <f ca="1">IF(OR('📊 Training Matrix'!$AS$100="EXPIRED",'📊 Training Matrix'!$AS$100="EXPIRING"),IF(ISNUMBER('📊 Training Matrix'!$AR$100),TEXT('📊 Training Matrix'!$AR$100,"DD/MM/YYYY"),""),"")</f>
        <v/>
      </c>
      <c r="J1919" s="58" t="str">
        <f ca="1">IF(OR('📊 Training Matrix'!$AS$100="EXPIRED",'📊 Training Matrix'!$AS$100="EXPIRING"),TEXT('📊 Training Matrix'!$AR$100+365,"DD/MM/YYYY"),"")</f>
        <v/>
      </c>
      <c r="K1919" s="58" t="str">
        <f ca="1">IF(OR('📊 Training Matrix'!$AS$100="EXPIRED",'📊 Training Matrix'!$AS$100="EXPIRING"),'📊 Training Matrix'!$AS$100,"")</f>
        <v/>
      </c>
      <c r="L1919" s="58" t="str">
        <f ca="1">IF(OR('📊 Training Matrix'!$AS$100="EXPIRED",'📊 Training Matrix'!$AS$100="EXPIRING"),IF('📊 Training Matrix'!$AS$100="EXPIRED","Overdue by "&amp;TEXT(TODAY()-('📊 Training Matrix'!$AR$100+365),"0")&amp;" days","Expires in "&amp;TEXT(('📊 Training Matrix'!$AR$100+365)-TODAY(),"0")&amp;" days"),"—")</f>
        <v>—</v>
      </c>
      <c r="M1919" s="58" t="str">
        <f ca="1">IF(OR('📊 Training Matrix'!$AS$100="EXPIRED",'📊 Training Matrix'!$AS$100="EXPIRING"),'📊 Training Matrix'!$H$100,"")</f>
        <v/>
      </c>
    </row>
    <row r="1920" spans="1:13" ht="15" customHeight="1" x14ac:dyDescent="0.2">
      <c r="A1920" s="58" t="str">
        <f ca="1">IF(OR('📊 Training Matrix'!$AU$100="EXPIRED",'📊 Training Matrix'!$AU$100="EXPIRING"),'📊 Training Matrix'!$A$100,"")</f>
        <v/>
      </c>
      <c r="B1920" s="58" t="str">
        <f ca="1">IF(OR('📊 Training Matrix'!$AU$100="EXPIRED",'📊 Training Matrix'!$AU$100="EXPIRING"),'📊 Training Matrix'!$B$100,"")</f>
        <v/>
      </c>
      <c r="C1920" s="58" t="str">
        <f ca="1">IF(OR('📊 Training Matrix'!$AU$100="EXPIRED",'📊 Training Matrix'!$AU$100="EXPIRING"),'📊 Training Matrix'!$C$100,"")</f>
        <v/>
      </c>
      <c r="D1920" s="58" t="str">
        <f ca="1">IF(OR('📊 Training Matrix'!$AU$100="EXPIRED",'📊 Training Matrix'!$AU$100="EXPIRING"),'📊 Training Matrix'!$D$100,"")</f>
        <v/>
      </c>
      <c r="E1920" s="58" t="str">
        <f ca="1">IF(OR('📊 Training Matrix'!$AU$100="EXPIRED",'📊 Training Matrix'!$AU$100="EXPIRING"),'📊 Training Matrix'!$F$100,"")</f>
        <v/>
      </c>
      <c r="F1920" s="58" t="str">
        <f ca="1">IF(OR('📊 Training Matrix'!$AU$100="EXPIRED",'📊 Training Matrix'!$AU$100="EXPIRING"),'📊 Training Matrix'!$E$100,"")</f>
        <v/>
      </c>
      <c r="G1920" s="58" t="str">
        <f ca="1">IF(OR('📊 Training Matrix'!$AU$100="EXPIRED",'📊 Training Matrix'!$AU$100="EXPIRING"),"MG-003","")</f>
        <v/>
      </c>
      <c r="H1920" s="58" t="str">
        <f ca="1">IF(OR('📊 Training Matrix'!$AU$100="EXPIRED",'📊 Training Matrix'!$AU$100="EXPIRING"),"SSSTS","")</f>
        <v/>
      </c>
      <c r="I1920" s="58" t="str">
        <f ca="1">IF(OR('📊 Training Matrix'!$AU$100="EXPIRED",'📊 Training Matrix'!$AU$100="EXPIRING"),IF(ISNUMBER('📊 Training Matrix'!$AT$100),TEXT('📊 Training Matrix'!$AT$100,"DD/MM/YYYY"),""),"")</f>
        <v/>
      </c>
      <c r="J1920" s="58" t="str">
        <f ca="1">IF(OR('📊 Training Matrix'!$AU$100="EXPIRED",'📊 Training Matrix'!$AU$100="EXPIRING"),TEXT('📊 Training Matrix'!$AT$100+365,"DD/MM/YYYY"),"")</f>
        <v/>
      </c>
      <c r="K1920" s="58" t="str">
        <f ca="1">IF(OR('📊 Training Matrix'!$AU$100="EXPIRED",'📊 Training Matrix'!$AU$100="EXPIRING"),'📊 Training Matrix'!$AU$100,"")</f>
        <v/>
      </c>
      <c r="L1920" s="58" t="str">
        <f ca="1">IF(OR('📊 Training Matrix'!$AU$100="EXPIRED",'📊 Training Matrix'!$AU$100="EXPIRING"),IF('📊 Training Matrix'!$AU$100="EXPIRED","Overdue by "&amp;TEXT(TODAY()-('📊 Training Matrix'!$AT$100+365),"0")&amp;" days","Expires in "&amp;TEXT(('📊 Training Matrix'!$AT$100+365)-TODAY(),"0")&amp;" days"),"—")</f>
        <v>—</v>
      </c>
      <c r="M1920" s="58" t="str">
        <f ca="1">IF(OR('📊 Training Matrix'!$AU$100="EXPIRED",'📊 Training Matrix'!$AU$100="EXPIRING"),'📊 Training Matrix'!$H$100,"")</f>
        <v/>
      </c>
    </row>
    <row r="1921" spans="1:13" ht="15" customHeight="1" x14ac:dyDescent="0.2">
      <c r="A1921" s="58" t="str">
        <f ca="1">IF(OR('📊 Training Matrix'!$AW$100="EXPIRED",'📊 Training Matrix'!$AW$100="EXPIRING"),'📊 Training Matrix'!$A$100,"")</f>
        <v/>
      </c>
      <c r="B1921" s="58" t="str">
        <f ca="1">IF(OR('📊 Training Matrix'!$AW$100="EXPIRED",'📊 Training Matrix'!$AW$100="EXPIRING"),'📊 Training Matrix'!$B$100,"")</f>
        <v/>
      </c>
      <c r="C1921" s="58" t="str">
        <f ca="1">IF(OR('📊 Training Matrix'!$AW$100="EXPIRED",'📊 Training Matrix'!$AW$100="EXPIRING"),'📊 Training Matrix'!$C$100,"")</f>
        <v/>
      </c>
      <c r="D1921" s="58" t="str">
        <f ca="1">IF(OR('📊 Training Matrix'!$AW$100="EXPIRED",'📊 Training Matrix'!$AW$100="EXPIRING"),'📊 Training Matrix'!$D$100,"")</f>
        <v/>
      </c>
      <c r="E1921" s="58" t="str">
        <f ca="1">IF(OR('📊 Training Matrix'!$AW$100="EXPIRED",'📊 Training Matrix'!$AW$100="EXPIRING"),'📊 Training Matrix'!$F$100,"")</f>
        <v/>
      </c>
      <c r="F1921" s="58" t="str">
        <f ca="1">IF(OR('📊 Training Matrix'!$AW$100="EXPIRED",'📊 Training Matrix'!$AW$100="EXPIRING"),'📊 Training Matrix'!$E$100,"")</f>
        <v/>
      </c>
      <c r="G1921" s="58" t="str">
        <f ca="1">IF(OR('📊 Training Matrix'!$AW$100="EXPIRED",'📊 Training Matrix'!$AW$100="EXPIRING"),"IT-002","")</f>
        <v/>
      </c>
      <c r="H1921" s="58" t="str">
        <f ca="1">IF(OR('📊 Training Matrix'!$AW$100="EXPIRED",'📊 Training Matrix'!$AW$100="EXPIRING"),"GDPR Awareness","")</f>
        <v/>
      </c>
      <c r="I1921" s="58" t="str">
        <f ca="1">IF(OR('📊 Training Matrix'!$AW$100="EXPIRED",'📊 Training Matrix'!$AW$100="EXPIRING"),IF(ISNUMBER('📊 Training Matrix'!$AV$100),TEXT('📊 Training Matrix'!$AV$100,"DD/MM/YYYY"),""),"")</f>
        <v/>
      </c>
      <c r="J1921" s="58" t="str">
        <f ca="1">IF(OR('📊 Training Matrix'!$AW$100="EXPIRED",'📊 Training Matrix'!$AW$100="EXPIRING"),TEXT('📊 Training Matrix'!$AV$100+365,"DD/MM/YYYY"),"")</f>
        <v/>
      </c>
      <c r="K1921" s="58" t="str">
        <f ca="1">IF(OR('📊 Training Matrix'!$AW$100="EXPIRED",'📊 Training Matrix'!$AW$100="EXPIRING"),'📊 Training Matrix'!$AW$100,"")</f>
        <v/>
      </c>
      <c r="L1921" s="58" t="str">
        <f ca="1">IF(OR('📊 Training Matrix'!$AW$100="EXPIRED",'📊 Training Matrix'!$AW$100="EXPIRING"),IF('📊 Training Matrix'!$AW$100="EXPIRED","Overdue by "&amp;TEXT(TODAY()-('📊 Training Matrix'!$AV$100+365),"0")&amp;" days","Expires in "&amp;TEXT(('📊 Training Matrix'!$AV$100+365)-TODAY(),"0")&amp;" days"),"—")</f>
        <v>—</v>
      </c>
      <c r="M1921" s="58" t="str">
        <f ca="1">IF(OR('📊 Training Matrix'!$AW$100="EXPIRED",'📊 Training Matrix'!$AW$100="EXPIRING"),'📊 Training Matrix'!$H$100,"")</f>
        <v/>
      </c>
    </row>
    <row r="1922" spans="1:13" ht="15" customHeight="1" x14ac:dyDescent="0.2">
      <c r="A1922" s="58" t="str">
        <f ca="1">IF(OR('📊 Training Matrix'!$K$101="EXPIRED",'📊 Training Matrix'!$K$101="EXPIRING"),'📊 Training Matrix'!$A$101,"")</f>
        <v/>
      </c>
      <c r="B1922" s="58" t="str">
        <f ca="1">IF(OR('📊 Training Matrix'!$K$101="EXPIRED",'📊 Training Matrix'!$K$101="EXPIRING"),'📊 Training Matrix'!$B$101,"")</f>
        <v/>
      </c>
      <c r="C1922" s="58" t="str">
        <f ca="1">IF(OR('📊 Training Matrix'!$K$101="EXPIRED",'📊 Training Matrix'!$K$101="EXPIRING"),'📊 Training Matrix'!$C$101,"")</f>
        <v/>
      </c>
      <c r="D1922" s="58" t="str">
        <f ca="1">IF(OR('📊 Training Matrix'!$K$101="EXPIRED",'📊 Training Matrix'!$K$101="EXPIRING"),'📊 Training Matrix'!$D$101,"")</f>
        <v/>
      </c>
      <c r="E1922" s="58" t="str">
        <f ca="1">IF(OR('📊 Training Matrix'!$K$101="EXPIRED",'📊 Training Matrix'!$K$101="EXPIRING"),'📊 Training Matrix'!$F$101,"")</f>
        <v/>
      </c>
      <c r="F1922" s="58" t="str">
        <f ca="1">IF(OR('📊 Training Matrix'!$K$101="EXPIRED",'📊 Training Matrix'!$K$101="EXPIRING"),'📊 Training Matrix'!$E$101,"")</f>
        <v/>
      </c>
      <c r="G1922" s="58" t="str">
        <f ca="1">IF(OR('📊 Training Matrix'!$K$101="EXPIRED",'📊 Training Matrix'!$K$101="EXPIRING"),"HS-001","")</f>
        <v/>
      </c>
      <c r="H1922" s="58" t="str">
        <f ca="1">IF(OR('📊 Training Matrix'!$K$101="EXPIRED",'📊 Training Matrix'!$K$101="EXPIRING"),"H&amp;S Induction","")</f>
        <v/>
      </c>
      <c r="I1922" s="58" t="str">
        <f ca="1">IF(OR('📊 Training Matrix'!$K$101="EXPIRED",'📊 Training Matrix'!$K$101="EXPIRING"),IF(ISNUMBER('📊 Training Matrix'!$J$101),TEXT('📊 Training Matrix'!$J$101,"DD/MM/YYYY"),""),"")</f>
        <v/>
      </c>
      <c r="J1922" s="58" t="str">
        <f ca="1">IF(OR('📊 Training Matrix'!$K$101="EXPIRED",'📊 Training Matrix'!$K$101="EXPIRING"),TEXT('📊 Training Matrix'!$J$101+365,"DD/MM/YYYY"),"")</f>
        <v/>
      </c>
      <c r="K1922" s="58" t="str">
        <f ca="1">IF(OR('📊 Training Matrix'!$K$101="EXPIRED",'📊 Training Matrix'!$K$101="EXPIRING"),'📊 Training Matrix'!$K$101,"")</f>
        <v/>
      </c>
      <c r="L1922" s="58" t="str">
        <f ca="1">IF(OR('📊 Training Matrix'!$K$101="EXPIRED",'📊 Training Matrix'!$K$101="EXPIRING"),IF('📊 Training Matrix'!$K$101="EXPIRED","Overdue by "&amp;TEXT(TODAY()-('📊 Training Matrix'!$J$101+365),"0")&amp;" days","Expires in "&amp;TEXT(('📊 Training Matrix'!$J$101+365)-TODAY(),"0")&amp;" days"),"—")</f>
        <v>—</v>
      </c>
      <c r="M1922" s="58" t="str">
        <f ca="1">IF(OR('📊 Training Matrix'!$K$101="EXPIRED",'📊 Training Matrix'!$K$101="EXPIRING"),'📊 Training Matrix'!$H$101,"")</f>
        <v/>
      </c>
    </row>
    <row r="1923" spans="1:13" ht="15" customHeight="1" x14ac:dyDescent="0.2">
      <c r="A1923" s="58" t="str">
        <f ca="1">IF(OR('📊 Training Matrix'!$M$101="EXPIRED",'📊 Training Matrix'!$M$101="EXPIRING"),'📊 Training Matrix'!$A$101,"")</f>
        <v/>
      </c>
      <c r="B1923" s="58" t="str">
        <f ca="1">IF(OR('📊 Training Matrix'!$M$101="EXPIRED",'📊 Training Matrix'!$M$101="EXPIRING"),'📊 Training Matrix'!$B$101,"")</f>
        <v/>
      </c>
      <c r="C1923" s="58" t="str">
        <f ca="1">IF(OR('📊 Training Matrix'!$M$101="EXPIRED",'📊 Training Matrix'!$M$101="EXPIRING"),'📊 Training Matrix'!$C$101,"")</f>
        <v/>
      </c>
      <c r="D1923" s="58" t="str">
        <f ca="1">IF(OR('📊 Training Matrix'!$M$101="EXPIRED",'📊 Training Matrix'!$M$101="EXPIRING"),'📊 Training Matrix'!$D$101,"")</f>
        <v/>
      </c>
      <c r="E1923" s="58" t="str">
        <f ca="1">IF(OR('📊 Training Matrix'!$M$101="EXPIRED",'📊 Training Matrix'!$M$101="EXPIRING"),'📊 Training Matrix'!$F$101,"")</f>
        <v/>
      </c>
      <c r="F1923" s="58" t="str">
        <f ca="1">IF(OR('📊 Training Matrix'!$M$101="EXPIRED",'📊 Training Matrix'!$M$101="EXPIRING"),'📊 Training Matrix'!$E$101,"")</f>
        <v/>
      </c>
      <c r="G1923" s="58" t="str">
        <f ca="1">IF(OR('📊 Training Matrix'!$M$101="EXPIRED",'📊 Training Matrix'!$M$101="EXPIRING"),"HS-002","")</f>
        <v/>
      </c>
      <c r="H1923" s="58" t="str">
        <f ca="1">IF(OR('📊 Training Matrix'!$M$101="EXPIRED",'📊 Training Matrix'!$M$101="EXPIRING"),"Working at Height","")</f>
        <v/>
      </c>
      <c r="I1923" s="58" t="str">
        <f ca="1">IF(OR('📊 Training Matrix'!$M$101="EXPIRED",'📊 Training Matrix'!$M$101="EXPIRING"),IF(ISNUMBER('📊 Training Matrix'!$L$101),TEXT('📊 Training Matrix'!$L$101,"DD/MM/YYYY"),""),"")</f>
        <v/>
      </c>
      <c r="J1923" s="58" t="str">
        <f ca="1">IF(OR('📊 Training Matrix'!$M$101="EXPIRED",'📊 Training Matrix'!$M$101="EXPIRING"),TEXT('📊 Training Matrix'!$L$101+365,"DD/MM/YYYY"),"")</f>
        <v/>
      </c>
      <c r="K1923" s="58" t="str">
        <f ca="1">IF(OR('📊 Training Matrix'!$M$101="EXPIRED",'📊 Training Matrix'!$M$101="EXPIRING"),'📊 Training Matrix'!$M$101,"")</f>
        <v/>
      </c>
      <c r="L1923" s="58" t="str">
        <f ca="1">IF(OR('📊 Training Matrix'!$M$101="EXPIRED",'📊 Training Matrix'!$M$101="EXPIRING"),IF('📊 Training Matrix'!$M$101="EXPIRED","Overdue by "&amp;TEXT(TODAY()-('📊 Training Matrix'!$L$101+365),"0")&amp;" days","Expires in "&amp;TEXT(('📊 Training Matrix'!$L$101+365)-TODAY(),"0")&amp;" days"),"—")</f>
        <v>—</v>
      </c>
      <c r="M1923" s="58" t="str">
        <f ca="1">IF(OR('📊 Training Matrix'!$M$101="EXPIRED",'📊 Training Matrix'!$M$101="EXPIRING"),'📊 Training Matrix'!$H$101,"")</f>
        <v/>
      </c>
    </row>
    <row r="1924" spans="1:13" ht="15" customHeight="1" x14ac:dyDescent="0.2">
      <c r="A1924" s="58" t="str">
        <f ca="1">IF(OR('📊 Training Matrix'!$O$101="EXPIRED",'📊 Training Matrix'!$O$101="EXPIRING"),'📊 Training Matrix'!$A$101,"")</f>
        <v/>
      </c>
      <c r="B1924" s="58" t="str">
        <f ca="1">IF(OR('📊 Training Matrix'!$O$101="EXPIRED",'📊 Training Matrix'!$O$101="EXPIRING"),'📊 Training Matrix'!$B$101,"")</f>
        <v/>
      </c>
      <c r="C1924" s="58" t="str">
        <f ca="1">IF(OR('📊 Training Matrix'!$O$101="EXPIRED",'📊 Training Matrix'!$O$101="EXPIRING"),'📊 Training Matrix'!$C$101,"")</f>
        <v/>
      </c>
      <c r="D1924" s="58" t="str">
        <f ca="1">IF(OR('📊 Training Matrix'!$O$101="EXPIRED",'📊 Training Matrix'!$O$101="EXPIRING"),'📊 Training Matrix'!$D$101,"")</f>
        <v/>
      </c>
      <c r="E1924" s="58" t="str">
        <f ca="1">IF(OR('📊 Training Matrix'!$O$101="EXPIRED",'📊 Training Matrix'!$O$101="EXPIRING"),'📊 Training Matrix'!$F$101,"")</f>
        <v/>
      </c>
      <c r="F1924" s="58" t="str">
        <f ca="1">IF(OR('📊 Training Matrix'!$O$101="EXPIRED",'📊 Training Matrix'!$O$101="EXPIRING"),'📊 Training Matrix'!$E$101,"")</f>
        <v/>
      </c>
      <c r="G1924" s="58" t="str">
        <f ca="1">IF(OR('📊 Training Matrix'!$O$101="EXPIRED",'📊 Training Matrix'!$O$101="EXPIRING"),"HS-003","")</f>
        <v/>
      </c>
      <c r="H1924" s="58" t="str">
        <f ca="1">IF(OR('📊 Training Matrix'!$O$101="EXPIRED",'📊 Training Matrix'!$O$101="EXPIRING"),"Confined Space","")</f>
        <v/>
      </c>
      <c r="I1924" s="58" t="str">
        <f ca="1">IF(OR('📊 Training Matrix'!$O$101="EXPIRED",'📊 Training Matrix'!$O$101="EXPIRING"),IF(ISNUMBER('📊 Training Matrix'!$N$101),TEXT('📊 Training Matrix'!$N$101,"DD/MM/YYYY"),""),"")</f>
        <v/>
      </c>
      <c r="J1924" s="58" t="str">
        <f ca="1">IF(OR('📊 Training Matrix'!$O$101="EXPIRED",'📊 Training Matrix'!$O$101="EXPIRING"),TEXT('📊 Training Matrix'!$N$101+365,"DD/MM/YYYY"),"")</f>
        <v/>
      </c>
      <c r="K1924" s="58" t="str">
        <f ca="1">IF(OR('📊 Training Matrix'!$O$101="EXPIRED",'📊 Training Matrix'!$O$101="EXPIRING"),'📊 Training Matrix'!$O$101,"")</f>
        <v/>
      </c>
      <c r="L1924" s="58" t="str">
        <f ca="1">IF(OR('📊 Training Matrix'!$O$101="EXPIRED",'📊 Training Matrix'!$O$101="EXPIRING"),IF('📊 Training Matrix'!$O$101="EXPIRED","Overdue by "&amp;TEXT(TODAY()-('📊 Training Matrix'!$N$101+365),"0")&amp;" days","Expires in "&amp;TEXT(('📊 Training Matrix'!$N$101+365)-TODAY(),"0")&amp;" days"),"—")</f>
        <v>—</v>
      </c>
      <c r="M1924" s="58" t="str">
        <f ca="1">IF(OR('📊 Training Matrix'!$O$101="EXPIRED",'📊 Training Matrix'!$O$101="EXPIRING"),'📊 Training Matrix'!$H$101,"")</f>
        <v/>
      </c>
    </row>
    <row r="1925" spans="1:13" ht="15" customHeight="1" x14ac:dyDescent="0.2">
      <c r="A1925" s="58" t="str">
        <f ca="1">IF(OR('📊 Training Matrix'!$Q$101="EXPIRED",'📊 Training Matrix'!$Q$101="EXPIRING"),'📊 Training Matrix'!$A$101,"")</f>
        <v/>
      </c>
      <c r="B1925" s="58" t="str">
        <f ca="1">IF(OR('📊 Training Matrix'!$Q$101="EXPIRED",'📊 Training Matrix'!$Q$101="EXPIRING"),'📊 Training Matrix'!$B$101,"")</f>
        <v/>
      </c>
      <c r="C1925" s="58" t="str">
        <f ca="1">IF(OR('📊 Training Matrix'!$Q$101="EXPIRED",'📊 Training Matrix'!$Q$101="EXPIRING"),'📊 Training Matrix'!$C$101,"")</f>
        <v/>
      </c>
      <c r="D1925" s="58" t="str">
        <f ca="1">IF(OR('📊 Training Matrix'!$Q$101="EXPIRED",'📊 Training Matrix'!$Q$101="EXPIRING"),'📊 Training Matrix'!$D$101,"")</f>
        <v/>
      </c>
      <c r="E1925" s="58" t="str">
        <f ca="1">IF(OR('📊 Training Matrix'!$Q$101="EXPIRED",'📊 Training Matrix'!$Q$101="EXPIRING"),'📊 Training Matrix'!$F$101,"")</f>
        <v/>
      </c>
      <c r="F1925" s="58" t="str">
        <f ca="1">IF(OR('📊 Training Matrix'!$Q$101="EXPIRED",'📊 Training Matrix'!$Q$101="EXPIRING"),'📊 Training Matrix'!$E$101,"")</f>
        <v/>
      </c>
      <c r="G1925" s="58" t="str">
        <f ca="1">IF(OR('📊 Training Matrix'!$Q$101="EXPIRED",'📊 Training Matrix'!$Q$101="EXPIRING"),"HS-004","")</f>
        <v/>
      </c>
      <c r="H1925" s="58" t="str">
        <f ca="1">IF(OR('📊 Training Matrix'!$Q$101="EXPIRED",'📊 Training Matrix'!$Q$101="EXPIRING"),"Manual Handling","")</f>
        <v/>
      </c>
      <c r="I1925" s="58" t="str">
        <f ca="1">IF(OR('📊 Training Matrix'!$Q$101="EXPIRED",'📊 Training Matrix'!$Q$101="EXPIRING"),IF(ISNUMBER('📊 Training Matrix'!$P$101),TEXT('📊 Training Matrix'!$P$101,"DD/MM/YYYY"),""),"")</f>
        <v/>
      </c>
      <c r="J1925" s="58" t="str">
        <f ca="1">IF(OR('📊 Training Matrix'!$Q$101="EXPIRED",'📊 Training Matrix'!$Q$101="EXPIRING"),TEXT('📊 Training Matrix'!$P$101+365,"DD/MM/YYYY"),"")</f>
        <v/>
      </c>
      <c r="K1925" s="58" t="str">
        <f ca="1">IF(OR('📊 Training Matrix'!$Q$101="EXPIRED",'📊 Training Matrix'!$Q$101="EXPIRING"),'📊 Training Matrix'!$Q$101,"")</f>
        <v/>
      </c>
      <c r="L1925" s="58" t="str">
        <f ca="1">IF(OR('📊 Training Matrix'!$Q$101="EXPIRED",'📊 Training Matrix'!$Q$101="EXPIRING"),IF('📊 Training Matrix'!$Q$101="EXPIRED","Overdue by "&amp;TEXT(TODAY()-('📊 Training Matrix'!$P$101+365),"0")&amp;" days","Expires in "&amp;TEXT(('📊 Training Matrix'!$P$101+365)-TODAY(),"0")&amp;" days"),"—")</f>
        <v>—</v>
      </c>
      <c r="M1925" s="58" t="str">
        <f ca="1">IF(OR('📊 Training Matrix'!$Q$101="EXPIRED",'📊 Training Matrix'!$Q$101="EXPIRING"),'📊 Training Matrix'!$H$101,"")</f>
        <v/>
      </c>
    </row>
    <row r="1926" spans="1:13" ht="15" customHeight="1" x14ac:dyDescent="0.2">
      <c r="A1926" s="58" t="str">
        <f ca="1">IF(OR('📊 Training Matrix'!$S$101="EXPIRED",'📊 Training Matrix'!$S$101="EXPIRING"),'📊 Training Matrix'!$A$101,"")</f>
        <v/>
      </c>
      <c r="B1926" s="58" t="str">
        <f ca="1">IF(OR('📊 Training Matrix'!$S$101="EXPIRED",'📊 Training Matrix'!$S$101="EXPIRING"),'📊 Training Matrix'!$B$101,"")</f>
        <v/>
      </c>
      <c r="C1926" s="58" t="str">
        <f ca="1">IF(OR('📊 Training Matrix'!$S$101="EXPIRED",'📊 Training Matrix'!$S$101="EXPIRING"),'📊 Training Matrix'!$C$101,"")</f>
        <v/>
      </c>
      <c r="D1926" s="58" t="str">
        <f ca="1">IF(OR('📊 Training Matrix'!$S$101="EXPIRED",'📊 Training Matrix'!$S$101="EXPIRING"),'📊 Training Matrix'!$D$101,"")</f>
        <v/>
      </c>
      <c r="E1926" s="58" t="str">
        <f ca="1">IF(OR('📊 Training Matrix'!$S$101="EXPIRED",'📊 Training Matrix'!$S$101="EXPIRING"),'📊 Training Matrix'!$F$101,"")</f>
        <v/>
      </c>
      <c r="F1926" s="58" t="str">
        <f ca="1">IF(OR('📊 Training Matrix'!$S$101="EXPIRED",'📊 Training Matrix'!$S$101="EXPIRING"),'📊 Training Matrix'!$E$101,"")</f>
        <v/>
      </c>
      <c r="G1926" s="58" t="str">
        <f ca="1">IF(OR('📊 Training Matrix'!$S$101="EXPIRED",'📊 Training Matrix'!$S$101="EXPIRING"),"HS-005","")</f>
        <v/>
      </c>
      <c r="H1926" s="58" t="str">
        <f ca="1">IF(OR('📊 Training Matrix'!$S$101="EXPIRED",'📊 Training Matrix'!$S$101="EXPIRING"),"First Aid (FAW)","")</f>
        <v/>
      </c>
      <c r="I1926" s="58" t="str">
        <f ca="1">IF(OR('📊 Training Matrix'!$S$101="EXPIRED",'📊 Training Matrix'!$S$101="EXPIRING"),IF(ISNUMBER('📊 Training Matrix'!$R$101),TEXT('📊 Training Matrix'!$R$101,"DD/MM/YYYY"),""),"")</f>
        <v/>
      </c>
      <c r="J1926" s="58" t="str">
        <f ca="1">IF(OR('📊 Training Matrix'!$S$101="EXPIRED",'📊 Training Matrix'!$S$101="EXPIRING"),TEXT('📊 Training Matrix'!$R$101+365,"DD/MM/YYYY"),"")</f>
        <v/>
      </c>
      <c r="K1926" s="58" t="str">
        <f ca="1">IF(OR('📊 Training Matrix'!$S$101="EXPIRED",'📊 Training Matrix'!$S$101="EXPIRING"),'📊 Training Matrix'!$S$101,"")</f>
        <v/>
      </c>
      <c r="L1926" s="58" t="str">
        <f ca="1">IF(OR('📊 Training Matrix'!$S$101="EXPIRED",'📊 Training Matrix'!$S$101="EXPIRING"),IF('📊 Training Matrix'!$S$101="EXPIRED","Overdue by "&amp;TEXT(TODAY()-('📊 Training Matrix'!$R$101+365),"0")&amp;" days","Expires in "&amp;TEXT(('📊 Training Matrix'!$R$101+365)-TODAY(),"0")&amp;" days"),"—")</f>
        <v>—</v>
      </c>
      <c r="M1926" s="58" t="str">
        <f ca="1">IF(OR('📊 Training Matrix'!$S$101="EXPIRED",'📊 Training Matrix'!$S$101="EXPIRING"),'📊 Training Matrix'!$H$101,"")</f>
        <v/>
      </c>
    </row>
    <row r="1927" spans="1:13" ht="15" customHeight="1" x14ac:dyDescent="0.2">
      <c r="A1927" s="58" t="str">
        <f ca="1">IF(OR('📊 Training Matrix'!$U$101="EXPIRED",'📊 Training Matrix'!$U$101="EXPIRING"),'📊 Training Matrix'!$A$101,"")</f>
        <v/>
      </c>
      <c r="B1927" s="58" t="str">
        <f ca="1">IF(OR('📊 Training Matrix'!$U$101="EXPIRED",'📊 Training Matrix'!$U$101="EXPIRING"),'📊 Training Matrix'!$B$101,"")</f>
        <v/>
      </c>
      <c r="C1927" s="58" t="str">
        <f ca="1">IF(OR('📊 Training Matrix'!$U$101="EXPIRED",'📊 Training Matrix'!$U$101="EXPIRING"),'📊 Training Matrix'!$C$101,"")</f>
        <v/>
      </c>
      <c r="D1927" s="58" t="str">
        <f ca="1">IF(OR('📊 Training Matrix'!$U$101="EXPIRED",'📊 Training Matrix'!$U$101="EXPIRING"),'📊 Training Matrix'!$D$101,"")</f>
        <v/>
      </c>
      <c r="E1927" s="58" t="str">
        <f ca="1">IF(OR('📊 Training Matrix'!$U$101="EXPIRED",'📊 Training Matrix'!$U$101="EXPIRING"),'📊 Training Matrix'!$F$101,"")</f>
        <v/>
      </c>
      <c r="F1927" s="58" t="str">
        <f ca="1">IF(OR('📊 Training Matrix'!$U$101="EXPIRED",'📊 Training Matrix'!$U$101="EXPIRING"),'📊 Training Matrix'!$E$101,"")</f>
        <v/>
      </c>
      <c r="G1927" s="58" t="str">
        <f ca="1">IF(OR('📊 Training Matrix'!$U$101="EXPIRED",'📊 Training Matrix'!$U$101="EXPIRING"),"HS-006","")</f>
        <v/>
      </c>
      <c r="H1927" s="58" t="str">
        <f ca="1">IF(OR('📊 Training Matrix'!$U$101="EXPIRED",'📊 Training Matrix'!$U$101="EXPIRING"),"Asbestos Awareness","")</f>
        <v/>
      </c>
      <c r="I1927" s="58" t="str">
        <f ca="1">IF(OR('📊 Training Matrix'!$U$101="EXPIRED",'📊 Training Matrix'!$U$101="EXPIRING"),IF(ISNUMBER('📊 Training Matrix'!$T$101),TEXT('📊 Training Matrix'!$T$101,"DD/MM/YYYY"),""),"")</f>
        <v/>
      </c>
      <c r="J1927" s="58" t="str">
        <f ca="1">IF(OR('📊 Training Matrix'!$U$101="EXPIRED",'📊 Training Matrix'!$U$101="EXPIRING"),TEXT('📊 Training Matrix'!$T$101+365,"DD/MM/YYYY"),"")</f>
        <v/>
      </c>
      <c r="K1927" s="58" t="str">
        <f ca="1">IF(OR('📊 Training Matrix'!$U$101="EXPIRED",'📊 Training Matrix'!$U$101="EXPIRING"),'📊 Training Matrix'!$U$101,"")</f>
        <v/>
      </c>
      <c r="L1927" s="58" t="str">
        <f ca="1">IF(OR('📊 Training Matrix'!$U$101="EXPIRED",'📊 Training Matrix'!$U$101="EXPIRING"),IF('📊 Training Matrix'!$U$101="EXPIRED","Overdue by "&amp;TEXT(TODAY()-('📊 Training Matrix'!$T$101+365),"0")&amp;" days","Expires in "&amp;TEXT(('📊 Training Matrix'!$T$101+365)-TODAY(),"0")&amp;" days"),"—")</f>
        <v>—</v>
      </c>
      <c r="M1927" s="58" t="str">
        <f ca="1">IF(OR('📊 Training Matrix'!$U$101="EXPIRED",'📊 Training Matrix'!$U$101="EXPIRING"),'📊 Training Matrix'!$H$101,"")</f>
        <v/>
      </c>
    </row>
    <row r="1928" spans="1:13" ht="15" customHeight="1" x14ac:dyDescent="0.2">
      <c r="A1928" s="58" t="str">
        <f ca="1">IF(OR('📊 Training Matrix'!$W$101="EXPIRED",'📊 Training Matrix'!$W$101="EXPIRING"),'📊 Training Matrix'!$A$101,"")</f>
        <v/>
      </c>
      <c r="B1928" s="58" t="str">
        <f ca="1">IF(OR('📊 Training Matrix'!$W$101="EXPIRED",'📊 Training Matrix'!$W$101="EXPIRING"),'📊 Training Matrix'!$B$101,"")</f>
        <v/>
      </c>
      <c r="C1928" s="58" t="str">
        <f ca="1">IF(OR('📊 Training Matrix'!$W$101="EXPIRED",'📊 Training Matrix'!$W$101="EXPIRING"),'📊 Training Matrix'!$C$101,"")</f>
        <v/>
      </c>
      <c r="D1928" s="58" t="str">
        <f ca="1">IF(OR('📊 Training Matrix'!$W$101="EXPIRED",'📊 Training Matrix'!$W$101="EXPIRING"),'📊 Training Matrix'!$D$101,"")</f>
        <v/>
      </c>
      <c r="E1928" s="58" t="str">
        <f ca="1">IF(OR('📊 Training Matrix'!$W$101="EXPIRED",'📊 Training Matrix'!$W$101="EXPIRING"),'📊 Training Matrix'!$F$101,"")</f>
        <v/>
      </c>
      <c r="F1928" s="58" t="str">
        <f ca="1">IF(OR('📊 Training Matrix'!$W$101="EXPIRED",'📊 Training Matrix'!$W$101="EXPIRING"),'📊 Training Matrix'!$E$101,"")</f>
        <v/>
      </c>
      <c r="G1928" s="58" t="str">
        <f ca="1">IF(OR('📊 Training Matrix'!$W$101="EXPIRED",'📊 Training Matrix'!$W$101="EXPIRING"),"EL-001","")</f>
        <v/>
      </c>
      <c r="H1928" s="58" t="str">
        <f ca="1">IF(OR('📊 Training Matrix'!$W$101="EXPIRED",'📊 Training Matrix'!$W$101="EXPIRING"),"C&amp;G 2391 Inspection","")</f>
        <v/>
      </c>
      <c r="I1928" s="58" t="str">
        <f ca="1">IF(OR('📊 Training Matrix'!$W$101="EXPIRED",'📊 Training Matrix'!$W$101="EXPIRING"),IF(ISNUMBER('📊 Training Matrix'!$V$101),TEXT('📊 Training Matrix'!$V$101,"DD/MM/YYYY"),""),"")</f>
        <v/>
      </c>
      <c r="J1928" s="58" t="str">
        <f ca="1">IF(OR('📊 Training Matrix'!$W$101="EXPIRED",'📊 Training Matrix'!$W$101="EXPIRING"),TEXT('📊 Training Matrix'!$V$101+365,"DD/MM/YYYY"),"")</f>
        <v/>
      </c>
      <c r="K1928" s="58" t="str">
        <f ca="1">IF(OR('📊 Training Matrix'!$W$101="EXPIRED",'📊 Training Matrix'!$W$101="EXPIRING"),'📊 Training Matrix'!$W$101,"")</f>
        <v/>
      </c>
      <c r="L1928" s="58" t="str">
        <f ca="1">IF(OR('📊 Training Matrix'!$W$101="EXPIRED",'📊 Training Matrix'!$W$101="EXPIRING"),IF('📊 Training Matrix'!$W$101="EXPIRED","Overdue by "&amp;TEXT(TODAY()-('📊 Training Matrix'!$V$101+365),"0")&amp;" days","Expires in "&amp;TEXT(('📊 Training Matrix'!$V$101+365)-TODAY(),"0")&amp;" days"),"—")</f>
        <v>—</v>
      </c>
      <c r="M1928" s="58" t="str">
        <f ca="1">IF(OR('📊 Training Matrix'!$W$101="EXPIRED",'📊 Training Matrix'!$W$101="EXPIRING"),'📊 Training Matrix'!$H$101,"")</f>
        <v/>
      </c>
    </row>
    <row r="1929" spans="1:13" ht="15" customHeight="1" x14ac:dyDescent="0.2">
      <c r="A1929" s="58" t="str">
        <f ca="1">IF(OR('📊 Training Matrix'!$Y$101="EXPIRED",'📊 Training Matrix'!$Y$101="EXPIRING"),'📊 Training Matrix'!$A$101,"")</f>
        <v/>
      </c>
      <c r="B1929" s="58" t="str">
        <f ca="1">IF(OR('📊 Training Matrix'!$Y$101="EXPIRED",'📊 Training Matrix'!$Y$101="EXPIRING"),'📊 Training Matrix'!$B$101,"")</f>
        <v/>
      </c>
      <c r="C1929" s="58" t="str">
        <f ca="1">IF(OR('📊 Training Matrix'!$Y$101="EXPIRED",'📊 Training Matrix'!$Y$101="EXPIRING"),'📊 Training Matrix'!$C$101,"")</f>
        <v/>
      </c>
      <c r="D1929" s="58" t="str">
        <f ca="1">IF(OR('📊 Training Matrix'!$Y$101="EXPIRED",'📊 Training Matrix'!$Y$101="EXPIRING"),'📊 Training Matrix'!$D$101,"")</f>
        <v/>
      </c>
      <c r="E1929" s="58" t="str">
        <f ca="1">IF(OR('📊 Training Matrix'!$Y$101="EXPIRED",'📊 Training Matrix'!$Y$101="EXPIRING"),'📊 Training Matrix'!$F$101,"")</f>
        <v/>
      </c>
      <c r="F1929" s="58" t="str">
        <f ca="1">IF(OR('📊 Training Matrix'!$Y$101="EXPIRED",'📊 Training Matrix'!$Y$101="EXPIRING"),'📊 Training Matrix'!$E$101,"")</f>
        <v/>
      </c>
      <c r="G1929" s="58" t="str">
        <f ca="1">IF(OR('📊 Training Matrix'!$Y$101="EXPIRED",'📊 Training Matrix'!$Y$101="EXPIRING"),"EL-002","")</f>
        <v/>
      </c>
      <c r="H1929" s="58" t="str">
        <f ca="1">IF(OR('📊 Training Matrix'!$Y$101="EXPIRED",'📊 Training Matrix'!$Y$101="EXPIRING"),"18th Edition","")</f>
        <v/>
      </c>
      <c r="I1929" s="58" t="str">
        <f ca="1">IF(OR('📊 Training Matrix'!$Y$101="EXPIRED",'📊 Training Matrix'!$Y$101="EXPIRING"),IF(ISNUMBER('📊 Training Matrix'!$X$101),TEXT('📊 Training Matrix'!$X$101,"DD/MM/YYYY"),""),"")</f>
        <v/>
      </c>
      <c r="J1929" s="58" t="str">
        <f ca="1">IF(OR('📊 Training Matrix'!$Y$101="EXPIRED",'📊 Training Matrix'!$Y$101="EXPIRING"),TEXT('📊 Training Matrix'!$X$101+365,"DD/MM/YYYY"),"")</f>
        <v/>
      </c>
      <c r="K1929" s="58" t="str">
        <f ca="1">IF(OR('📊 Training Matrix'!$Y$101="EXPIRED",'📊 Training Matrix'!$Y$101="EXPIRING"),'📊 Training Matrix'!$Y$101,"")</f>
        <v/>
      </c>
      <c r="L1929" s="58" t="str">
        <f ca="1">IF(OR('📊 Training Matrix'!$Y$101="EXPIRED",'📊 Training Matrix'!$Y$101="EXPIRING"),IF('📊 Training Matrix'!$Y$101="EXPIRED","Overdue by "&amp;TEXT(TODAY()-('📊 Training Matrix'!$X$101+365),"0")&amp;" days","Expires in "&amp;TEXT(('📊 Training Matrix'!$X$101+365)-TODAY(),"0")&amp;" days"),"—")</f>
        <v>—</v>
      </c>
      <c r="M1929" s="58" t="str">
        <f ca="1">IF(OR('📊 Training Matrix'!$Y$101="EXPIRED",'📊 Training Matrix'!$Y$101="EXPIRING"),'📊 Training Matrix'!$H$101,"")</f>
        <v/>
      </c>
    </row>
    <row r="1930" spans="1:13" ht="15" customHeight="1" x14ac:dyDescent="0.2">
      <c r="A1930" s="58" t="str">
        <f ca="1">IF(OR('📊 Training Matrix'!$AA$101="EXPIRED",'📊 Training Matrix'!$AA$101="EXPIRING"),'📊 Training Matrix'!$A$101,"")</f>
        <v/>
      </c>
      <c r="B1930" s="58" t="str">
        <f ca="1">IF(OR('📊 Training Matrix'!$AA$101="EXPIRED",'📊 Training Matrix'!$AA$101="EXPIRING"),'📊 Training Matrix'!$B$101,"")</f>
        <v/>
      </c>
      <c r="C1930" s="58" t="str">
        <f ca="1">IF(OR('📊 Training Matrix'!$AA$101="EXPIRED",'📊 Training Matrix'!$AA$101="EXPIRING"),'📊 Training Matrix'!$C$101,"")</f>
        <v/>
      </c>
      <c r="D1930" s="58" t="str">
        <f ca="1">IF(OR('📊 Training Matrix'!$AA$101="EXPIRED",'📊 Training Matrix'!$AA$101="EXPIRING"),'📊 Training Matrix'!$D$101,"")</f>
        <v/>
      </c>
      <c r="E1930" s="58" t="str">
        <f ca="1">IF(OR('📊 Training Matrix'!$AA$101="EXPIRED",'📊 Training Matrix'!$AA$101="EXPIRING"),'📊 Training Matrix'!$F$101,"")</f>
        <v/>
      </c>
      <c r="F1930" s="58" t="str">
        <f ca="1">IF(OR('📊 Training Matrix'!$AA$101="EXPIRED",'📊 Training Matrix'!$AA$101="EXPIRING"),'📊 Training Matrix'!$E$101,"")</f>
        <v/>
      </c>
      <c r="G1930" s="58" t="str">
        <f ca="1">IF(OR('📊 Training Matrix'!$AA$101="EXPIRED",'📊 Training Matrix'!$AA$101="EXPIRING"),"EL-003","")</f>
        <v/>
      </c>
      <c r="H1930" s="58" t="str">
        <f ca="1">IF(OR('📊 Training Matrix'!$AA$101="EXPIRED",'📊 Training Matrix'!$AA$101="EXPIRING"),"HV Auth. Person","")</f>
        <v/>
      </c>
      <c r="I1930" s="58" t="str">
        <f ca="1">IF(OR('📊 Training Matrix'!$AA$101="EXPIRED",'📊 Training Matrix'!$AA$101="EXPIRING"),IF(ISNUMBER('📊 Training Matrix'!$Z$101),TEXT('📊 Training Matrix'!$Z$101,"DD/MM/YYYY"),""),"")</f>
        <v/>
      </c>
      <c r="J1930" s="58" t="str">
        <f ca="1">IF(OR('📊 Training Matrix'!$AA$101="EXPIRED",'📊 Training Matrix'!$AA$101="EXPIRING"),TEXT('📊 Training Matrix'!$Z$101+365,"DD/MM/YYYY"),"")</f>
        <v/>
      </c>
      <c r="K1930" s="58" t="str">
        <f ca="1">IF(OR('📊 Training Matrix'!$AA$101="EXPIRED",'📊 Training Matrix'!$AA$101="EXPIRING"),'📊 Training Matrix'!$AA$101,"")</f>
        <v/>
      </c>
      <c r="L1930" s="58" t="str">
        <f ca="1">IF(OR('📊 Training Matrix'!$AA$101="EXPIRED",'📊 Training Matrix'!$AA$101="EXPIRING"),IF('📊 Training Matrix'!$AA$101="EXPIRED","Overdue by "&amp;TEXT(TODAY()-('📊 Training Matrix'!$Z$101+365),"0")&amp;" days","Expires in "&amp;TEXT(('📊 Training Matrix'!$Z$101+365)-TODAY(),"0")&amp;" days"),"—")</f>
        <v>—</v>
      </c>
      <c r="M1930" s="58" t="str">
        <f ca="1">IF(OR('📊 Training Matrix'!$AA$101="EXPIRED",'📊 Training Matrix'!$AA$101="EXPIRING"),'📊 Training Matrix'!$H$101,"")</f>
        <v/>
      </c>
    </row>
    <row r="1931" spans="1:13" ht="15" customHeight="1" x14ac:dyDescent="0.2">
      <c r="A1931" s="58" t="str">
        <f ca="1">IF(OR('📊 Training Matrix'!$AC$101="EXPIRED",'📊 Training Matrix'!$AC$101="EXPIRING"),'📊 Training Matrix'!$A$101,"")</f>
        <v/>
      </c>
      <c r="B1931" s="58" t="str">
        <f ca="1">IF(OR('📊 Training Matrix'!$AC$101="EXPIRED",'📊 Training Matrix'!$AC$101="EXPIRING"),'📊 Training Matrix'!$B$101,"")</f>
        <v/>
      </c>
      <c r="C1931" s="58" t="str">
        <f ca="1">IF(OR('📊 Training Matrix'!$AC$101="EXPIRED",'📊 Training Matrix'!$AC$101="EXPIRING"),'📊 Training Matrix'!$C$101,"")</f>
        <v/>
      </c>
      <c r="D1931" s="58" t="str">
        <f ca="1">IF(OR('📊 Training Matrix'!$AC$101="EXPIRED",'📊 Training Matrix'!$AC$101="EXPIRING"),'📊 Training Matrix'!$D$101,"")</f>
        <v/>
      </c>
      <c r="E1931" s="58" t="str">
        <f ca="1">IF(OR('📊 Training Matrix'!$AC$101="EXPIRED",'📊 Training Matrix'!$AC$101="EXPIRING"),'📊 Training Matrix'!$F$101,"")</f>
        <v/>
      </c>
      <c r="F1931" s="58" t="str">
        <f ca="1">IF(OR('📊 Training Matrix'!$AC$101="EXPIRED",'📊 Training Matrix'!$AC$101="EXPIRING"),'📊 Training Matrix'!$E$101,"")</f>
        <v/>
      </c>
      <c r="G1931" s="58" t="str">
        <f ca="1">IF(OR('📊 Training Matrix'!$AC$101="EXPIRED",'📊 Training Matrix'!$AC$101="EXPIRING"),"EL-004","")</f>
        <v/>
      </c>
      <c r="H1931" s="58" t="str">
        <f ca="1">IF(OR('📊 Training Matrix'!$AC$101="EXPIRED",'📊 Training Matrix'!$AC$101="EXPIRING"),"LV Switching","")</f>
        <v/>
      </c>
      <c r="I1931" s="58" t="str">
        <f ca="1">IF(OR('📊 Training Matrix'!$AC$101="EXPIRED",'📊 Training Matrix'!$AC$101="EXPIRING"),IF(ISNUMBER('📊 Training Matrix'!$AB$101),TEXT('📊 Training Matrix'!$AB$101,"DD/MM/YYYY"),""),"")</f>
        <v/>
      </c>
      <c r="J1931" s="58" t="str">
        <f ca="1">IF(OR('📊 Training Matrix'!$AC$101="EXPIRED",'📊 Training Matrix'!$AC$101="EXPIRING"),TEXT('📊 Training Matrix'!$AB$101+365,"DD/MM/YYYY"),"")</f>
        <v/>
      </c>
      <c r="K1931" s="58" t="str">
        <f ca="1">IF(OR('📊 Training Matrix'!$AC$101="EXPIRED",'📊 Training Matrix'!$AC$101="EXPIRING"),'📊 Training Matrix'!$AC$101,"")</f>
        <v/>
      </c>
      <c r="L1931" s="58" t="str">
        <f ca="1">IF(OR('📊 Training Matrix'!$AC$101="EXPIRED",'📊 Training Matrix'!$AC$101="EXPIRING"),IF('📊 Training Matrix'!$AC$101="EXPIRED","Overdue by "&amp;TEXT(TODAY()-('📊 Training Matrix'!$AB$101+365),"0")&amp;" days","Expires in "&amp;TEXT(('📊 Training Matrix'!$AB$101+365)-TODAY(),"0")&amp;" days"),"—")</f>
        <v>—</v>
      </c>
      <c r="M1931" s="58" t="str">
        <f ca="1">IF(OR('📊 Training Matrix'!$AC$101="EXPIRED",'📊 Training Matrix'!$AC$101="EXPIRING"),'📊 Training Matrix'!$H$101,"")</f>
        <v/>
      </c>
    </row>
    <row r="1932" spans="1:13" ht="15" customHeight="1" x14ac:dyDescent="0.2">
      <c r="A1932" s="58" t="str">
        <f ca="1">IF(OR('📊 Training Matrix'!$AE$101="EXPIRED",'📊 Training Matrix'!$AE$101="EXPIRING"),'📊 Training Matrix'!$A$101,"")</f>
        <v/>
      </c>
      <c r="B1932" s="58" t="str">
        <f ca="1">IF(OR('📊 Training Matrix'!$AE$101="EXPIRED",'📊 Training Matrix'!$AE$101="EXPIRING"),'📊 Training Matrix'!$B$101,"")</f>
        <v/>
      </c>
      <c r="C1932" s="58" t="str">
        <f ca="1">IF(OR('📊 Training Matrix'!$AE$101="EXPIRED",'📊 Training Matrix'!$AE$101="EXPIRING"),'📊 Training Matrix'!$C$101,"")</f>
        <v/>
      </c>
      <c r="D1932" s="58" t="str">
        <f ca="1">IF(OR('📊 Training Matrix'!$AE$101="EXPIRED",'📊 Training Matrix'!$AE$101="EXPIRING"),'📊 Training Matrix'!$D$101,"")</f>
        <v/>
      </c>
      <c r="E1932" s="58" t="str">
        <f ca="1">IF(OR('📊 Training Matrix'!$AE$101="EXPIRED",'📊 Training Matrix'!$AE$101="EXPIRING"),'📊 Training Matrix'!$F$101,"")</f>
        <v/>
      </c>
      <c r="F1932" s="58" t="str">
        <f ca="1">IF(OR('📊 Training Matrix'!$AE$101="EXPIRED",'📊 Training Matrix'!$AE$101="EXPIRING"),'📊 Training Matrix'!$E$101,"")</f>
        <v/>
      </c>
      <c r="G1932" s="58" t="str">
        <f ca="1">IF(OR('📊 Training Matrix'!$AE$101="EXPIRED",'📊 Training Matrix'!$AE$101="EXPIRING"),"CV-005","")</f>
        <v/>
      </c>
      <c r="H1932" s="58" t="str">
        <f ca="1">IF(OR('📊 Training Matrix'!$AE$101="EXPIRED",'📊 Training Matrix'!$AE$101="EXPIRING"),"NRSWA Supervisor","")</f>
        <v/>
      </c>
      <c r="I1932" s="58" t="str">
        <f ca="1">IF(OR('📊 Training Matrix'!$AE$101="EXPIRED",'📊 Training Matrix'!$AE$101="EXPIRING"),IF(ISNUMBER('📊 Training Matrix'!$AD$101),TEXT('📊 Training Matrix'!$AD$101,"DD/MM/YYYY"),""),"")</f>
        <v/>
      </c>
      <c r="J1932" s="58" t="str">
        <f ca="1">IF(OR('📊 Training Matrix'!$AE$101="EXPIRED",'📊 Training Matrix'!$AE$101="EXPIRING"),TEXT('📊 Training Matrix'!$AD$101+365,"DD/MM/YYYY"),"")</f>
        <v/>
      </c>
      <c r="K1932" s="58" t="str">
        <f ca="1">IF(OR('📊 Training Matrix'!$AE$101="EXPIRED",'📊 Training Matrix'!$AE$101="EXPIRING"),'📊 Training Matrix'!$AE$101,"")</f>
        <v/>
      </c>
      <c r="L1932" s="58" t="str">
        <f ca="1">IF(OR('📊 Training Matrix'!$AE$101="EXPIRED",'📊 Training Matrix'!$AE$101="EXPIRING"),IF('📊 Training Matrix'!$AE$101="EXPIRED","Overdue by "&amp;TEXT(TODAY()-('📊 Training Matrix'!$AD$101+365),"0")&amp;" days","Expires in "&amp;TEXT(('📊 Training Matrix'!$AD$101+365)-TODAY(),"0")&amp;" days"),"—")</f>
        <v>—</v>
      </c>
      <c r="M1932" s="58" t="str">
        <f ca="1">IF(OR('📊 Training Matrix'!$AE$101="EXPIRED",'📊 Training Matrix'!$AE$101="EXPIRING"),'📊 Training Matrix'!$H$101,"")</f>
        <v/>
      </c>
    </row>
    <row r="1933" spans="1:13" ht="15" customHeight="1" x14ac:dyDescent="0.2">
      <c r="A1933" s="58" t="str">
        <f ca="1">IF(OR('📊 Training Matrix'!$AG$101="EXPIRED",'📊 Training Matrix'!$AG$101="EXPIRING"),'📊 Training Matrix'!$A$101,"")</f>
        <v/>
      </c>
      <c r="B1933" s="58" t="str">
        <f ca="1">IF(OR('📊 Training Matrix'!$AG$101="EXPIRED",'📊 Training Matrix'!$AG$101="EXPIRING"),'📊 Training Matrix'!$B$101,"")</f>
        <v/>
      </c>
      <c r="C1933" s="58" t="str">
        <f ca="1">IF(OR('📊 Training Matrix'!$AG$101="EXPIRED",'📊 Training Matrix'!$AG$101="EXPIRING"),'📊 Training Matrix'!$C$101,"")</f>
        <v/>
      </c>
      <c r="D1933" s="58" t="str">
        <f ca="1">IF(OR('📊 Training Matrix'!$AG$101="EXPIRED",'📊 Training Matrix'!$AG$101="EXPIRING"),'📊 Training Matrix'!$D$101,"")</f>
        <v/>
      </c>
      <c r="E1933" s="58" t="str">
        <f ca="1">IF(OR('📊 Training Matrix'!$AG$101="EXPIRED",'📊 Training Matrix'!$AG$101="EXPIRING"),'📊 Training Matrix'!$F$101,"")</f>
        <v/>
      </c>
      <c r="F1933" s="58" t="str">
        <f ca="1">IF(OR('📊 Training Matrix'!$AG$101="EXPIRED",'📊 Training Matrix'!$AG$101="EXPIRING"),'📊 Training Matrix'!$E$101,"")</f>
        <v/>
      </c>
      <c r="G1933" s="58" t="str">
        <f ca="1">IF(OR('📊 Training Matrix'!$AG$101="EXPIRED",'📊 Training Matrix'!$AG$101="EXPIRING"),"CV-006","")</f>
        <v/>
      </c>
      <c r="H1933" s="58" t="str">
        <f ca="1">IF(OR('📊 Training Matrix'!$AG$101="EXPIRED",'📊 Training Matrix'!$AG$101="EXPIRING"),"NRSWA Operative","")</f>
        <v/>
      </c>
      <c r="I1933" s="58" t="str">
        <f ca="1">IF(OR('📊 Training Matrix'!$AG$101="EXPIRED",'📊 Training Matrix'!$AG$101="EXPIRING"),IF(ISNUMBER('📊 Training Matrix'!$AF$101),TEXT('📊 Training Matrix'!$AF$101,"DD/MM/YYYY"),""),"")</f>
        <v/>
      </c>
      <c r="J1933" s="58" t="str">
        <f ca="1">IF(OR('📊 Training Matrix'!$AG$101="EXPIRED",'📊 Training Matrix'!$AG$101="EXPIRING"),TEXT('📊 Training Matrix'!$AF$101+365,"DD/MM/YYYY"),"")</f>
        <v/>
      </c>
      <c r="K1933" s="58" t="str">
        <f ca="1">IF(OR('📊 Training Matrix'!$AG$101="EXPIRED",'📊 Training Matrix'!$AG$101="EXPIRING"),'📊 Training Matrix'!$AG$101,"")</f>
        <v/>
      </c>
      <c r="L1933" s="58" t="str">
        <f ca="1">IF(OR('📊 Training Matrix'!$AG$101="EXPIRED",'📊 Training Matrix'!$AG$101="EXPIRING"),IF('📊 Training Matrix'!$AG$101="EXPIRED","Overdue by "&amp;TEXT(TODAY()-('📊 Training Matrix'!$AF$101+365),"0")&amp;" days","Expires in "&amp;TEXT(('📊 Training Matrix'!$AF$101+365)-TODAY(),"0")&amp;" days"),"—")</f>
        <v>—</v>
      </c>
      <c r="M1933" s="58" t="str">
        <f ca="1">IF(OR('📊 Training Matrix'!$AG$101="EXPIRED",'📊 Training Matrix'!$AG$101="EXPIRING"),'📊 Training Matrix'!$H$101,"")</f>
        <v/>
      </c>
    </row>
    <row r="1934" spans="1:13" ht="15" customHeight="1" x14ac:dyDescent="0.2">
      <c r="A1934" s="58" t="str">
        <f ca="1">IF(OR('📊 Training Matrix'!$AI$101="EXPIRED",'📊 Training Matrix'!$AI$101="EXPIRING"),'📊 Training Matrix'!$A$101,"")</f>
        <v/>
      </c>
      <c r="B1934" s="58" t="str">
        <f ca="1">IF(OR('📊 Training Matrix'!$AI$101="EXPIRED",'📊 Training Matrix'!$AI$101="EXPIRING"),'📊 Training Matrix'!$B$101,"")</f>
        <v/>
      </c>
      <c r="C1934" s="58" t="str">
        <f ca="1">IF(OR('📊 Training Matrix'!$AI$101="EXPIRED",'📊 Training Matrix'!$AI$101="EXPIRING"),'📊 Training Matrix'!$C$101,"")</f>
        <v/>
      </c>
      <c r="D1934" s="58" t="str">
        <f ca="1">IF(OR('📊 Training Matrix'!$AI$101="EXPIRED",'📊 Training Matrix'!$AI$101="EXPIRING"),'📊 Training Matrix'!$D$101,"")</f>
        <v/>
      </c>
      <c r="E1934" s="58" t="str">
        <f ca="1">IF(OR('📊 Training Matrix'!$AI$101="EXPIRED",'📊 Training Matrix'!$AI$101="EXPIRING"),'📊 Training Matrix'!$F$101,"")</f>
        <v/>
      </c>
      <c r="F1934" s="58" t="str">
        <f ca="1">IF(OR('📊 Training Matrix'!$AI$101="EXPIRED",'📊 Training Matrix'!$AI$101="EXPIRING"),'📊 Training Matrix'!$E$101,"")</f>
        <v/>
      </c>
      <c r="G1934" s="58" t="str">
        <f ca="1">IF(OR('📊 Training Matrix'!$AI$101="EXPIRED",'📊 Training Matrix'!$AI$101="EXPIRING"),"CV-002","")</f>
        <v/>
      </c>
      <c r="H1934" s="58" t="str">
        <f ca="1">IF(OR('📊 Training Matrix'!$AI$101="EXPIRED",'📊 Training Matrix'!$AI$101="EXPIRING"),"CSCS Blue Card","")</f>
        <v/>
      </c>
      <c r="I1934" s="58" t="str">
        <f ca="1">IF(OR('📊 Training Matrix'!$AI$101="EXPIRED",'📊 Training Matrix'!$AI$101="EXPIRING"),IF(ISNUMBER('📊 Training Matrix'!$AH$101),TEXT('📊 Training Matrix'!$AH$101,"DD/MM/YYYY"),""),"")</f>
        <v/>
      </c>
      <c r="J1934" s="58" t="str">
        <f ca="1">IF(OR('📊 Training Matrix'!$AI$101="EXPIRED",'📊 Training Matrix'!$AI$101="EXPIRING"),TEXT('📊 Training Matrix'!$AH$101+365,"DD/MM/YYYY"),"")</f>
        <v/>
      </c>
      <c r="K1934" s="58" t="str">
        <f ca="1">IF(OR('📊 Training Matrix'!$AI$101="EXPIRED",'📊 Training Matrix'!$AI$101="EXPIRING"),'📊 Training Matrix'!$AI$101,"")</f>
        <v/>
      </c>
      <c r="L1934" s="58" t="str">
        <f ca="1">IF(OR('📊 Training Matrix'!$AI$101="EXPIRED",'📊 Training Matrix'!$AI$101="EXPIRING"),IF('📊 Training Matrix'!$AI$101="EXPIRED","Overdue by "&amp;TEXT(TODAY()-('📊 Training Matrix'!$AH$101+365),"0")&amp;" days","Expires in "&amp;TEXT(('📊 Training Matrix'!$AH$101+365)-TODAY(),"0")&amp;" days"),"—")</f>
        <v>—</v>
      </c>
      <c r="M1934" s="58" t="str">
        <f ca="1">IF(OR('📊 Training Matrix'!$AI$101="EXPIRED",'📊 Training Matrix'!$AI$101="EXPIRING"),'📊 Training Matrix'!$H$101,"")</f>
        <v/>
      </c>
    </row>
    <row r="1935" spans="1:13" ht="15" customHeight="1" x14ac:dyDescent="0.2">
      <c r="A1935" s="58" t="str">
        <f ca="1">IF(OR('📊 Training Matrix'!$AK$101="EXPIRED",'📊 Training Matrix'!$AK$101="EXPIRING"),'📊 Training Matrix'!$A$101,"")</f>
        <v/>
      </c>
      <c r="B1935" s="58" t="str">
        <f ca="1">IF(OR('📊 Training Matrix'!$AK$101="EXPIRED",'📊 Training Matrix'!$AK$101="EXPIRING"),'📊 Training Matrix'!$B$101,"")</f>
        <v/>
      </c>
      <c r="C1935" s="58" t="str">
        <f ca="1">IF(OR('📊 Training Matrix'!$AK$101="EXPIRED",'📊 Training Matrix'!$AK$101="EXPIRING"),'📊 Training Matrix'!$C$101,"")</f>
        <v/>
      </c>
      <c r="D1935" s="58" t="str">
        <f ca="1">IF(OR('📊 Training Matrix'!$AK$101="EXPIRED",'📊 Training Matrix'!$AK$101="EXPIRING"),'📊 Training Matrix'!$D$101,"")</f>
        <v/>
      </c>
      <c r="E1935" s="58" t="str">
        <f ca="1">IF(OR('📊 Training Matrix'!$AK$101="EXPIRED",'📊 Training Matrix'!$AK$101="EXPIRING"),'📊 Training Matrix'!$F$101,"")</f>
        <v/>
      </c>
      <c r="F1935" s="58" t="str">
        <f ca="1">IF(OR('📊 Training Matrix'!$AK$101="EXPIRED",'📊 Training Matrix'!$AK$101="EXPIRING"),'📊 Training Matrix'!$E$101,"")</f>
        <v/>
      </c>
      <c r="G1935" s="58" t="str">
        <f ca="1">IF(OR('📊 Training Matrix'!$AK$101="EXPIRED",'📊 Training Matrix'!$AK$101="EXPIRING"),"GS-001","")</f>
        <v/>
      </c>
      <c r="H1935" s="58" t="str">
        <f ca="1">IF(OR('📊 Training Matrix'!$AK$101="EXPIRED",'📊 Training Matrix'!$AK$101="EXPIRING"),"Gas Safe Reg.","")</f>
        <v/>
      </c>
      <c r="I1935" s="58" t="str">
        <f ca="1">IF(OR('📊 Training Matrix'!$AK$101="EXPIRED",'📊 Training Matrix'!$AK$101="EXPIRING"),IF(ISNUMBER('📊 Training Matrix'!$AJ$101),TEXT('📊 Training Matrix'!$AJ$101,"DD/MM/YYYY"),""),"")</f>
        <v/>
      </c>
      <c r="J1935" s="58" t="str">
        <f ca="1">IF(OR('📊 Training Matrix'!$AK$101="EXPIRED",'📊 Training Matrix'!$AK$101="EXPIRING"),TEXT('📊 Training Matrix'!$AJ$101+365,"DD/MM/YYYY"),"")</f>
        <v/>
      </c>
      <c r="K1935" s="58" t="str">
        <f ca="1">IF(OR('📊 Training Matrix'!$AK$101="EXPIRED",'📊 Training Matrix'!$AK$101="EXPIRING"),'📊 Training Matrix'!$AK$101,"")</f>
        <v/>
      </c>
      <c r="L1935" s="58" t="str">
        <f ca="1">IF(OR('📊 Training Matrix'!$AK$101="EXPIRED",'📊 Training Matrix'!$AK$101="EXPIRING"),IF('📊 Training Matrix'!$AK$101="EXPIRED","Overdue by "&amp;TEXT(TODAY()-('📊 Training Matrix'!$AJ$101+365),"0")&amp;" days","Expires in "&amp;TEXT(('📊 Training Matrix'!$AJ$101+365)-TODAY(),"0")&amp;" days"),"—")</f>
        <v>—</v>
      </c>
      <c r="M1935" s="58" t="str">
        <f ca="1">IF(OR('📊 Training Matrix'!$AK$101="EXPIRED",'📊 Training Matrix'!$AK$101="EXPIRING"),'📊 Training Matrix'!$H$101,"")</f>
        <v/>
      </c>
    </row>
    <row r="1936" spans="1:13" ht="15" customHeight="1" x14ac:dyDescent="0.2">
      <c r="A1936" s="58" t="str">
        <f ca="1">IF(OR('📊 Training Matrix'!$AM$101="EXPIRED",'📊 Training Matrix'!$AM$101="EXPIRING"),'📊 Training Matrix'!$A$101,"")</f>
        <v/>
      </c>
      <c r="B1936" s="58" t="str">
        <f ca="1">IF(OR('📊 Training Matrix'!$AM$101="EXPIRED",'📊 Training Matrix'!$AM$101="EXPIRING"),'📊 Training Matrix'!$B$101,"")</f>
        <v/>
      </c>
      <c r="C1936" s="58" t="str">
        <f ca="1">IF(OR('📊 Training Matrix'!$AM$101="EXPIRED",'📊 Training Matrix'!$AM$101="EXPIRING"),'📊 Training Matrix'!$C$101,"")</f>
        <v/>
      </c>
      <c r="D1936" s="58" t="str">
        <f ca="1">IF(OR('📊 Training Matrix'!$AM$101="EXPIRED",'📊 Training Matrix'!$AM$101="EXPIRING"),'📊 Training Matrix'!$D$101,"")</f>
        <v/>
      </c>
      <c r="E1936" s="58" t="str">
        <f ca="1">IF(OR('📊 Training Matrix'!$AM$101="EXPIRED",'📊 Training Matrix'!$AM$101="EXPIRING"),'📊 Training Matrix'!$F$101,"")</f>
        <v/>
      </c>
      <c r="F1936" s="58" t="str">
        <f ca="1">IF(OR('📊 Training Matrix'!$AM$101="EXPIRED",'📊 Training Matrix'!$AM$101="EXPIRING"),'📊 Training Matrix'!$E$101,"")</f>
        <v/>
      </c>
      <c r="G1936" s="58" t="str">
        <f ca="1">IF(OR('📊 Training Matrix'!$AM$101="EXPIRED",'📊 Training Matrix'!$AM$101="EXPIRING"),"GS-002","")</f>
        <v/>
      </c>
      <c r="H1936" s="58" t="str">
        <f ca="1">IF(OR('📊 Training Matrix'!$AM$101="EXPIRED",'📊 Training Matrix'!$AM$101="EXPIRING"),"ACS Gas (CCN1)","")</f>
        <v/>
      </c>
      <c r="I1936" s="58" t="str">
        <f ca="1">IF(OR('📊 Training Matrix'!$AM$101="EXPIRED",'📊 Training Matrix'!$AM$101="EXPIRING"),IF(ISNUMBER('📊 Training Matrix'!$AL$101),TEXT('📊 Training Matrix'!$AL$101,"DD/MM/YYYY"),""),"")</f>
        <v/>
      </c>
      <c r="J1936" s="58" t="str">
        <f ca="1">IF(OR('📊 Training Matrix'!$AM$101="EXPIRED",'📊 Training Matrix'!$AM$101="EXPIRING"),TEXT('📊 Training Matrix'!$AL$101+365,"DD/MM/YYYY"),"")</f>
        <v/>
      </c>
      <c r="K1936" s="58" t="str">
        <f ca="1">IF(OR('📊 Training Matrix'!$AM$101="EXPIRED",'📊 Training Matrix'!$AM$101="EXPIRING"),'📊 Training Matrix'!$AM$101,"")</f>
        <v/>
      </c>
      <c r="L1936" s="58" t="str">
        <f ca="1">IF(OR('📊 Training Matrix'!$AM$101="EXPIRED",'📊 Training Matrix'!$AM$101="EXPIRING"),IF('📊 Training Matrix'!$AM$101="EXPIRED","Overdue by "&amp;TEXT(TODAY()-('📊 Training Matrix'!$AL$101+365),"0")&amp;" days","Expires in "&amp;TEXT(('📊 Training Matrix'!$AL$101+365)-TODAY(),"0")&amp;" days"),"—")</f>
        <v>—</v>
      </c>
      <c r="M1936" s="58" t="str">
        <f ca="1">IF(OR('📊 Training Matrix'!$AM$101="EXPIRED",'📊 Training Matrix'!$AM$101="EXPIRING"),'📊 Training Matrix'!$H$101,"")</f>
        <v/>
      </c>
    </row>
    <row r="1937" spans="1:13" ht="15" customHeight="1" x14ac:dyDescent="0.2">
      <c r="A1937" s="58" t="str">
        <f ca="1">IF(OR('📊 Training Matrix'!$AO$101="EXPIRED",'📊 Training Matrix'!$AO$101="EXPIRING"),'📊 Training Matrix'!$A$101,"")</f>
        <v/>
      </c>
      <c r="B1937" s="58" t="str">
        <f ca="1">IF(OR('📊 Training Matrix'!$AO$101="EXPIRED",'📊 Training Matrix'!$AO$101="EXPIRING"),'📊 Training Matrix'!$B$101,"")</f>
        <v/>
      </c>
      <c r="C1937" s="58" t="str">
        <f ca="1">IF(OR('📊 Training Matrix'!$AO$101="EXPIRED",'📊 Training Matrix'!$AO$101="EXPIRING"),'📊 Training Matrix'!$C$101,"")</f>
        <v/>
      </c>
      <c r="D1937" s="58" t="str">
        <f ca="1">IF(OR('📊 Training Matrix'!$AO$101="EXPIRED",'📊 Training Matrix'!$AO$101="EXPIRING"),'📊 Training Matrix'!$D$101,"")</f>
        <v/>
      </c>
      <c r="E1937" s="58" t="str">
        <f ca="1">IF(OR('📊 Training Matrix'!$AO$101="EXPIRED",'📊 Training Matrix'!$AO$101="EXPIRING"),'📊 Training Matrix'!$F$101,"")</f>
        <v/>
      </c>
      <c r="F1937" s="58" t="str">
        <f ca="1">IF(OR('📊 Training Matrix'!$AO$101="EXPIRED",'📊 Training Matrix'!$AO$101="EXPIRING"),'📊 Training Matrix'!$E$101,"")</f>
        <v/>
      </c>
      <c r="G1937" s="58" t="str">
        <f ca="1">IF(OR('📊 Training Matrix'!$AO$101="EXPIRED",'📊 Training Matrix'!$AO$101="EXPIRING"),"WA-001","")</f>
        <v/>
      </c>
      <c r="H1937" s="58" t="str">
        <f ca="1">IF(OR('📊 Training Matrix'!$AO$101="EXPIRED",'📊 Training Matrix'!$AO$101="EXPIRING"),"WIAPS Cert.","")</f>
        <v/>
      </c>
      <c r="I1937" s="58" t="str">
        <f ca="1">IF(OR('📊 Training Matrix'!$AO$101="EXPIRED",'📊 Training Matrix'!$AO$101="EXPIRING"),IF(ISNUMBER('📊 Training Matrix'!$AN$101),TEXT('📊 Training Matrix'!$AN$101,"DD/MM/YYYY"),""),"")</f>
        <v/>
      </c>
      <c r="J1937" s="58" t="str">
        <f ca="1">IF(OR('📊 Training Matrix'!$AO$101="EXPIRED",'📊 Training Matrix'!$AO$101="EXPIRING"),TEXT('📊 Training Matrix'!$AN$101+365,"DD/MM/YYYY"),"")</f>
        <v/>
      </c>
      <c r="K1937" s="58" t="str">
        <f ca="1">IF(OR('📊 Training Matrix'!$AO$101="EXPIRED",'📊 Training Matrix'!$AO$101="EXPIRING"),'📊 Training Matrix'!$AO$101,"")</f>
        <v/>
      </c>
      <c r="L1937" s="58" t="str">
        <f ca="1">IF(OR('📊 Training Matrix'!$AO$101="EXPIRED",'📊 Training Matrix'!$AO$101="EXPIRING"),IF('📊 Training Matrix'!$AO$101="EXPIRED","Overdue by "&amp;TEXT(TODAY()-('📊 Training Matrix'!$AN$101+365),"0")&amp;" days","Expires in "&amp;TEXT(('📊 Training Matrix'!$AN$101+365)-TODAY(),"0")&amp;" days"),"—")</f>
        <v>—</v>
      </c>
      <c r="M1937" s="58" t="str">
        <f ca="1">IF(OR('📊 Training Matrix'!$AO$101="EXPIRED",'📊 Training Matrix'!$AO$101="EXPIRING"),'📊 Training Matrix'!$H$101,"")</f>
        <v/>
      </c>
    </row>
    <row r="1938" spans="1:13" ht="15" customHeight="1" x14ac:dyDescent="0.2">
      <c r="A1938" s="58" t="str">
        <f ca="1">IF(OR('📊 Training Matrix'!$AQ$101="EXPIRED",'📊 Training Matrix'!$AQ$101="EXPIRING"),'📊 Training Matrix'!$A$101,"")</f>
        <v/>
      </c>
      <c r="B1938" s="58" t="str">
        <f ca="1">IF(OR('📊 Training Matrix'!$AQ$101="EXPIRED",'📊 Training Matrix'!$AQ$101="EXPIRING"),'📊 Training Matrix'!$B$101,"")</f>
        <v/>
      </c>
      <c r="C1938" s="58" t="str">
        <f ca="1">IF(OR('📊 Training Matrix'!$AQ$101="EXPIRED",'📊 Training Matrix'!$AQ$101="EXPIRING"),'📊 Training Matrix'!$C$101,"")</f>
        <v/>
      </c>
      <c r="D1938" s="58" t="str">
        <f ca="1">IF(OR('📊 Training Matrix'!$AQ$101="EXPIRED",'📊 Training Matrix'!$AQ$101="EXPIRING"),'📊 Training Matrix'!$D$101,"")</f>
        <v/>
      </c>
      <c r="E1938" s="58" t="str">
        <f ca="1">IF(OR('📊 Training Matrix'!$AQ$101="EXPIRED",'📊 Training Matrix'!$AQ$101="EXPIRING"),'📊 Training Matrix'!$F$101,"")</f>
        <v/>
      </c>
      <c r="F1938" s="58" t="str">
        <f ca="1">IF(OR('📊 Training Matrix'!$AQ$101="EXPIRED",'📊 Training Matrix'!$AQ$101="EXPIRING"),'📊 Training Matrix'!$E$101,"")</f>
        <v/>
      </c>
      <c r="G1938" s="58" t="str">
        <f ca="1">IF(OR('📊 Training Matrix'!$AQ$101="EXPIRED",'📊 Training Matrix'!$AQ$101="EXPIRING"),"DR-004","")</f>
        <v/>
      </c>
      <c r="H1938" s="58" t="str">
        <f ca="1">IF(OR('📊 Training Matrix'!$AQ$101="EXPIRED",'📊 Training Matrix'!$AQ$101="EXPIRING"),"CPCS Excavator","")</f>
        <v/>
      </c>
      <c r="I1938" s="58" t="str">
        <f ca="1">IF(OR('📊 Training Matrix'!$AQ$101="EXPIRED",'📊 Training Matrix'!$AQ$101="EXPIRING"),IF(ISNUMBER('📊 Training Matrix'!$AP$101),TEXT('📊 Training Matrix'!$AP$101,"DD/MM/YYYY"),""),"")</f>
        <v/>
      </c>
      <c r="J1938" s="58" t="str">
        <f ca="1">IF(OR('📊 Training Matrix'!$AQ$101="EXPIRED",'📊 Training Matrix'!$AQ$101="EXPIRING"),TEXT('📊 Training Matrix'!$AP$101+365,"DD/MM/YYYY"),"")</f>
        <v/>
      </c>
      <c r="K1938" s="58" t="str">
        <f ca="1">IF(OR('📊 Training Matrix'!$AQ$101="EXPIRED",'📊 Training Matrix'!$AQ$101="EXPIRING"),'📊 Training Matrix'!$AQ$101,"")</f>
        <v/>
      </c>
      <c r="L1938" s="58" t="str">
        <f ca="1">IF(OR('📊 Training Matrix'!$AQ$101="EXPIRED",'📊 Training Matrix'!$AQ$101="EXPIRING"),IF('📊 Training Matrix'!$AQ$101="EXPIRED","Overdue by "&amp;TEXT(TODAY()-('📊 Training Matrix'!$AP$101+365),"0")&amp;" days","Expires in "&amp;TEXT(('📊 Training Matrix'!$AP$101+365)-TODAY(),"0")&amp;" days"),"—")</f>
        <v>—</v>
      </c>
      <c r="M1938" s="58" t="str">
        <f ca="1">IF(OR('📊 Training Matrix'!$AQ$101="EXPIRED",'📊 Training Matrix'!$AQ$101="EXPIRING"),'📊 Training Matrix'!$H$101,"")</f>
        <v/>
      </c>
    </row>
    <row r="1939" spans="1:13" ht="15" customHeight="1" x14ac:dyDescent="0.2">
      <c r="A1939" s="58" t="str">
        <f ca="1">IF(OR('📊 Training Matrix'!$AS$101="EXPIRED",'📊 Training Matrix'!$AS$101="EXPIRING"),'📊 Training Matrix'!$A$101,"")</f>
        <v/>
      </c>
      <c r="B1939" s="58" t="str">
        <f ca="1">IF(OR('📊 Training Matrix'!$AS$101="EXPIRED",'📊 Training Matrix'!$AS$101="EXPIRING"),'📊 Training Matrix'!$B$101,"")</f>
        <v/>
      </c>
      <c r="C1939" s="58" t="str">
        <f ca="1">IF(OR('📊 Training Matrix'!$AS$101="EXPIRED",'📊 Training Matrix'!$AS$101="EXPIRING"),'📊 Training Matrix'!$C$101,"")</f>
        <v/>
      </c>
      <c r="D1939" s="58" t="str">
        <f ca="1">IF(OR('📊 Training Matrix'!$AS$101="EXPIRED",'📊 Training Matrix'!$AS$101="EXPIRING"),'📊 Training Matrix'!$D$101,"")</f>
        <v/>
      </c>
      <c r="E1939" s="58" t="str">
        <f ca="1">IF(OR('📊 Training Matrix'!$AS$101="EXPIRED",'📊 Training Matrix'!$AS$101="EXPIRING"),'📊 Training Matrix'!$F$101,"")</f>
        <v/>
      </c>
      <c r="F1939" s="58" t="str">
        <f ca="1">IF(OR('📊 Training Matrix'!$AS$101="EXPIRED",'📊 Training Matrix'!$AS$101="EXPIRING"),'📊 Training Matrix'!$E$101,"")</f>
        <v/>
      </c>
      <c r="G1939" s="58" t="str">
        <f ca="1">IF(OR('📊 Training Matrix'!$AS$101="EXPIRED",'📊 Training Matrix'!$AS$101="EXPIRING"),"MG-002","")</f>
        <v/>
      </c>
      <c r="H1939" s="58" t="str">
        <f ca="1">IF(OR('📊 Training Matrix'!$AS$101="EXPIRED",'📊 Training Matrix'!$AS$101="EXPIRING"),"SMSTS","")</f>
        <v/>
      </c>
      <c r="I1939" s="58" t="str">
        <f ca="1">IF(OR('📊 Training Matrix'!$AS$101="EXPIRED",'📊 Training Matrix'!$AS$101="EXPIRING"),IF(ISNUMBER('📊 Training Matrix'!$AR$101),TEXT('📊 Training Matrix'!$AR$101,"DD/MM/YYYY"),""),"")</f>
        <v/>
      </c>
      <c r="J1939" s="58" t="str">
        <f ca="1">IF(OR('📊 Training Matrix'!$AS$101="EXPIRED",'📊 Training Matrix'!$AS$101="EXPIRING"),TEXT('📊 Training Matrix'!$AR$101+365,"DD/MM/YYYY"),"")</f>
        <v/>
      </c>
      <c r="K1939" s="58" t="str">
        <f ca="1">IF(OR('📊 Training Matrix'!$AS$101="EXPIRED",'📊 Training Matrix'!$AS$101="EXPIRING"),'📊 Training Matrix'!$AS$101,"")</f>
        <v/>
      </c>
      <c r="L1939" s="58" t="str">
        <f ca="1">IF(OR('📊 Training Matrix'!$AS$101="EXPIRED",'📊 Training Matrix'!$AS$101="EXPIRING"),IF('📊 Training Matrix'!$AS$101="EXPIRED","Overdue by "&amp;TEXT(TODAY()-('📊 Training Matrix'!$AR$101+365),"0")&amp;" days","Expires in "&amp;TEXT(('📊 Training Matrix'!$AR$101+365)-TODAY(),"0")&amp;" days"),"—")</f>
        <v>—</v>
      </c>
      <c r="M1939" s="58" t="str">
        <f ca="1">IF(OR('📊 Training Matrix'!$AS$101="EXPIRED",'📊 Training Matrix'!$AS$101="EXPIRING"),'📊 Training Matrix'!$H$101,"")</f>
        <v/>
      </c>
    </row>
    <row r="1940" spans="1:13" ht="15" customHeight="1" x14ac:dyDescent="0.2">
      <c r="A1940" s="58" t="str">
        <f ca="1">IF(OR('📊 Training Matrix'!$AU$101="EXPIRED",'📊 Training Matrix'!$AU$101="EXPIRING"),'📊 Training Matrix'!$A$101,"")</f>
        <v/>
      </c>
      <c r="B1940" s="58" t="str">
        <f ca="1">IF(OR('📊 Training Matrix'!$AU$101="EXPIRED",'📊 Training Matrix'!$AU$101="EXPIRING"),'📊 Training Matrix'!$B$101,"")</f>
        <v/>
      </c>
      <c r="C1940" s="58" t="str">
        <f ca="1">IF(OR('📊 Training Matrix'!$AU$101="EXPIRED",'📊 Training Matrix'!$AU$101="EXPIRING"),'📊 Training Matrix'!$C$101,"")</f>
        <v/>
      </c>
      <c r="D1940" s="58" t="str">
        <f ca="1">IF(OR('📊 Training Matrix'!$AU$101="EXPIRED",'📊 Training Matrix'!$AU$101="EXPIRING"),'📊 Training Matrix'!$D$101,"")</f>
        <v/>
      </c>
      <c r="E1940" s="58" t="str">
        <f ca="1">IF(OR('📊 Training Matrix'!$AU$101="EXPIRED",'📊 Training Matrix'!$AU$101="EXPIRING"),'📊 Training Matrix'!$F$101,"")</f>
        <v/>
      </c>
      <c r="F1940" s="58" t="str">
        <f ca="1">IF(OR('📊 Training Matrix'!$AU$101="EXPIRED",'📊 Training Matrix'!$AU$101="EXPIRING"),'📊 Training Matrix'!$E$101,"")</f>
        <v/>
      </c>
      <c r="G1940" s="58" t="str">
        <f ca="1">IF(OR('📊 Training Matrix'!$AU$101="EXPIRED",'📊 Training Matrix'!$AU$101="EXPIRING"),"MG-003","")</f>
        <v/>
      </c>
      <c r="H1940" s="58" t="str">
        <f ca="1">IF(OR('📊 Training Matrix'!$AU$101="EXPIRED",'📊 Training Matrix'!$AU$101="EXPIRING"),"SSSTS","")</f>
        <v/>
      </c>
      <c r="I1940" s="58" t="str">
        <f ca="1">IF(OR('📊 Training Matrix'!$AU$101="EXPIRED",'📊 Training Matrix'!$AU$101="EXPIRING"),IF(ISNUMBER('📊 Training Matrix'!$AT$101),TEXT('📊 Training Matrix'!$AT$101,"DD/MM/YYYY"),""),"")</f>
        <v/>
      </c>
      <c r="J1940" s="58" t="str">
        <f ca="1">IF(OR('📊 Training Matrix'!$AU$101="EXPIRED",'📊 Training Matrix'!$AU$101="EXPIRING"),TEXT('📊 Training Matrix'!$AT$101+365,"DD/MM/YYYY"),"")</f>
        <v/>
      </c>
      <c r="K1940" s="58" t="str">
        <f ca="1">IF(OR('📊 Training Matrix'!$AU$101="EXPIRED",'📊 Training Matrix'!$AU$101="EXPIRING"),'📊 Training Matrix'!$AU$101,"")</f>
        <v/>
      </c>
      <c r="L1940" s="58" t="str">
        <f ca="1">IF(OR('📊 Training Matrix'!$AU$101="EXPIRED",'📊 Training Matrix'!$AU$101="EXPIRING"),IF('📊 Training Matrix'!$AU$101="EXPIRED","Overdue by "&amp;TEXT(TODAY()-('📊 Training Matrix'!$AT$101+365),"0")&amp;" days","Expires in "&amp;TEXT(('📊 Training Matrix'!$AT$101+365)-TODAY(),"0")&amp;" days"),"—")</f>
        <v>—</v>
      </c>
      <c r="M1940" s="58" t="str">
        <f ca="1">IF(OR('📊 Training Matrix'!$AU$101="EXPIRED",'📊 Training Matrix'!$AU$101="EXPIRING"),'📊 Training Matrix'!$H$101,"")</f>
        <v/>
      </c>
    </row>
    <row r="1941" spans="1:13" ht="15" customHeight="1" x14ac:dyDescent="0.2">
      <c r="A1941" s="58" t="str">
        <f ca="1">IF(OR('📊 Training Matrix'!$AW$101="EXPIRED",'📊 Training Matrix'!$AW$101="EXPIRING"),'📊 Training Matrix'!$A$101,"")</f>
        <v/>
      </c>
      <c r="B1941" s="58" t="str">
        <f ca="1">IF(OR('📊 Training Matrix'!$AW$101="EXPIRED",'📊 Training Matrix'!$AW$101="EXPIRING"),'📊 Training Matrix'!$B$101,"")</f>
        <v/>
      </c>
      <c r="C1941" s="58" t="str">
        <f ca="1">IF(OR('📊 Training Matrix'!$AW$101="EXPIRED",'📊 Training Matrix'!$AW$101="EXPIRING"),'📊 Training Matrix'!$C$101,"")</f>
        <v/>
      </c>
      <c r="D1941" s="58" t="str">
        <f ca="1">IF(OR('📊 Training Matrix'!$AW$101="EXPIRED",'📊 Training Matrix'!$AW$101="EXPIRING"),'📊 Training Matrix'!$D$101,"")</f>
        <v/>
      </c>
      <c r="E1941" s="58" t="str">
        <f ca="1">IF(OR('📊 Training Matrix'!$AW$101="EXPIRED",'📊 Training Matrix'!$AW$101="EXPIRING"),'📊 Training Matrix'!$F$101,"")</f>
        <v/>
      </c>
      <c r="F1941" s="58" t="str">
        <f ca="1">IF(OR('📊 Training Matrix'!$AW$101="EXPIRED",'📊 Training Matrix'!$AW$101="EXPIRING"),'📊 Training Matrix'!$E$101,"")</f>
        <v/>
      </c>
      <c r="G1941" s="58" t="str">
        <f ca="1">IF(OR('📊 Training Matrix'!$AW$101="EXPIRED",'📊 Training Matrix'!$AW$101="EXPIRING"),"IT-002","")</f>
        <v/>
      </c>
      <c r="H1941" s="58" t="str">
        <f ca="1">IF(OR('📊 Training Matrix'!$AW$101="EXPIRED",'📊 Training Matrix'!$AW$101="EXPIRING"),"GDPR Awareness","")</f>
        <v/>
      </c>
      <c r="I1941" s="58" t="str">
        <f ca="1">IF(OR('📊 Training Matrix'!$AW$101="EXPIRED",'📊 Training Matrix'!$AW$101="EXPIRING"),IF(ISNUMBER('📊 Training Matrix'!$AV$101),TEXT('📊 Training Matrix'!$AV$101,"DD/MM/YYYY"),""),"")</f>
        <v/>
      </c>
      <c r="J1941" s="58" t="str">
        <f ca="1">IF(OR('📊 Training Matrix'!$AW$101="EXPIRED",'📊 Training Matrix'!$AW$101="EXPIRING"),TEXT('📊 Training Matrix'!$AV$101+365,"DD/MM/YYYY"),"")</f>
        <v/>
      </c>
      <c r="K1941" s="58" t="str">
        <f ca="1">IF(OR('📊 Training Matrix'!$AW$101="EXPIRED",'📊 Training Matrix'!$AW$101="EXPIRING"),'📊 Training Matrix'!$AW$101,"")</f>
        <v/>
      </c>
      <c r="L1941" s="58" t="str">
        <f ca="1">IF(OR('📊 Training Matrix'!$AW$101="EXPIRED",'📊 Training Matrix'!$AW$101="EXPIRING"),IF('📊 Training Matrix'!$AW$101="EXPIRED","Overdue by "&amp;TEXT(TODAY()-('📊 Training Matrix'!$AV$101+365),"0")&amp;" days","Expires in "&amp;TEXT(('📊 Training Matrix'!$AV$101+365)-TODAY(),"0")&amp;" days"),"—")</f>
        <v>—</v>
      </c>
      <c r="M1941" s="58" t="str">
        <f ca="1">IF(OR('📊 Training Matrix'!$AW$101="EXPIRED",'📊 Training Matrix'!$AW$101="EXPIRING"),'📊 Training Matrix'!$H$101,"")</f>
        <v/>
      </c>
    </row>
    <row r="1942" spans="1:13" ht="15" customHeight="1" x14ac:dyDescent="0.2">
      <c r="A1942" s="58" t="str">
        <f ca="1">IF(OR('📊 Training Matrix'!$K$102="EXPIRED",'📊 Training Matrix'!$K$102="EXPIRING"),'📊 Training Matrix'!$A$102,"")</f>
        <v/>
      </c>
      <c r="B1942" s="58" t="str">
        <f ca="1">IF(OR('📊 Training Matrix'!$K$102="EXPIRED",'📊 Training Matrix'!$K$102="EXPIRING"),'📊 Training Matrix'!$B$102,"")</f>
        <v/>
      </c>
      <c r="C1942" s="58" t="str">
        <f ca="1">IF(OR('📊 Training Matrix'!$K$102="EXPIRED",'📊 Training Matrix'!$K$102="EXPIRING"),'📊 Training Matrix'!$C$102,"")</f>
        <v/>
      </c>
      <c r="D1942" s="58" t="str">
        <f ca="1">IF(OR('📊 Training Matrix'!$K$102="EXPIRED",'📊 Training Matrix'!$K$102="EXPIRING"),'📊 Training Matrix'!$D$102,"")</f>
        <v/>
      </c>
      <c r="E1942" s="58" t="str">
        <f ca="1">IF(OR('📊 Training Matrix'!$K$102="EXPIRED",'📊 Training Matrix'!$K$102="EXPIRING"),'📊 Training Matrix'!$F$102,"")</f>
        <v/>
      </c>
      <c r="F1942" s="58" t="str">
        <f ca="1">IF(OR('📊 Training Matrix'!$K$102="EXPIRED",'📊 Training Matrix'!$K$102="EXPIRING"),'📊 Training Matrix'!$E$102,"")</f>
        <v/>
      </c>
      <c r="G1942" s="58" t="str">
        <f ca="1">IF(OR('📊 Training Matrix'!$K$102="EXPIRED",'📊 Training Matrix'!$K$102="EXPIRING"),"HS-001","")</f>
        <v/>
      </c>
      <c r="H1942" s="58" t="str">
        <f ca="1">IF(OR('📊 Training Matrix'!$K$102="EXPIRED",'📊 Training Matrix'!$K$102="EXPIRING"),"H&amp;S Induction","")</f>
        <v/>
      </c>
      <c r="I1942" s="58" t="str">
        <f ca="1">IF(OR('📊 Training Matrix'!$K$102="EXPIRED",'📊 Training Matrix'!$K$102="EXPIRING"),IF(ISNUMBER('📊 Training Matrix'!$J$102),TEXT('📊 Training Matrix'!$J$102,"DD/MM/YYYY"),""),"")</f>
        <v/>
      </c>
      <c r="J1942" s="58" t="str">
        <f ca="1">IF(OR('📊 Training Matrix'!$K$102="EXPIRED",'📊 Training Matrix'!$K$102="EXPIRING"),TEXT('📊 Training Matrix'!$J$102+365,"DD/MM/YYYY"),"")</f>
        <v/>
      </c>
      <c r="K1942" s="58" t="str">
        <f ca="1">IF(OR('📊 Training Matrix'!$K$102="EXPIRED",'📊 Training Matrix'!$K$102="EXPIRING"),'📊 Training Matrix'!$K$102,"")</f>
        <v/>
      </c>
      <c r="L1942" s="58" t="str">
        <f ca="1">IF(OR('📊 Training Matrix'!$K$102="EXPIRED",'📊 Training Matrix'!$K$102="EXPIRING"),IF('📊 Training Matrix'!$K$102="EXPIRED","Overdue by "&amp;TEXT(TODAY()-('📊 Training Matrix'!$J$102+365),"0")&amp;" days","Expires in "&amp;TEXT(('📊 Training Matrix'!$J$102+365)-TODAY(),"0")&amp;" days"),"—")</f>
        <v>—</v>
      </c>
      <c r="M1942" s="58" t="str">
        <f ca="1">IF(OR('📊 Training Matrix'!$K$102="EXPIRED",'📊 Training Matrix'!$K$102="EXPIRING"),'📊 Training Matrix'!$H$102,"")</f>
        <v/>
      </c>
    </row>
    <row r="1943" spans="1:13" ht="15" customHeight="1" x14ac:dyDescent="0.2">
      <c r="A1943" s="58" t="str">
        <f ca="1">IF(OR('📊 Training Matrix'!$M$102="EXPIRED",'📊 Training Matrix'!$M$102="EXPIRING"),'📊 Training Matrix'!$A$102,"")</f>
        <v/>
      </c>
      <c r="B1943" s="58" t="str">
        <f ca="1">IF(OR('📊 Training Matrix'!$M$102="EXPIRED",'📊 Training Matrix'!$M$102="EXPIRING"),'📊 Training Matrix'!$B$102,"")</f>
        <v/>
      </c>
      <c r="C1943" s="58" t="str">
        <f ca="1">IF(OR('📊 Training Matrix'!$M$102="EXPIRED",'📊 Training Matrix'!$M$102="EXPIRING"),'📊 Training Matrix'!$C$102,"")</f>
        <v/>
      </c>
      <c r="D1943" s="58" t="str">
        <f ca="1">IF(OR('📊 Training Matrix'!$M$102="EXPIRED",'📊 Training Matrix'!$M$102="EXPIRING"),'📊 Training Matrix'!$D$102,"")</f>
        <v/>
      </c>
      <c r="E1943" s="58" t="str">
        <f ca="1">IF(OR('📊 Training Matrix'!$M$102="EXPIRED",'📊 Training Matrix'!$M$102="EXPIRING"),'📊 Training Matrix'!$F$102,"")</f>
        <v/>
      </c>
      <c r="F1943" s="58" t="str">
        <f ca="1">IF(OR('📊 Training Matrix'!$M$102="EXPIRED",'📊 Training Matrix'!$M$102="EXPIRING"),'📊 Training Matrix'!$E$102,"")</f>
        <v/>
      </c>
      <c r="G1943" s="58" t="str">
        <f ca="1">IF(OR('📊 Training Matrix'!$M$102="EXPIRED",'📊 Training Matrix'!$M$102="EXPIRING"),"HS-002","")</f>
        <v/>
      </c>
      <c r="H1943" s="58" t="str">
        <f ca="1">IF(OR('📊 Training Matrix'!$M$102="EXPIRED",'📊 Training Matrix'!$M$102="EXPIRING"),"Working at Height","")</f>
        <v/>
      </c>
      <c r="I1943" s="58" t="str">
        <f ca="1">IF(OR('📊 Training Matrix'!$M$102="EXPIRED",'📊 Training Matrix'!$M$102="EXPIRING"),IF(ISNUMBER('📊 Training Matrix'!$L$102),TEXT('📊 Training Matrix'!$L$102,"DD/MM/YYYY"),""),"")</f>
        <v/>
      </c>
      <c r="J1943" s="58" t="str">
        <f ca="1">IF(OR('📊 Training Matrix'!$M$102="EXPIRED",'📊 Training Matrix'!$M$102="EXPIRING"),TEXT('📊 Training Matrix'!$L$102+365,"DD/MM/YYYY"),"")</f>
        <v/>
      </c>
      <c r="K1943" s="58" t="str">
        <f ca="1">IF(OR('📊 Training Matrix'!$M$102="EXPIRED",'📊 Training Matrix'!$M$102="EXPIRING"),'📊 Training Matrix'!$M$102,"")</f>
        <v/>
      </c>
      <c r="L1943" s="58" t="str">
        <f ca="1">IF(OR('📊 Training Matrix'!$M$102="EXPIRED",'📊 Training Matrix'!$M$102="EXPIRING"),IF('📊 Training Matrix'!$M$102="EXPIRED","Overdue by "&amp;TEXT(TODAY()-('📊 Training Matrix'!$L$102+365),"0")&amp;" days","Expires in "&amp;TEXT(('📊 Training Matrix'!$L$102+365)-TODAY(),"0")&amp;" days"),"—")</f>
        <v>—</v>
      </c>
      <c r="M1943" s="58" t="str">
        <f ca="1">IF(OR('📊 Training Matrix'!$M$102="EXPIRED",'📊 Training Matrix'!$M$102="EXPIRING"),'📊 Training Matrix'!$H$102,"")</f>
        <v/>
      </c>
    </row>
    <row r="1944" spans="1:13" ht="15" customHeight="1" x14ac:dyDescent="0.2">
      <c r="A1944" s="58" t="str">
        <f ca="1">IF(OR('📊 Training Matrix'!$O$102="EXPIRED",'📊 Training Matrix'!$O$102="EXPIRING"),'📊 Training Matrix'!$A$102,"")</f>
        <v/>
      </c>
      <c r="B1944" s="58" t="str">
        <f ca="1">IF(OR('📊 Training Matrix'!$O$102="EXPIRED",'📊 Training Matrix'!$O$102="EXPIRING"),'📊 Training Matrix'!$B$102,"")</f>
        <v/>
      </c>
      <c r="C1944" s="58" t="str">
        <f ca="1">IF(OR('📊 Training Matrix'!$O$102="EXPIRED",'📊 Training Matrix'!$O$102="EXPIRING"),'📊 Training Matrix'!$C$102,"")</f>
        <v/>
      </c>
      <c r="D1944" s="58" t="str">
        <f ca="1">IF(OR('📊 Training Matrix'!$O$102="EXPIRED",'📊 Training Matrix'!$O$102="EXPIRING"),'📊 Training Matrix'!$D$102,"")</f>
        <v/>
      </c>
      <c r="E1944" s="58" t="str">
        <f ca="1">IF(OR('📊 Training Matrix'!$O$102="EXPIRED",'📊 Training Matrix'!$O$102="EXPIRING"),'📊 Training Matrix'!$F$102,"")</f>
        <v/>
      </c>
      <c r="F1944" s="58" t="str">
        <f ca="1">IF(OR('📊 Training Matrix'!$O$102="EXPIRED",'📊 Training Matrix'!$O$102="EXPIRING"),'📊 Training Matrix'!$E$102,"")</f>
        <v/>
      </c>
      <c r="G1944" s="58" t="str">
        <f ca="1">IF(OR('📊 Training Matrix'!$O$102="EXPIRED",'📊 Training Matrix'!$O$102="EXPIRING"),"HS-003","")</f>
        <v/>
      </c>
      <c r="H1944" s="58" t="str">
        <f ca="1">IF(OR('📊 Training Matrix'!$O$102="EXPIRED",'📊 Training Matrix'!$O$102="EXPIRING"),"Confined Space","")</f>
        <v/>
      </c>
      <c r="I1944" s="58" t="str">
        <f ca="1">IF(OR('📊 Training Matrix'!$O$102="EXPIRED",'📊 Training Matrix'!$O$102="EXPIRING"),IF(ISNUMBER('📊 Training Matrix'!$N$102),TEXT('📊 Training Matrix'!$N$102,"DD/MM/YYYY"),""),"")</f>
        <v/>
      </c>
      <c r="J1944" s="58" t="str">
        <f ca="1">IF(OR('📊 Training Matrix'!$O$102="EXPIRED",'📊 Training Matrix'!$O$102="EXPIRING"),TEXT('📊 Training Matrix'!$N$102+365,"DD/MM/YYYY"),"")</f>
        <v/>
      </c>
      <c r="K1944" s="58" t="str">
        <f ca="1">IF(OR('📊 Training Matrix'!$O$102="EXPIRED",'📊 Training Matrix'!$O$102="EXPIRING"),'📊 Training Matrix'!$O$102,"")</f>
        <v/>
      </c>
      <c r="L1944" s="58" t="str">
        <f ca="1">IF(OR('📊 Training Matrix'!$O$102="EXPIRED",'📊 Training Matrix'!$O$102="EXPIRING"),IF('📊 Training Matrix'!$O$102="EXPIRED","Overdue by "&amp;TEXT(TODAY()-('📊 Training Matrix'!$N$102+365),"0")&amp;" days","Expires in "&amp;TEXT(('📊 Training Matrix'!$N$102+365)-TODAY(),"0")&amp;" days"),"—")</f>
        <v>—</v>
      </c>
      <c r="M1944" s="58" t="str">
        <f ca="1">IF(OR('📊 Training Matrix'!$O$102="EXPIRED",'📊 Training Matrix'!$O$102="EXPIRING"),'📊 Training Matrix'!$H$102,"")</f>
        <v/>
      </c>
    </row>
    <row r="1945" spans="1:13" ht="15" customHeight="1" x14ac:dyDescent="0.2">
      <c r="A1945" s="58" t="str">
        <f ca="1">IF(OR('📊 Training Matrix'!$Q$102="EXPIRED",'📊 Training Matrix'!$Q$102="EXPIRING"),'📊 Training Matrix'!$A$102,"")</f>
        <v/>
      </c>
      <c r="B1945" s="58" t="str">
        <f ca="1">IF(OR('📊 Training Matrix'!$Q$102="EXPIRED",'📊 Training Matrix'!$Q$102="EXPIRING"),'📊 Training Matrix'!$B$102,"")</f>
        <v/>
      </c>
      <c r="C1945" s="58" t="str">
        <f ca="1">IF(OR('📊 Training Matrix'!$Q$102="EXPIRED",'📊 Training Matrix'!$Q$102="EXPIRING"),'📊 Training Matrix'!$C$102,"")</f>
        <v/>
      </c>
      <c r="D1945" s="58" t="str">
        <f ca="1">IF(OR('📊 Training Matrix'!$Q$102="EXPIRED",'📊 Training Matrix'!$Q$102="EXPIRING"),'📊 Training Matrix'!$D$102,"")</f>
        <v/>
      </c>
      <c r="E1945" s="58" t="str">
        <f ca="1">IF(OR('📊 Training Matrix'!$Q$102="EXPIRED",'📊 Training Matrix'!$Q$102="EXPIRING"),'📊 Training Matrix'!$F$102,"")</f>
        <v/>
      </c>
      <c r="F1945" s="58" t="str">
        <f ca="1">IF(OR('📊 Training Matrix'!$Q$102="EXPIRED",'📊 Training Matrix'!$Q$102="EXPIRING"),'📊 Training Matrix'!$E$102,"")</f>
        <v/>
      </c>
      <c r="G1945" s="58" t="str">
        <f ca="1">IF(OR('📊 Training Matrix'!$Q$102="EXPIRED",'📊 Training Matrix'!$Q$102="EXPIRING"),"HS-004","")</f>
        <v/>
      </c>
      <c r="H1945" s="58" t="str">
        <f ca="1">IF(OR('📊 Training Matrix'!$Q$102="EXPIRED",'📊 Training Matrix'!$Q$102="EXPIRING"),"Manual Handling","")</f>
        <v/>
      </c>
      <c r="I1945" s="58" t="str">
        <f ca="1">IF(OR('📊 Training Matrix'!$Q$102="EXPIRED",'📊 Training Matrix'!$Q$102="EXPIRING"),IF(ISNUMBER('📊 Training Matrix'!$P$102),TEXT('📊 Training Matrix'!$P$102,"DD/MM/YYYY"),""),"")</f>
        <v/>
      </c>
      <c r="J1945" s="58" t="str">
        <f ca="1">IF(OR('📊 Training Matrix'!$Q$102="EXPIRED",'📊 Training Matrix'!$Q$102="EXPIRING"),TEXT('📊 Training Matrix'!$P$102+365,"DD/MM/YYYY"),"")</f>
        <v/>
      </c>
      <c r="K1945" s="58" t="str">
        <f ca="1">IF(OR('📊 Training Matrix'!$Q$102="EXPIRED",'📊 Training Matrix'!$Q$102="EXPIRING"),'📊 Training Matrix'!$Q$102,"")</f>
        <v/>
      </c>
      <c r="L1945" s="58" t="str">
        <f ca="1">IF(OR('📊 Training Matrix'!$Q$102="EXPIRED",'📊 Training Matrix'!$Q$102="EXPIRING"),IF('📊 Training Matrix'!$Q$102="EXPIRED","Overdue by "&amp;TEXT(TODAY()-('📊 Training Matrix'!$P$102+365),"0")&amp;" days","Expires in "&amp;TEXT(('📊 Training Matrix'!$P$102+365)-TODAY(),"0")&amp;" days"),"—")</f>
        <v>—</v>
      </c>
      <c r="M1945" s="58" t="str">
        <f ca="1">IF(OR('📊 Training Matrix'!$Q$102="EXPIRED",'📊 Training Matrix'!$Q$102="EXPIRING"),'📊 Training Matrix'!$H$102,"")</f>
        <v/>
      </c>
    </row>
    <row r="1946" spans="1:13" ht="15" customHeight="1" x14ac:dyDescent="0.2">
      <c r="A1946" s="58" t="str">
        <f ca="1">IF(OR('📊 Training Matrix'!$S$102="EXPIRED",'📊 Training Matrix'!$S$102="EXPIRING"),'📊 Training Matrix'!$A$102,"")</f>
        <v/>
      </c>
      <c r="B1946" s="58" t="str">
        <f ca="1">IF(OR('📊 Training Matrix'!$S$102="EXPIRED",'📊 Training Matrix'!$S$102="EXPIRING"),'📊 Training Matrix'!$B$102,"")</f>
        <v/>
      </c>
      <c r="C1946" s="58" t="str">
        <f ca="1">IF(OR('📊 Training Matrix'!$S$102="EXPIRED",'📊 Training Matrix'!$S$102="EXPIRING"),'📊 Training Matrix'!$C$102,"")</f>
        <v/>
      </c>
      <c r="D1946" s="58" t="str">
        <f ca="1">IF(OR('📊 Training Matrix'!$S$102="EXPIRED",'📊 Training Matrix'!$S$102="EXPIRING"),'📊 Training Matrix'!$D$102,"")</f>
        <v/>
      </c>
      <c r="E1946" s="58" t="str">
        <f ca="1">IF(OR('📊 Training Matrix'!$S$102="EXPIRED",'📊 Training Matrix'!$S$102="EXPIRING"),'📊 Training Matrix'!$F$102,"")</f>
        <v/>
      </c>
      <c r="F1946" s="58" t="str">
        <f ca="1">IF(OR('📊 Training Matrix'!$S$102="EXPIRED",'📊 Training Matrix'!$S$102="EXPIRING"),'📊 Training Matrix'!$E$102,"")</f>
        <v/>
      </c>
      <c r="G1946" s="58" t="str">
        <f ca="1">IF(OR('📊 Training Matrix'!$S$102="EXPIRED",'📊 Training Matrix'!$S$102="EXPIRING"),"HS-005","")</f>
        <v/>
      </c>
      <c r="H1946" s="58" t="str">
        <f ca="1">IF(OR('📊 Training Matrix'!$S$102="EXPIRED",'📊 Training Matrix'!$S$102="EXPIRING"),"First Aid (FAW)","")</f>
        <v/>
      </c>
      <c r="I1946" s="58" t="str">
        <f ca="1">IF(OR('📊 Training Matrix'!$S$102="EXPIRED",'📊 Training Matrix'!$S$102="EXPIRING"),IF(ISNUMBER('📊 Training Matrix'!$R$102),TEXT('📊 Training Matrix'!$R$102,"DD/MM/YYYY"),""),"")</f>
        <v/>
      </c>
      <c r="J1946" s="58" t="str">
        <f ca="1">IF(OR('📊 Training Matrix'!$S$102="EXPIRED",'📊 Training Matrix'!$S$102="EXPIRING"),TEXT('📊 Training Matrix'!$R$102+365,"DD/MM/YYYY"),"")</f>
        <v/>
      </c>
      <c r="K1946" s="58" t="str">
        <f ca="1">IF(OR('📊 Training Matrix'!$S$102="EXPIRED",'📊 Training Matrix'!$S$102="EXPIRING"),'📊 Training Matrix'!$S$102,"")</f>
        <v/>
      </c>
      <c r="L1946" s="58" t="str">
        <f ca="1">IF(OR('📊 Training Matrix'!$S$102="EXPIRED",'📊 Training Matrix'!$S$102="EXPIRING"),IF('📊 Training Matrix'!$S$102="EXPIRED","Overdue by "&amp;TEXT(TODAY()-('📊 Training Matrix'!$R$102+365),"0")&amp;" days","Expires in "&amp;TEXT(('📊 Training Matrix'!$R$102+365)-TODAY(),"0")&amp;" days"),"—")</f>
        <v>—</v>
      </c>
      <c r="M1946" s="58" t="str">
        <f ca="1">IF(OR('📊 Training Matrix'!$S$102="EXPIRED",'📊 Training Matrix'!$S$102="EXPIRING"),'📊 Training Matrix'!$H$102,"")</f>
        <v/>
      </c>
    </row>
    <row r="1947" spans="1:13" ht="15" customHeight="1" x14ac:dyDescent="0.2">
      <c r="A1947" s="58" t="str">
        <f ca="1">IF(OR('📊 Training Matrix'!$U$102="EXPIRED",'📊 Training Matrix'!$U$102="EXPIRING"),'📊 Training Matrix'!$A$102,"")</f>
        <v/>
      </c>
      <c r="B1947" s="58" t="str">
        <f ca="1">IF(OR('📊 Training Matrix'!$U$102="EXPIRED",'📊 Training Matrix'!$U$102="EXPIRING"),'📊 Training Matrix'!$B$102,"")</f>
        <v/>
      </c>
      <c r="C1947" s="58" t="str">
        <f ca="1">IF(OR('📊 Training Matrix'!$U$102="EXPIRED",'📊 Training Matrix'!$U$102="EXPIRING"),'📊 Training Matrix'!$C$102,"")</f>
        <v/>
      </c>
      <c r="D1947" s="58" t="str">
        <f ca="1">IF(OR('📊 Training Matrix'!$U$102="EXPIRED",'📊 Training Matrix'!$U$102="EXPIRING"),'📊 Training Matrix'!$D$102,"")</f>
        <v/>
      </c>
      <c r="E1947" s="58" t="str">
        <f ca="1">IF(OR('📊 Training Matrix'!$U$102="EXPIRED",'📊 Training Matrix'!$U$102="EXPIRING"),'📊 Training Matrix'!$F$102,"")</f>
        <v/>
      </c>
      <c r="F1947" s="58" t="str">
        <f ca="1">IF(OR('📊 Training Matrix'!$U$102="EXPIRED",'📊 Training Matrix'!$U$102="EXPIRING"),'📊 Training Matrix'!$E$102,"")</f>
        <v/>
      </c>
      <c r="G1947" s="58" t="str">
        <f ca="1">IF(OR('📊 Training Matrix'!$U$102="EXPIRED",'📊 Training Matrix'!$U$102="EXPIRING"),"HS-006","")</f>
        <v/>
      </c>
      <c r="H1947" s="58" t="str">
        <f ca="1">IF(OR('📊 Training Matrix'!$U$102="EXPIRED",'📊 Training Matrix'!$U$102="EXPIRING"),"Asbestos Awareness","")</f>
        <v/>
      </c>
      <c r="I1947" s="58" t="str">
        <f ca="1">IF(OR('📊 Training Matrix'!$U$102="EXPIRED",'📊 Training Matrix'!$U$102="EXPIRING"),IF(ISNUMBER('📊 Training Matrix'!$T$102),TEXT('📊 Training Matrix'!$T$102,"DD/MM/YYYY"),""),"")</f>
        <v/>
      </c>
      <c r="J1947" s="58" t="str">
        <f ca="1">IF(OR('📊 Training Matrix'!$U$102="EXPIRED",'📊 Training Matrix'!$U$102="EXPIRING"),TEXT('📊 Training Matrix'!$T$102+365,"DD/MM/YYYY"),"")</f>
        <v/>
      </c>
      <c r="K1947" s="58" t="str">
        <f ca="1">IF(OR('📊 Training Matrix'!$U$102="EXPIRED",'📊 Training Matrix'!$U$102="EXPIRING"),'📊 Training Matrix'!$U$102,"")</f>
        <v/>
      </c>
      <c r="L1947" s="58" t="str">
        <f ca="1">IF(OR('📊 Training Matrix'!$U$102="EXPIRED",'📊 Training Matrix'!$U$102="EXPIRING"),IF('📊 Training Matrix'!$U$102="EXPIRED","Overdue by "&amp;TEXT(TODAY()-('📊 Training Matrix'!$T$102+365),"0")&amp;" days","Expires in "&amp;TEXT(('📊 Training Matrix'!$T$102+365)-TODAY(),"0")&amp;" days"),"—")</f>
        <v>—</v>
      </c>
      <c r="M1947" s="58" t="str">
        <f ca="1">IF(OR('📊 Training Matrix'!$U$102="EXPIRED",'📊 Training Matrix'!$U$102="EXPIRING"),'📊 Training Matrix'!$H$102,"")</f>
        <v/>
      </c>
    </row>
    <row r="1948" spans="1:13" ht="15" customHeight="1" x14ac:dyDescent="0.2">
      <c r="A1948" s="58" t="str">
        <f ca="1">IF(OR('📊 Training Matrix'!$W$102="EXPIRED",'📊 Training Matrix'!$W$102="EXPIRING"),'📊 Training Matrix'!$A$102,"")</f>
        <v/>
      </c>
      <c r="B1948" s="58" t="str">
        <f ca="1">IF(OR('📊 Training Matrix'!$W$102="EXPIRED",'📊 Training Matrix'!$W$102="EXPIRING"),'📊 Training Matrix'!$B$102,"")</f>
        <v/>
      </c>
      <c r="C1948" s="58" t="str">
        <f ca="1">IF(OR('📊 Training Matrix'!$W$102="EXPIRED",'📊 Training Matrix'!$W$102="EXPIRING"),'📊 Training Matrix'!$C$102,"")</f>
        <v/>
      </c>
      <c r="D1948" s="58" t="str">
        <f ca="1">IF(OR('📊 Training Matrix'!$W$102="EXPIRED",'📊 Training Matrix'!$W$102="EXPIRING"),'📊 Training Matrix'!$D$102,"")</f>
        <v/>
      </c>
      <c r="E1948" s="58" t="str">
        <f ca="1">IF(OR('📊 Training Matrix'!$W$102="EXPIRED",'📊 Training Matrix'!$W$102="EXPIRING"),'📊 Training Matrix'!$F$102,"")</f>
        <v/>
      </c>
      <c r="F1948" s="58" t="str">
        <f ca="1">IF(OR('📊 Training Matrix'!$W$102="EXPIRED",'📊 Training Matrix'!$W$102="EXPIRING"),'📊 Training Matrix'!$E$102,"")</f>
        <v/>
      </c>
      <c r="G1948" s="58" t="str">
        <f ca="1">IF(OR('📊 Training Matrix'!$W$102="EXPIRED",'📊 Training Matrix'!$W$102="EXPIRING"),"EL-001","")</f>
        <v/>
      </c>
      <c r="H1948" s="58" t="str">
        <f ca="1">IF(OR('📊 Training Matrix'!$W$102="EXPIRED",'📊 Training Matrix'!$W$102="EXPIRING"),"C&amp;G 2391 Inspection","")</f>
        <v/>
      </c>
      <c r="I1948" s="58" t="str">
        <f ca="1">IF(OR('📊 Training Matrix'!$W$102="EXPIRED",'📊 Training Matrix'!$W$102="EXPIRING"),IF(ISNUMBER('📊 Training Matrix'!$V$102),TEXT('📊 Training Matrix'!$V$102,"DD/MM/YYYY"),""),"")</f>
        <v/>
      </c>
      <c r="J1948" s="58" t="str">
        <f ca="1">IF(OR('📊 Training Matrix'!$W$102="EXPIRED",'📊 Training Matrix'!$W$102="EXPIRING"),TEXT('📊 Training Matrix'!$V$102+365,"DD/MM/YYYY"),"")</f>
        <v/>
      </c>
      <c r="K1948" s="58" t="str">
        <f ca="1">IF(OR('📊 Training Matrix'!$W$102="EXPIRED",'📊 Training Matrix'!$W$102="EXPIRING"),'📊 Training Matrix'!$W$102,"")</f>
        <v/>
      </c>
      <c r="L1948" s="58" t="str">
        <f ca="1">IF(OR('📊 Training Matrix'!$W$102="EXPIRED",'📊 Training Matrix'!$W$102="EXPIRING"),IF('📊 Training Matrix'!$W$102="EXPIRED","Overdue by "&amp;TEXT(TODAY()-('📊 Training Matrix'!$V$102+365),"0")&amp;" days","Expires in "&amp;TEXT(('📊 Training Matrix'!$V$102+365)-TODAY(),"0")&amp;" days"),"—")</f>
        <v>—</v>
      </c>
      <c r="M1948" s="58" t="str">
        <f ca="1">IF(OR('📊 Training Matrix'!$W$102="EXPIRED",'📊 Training Matrix'!$W$102="EXPIRING"),'📊 Training Matrix'!$H$102,"")</f>
        <v/>
      </c>
    </row>
    <row r="1949" spans="1:13" ht="15" customHeight="1" x14ac:dyDescent="0.2">
      <c r="A1949" s="58" t="str">
        <f ca="1">IF(OR('📊 Training Matrix'!$Y$102="EXPIRED",'📊 Training Matrix'!$Y$102="EXPIRING"),'📊 Training Matrix'!$A$102,"")</f>
        <v/>
      </c>
      <c r="B1949" s="58" t="str">
        <f ca="1">IF(OR('📊 Training Matrix'!$Y$102="EXPIRED",'📊 Training Matrix'!$Y$102="EXPIRING"),'📊 Training Matrix'!$B$102,"")</f>
        <v/>
      </c>
      <c r="C1949" s="58" t="str">
        <f ca="1">IF(OR('📊 Training Matrix'!$Y$102="EXPIRED",'📊 Training Matrix'!$Y$102="EXPIRING"),'📊 Training Matrix'!$C$102,"")</f>
        <v/>
      </c>
      <c r="D1949" s="58" t="str">
        <f ca="1">IF(OR('📊 Training Matrix'!$Y$102="EXPIRED",'📊 Training Matrix'!$Y$102="EXPIRING"),'📊 Training Matrix'!$D$102,"")</f>
        <v/>
      </c>
      <c r="E1949" s="58" t="str">
        <f ca="1">IF(OR('📊 Training Matrix'!$Y$102="EXPIRED",'📊 Training Matrix'!$Y$102="EXPIRING"),'📊 Training Matrix'!$F$102,"")</f>
        <v/>
      </c>
      <c r="F1949" s="58" t="str">
        <f ca="1">IF(OR('📊 Training Matrix'!$Y$102="EXPIRED",'📊 Training Matrix'!$Y$102="EXPIRING"),'📊 Training Matrix'!$E$102,"")</f>
        <v/>
      </c>
      <c r="G1949" s="58" t="str">
        <f ca="1">IF(OR('📊 Training Matrix'!$Y$102="EXPIRED",'📊 Training Matrix'!$Y$102="EXPIRING"),"EL-002","")</f>
        <v/>
      </c>
      <c r="H1949" s="58" t="str">
        <f ca="1">IF(OR('📊 Training Matrix'!$Y$102="EXPIRED",'📊 Training Matrix'!$Y$102="EXPIRING"),"18th Edition","")</f>
        <v/>
      </c>
      <c r="I1949" s="58" t="str">
        <f ca="1">IF(OR('📊 Training Matrix'!$Y$102="EXPIRED",'📊 Training Matrix'!$Y$102="EXPIRING"),IF(ISNUMBER('📊 Training Matrix'!$X$102),TEXT('📊 Training Matrix'!$X$102,"DD/MM/YYYY"),""),"")</f>
        <v/>
      </c>
      <c r="J1949" s="58" t="str">
        <f ca="1">IF(OR('📊 Training Matrix'!$Y$102="EXPIRED",'📊 Training Matrix'!$Y$102="EXPIRING"),TEXT('📊 Training Matrix'!$X$102+365,"DD/MM/YYYY"),"")</f>
        <v/>
      </c>
      <c r="K1949" s="58" t="str">
        <f ca="1">IF(OR('📊 Training Matrix'!$Y$102="EXPIRED",'📊 Training Matrix'!$Y$102="EXPIRING"),'📊 Training Matrix'!$Y$102,"")</f>
        <v/>
      </c>
      <c r="L1949" s="58" t="str">
        <f ca="1">IF(OR('📊 Training Matrix'!$Y$102="EXPIRED",'📊 Training Matrix'!$Y$102="EXPIRING"),IF('📊 Training Matrix'!$Y$102="EXPIRED","Overdue by "&amp;TEXT(TODAY()-('📊 Training Matrix'!$X$102+365),"0")&amp;" days","Expires in "&amp;TEXT(('📊 Training Matrix'!$X$102+365)-TODAY(),"0")&amp;" days"),"—")</f>
        <v>—</v>
      </c>
      <c r="M1949" s="58" t="str">
        <f ca="1">IF(OR('📊 Training Matrix'!$Y$102="EXPIRED",'📊 Training Matrix'!$Y$102="EXPIRING"),'📊 Training Matrix'!$H$102,"")</f>
        <v/>
      </c>
    </row>
    <row r="1950" spans="1:13" ht="15" customHeight="1" x14ac:dyDescent="0.2">
      <c r="A1950" s="58" t="str">
        <f ca="1">IF(OR('📊 Training Matrix'!$AA$102="EXPIRED",'📊 Training Matrix'!$AA$102="EXPIRING"),'📊 Training Matrix'!$A$102,"")</f>
        <v/>
      </c>
      <c r="B1950" s="58" t="str">
        <f ca="1">IF(OR('📊 Training Matrix'!$AA$102="EXPIRED",'📊 Training Matrix'!$AA$102="EXPIRING"),'📊 Training Matrix'!$B$102,"")</f>
        <v/>
      </c>
      <c r="C1950" s="58" t="str">
        <f ca="1">IF(OR('📊 Training Matrix'!$AA$102="EXPIRED",'📊 Training Matrix'!$AA$102="EXPIRING"),'📊 Training Matrix'!$C$102,"")</f>
        <v/>
      </c>
      <c r="D1950" s="58" t="str">
        <f ca="1">IF(OR('📊 Training Matrix'!$AA$102="EXPIRED",'📊 Training Matrix'!$AA$102="EXPIRING"),'📊 Training Matrix'!$D$102,"")</f>
        <v/>
      </c>
      <c r="E1950" s="58" t="str">
        <f ca="1">IF(OR('📊 Training Matrix'!$AA$102="EXPIRED",'📊 Training Matrix'!$AA$102="EXPIRING"),'📊 Training Matrix'!$F$102,"")</f>
        <v/>
      </c>
      <c r="F1950" s="58" t="str">
        <f ca="1">IF(OR('📊 Training Matrix'!$AA$102="EXPIRED",'📊 Training Matrix'!$AA$102="EXPIRING"),'📊 Training Matrix'!$E$102,"")</f>
        <v/>
      </c>
      <c r="G1950" s="58" t="str">
        <f ca="1">IF(OR('📊 Training Matrix'!$AA$102="EXPIRED",'📊 Training Matrix'!$AA$102="EXPIRING"),"EL-003","")</f>
        <v/>
      </c>
      <c r="H1950" s="58" t="str">
        <f ca="1">IF(OR('📊 Training Matrix'!$AA$102="EXPIRED",'📊 Training Matrix'!$AA$102="EXPIRING"),"HV Auth. Person","")</f>
        <v/>
      </c>
      <c r="I1950" s="58" t="str">
        <f ca="1">IF(OR('📊 Training Matrix'!$AA$102="EXPIRED",'📊 Training Matrix'!$AA$102="EXPIRING"),IF(ISNUMBER('📊 Training Matrix'!$Z$102),TEXT('📊 Training Matrix'!$Z$102,"DD/MM/YYYY"),""),"")</f>
        <v/>
      </c>
      <c r="J1950" s="58" t="str">
        <f ca="1">IF(OR('📊 Training Matrix'!$AA$102="EXPIRED",'📊 Training Matrix'!$AA$102="EXPIRING"),TEXT('📊 Training Matrix'!$Z$102+365,"DD/MM/YYYY"),"")</f>
        <v/>
      </c>
      <c r="K1950" s="58" t="str">
        <f ca="1">IF(OR('📊 Training Matrix'!$AA$102="EXPIRED",'📊 Training Matrix'!$AA$102="EXPIRING"),'📊 Training Matrix'!$AA$102,"")</f>
        <v/>
      </c>
      <c r="L1950" s="58" t="str">
        <f ca="1">IF(OR('📊 Training Matrix'!$AA$102="EXPIRED",'📊 Training Matrix'!$AA$102="EXPIRING"),IF('📊 Training Matrix'!$AA$102="EXPIRED","Overdue by "&amp;TEXT(TODAY()-('📊 Training Matrix'!$Z$102+365),"0")&amp;" days","Expires in "&amp;TEXT(('📊 Training Matrix'!$Z$102+365)-TODAY(),"0")&amp;" days"),"—")</f>
        <v>—</v>
      </c>
      <c r="M1950" s="58" t="str">
        <f ca="1">IF(OR('📊 Training Matrix'!$AA$102="EXPIRED",'📊 Training Matrix'!$AA$102="EXPIRING"),'📊 Training Matrix'!$H$102,"")</f>
        <v/>
      </c>
    </row>
    <row r="1951" spans="1:13" ht="15" customHeight="1" x14ac:dyDescent="0.2">
      <c r="A1951" s="58" t="str">
        <f ca="1">IF(OR('📊 Training Matrix'!$AC$102="EXPIRED",'📊 Training Matrix'!$AC$102="EXPIRING"),'📊 Training Matrix'!$A$102,"")</f>
        <v/>
      </c>
      <c r="B1951" s="58" t="str">
        <f ca="1">IF(OR('📊 Training Matrix'!$AC$102="EXPIRED",'📊 Training Matrix'!$AC$102="EXPIRING"),'📊 Training Matrix'!$B$102,"")</f>
        <v/>
      </c>
      <c r="C1951" s="58" t="str">
        <f ca="1">IF(OR('📊 Training Matrix'!$AC$102="EXPIRED",'📊 Training Matrix'!$AC$102="EXPIRING"),'📊 Training Matrix'!$C$102,"")</f>
        <v/>
      </c>
      <c r="D1951" s="58" t="str">
        <f ca="1">IF(OR('📊 Training Matrix'!$AC$102="EXPIRED",'📊 Training Matrix'!$AC$102="EXPIRING"),'📊 Training Matrix'!$D$102,"")</f>
        <v/>
      </c>
      <c r="E1951" s="58" t="str">
        <f ca="1">IF(OR('📊 Training Matrix'!$AC$102="EXPIRED",'📊 Training Matrix'!$AC$102="EXPIRING"),'📊 Training Matrix'!$F$102,"")</f>
        <v/>
      </c>
      <c r="F1951" s="58" t="str">
        <f ca="1">IF(OR('📊 Training Matrix'!$AC$102="EXPIRED",'📊 Training Matrix'!$AC$102="EXPIRING"),'📊 Training Matrix'!$E$102,"")</f>
        <v/>
      </c>
      <c r="G1951" s="58" t="str">
        <f ca="1">IF(OR('📊 Training Matrix'!$AC$102="EXPIRED",'📊 Training Matrix'!$AC$102="EXPIRING"),"EL-004","")</f>
        <v/>
      </c>
      <c r="H1951" s="58" t="str">
        <f ca="1">IF(OR('📊 Training Matrix'!$AC$102="EXPIRED",'📊 Training Matrix'!$AC$102="EXPIRING"),"LV Switching","")</f>
        <v/>
      </c>
      <c r="I1951" s="58" t="str">
        <f ca="1">IF(OR('📊 Training Matrix'!$AC$102="EXPIRED",'📊 Training Matrix'!$AC$102="EXPIRING"),IF(ISNUMBER('📊 Training Matrix'!$AB$102),TEXT('📊 Training Matrix'!$AB$102,"DD/MM/YYYY"),""),"")</f>
        <v/>
      </c>
      <c r="J1951" s="58" t="str">
        <f ca="1">IF(OR('📊 Training Matrix'!$AC$102="EXPIRED",'📊 Training Matrix'!$AC$102="EXPIRING"),TEXT('📊 Training Matrix'!$AB$102+365,"DD/MM/YYYY"),"")</f>
        <v/>
      </c>
      <c r="K1951" s="58" t="str">
        <f ca="1">IF(OR('📊 Training Matrix'!$AC$102="EXPIRED",'📊 Training Matrix'!$AC$102="EXPIRING"),'📊 Training Matrix'!$AC$102,"")</f>
        <v/>
      </c>
      <c r="L1951" s="58" t="str">
        <f ca="1">IF(OR('📊 Training Matrix'!$AC$102="EXPIRED",'📊 Training Matrix'!$AC$102="EXPIRING"),IF('📊 Training Matrix'!$AC$102="EXPIRED","Overdue by "&amp;TEXT(TODAY()-('📊 Training Matrix'!$AB$102+365),"0")&amp;" days","Expires in "&amp;TEXT(('📊 Training Matrix'!$AB$102+365)-TODAY(),"0")&amp;" days"),"—")</f>
        <v>—</v>
      </c>
      <c r="M1951" s="58" t="str">
        <f ca="1">IF(OR('📊 Training Matrix'!$AC$102="EXPIRED",'📊 Training Matrix'!$AC$102="EXPIRING"),'📊 Training Matrix'!$H$102,"")</f>
        <v/>
      </c>
    </row>
    <row r="1952" spans="1:13" ht="15" customHeight="1" x14ac:dyDescent="0.2">
      <c r="A1952" s="58" t="str">
        <f ca="1">IF(OR('📊 Training Matrix'!$AE$102="EXPIRED",'📊 Training Matrix'!$AE$102="EXPIRING"),'📊 Training Matrix'!$A$102,"")</f>
        <v/>
      </c>
      <c r="B1952" s="58" t="str">
        <f ca="1">IF(OR('📊 Training Matrix'!$AE$102="EXPIRED",'📊 Training Matrix'!$AE$102="EXPIRING"),'📊 Training Matrix'!$B$102,"")</f>
        <v/>
      </c>
      <c r="C1952" s="58" t="str">
        <f ca="1">IF(OR('📊 Training Matrix'!$AE$102="EXPIRED",'📊 Training Matrix'!$AE$102="EXPIRING"),'📊 Training Matrix'!$C$102,"")</f>
        <v/>
      </c>
      <c r="D1952" s="58" t="str">
        <f ca="1">IF(OR('📊 Training Matrix'!$AE$102="EXPIRED",'📊 Training Matrix'!$AE$102="EXPIRING"),'📊 Training Matrix'!$D$102,"")</f>
        <v/>
      </c>
      <c r="E1952" s="58" t="str">
        <f ca="1">IF(OR('📊 Training Matrix'!$AE$102="EXPIRED",'📊 Training Matrix'!$AE$102="EXPIRING"),'📊 Training Matrix'!$F$102,"")</f>
        <v/>
      </c>
      <c r="F1952" s="58" t="str">
        <f ca="1">IF(OR('📊 Training Matrix'!$AE$102="EXPIRED",'📊 Training Matrix'!$AE$102="EXPIRING"),'📊 Training Matrix'!$E$102,"")</f>
        <v/>
      </c>
      <c r="G1952" s="58" t="str">
        <f ca="1">IF(OR('📊 Training Matrix'!$AE$102="EXPIRED",'📊 Training Matrix'!$AE$102="EXPIRING"),"CV-005","")</f>
        <v/>
      </c>
      <c r="H1952" s="58" t="str">
        <f ca="1">IF(OR('📊 Training Matrix'!$AE$102="EXPIRED",'📊 Training Matrix'!$AE$102="EXPIRING"),"NRSWA Supervisor","")</f>
        <v/>
      </c>
      <c r="I1952" s="58" t="str">
        <f ca="1">IF(OR('📊 Training Matrix'!$AE$102="EXPIRED",'📊 Training Matrix'!$AE$102="EXPIRING"),IF(ISNUMBER('📊 Training Matrix'!$AD$102),TEXT('📊 Training Matrix'!$AD$102,"DD/MM/YYYY"),""),"")</f>
        <v/>
      </c>
      <c r="J1952" s="58" t="str">
        <f ca="1">IF(OR('📊 Training Matrix'!$AE$102="EXPIRED",'📊 Training Matrix'!$AE$102="EXPIRING"),TEXT('📊 Training Matrix'!$AD$102+365,"DD/MM/YYYY"),"")</f>
        <v/>
      </c>
      <c r="K1952" s="58" t="str">
        <f ca="1">IF(OR('📊 Training Matrix'!$AE$102="EXPIRED",'📊 Training Matrix'!$AE$102="EXPIRING"),'📊 Training Matrix'!$AE$102,"")</f>
        <v/>
      </c>
      <c r="L1952" s="58" t="str">
        <f ca="1">IF(OR('📊 Training Matrix'!$AE$102="EXPIRED",'📊 Training Matrix'!$AE$102="EXPIRING"),IF('📊 Training Matrix'!$AE$102="EXPIRED","Overdue by "&amp;TEXT(TODAY()-('📊 Training Matrix'!$AD$102+365),"0")&amp;" days","Expires in "&amp;TEXT(('📊 Training Matrix'!$AD$102+365)-TODAY(),"0")&amp;" days"),"—")</f>
        <v>—</v>
      </c>
      <c r="M1952" s="58" t="str">
        <f ca="1">IF(OR('📊 Training Matrix'!$AE$102="EXPIRED",'📊 Training Matrix'!$AE$102="EXPIRING"),'📊 Training Matrix'!$H$102,"")</f>
        <v/>
      </c>
    </row>
    <row r="1953" spans="1:13" ht="15" customHeight="1" x14ac:dyDescent="0.2">
      <c r="A1953" s="58" t="str">
        <f ca="1">IF(OR('📊 Training Matrix'!$AG$102="EXPIRED",'📊 Training Matrix'!$AG$102="EXPIRING"),'📊 Training Matrix'!$A$102,"")</f>
        <v/>
      </c>
      <c r="B1953" s="58" t="str">
        <f ca="1">IF(OR('📊 Training Matrix'!$AG$102="EXPIRED",'📊 Training Matrix'!$AG$102="EXPIRING"),'📊 Training Matrix'!$B$102,"")</f>
        <v/>
      </c>
      <c r="C1953" s="58" t="str">
        <f ca="1">IF(OR('📊 Training Matrix'!$AG$102="EXPIRED",'📊 Training Matrix'!$AG$102="EXPIRING"),'📊 Training Matrix'!$C$102,"")</f>
        <v/>
      </c>
      <c r="D1953" s="58" t="str">
        <f ca="1">IF(OR('📊 Training Matrix'!$AG$102="EXPIRED",'📊 Training Matrix'!$AG$102="EXPIRING"),'📊 Training Matrix'!$D$102,"")</f>
        <v/>
      </c>
      <c r="E1953" s="58" t="str">
        <f ca="1">IF(OR('📊 Training Matrix'!$AG$102="EXPIRED",'📊 Training Matrix'!$AG$102="EXPIRING"),'📊 Training Matrix'!$F$102,"")</f>
        <v/>
      </c>
      <c r="F1953" s="58" t="str">
        <f ca="1">IF(OR('📊 Training Matrix'!$AG$102="EXPIRED",'📊 Training Matrix'!$AG$102="EXPIRING"),'📊 Training Matrix'!$E$102,"")</f>
        <v/>
      </c>
      <c r="G1953" s="58" t="str">
        <f ca="1">IF(OR('📊 Training Matrix'!$AG$102="EXPIRED",'📊 Training Matrix'!$AG$102="EXPIRING"),"CV-006","")</f>
        <v/>
      </c>
      <c r="H1953" s="58" t="str">
        <f ca="1">IF(OR('📊 Training Matrix'!$AG$102="EXPIRED",'📊 Training Matrix'!$AG$102="EXPIRING"),"NRSWA Operative","")</f>
        <v/>
      </c>
      <c r="I1953" s="58" t="str">
        <f ca="1">IF(OR('📊 Training Matrix'!$AG$102="EXPIRED",'📊 Training Matrix'!$AG$102="EXPIRING"),IF(ISNUMBER('📊 Training Matrix'!$AF$102),TEXT('📊 Training Matrix'!$AF$102,"DD/MM/YYYY"),""),"")</f>
        <v/>
      </c>
      <c r="J1953" s="58" t="str">
        <f ca="1">IF(OR('📊 Training Matrix'!$AG$102="EXPIRED",'📊 Training Matrix'!$AG$102="EXPIRING"),TEXT('📊 Training Matrix'!$AF$102+365,"DD/MM/YYYY"),"")</f>
        <v/>
      </c>
      <c r="K1953" s="58" t="str">
        <f ca="1">IF(OR('📊 Training Matrix'!$AG$102="EXPIRED",'📊 Training Matrix'!$AG$102="EXPIRING"),'📊 Training Matrix'!$AG$102,"")</f>
        <v/>
      </c>
      <c r="L1953" s="58" t="str">
        <f ca="1">IF(OR('📊 Training Matrix'!$AG$102="EXPIRED",'📊 Training Matrix'!$AG$102="EXPIRING"),IF('📊 Training Matrix'!$AG$102="EXPIRED","Overdue by "&amp;TEXT(TODAY()-('📊 Training Matrix'!$AF$102+365),"0")&amp;" days","Expires in "&amp;TEXT(('📊 Training Matrix'!$AF$102+365)-TODAY(),"0")&amp;" days"),"—")</f>
        <v>—</v>
      </c>
      <c r="M1953" s="58" t="str">
        <f ca="1">IF(OR('📊 Training Matrix'!$AG$102="EXPIRED",'📊 Training Matrix'!$AG$102="EXPIRING"),'📊 Training Matrix'!$H$102,"")</f>
        <v/>
      </c>
    </row>
    <row r="1954" spans="1:13" ht="15" customHeight="1" x14ac:dyDescent="0.2">
      <c r="A1954" s="58" t="str">
        <f ca="1">IF(OR('📊 Training Matrix'!$AI$102="EXPIRED",'📊 Training Matrix'!$AI$102="EXPIRING"),'📊 Training Matrix'!$A$102,"")</f>
        <v/>
      </c>
      <c r="B1954" s="58" t="str">
        <f ca="1">IF(OR('📊 Training Matrix'!$AI$102="EXPIRED",'📊 Training Matrix'!$AI$102="EXPIRING"),'📊 Training Matrix'!$B$102,"")</f>
        <v/>
      </c>
      <c r="C1954" s="58" t="str">
        <f ca="1">IF(OR('📊 Training Matrix'!$AI$102="EXPIRED",'📊 Training Matrix'!$AI$102="EXPIRING"),'📊 Training Matrix'!$C$102,"")</f>
        <v/>
      </c>
      <c r="D1954" s="58" t="str">
        <f ca="1">IF(OR('📊 Training Matrix'!$AI$102="EXPIRED",'📊 Training Matrix'!$AI$102="EXPIRING"),'📊 Training Matrix'!$D$102,"")</f>
        <v/>
      </c>
      <c r="E1954" s="58" t="str">
        <f ca="1">IF(OR('📊 Training Matrix'!$AI$102="EXPIRED",'📊 Training Matrix'!$AI$102="EXPIRING"),'📊 Training Matrix'!$F$102,"")</f>
        <v/>
      </c>
      <c r="F1954" s="58" t="str">
        <f ca="1">IF(OR('📊 Training Matrix'!$AI$102="EXPIRED",'📊 Training Matrix'!$AI$102="EXPIRING"),'📊 Training Matrix'!$E$102,"")</f>
        <v/>
      </c>
      <c r="G1954" s="58" t="str">
        <f ca="1">IF(OR('📊 Training Matrix'!$AI$102="EXPIRED",'📊 Training Matrix'!$AI$102="EXPIRING"),"CV-002","")</f>
        <v/>
      </c>
      <c r="H1954" s="58" t="str">
        <f ca="1">IF(OR('📊 Training Matrix'!$AI$102="EXPIRED",'📊 Training Matrix'!$AI$102="EXPIRING"),"CSCS Blue Card","")</f>
        <v/>
      </c>
      <c r="I1954" s="58" t="str">
        <f ca="1">IF(OR('📊 Training Matrix'!$AI$102="EXPIRED",'📊 Training Matrix'!$AI$102="EXPIRING"),IF(ISNUMBER('📊 Training Matrix'!$AH$102),TEXT('📊 Training Matrix'!$AH$102,"DD/MM/YYYY"),""),"")</f>
        <v/>
      </c>
      <c r="J1954" s="58" t="str">
        <f ca="1">IF(OR('📊 Training Matrix'!$AI$102="EXPIRED",'📊 Training Matrix'!$AI$102="EXPIRING"),TEXT('📊 Training Matrix'!$AH$102+365,"DD/MM/YYYY"),"")</f>
        <v/>
      </c>
      <c r="K1954" s="58" t="str">
        <f ca="1">IF(OR('📊 Training Matrix'!$AI$102="EXPIRED",'📊 Training Matrix'!$AI$102="EXPIRING"),'📊 Training Matrix'!$AI$102,"")</f>
        <v/>
      </c>
      <c r="L1954" s="58" t="str">
        <f ca="1">IF(OR('📊 Training Matrix'!$AI$102="EXPIRED",'📊 Training Matrix'!$AI$102="EXPIRING"),IF('📊 Training Matrix'!$AI$102="EXPIRED","Overdue by "&amp;TEXT(TODAY()-('📊 Training Matrix'!$AH$102+365),"0")&amp;" days","Expires in "&amp;TEXT(('📊 Training Matrix'!$AH$102+365)-TODAY(),"0")&amp;" days"),"—")</f>
        <v>—</v>
      </c>
      <c r="M1954" s="58" t="str">
        <f ca="1">IF(OR('📊 Training Matrix'!$AI$102="EXPIRED",'📊 Training Matrix'!$AI$102="EXPIRING"),'📊 Training Matrix'!$H$102,"")</f>
        <v/>
      </c>
    </row>
    <row r="1955" spans="1:13" ht="15" customHeight="1" x14ac:dyDescent="0.2">
      <c r="A1955" s="58" t="str">
        <f ca="1">IF(OR('📊 Training Matrix'!$AK$102="EXPIRED",'📊 Training Matrix'!$AK$102="EXPIRING"),'📊 Training Matrix'!$A$102,"")</f>
        <v/>
      </c>
      <c r="B1955" s="58" t="str">
        <f ca="1">IF(OR('📊 Training Matrix'!$AK$102="EXPIRED",'📊 Training Matrix'!$AK$102="EXPIRING"),'📊 Training Matrix'!$B$102,"")</f>
        <v/>
      </c>
      <c r="C1955" s="58" t="str">
        <f ca="1">IF(OR('📊 Training Matrix'!$AK$102="EXPIRED",'📊 Training Matrix'!$AK$102="EXPIRING"),'📊 Training Matrix'!$C$102,"")</f>
        <v/>
      </c>
      <c r="D1955" s="58" t="str">
        <f ca="1">IF(OR('📊 Training Matrix'!$AK$102="EXPIRED",'📊 Training Matrix'!$AK$102="EXPIRING"),'📊 Training Matrix'!$D$102,"")</f>
        <v/>
      </c>
      <c r="E1955" s="58" t="str">
        <f ca="1">IF(OR('📊 Training Matrix'!$AK$102="EXPIRED",'📊 Training Matrix'!$AK$102="EXPIRING"),'📊 Training Matrix'!$F$102,"")</f>
        <v/>
      </c>
      <c r="F1955" s="58" t="str">
        <f ca="1">IF(OR('📊 Training Matrix'!$AK$102="EXPIRED",'📊 Training Matrix'!$AK$102="EXPIRING"),'📊 Training Matrix'!$E$102,"")</f>
        <v/>
      </c>
      <c r="G1955" s="58" t="str">
        <f ca="1">IF(OR('📊 Training Matrix'!$AK$102="EXPIRED",'📊 Training Matrix'!$AK$102="EXPIRING"),"GS-001","")</f>
        <v/>
      </c>
      <c r="H1955" s="58" t="str">
        <f ca="1">IF(OR('📊 Training Matrix'!$AK$102="EXPIRED",'📊 Training Matrix'!$AK$102="EXPIRING"),"Gas Safe Reg.","")</f>
        <v/>
      </c>
      <c r="I1955" s="58" t="str">
        <f ca="1">IF(OR('📊 Training Matrix'!$AK$102="EXPIRED",'📊 Training Matrix'!$AK$102="EXPIRING"),IF(ISNUMBER('📊 Training Matrix'!$AJ$102),TEXT('📊 Training Matrix'!$AJ$102,"DD/MM/YYYY"),""),"")</f>
        <v/>
      </c>
      <c r="J1955" s="58" t="str">
        <f ca="1">IF(OR('📊 Training Matrix'!$AK$102="EXPIRED",'📊 Training Matrix'!$AK$102="EXPIRING"),TEXT('📊 Training Matrix'!$AJ$102+365,"DD/MM/YYYY"),"")</f>
        <v/>
      </c>
      <c r="K1955" s="58" t="str">
        <f ca="1">IF(OR('📊 Training Matrix'!$AK$102="EXPIRED",'📊 Training Matrix'!$AK$102="EXPIRING"),'📊 Training Matrix'!$AK$102,"")</f>
        <v/>
      </c>
      <c r="L1955" s="58" t="str">
        <f ca="1">IF(OR('📊 Training Matrix'!$AK$102="EXPIRED",'📊 Training Matrix'!$AK$102="EXPIRING"),IF('📊 Training Matrix'!$AK$102="EXPIRED","Overdue by "&amp;TEXT(TODAY()-('📊 Training Matrix'!$AJ$102+365),"0")&amp;" days","Expires in "&amp;TEXT(('📊 Training Matrix'!$AJ$102+365)-TODAY(),"0")&amp;" days"),"—")</f>
        <v>—</v>
      </c>
      <c r="M1955" s="58" t="str">
        <f ca="1">IF(OR('📊 Training Matrix'!$AK$102="EXPIRED",'📊 Training Matrix'!$AK$102="EXPIRING"),'📊 Training Matrix'!$H$102,"")</f>
        <v/>
      </c>
    </row>
    <row r="1956" spans="1:13" ht="15" customHeight="1" x14ac:dyDescent="0.2">
      <c r="A1956" s="58" t="str">
        <f ca="1">IF(OR('📊 Training Matrix'!$AM$102="EXPIRED",'📊 Training Matrix'!$AM$102="EXPIRING"),'📊 Training Matrix'!$A$102,"")</f>
        <v/>
      </c>
      <c r="B1956" s="58" t="str">
        <f ca="1">IF(OR('📊 Training Matrix'!$AM$102="EXPIRED",'📊 Training Matrix'!$AM$102="EXPIRING"),'📊 Training Matrix'!$B$102,"")</f>
        <v/>
      </c>
      <c r="C1956" s="58" t="str">
        <f ca="1">IF(OR('📊 Training Matrix'!$AM$102="EXPIRED",'📊 Training Matrix'!$AM$102="EXPIRING"),'📊 Training Matrix'!$C$102,"")</f>
        <v/>
      </c>
      <c r="D1956" s="58" t="str">
        <f ca="1">IF(OR('📊 Training Matrix'!$AM$102="EXPIRED",'📊 Training Matrix'!$AM$102="EXPIRING"),'📊 Training Matrix'!$D$102,"")</f>
        <v/>
      </c>
      <c r="E1956" s="58" t="str">
        <f ca="1">IF(OR('📊 Training Matrix'!$AM$102="EXPIRED",'📊 Training Matrix'!$AM$102="EXPIRING"),'📊 Training Matrix'!$F$102,"")</f>
        <v/>
      </c>
      <c r="F1956" s="58" t="str">
        <f ca="1">IF(OR('📊 Training Matrix'!$AM$102="EXPIRED",'📊 Training Matrix'!$AM$102="EXPIRING"),'📊 Training Matrix'!$E$102,"")</f>
        <v/>
      </c>
      <c r="G1956" s="58" t="str">
        <f ca="1">IF(OR('📊 Training Matrix'!$AM$102="EXPIRED",'📊 Training Matrix'!$AM$102="EXPIRING"),"GS-002","")</f>
        <v/>
      </c>
      <c r="H1956" s="58" t="str">
        <f ca="1">IF(OR('📊 Training Matrix'!$AM$102="EXPIRED",'📊 Training Matrix'!$AM$102="EXPIRING"),"ACS Gas (CCN1)","")</f>
        <v/>
      </c>
      <c r="I1956" s="58" t="str">
        <f ca="1">IF(OR('📊 Training Matrix'!$AM$102="EXPIRED",'📊 Training Matrix'!$AM$102="EXPIRING"),IF(ISNUMBER('📊 Training Matrix'!$AL$102),TEXT('📊 Training Matrix'!$AL$102,"DD/MM/YYYY"),""),"")</f>
        <v/>
      </c>
      <c r="J1956" s="58" t="str">
        <f ca="1">IF(OR('📊 Training Matrix'!$AM$102="EXPIRED",'📊 Training Matrix'!$AM$102="EXPIRING"),TEXT('📊 Training Matrix'!$AL$102+365,"DD/MM/YYYY"),"")</f>
        <v/>
      </c>
      <c r="K1956" s="58" t="str">
        <f ca="1">IF(OR('📊 Training Matrix'!$AM$102="EXPIRED",'📊 Training Matrix'!$AM$102="EXPIRING"),'📊 Training Matrix'!$AM$102,"")</f>
        <v/>
      </c>
      <c r="L1956" s="58" t="str">
        <f ca="1">IF(OR('📊 Training Matrix'!$AM$102="EXPIRED",'📊 Training Matrix'!$AM$102="EXPIRING"),IF('📊 Training Matrix'!$AM$102="EXPIRED","Overdue by "&amp;TEXT(TODAY()-('📊 Training Matrix'!$AL$102+365),"0")&amp;" days","Expires in "&amp;TEXT(('📊 Training Matrix'!$AL$102+365)-TODAY(),"0")&amp;" days"),"—")</f>
        <v>—</v>
      </c>
      <c r="M1956" s="58" t="str">
        <f ca="1">IF(OR('📊 Training Matrix'!$AM$102="EXPIRED",'📊 Training Matrix'!$AM$102="EXPIRING"),'📊 Training Matrix'!$H$102,"")</f>
        <v/>
      </c>
    </row>
    <row r="1957" spans="1:13" ht="15" customHeight="1" x14ac:dyDescent="0.2">
      <c r="A1957" s="58" t="str">
        <f ca="1">IF(OR('📊 Training Matrix'!$AO$102="EXPIRED",'📊 Training Matrix'!$AO$102="EXPIRING"),'📊 Training Matrix'!$A$102,"")</f>
        <v/>
      </c>
      <c r="B1957" s="58" t="str">
        <f ca="1">IF(OR('📊 Training Matrix'!$AO$102="EXPIRED",'📊 Training Matrix'!$AO$102="EXPIRING"),'📊 Training Matrix'!$B$102,"")</f>
        <v/>
      </c>
      <c r="C1957" s="58" t="str">
        <f ca="1">IF(OR('📊 Training Matrix'!$AO$102="EXPIRED",'📊 Training Matrix'!$AO$102="EXPIRING"),'📊 Training Matrix'!$C$102,"")</f>
        <v/>
      </c>
      <c r="D1957" s="58" t="str">
        <f ca="1">IF(OR('📊 Training Matrix'!$AO$102="EXPIRED",'📊 Training Matrix'!$AO$102="EXPIRING"),'📊 Training Matrix'!$D$102,"")</f>
        <v/>
      </c>
      <c r="E1957" s="58" t="str">
        <f ca="1">IF(OR('📊 Training Matrix'!$AO$102="EXPIRED",'📊 Training Matrix'!$AO$102="EXPIRING"),'📊 Training Matrix'!$F$102,"")</f>
        <v/>
      </c>
      <c r="F1957" s="58" t="str">
        <f ca="1">IF(OR('📊 Training Matrix'!$AO$102="EXPIRED",'📊 Training Matrix'!$AO$102="EXPIRING"),'📊 Training Matrix'!$E$102,"")</f>
        <v/>
      </c>
      <c r="G1957" s="58" t="str">
        <f ca="1">IF(OR('📊 Training Matrix'!$AO$102="EXPIRED",'📊 Training Matrix'!$AO$102="EXPIRING"),"WA-001","")</f>
        <v/>
      </c>
      <c r="H1957" s="58" t="str">
        <f ca="1">IF(OR('📊 Training Matrix'!$AO$102="EXPIRED",'📊 Training Matrix'!$AO$102="EXPIRING"),"WIAPS Cert.","")</f>
        <v/>
      </c>
      <c r="I1957" s="58" t="str">
        <f ca="1">IF(OR('📊 Training Matrix'!$AO$102="EXPIRED",'📊 Training Matrix'!$AO$102="EXPIRING"),IF(ISNUMBER('📊 Training Matrix'!$AN$102),TEXT('📊 Training Matrix'!$AN$102,"DD/MM/YYYY"),""),"")</f>
        <v/>
      </c>
      <c r="J1957" s="58" t="str">
        <f ca="1">IF(OR('📊 Training Matrix'!$AO$102="EXPIRED",'📊 Training Matrix'!$AO$102="EXPIRING"),TEXT('📊 Training Matrix'!$AN$102+365,"DD/MM/YYYY"),"")</f>
        <v/>
      </c>
      <c r="K1957" s="58" t="str">
        <f ca="1">IF(OR('📊 Training Matrix'!$AO$102="EXPIRED",'📊 Training Matrix'!$AO$102="EXPIRING"),'📊 Training Matrix'!$AO$102,"")</f>
        <v/>
      </c>
      <c r="L1957" s="58" t="str">
        <f ca="1">IF(OR('📊 Training Matrix'!$AO$102="EXPIRED",'📊 Training Matrix'!$AO$102="EXPIRING"),IF('📊 Training Matrix'!$AO$102="EXPIRED","Overdue by "&amp;TEXT(TODAY()-('📊 Training Matrix'!$AN$102+365),"0")&amp;" days","Expires in "&amp;TEXT(('📊 Training Matrix'!$AN$102+365)-TODAY(),"0")&amp;" days"),"—")</f>
        <v>—</v>
      </c>
      <c r="M1957" s="58" t="str">
        <f ca="1">IF(OR('📊 Training Matrix'!$AO$102="EXPIRED",'📊 Training Matrix'!$AO$102="EXPIRING"),'📊 Training Matrix'!$H$102,"")</f>
        <v/>
      </c>
    </row>
    <row r="1958" spans="1:13" ht="15" customHeight="1" x14ac:dyDescent="0.2">
      <c r="A1958" s="58" t="str">
        <f ca="1">IF(OR('📊 Training Matrix'!$AQ$102="EXPIRED",'📊 Training Matrix'!$AQ$102="EXPIRING"),'📊 Training Matrix'!$A$102,"")</f>
        <v/>
      </c>
      <c r="B1958" s="58" t="str">
        <f ca="1">IF(OR('📊 Training Matrix'!$AQ$102="EXPIRED",'📊 Training Matrix'!$AQ$102="EXPIRING"),'📊 Training Matrix'!$B$102,"")</f>
        <v/>
      </c>
      <c r="C1958" s="58" t="str">
        <f ca="1">IF(OR('📊 Training Matrix'!$AQ$102="EXPIRED",'📊 Training Matrix'!$AQ$102="EXPIRING"),'📊 Training Matrix'!$C$102,"")</f>
        <v/>
      </c>
      <c r="D1958" s="58" t="str">
        <f ca="1">IF(OR('📊 Training Matrix'!$AQ$102="EXPIRED",'📊 Training Matrix'!$AQ$102="EXPIRING"),'📊 Training Matrix'!$D$102,"")</f>
        <v/>
      </c>
      <c r="E1958" s="58" t="str">
        <f ca="1">IF(OR('📊 Training Matrix'!$AQ$102="EXPIRED",'📊 Training Matrix'!$AQ$102="EXPIRING"),'📊 Training Matrix'!$F$102,"")</f>
        <v/>
      </c>
      <c r="F1958" s="58" t="str">
        <f ca="1">IF(OR('📊 Training Matrix'!$AQ$102="EXPIRED",'📊 Training Matrix'!$AQ$102="EXPIRING"),'📊 Training Matrix'!$E$102,"")</f>
        <v/>
      </c>
      <c r="G1958" s="58" t="str">
        <f ca="1">IF(OR('📊 Training Matrix'!$AQ$102="EXPIRED",'📊 Training Matrix'!$AQ$102="EXPIRING"),"DR-004","")</f>
        <v/>
      </c>
      <c r="H1958" s="58" t="str">
        <f ca="1">IF(OR('📊 Training Matrix'!$AQ$102="EXPIRED",'📊 Training Matrix'!$AQ$102="EXPIRING"),"CPCS Excavator","")</f>
        <v/>
      </c>
      <c r="I1958" s="58" t="str">
        <f ca="1">IF(OR('📊 Training Matrix'!$AQ$102="EXPIRED",'📊 Training Matrix'!$AQ$102="EXPIRING"),IF(ISNUMBER('📊 Training Matrix'!$AP$102),TEXT('📊 Training Matrix'!$AP$102,"DD/MM/YYYY"),""),"")</f>
        <v/>
      </c>
      <c r="J1958" s="58" t="str">
        <f ca="1">IF(OR('📊 Training Matrix'!$AQ$102="EXPIRED",'📊 Training Matrix'!$AQ$102="EXPIRING"),TEXT('📊 Training Matrix'!$AP$102+365,"DD/MM/YYYY"),"")</f>
        <v/>
      </c>
      <c r="K1958" s="58" t="str">
        <f ca="1">IF(OR('📊 Training Matrix'!$AQ$102="EXPIRED",'📊 Training Matrix'!$AQ$102="EXPIRING"),'📊 Training Matrix'!$AQ$102,"")</f>
        <v/>
      </c>
      <c r="L1958" s="58" t="str">
        <f ca="1">IF(OR('📊 Training Matrix'!$AQ$102="EXPIRED",'📊 Training Matrix'!$AQ$102="EXPIRING"),IF('📊 Training Matrix'!$AQ$102="EXPIRED","Overdue by "&amp;TEXT(TODAY()-('📊 Training Matrix'!$AP$102+365),"0")&amp;" days","Expires in "&amp;TEXT(('📊 Training Matrix'!$AP$102+365)-TODAY(),"0")&amp;" days"),"—")</f>
        <v>—</v>
      </c>
      <c r="M1958" s="58" t="str">
        <f ca="1">IF(OR('📊 Training Matrix'!$AQ$102="EXPIRED",'📊 Training Matrix'!$AQ$102="EXPIRING"),'📊 Training Matrix'!$H$102,"")</f>
        <v/>
      </c>
    </row>
    <row r="1959" spans="1:13" ht="15" customHeight="1" x14ac:dyDescent="0.2">
      <c r="A1959" s="58" t="str">
        <f ca="1">IF(OR('📊 Training Matrix'!$AS$102="EXPIRED",'📊 Training Matrix'!$AS$102="EXPIRING"),'📊 Training Matrix'!$A$102,"")</f>
        <v/>
      </c>
      <c r="B1959" s="58" t="str">
        <f ca="1">IF(OR('📊 Training Matrix'!$AS$102="EXPIRED",'📊 Training Matrix'!$AS$102="EXPIRING"),'📊 Training Matrix'!$B$102,"")</f>
        <v/>
      </c>
      <c r="C1959" s="58" t="str">
        <f ca="1">IF(OR('📊 Training Matrix'!$AS$102="EXPIRED",'📊 Training Matrix'!$AS$102="EXPIRING"),'📊 Training Matrix'!$C$102,"")</f>
        <v/>
      </c>
      <c r="D1959" s="58" t="str">
        <f ca="1">IF(OR('📊 Training Matrix'!$AS$102="EXPIRED",'📊 Training Matrix'!$AS$102="EXPIRING"),'📊 Training Matrix'!$D$102,"")</f>
        <v/>
      </c>
      <c r="E1959" s="58" t="str">
        <f ca="1">IF(OR('📊 Training Matrix'!$AS$102="EXPIRED",'📊 Training Matrix'!$AS$102="EXPIRING"),'📊 Training Matrix'!$F$102,"")</f>
        <v/>
      </c>
      <c r="F1959" s="58" t="str">
        <f ca="1">IF(OR('📊 Training Matrix'!$AS$102="EXPIRED",'📊 Training Matrix'!$AS$102="EXPIRING"),'📊 Training Matrix'!$E$102,"")</f>
        <v/>
      </c>
      <c r="G1959" s="58" t="str">
        <f ca="1">IF(OR('📊 Training Matrix'!$AS$102="EXPIRED",'📊 Training Matrix'!$AS$102="EXPIRING"),"MG-002","")</f>
        <v/>
      </c>
      <c r="H1959" s="58" t="str">
        <f ca="1">IF(OR('📊 Training Matrix'!$AS$102="EXPIRED",'📊 Training Matrix'!$AS$102="EXPIRING"),"SMSTS","")</f>
        <v/>
      </c>
      <c r="I1959" s="58" t="str">
        <f ca="1">IF(OR('📊 Training Matrix'!$AS$102="EXPIRED",'📊 Training Matrix'!$AS$102="EXPIRING"),IF(ISNUMBER('📊 Training Matrix'!$AR$102),TEXT('📊 Training Matrix'!$AR$102,"DD/MM/YYYY"),""),"")</f>
        <v/>
      </c>
      <c r="J1959" s="58" t="str">
        <f ca="1">IF(OR('📊 Training Matrix'!$AS$102="EXPIRED",'📊 Training Matrix'!$AS$102="EXPIRING"),TEXT('📊 Training Matrix'!$AR$102+365,"DD/MM/YYYY"),"")</f>
        <v/>
      </c>
      <c r="K1959" s="58" t="str">
        <f ca="1">IF(OR('📊 Training Matrix'!$AS$102="EXPIRED",'📊 Training Matrix'!$AS$102="EXPIRING"),'📊 Training Matrix'!$AS$102,"")</f>
        <v/>
      </c>
      <c r="L1959" s="58" t="str">
        <f ca="1">IF(OR('📊 Training Matrix'!$AS$102="EXPIRED",'📊 Training Matrix'!$AS$102="EXPIRING"),IF('📊 Training Matrix'!$AS$102="EXPIRED","Overdue by "&amp;TEXT(TODAY()-('📊 Training Matrix'!$AR$102+365),"0")&amp;" days","Expires in "&amp;TEXT(('📊 Training Matrix'!$AR$102+365)-TODAY(),"0")&amp;" days"),"—")</f>
        <v>—</v>
      </c>
      <c r="M1959" s="58" t="str">
        <f ca="1">IF(OR('📊 Training Matrix'!$AS$102="EXPIRED",'📊 Training Matrix'!$AS$102="EXPIRING"),'📊 Training Matrix'!$H$102,"")</f>
        <v/>
      </c>
    </row>
    <row r="1960" spans="1:13" ht="15" customHeight="1" x14ac:dyDescent="0.2">
      <c r="A1960" s="58" t="str">
        <f ca="1">IF(OR('📊 Training Matrix'!$AU$102="EXPIRED",'📊 Training Matrix'!$AU$102="EXPIRING"),'📊 Training Matrix'!$A$102,"")</f>
        <v/>
      </c>
      <c r="B1960" s="58" t="str">
        <f ca="1">IF(OR('📊 Training Matrix'!$AU$102="EXPIRED",'📊 Training Matrix'!$AU$102="EXPIRING"),'📊 Training Matrix'!$B$102,"")</f>
        <v/>
      </c>
      <c r="C1960" s="58" t="str">
        <f ca="1">IF(OR('📊 Training Matrix'!$AU$102="EXPIRED",'📊 Training Matrix'!$AU$102="EXPIRING"),'📊 Training Matrix'!$C$102,"")</f>
        <v/>
      </c>
      <c r="D1960" s="58" t="str">
        <f ca="1">IF(OR('📊 Training Matrix'!$AU$102="EXPIRED",'📊 Training Matrix'!$AU$102="EXPIRING"),'📊 Training Matrix'!$D$102,"")</f>
        <v/>
      </c>
      <c r="E1960" s="58" t="str">
        <f ca="1">IF(OR('📊 Training Matrix'!$AU$102="EXPIRED",'📊 Training Matrix'!$AU$102="EXPIRING"),'📊 Training Matrix'!$F$102,"")</f>
        <v/>
      </c>
      <c r="F1960" s="58" t="str">
        <f ca="1">IF(OR('📊 Training Matrix'!$AU$102="EXPIRED",'📊 Training Matrix'!$AU$102="EXPIRING"),'📊 Training Matrix'!$E$102,"")</f>
        <v/>
      </c>
      <c r="G1960" s="58" t="str">
        <f ca="1">IF(OR('📊 Training Matrix'!$AU$102="EXPIRED",'📊 Training Matrix'!$AU$102="EXPIRING"),"MG-003","")</f>
        <v/>
      </c>
      <c r="H1960" s="58" t="str">
        <f ca="1">IF(OR('📊 Training Matrix'!$AU$102="EXPIRED",'📊 Training Matrix'!$AU$102="EXPIRING"),"SSSTS","")</f>
        <v/>
      </c>
      <c r="I1960" s="58" t="str">
        <f ca="1">IF(OR('📊 Training Matrix'!$AU$102="EXPIRED",'📊 Training Matrix'!$AU$102="EXPIRING"),IF(ISNUMBER('📊 Training Matrix'!$AT$102),TEXT('📊 Training Matrix'!$AT$102,"DD/MM/YYYY"),""),"")</f>
        <v/>
      </c>
      <c r="J1960" s="58" t="str">
        <f ca="1">IF(OR('📊 Training Matrix'!$AU$102="EXPIRED",'📊 Training Matrix'!$AU$102="EXPIRING"),TEXT('📊 Training Matrix'!$AT$102+365,"DD/MM/YYYY"),"")</f>
        <v/>
      </c>
      <c r="K1960" s="58" t="str">
        <f ca="1">IF(OR('📊 Training Matrix'!$AU$102="EXPIRED",'📊 Training Matrix'!$AU$102="EXPIRING"),'📊 Training Matrix'!$AU$102,"")</f>
        <v/>
      </c>
      <c r="L1960" s="58" t="str">
        <f ca="1">IF(OR('📊 Training Matrix'!$AU$102="EXPIRED",'📊 Training Matrix'!$AU$102="EXPIRING"),IF('📊 Training Matrix'!$AU$102="EXPIRED","Overdue by "&amp;TEXT(TODAY()-('📊 Training Matrix'!$AT$102+365),"0")&amp;" days","Expires in "&amp;TEXT(('📊 Training Matrix'!$AT$102+365)-TODAY(),"0")&amp;" days"),"—")</f>
        <v>—</v>
      </c>
      <c r="M1960" s="58" t="str">
        <f ca="1">IF(OR('📊 Training Matrix'!$AU$102="EXPIRED",'📊 Training Matrix'!$AU$102="EXPIRING"),'📊 Training Matrix'!$H$102,"")</f>
        <v/>
      </c>
    </row>
    <row r="1961" spans="1:13" ht="15" customHeight="1" x14ac:dyDescent="0.2">
      <c r="A1961" s="58" t="str">
        <f ca="1">IF(OR('📊 Training Matrix'!$AW$102="EXPIRED",'📊 Training Matrix'!$AW$102="EXPIRING"),'📊 Training Matrix'!$A$102,"")</f>
        <v/>
      </c>
      <c r="B1961" s="58" t="str">
        <f ca="1">IF(OR('📊 Training Matrix'!$AW$102="EXPIRED",'📊 Training Matrix'!$AW$102="EXPIRING"),'📊 Training Matrix'!$B$102,"")</f>
        <v/>
      </c>
      <c r="C1961" s="58" t="str">
        <f ca="1">IF(OR('📊 Training Matrix'!$AW$102="EXPIRED",'📊 Training Matrix'!$AW$102="EXPIRING"),'📊 Training Matrix'!$C$102,"")</f>
        <v/>
      </c>
      <c r="D1961" s="58" t="str">
        <f ca="1">IF(OR('📊 Training Matrix'!$AW$102="EXPIRED",'📊 Training Matrix'!$AW$102="EXPIRING"),'📊 Training Matrix'!$D$102,"")</f>
        <v/>
      </c>
      <c r="E1961" s="58" t="str">
        <f ca="1">IF(OR('📊 Training Matrix'!$AW$102="EXPIRED",'📊 Training Matrix'!$AW$102="EXPIRING"),'📊 Training Matrix'!$F$102,"")</f>
        <v/>
      </c>
      <c r="F1961" s="58" t="str">
        <f ca="1">IF(OR('📊 Training Matrix'!$AW$102="EXPIRED",'📊 Training Matrix'!$AW$102="EXPIRING"),'📊 Training Matrix'!$E$102,"")</f>
        <v/>
      </c>
      <c r="G1961" s="58" t="str">
        <f ca="1">IF(OR('📊 Training Matrix'!$AW$102="EXPIRED",'📊 Training Matrix'!$AW$102="EXPIRING"),"IT-002","")</f>
        <v/>
      </c>
      <c r="H1961" s="58" t="str">
        <f ca="1">IF(OR('📊 Training Matrix'!$AW$102="EXPIRED",'📊 Training Matrix'!$AW$102="EXPIRING"),"GDPR Awareness","")</f>
        <v/>
      </c>
      <c r="I1961" s="58" t="str">
        <f ca="1">IF(OR('📊 Training Matrix'!$AW$102="EXPIRED",'📊 Training Matrix'!$AW$102="EXPIRING"),IF(ISNUMBER('📊 Training Matrix'!$AV$102),TEXT('📊 Training Matrix'!$AV$102,"DD/MM/YYYY"),""),"")</f>
        <v/>
      </c>
      <c r="J1961" s="58" t="str">
        <f ca="1">IF(OR('📊 Training Matrix'!$AW$102="EXPIRED",'📊 Training Matrix'!$AW$102="EXPIRING"),TEXT('📊 Training Matrix'!$AV$102+365,"DD/MM/YYYY"),"")</f>
        <v/>
      </c>
      <c r="K1961" s="58" t="str">
        <f ca="1">IF(OR('📊 Training Matrix'!$AW$102="EXPIRED",'📊 Training Matrix'!$AW$102="EXPIRING"),'📊 Training Matrix'!$AW$102,"")</f>
        <v/>
      </c>
      <c r="L1961" s="58" t="str">
        <f ca="1">IF(OR('📊 Training Matrix'!$AW$102="EXPIRED",'📊 Training Matrix'!$AW$102="EXPIRING"),IF('📊 Training Matrix'!$AW$102="EXPIRED","Overdue by "&amp;TEXT(TODAY()-('📊 Training Matrix'!$AV$102+365),"0")&amp;" days","Expires in "&amp;TEXT(('📊 Training Matrix'!$AV$102+365)-TODAY(),"0")&amp;" days"),"—")</f>
        <v>—</v>
      </c>
      <c r="M1961" s="58" t="str">
        <f ca="1">IF(OR('📊 Training Matrix'!$AW$102="EXPIRED",'📊 Training Matrix'!$AW$102="EXPIRING"),'📊 Training Matrix'!$H$102,"")</f>
        <v/>
      </c>
    </row>
    <row r="1962" spans="1:13" ht="15" customHeight="1" x14ac:dyDescent="0.2">
      <c r="A1962" s="58" t="str">
        <f ca="1">IF(OR('📊 Training Matrix'!$K$103="EXPIRED",'📊 Training Matrix'!$K$103="EXPIRING"),'📊 Training Matrix'!$A$103,"")</f>
        <v/>
      </c>
      <c r="B1962" s="58" t="str">
        <f ca="1">IF(OR('📊 Training Matrix'!$K$103="EXPIRED",'📊 Training Matrix'!$K$103="EXPIRING"),'📊 Training Matrix'!$B$103,"")</f>
        <v/>
      </c>
      <c r="C1962" s="58" t="str">
        <f ca="1">IF(OR('📊 Training Matrix'!$K$103="EXPIRED",'📊 Training Matrix'!$K$103="EXPIRING"),'📊 Training Matrix'!$C$103,"")</f>
        <v/>
      </c>
      <c r="D1962" s="58" t="str">
        <f ca="1">IF(OR('📊 Training Matrix'!$K$103="EXPIRED",'📊 Training Matrix'!$K$103="EXPIRING"),'📊 Training Matrix'!$D$103,"")</f>
        <v/>
      </c>
      <c r="E1962" s="58" t="str">
        <f ca="1">IF(OR('📊 Training Matrix'!$K$103="EXPIRED",'📊 Training Matrix'!$K$103="EXPIRING"),'📊 Training Matrix'!$F$103,"")</f>
        <v/>
      </c>
      <c r="F1962" s="58" t="str">
        <f ca="1">IF(OR('📊 Training Matrix'!$K$103="EXPIRED",'📊 Training Matrix'!$K$103="EXPIRING"),'📊 Training Matrix'!$E$103,"")</f>
        <v/>
      </c>
      <c r="G1962" s="58" t="str">
        <f ca="1">IF(OR('📊 Training Matrix'!$K$103="EXPIRED",'📊 Training Matrix'!$K$103="EXPIRING"),"HS-001","")</f>
        <v/>
      </c>
      <c r="H1962" s="58" t="str">
        <f ca="1">IF(OR('📊 Training Matrix'!$K$103="EXPIRED",'📊 Training Matrix'!$K$103="EXPIRING"),"H&amp;S Induction","")</f>
        <v/>
      </c>
      <c r="I1962" s="58" t="str">
        <f ca="1">IF(OR('📊 Training Matrix'!$K$103="EXPIRED",'📊 Training Matrix'!$K$103="EXPIRING"),IF(ISNUMBER('📊 Training Matrix'!$J$103),TEXT('📊 Training Matrix'!$J$103,"DD/MM/YYYY"),""),"")</f>
        <v/>
      </c>
      <c r="J1962" s="58" t="str">
        <f ca="1">IF(OR('📊 Training Matrix'!$K$103="EXPIRED",'📊 Training Matrix'!$K$103="EXPIRING"),TEXT('📊 Training Matrix'!$J$103+365,"DD/MM/YYYY"),"")</f>
        <v/>
      </c>
      <c r="K1962" s="58" t="str">
        <f ca="1">IF(OR('📊 Training Matrix'!$K$103="EXPIRED",'📊 Training Matrix'!$K$103="EXPIRING"),'📊 Training Matrix'!$K$103,"")</f>
        <v/>
      </c>
      <c r="L1962" s="58" t="str">
        <f ca="1">IF(OR('📊 Training Matrix'!$K$103="EXPIRED",'📊 Training Matrix'!$K$103="EXPIRING"),IF('📊 Training Matrix'!$K$103="EXPIRED","Overdue by "&amp;TEXT(TODAY()-('📊 Training Matrix'!$J$103+365),"0")&amp;" days","Expires in "&amp;TEXT(('📊 Training Matrix'!$J$103+365)-TODAY(),"0")&amp;" days"),"—")</f>
        <v>—</v>
      </c>
      <c r="M1962" s="58" t="str">
        <f ca="1">IF(OR('📊 Training Matrix'!$K$103="EXPIRED",'📊 Training Matrix'!$K$103="EXPIRING"),'📊 Training Matrix'!$H$103,"")</f>
        <v/>
      </c>
    </row>
    <row r="1963" spans="1:13" ht="15" customHeight="1" x14ac:dyDescent="0.2">
      <c r="A1963" s="58" t="str">
        <f ca="1">IF(OR('📊 Training Matrix'!$M$103="EXPIRED",'📊 Training Matrix'!$M$103="EXPIRING"),'📊 Training Matrix'!$A$103,"")</f>
        <v/>
      </c>
      <c r="B1963" s="58" t="str">
        <f ca="1">IF(OR('📊 Training Matrix'!$M$103="EXPIRED",'📊 Training Matrix'!$M$103="EXPIRING"),'📊 Training Matrix'!$B$103,"")</f>
        <v/>
      </c>
      <c r="C1963" s="58" t="str">
        <f ca="1">IF(OR('📊 Training Matrix'!$M$103="EXPIRED",'📊 Training Matrix'!$M$103="EXPIRING"),'📊 Training Matrix'!$C$103,"")</f>
        <v/>
      </c>
      <c r="D1963" s="58" t="str">
        <f ca="1">IF(OR('📊 Training Matrix'!$M$103="EXPIRED",'📊 Training Matrix'!$M$103="EXPIRING"),'📊 Training Matrix'!$D$103,"")</f>
        <v/>
      </c>
      <c r="E1963" s="58" t="str">
        <f ca="1">IF(OR('📊 Training Matrix'!$M$103="EXPIRED",'📊 Training Matrix'!$M$103="EXPIRING"),'📊 Training Matrix'!$F$103,"")</f>
        <v/>
      </c>
      <c r="F1963" s="58" t="str">
        <f ca="1">IF(OR('📊 Training Matrix'!$M$103="EXPIRED",'📊 Training Matrix'!$M$103="EXPIRING"),'📊 Training Matrix'!$E$103,"")</f>
        <v/>
      </c>
      <c r="G1963" s="58" t="str">
        <f ca="1">IF(OR('📊 Training Matrix'!$M$103="EXPIRED",'📊 Training Matrix'!$M$103="EXPIRING"),"HS-002","")</f>
        <v/>
      </c>
      <c r="H1963" s="58" t="str">
        <f ca="1">IF(OR('📊 Training Matrix'!$M$103="EXPIRED",'📊 Training Matrix'!$M$103="EXPIRING"),"Working at Height","")</f>
        <v/>
      </c>
      <c r="I1963" s="58" t="str">
        <f ca="1">IF(OR('📊 Training Matrix'!$M$103="EXPIRED",'📊 Training Matrix'!$M$103="EXPIRING"),IF(ISNUMBER('📊 Training Matrix'!$L$103),TEXT('📊 Training Matrix'!$L$103,"DD/MM/YYYY"),""),"")</f>
        <v/>
      </c>
      <c r="J1963" s="58" t="str">
        <f ca="1">IF(OR('📊 Training Matrix'!$M$103="EXPIRED",'📊 Training Matrix'!$M$103="EXPIRING"),TEXT('📊 Training Matrix'!$L$103+365,"DD/MM/YYYY"),"")</f>
        <v/>
      </c>
      <c r="K1963" s="58" t="str">
        <f ca="1">IF(OR('📊 Training Matrix'!$M$103="EXPIRED",'📊 Training Matrix'!$M$103="EXPIRING"),'📊 Training Matrix'!$M$103,"")</f>
        <v/>
      </c>
      <c r="L1963" s="58" t="str">
        <f ca="1">IF(OR('📊 Training Matrix'!$M$103="EXPIRED",'📊 Training Matrix'!$M$103="EXPIRING"),IF('📊 Training Matrix'!$M$103="EXPIRED","Overdue by "&amp;TEXT(TODAY()-('📊 Training Matrix'!$L$103+365),"0")&amp;" days","Expires in "&amp;TEXT(('📊 Training Matrix'!$L$103+365)-TODAY(),"0")&amp;" days"),"—")</f>
        <v>—</v>
      </c>
      <c r="M1963" s="58" t="str">
        <f ca="1">IF(OR('📊 Training Matrix'!$M$103="EXPIRED",'📊 Training Matrix'!$M$103="EXPIRING"),'📊 Training Matrix'!$H$103,"")</f>
        <v/>
      </c>
    </row>
    <row r="1964" spans="1:13" ht="15" customHeight="1" x14ac:dyDescent="0.2">
      <c r="A1964" s="58" t="str">
        <f ca="1">IF(OR('📊 Training Matrix'!$O$103="EXPIRED",'📊 Training Matrix'!$O$103="EXPIRING"),'📊 Training Matrix'!$A$103,"")</f>
        <v/>
      </c>
      <c r="B1964" s="58" t="str">
        <f ca="1">IF(OR('📊 Training Matrix'!$O$103="EXPIRED",'📊 Training Matrix'!$O$103="EXPIRING"),'📊 Training Matrix'!$B$103,"")</f>
        <v/>
      </c>
      <c r="C1964" s="58" t="str">
        <f ca="1">IF(OR('📊 Training Matrix'!$O$103="EXPIRED",'📊 Training Matrix'!$O$103="EXPIRING"),'📊 Training Matrix'!$C$103,"")</f>
        <v/>
      </c>
      <c r="D1964" s="58" t="str">
        <f ca="1">IF(OR('📊 Training Matrix'!$O$103="EXPIRED",'📊 Training Matrix'!$O$103="EXPIRING"),'📊 Training Matrix'!$D$103,"")</f>
        <v/>
      </c>
      <c r="E1964" s="58" t="str">
        <f ca="1">IF(OR('📊 Training Matrix'!$O$103="EXPIRED",'📊 Training Matrix'!$O$103="EXPIRING"),'📊 Training Matrix'!$F$103,"")</f>
        <v/>
      </c>
      <c r="F1964" s="58" t="str">
        <f ca="1">IF(OR('📊 Training Matrix'!$O$103="EXPIRED",'📊 Training Matrix'!$O$103="EXPIRING"),'📊 Training Matrix'!$E$103,"")</f>
        <v/>
      </c>
      <c r="G1964" s="58" t="str">
        <f ca="1">IF(OR('📊 Training Matrix'!$O$103="EXPIRED",'📊 Training Matrix'!$O$103="EXPIRING"),"HS-003","")</f>
        <v/>
      </c>
      <c r="H1964" s="58" t="str">
        <f ca="1">IF(OR('📊 Training Matrix'!$O$103="EXPIRED",'📊 Training Matrix'!$O$103="EXPIRING"),"Confined Space","")</f>
        <v/>
      </c>
      <c r="I1964" s="58" t="str">
        <f ca="1">IF(OR('📊 Training Matrix'!$O$103="EXPIRED",'📊 Training Matrix'!$O$103="EXPIRING"),IF(ISNUMBER('📊 Training Matrix'!$N$103),TEXT('📊 Training Matrix'!$N$103,"DD/MM/YYYY"),""),"")</f>
        <v/>
      </c>
      <c r="J1964" s="58" t="str">
        <f ca="1">IF(OR('📊 Training Matrix'!$O$103="EXPIRED",'📊 Training Matrix'!$O$103="EXPIRING"),TEXT('📊 Training Matrix'!$N$103+365,"DD/MM/YYYY"),"")</f>
        <v/>
      </c>
      <c r="K1964" s="58" t="str">
        <f ca="1">IF(OR('📊 Training Matrix'!$O$103="EXPIRED",'📊 Training Matrix'!$O$103="EXPIRING"),'📊 Training Matrix'!$O$103,"")</f>
        <v/>
      </c>
      <c r="L1964" s="58" t="str">
        <f ca="1">IF(OR('📊 Training Matrix'!$O$103="EXPIRED",'📊 Training Matrix'!$O$103="EXPIRING"),IF('📊 Training Matrix'!$O$103="EXPIRED","Overdue by "&amp;TEXT(TODAY()-('📊 Training Matrix'!$N$103+365),"0")&amp;" days","Expires in "&amp;TEXT(('📊 Training Matrix'!$N$103+365)-TODAY(),"0")&amp;" days"),"—")</f>
        <v>—</v>
      </c>
      <c r="M1964" s="58" t="str">
        <f ca="1">IF(OR('📊 Training Matrix'!$O$103="EXPIRED",'📊 Training Matrix'!$O$103="EXPIRING"),'📊 Training Matrix'!$H$103,"")</f>
        <v/>
      </c>
    </row>
    <row r="1965" spans="1:13" ht="15" customHeight="1" x14ac:dyDescent="0.2">
      <c r="A1965" s="58" t="str">
        <f ca="1">IF(OR('📊 Training Matrix'!$Q$103="EXPIRED",'📊 Training Matrix'!$Q$103="EXPIRING"),'📊 Training Matrix'!$A$103,"")</f>
        <v/>
      </c>
      <c r="B1965" s="58" t="str">
        <f ca="1">IF(OR('📊 Training Matrix'!$Q$103="EXPIRED",'📊 Training Matrix'!$Q$103="EXPIRING"),'📊 Training Matrix'!$B$103,"")</f>
        <v/>
      </c>
      <c r="C1965" s="58" t="str">
        <f ca="1">IF(OR('📊 Training Matrix'!$Q$103="EXPIRED",'📊 Training Matrix'!$Q$103="EXPIRING"),'📊 Training Matrix'!$C$103,"")</f>
        <v/>
      </c>
      <c r="D1965" s="58" t="str">
        <f ca="1">IF(OR('📊 Training Matrix'!$Q$103="EXPIRED",'📊 Training Matrix'!$Q$103="EXPIRING"),'📊 Training Matrix'!$D$103,"")</f>
        <v/>
      </c>
      <c r="E1965" s="58" t="str">
        <f ca="1">IF(OR('📊 Training Matrix'!$Q$103="EXPIRED",'📊 Training Matrix'!$Q$103="EXPIRING"),'📊 Training Matrix'!$F$103,"")</f>
        <v/>
      </c>
      <c r="F1965" s="58" t="str">
        <f ca="1">IF(OR('📊 Training Matrix'!$Q$103="EXPIRED",'📊 Training Matrix'!$Q$103="EXPIRING"),'📊 Training Matrix'!$E$103,"")</f>
        <v/>
      </c>
      <c r="G1965" s="58" t="str">
        <f ca="1">IF(OR('📊 Training Matrix'!$Q$103="EXPIRED",'📊 Training Matrix'!$Q$103="EXPIRING"),"HS-004","")</f>
        <v/>
      </c>
      <c r="H1965" s="58" t="str">
        <f ca="1">IF(OR('📊 Training Matrix'!$Q$103="EXPIRED",'📊 Training Matrix'!$Q$103="EXPIRING"),"Manual Handling","")</f>
        <v/>
      </c>
      <c r="I1965" s="58" t="str">
        <f ca="1">IF(OR('📊 Training Matrix'!$Q$103="EXPIRED",'📊 Training Matrix'!$Q$103="EXPIRING"),IF(ISNUMBER('📊 Training Matrix'!$P$103),TEXT('📊 Training Matrix'!$P$103,"DD/MM/YYYY"),""),"")</f>
        <v/>
      </c>
      <c r="J1965" s="58" t="str">
        <f ca="1">IF(OR('📊 Training Matrix'!$Q$103="EXPIRED",'📊 Training Matrix'!$Q$103="EXPIRING"),TEXT('📊 Training Matrix'!$P$103+365,"DD/MM/YYYY"),"")</f>
        <v/>
      </c>
      <c r="K1965" s="58" t="str">
        <f ca="1">IF(OR('📊 Training Matrix'!$Q$103="EXPIRED",'📊 Training Matrix'!$Q$103="EXPIRING"),'📊 Training Matrix'!$Q$103,"")</f>
        <v/>
      </c>
      <c r="L1965" s="58" t="str">
        <f ca="1">IF(OR('📊 Training Matrix'!$Q$103="EXPIRED",'📊 Training Matrix'!$Q$103="EXPIRING"),IF('📊 Training Matrix'!$Q$103="EXPIRED","Overdue by "&amp;TEXT(TODAY()-('📊 Training Matrix'!$P$103+365),"0")&amp;" days","Expires in "&amp;TEXT(('📊 Training Matrix'!$P$103+365)-TODAY(),"0")&amp;" days"),"—")</f>
        <v>—</v>
      </c>
      <c r="M1965" s="58" t="str">
        <f ca="1">IF(OR('📊 Training Matrix'!$Q$103="EXPIRED",'📊 Training Matrix'!$Q$103="EXPIRING"),'📊 Training Matrix'!$H$103,"")</f>
        <v/>
      </c>
    </row>
    <row r="1966" spans="1:13" ht="15" customHeight="1" x14ac:dyDescent="0.2">
      <c r="A1966" s="58" t="str">
        <f ca="1">IF(OR('📊 Training Matrix'!$S$103="EXPIRED",'📊 Training Matrix'!$S$103="EXPIRING"),'📊 Training Matrix'!$A$103,"")</f>
        <v/>
      </c>
      <c r="B1966" s="58" t="str">
        <f ca="1">IF(OR('📊 Training Matrix'!$S$103="EXPIRED",'📊 Training Matrix'!$S$103="EXPIRING"),'📊 Training Matrix'!$B$103,"")</f>
        <v/>
      </c>
      <c r="C1966" s="58" t="str">
        <f ca="1">IF(OR('📊 Training Matrix'!$S$103="EXPIRED",'📊 Training Matrix'!$S$103="EXPIRING"),'📊 Training Matrix'!$C$103,"")</f>
        <v/>
      </c>
      <c r="D1966" s="58" t="str">
        <f ca="1">IF(OR('📊 Training Matrix'!$S$103="EXPIRED",'📊 Training Matrix'!$S$103="EXPIRING"),'📊 Training Matrix'!$D$103,"")</f>
        <v/>
      </c>
      <c r="E1966" s="58" t="str">
        <f ca="1">IF(OR('📊 Training Matrix'!$S$103="EXPIRED",'📊 Training Matrix'!$S$103="EXPIRING"),'📊 Training Matrix'!$F$103,"")</f>
        <v/>
      </c>
      <c r="F1966" s="58" t="str">
        <f ca="1">IF(OR('📊 Training Matrix'!$S$103="EXPIRED",'📊 Training Matrix'!$S$103="EXPIRING"),'📊 Training Matrix'!$E$103,"")</f>
        <v/>
      </c>
      <c r="G1966" s="58" t="str">
        <f ca="1">IF(OR('📊 Training Matrix'!$S$103="EXPIRED",'📊 Training Matrix'!$S$103="EXPIRING"),"HS-005","")</f>
        <v/>
      </c>
      <c r="H1966" s="58" t="str">
        <f ca="1">IF(OR('📊 Training Matrix'!$S$103="EXPIRED",'📊 Training Matrix'!$S$103="EXPIRING"),"First Aid (FAW)","")</f>
        <v/>
      </c>
      <c r="I1966" s="58" t="str">
        <f ca="1">IF(OR('📊 Training Matrix'!$S$103="EXPIRED",'📊 Training Matrix'!$S$103="EXPIRING"),IF(ISNUMBER('📊 Training Matrix'!$R$103),TEXT('📊 Training Matrix'!$R$103,"DD/MM/YYYY"),""),"")</f>
        <v/>
      </c>
      <c r="J1966" s="58" t="str">
        <f ca="1">IF(OR('📊 Training Matrix'!$S$103="EXPIRED",'📊 Training Matrix'!$S$103="EXPIRING"),TEXT('📊 Training Matrix'!$R$103+365,"DD/MM/YYYY"),"")</f>
        <v/>
      </c>
      <c r="K1966" s="58" t="str">
        <f ca="1">IF(OR('📊 Training Matrix'!$S$103="EXPIRED",'📊 Training Matrix'!$S$103="EXPIRING"),'📊 Training Matrix'!$S$103,"")</f>
        <v/>
      </c>
      <c r="L1966" s="58" t="str">
        <f ca="1">IF(OR('📊 Training Matrix'!$S$103="EXPIRED",'📊 Training Matrix'!$S$103="EXPIRING"),IF('📊 Training Matrix'!$S$103="EXPIRED","Overdue by "&amp;TEXT(TODAY()-('📊 Training Matrix'!$R$103+365),"0")&amp;" days","Expires in "&amp;TEXT(('📊 Training Matrix'!$R$103+365)-TODAY(),"0")&amp;" days"),"—")</f>
        <v>—</v>
      </c>
      <c r="M1966" s="58" t="str">
        <f ca="1">IF(OR('📊 Training Matrix'!$S$103="EXPIRED",'📊 Training Matrix'!$S$103="EXPIRING"),'📊 Training Matrix'!$H$103,"")</f>
        <v/>
      </c>
    </row>
    <row r="1967" spans="1:13" ht="15" customHeight="1" x14ac:dyDescent="0.2">
      <c r="A1967" s="58" t="str">
        <f ca="1">IF(OR('📊 Training Matrix'!$U$103="EXPIRED",'📊 Training Matrix'!$U$103="EXPIRING"),'📊 Training Matrix'!$A$103,"")</f>
        <v/>
      </c>
      <c r="B1967" s="58" t="str">
        <f ca="1">IF(OR('📊 Training Matrix'!$U$103="EXPIRED",'📊 Training Matrix'!$U$103="EXPIRING"),'📊 Training Matrix'!$B$103,"")</f>
        <v/>
      </c>
      <c r="C1967" s="58" t="str">
        <f ca="1">IF(OR('📊 Training Matrix'!$U$103="EXPIRED",'📊 Training Matrix'!$U$103="EXPIRING"),'📊 Training Matrix'!$C$103,"")</f>
        <v/>
      </c>
      <c r="D1967" s="58" t="str">
        <f ca="1">IF(OR('📊 Training Matrix'!$U$103="EXPIRED",'📊 Training Matrix'!$U$103="EXPIRING"),'📊 Training Matrix'!$D$103,"")</f>
        <v/>
      </c>
      <c r="E1967" s="58" t="str">
        <f ca="1">IF(OR('📊 Training Matrix'!$U$103="EXPIRED",'📊 Training Matrix'!$U$103="EXPIRING"),'📊 Training Matrix'!$F$103,"")</f>
        <v/>
      </c>
      <c r="F1967" s="58" t="str">
        <f ca="1">IF(OR('📊 Training Matrix'!$U$103="EXPIRED",'📊 Training Matrix'!$U$103="EXPIRING"),'📊 Training Matrix'!$E$103,"")</f>
        <v/>
      </c>
      <c r="G1967" s="58" t="str">
        <f ca="1">IF(OR('📊 Training Matrix'!$U$103="EXPIRED",'📊 Training Matrix'!$U$103="EXPIRING"),"HS-006","")</f>
        <v/>
      </c>
      <c r="H1967" s="58" t="str">
        <f ca="1">IF(OR('📊 Training Matrix'!$U$103="EXPIRED",'📊 Training Matrix'!$U$103="EXPIRING"),"Asbestos Awareness","")</f>
        <v/>
      </c>
      <c r="I1967" s="58" t="str">
        <f ca="1">IF(OR('📊 Training Matrix'!$U$103="EXPIRED",'📊 Training Matrix'!$U$103="EXPIRING"),IF(ISNUMBER('📊 Training Matrix'!$T$103),TEXT('📊 Training Matrix'!$T$103,"DD/MM/YYYY"),""),"")</f>
        <v/>
      </c>
      <c r="J1967" s="58" t="str">
        <f ca="1">IF(OR('📊 Training Matrix'!$U$103="EXPIRED",'📊 Training Matrix'!$U$103="EXPIRING"),TEXT('📊 Training Matrix'!$T$103+365,"DD/MM/YYYY"),"")</f>
        <v/>
      </c>
      <c r="K1967" s="58" t="str">
        <f ca="1">IF(OR('📊 Training Matrix'!$U$103="EXPIRED",'📊 Training Matrix'!$U$103="EXPIRING"),'📊 Training Matrix'!$U$103,"")</f>
        <v/>
      </c>
      <c r="L1967" s="58" t="str">
        <f ca="1">IF(OR('📊 Training Matrix'!$U$103="EXPIRED",'📊 Training Matrix'!$U$103="EXPIRING"),IF('📊 Training Matrix'!$U$103="EXPIRED","Overdue by "&amp;TEXT(TODAY()-('📊 Training Matrix'!$T$103+365),"0")&amp;" days","Expires in "&amp;TEXT(('📊 Training Matrix'!$T$103+365)-TODAY(),"0")&amp;" days"),"—")</f>
        <v>—</v>
      </c>
      <c r="M1967" s="58" t="str">
        <f ca="1">IF(OR('📊 Training Matrix'!$U$103="EXPIRED",'📊 Training Matrix'!$U$103="EXPIRING"),'📊 Training Matrix'!$H$103,"")</f>
        <v/>
      </c>
    </row>
    <row r="1968" spans="1:13" ht="15" customHeight="1" x14ac:dyDescent="0.2">
      <c r="A1968" s="58" t="str">
        <f ca="1">IF(OR('📊 Training Matrix'!$W$103="EXPIRED",'📊 Training Matrix'!$W$103="EXPIRING"),'📊 Training Matrix'!$A$103,"")</f>
        <v/>
      </c>
      <c r="B1968" s="58" t="str">
        <f ca="1">IF(OR('📊 Training Matrix'!$W$103="EXPIRED",'📊 Training Matrix'!$W$103="EXPIRING"),'📊 Training Matrix'!$B$103,"")</f>
        <v/>
      </c>
      <c r="C1968" s="58" t="str">
        <f ca="1">IF(OR('📊 Training Matrix'!$W$103="EXPIRED",'📊 Training Matrix'!$W$103="EXPIRING"),'📊 Training Matrix'!$C$103,"")</f>
        <v/>
      </c>
      <c r="D1968" s="58" t="str">
        <f ca="1">IF(OR('📊 Training Matrix'!$W$103="EXPIRED",'📊 Training Matrix'!$W$103="EXPIRING"),'📊 Training Matrix'!$D$103,"")</f>
        <v/>
      </c>
      <c r="E1968" s="58" t="str">
        <f ca="1">IF(OR('📊 Training Matrix'!$W$103="EXPIRED",'📊 Training Matrix'!$W$103="EXPIRING"),'📊 Training Matrix'!$F$103,"")</f>
        <v/>
      </c>
      <c r="F1968" s="58" t="str">
        <f ca="1">IF(OR('📊 Training Matrix'!$W$103="EXPIRED",'📊 Training Matrix'!$W$103="EXPIRING"),'📊 Training Matrix'!$E$103,"")</f>
        <v/>
      </c>
      <c r="G1968" s="58" t="str">
        <f ca="1">IF(OR('📊 Training Matrix'!$W$103="EXPIRED",'📊 Training Matrix'!$W$103="EXPIRING"),"EL-001","")</f>
        <v/>
      </c>
      <c r="H1968" s="58" t="str">
        <f ca="1">IF(OR('📊 Training Matrix'!$W$103="EXPIRED",'📊 Training Matrix'!$W$103="EXPIRING"),"C&amp;G 2391 Inspection","")</f>
        <v/>
      </c>
      <c r="I1968" s="58" t="str">
        <f ca="1">IF(OR('📊 Training Matrix'!$W$103="EXPIRED",'📊 Training Matrix'!$W$103="EXPIRING"),IF(ISNUMBER('📊 Training Matrix'!$V$103),TEXT('📊 Training Matrix'!$V$103,"DD/MM/YYYY"),""),"")</f>
        <v/>
      </c>
      <c r="J1968" s="58" t="str">
        <f ca="1">IF(OR('📊 Training Matrix'!$W$103="EXPIRED",'📊 Training Matrix'!$W$103="EXPIRING"),TEXT('📊 Training Matrix'!$V$103+365,"DD/MM/YYYY"),"")</f>
        <v/>
      </c>
      <c r="K1968" s="58" t="str">
        <f ca="1">IF(OR('📊 Training Matrix'!$W$103="EXPIRED",'📊 Training Matrix'!$W$103="EXPIRING"),'📊 Training Matrix'!$W$103,"")</f>
        <v/>
      </c>
      <c r="L1968" s="58" t="str">
        <f ca="1">IF(OR('📊 Training Matrix'!$W$103="EXPIRED",'📊 Training Matrix'!$W$103="EXPIRING"),IF('📊 Training Matrix'!$W$103="EXPIRED","Overdue by "&amp;TEXT(TODAY()-('📊 Training Matrix'!$V$103+365),"0")&amp;" days","Expires in "&amp;TEXT(('📊 Training Matrix'!$V$103+365)-TODAY(),"0")&amp;" days"),"—")</f>
        <v>—</v>
      </c>
      <c r="M1968" s="58" t="str">
        <f ca="1">IF(OR('📊 Training Matrix'!$W$103="EXPIRED",'📊 Training Matrix'!$W$103="EXPIRING"),'📊 Training Matrix'!$H$103,"")</f>
        <v/>
      </c>
    </row>
    <row r="1969" spans="1:13" ht="15" customHeight="1" x14ac:dyDescent="0.2">
      <c r="A1969" s="58" t="str">
        <f ca="1">IF(OR('📊 Training Matrix'!$Y$103="EXPIRED",'📊 Training Matrix'!$Y$103="EXPIRING"),'📊 Training Matrix'!$A$103,"")</f>
        <v/>
      </c>
      <c r="B1969" s="58" t="str">
        <f ca="1">IF(OR('📊 Training Matrix'!$Y$103="EXPIRED",'📊 Training Matrix'!$Y$103="EXPIRING"),'📊 Training Matrix'!$B$103,"")</f>
        <v/>
      </c>
      <c r="C1969" s="58" t="str">
        <f ca="1">IF(OR('📊 Training Matrix'!$Y$103="EXPIRED",'📊 Training Matrix'!$Y$103="EXPIRING"),'📊 Training Matrix'!$C$103,"")</f>
        <v/>
      </c>
      <c r="D1969" s="58" t="str">
        <f ca="1">IF(OR('📊 Training Matrix'!$Y$103="EXPIRED",'📊 Training Matrix'!$Y$103="EXPIRING"),'📊 Training Matrix'!$D$103,"")</f>
        <v/>
      </c>
      <c r="E1969" s="58" t="str">
        <f ca="1">IF(OR('📊 Training Matrix'!$Y$103="EXPIRED",'📊 Training Matrix'!$Y$103="EXPIRING"),'📊 Training Matrix'!$F$103,"")</f>
        <v/>
      </c>
      <c r="F1969" s="58" t="str">
        <f ca="1">IF(OR('📊 Training Matrix'!$Y$103="EXPIRED",'📊 Training Matrix'!$Y$103="EXPIRING"),'📊 Training Matrix'!$E$103,"")</f>
        <v/>
      </c>
      <c r="G1969" s="58" t="str">
        <f ca="1">IF(OR('📊 Training Matrix'!$Y$103="EXPIRED",'📊 Training Matrix'!$Y$103="EXPIRING"),"EL-002","")</f>
        <v/>
      </c>
      <c r="H1969" s="58" t="str">
        <f ca="1">IF(OR('📊 Training Matrix'!$Y$103="EXPIRED",'📊 Training Matrix'!$Y$103="EXPIRING"),"18th Edition","")</f>
        <v/>
      </c>
      <c r="I1969" s="58" t="str">
        <f ca="1">IF(OR('📊 Training Matrix'!$Y$103="EXPIRED",'📊 Training Matrix'!$Y$103="EXPIRING"),IF(ISNUMBER('📊 Training Matrix'!$X$103),TEXT('📊 Training Matrix'!$X$103,"DD/MM/YYYY"),""),"")</f>
        <v/>
      </c>
      <c r="J1969" s="58" t="str">
        <f ca="1">IF(OR('📊 Training Matrix'!$Y$103="EXPIRED",'📊 Training Matrix'!$Y$103="EXPIRING"),TEXT('📊 Training Matrix'!$X$103+365,"DD/MM/YYYY"),"")</f>
        <v/>
      </c>
      <c r="K1969" s="58" t="str">
        <f ca="1">IF(OR('📊 Training Matrix'!$Y$103="EXPIRED",'📊 Training Matrix'!$Y$103="EXPIRING"),'📊 Training Matrix'!$Y$103,"")</f>
        <v/>
      </c>
      <c r="L1969" s="58" t="str">
        <f ca="1">IF(OR('📊 Training Matrix'!$Y$103="EXPIRED",'📊 Training Matrix'!$Y$103="EXPIRING"),IF('📊 Training Matrix'!$Y$103="EXPIRED","Overdue by "&amp;TEXT(TODAY()-('📊 Training Matrix'!$X$103+365),"0")&amp;" days","Expires in "&amp;TEXT(('📊 Training Matrix'!$X$103+365)-TODAY(),"0")&amp;" days"),"—")</f>
        <v>—</v>
      </c>
      <c r="M1969" s="58" t="str">
        <f ca="1">IF(OR('📊 Training Matrix'!$Y$103="EXPIRED",'📊 Training Matrix'!$Y$103="EXPIRING"),'📊 Training Matrix'!$H$103,"")</f>
        <v/>
      </c>
    </row>
    <row r="1970" spans="1:13" ht="15" customHeight="1" x14ac:dyDescent="0.2">
      <c r="A1970" s="58" t="str">
        <f ca="1">IF(OR('📊 Training Matrix'!$AA$103="EXPIRED",'📊 Training Matrix'!$AA$103="EXPIRING"),'📊 Training Matrix'!$A$103,"")</f>
        <v/>
      </c>
      <c r="B1970" s="58" t="str">
        <f ca="1">IF(OR('📊 Training Matrix'!$AA$103="EXPIRED",'📊 Training Matrix'!$AA$103="EXPIRING"),'📊 Training Matrix'!$B$103,"")</f>
        <v/>
      </c>
      <c r="C1970" s="58" t="str">
        <f ca="1">IF(OR('📊 Training Matrix'!$AA$103="EXPIRED",'📊 Training Matrix'!$AA$103="EXPIRING"),'📊 Training Matrix'!$C$103,"")</f>
        <v/>
      </c>
      <c r="D1970" s="58" t="str">
        <f ca="1">IF(OR('📊 Training Matrix'!$AA$103="EXPIRED",'📊 Training Matrix'!$AA$103="EXPIRING"),'📊 Training Matrix'!$D$103,"")</f>
        <v/>
      </c>
      <c r="E1970" s="58" t="str">
        <f ca="1">IF(OR('📊 Training Matrix'!$AA$103="EXPIRED",'📊 Training Matrix'!$AA$103="EXPIRING"),'📊 Training Matrix'!$F$103,"")</f>
        <v/>
      </c>
      <c r="F1970" s="58" t="str">
        <f ca="1">IF(OR('📊 Training Matrix'!$AA$103="EXPIRED",'📊 Training Matrix'!$AA$103="EXPIRING"),'📊 Training Matrix'!$E$103,"")</f>
        <v/>
      </c>
      <c r="G1970" s="58" t="str">
        <f ca="1">IF(OR('📊 Training Matrix'!$AA$103="EXPIRED",'📊 Training Matrix'!$AA$103="EXPIRING"),"EL-003","")</f>
        <v/>
      </c>
      <c r="H1970" s="58" t="str">
        <f ca="1">IF(OR('📊 Training Matrix'!$AA$103="EXPIRED",'📊 Training Matrix'!$AA$103="EXPIRING"),"HV Auth. Person","")</f>
        <v/>
      </c>
      <c r="I1970" s="58" t="str">
        <f ca="1">IF(OR('📊 Training Matrix'!$AA$103="EXPIRED",'📊 Training Matrix'!$AA$103="EXPIRING"),IF(ISNUMBER('📊 Training Matrix'!$Z$103),TEXT('📊 Training Matrix'!$Z$103,"DD/MM/YYYY"),""),"")</f>
        <v/>
      </c>
      <c r="J1970" s="58" t="str">
        <f ca="1">IF(OR('📊 Training Matrix'!$AA$103="EXPIRED",'📊 Training Matrix'!$AA$103="EXPIRING"),TEXT('📊 Training Matrix'!$Z$103+365,"DD/MM/YYYY"),"")</f>
        <v/>
      </c>
      <c r="K1970" s="58" t="str">
        <f ca="1">IF(OR('📊 Training Matrix'!$AA$103="EXPIRED",'📊 Training Matrix'!$AA$103="EXPIRING"),'📊 Training Matrix'!$AA$103,"")</f>
        <v/>
      </c>
      <c r="L1970" s="58" t="str">
        <f ca="1">IF(OR('📊 Training Matrix'!$AA$103="EXPIRED",'📊 Training Matrix'!$AA$103="EXPIRING"),IF('📊 Training Matrix'!$AA$103="EXPIRED","Overdue by "&amp;TEXT(TODAY()-('📊 Training Matrix'!$Z$103+365),"0")&amp;" days","Expires in "&amp;TEXT(('📊 Training Matrix'!$Z$103+365)-TODAY(),"0")&amp;" days"),"—")</f>
        <v>—</v>
      </c>
      <c r="M1970" s="58" t="str">
        <f ca="1">IF(OR('📊 Training Matrix'!$AA$103="EXPIRED",'📊 Training Matrix'!$AA$103="EXPIRING"),'📊 Training Matrix'!$H$103,"")</f>
        <v/>
      </c>
    </row>
    <row r="1971" spans="1:13" ht="15" customHeight="1" x14ac:dyDescent="0.2">
      <c r="A1971" s="58" t="str">
        <f ca="1">IF(OR('📊 Training Matrix'!$AC$103="EXPIRED",'📊 Training Matrix'!$AC$103="EXPIRING"),'📊 Training Matrix'!$A$103,"")</f>
        <v/>
      </c>
      <c r="B1971" s="58" t="str">
        <f ca="1">IF(OR('📊 Training Matrix'!$AC$103="EXPIRED",'📊 Training Matrix'!$AC$103="EXPIRING"),'📊 Training Matrix'!$B$103,"")</f>
        <v/>
      </c>
      <c r="C1971" s="58" t="str">
        <f ca="1">IF(OR('📊 Training Matrix'!$AC$103="EXPIRED",'📊 Training Matrix'!$AC$103="EXPIRING"),'📊 Training Matrix'!$C$103,"")</f>
        <v/>
      </c>
      <c r="D1971" s="58" t="str">
        <f ca="1">IF(OR('📊 Training Matrix'!$AC$103="EXPIRED",'📊 Training Matrix'!$AC$103="EXPIRING"),'📊 Training Matrix'!$D$103,"")</f>
        <v/>
      </c>
      <c r="E1971" s="58" t="str">
        <f ca="1">IF(OR('📊 Training Matrix'!$AC$103="EXPIRED",'📊 Training Matrix'!$AC$103="EXPIRING"),'📊 Training Matrix'!$F$103,"")</f>
        <v/>
      </c>
      <c r="F1971" s="58" t="str">
        <f ca="1">IF(OR('📊 Training Matrix'!$AC$103="EXPIRED",'📊 Training Matrix'!$AC$103="EXPIRING"),'📊 Training Matrix'!$E$103,"")</f>
        <v/>
      </c>
      <c r="G1971" s="58" t="str">
        <f ca="1">IF(OR('📊 Training Matrix'!$AC$103="EXPIRED",'📊 Training Matrix'!$AC$103="EXPIRING"),"EL-004","")</f>
        <v/>
      </c>
      <c r="H1971" s="58" t="str">
        <f ca="1">IF(OR('📊 Training Matrix'!$AC$103="EXPIRED",'📊 Training Matrix'!$AC$103="EXPIRING"),"LV Switching","")</f>
        <v/>
      </c>
      <c r="I1971" s="58" t="str">
        <f ca="1">IF(OR('📊 Training Matrix'!$AC$103="EXPIRED",'📊 Training Matrix'!$AC$103="EXPIRING"),IF(ISNUMBER('📊 Training Matrix'!$AB$103),TEXT('📊 Training Matrix'!$AB$103,"DD/MM/YYYY"),""),"")</f>
        <v/>
      </c>
      <c r="J1971" s="58" t="str">
        <f ca="1">IF(OR('📊 Training Matrix'!$AC$103="EXPIRED",'📊 Training Matrix'!$AC$103="EXPIRING"),TEXT('📊 Training Matrix'!$AB$103+365,"DD/MM/YYYY"),"")</f>
        <v/>
      </c>
      <c r="K1971" s="58" t="str">
        <f ca="1">IF(OR('📊 Training Matrix'!$AC$103="EXPIRED",'📊 Training Matrix'!$AC$103="EXPIRING"),'📊 Training Matrix'!$AC$103,"")</f>
        <v/>
      </c>
      <c r="L1971" s="58" t="str">
        <f ca="1">IF(OR('📊 Training Matrix'!$AC$103="EXPIRED",'📊 Training Matrix'!$AC$103="EXPIRING"),IF('📊 Training Matrix'!$AC$103="EXPIRED","Overdue by "&amp;TEXT(TODAY()-('📊 Training Matrix'!$AB$103+365),"0")&amp;" days","Expires in "&amp;TEXT(('📊 Training Matrix'!$AB$103+365)-TODAY(),"0")&amp;" days"),"—")</f>
        <v>—</v>
      </c>
      <c r="M1971" s="58" t="str">
        <f ca="1">IF(OR('📊 Training Matrix'!$AC$103="EXPIRED",'📊 Training Matrix'!$AC$103="EXPIRING"),'📊 Training Matrix'!$H$103,"")</f>
        <v/>
      </c>
    </row>
    <row r="1972" spans="1:13" ht="15" customHeight="1" x14ac:dyDescent="0.2">
      <c r="A1972" s="58" t="str">
        <f ca="1">IF(OR('📊 Training Matrix'!$AE$103="EXPIRED",'📊 Training Matrix'!$AE$103="EXPIRING"),'📊 Training Matrix'!$A$103,"")</f>
        <v/>
      </c>
      <c r="B1972" s="58" t="str">
        <f ca="1">IF(OR('📊 Training Matrix'!$AE$103="EXPIRED",'📊 Training Matrix'!$AE$103="EXPIRING"),'📊 Training Matrix'!$B$103,"")</f>
        <v/>
      </c>
      <c r="C1972" s="58" t="str">
        <f ca="1">IF(OR('📊 Training Matrix'!$AE$103="EXPIRED",'📊 Training Matrix'!$AE$103="EXPIRING"),'📊 Training Matrix'!$C$103,"")</f>
        <v/>
      </c>
      <c r="D1972" s="58" t="str">
        <f ca="1">IF(OR('📊 Training Matrix'!$AE$103="EXPIRED",'📊 Training Matrix'!$AE$103="EXPIRING"),'📊 Training Matrix'!$D$103,"")</f>
        <v/>
      </c>
      <c r="E1972" s="58" t="str">
        <f ca="1">IF(OR('📊 Training Matrix'!$AE$103="EXPIRED",'📊 Training Matrix'!$AE$103="EXPIRING"),'📊 Training Matrix'!$F$103,"")</f>
        <v/>
      </c>
      <c r="F1972" s="58" t="str">
        <f ca="1">IF(OR('📊 Training Matrix'!$AE$103="EXPIRED",'📊 Training Matrix'!$AE$103="EXPIRING"),'📊 Training Matrix'!$E$103,"")</f>
        <v/>
      </c>
      <c r="G1972" s="58" t="str">
        <f ca="1">IF(OR('📊 Training Matrix'!$AE$103="EXPIRED",'📊 Training Matrix'!$AE$103="EXPIRING"),"CV-005","")</f>
        <v/>
      </c>
      <c r="H1972" s="58" t="str">
        <f ca="1">IF(OR('📊 Training Matrix'!$AE$103="EXPIRED",'📊 Training Matrix'!$AE$103="EXPIRING"),"NRSWA Supervisor","")</f>
        <v/>
      </c>
      <c r="I1972" s="58" t="str">
        <f ca="1">IF(OR('📊 Training Matrix'!$AE$103="EXPIRED",'📊 Training Matrix'!$AE$103="EXPIRING"),IF(ISNUMBER('📊 Training Matrix'!$AD$103),TEXT('📊 Training Matrix'!$AD$103,"DD/MM/YYYY"),""),"")</f>
        <v/>
      </c>
      <c r="J1972" s="58" t="str">
        <f ca="1">IF(OR('📊 Training Matrix'!$AE$103="EXPIRED",'📊 Training Matrix'!$AE$103="EXPIRING"),TEXT('📊 Training Matrix'!$AD$103+365,"DD/MM/YYYY"),"")</f>
        <v/>
      </c>
      <c r="K1972" s="58" t="str">
        <f ca="1">IF(OR('📊 Training Matrix'!$AE$103="EXPIRED",'📊 Training Matrix'!$AE$103="EXPIRING"),'📊 Training Matrix'!$AE$103,"")</f>
        <v/>
      </c>
      <c r="L1972" s="58" t="str">
        <f ca="1">IF(OR('📊 Training Matrix'!$AE$103="EXPIRED",'📊 Training Matrix'!$AE$103="EXPIRING"),IF('📊 Training Matrix'!$AE$103="EXPIRED","Overdue by "&amp;TEXT(TODAY()-('📊 Training Matrix'!$AD$103+365),"0")&amp;" days","Expires in "&amp;TEXT(('📊 Training Matrix'!$AD$103+365)-TODAY(),"0")&amp;" days"),"—")</f>
        <v>—</v>
      </c>
      <c r="M1972" s="58" t="str">
        <f ca="1">IF(OR('📊 Training Matrix'!$AE$103="EXPIRED",'📊 Training Matrix'!$AE$103="EXPIRING"),'📊 Training Matrix'!$H$103,"")</f>
        <v/>
      </c>
    </row>
    <row r="1973" spans="1:13" ht="15" customHeight="1" x14ac:dyDescent="0.2">
      <c r="A1973" s="58" t="str">
        <f ca="1">IF(OR('📊 Training Matrix'!$AG$103="EXPIRED",'📊 Training Matrix'!$AG$103="EXPIRING"),'📊 Training Matrix'!$A$103,"")</f>
        <v/>
      </c>
      <c r="B1973" s="58" t="str">
        <f ca="1">IF(OR('📊 Training Matrix'!$AG$103="EXPIRED",'📊 Training Matrix'!$AG$103="EXPIRING"),'📊 Training Matrix'!$B$103,"")</f>
        <v/>
      </c>
      <c r="C1973" s="58" t="str">
        <f ca="1">IF(OR('📊 Training Matrix'!$AG$103="EXPIRED",'📊 Training Matrix'!$AG$103="EXPIRING"),'📊 Training Matrix'!$C$103,"")</f>
        <v/>
      </c>
      <c r="D1973" s="58" t="str">
        <f ca="1">IF(OR('📊 Training Matrix'!$AG$103="EXPIRED",'📊 Training Matrix'!$AG$103="EXPIRING"),'📊 Training Matrix'!$D$103,"")</f>
        <v/>
      </c>
      <c r="E1973" s="58" t="str">
        <f ca="1">IF(OR('📊 Training Matrix'!$AG$103="EXPIRED",'📊 Training Matrix'!$AG$103="EXPIRING"),'📊 Training Matrix'!$F$103,"")</f>
        <v/>
      </c>
      <c r="F1973" s="58" t="str">
        <f ca="1">IF(OR('📊 Training Matrix'!$AG$103="EXPIRED",'📊 Training Matrix'!$AG$103="EXPIRING"),'📊 Training Matrix'!$E$103,"")</f>
        <v/>
      </c>
      <c r="G1973" s="58" t="str">
        <f ca="1">IF(OR('📊 Training Matrix'!$AG$103="EXPIRED",'📊 Training Matrix'!$AG$103="EXPIRING"),"CV-006","")</f>
        <v/>
      </c>
      <c r="H1973" s="58" t="str">
        <f ca="1">IF(OR('📊 Training Matrix'!$AG$103="EXPIRED",'📊 Training Matrix'!$AG$103="EXPIRING"),"NRSWA Operative","")</f>
        <v/>
      </c>
      <c r="I1973" s="58" t="str">
        <f ca="1">IF(OR('📊 Training Matrix'!$AG$103="EXPIRED",'📊 Training Matrix'!$AG$103="EXPIRING"),IF(ISNUMBER('📊 Training Matrix'!$AF$103),TEXT('📊 Training Matrix'!$AF$103,"DD/MM/YYYY"),""),"")</f>
        <v/>
      </c>
      <c r="J1973" s="58" t="str">
        <f ca="1">IF(OR('📊 Training Matrix'!$AG$103="EXPIRED",'📊 Training Matrix'!$AG$103="EXPIRING"),TEXT('📊 Training Matrix'!$AF$103+365,"DD/MM/YYYY"),"")</f>
        <v/>
      </c>
      <c r="K1973" s="58" t="str">
        <f ca="1">IF(OR('📊 Training Matrix'!$AG$103="EXPIRED",'📊 Training Matrix'!$AG$103="EXPIRING"),'📊 Training Matrix'!$AG$103,"")</f>
        <v/>
      </c>
      <c r="L1973" s="58" t="str">
        <f ca="1">IF(OR('📊 Training Matrix'!$AG$103="EXPIRED",'📊 Training Matrix'!$AG$103="EXPIRING"),IF('📊 Training Matrix'!$AG$103="EXPIRED","Overdue by "&amp;TEXT(TODAY()-('📊 Training Matrix'!$AF$103+365),"0")&amp;" days","Expires in "&amp;TEXT(('📊 Training Matrix'!$AF$103+365)-TODAY(),"0")&amp;" days"),"—")</f>
        <v>—</v>
      </c>
      <c r="M1973" s="58" t="str">
        <f ca="1">IF(OR('📊 Training Matrix'!$AG$103="EXPIRED",'📊 Training Matrix'!$AG$103="EXPIRING"),'📊 Training Matrix'!$H$103,"")</f>
        <v/>
      </c>
    </row>
    <row r="1974" spans="1:13" ht="15" customHeight="1" x14ac:dyDescent="0.2">
      <c r="A1974" s="58" t="str">
        <f ca="1">IF(OR('📊 Training Matrix'!$AI$103="EXPIRED",'📊 Training Matrix'!$AI$103="EXPIRING"),'📊 Training Matrix'!$A$103,"")</f>
        <v/>
      </c>
      <c r="B1974" s="58" t="str">
        <f ca="1">IF(OR('📊 Training Matrix'!$AI$103="EXPIRED",'📊 Training Matrix'!$AI$103="EXPIRING"),'📊 Training Matrix'!$B$103,"")</f>
        <v/>
      </c>
      <c r="C1974" s="58" t="str">
        <f ca="1">IF(OR('📊 Training Matrix'!$AI$103="EXPIRED",'📊 Training Matrix'!$AI$103="EXPIRING"),'📊 Training Matrix'!$C$103,"")</f>
        <v/>
      </c>
      <c r="D1974" s="58" t="str">
        <f ca="1">IF(OR('📊 Training Matrix'!$AI$103="EXPIRED",'📊 Training Matrix'!$AI$103="EXPIRING"),'📊 Training Matrix'!$D$103,"")</f>
        <v/>
      </c>
      <c r="E1974" s="58" t="str">
        <f ca="1">IF(OR('📊 Training Matrix'!$AI$103="EXPIRED",'📊 Training Matrix'!$AI$103="EXPIRING"),'📊 Training Matrix'!$F$103,"")</f>
        <v/>
      </c>
      <c r="F1974" s="58" t="str">
        <f ca="1">IF(OR('📊 Training Matrix'!$AI$103="EXPIRED",'📊 Training Matrix'!$AI$103="EXPIRING"),'📊 Training Matrix'!$E$103,"")</f>
        <v/>
      </c>
      <c r="G1974" s="58" t="str">
        <f ca="1">IF(OR('📊 Training Matrix'!$AI$103="EXPIRED",'📊 Training Matrix'!$AI$103="EXPIRING"),"CV-002","")</f>
        <v/>
      </c>
      <c r="H1974" s="58" t="str">
        <f ca="1">IF(OR('📊 Training Matrix'!$AI$103="EXPIRED",'📊 Training Matrix'!$AI$103="EXPIRING"),"CSCS Blue Card","")</f>
        <v/>
      </c>
      <c r="I1974" s="58" t="str">
        <f ca="1">IF(OR('📊 Training Matrix'!$AI$103="EXPIRED",'📊 Training Matrix'!$AI$103="EXPIRING"),IF(ISNUMBER('📊 Training Matrix'!$AH$103),TEXT('📊 Training Matrix'!$AH$103,"DD/MM/YYYY"),""),"")</f>
        <v/>
      </c>
      <c r="J1974" s="58" t="str">
        <f ca="1">IF(OR('📊 Training Matrix'!$AI$103="EXPIRED",'📊 Training Matrix'!$AI$103="EXPIRING"),TEXT('📊 Training Matrix'!$AH$103+365,"DD/MM/YYYY"),"")</f>
        <v/>
      </c>
      <c r="K1974" s="58" t="str">
        <f ca="1">IF(OR('📊 Training Matrix'!$AI$103="EXPIRED",'📊 Training Matrix'!$AI$103="EXPIRING"),'📊 Training Matrix'!$AI$103,"")</f>
        <v/>
      </c>
      <c r="L1974" s="58" t="str">
        <f ca="1">IF(OR('📊 Training Matrix'!$AI$103="EXPIRED",'📊 Training Matrix'!$AI$103="EXPIRING"),IF('📊 Training Matrix'!$AI$103="EXPIRED","Overdue by "&amp;TEXT(TODAY()-('📊 Training Matrix'!$AH$103+365),"0")&amp;" days","Expires in "&amp;TEXT(('📊 Training Matrix'!$AH$103+365)-TODAY(),"0")&amp;" days"),"—")</f>
        <v>—</v>
      </c>
      <c r="M1974" s="58" t="str">
        <f ca="1">IF(OR('📊 Training Matrix'!$AI$103="EXPIRED",'📊 Training Matrix'!$AI$103="EXPIRING"),'📊 Training Matrix'!$H$103,"")</f>
        <v/>
      </c>
    </row>
    <row r="1975" spans="1:13" ht="15" customHeight="1" x14ac:dyDescent="0.2">
      <c r="A1975" s="58" t="str">
        <f ca="1">IF(OR('📊 Training Matrix'!$AK$103="EXPIRED",'📊 Training Matrix'!$AK$103="EXPIRING"),'📊 Training Matrix'!$A$103,"")</f>
        <v/>
      </c>
      <c r="B1975" s="58" t="str">
        <f ca="1">IF(OR('📊 Training Matrix'!$AK$103="EXPIRED",'📊 Training Matrix'!$AK$103="EXPIRING"),'📊 Training Matrix'!$B$103,"")</f>
        <v/>
      </c>
      <c r="C1975" s="58" t="str">
        <f ca="1">IF(OR('📊 Training Matrix'!$AK$103="EXPIRED",'📊 Training Matrix'!$AK$103="EXPIRING"),'📊 Training Matrix'!$C$103,"")</f>
        <v/>
      </c>
      <c r="D1975" s="58" t="str">
        <f ca="1">IF(OR('📊 Training Matrix'!$AK$103="EXPIRED",'📊 Training Matrix'!$AK$103="EXPIRING"),'📊 Training Matrix'!$D$103,"")</f>
        <v/>
      </c>
      <c r="E1975" s="58" t="str">
        <f ca="1">IF(OR('📊 Training Matrix'!$AK$103="EXPIRED",'📊 Training Matrix'!$AK$103="EXPIRING"),'📊 Training Matrix'!$F$103,"")</f>
        <v/>
      </c>
      <c r="F1975" s="58" t="str">
        <f ca="1">IF(OR('📊 Training Matrix'!$AK$103="EXPIRED",'📊 Training Matrix'!$AK$103="EXPIRING"),'📊 Training Matrix'!$E$103,"")</f>
        <v/>
      </c>
      <c r="G1975" s="58" t="str">
        <f ca="1">IF(OR('📊 Training Matrix'!$AK$103="EXPIRED",'📊 Training Matrix'!$AK$103="EXPIRING"),"GS-001","")</f>
        <v/>
      </c>
      <c r="H1975" s="58" t="str">
        <f ca="1">IF(OR('📊 Training Matrix'!$AK$103="EXPIRED",'📊 Training Matrix'!$AK$103="EXPIRING"),"Gas Safe Reg.","")</f>
        <v/>
      </c>
      <c r="I1975" s="58" t="str">
        <f ca="1">IF(OR('📊 Training Matrix'!$AK$103="EXPIRED",'📊 Training Matrix'!$AK$103="EXPIRING"),IF(ISNUMBER('📊 Training Matrix'!$AJ$103),TEXT('📊 Training Matrix'!$AJ$103,"DD/MM/YYYY"),""),"")</f>
        <v/>
      </c>
      <c r="J1975" s="58" t="str">
        <f ca="1">IF(OR('📊 Training Matrix'!$AK$103="EXPIRED",'📊 Training Matrix'!$AK$103="EXPIRING"),TEXT('📊 Training Matrix'!$AJ$103+365,"DD/MM/YYYY"),"")</f>
        <v/>
      </c>
      <c r="K1975" s="58" t="str">
        <f ca="1">IF(OR('📊 Training Matrix'!$AK$103="EXPIRED",'📊 Training Matrix'!$AK$103="EXPIRING"),'📊 Training Matrix'!$AK$103,"")</f>
        <v/>
      </c>
      <c r="L1975" s="58" t="str">
        <f ca="1">IF(OR('📊 Training Matrix'!$AK$103="EXPIRED",'📊 Training Matrix'!$AK$103="EXPIRING"),IF('📊 Training Matrix'!$AK$103="EXPIRED","Overdue by "&amp;TEXT(TODAY()-('📊 Training Matrix'!$AJ$103+365),"0")&amp;" days","Expires in "&amp;TEXT(('📊 Training Matrix'!$AJ$103+365)-TODAY(),"0")&amp;" days"),"—")</f>
        <v>—</v>
      </c>
      <c r="M1975" s="58" t="str">
        <f ca="1">IF(OR('📊 Training Matrix'!$AK$103="EXPIRED",'📊 Training Matrix'!$AK$103="EXPIRING"),'📊 Training Matrix'!$H$103,"")</f>
        <v/>
      </c>
    </row>
    <row r="1976" spans="1:13" ht="15" customHeight="1" x14ac:dyDescent="0.2">
      <c r="A1976" s="58" t="str">
        <f ca="1">IF(OR('📊 Training Matrix'!$AM$103="EXPIRED",'📊 Training Matrix'!$AM$103="EXPIRING"),'📊 Training Matrix'!$A$103,"")</f>
        <v/>
      </c>
      <c r="B1976" s="58" t="str">
        <f ca="1">IF(OR('📊 Training Matrix'!$AM$103="EXPIRED",'📊 Training Matrix'!$AM$103="EXPIRING"),'📊 Training Matrix'!$B$103,"")</f>
        <v/>
      </c>
      <c r="C1976" s="58" t="str">
        <f ca="1">IF(OR('📊 Training Matrix'!$AM$103="EXPIRED",'📊 Training Matrix'!$AM$103="EXPIRING"),'📊 Training Matrix'!$C$103,"")</f>
        <v/>
      </c>
      <c r="D1976" s="58" t="str">
        <f ca="1">IF(OR('📊 Training Matrix'!$AM$103="EXPIRED",'📊 Training Matrix'!$AM$103="EXPIRING"),'📊 Training Matrix'!$D$103,"")</f>
        <v/>
      </c>
      <c r="E1976" s="58" t="str">
        <f ca="1">IF(OR('📊 Training Matrix'!$AM$103="EXPIRED",'📊 Training Matrix'!$AM$103="EXPIRING"),'📊 Training Matrix'!$F$103,"")</f>
        <v/>
      </c>
      <c r="F1976" s="58" t="str">
        <f ca="1">IF(OR('📊 Training Matrix'!$AM$103="EXPIRED",'📊 Training Matrix'!$AM$103="EXPIRING"),'📊 Training Matrix'!$E$103,"")</f>
        <v/>
      </c>
      <c r="G1976" s="58" t="str">
        <f ca="1">IF(OR('📊 Training Matrix'!$AM$103="EXPIRED",'📊 Training Matrix'!$AM$103="EXPIRING"),"GS-002","")</f>
        <v/>
      </c>
      <c r="H1976" s="58" t="str">
        <f ca="1">IF(OR('📊 Training Matrix'!$AM$103="EXPIRED",'📊 Training Matrix'!$AM$103="EXPIRING"),"ACS Gas (CCN1)","")</f>
        <v/>
      </c>
      <c r="I1976" s="58" t="str">
        <f ca="1">IF(OR('📊 Training Matrix'!$AM$103="EXPIRED",'📊 Training Matrix'!$AM$103="EXPIRING"),IF(ISNUMBER('📊 Training Matrix'!$AL$103),TEXT('📊 Training Matrix'!$AL$103,"DD/MM/YYYY"),""),"")</f>
        <v/>
      </c>
      <c r="J1976" s="58" t="str">
        <f ca="1">IF(OR('📊 Training Matrix'!$AM$103="EXPIRED",'📊 Training Matrix'!$AM$103="EXPIRING"),TEXT('📊 Training Matrix'!$AL$103+365,"DD/MM/YYYY"),"")</f>
        <v/>
      </c>
      <c r="K1976" s="58" t="str">
        <f ca="1">IF(OR('📊 Training Matrix'!$AM$103="EXPIRED",'📊 Training Matrix'!$AM$103="EXPIRING"),'📊 Training Matrix'!$AM$103,"")</f>
        <v/>
      </c>
      <c r="L1976" s="58" t="str">
        <f ca="1">IF(OR('📊 Training Matrix'!$AM$103="EXPIRED",'📊 Training Matrix'!$AM$103="EXPIRING"),IF('📊 Training Matrix'!$AM$103="EXPIRED","Overdue by "&amp;TEXT(TODAY()-('📊 Training Matrix'!$AL$103+365),"0")&amp;" days","Expires in "&amp;TEXT(('📊 Training Matrix'!$AL$103+365)-TODAY(),"0")&amp;" days"),"—")</f>
        <v>—</v>
      </c>
      <c r="M1976" s="58" t="str">
        <f ca="1">IF(OR('📊 Training Matrix'!$AM$103="EXPIRED",'📊 Training Matrix'!$AM$103="EXPIRING"),'📊 Training Matrix'!$H$103,"")</f>
        <v/>
      </c>
    </row>
    <row r="1977" spans="1:13" ht="15" customHeight="1" x14ac:dyDescent="0.2">
      <c r="A1977" s="58" t="str">
        <f ca="1">IF(OR('📊 Training Matrix'!$AO$103="EXPIRED",'📊 Training Matrix'!$AO$103="EXPIRING"),'📊 Training Matrix'!$A$103,"")</f>
        <v/>
      </c>
      <c r="B1977" s="58" t="str">
        <f ca="1">IF(OR('📊 Training Matrix'!$AO$103="EXPIRED",'📊 Training Matrix'!$AO$103="EXPIRING"),'📊 Training Matrix'!$B$103,"")</f>
        <v/>
      </c>
      <c r="C1977" s="58" t="str">
        <f ca="1">IF(OR('📊 Training Matrix'!$AO$103="EXPIRED",'📊 Training Matrix'!$AO$103="EXPIRING"),'📊 Training Matrix'!$C$103,"")</f>
        <v/>
      </c>
      <c r="D1977" s="58" t="str">
        <f ca="1">IF(OR('📊 Training Matrix'!$AO$103="EXPIRED",'📊 Training Matrix'!$AO$103="EXPIRING"),'📊 Training Matrix'!$D$103,"")</f>
        <v/>
      </c>
      <c r="E1977" s="58" t="str">
        <f ca="1">IF(OR('📊 Training Matrix'!$AO$103="EXPIRED",'📊 Training Matrix'!$AO$103="EXPIRING"),'📊 Training Matrix'!$F$103,"")</f>
        <v/>
      </c>
      <c r="F1977" s="58" t="str">
        <f ca="1">IF(OR('📊 Training Matrix'!$AO$103="EXPIRED",'📊 Training Matrix'!$AO$103="EXPIRING"),'📊 Training Matrix'!$E$103,"")</f>
        <v/>
      </c>
      <c r="G1977" s="58" t="str">
        <f ca="1">IF(OR('📊 Training Matrix'!$AO$103="EXPIRED",'📊 Training Matrix'!$AO$103="EXPIRING"),"WA-001","")</f>
        <v/>
      </c>
      <c r="H1977" s="58" t="str">
        <f ca="1">IF(OR('📊 Training Matrix'!$AO$103="EXPIRED",'📊 Training Matrix'!$AO$103="EXPIRING"),"WIAPS Cert.","")</f>
        <v/>
      </c>
      <c r="I1977" s="58" t="str">
        <f ca="1">IF(OR('📊 Training Matrix'!$AO$103="EXPIRED",'📊 Training Matrix'!$AO$103="EXPIRING"),IF(ISNUMBER('📊 Training Matrix'!$AN$103),TEXT('📊 Training Matrix'!$AN$103,"DD/MM/YYYY"),""),"")</f>
        <v/>
      </c>
      <c r="J1977" s="58" t="str">
        <f ca="1">IF(OR('📊 Training Matrix'!$AO$103="EXPIRED",'📊 Training Matrix'!$AO$103="EXPIRING"),TEXT('📊 Training Matrix'!$AN$103+365,"DD/MM/YYYY"),"")</f>
        <v/>
      </c>
      <c r="K1977" s="58" t="str">
        <f ca="1">IF(OR('📊 Training Matrix'!$AO$103="EXPIRED",'📊 Training Matrix'!$AO$103="EXPIRING"),'📊 Training Matrix'!$AO$103,"")</f>
        <v/>
      </c>
      <c r="L1977" s="58" t="str">
        <f ca="1">IF(OR('📊 Training Matrix'!$AO$103="EXPIRED",'📊 Training Matrix'!$AO$103="EXPIRING"),IF('📊 Training Matrix'!$AO$103="EXPIRED","Overdue by "&amp;TEXT(TODAY()-('📊 Training Matrix'!$AN$103+365),"0")&amp;" days","Expires in "&amp;TEXT(('📊 Training Matrix'!$AN$103+365)-TODAY(),"0")&amp;" days"),"—")</f>
        <v>—</v>
      </c>
      <c r="M1977" s="58" t="str">
        <f ca="1">IF(OR('📊 Training Matrix'!$AO$103="EXPIRED",'📊 Training Matrix'!$AO$103="EXPIRING"),'📊 Training Matrix'!$H$103,"")</f>
        <v/>
      </c>
    </row>
    <row r="1978" spans="1:13" ht="15" customHeight="1" x14ac:dyDescent="0.2">
      <c r="A1978" s="58" t="str">
        <f ca="1">IF(OR('📊 Training Matrix'!$AQ$103="EXPIRED",'📊 Training Matrix'!$AQ$103="EXPIRING"),'📊 Training Matrix'!$A$103,"")</f>
        <v/>
      </c>
      <c r="B1978" s="58" t="str">
        <f ca="1">IF(OR('📊 Training Matrix'!$AQ$103="EXPIRED",'📊 Training Matrix'!$AQ$103="EXPIRING"),'📊 Training Matrix'!$B$103,"")</f>
        <v/>
      </c>
      <c r="C1978" s="58" t="str">
        <f ca="1">IF(OR('📊 Training Matrix'!$AQ$103="EXPIRED",'📊 Training Matrix'!$AQ$103="EXPIRING"),'📊 Training Matrix'!$C$103,"")</f>
        <v/>
      </c>
      <c r="D1978" s="58" t="str">
        <f ca="1">IF(OR('📊 Training Matrix'!$AQ$103="EXPIRED",'📊 Training Matrix'!$AQ$103="EXPIRING"),'📊 Training Matrix'!$D$103,"")</f>
        <v/>
      </c>
      <c r="E1978" s="58" t="str">
        <f ca="1">IF(OR('📊 Training Matrix'!$AQ$103="EXPIRED",'📊 Training Matrix'!$AQ$103="EXPIRING"),'📊 Training Matrix'!$F$103,"")</f>
        <v/>
      </c>
      <c r="F1978" s="58" t="str">
        <f ca="1">IF(OR('📊 Training Matrix'!$AQ$103="EXPIRED",'📊 Training Matrix'!$AQ$103="EXPIRING"),'📊 Training Matrix'!$E$103,"")</f>
        <v/>
      </c>
      <c r="G1978" s="58" t="str">
        <f ca="1">IF(OR('📊 Training Matrix'!$AQ$103="EXPIRED",'📊 Training Matrix'!$AQ$103="EXPIRING"),"DR-004","")</f>
        <v/>
      </c>
      <c r="H1978" s="58" t="str">
        <f ca="1">IF(OR('📊 Training Matrix'!$AQ$103="EXPIRED",'📊 Training Matrix'!$AQ$103="EXPIRING"),"CPCS Excavator","")</f>
        <v/>
      </c>
      <c r="I1978" s="58" t="str">
        <f ca="1">IF(OR('📊 Training Matrix'!$AQ$103="EXPIRED",'📊 Training Matrix'!$AQ$103="EXPIRING"),IF(ISNUMBER('📊 Training Matrix'!$AP$103),TEXT('📊 Training Matrix'!$AP$103,"DD/MM/YYYY"),""),"")</f>
        <v/>
      </c>
      <c r="J1978" s="58" t="str">
        <f ca="1">IF(OR('📊 Training Matrix'!$AQ$103="EXPIRED",'📊 Training Matrix'!$AQ$103="EXPIRING"),TEXT('📊 Training Matrix'!$AP$103+365,"DD/MM/YYYY"),"")</f>
        <v/>
      </c>
      <c r="K1978" s="58" t="str">
        <f ca="1">IF(OR('📊 Training Matrix'!$AQ$103="EXPIRED",'📊 Training Matrix'!$AQ$103="EXPIRING"),'📊 Training Matrix'!$AQ$103,"")</f>
        <v/>
      </c>
      <c r="L1978" s="58" t="str">
        <f ca="1">IF(OR('📊 Training Matrix'!$AQ$103="EXPIRED",'📊 Training Matrix'!$AQ$103="EXPIRING"),IF('📊 Training Matrix'!$AQ$103="EXPIRED","Overdue by "&amp;TEXT(TODAY()-('📊 Training Matrix'!$AP$103+365),"0")&amp;" days","Expires in "&amp;TEXT(('📊 Training Matrix'!$AP$103+365)-TODAY(),"0")&amp;" days"),"—")</f>
        <v>—</v>
      </c>
      <c r="M1978" s="58" t="str">
        <f ca="1">IF(OR('📊 Training Matrix'!$AQ$103="EXPIRED",'📊 Training Matrix'!$AQ$103="EXPIRING"),'📊 Training Matrix'!$H$103,"")</f>
        <v/>
      </c>
    </row>
    <row r="1979" spans="1:13" ht="15" customHeight="1" x14ac:dyDescent="0.2">
      <c r="A1979" s="58" t="str">
        <f ca="1">IF(OR('📊 Training Matrix'!$AS$103="EXPIRED",'📊 Training Matrix'!$AS$103="EXPIRING"),'📊 Training Matrix'!$A$103,"")</f>
        <v/>
      </c>
      <c r="B1979" s="58" t="str">
        <f ca="1">IF(OR('📊 Training Matrix'!$AS$103="EXPIRED",'📊 Training Matrix'!$AS$103="EXPIRING"),'📊 Training Matrix'!$B$103,"")</f>
        <v/>
      </c>
      <c r="C1979" s="58" t="str">
        <f ca="1">IF(OR('📊 Training Matrix'!$AS$103="EXPIRED",'📊 Training Matrix'!$AS$103="EXPIRING"),'📊 Training Matrix'!$C$103,"")</f>
        <v/>
      </c>
      <c r="D1979" s="58" t="str">
        <f ca="1">IF(OR('📊 Training Matrix'!$AS$103="EXPIRED",'📊 Training Matrix'!$AS$103="EXPIRING"),'📊 Training Matrix'!$D$103,"")</f>
        <v/>
      </c>
      <c r="E1979" s="58" t="str">
        <f ca="1">IF(OR('📊 Training Matrix'!$AS$103="EXPIRED",'📊 Training Matrix'!$AS$103="EXPIRING"),'📊 Training Matrix'!$F$103,"")</f>
        <v/>
      </c>
      <c r="F1979" s="58" t="str">
        <f ca="1">IF(OR('📊 Training Matrix'!$AS$103="EXPIRED",'📊 Training Matrix'!$AS$103="EXPIRING"),'📊 Training Matrix'!$E$103,"")</f>
        <v/>
      </c>
      <c r="G1979" s="58" t="str">
        <f ca="1">IF(OR('📊 Training Matrix'!$AS$103="EXPIRED",'📊 Training Matrix'!$AS$103="EXPIRING"),"MG-002","")</f>
        <v/>
      </c>
      <c r="H1979" s="58" t="str">
        <f ca="1">IF(OR('📊 Training Matrix'!$AS$103="EXPIRED",'📊 Training Matrix'!$AS$103="EXPIRING"),"SMSTS","")</f>
        <v/>
      </c>
      <c r="I1979" s="58" t="str">
        <f ca="1">IF(OR('📊 Training Matrix'!$AS$103="EXPIRED",'📊 Training Matrix'!$AS$103="EXPIRING"),IF(ISNUMBER('📊 Training Matrix'!$AR$103),TEXT('📊 Training Matrix'!$AR$103,"DD/MM/YYYY"),""),"")</f>
        <v/>
      </c>
      <c r="J1979" s="58" t="str">
        <f ca="1">IF(OR('📊 Training Matrix'!$AS$103="EXPIRED",'📊 Training Matrix'!$AS$103="EXPIRING"),TEXT('📊 Training Matrix'!$AR$103+365,"DD/MM/YYYY"),"")</f>
        <v/>
      </c>
      <c r="K1979" s="58" t="str">
        <f ca="1">IF(OR('📊 Training Matrix'!$AS$103="EXPIRED",'📊 Training Matrix'!$AS$103="EXPIRING"),'📊 Training Matrix'!$AS$103,"")</f>
        <v/>
      </c>
      <c r="L1979" s="58" t="str">
        <f ca="1">IF(OR('📊 Training Matrix'!$AS$103="EXPIRED",'📊 Training Matrix'!$AS$103="EXPIRING"),IF('📊 Training Matrix'!$AS$103="EXPIRED","Overdue by "&amp;TEXT(TODAY()-('📊 Training Matrix'!$AR$103+365),"0")&amp;" days","Expires in "&amp;TEXT(('📊 Training Matrix'!$AR$103+365)-TODAY(),"0")&amp;" days"),"—")</f>
        <v>—</v>
      </c>
      <c r="M1979" s="58" t="str">
        <f ca="1">IF(OR('📊 Training Matrix'!$AS$103="EXPIRED",'📊 Training Matrix'!$AS$103="EXPIRING"),'📊 Training Matrix'!$H$103,"")</f>
        <v/>
      </c>
    </row>
    <row r="1980" spans="1:13" ht="15" customHeight="1" x14ac:dyDescent="0.2">
      <c r="A1980" s="58" t="str">
        <f ca="1">IF(OR('📊 Training Matrix'!$AU$103="EXPIRED",'📊 Training Matrix'!$AU$103="EXPIRING"),'📊 Training Matrix'!$A$103,"")</f>
        <v/>
      </c>
      <c r="B1980" s="58" t="str">
        <f ca="1">IF(OR('📊 Training Matrix'!$AU$103="EXPIRED",'📊 Training Matrix'!$AU$103="EXPIRING"),'📊 Training Matrix'!$B$103,"")</f>
        <v/>
      </c>
      <c r="C1980" s="58" t="str">
        <f ca="1">IF(OR('📊 Training Matrix'!$AU$103="EXPIRED",'📊 Training Matrix'!$AU$103="EXPIRING"),'📊 Training Matrix'!$C$103,"")</f>
        <v/>
      </c>
      <c r="D1980" s="58" t="str">
        <f ca="1">IF(OR('📊 Training Matrix'!$AU$103="EXPIRED",'📊 Training Matrix'!$AU$103="EXPIRING"),'📊 Training Matrix'!$D$103,"")</f>
        <v/>
      </c>
      <c r="E1980" s="58" t="str">
        <f ca="1">IF(OR('📊 Training Matrix'!$AU$103="EXPIRED",'📊 Training Matrix'!$AU$103="EXPIRING"),'📊 Training Matrix'!$F$103,"")</f>
        <v/>
      </c>
      <c r="F1980" s="58" t="str">
        <f ca="1">IF(OR('📊 Training Matrix'!$AU$103="EXPIRED",'📊 Training Matrix'!$AU$103="EXPIRING"),'📊 Training Matrix'!$E$103,"")</f>
        <v/>
      </c>
      <c r="G1980" s="58" t="str">
        <f ca="1">IF(OR('📊 Training Matrix'!$AU$103="EXPIRED",'📊 Training Matrix'!$AU$103="EXPIRING"),"MG-003","")</f>
        <v/>
      </c>
      <c r="H1980" s="58" t="str">
        <f ca="1">IF(OR('📊 Training Matrix'!$AU$103="EXPIRED",'📊 Training Matrix'!$AU$103="EXPIRING"),"SSSTS","")</f>
        <v/>
      </c>
      <c r="I1980" s="58" t="str">
        <f ca="1">IF(OR('📊 Training Matrix'!$AU$103="EXPIRED",'📊 Training Matrix'!$AU$103="EXPIRING"),IF(ISNUMBER('📊 Training Matrix'!$AT$103),TEXT('📊 Training Matrix'!$AT$103,"DD/MM/YYYY"),""),"")</f>
        <v/>
      </c>
      <c r="J1980" s="58" t="str">
        <f ca="1">IF(OR('📊 Training Matrix'!$AU$103="EXPIRED",'📊 Training Matrix'!$AU$103="EXPIRING"),TEXT('📊 Training Matrix'!$AT$103+365,"DD/MM/YYYY"),"")</f>
        <v/>
      </c>
      <c r="K1980" s="58" t="str">
        <f ca="1">IF(OR('📊 Training Matrix'!$AU$103="EXPIRED",'📊 Training Matrix'!$AU$103="EXPIRING"),'📊 Training Matrix'!$AU$103,"")</f>
        <v/>
      </c>
      <c r="L1980" s="58" t="str">
        <f ca="1">IF(OR('📊 Training Matrix'!$AU$103="EXPIRED",'📊 Training Matrix'!$AU$103="EXPIRING"),IF('📊 Training Matrix'!$AU$103="EXPIRED","Overdue by "&amp;TEXT(TODAY()-('📊 Training Matrix'!$AT$103+365),"0")&amp;" days","Expires in "&amp;TEXT(('📊 Training Matrix'!$AT$103+365)-TODAY(),"0")&amp;" days"),"—")</f>
        <v>—</v>
      </c>
      <c r="M1980" s="58" t="str">
        <f ca="1">IF(OR('📊 Training Matrix'!$AU$103="EXPIRED",'📊 Training Matrix'!$AU$103="EXPIRING"),'📊 Training Matrix'!$H$103,"")</f>
        <v/>
      </c>
    </row>
    <row r="1981" spans="1:13" ht="15" customHeight="1" x14ac:dyDescent="0.2">
      <c r="A1981" s="58" t="str">
        <f ca="1">IF(OR('📊 Training Matrix'!$AW$103="EXPIRED",'📊 Training Matrix'!$AW$103="EXPIRING"),'📊 Training Matrix'!$A$103,"")</f>
        <v/>
      </c>
      <c r="B1981" s="58" t="str">
        <f ca="1">IF(OR('📊 Training Matrix'!$AW$103="EXPIRED",'📊 Training Matrix'!$AW$103="EXPIRING"),'📊 Training Matrix'!$B$103,"")</f>
        <v/>
      </c>
      <c r="C1981" s="58" t="str">
        <f ca="1">IF(OR('📊 Training Matrix'!$AW$103="EXPIRED",'📊 Training Matrix'!$AW$103="EXPIRING"),'📊 Training Matrix'!$C$103,"")</f>
        <v/>
      </c>
      <c r="D1981" s="58" t="str">
        <f ca="1">IF(OR('📊 Training Matrix'!$AW$103="EXPIRED",'📊 Training Matrix'!$AW$103="EXPIRING"),'📊 Training Matrix'!$D$103,"")</f>
        <v/>
      </c>
      <c r="E1981" s="58" t="str">
        <f ca="1">IF(OR('📊 Training Matrix'!$AW$103="EXPIRED",'📊 Training Matrix'!$AW$103="EXPIRING"),'📊 Training Matrix'!$F$103,"")</f>
        <v/>
      </c>
      <c r="F1981" s="58" t="str">
        <f ca="1">IF(OR('📊 Training Matrix'!$AW$103="EXPIRED",'📊 Training Matrix'!$AW$103="EXPIRING"),'📊 Training Matrix'!$E$103,"")</f>
        <v/>
      </c>
      <c r="G1981" s="58" t="str">
        <f ca="1">IF(OR('📊 Training Matrix'!$AW$103="EXPIRED",'📊 Training Matrix'!$AW$103="EXPIRING"),"IT-002","")</f>
        <v/>
      </c>
      <c r="H1981" s="58" t="str">
        <f ca="1">IF(OR('📊 Training Matrix'!$AW$103="EXPIRED",'📊 Training Matrix'!$AW$103="EXPIRING"),"GDPR Awareness","")</f>
        <v/>
      </c>
      <c r="I1981" s="58" t="str">
        <f ca="1">IF(OR('📊 Training Matrix'!$AW$103="EXPIRED",'📊 Training Matrix'!$AW$103="EXPIRING"),IF(ISNUMBER('📊 Training Matrix'!$AV$103),TEXT('📊 Training Matrix'!$AV$103,"DD/MM/YYYY"),""),"")</f>
        <v/>
      </c>
      <c r="J1981" s="58" t="str">
        <f ca="1">IF(OR('📊 Training Matrix'!$AW$103="EXPIRED",'📊 Training Matrix'!$AW$103="EXPIRING"),TEXT('📊 Training Matrix'!$AV$103+365,"DD/MM/YYYY"),"")</f>
        <v/>
      </c>
      <c r="K1981" s="58" t="str">
        <f ca="1">IF(OR('📊 Training Matrix'!$AW$103="EXPIRED",'📊 Training Matrix'!$AW$103="EXPIRING"),'📊 Training Matrix'!$AW$103,"")</f>
        <v/>
      </c>
      <c r="L1981" s="58" t="str">
        <f ca="1">IF(OR('📊 Training Matrix'!$AW$103="EXPIRED",'📊 Training Matrix'!$AW$103="EXPIRING"),IF('📊 Training Matrix'!$AW$103="EXPIRED","Overdue by "&amp;TEXT(TODAY()-('📊 Training Matrix'!$AV$103+365),"0")&amp;" days","Expires in "&amp;TEXT(('📊 Training Matrix'!$AV$103+365)-TODAY(),"0")&amp;" days"),"—")</f>
        <v>—</v>
      </c>
      <c r="M1981" s="58" t="str">
        <f ca="1">IF(OR('📊 Training Matrix'!$AW$103="EXPIRED",'📊 Training Matrix'!$AW$103="EXPIRING"),'📊 Training Matrix'!$H$103,"")</f>
        <v/>
      </c>
    </row>
    <row r="1982" spans="1:13" ht="15" customHeight="1" x14ac:dyDescent="0.2">
      <c r="A1982" s="58" t="str">
        <f ca="1">IF(OR('📊 Training Matrix'!$K$104="EXPIRED",'📊 Training Matrix'!$K$104="EXPIRING"),'📊 Training Matrix'!$A$104,"")</f>
        <v/>
      </c>
      <c r="B1982" s="58" t="str">
        <f ca="1">IF(OR('📊 Training Matrix'!$K$104="EXPIRED",'📊 Training Matrix'!$K$104="EXPIRING"),'📊 Training Matrix'!$B$104,"")</f>
        <v/>
      </c>
      <c r="C1982" s="58" t="str">
        <f ca="1">IF(OR('📊 Training Matrix'!$K$104="EXPIRED",'📊 Training Matrix'!$K$104="EXPIRING"),'📊 Training Matrix'!$C$104,"")</f>
        <v/>
      </c>
      <c r="D1982" s="58" t="str">
        <f ca="1">IF(OR('📊 Training Matrix'!$K$104="EXPIRED",'📊 Training Matrix'!$K$104="EXPIRING"),'📊 Training Matrix'!$D$104,"")</f>
        <v/>
      </c>
      <c r="E1982" s="58" t="str">
        <f ca="1">IF(OR('📊 Training Matrix'!$K$104="EXPIRED",'📊 Training Matrix'!$K$104="EXPIRING"),'📊 Training Matrix'!$F$104,"")</f>
        <v/>
      </c>
      <c r="F1982" s="58" t="str">
        <f ca="1">IF(OR('📊 Training Matrix'!$K$104="EXPIRED",'📊 Training Matrix'!$K$104="EXPIRING"),'📊 Training Matrix'!$E$104,"")</f>
        <v/>
      </c>
      <c r="G1982" s="58" t="str">
        <f ca="1">IF(OR('📊 Training Matrix'!$K$104="EXPIRED",'📊 Training Matrix'!$K$104="EXPIRING"),"HS-001","")</f>
        <v/>
      </c>
      <c r="H1982" s="58" t="str">
        <f ca="1">IF(OR('📊 Training Matrix'!$K$104="EXPIRED",'📊 Training Matrix'!$K$104="EXPIRING"),"H&amp;S Induction","")</f>
        <v/>
      </c>
      <c r="I1982" s="58" t="str">
        <f ca="1">IF(OR('📊 Training Matrix'!$K$104="EXPIRED",'📊 Training Matrix'!$K$104="EXPIRING"),IF(ISNUMBER('📊 Training Matrix'!$J$104),TEXT('📊 Training Matrix'!$J$104,"DD/MM/YYYY"),""),"")</f>
        <v/>
      </c>
      <c r="J1982" s="58" t="str">
        <f ca="1">IF(OR('📊 Training Matrix'!$K$104="EXPIRED",'📊 Training Matrix'!$K$104="EXPIRING"),TEXT('📊 Training Matrix'!$J$104+365,"DD/MM/YYYY"),"")</f>
        <v/>
      </c>
      <c r="K1982" s="58" t="str">
        <f ca="1">IF(OR('📊 Training Matrix'!$K$104="EXPIRED",'📊 Training Matrix'!$K$104="EXPIRING"),'📊 Training Matrix'!$K$104,"")</f>
        <v/>
      </c>
      <c r="L1982" s="58" t="str">
        <f ca="1">IF(OR('📊 Training Matrix'!$K$104="EXPIRED",'📊 Training Matrix'!$K$104="EXPIRING"),IF('📊 Training Matrix'!$K$104="EXPIRED","Overdue by "&amp;TEXT(TODAY()-('📊 Training Matrix'!$J$104+365),"0")&amp;" days","Expires in "&amp;TEXT(('📊 Training Matrix'!$J$104+365)-TODAY(),"0")&amp;" days"),"—")</f>
        <v>—</v>
      </c>
      <c r="M1982" s="58" t="str">
        <f ca="1">IF(OR('📊 Training Matrix'!$K$104="EXPIRED",'📊 Training Matrix'!$K$104="EXPIRING"),'📊 Training Matrix'!$H$104,"")</f>
        <v/>
      </c>
    </row>
    <row r="1983" spans="1:13" ht="15" customHeight="1" x14ac:dyDescent="0.2">
      <c r="A1983" s="58" t="str">
        <f ca="1">IF(OR('📊 Training Matrix'!$M$104="EXPIRED",'📊 Training Matrix'!$M$104="EXPIRING"),'📊 Training Matrix'!$A$104,"")</f>
        <v/>
      </c>
      <c r="B1983" s="58" t="str">
        <f ca="1">IF(OR('📊 Training Matrix'!$M$104="EXPIRED",'📊 Training Matrix'!$M$104="EXPIRING"),'📊 Training Matrix'!$B$104,"")</f>
        <v/>
      </c>
      <c r="C1983" s="58" t="str">
        <f ca="1">IF(OR('📊 Training Matrix'!$M$104="EXPIRED",'📊 Training Matrix'!$M$104="EXPIRING"),'📊 Training Matrix'!$C$104,"")</f>
        <v/>
      </c>
      <c r="D1983" s="58" t="str">
        <f ca="1">IF(OR('📊 Training Matrix'!$M$104="EXPIRED",'📊 Training Matrix'!$M$104="EXPIRING"),'📊 Training Matrix'!$D$104,"")</f>
        <v/>
      </c>
      <c r="E1983" s="58" t="str">
        <f ca="1">IF(OR('📊 Training Matrix'!$M$104="EXPIRED",'📊 Training Matrix'!$M$104="EXPIRING"),'📊 Training Matrix'!$F$104,"")</f>
        <v/>
      </c>
      <c r="F1983" s="58" t="str">
        <f ca="1">IF(OR('📊 Training Matrix'!$M$104="EXPIRED",'📊 Training Matrix'!$M$104="EXPIRING"),'📊 Training Matrix'!$E$104,"")</f>
        <v/>
      </c>
      <c r="G1983" s="58" t="str">
        <f ca="1">IF(OR('📊 Training Matrix'!$M$104="EXPIRED",'📊 Training Matrix'!$M$104="EXPIRING"),"HS-002","")</f>
        <v/>
      </c>
      <c r="H1983" s="58" t="str">
        <f ca="1">IF(OR('📊 Training Matrix'!$M$104="EXPIRED",'📊 Training Matrix'!$M$104="EXPIRING"),"Working at Height","")</f>
        <v/>
      </c>
      <c r="I1983" s="58" t="str">
        <f ca="1">IF(OR('📊 Training Matrix'!$M$104="EXPIRED",'📊 Training Matrix'!$M$104="EXPIRING"),IF(ISNUMBER('📊 Training Matrix'!$L$104),TEXT('📊 Training Matrix'!$L$104,"DD/MM/YYYY"),""),"")</f>
        <v/>
      </c>
      <c r="J1983" s="58" t="str">
        <f ca="1">IF(OR('📊 Training Matrix'!$M$104="EXPIRED",'📊 Training Matrix'!$M$104="EXPIRING"),TEXT('📊 Training Matrix'!$L$104+365,"DD/MM/YYYY"),"")</f>
        <v/>
      </c>
      <c r="K1983" s="58" t="str">
        <f ca="1">IF(OR('📊 Training Matrix'!$M$104="EXPIRED",'📊 Training Matrix'!$M$104="EXPIRING"),'📊 Training Matrix'!$M$104,"")</f>
        <v/>
      </c>
      <c r="L1983" s="58" t="str">
        <f ca="1">IF(OR('📊 Training Matrix'!$M$104="EXPIRED",'📊 Training Matrix'!$M$104="EXPIRING"),IF('📊 Training Matrix'!$M$104="EXPIRED","Overdue by "&amp;TEXT(TODAY()-('📊 Training Matrix'!$L$104+365),"0")&amp;" days","Expires in "&amp;TEXT(('📊 Training Matrix'!$L$104+365)-TODAY(),"0")&amp;" days"),"—")</f>
        <v>—</v>
      </c>
      <c r="M1983" s="58" t="str">
        <f ca="1">IF(OR('📊 Training Matrix'!$M$104="EXPIRED",'📊 Training Matrix'!$M$104="EXPIRING"),'📊 Training Matrix'!$H$104,"")</f>
        <v/>
      </c>
    </row>
    <row r="1984" spans="1:13" ht="15" customHeight="1" x14ac:dyDescent="0.2">
      <c r="A1984" s="58" t="str">
        <f ca="1">IF(OR('📊 Training Matrix'!$O$104="EXPIRED",'📊 Training Matrix'!$O$104="EXPIRING"),'📊 Training Matrix'!$A$104,"")</f>
        <v/>
      </c>
      <c r="B1984" s="58" t="str">
        <f ca="1">IF(OR('📊 Training Matrix'!$O$104="EXPIRED",'📊 Training Matrix'!$O$104="EXPIRING"),'📊 Training Matrix'!$B$104,"")</f>
        <v/>
      </c>
      <c r="C1984" s="58" t="str">
        <f ca="1">IF(OR('📊 Training Matrix'!$O$104="EXPIRED",'📊 Training Matrix'!$O$104="EXPIRING"),'📊 Training Matrix'!$C$104,"")</f>
        <v/>
      </c>
      <c r="D1984" s="58" t="str">
        <f ca="1">IF(OR('📊 Training Matrix'!$O$104="EXPIRED",'📊 Training Matrix'!$O$104="EXPIRING"),'📊 Training Matrix'!$D$104,"")</f>
        <v/>
      </c>
      <c r="E1984" s="58" t="str">
        <f ca="1">IF(OR('📊 Training Matrix'!$O$104="EXPIRED",'📊 Training Matrix'!$O$104="EXPIRING"),'📊 Training Matrix'!$F$104,"")</f>
        <v/>
      </c>
      <c r="F1984" s="58" t="str">
        <f ca="1">IF(OR('📊 Training Matrix'!$O$104="EXPIRED",'📊 Training Matrix'!$O$104="EXPIRING"),'📊 Training Matrix'!$E$104,"")</f>
        <v/>
      </c>
      <c r="G1984" s="58" t="str">
        <f ca="1">IF(OR('📊 Training Matrix'!$O$104="EXPIRED",'📊 Training Matrix'!$O$104="EXPIRING"),"HS-003","")</f>
        <v/>
      </c>
      <c r="H1984" s="58" t="str">
        <f ca="1">IF(OR('📊 Training Matrix'!$O$104="EXPIRED",'📊 Training Matrix'!$O$104="EXPIRING"),"Confined Space","")</f>
        <v/>
      </c>
      <c r="I1984" s="58" t="str">
        <f ca="1">IF(OR('📊 Training Matrix'!$O$104="EXPIRED",'📊 Training Matrix'!$O$104="EXPIRING"),IF(ISNUMBER('📊 Training Matrix'!$N$104),TEXT('📊 Training Matrix'!$N$104,"DD/MM/YYYY"),""),"")</f>
        <v/>
      </c>
      <c r="J1984" s="58" t="str">
        <f ca="1">IF(OR('📊 Training Matrix'!$O$104="EXPIRED",'📊 Training Matrix'!$O$104="EXPIRING"),TEXT('📊 Training Matrix'!$N$104+365,"DD/MM/YYYY"),"")</f>
        <v/>
      </c>
      <c r="K1984" s="58" t="str">
        <f ca="1">IF(OR('📊 Training Matrix'!$O$104="EXPIRED",'📊 Training Matrix'!$O$104="EXPIRING"),'📊 Training Matrix'!$O$104,"")</f>
        <v/>
      </c>
      <c r="L1984" s="58" t="str">
        <f ca="1">IF(OR('📊 Training Matrix'!$O$104="EXPIRED",'📊 Training Matrix'!$O$104="EXPIRING"),IF('📊 Training Matrix'!$O$104="EXPIRED","Overdue by "&amp;TEXT(TODAY()-('📊 Training Matrix'!$N$104+365),"0")&amp;" days","Expires in "&amp;TEXT(('📊 Training Matrix'!$N$104+365)-TODAY(),"0")&amp;" days"),"—")</f>
        <v>—</v>
      </c>
      <c r="M1984" s="58" t="str">
        <f ca="1">IF(OR('📊 Training Matrix'!$O$104="EXPIRED",'📊 Training Matrix'!$O$104="EXPIRING"),'📊 Training Matrix'!$H$104,"")</f>
        <v/>
      </c>
    </row>
    <row r="1985" spans="1:13" ht="15" customHeight="1" x14ac:dyDescent="0.2">
      <c r="A1985" s="58" t="str">
        <f ca="1">IF(OR('📊 Training Matrix'!$Q$104="EXPIRED",'📊 Training Matrix'!$Q$104="EXPIRING"),'📊 Training Matrix'!$A$104,"")</f>
        <v/>
      </c>
      <c r="B1985" s="58" t="str">
        <f ca="1">IF(OR('📊 Training Matrix'!$Q$104="EXPIRED",'📊 Training Matrix'!$Q$104="EXPIRING"),'📊 Training Matrix'!$B$104,"")</f>
        <v/>
      </c>
      <c r="C1985" s="58" t="str">
        <f ca="1">IF(OR('📊 Training Matrix'!$Q$104="EXPIRED",'📊 Training Matrix'!$Q$104="EXPIRING"),'📊 Training Matrix'!$C$104,"")</f>
        <v/>
      </c>
      <c r="D1985" s="58" t="str">
        <f ca="1">IF(OR('📊 Training Matrix'!$Q$104="EXPIRED",'📊 Training Matrix'!$Q$104="EXPIRING"),'📊 Training Matrix'!$D$104,"")</f>
        <v/>
      </c>
      <c r="E1985" s="58" t="str">
        <f ca="1">IF(OR('📊 Training Matrix'!$Q$104="EXPIRED",'📊 Training Matrix'!$Q$104="EXPIRING"),'📊 Training Matrix'!$F$104,"")</f>
        <v/>
      </c>
      <c r="F1985" s="58" t="str">
        <f ca="1">IF(OR('📊 Training Matrix'!$Q$104="EXPIRED",'📊 Training Matrix'!$Q$104="EXPIRING"),'📊 Training Matrix'!$E$104,"")</f>
        <v/>
      </c>
      <c r="G1985" s="58" t="str">
        <f ca="1">IF(OR('📊 Training Matrix'!$Q$104="EXPIRED",'📊 Training Matrix'!$Q$104="EXPIRING"),"HS-004","")</f>
        <v/>
      </c>
      <c r="H1985" s="58" t="str">
        <f ca="1">IF(OR('📊 Training Matrix'!$Q$104="EXPIRED",'📊 Training Matrix'!$Q$104="EXPIRING"),"Manual Handling","")</f>
        <v/>
      </c>
      <c r="I1985" s="58" t="str">
        <f ca="1">IF(OR('📊 Training Matrix'!$Q$104="EXPIRED",'📊 Training Matrix'!$Q$104="EXPIRING"),IF(ISNUMBER('📊 Training Matrix'!$P$104),TEXT('📊 Training Matrix'!$P$104,"DD/MM/YYYY"),""),"")</f>
        <v/>
      </c>
      <c r="J1985" s="58" t="str">
        <f ca="1">IF(OR('📊 Training Matrix'!$Q$104="EXPIRED",'📊 Training Matrix'!$Q$104="EXPIRING"),TEXT('📊 Training Matrix'!$P$104+365,"DD/MM/YYYY"),"")</f>
        <v/>
      </c>
      <c r="K1985" s="58" t="str">
        <f ca="1">IF(OR('📊 Training Matrix'!$Q$104="EXPIRED",'📊 Training Matrix'!$Q$104="EXPIRING"),'📊 Training Matrix'!$Q$104,"")</f>
        <v/>
      </c>
      <c r="L1985" s="58" t="str">
        <f ca="1">IF(OR('📊 Training Matrix'!$Q$104="EXPIRED",'📊 Training Matrix'!$Q$104="EXPIRING"),IF('📊 Training Matrix'!$Q$104="EXPIRED","Overdue by "&amp;TEXT(TODAY()-('📊 Training Matrix'!$P$104+365),"0")&amp;" days","Expires in "&amp;TEXT(('📊 Training Matrix'!$P$104+365)-TODAY(),"0")&amp;" days"),"—")</f>
        <v>—</v>
      </c>
      <c r="M1985" s="58" t="str">
        <f ca="1">IF(OR('📊 Training Matrix'!$Q$104="EXPIRED",'📊 Training Matrix'!$Q$104="EXPIRING"),'📊 Training Matrix'!$H$104,"")</f>
        <v/>
      </c>
    </row>
    <row r="1986" spans="1:13" ht="15" customHeight="1" x14ac:dyDescent="0.2">
      <c r="A1986" s="58" t="str">
        <f ca="1">IF(OR('📊 Training Matrix'!$S$104="EXPIRED",'📊 Training Matrix'!$S$104="EXPIRING"),'📊 Training Matrix'!$A$104,"")</f>
        <v/>
      </c>
      <c r="B1986" s="58" t="str">
        <f ca="1">IF(OR('📊 Training Matrix'!$S$104="EXPIRED",'📊 Training Matrix'!$S$104="EXPIRING"),'📊 Training Matrix'!$B$104,"")</f>
        <v/>
      </c>
      <c r="C1986" s="58" t="str">
        <f ca="1">IF(OR('📊 Training Matrix'!$S$104="EXPIRED",'📊 Training Matrix'!$S$104="EXPIRING"),'📊 Training Matrix'!$C$104,"")</f>
        <v/>
      </c>
      <c r="D1986" s="58" t="str">
        <f ca="1">IF(OR('📊 Training Matrix'!$S$104="EXPIRED",'📊 Training Matrix'!$S$104="EXPIRING"),'📊 Training Matrix'!$D$104,"")</f>
        <v/>
      </c>
      <c r="E1986" s="58" t="str">
        <f ca="1">IF(OR('📊 Training Matrix'!$S$104="EXPIRED",'📊 Training Matrix'!$S$104="EXPIRING"),'📊 Training Matrix'!$F$104,"")</f>
        <v/>
      </c>
      <c r="F1986" s="58" t="str">
        <f ca="1">IF(OR('📊 Training Matrix'!$S$104="EXPIRED",'📊 Training Matrix'!$S$104="EXPIRING"),'📊 Training Matrix'!$E$104,"")</f>
        <v/>
      </c>
      <c r="G1986" s="58" t="str">
        <f ca="1">IF(OR('📊 Training Matrix'!$S$104="EXPIRED",'📊 Training Matrix'!$S$104="EXPIRING"),"HS-005","")</f>
        <v/>
      </c>
      <c r="H1986" s="58" t="str">
        <f ca="1">IF(OR('📊 Training Matrix'!$S$104="EXPIRED",'📊 Training Matrix'!$S$104="EXPIRING"),"First Aid (FAW)","")</f>
        <v/>
      </c>
      <c r="I1986" s="58" t="str">
        <f ca="1">IF(OR('📊 Training Matrix'!$S$104="EXPIRED",'📊 Training Matrix'!$S$104="EXPIRING"),IF(ISNUMBER('📊 Training Matrix'!$R$104),TEXT('📊 Training Matrix'!$R$104,"DD/MM/YYYY"),""),"")</f>
        <v/>
      </c>
      <c r="J1986" s="58" t="str">
        <f ca="1">IF(OR('📊 Training Matrix'!$S$104="EXPIRED",'📊 Training Matrix'!$S$104="EXPIRING"),TEXT('📊 Training Matrix'!$R$104+365,"DD/MM/YYYY"),"")</f>
        <v/>
      </c>
      <c r="K1986" s="58" t="str">
        <f ca="1">IF(OR('📊 Training Matrix'!$S$104="EXPIRED",'📊 Training Matrix'!$S$104="EXPIRING"),'📊 Training Matrix'!$S$104,"")</f>
        <v/>
      </c>
      <c r="L1986" s="58" t="str">
        <f ca="1">IF(OR('📊 Training Matrix'!$S$104="EXPIRED",'📊 Training Matrix'!$S$104="EXPIRING"),IF('📊 Training Matrix'!$S$104="EXPIRED","Overdue by "&amp;TEXT(TODAY()-('📊 Training Matrix'!$R$104+365),"0")&amp;" days","Expires in "&amp;TEXT(('📊 Training Matrix'!$R$104+365)-TODAY(),"0")&amp;" days"),"—")</f>
        <v>—</v>
      </c>
      <c r="M1986" s="58" t="str">
        <f ca="1">IF(OR('📊 Training Matrix'!$S$104="EXPIRED",'📊 Training Matrix'!$S$104="EXPIRING"),'📊 Training Matrix'!$H$104,"")</f>
        <v/>
      </c>
    </row>
    <row r="1987" spans="1:13" ht="15" customHeight="1" x14ac:dyDescent="0.2">
      <c r="A1987" s="58" t="str">
        <f ca="1">IF(OR('📊 Training Matrix'!$U$104="EXPIRED",'📊 Training Matrix'!$U$104="EXPIRING"),'📊 Training Matrix'!$A$104,"")</f>
        <v/>
      </c>
      <c r="B1987" s="58" t="str">
        <f ca="1">IF(OR('📊 Training Matrix'!$U$104="EXPIRED",'📊 Training Matrix'!$U$104="EXPIRING"),'📊 Training Matrix'!$B$104,"")</f>
        <v/>
      </c>
      <c r="C1987" s="58" t="str">
        <f ca="1">IF(OR('📊 Training Matrix'!$U$104="EXPIRED",'📊 Training Matrix'!$U$104="EXPIRING"),'📊 Training Matrix'!$C$104,"")</f>
        <v/>
      </c>
      <c r="D1987" s="58" t="str">
        <f ca="1">IF(OR('📊 Training Matrix'!$U$104="EXPIRED",'📊 Training Matrix'!$U$104="EXPIRING"),'📊 Training Matrix'!$D$104,"")</f>
        <v/>
      </c>
      <c r="E1987" s="58" t="str">
        <f ca="1">IF(OR('📊 Training Matrix'!$U$104="EXPIRED",'📊 Training Matrix'!$U$104="EXPIRING"),'📊 Training Matrix'!$F$104,"")</f>
        <v/>
      </c>
      <c r="F1987" s="58" t="str">
        <f ca="1">IF(OR('📊 Training Matrix'!$U$104="EXPIRED",'📊 Training Matrix'!$U$104="EXPIRING"),'📊 Training Matrix'!$E$104,"")</f>
        <v/>
      </c>
      <c r="G1987" s="58" t="str">
        <f ca="1">IF(OR('📊 Training Matrix'!$U$104="EXPIRED",'📊 Training Matrix'!$U$104="EXPIRING"),"HS-006","")</f>
        <v/>
      </c>
      <c r="H1987" s="58" t="str">
        <f ca="1">IF(OR('📊 Training Matrix'!$U$104="EXPIRED",'📊 Training Matrix'!$U$104="EXPIRING"),"Asbestos Awareness","")</f>
        <v/>
      </c>
      <c r="I1987" s="58" t="str">
        <f ca="1">IF(OR('📊 Training Matrix'!$U$104="EXPIRED",'📊 Training Matrix'!$U$104="EXPIRING"),IF(ISNUMBER('📊 Training Matrix'!$T$104),TEXT('📊 Training Matrix'!$T$104,"DD/MM/YYYY"),""),"")</f>
        <v/>
      </c>
      <c r="J1987" s="58" t="str">
        <f ca="1">IF(OR('📊 Training Matrix'!$U$104="EXPIRED",'📊 Training Matrix'!$U$104="EXPIRING"),TEXT('📊 Training Matrix'!$T$104+365,"DD/MM/YYYY"),"")</f>
        <v/>
      </c>
      <c r="K1987" s="58" t="str">
        <f ca="1">IF(OR('📊 Training Matrix'!$U$104="EXPIRED",'📊 Training Matrix'!$U$104="EXPIRING"),'📊 Training Matrix'!$U$104,"")</f>
        <v/>
      </c>
      <c r="L1987" s="58" t="str">
        <f ca="1">IF(OR('📊 Training Matrix'!$U$104="EXPIRED",'📊 Training Matrix'!$U$104="EXPIRING"),IF('📊 Training Matrix'!$U$104="EXPIRED","Overdue by "&amp;TEXT(TODAY()-('📊 Training Matrix'!$T$104+365),"0")&amp;" days","Expires in "&amp;TEXT(('📊 Training Matrix'!$T$104+365)-TODAY(),"0")&amp;" days"),"—")</f>
        <v>—</v>
      </c>
      <c r="M1987" s="58" t="str">
        <f ca="1">IF(OR('📊 Training Matrix'!$U$104="EXPIRED",'📊 Training Matrix'!$U$104="EXPIRING"),'📊 Training Matrix'!$H$104,"")</f>
        <v/>
      </c>
    </row>
    <row r="1988" spans="1:13" ht="15" customHeight="1" x14ac:dyDescent="0.2">
      <c r="A1988" s="58" t="str">
        <f ca="1">IF(OR('📊 Training Matrix'!$W$104="EXPIRED",'📊 Training Matrix'!$W$104="EXPIRING"),'📊 Training Matrix'!$A$104,"")</f>
        <v/>
      </c>
      <c r="B1988" s="58" t="str">
        <f ca="1">IF(OR('📊 Training Matrix'!$W$104="EXPIRED",'📊 Training Matrix'!$W$104="EXPIRING"),'📊 Training Matrix'!$B$104,"")</f>
        <v/>
      </c>
      <c r="C1988" s="58" t="str">
        <f ca="1">IF(OR('📊 Training Matrix'!$W$104="EXPIRED",'📊 Training Matrix'!$W$104="EXPIRING"),'📊 Training Matrix'!$C$104,"")</f>
        <v/>
      </c>
      <c r="D1988" s="58" t="str">
        <f ca="1">IF(OR('📊 Training Matrix'!$W$104="EXPIRED",'📊 Training Matrix'!$W$104="EXPIRING"),'📊 Training Matrix'!$D$104,"")</f>
        <v/>
      </c>
      <c r="E1988" s="58" t="str">
        <f ca="1">IF(OR('📊 Training Matrix'!$W$104="EXPIRED",'📊 Training Matrix'!$W$104="EXPIRING"),'📊 Training Matrix'!$F$104,"")</f>
        <v/>
      </c>
      <c r="F1988" s="58" t="str">
        <f ca="1">IF(OR('📊 Training Matrix'!$W$104="EXPIRED",'📊 Training Matrix'!$W$104="EXPIRING"),'📊 Training Matrix'!$E$104,"")</f>
        <v/>
      </c>
      <c r="G1988" s="58" t="str">
        <f ca="1">IF(OR('📊 Training Matrix'!$W$104="EXPIRED",'📊 Training Matrix'!$W$104="EXPIRING"),"EL-001","")</f>
        <v/>
      </c>
      <c r="H1988" s="58" t="str">
        <f ca="1">IF(OR('📊 Training Matrix'!$W$104="EXPIRED",'📊 Training Matrix'!$W$104="EXPIRING"),"C&amp;G 2391 Inspection","")</f>
        <v/>
      </c>
      <c r="I1988" s="58" t="str">
        <f ca="1">IF(OR('📊 Training Matrix'!$W$104="EXPIRED",'📊 Training Matrix'!$W$104="EXPIRING"),IF(ISNUMBER('📊 Training Matrix'!$V$104),TEXT('📊 Training Matrix'!$V$104,"DD/MM/YYYY"),""),"")</f>
        <v/>
      </c>
      <c r="J1988" s="58" t="str">
        <f ca="1">IF(OR('📊 Training Matrix'!$W$104="EXPIRED",'📊 Training Matrix'!$W$104="EXPIRING"),TEXT('📊 Training Matrix'!$V$104+365,"DD/MM/YYYY"),"")</f>
        <v/>
      </c>
      <c r="K1988" s="58" t="str">
        <f ca="1">IF(OR('📊 Training Matrix'!$W$104="EXPIRED",'📊 Training Matrix'!$W$104="EXPIRING"),'📊 Training Matrix'!$W$104,"")</f>
        <v/>
      </c>
      <c r="L1988" s="58" t="str">
        <f ca="1">IF(OR('📊 Training Matrix'!$W$104="EXPIRED",'📊 Training Matrix'!$W$104="EXPIRING"),IF('📊 Training Matrix'!$W$104="EXPIRED","Overdue by "&amp;TEXT(TODAY()-('📊 Training Matrix'!$V$104+365),"0")&amp;" days","Expires in "&amp;TEXT(('📊 Training Matrix'!$V$104+365)-TODAY(),"0")&amp;" days"),"—")</f>
        <v>—</v>
      </c>
      <c r="M1988" s="58" t="str">
        <f ca="1">IF(OR('📊 Training Matrix'!$W$104="EXPIRED",'📊 Training Matrix'!$W$104="EXPIRING"),'📊 Training Matrix'!$H$104,"")</f>
        <v/>
      </c>
    </row>
    <row r="1989" spans="1:13" ht="15" customHeight="1" x14ac:dyDescent="0.2">
      <c r="A1989" s="58" t="str">
        <f ca="1">IF(OR('📊 Training Matrix'!$Y$104="EXPIRED",'📊 Training Matrix'!$Y$104="EXPIRING"),'📊 Training Matrix'!$A$104,"")</f>
        <v/>
      </c>
      <c r="B1989" s="58" t="str">
        <f ca="1">IF(OR('📊 Training Matrix'!$Y$104="EXPIRED",'📊 Training Matrix'!$Y$104="EXPIRING"),'📊 Training Matrix'!$B$104,"")</f>
        <v/>
      </c>
      <c r="C1989" s="58" t="str">
        <f ca="1">IF(OR('📊 Training Matrix'!$Y$104="EXPIRED",'📊 Training Matrix'!$Y$104="EXPIRING"),'📊 Training Matrix'!$C$104,"")</f>
        <v/>
      </c>
      <c r="D1989" s="58" t="str">
        <f ca="1">IF(OR('📊 Training Matrix'!$Y$104="EXPIRED",'📊 Training Matrix'!$Y$104="EXPIRING"),'📊 Training Matrix'!$D$104,"")</f>
        <v/>
      </c>
      <c r="E1989" s="58" t="str">
        <f ca="1">IF(OR('📊 Training Matrix'!$Y$104="EXPIRED",'📊 Training Matrix'!$Y$104="EXPIRING"),'📊 Training Matrix'!$F$104,"")</f>
        <v/>
      </c>
      <c r="F1989" s="58" t="str">
        <f ca="1">IF(OR('📊 Training Matrix'!$Y$104="EXPIRED",'📊 Training Matrix'!$Y$104="EXPIRING"),'📊 Training Matrix'!$E$104,"")</f>
        <v/>
      </c>
      <c r="G1989" s="58" t="str">
        <f ca="1">IF(OR('📊 Training Matrix'!$Y$104="EXPIRED",'📊 Training Matrix'!$Y$104="EXPIRING"),"EL-002","")</f>
        <v/>
      </c>
      <c r="H1989" s="58" t="str">
        <f ca="1">IF(OR('📊 Training Matrix'!$Y$104="EXPIRED",'📊 Training Matrix'!$Y$104="EXPIRING"),"18th Edition","")</f>
        <v/>
      </c>
      <c r="I1989" s="58" t="str">
        <f ca="1">IF(OR('📊 Training Matrix'!$Y$104="EXPIRED",'📊 Training Matrix'!$Y$104="EXPIRING"),IF(ISNUMBER('📊 Training Matrix'!$X$104),TEXT('📊 Training Matrix'!$X$104,"DD/MM/YYYY"),""),"")</f>
        <v/>
      </c>
      <c r="J1989" s="58" t="str">
        <f ca="1">IF(OR('📊 Training Matrix'!$Y$104="EXPIRED",'📊 Training Matrix'!$Y$104="EXPIRING"),TEXT('📊 Training Matrix'!$X$104+365,"DD/MM/YYYY"),"")</f>
        <v/>
      </c>
      <c r="K1989" s="58" t="str">
        <f ca="1">IF(OR('📊 Training Matrix'!$Y$104="EXPIRED",'📊 Training Matrix'!$Y$104="EXPIRING"),'📊 Training Matrix'!$Y$104,"")</f>
        <v/>
      </c>
      <c r="L1989" s="58" t="str">
        <f ca="1">IF(OR('📊 Training Matrix'!$Y$104="EXPIRED",'📊 Training Matrix'!$Y$104="EXPIRING"),IF('📊 Training Matrix'!$Y$104="EXPIRED","Overdue by "&amp;TEXT(TODAY()-('📊 Training Matrix'!$X$104+365),"0")&amp;" days","Expires in "&amp;TEXT(('📊 Training Matrix'!$X$104+365)-TODAY(),"0")&amp;" days"),"—")</f>
        <v>—</v>
      </c>
      <c r="M1989" s="58" t="str">
        <f ca="1">IF(OR('📊 Training Matrix'!$Y$104="EXPIRED",'📊 Training Matrix'!$Y$104="EXPIRING"),'📊 Training Matrix'!$H$104,"")</f>
        <v/>
      </c>
    </row>
    <row r="1990" spans="1:13" ht="15" customHeight="1" x14ac:dyDescent="0.2">
      <c r="A1990" s="58" t="str">
        <f ca="1">IF(OR('📊 Training Matrix'!$AA$104="EXPIRED",'📊 Training Matrix'!$AA$104="EXPIRING"),'📊 Training Matrix'!$A$104,"")</f>
        <v/>
      </c>
      <c r="B1990" s="58" t="str">
        <f ca="1">IF(OR('📊 Training Matrix'!$AA$104="EXPIRED",'📊 Training Matrix'!$AA$104="EXPIRING"),'📊 Training Matrix'!$B$104,"")</f>
        <v/>
      </c>
      <c r="C1990" s="58" t="str">
        <f ca="1">IF(OR('📊 Training Matrix'!$AA$104="EXPIRED",'📊 Training Matrix'!$AA$104="EXPIRING"),'📊 Training Matrix'!$C$104,"")</f>
        <v/>
      </c>
      <c r="D1990" s="58" t="str">
        <f ca="1">IF(OR('📊 Training Matrix'!$AA$104="EXPIRED",'📊 Training Matrix'!$AA$104="EXPIRING"),'📊 Training Matrix'!$D$104,"")</f>
        <v/>
      </c>
      <c r="E1990" s="58" t="str">
        <f ca="1">IF(OR('📊 Training Matrix'!$AA$104="EXPIRED",'📊 Training Matrix'!$AA$104="EXPIRING"),'📊 Training Matrix'!$F$104,"")</f>
        <v/>
      </c>
      <c r="F1990" s="58" t="str">
        <f ca="1">IF(OR('📊 Training Matrix'!$AA$104="EXPIRED",'📊 Training Matrix'!$AA$104="EXPIRING"),'📊 Training Matrix'!$E$104,"")</f>
        <v/>
      </c>
      <c r="G1990" s="58" t="str">
        <f ca="1">IF(OR('📊 Training Matrix'!$AA$104="EXPIRED",'📊 Training Matrix'!$AA$104="EXPIRING"),"EL-003","")</f>
        <v/>
      </c>
      <c r="H1990" s="58" t="str">
        <f ca="1">IF(OR('📊 Training Matrix'!$AA$104="EXPIRED",'📊 Training Matrix'!$AA$104="EXPIRING"),"HV Auth. Person","")</f>
        <v/>
      </c>
      <c r="I1990" s="58" t="str">
        <f ca="1">IF(OR('📊 Training Matrix'!$AA$104="EXPIRED",'📊 Training Matrix'!$AA$104="EXPIRING"),IF(ISNUMBER('📊 Training Matrix'!$Z$104),TEXT('📊 Training Matrix'!$Z$104,"DD/MM/YYYY"),""),"")</f>
        <v/>
      </c>
      <c r="J1990" s="58" t="str">
        <f ca="1">IF(OR('📊 Training Matrix'!$AA$104="EXPIRED",'📊 Training Matrix'!$AA$104="EXPIRING"),TEXT('📊 Training Matrix'!$Z$104+365,"DD/MM/YYYY"),"")</f>
        <v/>
      </c>
      <c r="K1990" s="58" t="str">
        <f ca="1">IF(OR('📊 Training Matrix'!$AA$104="EXPIRED",'📊 Training Matrix'!$AA$104="EXPIRING"),'📊 Training Matrix'!$AA$104,"")</f>
        <v/>
      </c>
      <c r="L1990" s="58" t="str">
        <f ca="1">IF(OR('📊 Training Matrix'!$AA$104="EXPIRED",'📊 Training Matrix'!$AA$104="EXPIRING"),IF('📊 Training Matrix'!$AA$104="EXPIRED","Overdue by "&amp;TEXT(TODAY()-('📊 Training Matrix'!$Z$104+365),"0")&amp;" days","Expires in "&amp;TEXT(('📊 Training Matrix'!$Z$104+365)-TODAY(),"0")&amp;" days"),"—")</f>
        <v>—</v>
      </c>
      <c r="M1990" s="58" t="str">
        <f ca="1">IF(OR('📊 Training Matrix'!$AA$104="EXPIRED",'📊 Training Matrix'!$AA$104="EXPIRING"),'📊 Training Matrix'!$H$104,"")</f>
        <v/>
      </c>
    </row>
    <row r="1991" spans="1:13" ht="15" customHeight="1" x14ac:dyDescent="0.2">
      <c r="A1991" s="58" t="str">
        <f ca="1">IF(OR('📊 Training Matrix'!$AC$104="EXPIRED",'📊 Training Matrix'!$AC$104="EXPIRING"),'📊 Training Matrix'!$A$104,"")</f>
        <v/>
      </c>
      <c r="B1991" s="58" t="str">
        <f ca="1">IF(OR('📊 Training Matrix'!$AC$104="EXPIRED",'📊 Training Matrix'!$AC$104="EXPIRING"),'📊 Training Matrix'!$B$104,"")</f>
        <v/>
      </c>
      <c r="C1991" s="58" t="str">
        <f ca="1">IF(OR('📊 Training Matrix'!$AC$104="EXPIRED",'📊 Training Matrix'!$AC$104="EXPIRING"),'📊 Training Matrix'!$C$104,"")</f>
        <v/>
      </c>
      <c r="D1991" s="58" t="str">
        <f ca="1">IF(OR('📊 Training Matrix'!$AC$104="EXPIRED",'📊 Training Matrix'!$AC$104="EXPIRING"),'📊 Training Matrix'!$D$104,"")</f>
        <v/>
      </c>
      <c r="E1991" s="58" t="str">
        <f ca="1">IF(OR('📊 Training Matrix'!$AC$104="EXPIRED",'📊 Training Matrix'!$AC$104="EXPIRING"),'📊 Training Matrix'!$F$104,"")</f>
        <v/>
      </c>
      <c r="F1991" s="58" t="str">
        <f ca="1">IF(OR('📊 Training Matrix'!$AC$104="EXPIRED",'📊 Training Matrix'!$AC$104="EXPIRING"),'📊 Training Matrix'!$E$104,"")</f>
        <v/>
      </c>
      <c r="G1991" s="58" t="str">
        <f ca="1">IF(OR('📊 Training Matrix'!$AC$104="EXPIRED",'📊 Training Matrix'!$AC$104="EXPIRING"),"EL-004","")</f>
        <v/>
      </c>
      <c r="H1991" s="58" t="str">
        <f ca="1">IF(OR('📊 Training Matrix'!$AC$104="EXPIRED",'📊 Training Matrix'!$AC$104="EXPIRING"),"LV Switching","")</f>
        <v/>
      </c>
      <c r="I1991" s="58" t="str">
        <f ca="1">IF(OR('📊 Training Matrix'!$AC$104="EXPIRED",'📊 Training Matrix'!$AC$104="EXPIRING"),IF(ISNUMBER('📊 Training Matrix'!$AB$104),TEXT('📊 Training Matrix'!$AB$104,"DD/MM/YYYY"),""),"")</f>
        <v/>
      </c>
      <c r="J1991" s="58" t="str">
        <f ca="1">IF(OR('📊 Training Matrix'!$AC$104="EXPIRED",'📊 Training Matrix'!$AC$104="EXPIRING"),TEXT('📊 Training Matrix'!$AB$104+365,"DD/MM/YYYY"),"")</f>
        <v/>
      </c>
      <c r="K1991" s="58" t="str">
        <f ca="1">IF(OR('📊 Training Matrix'!$AC$104="EXPIRED",'📊 Training Matrix'!$AC$104="EXPIRING"),'📊 Training Matrix'!$AC$104,"")</f>
        <v/>
      </c>
      <c r="L1991" s="58" t="str">
        <f ca="1">IF(OR('📊 Training Matrix'!$AC$104="EXPIRED",'📊 Training Matrix'!$AC$104="EXPIRING"),IF('📊 Training Matrix'!$AC$104="EXPIRED","Overdue by "&amp;TEXT(TODAY()-('📊 Training Matrix'!$AB$104+365),"0")&amp;" days","Expires in "&amp;TEXT(('📊 Training Matrix'!$AB$104+365)-TODAY(),"0")&amp;" days"),"—")</f>
        <v>—</v>
      </c>
      <c r="M1991" s="58" t="str">
        <f ca="1">IF(OR('📊 Training Matrix'!$AC$104="EXPIRED",'📊 Training Matrix'!$AC$104="EXPIRING"),'📊 Training Matrix'!$H$104,"")</f>
        <v/>
      </c>
    </row>
    <row r="1992" spans="1:13" ht="15" customHeight="1" x14ac:dyDescent="0.2">
      <c r="A1992" s="58" t="str">
        <f ca="1">IF(OR('📊 Training Matrix'!$AE$104="EXPIRED",'📊 Training Matrix'!$AE$104="EXPIRING"),'📊 Training Matrix'!$A$104,"")</f>
        <v/>
      </c>
      <c r="B1992" s="58" t="str">
        <f ca="1">IF(OR('📊 Training Matrix'!$AE$104="EXPIRED",'📊 Training Matrix'!$AE$104="EXPIRING"),'📊 Training Matrix'!$B$104,"")</f>
        <v/>
      </c>
      <c r="C1992" s="58" t="str">
        <f ca="1">IF(OR('📊 Training Matrix'!$AE$104="EXPIRED",'📊 Training Matrix'!$AE$104="EXPIRING"),'📊 Training Matrix'!$C$104,"")</f>
        <v/>
      </c>
      <c r="D1992" s="58" t="str">
        <f ca="1">IF(OR('📊 Training Matrix'!$AE$104="EXPIRED",'📊 Training Matrix'!$AE$104="EXPIRING"),'📊 Training Matrix'!$D$104,"")</f>
        <v/>
      </c>
      <c r="E1992" s="58" t="str">
        <f ca="1">IF(OR('📊 Training Matrix'!$AE$104="EXPIRED",'📊 Training Matrix'!$AE$104="EXPIRING"),'📊 Training Matrix'!$F$104,"")</f>
        <v/>
      </c>
      <c r="F1992" s="58" t="str">
        <f ca="1">IF(OR('📊 Training Matrix'!$AE$104="EXPIRED",'📊 Training Matrix'!$AE$104="EXPIRING"),'📊 Training Matrix'!$E$104,"")</f>
        <v/>
      </c>
      <c r="G1992" s="58" t="str">
        <f ca="1">IF(OR('📊 Training Matrix'!$AE$104="EXPIRED",'📊 Training Matrix'!$AE$104="EXPIRING"),"CV-005","")</f>
        <v/>
      </c>
      <c r="H1992" s="58" t="str">
        <f ca="1">IF(OR('📊 Training Matrix'!$AE$104="EXPIRED",'📊 Training Matrix'!$AE$104="EXPIRING"),"NRSWA Supervisor","")</f>
        <v/>
      </c>
      <c r="I1992" s="58" t="str">
        <f ca="1">IF(OR('📊 Training Matrix'!$AE$104="EXPIRED",'📊 Training Matrix'!$AE$104="EXPIRING"),IF(ISNUMBER('📊 Training Matrix'!$AD$104),TEXT('📊 Training Matrix'!$AD$104,"DD/MM/YYYY"),""),"")</f>
        <v/>
      </c>
      <c r="J1992" s="58" t="str">
        <f ca="1">IF(OR('📊 Training Matrix'!$AE$104="EXPIRED",'📊 Training Matrix'!$AE$104="EXPIRING"),TEXT('📊 Training Matrix'!$AD$104+365,"DD/MM/YYYY"),"")</f>
        <v/>
      </c>
      <c r="K1992" s="58" t="str">
        <f ca="1">IF(OR('📊 Training Matrix'!$AE$104="EXPIRED",'📊 Training Matrix'!$AE$104="EXPIRING"),'📊 Training Matrix'!$AE$104,"")</f>
        <v/>
      </c>
      <c r="L1992" s="58" t="str">
        <f ca="1">IF(OR('📊 Training Matrix'!$AE$104="EXPIRED",'📊 Training Matrix'!$AE$104="EXPIRING"),IF('📊 Training Matrix'!$AE$104="EXPIRED","Overdue by "&amp;TEXT(TODAY()-('📊 Training Matrix'!$AD$104+365),"0")&amp;" days","Expires in "&amp;TEXT(('📊 Training Matrix'!$AD$104+365)-TODAY(),"0")&amp;" days"),"—")</f>
        <v>—</v>
      </c>
      <c r="M1992" s="58" t="str">
        <f ca="1">IF(OR('📊 Training Matrix'!$AE$104="EXPIRED",'📊 Training Matrix'!$AE$104="EXPIRING"),'📊 Training Matrix'!$H$104,"")</f>
        <v/>
      </c>
    </row>
    <row r="1993" spans="1:13" ht="15" customHeight="1" x14ac:dyDescent="0.2">
      <c r="A1993" s="58" t="str">
        <f ca="1">IF(OR('📊 Training Matrix'!$AG$104="EXPIRED",'📊 Training Matrix'!$AG$104="EXPIRING"),'📊 Training Matrix'!$A$104,"")</f>
        <v/>
      </c>
      <c r="B1993" s="58" t="str">
        <f ca="1">IF(OR('📊 Training Matrix'!$AG$104="EXPIRED",'📊 Training Matrix'!$AG$104="EXPIRING"),'📊 Training Matrix'!$B$104,"")</f>
        <v/>
      </c>
      <c r="C1993" s="58" t="str">
        <f ca="1">IF(OR('📊 Training Matrix'!$AG$104="EXPIRED",'📊 Training Matrix'!$AG$104="EXPIRING"),'📊 Training Matrix'!$C$104,"")</f>
        <v/>
      </c>
      <c r="D1993" s="58" t="str">
        <f ca="1">IF(OR('📊 Training Matrix'!$AG$104="EXPIRED",'📊 Training Matrix'!$AG$104="EXPIRING"),'📊 Training Matrix'!$D$104,"")</f>
        <v/>
      </c>
      <c r="E1993" s="58" t="str">
        <f ca="1">IF(OR('📊 Training Matrix'!$AG$104="EXPIRED",'📊 Training Matrix'!$AG$104="EXPIRING"),'📊 Training Matrix'!$F$104,"")</f>
        <v/>
      </c>
      <c r="F1993" s="58" t="str">
        <f ca="1">IF(OR('📊 Training Matrix'!$AG$104="EXPIRED",'📊 Training Matrix'!$AG$104="EXPIRING"),'📊 Training Matrix'!$E$104,"")</f>
        <v/>
      </c>
      <c r="G1993" s="58" t="str">
        <f ca="1">IF(OR('📊 Training Matrix'!$AG$104="EXPIRED",'📊 Training Matrix'!$AG$104="EXPIRING"),"CV-006","")</f>
        <v/>
      </c>
      <c r="H1993" s="58" t="str">
        <f ca="1">IF(OR('📊 Training Matrix'!$AG$104="EXPIRED",'📊 Training Matrix'!$AG$104="EXPIRING"),"NRSWA Operative","")</f>
        <v/>
      </c>
      <c r="I1993" s="58" t="str">
        <f ca="1">IF(OR('📊 Training Matrix'!$AG$104="EXPIRED",'📊 Training Matrix'!$AG$104="EXPIRING"),IF(ISNUMBER('📊 Training Matrix'!$AF$104),TEXT('📊 Training Matrix'!$AF$104,"DD/MM/YYYY"),""),"")</f>
        <v/>
      </c>
      <c r="J1993" s="58" t="str">
        <f ca="1">IF(OR('📊 Training Matrix'!$AG$104="EXPIRED",'📊 Training Matrix'!$AG$104="EXPIRING"),TEXT('📊 Training Matrix'!$AF$104+365,"DD/MM/YYYY"),"")</f>
        <v/>
      </c>
      <c r="K1993" s="58" t="str">
        <f ca="1">IF(OR('📊 Training Matrix'!$AG$104="EXPIRED",'📊 Training Matrix'!$AG$104="EXPIRING"),'📊 Training Matrix'!$AG$104,"")</f>
        <v/>
      </c>
      <c r="L1993" s="58" t="str">
        <f ca="1">IF(OR('📊 Training Matrix'!$AG$104="EXPIRED",'📊 Training Matrix'!$AG$104="EXPIRING"),IF('📊 Training Matrix'!$AG$104="EXPIRED","Overdue by "&amp;TEXT(TODAY()-('📊 Training Matrix'!$AF$104+365),"0")&amp;" days","Expires in "&amp;TEXT(('📊 Training Matrix'!$AF$104+365)-TODAY(),"0")&amp;" days"),"—")</f>
        <v>—</v>
      </c>
      <c r="M1993" s="58" t="str">
        <f ca="1">IF(OR('📊 Training Matrix'!$AG$104="EXPIRED",'📊 Training Matrix'!$AG$104="EXPIRING"),'📊 Training Matrix'!$H$104,"")</f>
        <v/>
      </c>
    </row>
    <row r="1994" spans="1:13" ht="15" customHeight="1" x14ac:dyDescent="0.2">
      <c r="A1994" s="58" t="str">
        <f ca="1">IF(OR('📊 Training Matrix'!$AI$104="EXPIRED",'📊 Training Matrix'!$AI$104="EXPIRING"),'📊 Training Matrix'!$A$104,"")</f>
        <v/>
      </c>
      <c r="B1994" s="58" t="str">
        <f ca="1">IF(OR('📊 Training Matrix'!$AI$104="EXPIRED",'📊 Training Matrix'!$AI$104="EXPIRING"),'📊 Training Matrix'!$B$104,"")</f>
        <v/>
      </c>
      <c r="C1994" s="58" t="str">
        <f ca="1">IF(OR('📊 Training Matrix'!$AI$104="EXPIRED",'📊 Training Matrix'!$AI$104="EXPIRING"),'📊 Training Matrix'!$C$104,"")</f>
        <v/>
      </c>
      <c r="D1994" s="58" t="str">
        <f ca="1">IF(OR('📊 Training Matrix'!$AI$104="EXPIRED",'📊 Training Matrix'!$AI$104="EXPIRING"),'📊 Training Matrix'!$D$104,"")</f>
        <v/>
      </c>
      <c r="E1994" s="58" t="str">
        <f ca="1">IF(OR('📊 Training Matrix'!$AI$104="EXPIRED",'📊 Training Matrix'!$AI$104="EXPIRING"),'📊 Training Matrix'!$F$104,"")</f>
        <v/>
      </c>
      <c r="F1994" s="58" t="str">
        <f ca="1">IF(OR('📊 Training Matrix'!$AI$104="EXPIRED",'📊 Training Matrix'!$AI$104="EXPIRING"),'📊 Training Matrix'!$E$104,"")</f>
        <v/>
      </c>
      <c r="G1994" s="58" t="str">
        <f ca="1">IF(OR('📊 Training Matrix'!$AI$104="EXPIRED",'📊 Training Matrix'!$AI$104="EXPIRING"),"CV-002","")</f>
        <v/>
      </c>
      <c r="H1994" s="58" t="str">
        <f ca="1">IF(OR('📊 Training Matrix'!$AI$104="EXPIRED",'📊 Training Matrix'!$AI$104="EXPIRING"),"CSCS Blue Card","")</f>
        <v/>
      </c>
      <c r="I1994" s="58" t="str">
        <f ca="1">IF(OR('📊 Training Matrix'!$AI$104="EXPIRED",'📊 Training Matrix'!$AI$104="EXPIRING"),IF(ISNUMBER('📊 Training Matrix'!$AH$104),TEXT('📊 Training Matrix'!$AH$104,"DD/MM/YYYY"),""),"")</f>
        <v/>
      </c>
      <c r="J1994" s="58" t="str">
        <f ca="1">IF(OR('📊 Training Matrix'!$AI$104="EXPIRED",'📊 Training Matrix'!$AI$104="EXPIRING"),TEXT('📊 Training Matrix'!$AH$104+365,"DD/MM/YYYY"),"")</f>
        <v/>
      </c>
      <c r="K1994" s="58" t="str">
        <f ca="1">IF(OR('📊 Training Matrix'!$AI$104="EXPIRED",'📊 Training Matrix'!$AI$104="EXPIRING"),'📊 Training Matrix'!$AI$104,"")</f>
        <v/>
      </c>
      <c r="L1994" s="58" t="str">
        <f ca="1">IF(OR('📊 Training Matrix'!$AI$104="EXPIRED",'📊 Training Matrix'!$AI$104="EXPIRING"),IF('📊 Training Matrix'!$AI$104="EXPIRED","Overdue by "&amp;TEXT(TODAY()-('📊 Training Matrix'!$AH$104+365),"0")&amp;" days","Expires in "&amp;TEXT(('📊 Training Matrix'!$AH$104+365)-TODAY(),"0")&amp;" days"),"—")</f>
        <v>—</v>
      </c>
      <c r="M1994" s="58" t="str">
        <f ca="1">IF(OR('📊 Training Matrix'!$AI$104="EXPIRED",'📊 Training Matrix'!$AI$104="EXPIRING"),'📊 Training Matrix'!$H$104,"")</f>
        <v/>
      </c>
    </row>
    <row r="1995" spans="1:13" ht="15" customHeight="1" x14ac:dyDescent="0.2">
      <c r="A1995" s="58" t="str">
        <f ca="1">IF(OR('📊 Training Matrix'!$AK$104="EXPIRED",'📊 Training Matrix'!$AK$104="EXPIRING"),'📊 Training Matrix'!$A$104,"")</f>
        <v/>
      </c>
      <c r="B1995" s="58" t="str">
        <f ca="1">IF(OR('📊 Training Matrix'!$AK$104="EXPIRED",'📊 Training Matrix'!$AK$104="EXPIRING"),'📊 Training Matrix'!$B$104,"")</f>
        <v/>
      </c>
      <c r="C1995" s="58" t="str">
        <f ca="1">IF(OR('📊 Training Matrix'!$AK$104="EXPIRED",'📊 Training Matrix'!$AK$104="EXPIRING"),'📊 Training Matrix'!$C$104,"")</f>
        <v/>
      </c>
      <c r="D1995" s="58" t="str">
        <f ca="1">IF(OR('📊 Training Matrix'!$AK$104="EXPIRED",'📊 Training Matrix'!$AK$104="EXPIRING"),'📊 Training Matrix'!$D$104,"")</f>
        <v/>
      </c>
      <c r="E1995" s="58" t="str">
        <f ca="1">IF(OR('📊 Training Matrix'!$AK$104="EXPIRED",'📊 Training Matrix'!$AK$104="EXPIRING"),'📊 Training Matrix'!$F$104,"")</f>
        <v/>
      </c>
      <c r="F1995" s="58" t="str">
        <f ca="1">IF(OR('📊 Training Matrix'!$AK$104="EXPIRED",'📊 Training Matrix'!$AK$104="EXPIRING"),'📊 Training Matrix'!$E$104,"")</f>
        <v/>
      </c>
      <c r="G1995" s="58" t="str">
        <f ca="1">IF(OR('📊 Training Matrix'!$AK$104="EXPIRED",'📊 Training Matrix'!$AK$104="EXPIRING"),"GS-001","")</f>
        <v/>
      </c>
      <c r="H1995" s="58" t="str">
        <f ca="1">IF(OR('📊 Training Matrix'!$AK$104="EXPIRED",'📊 Training Matrix'!$AK$104="EXPIRING"),"Gas Safe Reg.","")</f>
        <v/>
      </c>
      <c r="I1995" s="58" t="str">
        <f ca="1">IF(OR('📊 Training Matrix'!$AK$104="EXPIRED",'📊 Training Matrix'!$AK$104="EXPIRING"),IF(ISNUMBER('📊 Training Matrix'!$AJ$104),TEXT('📊 Training Matrix'!$AJ$104,"DD/MM/YYYY"),""),"")</f>
        <v/>
      </c>
      <c r="J1995" s="58" t="str">
        <f ca="1">IF(OR('📊 Training Matrix'!$AK$104="EXPIRED",'📊 Training Matrix'!$AK$104="EXPIRING"),TEXT('📊 Training Matrix'!$AJ$104+365,"DD/MM/YYYY"),"")</f>
        <v/>
      </c>
      <c r="K1995" s="58" t="str">
        <f ca="1">IF(OR('📊 Training Matrix'!$AK$104="EXPIRED",'📊 Training Matrix'!$AK$104="EXPIRING"),'📊 Training Matrix'!$AK$104,"")</f>
        <v/>
      </c>
      <c r="L1995" s="58" t="str">
        <f ca="1">IF(OR('📊 Training Matrix'!$AK$104="EXPIRED",'📊 Training Matrix'!$AK$104="EXPIRING"),IF('📊 Training Matrix'!$AK$104="EXPIRED","Overdue by "&amp;TEXT(TODAY()-('📊 Training Matrix'!$AJ$104+365),"0")&amp;" days","Expires in "&amp;TEXT(('📊 Training Matrix'!$AJ$104+365)-TODAY(),"0")&amp;" days"),"—")</f>
        <v>—</v>
      </c>
      <c r="M1995" s="58" t="str">
        <f ca="1">IF(OR('📊 Training Matrix'!$AK$104="EXPIRED",'📊 Training Matrix'!$AK$104="EXPIRING"),'📊 Training Matrix'!$H$104,"")</f>
        <v/>
      </c>
    </row>
    <row r="1996" spans="1:13" ht="15" customHeight="1" x14ac:dyDescent="0.2">
      <c r="A1996" s="58" t="str">
        <f ca="1">IF(OR('📊 Training Matrix'!$AM$104="EXPIRED",'📊 Training Matrix'!$AM$104="EXPIRING"),'📊 Training Matrix'!$A$104,"")</f>
        <v/>
      </c>
      <c r="B1996" s="58" t="str">
        <f ca="1">IF(OR('📊 Training Matrix'!$AM$104="EXPIRED",'📊 Training Matrix'!$AM$104="EXPIRING"),'📊 Training Matrix'!$B$104,"")</f>
        <v/>
      </c>
      <c r="C1996" s="58" t="str">
        <f ca="1">IF(OR('📊 Training Matrix'!$AM$104="EXPIRED",'📊 Training Matrix'!$AM$104="EXPIRING"),'📊 Training Matrix'!$C$104,"")</f>
        <v/>
      </c>
      <c r="D1996" s="58" t="str">
        <f ca="1">IF(OR('📊 Training Matrix'!$AM$104="EXPIRED",'📊 Training Matrix'!$AM$104="EXPIRING"),'📊 Training Matrix'!$D$104,"")</f>
        <v/>
      </c>
      <c r="E1996" s="58" t="str">
        <f ca="1">IF(OR('📊 Training Matrix'!$AM$104="EXPIRED",'📊 Training Matrix'!$AM$104="EXPIRING"),'📊 Training Matrix'!$F$104,"")</f>
        <v/>
      </c>
      <c r="F1996" s="58" t="str">
        <f ca="1">IF(OR('📊 Training Matrix'!$AM$104="EXPIRED",'📊 Training Matrix'!$AM$104="EXPIRING"),'📊 Training Matrix'!$E$104,"")</f>
        <v/>
      </c>
      <c r="G1996" s="58" t="str">
        <f ca="1">IF(OR('📊 Training Matrix'!$AM$104="EXPIRED",'📊 Training Matrix'!$AM$104="EXPIRING"),"GS-002","")</f>
        <v/>
      </c>
      <c r="H1996" s="58" t="str">
        <f ca="1">IF(OR('📊 Training Matrix'!$AM$104="EXPIRED",'📊 Training Matrix'!$AM$104="EXPIRING"),"ACS Gas (CCN1)","")</f>
        <v/>
      </c>
      <c r="I1996" s="58" t="str">
        <f ca="1">IF(OR('📊 Training Matrix'!$AM$104="EXPIRED",'📊 Training Matrix'!$AM$104="EXPIRING"),IF(ISNUMBER('📊 Training Matrix'!$AL$104),TEXT('📊 Training Matrix'!$AL$104,"DD/MM/YYYY"),""),"")</f>
        <v/>
      </c>
      <c r="J1996" s="58" t="str">
        <f ca="1">IF(OR('📊 Training Matrix'!$AM$104="EXPIRED",'📊 Training Matrix'!$AM$104="EXPIRING"),TEXT('📊 Training Matrix'!$AL$104+365,"DD/MM/YYYY"),"")</f>
        <v/>
      </c>
      <c r="K1996" s="58" t="str">
        <f ca="1">IF(OR('📊 Training Matrix'!$AM$104="EXPIRED",'📊 Training Matrix'!$AM$104="EXPIRING"),'📊 Training Matrix'!$AM$104,"")</f>
        <v/>
      </c>
      <c r="L1996" s="58" t="str">
        <f ca="1">IF(OR('📊 Training Matrix'!$AM$104="EXPIRED",'📊 Training Matrix'!$AM$104="EXPIRING"),IF('📊 Training Matrix'!$AM$104="EXPIRED","Overdue by "&amp;TEXT(TODAY()-('📊 Training Matrix'!$AL$104+365),"0")&amp;" days","Expires in "&amp;TEXT(('📊 Training Matrix'!$AL$104+365)-TODAY(),"0")&amp;" days"),"—")</f>
        <v>—</v>
      </c>
      <c r="M1996" s="58" t="str">
        <f ca="1">IF(OR('📊 Training Matrix'!$AM$104="EXPIRED",'📊 Training Matrix'!$AM$104="EXPIRING"),'📊 Training Matrix'!$H$104,"")</f>
        <v/>
      </c>
    </row>
    <row r="1997" spans="1:13" ht="15" customHeight="1" x14ac:dyDescent="0.2">
      <c r="A1997" s="58" t="str">
        <f ca="1">IF(OR('📊 Training Matrix'!$AO$104="EXPIRED",'📊 Training Matrix'!$AO$104="EXPIRING"),'📊 Training Matrix'!$A$104,"")</f>
        <v/>
      </c>
      <c r="B1997" s="58" t="str">
        <f ca="1">IF(OR('📊 Training Matrix'!$AO$104="EXPIRED",'📊 Training Matrix'!$AO$104="EXPIRING"),'📊 Training Matrix'!$B$104,"")</f>
        <v/>
      </c>
      <c r="C1997" s="58" t="str">
        <f ca="1">IF(OR('📊 Training Matrix'!$AO$104="EXPIRED",'📊 Training Matrix'!$AO$104="EXPIRING"),'📊 Training Matrix'!$C$104,"")</f>
        <v/>
      </c>
      <c r="D1997" s="58" t="str">
        <f ca="1">IF(OR('📊 Training Matrix'!$AO$104="EXPIRED",'📊 Training Matrix'!$AO$104="EXPIRING"),'📊 Training Matrix'!$D$104,"")</f>
        <v/>
      </c>
      <c r="E1997" s="58" t="str">
        <f ca="1">IF(OR('📊 Training Matrix'!$AO$104="EXPIRED",'📊 Training Matrix'!$AO$104="EXPIRING"),'📊 Training Matrix'!$F$104,"")</f>
        <v/>
      </c>
      <c r="F1997" s="58" t="str">
        <f ca="1">IF(OR('📊 Training Matrix'!$AO$104="EXPIRED",'📊 Training Matrix'!$AO$104="EXPIRING"),'📊 Training Matrix'!$E$104,"")</f>
        <v/>
      </c>
      <c r="G1997" s="58" t="str">
        <f ca="1">IF(OR('📊 Training Matrix'!$AO$104="EXPIRED",'📊 Training Matrix'!$AO$104="EXPIRING"),"WA-001","")</f>
        <v/>
      </c>
      <c r="H1997" s="58" t="str">
        <f ca="1">IF(OR('📊 Training Matrix'!$AO$104="EXPIRED",'📊 Training Matrix'!$AO$104="EXPIRING"),"WIAPS Cert.","")</f>
        <v/>
      </c>
      <c r="I1997" s="58" t="str">
        <f ca="1">IF(OR('📊 Training Matrix'!$AO$104="EXPIRED",'📊 Training Matrix'!$AO$104="EXPIRING"),IF(ISNUMBER('📊 Training Matrix'!$AN$104),TEXT('📊 Training Matrix'!$AN$104,"DD/MM/YYYY"),""),"")</f>
        <v/>
      </c>
      <c r="J1997" s="58" t="str">
        <f ca="1">IF(OR('📊 Training Matrix'!$AO$104="EXPIRED",'📊 Training Matrix'!$AO$104="EXPIRING"),TEXT('📊 Training Matrix'!$AN$104+365,"DD/MM/YYYY"),"")</f>
        <v/>
      </c>
      <c r="K1997" s="58" t="str">
        <f ca="1">IF(OR('📊 Training Matrix'!$AO$104="EXPIRED",'📊 Training Matrix'!$AO$104="EXPIRING"),'📊 Training Matrix'!$AO$104,"")</f>
        <v/>
      </c>
      <c r="L1997" s="58" t="str">
        <f ca="1">IF(OR('📊 Training Matrix'!$AO$104="EXPIRED",'📊 Training Matrix'!$AO$104="EXPIRING"),IF('📊 Training Matrix'!$AO$104="EXPIRED","Overdue by "&amp;TEXT(TODAY()-('📊 Training Matrix'!$AN$104+365),"0")&amp;" days","Expires in "&amp;TEXT(('📊 Training Matrix'!$AN$104+365)-TODAY(),"0")&amp;" days"),"—")</f>
        <v>—</v>
      </c>
      <c r="M1997" s="58" t="str">
        <f ca="1">IF(OR('📊 Training Matrix'!$AO$104="EXPIRED",'📊 Training Matrix'!$AO$104="EXPIRING"),'📊 Training Matrix'!$H$104,"")</f>
        <v/>
      </c>
    </row>
    <row r="1998" spans="1:13" ht="15" customHeight="1" x14ac:dyDescent="0.2">
      <c r="A1998" s="58" t="str">
        <f ca="1">IF(OR('📊 Training Matrix'!$AQ$104="EXPIRED",'📊 Training Matrix'!$AQ$104="EXPIRING"),'📊 Training Matrix'!$A$104,"")</f>
        <v/>
      </c>
      <c r="B1998" s="58" t="str">
        <f ca="1">IF(OR('📊 Training Matrix'!$AQ$104="EXPIRED",'📊 Training Matrix'!$AQ$104="EXPIRING"),'📊 Training Matrix'!$B$104,"")</f>
        <v/>
      </c>
      <c r="C1998" s="58" t="str">
        <f ca="1">IF(OR('📊 Training Matrix'!$AQ$104="EXPIRED",'📊 Training Matrix'!$AQ$104="EXPIRING"),'📊 Training Matrix'!$C$104,"")</f>
        <v/>
      </c>
      <c r="D1998" s="58" t="str">
        <f ca="1">IF(OR('📊 Training Matrix'!$AQ$104="EXPIRED",'📊 Training Matrix'!$AQ$104="EXPIRING"),'📊 Training Matrix'!$D$104,"")</f>
        <v/>
      </c>
      <c r="E1998" s="58" t="str">
        <f ca="1">IF(OR('📊 Training Matrix'!$AQ$104="EXPIRED",'📊 Training Matrix'!$AQ$104="EXPIRING"),'📊 Training Matrix'!$F$104,"")</f>
        <v/>
      </c>
      <c r="F1998" s="58" t="str">
        <f ca="1">IF(OR('📊 Training Matrix'!$AQ$104="EXPIRED",'📊 Training Matrix'!$AQ$104="EXPIRING"),'📊 Training Matrix'!$E$104,"")</f>
        <v/>
      </c>
      <c r="G1998" s="58" t="str">
        <f ca="1">IF(OR('📊 Training Matrix'!$AQ$104="EXPIRED",'📊 Training Matrix'!$AQ$104="EXPIRING"),"DR-004","")</f>
        <v/>
      </c>
      <c r="H1998" s="58" t="str">
        <f ca="1">IF(OR('📊 Training Matrix'!$AQ$104="EXPIRED",'📊 Training Matrix'!$AQ$104="EXPIRING"),"CPCS Excavator","")</f>
        <v/>
      </c>
      <c r="I1998" s="58" t="str">
        <f ca="1">IF(OR('📊 Training Matrix'!$AQ$104="EXPIRED",'📊 Training Matrix'!$AQ$104="EXPIRING"),IF(ISNUMBER('📊 Training Matrix'!$AP$104),TEXT('📊 Training Matrix'!$AP$104,"DD/MM/YYYY"),""),"")</f>
        <v/>
      </c>
      <c r="J1998" s="58" t="str">
        <f ca="1">IF(OR('📊 Training Matrix'!$AQ$104="EXPIRED",'📊 Training Matrix'!$AQ$104="EXPIRING"),TEXT('📊 Training Matrix'!$AP$104+365,"DD/MM/YYYY"),"")</f>
        <v/>
      </c>
      <c r="K1998" s="58" t="str">
        <f ca="1">IF(OR('📊 Training Matrix'!$AQ$104="EXPIRED",'📊 Training Matrix'!$AQ$104="EXPIRING"),'📊 Training Matrix'!$AQ$104,"")</f>
        <v/>
      </c>
      <c r="L1998" s="58" t="str">
        <f ca="1">IF(OR('📊 Training Matrix'!$AQ$104="EXPIRED",'📊 Training Matrix'!$AQ$104="EXPIRING"),IF('📊 Training Matrix'!$AQ$104="EXPIRED","Overdue by "&amp;TEXT(TODAY()-('📊 Training Matrix'!$AP$104+365),"0")&amp;" days","Expires in "&amp;TEXT(('📊 Training Matrix'!$AP$104+365)-TODAY(),"0")&amp;" days"),"—")</f>
        <v>—</v>
      </c>
      <c r="M1998" s="58" t="str">
        <f ca="1">IF(OR('📊 Training Matrix'!$AQ$104="EXPIRED",'📊 Training Matrix'!$AQ$104="EXPIRING"),'📊 Training Matrix'!$H$104,"")</f>
        <v/>
      </c>
    </row>
    <row r="1999" spans="1:13" ht="15" customHeight="1" x14ac:dyDescent="0.2">
      <c r="A1999" s="58" t="str">
        <f ca="1">IF(OR('📊 Training Matrix'!$AS$104="EXPIRED",'📊 Training Matrix'!$AS$104="EXPIRING"),'📊 Training Matrix'!$A$104,"")</f>
        <v/>
      </c>
      <c r="B1999" s="58" t="str">
        <f ca="1">IF(OR('📊 Training Matrix'!$AS$104="EXPIRED",'📊 Training Matrix'!$AS$104="EXPIRING"),'📊 Training Matrix'!$B$104,"")</f>
        <v/>
      </c>
      <c r="C1999" s="58" t="str">
        <f ca="1">IF(OR('📊 Training Matrix'!$AS$104="EXPIRED",'📊 Training Matrix'!$AS$104="EXPIRING"),'📊 Training Matrix'!$C$104,"")</f>
        <v/>
      </c>
      <c r="D1999" s="58" t="str">
        <f ca="1">IF(OR('📊 Training Matrix'!$AS$104="EXPIRED",'📊 Training Matrix'!$AS$104="EXPIRING"),'📊 Training Matrix'!$D$104,"")</f>
        <v/>
      </c>
      <c r="E1999" s="58" t="str">
        <f ca="1">IF(OR('📊 Training Matrix'!$AS$104="EXPIRED",'📊 Training Matrix'!$AS$104="EXPIRING"),'📊 Training Matrix'!$F$104,"")</f>
        <v/>
      </c>
      <c r="F1999" s="58" t="str">
        <f ca="1">IF(OR('📊 Training Matrix'!$AS$104="EXPIRED",'📊 Training Matrix'!$AS$104="EXPIRING"),'📊 Training Matrix'!$E$104,"")</f>
        <v/>
      </c>
      <c r="G1999" s="58" t="str">
        <f ca="1">IF(OR('📊 Training Matrix'!$AS$104="EXPIRED",'📊 Training Matrix'!$AS$104="EXPIRING"),"MG-002","")</f>
        <v/>
      </c>
      <c r="H1999" s="58" t="str">
        <f ca="1">IF(OR('📊 Training Matrix'!$AS$104="EXPIRED",'📊 Training Matrix'!$AS$104="EXPIRING"),"SMSTS","")</f>
        <v/>
      </c>
      <c r="I1999" s="58" t="str">
        <f ca="1">IF(OR('📊 Training Matrix'!$AS$104="EXPIRED",'📊 Training Matrix'!$AS$104="EXPIRING"),IF(ISNUMBER('📊 Training Matrix'!$AR$104),TEXT('📊 Training Matrix'!$AR$104,"DD/MM/YYYY"),""),"")</f>
        <v/>
      </c>
      <c r="J1999" s="58" t="str">
        <f ca="1">IF(OR('📊 Training Matrix'!$AS$104="EXPIRED",'📊 Training Matrix'!$AS$104="EXPIRING"),TEXT('📊 Training Matrix'!$AR$104+365,"DD/MM/YYYY"),"")</f>
        <v/>
      </c>
      <c r="K1999" s="58" t="str">
        <f ca="1">IF(OR('📊 Training Matrix'!$AS$104="EXPIRED",'📊 Training Matrix'!$AS$104="EXPIRING"),'📊 Training Matrix'!$AS$104,"")</f>
        <v/>
      </c>
      <c r="L1999" s="58" t="str">
        <f ca="1">IF(OR('📊 Training Matrix'!$AS$104="EXPIRED",'📊 Training Matrix'!$AS$104="EXPIRING"),IF('📊 Training Matrix'!$AS$104="EXPIRED","Overdue by "&amp;TEXT(TODAY()-('📊 Training Matrix'!$AR$104+365),"0")&amp;" days","Expires in "&amp;TEXT(('📊 Training Matrix'!$AR$104+365)-TODAY(),"0")&amp;" days"),"—")</f>
        <v>—</v>
      </c>
      <c r="M1999" s="58" t="str">
        <f ca="1">IF(OR('📊 Training Matrix'!$AS$104="EXPIRED",'📊 Training Matrix'!$AS$104="EXPIRING"),'📊 Training Matrix'!$H$104,"")</f>
        <v/>
      </c>
    </row>
    <row r="2000" spans="1:13" ht="15" customHeight="1" x14ac:dyDescent="0.2">
      <c r="A2000" s="58" t="str">
        <f ca="1">IF(OR('📊 Training Matrix'!$AU$104="EXPIRED",'📊 Training Matrix'!$AU$104="EXPIRING"),'📊 Training Matrix'!$A$104,"")</f>
        <v/>
      </c>
      <c r="B2000" s="58" t="str">
        <f ca="1">IF(OR('📊 Training Matrix'!$AU$104="EXPIRED",'📊 Training Matrix'!$AU$104="EXPIRING"),'📊 Training Matrix'!$B$104,"")</f>
        <v/>
      </c>
      <c r="C2000" s="58" t="str">
        <f ca="1">IF(OR('📊 Training Matrix'!$AU$104="EXPIRED",'📊 Training Matrix'!$AU$104="EXPIRING"),'📊 Training Matrix'!$C$104,"")</f>
        <v/>
      </c>
      <c r="D2000" s="58" t="str">
        <f ca="1">IF(OR('📊 Training Matrix'!$AU$104="EXPIRED",'📊 Training Matrix'!$AU$104="EXPIRING"),'📊 Training Matrix'!$D$104,"")</f>
        <v/>
      </c>
      <c r="E2000" s="58" t="str">
        <f ca="1">IF(OR('📊 Training Matrix'!$AU$104="EXPIRED",'📊 Training Matrix'!$AU$104="EXPIRING"),'📊 Training Matrix'!$F$104,"")</f>
        <v/>
      </c>
      <c r="F2000" s="58" t="str">
        <f ca="1">IF(OR('📊 Training Matrix'!$AU$104="EXPIRED",'📊 Training Matrix'!$AU$104="EXPIRING"),'📊 Training Matrix'!$E$104,"")</f>
        <v/>
      </c>
      <c r="G2000" s="58" t="str">
        <f ca="1">IF(OR('📊 Training Matrix'!$AU$104="EXPIRED",'📊 Training Matrix'!$AU$104="EXPIRING"),"MG-003","")</f>
        <v/>
      </c>
      <c r="H2000" s="58" t="str">
        <f ca="1">IF(OR('📊 Training Matrix'!$AU$104="EXPIRED",'📊 Training Matrix'!$AU$104="EXPIRING"),"SSSTS","")</f>
        <v/>
      </c>
      <c r="I2000" s="58" t="str">
        <f ca="1">IF(OR('📊 Training Matrix'!$AU$104="EXPIRED",'📊 Training Matrix'!$AU$104="EXPIRING"),IF(ISNUMBER('📊 Training Matrix'!$AT$104),TEXT('📊 Training Matrix'!$AT$104,"DD/MM/YYYY"),""),"")</f>
        <v/>
      </c>
      <c r="J2000" s="58" t="str">
        <f ca="1">IF(OR('📊 Training Matrix'!$AU$104="EXPIRED",'📊 Training Matrix'!$AU$104="EXPIRING"),TEXT('📊 Training Matrix'!$AT$104+365,"DD/MM/YYYY"),"")</f>
        <v/>
      </c>
      <c r="K2000" s="58" t="str">
        <f ca="1">IF(OR('📊 Training Matrix'!$AU$104="EXPIRED",'📊 Training Matrix'!$AU$104="EXPIRING"),'📊 Training Matrix'!$AU$104,"")</f>
        <v/>
      </c>
      <c r="L2000" s="58" t="str">
        <f ca="1">IF(OR('📊 Training Matrix'!$AU$104="EXPIRED",'📊 Training Matrix'!$AU$104="EXPIRING"),IF('📊 Training Matrix'!$AU$104="EXPIRED","Overdue by "&amp;TEXT(TODAY()-('📊 Training Matrix'!$AT$104+365),"0")&amp;" days","Expires in "&amp;TEXT(('📊 Training Matrix'!$AT$104+365)-TODAY(),"0")&amp;" days"),"—")</f>
        <v>—</v>
      </c>
      <c r="M2000" s="58" t="str">
        <f ca="1">IF(OR('📊 Training Matrix'!$AU$104="EXPIRED",'📊 Training Matrix'!$AU$104="EXPIRING"),'📊 Training Matrix'!$H$104,"")</f>
        <v/>
      </c>
    </row>
    <row r="2001" spans="1:13" ht="15" customHeight="1" x14ac:dyDescent="0.2">
      <c r="A2001" s="58" t="str">
        <f ca="1">IF(OR('📊 Training Matrix'!$AW$104="EXPIRED",'📊 Training Matrix'!$AW$104="EXPIRING"),'📊 Training Matrix'!$A$104,"")</f>
        <v/>
      </c>
      <c r="B2001" s="58" t="str">
        <f ca="1">IF(OR('📊 Training Matrix'!$AW$104="EXPIRED",'📊 Training Matrix'!$AW$104="EXPIRING"),'📊 Training Matrix'!$B$104,"")</f>
        <v/>
      </c>
      <c r="C2001" s="58" t="str">
        <f ca="1">IF(OR('📊 Training Matrix'!$AW$104="EXPIRED",'📊 Training Matrix'!$AW$104="EXPIRING"),'📊 Training Matrix'!$C$104,"")</f>
        <v/>
      </c>
      <c r="D2001" s="58" t="str">
        <f ca="1">IF(OR('📊 Training Matrix'!$AW$104="EXPIRED",'📊 Training Matrix'!$AW$104="EXPIRING"),'📊 Training Matrix'!$D$104,"")</f>
        <v/>
      </c>
      <c r="E2001" s="58" t="str">
        <f ca="1">IF(OR('📊 Training Matrix'!$AW$104="EXPIRED",'📊 Training Matrix'!$AW$104="EXPIRING"),'📊 Training Matrix'!$F$104,"")</f>
        <v/>
      </c>
      <c r="F2001" s="58" t="str">
        <f ca="1">IF(OR('📊 Training Matrix'!$AW$104="EXPIRED",'📊 Training Matrix'!$AW$104="EXPIRING"),'📊 Training Matrix'!$E$104,"")</f>
        <v/>
      </c>
      <c r="G2001" s="58" t="str">
        <f ca="1">IF(OR('📊 Training Matrix'!$AW$104="EXPIRED",'📊 Training Matrix'!$AW$104="EXPIRING"),"IT-002","")</f>
        <v/>
      </c>
      <c r="H2001" s="58" t="str">
        <f ca="1">IF(OR('📊 Training Matrix'!$AW$104="EXPIRED",'📊 Training Matrix'!$AW$104="EXPIRING"),"GDPR Awareness","")</f>
        <v/>
      </c>
      <c r="I2001" s="58" t="str">
        <f ca="1">IF(OR('📊 Training Matrix'!$AW$104="EXPIRED",'📊 Training Matrix'!$AW$104="EXPIRING"),IF(ISNUMBER('📊 Training Matrix'!$AV$104),TEXT('📊 Training Matrix'!$AV$104,"DD/MM/YYYY"),""),"")</f>
        <v/>
      </c>
      <c r="J2001" s="58" t="str">
        <f ca="1">IF(OR('📊 Training Matrix'!$AW$104="EXPIRED",'📊 Training Matrix'!$AW$104="EXPIRING"),TEXT('📊 Training Matrix'!$AV$104+365,"DD/MM/YYYY"),"")</f>
        <v/>
      </c>
      <c r="K2001" s="58" t="str">
        <f ca="1">IF(OR('📊 Training Matrix'!$AW$104="EXPIRED",'📊 Training Matrix'!$AW$104="EXPIRING"),'📊 Training Matrix'!$AW$104,"")</f>
        <v/>
      </c>
      <c r="L2001" s="58" t="str">
        <f ca="1">IF(OR('📊 Training Matrix'!$AW$104="EXPIRED",'📊 Training Matrix'!$AW$104="EXPIRING"),IF('📊 Training Matrix'!$AW$104="EXPIRED","Overdue by "&amp;TEXT(TODAY()-('📊 Training Matrix'!$AV$104+365),"0")&amp;" days","Expires in "&amp;TEXT(('📊 Training Matrix'!$AV$104+365)-TODAY(),"0")&amp;" days"),"—")</f>
        <v>—</v>
      </c>
      <c r="M2001" s="58" t="str">
        <f ca="1">IF(OR('📊 Training Matrix'!$AW$104="EXPIRED",'📊 Training Matrix'!$AW$104="EXPIRING"),'📊 Training Matrix'!$H$104,"")</f>
        <v/>
      </c>
    </row>
    <row r="2002" spans="1:13" ht="15" customHeight="1" x14ac:dyDescent="0.2">
      <c r="A2002" s="58"/>
      <c r="B2002" s="58"/>
      <c r="C2002" s="58"/>
      <c r="D2002" s="58"/>
      <c r="E2002" s="58"/>
      <c r="F2002" s="58"/>
      <c r="G2002" s="58"/>
      <c r="H2002" s="58"/>
      <c r="I2002" s="58"/>
      <c r="J2002" s="58"/>
      <c r="K2002" s="58"/>
      <c r="L2002" s="58"/>
      <c r="M2002" s="58"/>
    </row>
    <row r="2003" spans="1:13" ht="15" customHeight="1" x14ac:dyDescent="0.2">
      <c r="A2003" s="58"/>
      <c r="B2003" s="58"/>
      <c r="C2003" s="58"/>
      <c r="D2003" s="58"/>
      <c r="E2003" s="58"/>
      <c r="F2003" s="58"/>
      <c r="G2003" s="58"/>
      <c r="H2003" s="58"/>
      <c r="I2003" s="58"/>
      <c r="J2003" s="58"/>
      <c r="K2003" s="58"/>
      <c r="L2003" s="58"/>
      <c r="M2003" s="58"/>
    </row>
  </sheetData>
  <pageMargins left="0.75" right="0.75" top="1" bottom="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 Cover &amp; Instructions</vt:lpstr>
      <vt:lpstr>🔑 Legend &amp; Key</vt:lpstr>
      <vt:lpstr>🗺️ Visual Summary</vt:lpstr>
      <vt:lpstr>📊 Training Matrix</vt:lpstr>
      <vt:lpstr>📈 Dashboard</vt:lpstr>
      <vt:lpstr>👥 Worker Register</vt:lpstr>
      <vt:lpstr>📚 Training Catalogue</vt:lpstr>
      <vt:lpstr>⚠️ Expiry Alerts</vt:lpstr>
      <vt:lpstr>⚙️ Reference Lists</vt:lpstr>
      <vt:lpstr>⚙️ Alert Data</vt:lpstr>
      <vt:lpstr>ActiveStatus</vt:lpstr>
      <vt:lpstr>Departments</vt:lpstr>
      <vt:lpstr>Grades</vt:lpstr>
      <vt:lpstr>JobRoles</vt:lpstr>
      <vt:lpstr>MandatoryTypes</vt:lpstr>
      <vt:lpstr>RenewalMethods</vt:lpstr>
      <vt:lpstr>Sites</vt:lpstr>
      <vt:lpstr>TrainingCategories</vt:lpstr>
      <vt:lpstr>WorkerTypes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Natalia James</cp:lastModifiedBy>
  <dcterms:created xsi:type="dcterms:W3CDTF">2026-08-18T11:56:21Z</dcterms:created>
  <dcterms:modified xsi:type="dcterms:W3CDTF">2026-08-18T11:56:21Z</dcterms:modified>
</cp:coreProperties>
</file>